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6906257F-0253-47F5-9459-80C930A533A1}" xr6:coauthVersionLast="47" xr6:coauthVersionMax="47" xr10:uidLastSave="{00000000-0000-0000-0000-000000000000}"/>
  <bookViews>
    <workbookView xWindow="57480" yWindow="-8370" windowWidth="29040" windowHeight="15840" tabRatio="707"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Y1 Data(H)" sheetId="82" state="hidden" r:id="rId6"/>
    <sheet name="PY2 Data(H)" sheetId="84" state="hidden" r:id="rId7"/>
    <sheet name="Unit Names(H)" sheetId="29" state="hidden" r:id="rId8"/>
  </sheets>
  <externalReferences>
    <externalReference r:id="rId9"/>
  </externalReferences>
  <definedNames>
    <definedName name="Audit_Dtl">[1]Database!$AC$3:$AP$413</definedName>
    <definedName name="errorCount">#REF!</definedName>
    <definedName name="ppp">#REF!</definedName>
    <definedName name="_xlnm.Print_Area" localSheetId="0">Instructions!$B$1:$B$52</definedName>
    <definedName name="_xlnm.Print_Area" localSheetId="3">'Performance  Indicators Print'!$A$1:$H$13</definedName>
    <definedName name="_xlnm.Print_Area" localSheetId="2">'TD Info Completed by Auditor'!$A$1:$D$39</definedName>
    <definedName name="_xlnm.Print_Area" localSheetId="1">'Unit Data from Audit Worksheet'!$A$6:$F$53</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0">#REF!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8" i="28" l="1"/>
  <c r="L58" i="28"/>
  <c r="E56" i="28"/>
  <c r="E57" i="28"/>
  <c r="L56" i="28"/>
  <c r="G13" i="88"/>
  <c r="E140" i="82"/>
  <c r="F140" i="82"/>
  <c r="G140" i="82"/>
  <c r="H140" i="82"/>
  <c r="I140" i="82"/>
  <c r="J140" i="82"/>
  <c r="D140" i="82"/>
  <c r="D131" i="82"/>
  <c r="B129" i="82"/>
  <c r="C129" i="82"/>
  <c r="D129" i="82"/>
  <c r="E129" i="82"/>
  <c r="F129" i="82"/>
  <c r="G129" i="82"/>
  <c r="H129" i="82"/>
  <c r="I129" i="82"/>
  <c r="J129" i="82"/>
  <c r="B130" i="82"/>
  <c r="C130" i="82"/>
  <c r="D130" i="82"/>
  <c r="E130" i="82"/>
  <c r="F130" i="82"/>
  <c r="G130" i="82"/>
  <c r="H130" i="82"/>
  <c r="I130" i="82"/>
  <c r="J130" i="82"/>
  <c r="A130" i="82"/>
  <c r="A129" i="82"/>
  <c r="B124" i="82"/>
  <c r="D124" i="82"/>
  <c r="E124" i="82"/>
  <c r="F124" i="82"/>
  <c r="G124" i="82"/>
  <c r="H124" i="82"/>
  <c r="I124" i="82"/>
  <c r="J124" i="82"/>
  <c r="B125" i="82"/>
  <c r="D125" i="82"/>
  <c r="E125" i="82"/>
  <c r="F125" i="82"/>
  <c r="G125" i="82"/>
  <c r="H125" i="82"/>
  <c r="I125" i="82"/>
  <c r="J125" i="82"/>
  <c r="J131" i="82" s="1"/>
  <c r="J133" i="82" s="1"/>
  <c r="J137" i="82" s="1"/>
  <c r="B126" i="82"/>
  <c r="D126" i="82"/>
  <c r="E126" i="82"/>
  <c r="F126" i="82"/>
  <c r="G126" i="82"/>
  <c r="H126" i="82"/>
  <c r="I126" i="82"/>
  <c r="J126" i="82"/>
  <c r="B127" i="82"/>
  <c r="D127" i="82"/>
  <c r="E127" i="82"/>
  <c r="F127" i="82"/>
  <c r="G127" i="82"/>
  <c r="H127" i="82"/>
  <c r="I127" i="82"/>
  <c r="J127" i="82"/>
  <c r="B128" i="82"/>
  <c r="D128" i="82"/>
  <c r="E128" i="82"/>
  <c r="F128" i="82"/>
  <c r="G128" i="82"/>
  <c r="H128" i="82"/>
  <c r="I128" i="82"/>
  <c r="J128" i="82"/>
  <c r="A128" i="82"/>
  <c r="A127" i="82"/>
  <c r="A125" i="82"/>
  <c r="A126" i="82"/>
  <c r="A124" i="82"/>
  <c r="B115" i="82"/>
  <c r="D115" i="82"/>
  <c r="E115" i="82"/>
  <c r="F115" i="82"/>
  <c r="G115" i="82"/>
  <c r="H115" i="82"/>
  <c r="I115" i="82"/>
  <c r="J115" i="82"/>
  <c r="A115" i="82"/>
  <c r="B113" i="82"/>
  <c r="D113" i="82"/>
  <c r="E113" i="82"/>
  <c r="F113" i="82"/>
  <c r="G113" i="82"/>
  <c r="H113" i="82"/>
  <c r="I113" i="82"/>
  <c r="J113" i="82"/>
  <c r="A113" i="82"/>
  <c r="J101" i="84"/>
  <c r="I101" i="84"/>
  <c r="H101" i="84"/>
  <c r="G101" i="84"/>
  <c r="F101" i="84"/>
  <c r="E101" i="84"/>
  <c r="D101" i="84"/>
  <c r="J123" i="82"/>
  <c r="I123" i="82"/>
  <c r="H123" i="82"/>
  <c r="G123" i="82"/>
  <c r="F123" i="82"/>
  <c r="E123" i="82"/>
  <c r="D123" i="82"/>
  <c r="B123" i="82"/>
  <c r="A123" i="82"/>
  <c r="J122" i="82"/>
  <c r="I122" i="82"/>
  <c r="H122" i="82"/>
  <c r="G122" i="82"/>
  <c r="F122" i="82"/>
  <c r="E122" i="82"/>
  <c r="D122" i="82"/>
  <c r="B122" i="82"/>
  <c r="A122" i="82"/>
  <c r="J121" i="82"/>
  <c r="I121" i="82"/>
  <c r="H121" i="82"/>
  <c r="G121" i="82"/>
  <c r="F121" i="82"/>
  <c r="E121" i="82"/>
  <c r="D121" i="82"/>
  <c r="B121" i="82"/>
  <c r="A121" i="82"/>
  <c r="J120" i="82"/>
  <c r="I120" i="82"/>
  <c r="H120" i="82"/>
  <c r="G120" i="82"/>
  <c r="F120" i="82"/>
  <c r="E120" i="82"/>
  <c r="D120" i="82"/>
  <c r="B120" i="82"/>
  <c r="A120" i="82"/>
  <c r="J119" i="82"/>
  <c r="I119" i="82"/>
  <c r="H119" i="82"/>
  <c r="G119" i="82"/>
  <c r="F119" i="82"/>
  <c r="E119" i="82"/>
  <c r="D119" i="82"/>
  <c r="B119" i="82"/>
  <c r="A119" i="82"/>
  <c r="J118" i="82"/>
  <c r="I118" i="82"/>
  <c r="H118" i="82"/>
  <c r="G118" i="82"/>
  <c r="F118" i="82"/>
  <c r="E118" i="82"/>
  <c r="D118" i="82"/>
  <c r="B118" i="82"/>
  <c r="A118" i="82"/>
  <c r="J117" i="82"/>
  <c r="I117" i="82"/>
  <c r="H117" i="82"/>
  <c r="G117" i="82"/>
  <c r="F117" i="82"/>
  <c r="E117" i="82"/>
  <c r="D117" i="82"/>
  <c r="B117" i="82"/>
  <c r="A117" i="82"/>
  <c r="J116" i="82"/>
  <c r="I116" i="82"/>
  <c r="H116" i="82"/>
  <c r="G116" i="82"/>
  <c r="F116" i="82"/>
  <c r="E116" i="82"/>
  <c r="D116" i="82"/>
  <c r="B116" i="82"/>
  <c r="A116" i="82"/>
  <c r="J114" i="82"/>
  <c r="I114" i="82"/>
  <c r="H114" i="82"/>
  <c r="G114" i="82"/>
  <c r="F114" i="82"/>
  <c r="E114" i="82"/>
  <c r="D114" i="82"/>
  <c r="B114" i="82"/>
  <c r="A114" i="82"/>
  <c r="J112" i="82"/>
  <c r="I112" i="82"/>
  <c r="H112" i="82"/>
  <c r="G112" i="82"/>
  <c r="F112" i="82"/>
  <c r="E112" i="82"/>
  <c r="D112" i="82"/>
  <c r="B112" i="82"/>
  <c r="A112" i="82"/>
  <c r="J111" i="82"/>
  <c r="I111" i="82"/>
  <c r="H111" i="82"/>
  <c r="G111" i="82"/>
  <c r="F111" i="82"/>
  <c r="E111" i="82"/>
  <c r="D111" i="82"/>
  <c r="B111" i="82"/>
  <c r="A111" i="82"/>
  <c r="J110" i="82"/>
  <c r="I110" i="82"/>
  <c r="H110" i="82"/>
  <c r="G110" i="82"/>
  <c r="F110" i="82"/>
  <c r="E110" i="82"/>
  <c r="D110" i="82"/>
  <c r="B110" i="82"/>
  <c r="A110" i="82"/>
  <c r="J109" i="82"/>
  <c r="I109" i="82"/>
  <c r="H109" i="82"/>
  <c r="G109" i="82"/>
  <c r="F109" i="82"/>
  <c r="E109" i="82"/>
  <c r="D109" i="82"/>
  <c r="B109" i="82"/>
  <c r="A109" i="82"/>
  <c r="J108" i="82"/>
  <c r="I108" i="82"/>
  <c r="H108" i="82"/>
  <c r="G108" i="82"/>
  <c r="F108" i="82"/>
  <c r="E108" i="82"/>
  <c r="D108" i="82"/>
  <c r="B108" i="82"/>
  <c r="A108" i="82"/>
  <c r="J107" i="82"/>
  <c r="I107" i="82"/>
  <c r="H107" i="82"/>
  <c r="G107" i="82"/>
  <c r="F107" i="82"/>
  <c r="E107" i="82"/>
  <c r="D107" i="82"/>
  <c r="B107" i="82"/>
  <c r="A107" i="82"/>
  <c r="J106" i="82"/>
  <c r="I106" i="82"/>
  <c r="I131" i="82" s="1"/>
  <c r="I133" i="82" s="1"/>
  <c r="H106" i="82"/>
  <c r="G106" i="82"/>
  <c r="F106" i="82"/>
  <c r="E106" i="82"/>
  <c r="D106" i="82"/>
  <c r="B106" i="82"/>
  <c r="A106" i="82"/>
  <c r="J105" i="82"/>
  <c r="I105" i="82"/>
  <c r="H105" i="82"/>
  <c r="H131" i="82" s="1"/>
  <c r="H133" i="82" s="1"/>
  <c r="G105" i="82"/>
  <c r="G131" i="82" s="1"/>
  <c r="G133" i="82" s="1"/>
  <c r="F105" i="82"/>
  <c r="F131" i="82" s="1"/>
  <c r="F133" i="82" s="1"/>
  <c r="E105" i="82"/>
  <c r="E131" i="82" s="1"/>
  <c r="E133" i="82" s="1"/>
  <c r="D105" i="82"/>
  <c r="B105" i="82"/>
  <c r="A105" i="82"/>
  <c r="Z90" i="28"/>
  <c r="Y90" i="28"/>
  <c r="X90" i="28"/>
  <c r="X88" i="28"/>
  <c r="X87" i="28"/>
  <c r="AB79" i="28"/>
  <c r="AA79" i="28"/>
  <c r="L78" i="28"/>
  <c r="E78" i="28"/>
  <c r="C78" i="28"/>
  <c r="A78" i="28"/>
  <c r="AB77" i="28"/>
  <c r="AA77" i="28"/>
  <c r="L77" i="28"/>
  <c r="E77" i="28"/>
  <c r="C77" i="28"/>
  <c r="AB76" i="28"/>
  <c r="AA76" i="28"/>
  <c r="L76" i="28"/>
  <c r="F76" i="28"/>
  <c r="E76" i="28"/>
  <c r="C76" i="28"/>
  <c r="A76" i="28"/>
  <c r="AB75" i="28"/>
  <c r="AA75" i="28"/>
  <c r="L75" i="28"/>
  <c r="F75" i="28"/>
  <c r="E75" i="28"/>
  <c r="A75" i="28"/>
  <c r="AB74" i="28"/>
  <c r="AA74" i="28"/>
  <c r="L74" i="28"/>
  <c r="F74" i="28"/>
  <c r="E74" i="28"/>
  <c r="C74" i="28"/>
  <c r="A74" i="28"/>
  <c r="AB73" i="28"/>
  <c r="AA73" i="28"/>
  <c r="L73" i="28"/>
  <c r="F73" i="28"/>
  <c r="E73" i="28"/>
  <c r="C73" i="28"/>
  <c r="A73" i="28"/>
  <c r="AB72" i="28"/>
  <c r="AA72" i="28"/>
  <c r="L72" i="28"/>
  <c r="F72" i="28"/>
  <c r="E72" i="28"/>
  <c r="C72" i="28"/>
  <c r="A72" i="28"/>
  <c r="AB71" i="28"/>
  <c r="AA71" i="28"/>
  <c r="L71" i="28"/>
  <c r="F71" i="28"/>
  <c r="E71" i="28"/>
  <c r="C71" i="28"/>
  <c r="A71" i="28"/>
  <c r="AB70" i="28"/>
  <c r="AA70" i="28"/>
  <c r="L70" i="28"/>
  <c r="F70" i="28"/>
  <c r="E70" i="28"/>
  <c r="C70" i="28"/>
  <c r="A70" i="28"/>
  <c r="AB69" i="28"/>
  <c r="AA69" i="28"/>
  <c r="L69" i="28"/>
  <c r="F69" i="28"/>
  <c r="E69" i="28"/>
  <c r="C69" i="28"/>
  <c r="A69" i="28"/>
  <c r="AB68" i="28"/>
  <c r="AA68" i="28"/>
  <c r="L68" i="28"/>
  <c r="F68" i="28"/>
  <c r="E68" i="28"/>
  <c r="C68" i="28"/>
  <c r="A68" i="28"/>
  <c r="AB67" i="28"/>
  <c r="AA67" i="28"/>
  <c r="L67" i="28"/>
  <c r="F67" i="28"/>
  <c r="E67" i="28"/>
  <c r="C67" i="28"/>
  <c r="A67" i="28"/>
  <c r="AB66" i="28"/>
  <c r="AA66" i="28"/>
  <c r="AB65" i="28"/>
  <c r="AA65" i="28"/>
  <c r="AB64" i="28"/>
  <c r="AA64" i="28"/>
  <c r="AB63" i="28"/>
  <c r="AA63" i="28"/>
  <c r="AB62" i="28"/>
  <c r="AA62" i="28"/>
  <c r="AB61" i="28"/>
  <c r="AA61" i="28"/>
  <c r="AA60" i="28"/>
  <c r="L60" i="28"/>
  <c r="AB60" i="28" s="1"/>
  <c r="L59" i="28"/>
  <c r="E59" i="28"/>
  <c r="C59" i="28"/>
  <c r="A59" i="28"/>
  <c r="C58" i="28"/>
  <c r="A58" i="28"/>
  <c r="L57" i="28"/>
  <c r="C57" i="28"/>
  <c r="A57" i="28"/>
  <c r="C56" i="28"/>
  <c r="A56" i="28"/>
  <c r="AB55" i="28"/>
  <c r="AA55" i="28"/>
  <c r="L55" i="28"/>
  <c r="E55" i="28"/>
  <c r="C55" i="28"/>
  <c r="A55" i="28"/>
  <c r="L54" i="28"/>
  <c r="E54" i="28"/>
  <c r="C54" i="28"/>
  <c r="A54" i="28"/>
  <c r="AB53" i="28"/>
  <c r="AA53" i="28"/>
  <c r="L53" i="28"/>
  <c r="E53" i="28"/>
  <c r="C53" i="28"/>
  <c r="A53" i="28"/>
  <c r="L52" i="28"/>
  <c r="E52" i="28"/>
  <c r="C52" i="28"/>
  <c r="A52" i="28"/>
  <c r="AB51" i="28"/>
  <c r="AA51" i="28"/>
  <c r="L51" i="28"/>
  <c r="E51" i="28"/>
  <c r="C51" i="28"/>
  <c r="A51" i="28"/>
  <c r="AB50" i="28"/>
  <c r="AA50" i="28"/>
  <c r="L50" i="28"/>
  <c r="E50" i="28"/>
  <c r="C50" i="28"/>
  <c r="A50" i="28"/>
  <c r="AB49" i="28"/>
  <c r="AA49" i="28"/>
  <c r="L49" i="28"/>
  <c r="E49" i="28"/>
  <c r="C49" i="28"/>
  <c r="A49" i="28"/>
  <c r="L48" i="28"/>
  <c r="E48" i="28"/>
  <c r="C48" i="28"/>
  <c r="A48" i="28"/>
  <c r="L47" i="28"/>
  <c r="E47" i="28"/>
  <c r="C47" i="28"/>
  <c r="A47" i="28"/>
  <c r="L46" i="28"/>
  <c r="E46" i="28"/>
  <c r="C46" i="28"/>
  <c r="A46" i="28"/>
  <c r="AA45" i="28"/>
  <c r="L45" i="28"/>
  <c r="E45" i="28"/>
  <c r="C45" i="28"/>
  <c r="A45" i="28"/>
  <c r="AA44" i="28"/>
  <c r="L44" i="28"/>
  <c r="E44" i="28"/>
  <c r="C44" i="28"/>
  <c r="A44" i="28"/>
  <c r="AB43" i="28"/>
  <c r="AA43" i="28"/>
  <c r="L43" i="28"/>
  <c r="E43" i="28"/>
  <c r="C43" i="28"/>
  <c r="A43" i="28"/>
  <c r="AB42" i="28"/>
  <c r="AA42" i="28"/>
  <c r="L42" i="28"/>
  <c r="E42" i="28"/>
  <c r="C42" i="28"/>
  <c r="A42" i="28"/>
  <c r="AB41" i="28"/>
  <c r="AA41" i="28"/>
  <c r="L41" i="28"/>
  <c r="H41" i="28"/>
  <c r="E41" i="28"/>
  <c r="C41" i="28"/>
  <c r="B41" i="28"/>
  <c r="A41" i="28"/>
  <c r="AB40" i="28"/>
  <c r="AA40" i="28"/>
  <c r="L40" i="28"/>
  <c r="F40" i="28"/>
  <c r="E40" i="28"/>
  <c r="C40" i="28"/>
  <c r="B40" i="28"/>
  <c r="A40" i="28"/>
  <c r="AB39" i="28"/>
  <c r="AA39" i="28"/>
  <c r="L39" i="28"/>
  <c r="F39" i="28"/>
  <c r="E39" i="28"/>
  <c r="C39" i="28"/>
  <c r="B39" i="28"/>
  <c r="A39" i="28"/>
  <c r="AB38" i="28"/>
  <c r="AA38" i="28"/>
  <c r="L38" i="28"/>
  <c r="E38" i="28"/>
  <c r="C38" i="28"/>
  <c r="B38" i="28"/>
  <c r="A38" i="28"/>
  <c r="AB37" i="28"/>
  <c r="AA37" i="28"/>
  <c r="L37" i="28"/>
  <c r="E37" i="28"/>
  <c r="C37" i="28"/>
  <c r="B37" i="28"/>
  <c r="A37" i="28"/>
  <c r="AB36" i="28"/>
  <c r="AA36" i="28"/>
  <c r="L36" i="28"/>
  <c r="F36" i="28"/>
  <c r="E36" i="28"/>
  <c r="C36" i="28"/>
  <c r="B36" i="28"/>
  <c r="A36" i="28"/>
  <c r="L35" i="28"/>
  <c r="E35" i="28"/>
  <c r="C35" i="28"/>
  <c r="B35" i="28"/>
  <c r="A35" i="28"/>
  <c r="L34" i="28"/>
  <c r="E34" i="28"/>
  <c r="C34" i="28"/>
  <c r="B34" i="28"/>
  <c r="A34" i="28"/>
  <c r="L33" i="28"/>
  <c r="F33" i="28"/>
  <c r="E33" i="28"/>
  <c r="C33" i="28"/>
  <c r="B33" i="28"/>
  <c r="A33" i="28"/>
  <c r="L32" i="28"/>
  <c r="E32" i="28"/>
  <c r="C32" i="28"/>
  <c r="B32" i="28"/>
  <c r="A32" i="28"/>
  <c r="L31" i="28"/>
  <c r="E31" i="28"/>
  <c r="C31" i="28"/>
  <c r="B31" i="28"/>
  <c r="A31" i="28"/>
  <c r="L30" i="28"/>
  <c r="E30" i="28"/>
  <c r="C30" i="28"/>
  <c r="B30" i="28"/>
  <c r="A30" i="28"/>
  <c r="L29" i="28"/>
  <c r="F29" i="28"/>
  <c r="E29" i="28"/>
  <c r="C29" i="28"/>
  <c r="B29" i="28"/>
  <c r="A29" i="28"/>
  <c r="L28" i="28"/>
  <c r="F28" i="28"/>
  <c r="E28" i="28"/>
  <c r="C28" i="28"/>
  <c r="B28" i="28"/>
  <c r="A28" i="28"/>
  <c r="L27" i="28"/>
  <c r="F27" i="28"/>
  <c r="E27" i="28"/>
  <c r="C27" i="28"/>
  <c r="B27" i="28"/>
  <c r="A27" i="28"/>
  <c r="L26" i="28"/>
  <c r="F26" i="28"/>
  <c r="E26" i="28"/>
  <c r="C26" i="28"/>
  <c r="B26" i="28"/>
  <c r="A26" i="28"/>
  <c r="L25" i="28"/>
  <c r="E25" i="28"/>
  <c r="C25" i="28"/>
  <c r="B25" i="28"/>
  <c r="A25" i="28"/>
  <c r="L24" i="28"/>
  <c r="E24" i="28"/>
  <c r="C24" i="28"/>
  <c r="B24" i="28"/>
  <c r="A24" i="28"/>
  <c r="AB23" i="28"/>
  <c r="AA23" i="28"/>
  <c r="L23" i="28"/>
  <c r="G23" i="28"/>
  <c r="E23" i="28"/>
  <c r="C23" i="28"/>
  <c r="B23" i="28"/>
  <c r="A23" i="28"/>
  <c r="AB22" i="28"/>
  <c r="AA22" i="28"/>
  <c r="L22" i="28"/>
  <c r="F22" i="28"/>
  <c r="E22" i="28"/>
  <c r="C22" i="28"/>
  <c r="B22" i="28"/>
  <c r="A22" i="28"/>
  <c r="AB21" i="28"/>
  <c r="AA21" i="28"/>
  <c r="L21" i="28"/>
  <c r="F21" i="28"/>
  <c r="E21" i="28"/>
  <c r="C21" i="28"/>
  <c r="B21" i="28"/>
  <c r="A21" i="28"/>
  <c r="AB20" i="28"/>
  <c r="AA20" i="28"/>
  <c r="L20" i="28"/>
  <c r="E20" i="28"/>
  <c r="C20" i="28"/>
  <c r="B20" i="28"/>
  <c r="A20" i="28"/>
  <c r="AB19" i="28"/>
  <c r="AA19" i="28"/>
  <c r="L19" i="28"/>
  <c r="E19" i="28"/>
  <c r="C19" i="28"/>
  <c r="B19" i="28"/>
  <c r="A19" i="28"/>
  <c r="AB18" i="28"/>
  <c r="AA18" i="28"/>
  <c r="L18" i="28"/>
  <c r="E18" i="28"/>
  <c r="C18" i="28"/>
  <c r="B18" i="28"/>
  <c r="A18" i="28"/>
  <c r="AB17" i="28"/>
  <c r="AA17" i="28"/>
  <c r="L17" i="28"/>
  <c r="F17" i="28"/>
  <c r="E17" i="28"/>
  <c r="C17" i="28"/>
  <c r="B17" i="28"/>
  <c r="A17" i="28"/>
  <c r="AB16" i="28"/>
  <c r="AA16" i="28"/>
  <c r="L16" i="28"/>
  <c r="F16" i="28"/>
  <c r="E16" i="28"/>
  <c r="C16" i="28"/>
  <c r="B16" i="28"/>
  <c r="A16" i="28"/>
  <c r="AB15" i="28"/>
  <c r="AA15" i="28"/>
  <c r="L15" i="28"/>
  <c r="F15" i="28"/>
  <c r="E15" i="28"/>
  <c r="C15" i="28"/>
  <c r="B15" i="28"/>
  <c r="A15" i="28"/>
  <c r="AB14" i="28"/>
  <c r="AA14" i="28"/>
  <c r="L14" i="28"/>
  <c r="F14" i="28"/>
  <c r="E14" i="28"/>
  <c r="C14" i="28"/>
  <c r="B14" i="28"/>
  <c r="A14" i="28"/>
  <c r="AB13" i="28"/>
  <c r="AA13" i="28"/>
  <c r="L13" i="28"/>
  <c r="F13" i="28"/>
  <c r="E13" i="28"/>
  <c r="C13" i="28"/>
  <c r="B13" i="28"/>
  <c r="A13" i="28"/>
  <c r="L12" i="28"/>
  <c r="K12" i="28"/>
  <c r="E12" i="28"/>
  <c r="C12" i="28"/>
  <c r="B12" i="28"/>
  <c r="A12" i="28"/>
  <c r="L11" i="28"/>
  <c r="E11" i="28"/>
  <c r="C11" i="28"/>
  <c r="B11" i="28"/>
  <c r="A11" i="28"/>
  <c r="L10" i="28"/>
  <c r="E10" i="28"/>
  <c r="C10" i="28"/>
  <c r="B10" i="28"/>
  <c r="A10" i="28"/>
  <c r="L9" i="28"/>
  <c r="E9" i="28"/>
  <c r="C9" i="28"/>
  <c r="B9" i="28"/>
  <c r="A9" i="28"/>
  <c r="L8" i="28"/>
  <c r="F8" i="28"/>
  <c r="E8" i="28"/>
  <c r="C8" i="28"/>
  <c r="B8" i="28"/>
  <c r="A8" i="28"/>
  <c r="L7" i="28"/>
  <c r="E7" i="28"/>
  <c r="C7" i="28"/>
  <c r="B7" i="28"/>
  <c r="A7" i="28"/>
  <c r="AB6" i="28"/>
  <c r="AA6" i="28"/>
  <c r="L6" i="28"/>
  <c r="F6" i="28"/>
  <c r="E6" i="28"/>
  <c r="C6" i="28"/>
  <c r="B6" i="28"/>
  <c r="A6" i="28"/>
  <c r="AB5" i="28"/>
  <c r="AA5" i="28"/>
  <c r="L5" i="28"/>
  <c r="E5" i="28"/>
  <c r="C5" i="28"/>
  <c r="B5" i="28"/>
  <c r="A5" i="28"/>
  <c r="C2" i="28"/>
  <c r="E13" i="88"/>
  <c r="G11" i="88"/>
  <c r="E11" i="88"/>
  <c r="G10" i="88"/>
  <c r="E10" i="88"/>
  <c r="N8" i="88"/>
  <c r="M8" i="88"/>
  <c r="L8" i="88"/>
  <c r="G8" i="88"/>
  <c r="E8" i="88"/>
  <c r="N6" i="88"/>
  <c r="G6" i="88"/>
  <c r="E6" i="88"/>
  <c r="C4" i="88"/>
  <c r="B39" i="91"/>
  <c r="B37" i="91"/>
  <c r="B35" i="91"/>
  <c r="D33" i="91"/>
  <c r="D32" i="91"/>
  <c r="D31" i="91"/>
  <c r="D30" i="91"/>
  <c r="D28" i="91"/>
  <c r="D27" i="91"/>
  <c r="D26" i="91"/>
  <c r="D24" i="91"/>
  <c r="D23" i="91"/>
  <c r="D22" i="91"/>
  <c r="D21" i="91"/>
  <c r="D20" i="91"/>
  <c r="D19" i="91"/>
  <c r="D18" i="91"/>
  <c r="D17" i="91"/>
  <c r="D16" i="91"/>
  <c r="D15" i="91"/>
  <c r="D14" i="91"/>
  <c r="D13" i="91"/>
  <c r="D12" i="91"/>
  <c r="D11" i="91"/>
  <c r="D10" i="91"/>
  <c r="D9" i="91"/>
  <c r="F72" i="1"/>
  <c r="E72" i="1"/>
  <c r="F70" i="1"/>
  <c r="E70" i="1"/>
  <c r="F69" i="1"/>
  <c r="E69" i="1"/>
  <c r="F68" i="1"/>
  <c r="E68" i="1"/>
  <c r="F67" i="1"/>
  <c r="E67" i="1"/>
  <c r="G58" i="1"/>
  <c r="G57" i="1"/>
  <c r="G56" i="1"/>
  <c r="G55" i="1"/>
  <c r="H52" i="1"/>
  <c r="G52" i="1"/>
  <c r="E52" i="1"/>
  <c r="G51" i="1"/>
  <c r="E51" i="1"/>
  <c r="H50" i="1"/>
  <c r="E50" i="1"/>
  <c r="G49" i="1"/>
  <c r="E49" i="1"/>
  <c r="G47" i="1"/>
  <c r="G46" i="1"/>
  <c r="E46" i="1"/>
  <c r="E44" i="1"/>
  <c r="E43" i="1"/>
  <c r="G42" i="1"/>
  <c r="E42" i="1"/>
  <c r="E41" i="1"/>
  <c r="E40" i="1"/>
  <c r="E39" i="1"/>
  <c r="G38" i="1"/>
  <c r="E38" i="1"/>
  <c r="G37" i="1"/>
  <c r="E37" i="1"/>
  <c r="G36" i="1"/>
  <c r="E36" i="1"/>
  <c r="G35" i="1"/>
  <c r="E35" i="1"/>
  <c r="E34" i="1"/>
  <c r="E33" i="1"/>
  <c r="E31" i="1"/>
  <c r="O23" i="28" s="1"/>
  <c r="G30" i="1"/>
  <c r="E30" i="1"/>
  <c r="G29" i="1"/>
  <c r="E29" i="1"/>
  <c r="E28" i="1"/>
  <c r="E27" i="1"/>
  <c r="E26" i="1"/>
  <c r="G25" i="1"/>
  <c r="E25" i="1"/>
  <c r="G24" i="1"/>
  <c r="E24" i="1"/>
  <c r="G23" i="1"/>
  <c r="E23" i="1"/>
  <c r="G22" i="1"/>
  <c r="E22" i="1"/>
  <c r="E21" i="1"/>
  <c r="E20" i="1"/>
  <c r="E18" i="1"/>
  <c r="E17" i="1"/>
  <c r="E16" i="1"/>
  <c r="G10" i="1"/>
  <c r="E10" i="1"/>
  <c r="E9" i="1"/>
  <c r="G8" i="1"/>
  <c r="E8" i="1"/>
  <c r="E7" i="1"/>
  <c r="D3" i="1"/>
  <c r="L79" i="28" s="1"/>
  <c r="C5" i="88" l="1"/>
  <c r="L4" i="28"/>
  <c r="L82" i="28" s="1"/>
  <c r="L84" i="28" s="1"/>
  <c r="D133" i="82"/>
  <c r="D136" i="82" s="1"/>
  <c r="E76" i="1"/>
</calcChain>
</file>

<file path=xl/sharedStrings.xml><?xml version="1.0" encoding="utf-8"?>
<sst xmlns="http://schemas.openxmlformats.org/spreadsheetml/2006/main" count="866" uniqueCount="505">
  <si>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</si>
  <si>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</si>
  <si>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</si>
  <si>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</si>
  <si>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</si>
  <si>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</si>
  <si>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</si>
  <si>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</si>
  <si>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</si>
  <si>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</si>
  <si>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</si>
  <si>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</si>
  <si>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</si>
  <si>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</si>
  <si>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</si>
  <si>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</si>
  <si>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</si>
  <si>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</si>
  <si>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Review Summary</t>
  </si>
  <si>
    <t>How Data is used</t>
  </si>
  <si>
    <t>New Questions  -  Please read and answer if applicable</t>
  </si>
  <si>
    <t>Statement</t>
  </si>
  <si>
    <t>All restricted cash and investments</t>
  </si>
  <si>
    <t>General Fund-Rev, Exp. Change in Fund Balance</t>
  </si>
  <si>
    <t>OPEB Note</t>
  </si>
  <si>
    <t>Units with Electric Operations have $.07, $.08, $.09</t>
  </si>
  <si>
    <t>Units with Water Sewer Operations have $.01</t>
  </si>
  <si>
    <t>CCH Unit Type</t>
  </si>
  <si>
    <t>CCH Unit Code</t>
  </si>
  <si>
    <t>Prior Year Amts.</t>
  </si>
  <si>
    <t>Combined Totals of all Proprietary Funds - Cash Flow from Operating</t>
  </si>
  <si>
    <t>Select Your Unit's Name from the drop down box in cell D2</t>
  </si>
  <si>
    <t>Debt Refunding - Net refunding proceeds against debt payoff and if negative place results on this line.</t>
  </si>
  <si>
    <t>Debt Refunding - Net refunding proceeds against debt payoff and if positive place results on this line.</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</si>
  <si>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</si>
  <si>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</si>
  <si>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</si>
  <si>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Formula Results</t>
  </si>
  <si>
    <t>Error Amounts</t>
  </si>
  <si>
    <t>Error Count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</si>
  <si>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</si>
  <si>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</si>
  <si>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</si>
  <si>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</si>
  <si>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</si>
  <si>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</si>
  <si>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</si>
  <si>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</si>
  <si>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</si>
  <si>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</si>
  <si>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</si>
  <si>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</si>
  <si>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</si>
  <si>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</si>
  <si>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</si>
  <si>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</si>
  <si>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</si>
  <si>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</si>
  <si>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</si>
  <si>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</si>
  <si>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</si>
  <si>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</si>
  <si>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Quick Ratio</t>
  </si>
  <si>
    <t>Acct #</t>
  </si>
  <si>
    <t>Unit Data From Audit Worksheet</t>
  </si>
  <si>
    <t>MANDATORY</t>
  </si>
  <si>
    <t>All Fields Must Be Completed</t>
  </si>
  <si>
    <t>Title of Official</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</si>
  <si>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</si>
  <si>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</si>
  <si>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</si>
  <si>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</si>
  <si>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</si>
  <si>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</si>
  <si>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</si>
  <si>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</si>
  <si>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</si>
  <si>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</si>
  <si>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</si>
  <si>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</si>
  <si>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</si>
  <si>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</si>
  <si>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</si>
  <si>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</si>
  <si>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</si>
  <si>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</si>
  <si>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Capital</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</si>
  <si>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</si>
  <si>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</si>
  <si>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</si>
  <si>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</si>
  <si>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</si>
  <si>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</si>
  <si>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</si>
  <si>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</si>
  <si>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</si>
  <si>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</si>
  <si>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</si>
  <si>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</si>
  <si>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</si>
  <si>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</si>
  <si>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</si>
  <si>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</si>
  <si>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</si>
  <si>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</si>
  <si>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</si>
  <si>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</si>
  <si>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</si>
  <si>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</si>
  <si>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</si>
  <si>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Performance Indicator</t>
  </si>
  <si>
    <t>Unit Number:</t>
  </si>
  <si>
    <t>Equal or greater than 1</t>
  </si>
  <si>
    <t>Date the Auditor presented or plans to present the Audit to the Governing Board</t>
  </si>
  <si>
    <t>TD Auditor</t>
  </si>
  <si>
    <t>Auditor indicated that there was at least one Performance indicator of Concern on the PI tab</t>
  </si>
  <si>
    <t>Unit Name:</t>
  </si>
  <si>
    <t>D</t>
  </si>
  <si>
    <t>E</t>
  </si>
  <si>
    <t>F</t>
  </si>
  <si>
    <t>G</t>
  </si>
  <si>
    <t>H</t>
  </si>
  <si>
    <t>Cell L224 contains link that has to be relinked to prior year  "YYYY Data(H)"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</si>
  <si>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</si>
  <si>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</si>
  <si>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</si>
  <si>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</si>
  <si>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</si>
  <si>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</si>
  <si>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</si>
  <si>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Mental Health Net Position - Net Investment in Capital Assets</t>
  </si>
  <si>
    <t>Mental Health Net Position - Restricted Net Position</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</si>
  <si>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</si>
  <si>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</si>
  <si>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</si>
  <si>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</si>
  <si>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</si>
  <si>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</si>
  <si>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</si>
  <si>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t>Mental Health Net Position - Unrestricted Net Position</t>
  </si>
  <si>
    <t>Messages</t>
  </si>
  <si>
    <t>Leave blank if data not available</t>
  </si>
  <si>
    <t>Did unit have problems with debt service payments being late, debt restructured or not meeting bond covenants</t>
  </si>
  <si>
    <t>Unit Data from Audit Worksheet tab: (13-534)/14</t>
  </si>
  <si>
    <t>Select Unit Name from Drop Down List</t>
  </si>
  <si>
    <t>Section 1: Data Collection NOTE:  the data submitted below may be used in various published reports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</si>
  <si>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</si>
  <si>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</si>
  <si>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</si>
  <si>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</si>
  <si>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lists whether or not the unit has issues with debt service payments or bond covenants.</t>
  </si>
  <si>
    <t>This indicator lists any other issues that the unit should address.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</si>
  <si>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</si>
  <si>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</si>
  <si>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</si>
  <si>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</si>
  <si>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</si>
  <si>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</si>
  <si>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</si>
  <si>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</si>
  <si>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</si>
  <si>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</si>
  <si>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</si>
  <si>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</si>
  <si>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</si>
  <si>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</si>
  <si>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</si>
  <si>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</si>
  <si>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</si>
  <si>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</si>
  <si>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</si>
  <si>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</si>
  <si>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</si>
  <si>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</si>
  <si>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Hospital/MH -EF - Patient A/Rec, net</t>
  </si>
  <si>
    <t>Hospital-EF- Net Patient Revenue (IS)</t>
  </si>
  <si>
    <t>Hospital/MH -EF - Total Operating Revenues</t>
  </si>
  <si>
    <t>Hospital/MH -EF- Total Operating Expenses. May include Interest Exp.</t>
  </si>
  <si>
    <t>Comb-Proprietary Funds- Inventories &amp; Prepaids in Curr Assets</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</si>
  <si>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</si>
  <si>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</si>
  <si>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</si>
  <si>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</si>
  <si>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</si>
  <si>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</si>
  <si>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</si>
  <si>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</si>
  <si>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</si>
  <si>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</si>
  <si>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</si>
  <si>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</si>
  <si>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</si>
  <si>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</si>
  <si>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Business Type - Total Transfers In</t>
  </si>
  <si>
    <t>Business Type - Total Transfers Out</t>
  </si>
  <si>
    <t>Compliance opinion - enter "1" for clean Opinion or "2" for other than clean opinion</t>
  </si>
  <si>
    <t>Unit's Share of Net Pension Liability ($s)
- unit of government is a participating employer in the State's TSERS (Teachers' and State Employees' Retirement System) or the LGERS (Local Governmental Employees' Retirement System).</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</si>
  <si>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</si>
  <si>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</si>
  <si>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</si>
  <si>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</si>
  <si>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</si>
  <si>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</si>
  <si>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</si>
  <si>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</si>
  <si>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</si>
  <si>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</si>
  <si>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</si>
  <si>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</si>
  <si>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</si>
  <si>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</si>
  <si>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</si>
  <si>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</si>
  <si>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</si>
  <si>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</si>
  <si>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</si>
  <si>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</si>
  <si>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</si>
  <si>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</si>
  <si>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</si>
  <si>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</si>
  <si>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</si>
  <si>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</si>
  <si>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</si>
  <si>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</si>
  <si>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</si>
  <si>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</si>
  <si>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</si>
  <si>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</si>
  <si>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</si>
  <si>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</si>
  <si>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</si>
  <si>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</si>
  <si>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</si>
  <si>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</si>
  <si>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</si>
  <si>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</si>
  <si>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</si>
  <si>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</si>
  <si>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</si>
  <si>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</si>
  <si>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</si>
  <si>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</si>
  <si>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</si>
  <si>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</si>
  <si>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</si>
  <si>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</si>
  <si>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Worksheet</t>
  </si>
  <si>
    <t>Telephone Number and Ext., etc.</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</si>
  <si>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</si>
  <si>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</si>
  <si>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</si>
  <si>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The unit had problems with debt service payments being late and/or did not comply with the bond covenants.</t>
  </si>
  <si>
    <t>Mark to Market unrealized losses in the General Fund.</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</si>
  <si>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</si>
  <si>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</si>
  <si>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</si>
  <si>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</si>
  <si>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</si>
  <si>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</si>
  <si>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</si>
  <si>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GF FBA% of Exp w/o Powell Bill Formula: (506+536-4-5-6-11+647)/(532+20+509-533-508)</t>
  </si>
  <si>
    <t>Enterprise Funds other than WS and Electric</t>
  </si>
  <si>
    <t>Net Position</t>
  </si>
  <si>
    <t>Combined Totals of all Proprietary Funds - Amount of Inventories and Prepaids in current assets</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</si>
  <si>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</si>
  <si>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</si>
  <si>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</si>
  <si>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Proprietary Funds - Change in Cash Flow Statement</t>
  </si>
  <si>
    <t>CCH Upload Batch Total</t>
  </si>
  <si>
    <t>Hill</t>
  </si>
  <si>
    <t>Alliance Health</t>
  </si>
  <si>
    <t>Cardinal Innovations Healthcare Solutions</t>
  </si>
  <si>
    <t>Eastpointe Human Service</t>
  </si>
  <si>
    <t>Partners Behavioral Health Management</t>
  </si>
  <si>
    <t>Sandhills Mental Health Center</t>
  </si>
  <si>
    <t>Trillium Health Resources</t>
  </si>
  <si>
    <t>Vaya Health</t>
  </si>
  <si>
    <t>Catherine</t>
  </si>
  <si>
    <t>Susan</t>
  </si>
  <si>
    <t>Kelly</t>
  </si>
  <si>
    <t>Larry</t>
  </si>
  <si>
    <t>Dalton</t>
  </si>
  <si>
    <t>Lackey</t>
  </si>
  <si>
    <t>1/1/2016</t>
  </si>
  <si>
    <t>7/1/2019</t>
  </si>
  <si>
    <t>Catherine Dalton</t>
  </si>
  <si>
    <t>Susan Lackey</t>
  </si>
  <si>
    <t>Larry Hill</t>
  </si>
  <si>
    <t>Chief Financial Officer</t>
  </si>
  <si>
    <t>CBO/CFO</t>
  </si>
  <si>
    <t>CFO</t>
  </si>
  <si>
    <t>910-298-7079</t>
  </si>
  <si>
    <t>704-845-6310</t>
  </si>
  <si>
    <t>866-998-2597</t>
  </si>
  <si>
    <t>828-225-2785 ext.4734</t>
  </si>
  <si>
    <t>cdalton@eastpointe.net</t>
  </si>
  <si>
    <t>slackey@partnersbhm.org</t>
  </si>
  <si>
    <t>larry.hill@vayahealth.com</t>
  </si>
  <si>
    <t>Total Transfers in    (Preference is that transfers-in  are not netted against transfers-out)</t>
  </si>
  <si>
    <t>Total Transfers out    (Preference is that transfers-in  are not netted against transfers-out)</t>
  </si>
  <si>
    <t>Mental Health Enterprise Fund Non GAAP (Budget Actual Statements behind the notes)</t>
  </si>
  <si>
    <t>Mental Health-Balance Sheet - Non GAAP</t>
  </si>
  <si>
    <t>Current Liabilities 
Exclude: all deferred inflows
                 current debt service payments
Include: Liabilities payable from restricted assets.</t>
  </si>
  <si>
    <t xml:space="preserve">Mental Health Enterprise Fund Non GAAP deferred inflows or liabilities derived from cash receipts.   </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</si>
  <si>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</si>
  <si>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Mental Health Enterprise Fund Non GAAP-Rev, Exp. Change in Fund Balance</t>
  </si>
  <si>
    <t>Total expenditures  
Exclude: expenditures in the ""other financing sources (uses)"" section.</t>
  </si>
  <si>
    <t>Total Proceeds from all long-term debt issuances 
Exclude: proceeds from refundings</t>
  </si>
  <si>
    <t>Mental Health Enterprise Fund Non GAAP -  Total Encumbrances.  You will have to refer to the note disclosure where the amount of encumbrances is listed.</t>
  </si>
  <si>
    <t>Please enter the principal and interest due next fiscal year on existing borrowings.</t>
  </si>
  <si>
    <t>Statement of Net Position - combined totals from all Proprietary Funds</t>
  </si>
  <si>
    <t>Mental Health or Hospital-EF- Patient Accounts Receivable, Net of Allowance for Bad Debt</t>
  </si>
  <si>
    <t>Revenue, Expenses, Changes in Net Position</t>
  </si>
  <si>
    <t>Net Patient Revenues</t>
  </si>
  <si>
    <t>Total Operating Revenues</t>
  </si>
  <si>
    <r>
      <t xml:space="preserve">Total Operating Expenses. May include Interest Expense - </t>
    </r>
    <r>
      <rPr>
        <sz val="11"/>
        <color indexed="10"/>
        <rFont val="Calibri"/>
        <family val="2"/>
        <scheme val="minor"/>
      </rPr>
      <t>Enter as a positive</t>
    </r>
  </si>
  <si>
    <t>Total Operating Expenses. May include Interest Expense - Enter as a positive</t>
  </si>
  <si>
    <t>Interim</t>
  </si>
  <si>
    <t>Vacant</t>
  </si>
  <si>
    <t xml:space="preserve">MH Enterprise Fund Non GAAP - Total Expenditures </t>
  </si>
  <si>
    <t xml:space="preserve">MH- Proceeds from LTD </t>
  </si>
  <si>
    <t>Comb-Proprietary Funds-Current Assets 
Exclude: any restricted assets
                  deferred outflows.</t>
  </si>
  <si>
    <t>Business Type - Total Expenses - exclude transfers</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</si>
  <si>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</si>
  <si>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(ifapplicable).</t>
    </r>
  </si>
  <si>
    <t>TD Info Completed by Auditor : CCH acct # 1058, 957 and 955</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</si>
  <si>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J13 to the right and in your FPIC Response.</t>
    </r>
  </si>
  <si>
    <t>1.</t>
  </si>
  <si>
    <t>2.</t>
  </si>
  <si>
    <t>3.</t>
  </si>
  <si>
    <t>4.</t>
  </si>
  <si>
    <t>910-673-7143</t>
  </si>
  <si>
    <t>TD Info Completed by Auditor : CCH acct # 973</t>
  </si>
  <si>
    <t>If unit is an employer participant in one of the State Cost Sharing Plans rows 36-38 should be blank.  Unless they have an additional single employer plan.</t>
  </si>
  <si>
    <t>Number of material weaknesses findings</t>
  </si>
  <si>
    <t>Number of significant deficiency findings</t>
  </si>
  <si>
    <t>Is there a finding for lack of technical skills, knowledge and experience (SKE) at this unit</t>
  </si>
  <si>
    <t>Number of other matters that auditor asked the unit to respond to.</t>
  </si>
  <si>
    <t>Did your audit disclose as a finding any statutory violations (not including budget violations)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</si>
  <si>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</si>
  <si>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Mark to Market unrealized losses in the General Fund. </t>
    </r>
    <r>
      <rPr>
        <sz val="11"/>
        <color theme="5" tint="-0.499984740745262"/>
        <rFont val="Calibri"/>
        <family val="2"/>
        <scheme val="minor"/>
      </rPr>
      <t xml:space="preserve"> </t>
    </r>
    <r>
      <rPr>
        <sz val="11"/>
        <color rgb="FFFF0000"/>
        <rFont val="Calibri"/>
        <family val="2"/>
        <scheme val="minor"/>
      </rPr>
      <t>(enter as a negative number)</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</si>
  <si>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</si>
  <si>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</si>
  <si>
    <t>Date                     (Enter as "MM/DD/YYYY")</t>
  </si>
  <si>
    <r>
      <t xml:space="preserve">Telephone number - </t>
    </r>
    <r>
      <rPr>
        <b/>
        <sz val="11"/>
        <color theme="1"/>
        <rFont val="Calibri"/>
        <family val="2"/>
        <scheme val="minor"/>
      </rPr>
      <t>enter only telephone number</t>
    </r>
    <r>
      <rPr>
        <sz val="11"/>
        <color theme="1"/>
        <rFont val="Calibri"/>
        <family val="2"/>
        <scheme val="minor"/>
      </rPr>
      <t xml:space="preserve">    ###-###-####</t>
    </r>
  </si>
  <si>
    <t>Encter telephone extension, etc.</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</si>
  <si>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</si>
  <si>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Data documenting the unit's compliance with General Statue 159-25 is captured in account numbers 947, 948, 949, 950, and 952.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</si>
  <si>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</si>
  <si>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584016</t>
  </si>
  <si>
    <t>581427</t>
  </si>
  <si>
    <t>584015</t>
  </si>
  <si>
    <t>581418</t>
  </si>
  <si>
    <t>584134</t>
  </si>
  <si>
    <t>581419</t>
  </si>
  <si>
    <t>Patrick</t>
  </si>
  <si>
    <t>Melissa</t>
  </si>
  <si>
    <t>White</t>
  </si>
  <si>
    <t>Sloan</t>
  </si>
  <si>
    <t>Owens</t>
  </si>
  <si>
    <t>11/3/2022</t>
  </si>
  <si>
    <t>Ashley Snyder</t>
  </si>
  <si>
    <t>Patrick Sloan</t>
  </si>
  <si>
    <t>Melissa Owens</t>
  </si>
  <si>
    <t>Sr. Director of Accounting &amp; Finance - Deputy Finance Officer</t>
  </si>
  <si>
    <t>11/14/2022</t>
  </si>
  <si>
    <t>11/1/2022</t>
  </si>
  <si>
    <t>10/31/2022</t>
  </si>
  <si>
    <t>919-651-8894</t>
  </si>
  <si>
    <t>828-225-2758 ext.4734</t>
  </si>
  <si>
    <t>asnyder@alliancehealthplan.org</t>
  </si>
  <si>
    <t>PatrickS@sandhillscenter.org</t>
  </si>
  <si>
    <t>melissa.owens@trilliumnc.org</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</si>
  <si>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</si>
  <si>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</si>
  <si>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12/1/2022</t>
  </si>
  <si>
    <t>10/25/2022</t>
  </si>
  <si>
    <t>10/20/2022</t>
  </si>
  <si>
    <t>7/1/2022</t>
  </si>
  <si>
    <t>10/27/2022</t>
  </si>
  <si>
    <t>Did the unit have a board-appointed finance officer the entire fiscal year? (Yes or No)?</t>
  </si>
  <si>
    <t>Single Audit Only - Coronavirus State and Local Recovery Funds expenditures (21.027)</t>
  </si>
  <si>
    <t>Single Audit Only - Opioid Settlement Funds</t>
  </si>
  <si>
    <t>Date Audit First Received</t>
  </si>
  <si>
    <t>2022-11-23</t>
  </si>
  <si>
    <t>2022-11-08</t>
  </si>
  <si>
    <t>2022-11-16</t>
  </si>
  <si>
    <t>2022-11-22</t>
  </si>
  <si>
    <t>2022-11-01</t>
  </si>
  <si>
    <t>2022-11-09</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</si>
  <si>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</si>
  <si>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</si>
  <si>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</si>
  <si>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</si>
  <si>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CCH TB</t>
  </si>
  <si>
    <t>For units of government that have Proprietary Funds that do not prepare Government-Wide Financial Statement need to answer the following questions.</t>
  </si>
  <si>
    <t xml:space="preserve">"Certain" Special Purpose Governments as defined by GASB 34 (a special purpose government that only has proprietary funds (no governmental funds)) are not required </t>
  </si>
  <si>
    <t>to prepare Government Wide Statements but can use an alternate presentation.  If your unit is a Special Purpose Government that did not prepare  Government Wide</t>
  </si>
  <si>
    <t xml:space="preserve">Statements but can use an alternate presentation.  If your unit is a Special Purpose Government that did not prepare  Government Wide financial statements please </t>
  </si>
  <si>
    <t>Revenue, Expenses &amp; Changes in Fund Net Position</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</si>
  <si>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</si>
  <si>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r>
      <rPr>
        <b/>
        <u/>
        <sz val="11"/>
        <color rgb="FFFF0000"/>
        <rFont val="Calibri"/>
        <family val="2"/>
        <scheme val="minor"/>
      </rPr>
      <t>All Proprietary Funds</t>
    </r>
    <r>
      <rPr>
        <u/>
        <sz val="11"/>
        <color theme="1"/>
        <rFont val="Calibri"/>
        <family val="2"/>
        <scheme val="minor"/>
      </rPr>
      <t xml:space="preserve"> -Depreciation and amortization expense</t>
    </r>
  </si>
  <si>
    <t>Cash Flow Statement</t>
  </si>
  <si>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</si>
  <si>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t>Please enter page number if information included in the audit report/other communications</t>
  </si>
  <si>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</si>
  <si>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</si>
  <si>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</si>
  <si>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</si>
  <si>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</si>
  <si>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Exclude findings reported in questions  907, 951</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</si>
  <si>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</si>
  <si>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Is there is a going concern noted in the audit report? </t>
  </si>
  <si>
    <t xml:space="preserve">Was an AU-C Section 260 (The Auditor's Communication With Those Charged With Governance) letter issued?     </t>
  </si>
  <si>
    <t>Was an AU-C Section 265 (Communicating Internal Control Related Matters Identified in an Audit) letter issued?</t>
  </si>
  <si>
    <t>J</t>
  </si>
  <si>
    <t>What date was the audit report submitted to the LGC?  (Note audit reports are due four months after fiscal year end regardless of the contract submission date.)</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</si>
  <si>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</si>
  <si>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</si>
  <si>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</si>
  <si>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</si>
  <si>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</si>
  <si>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All Proprietary Funds -total of all expenses excluding transfers out</t>
  </si>
  <si>
    <t>All Proprietary Funds -Depreciation and amortization expense</t>
  </si>
  <si>
    <t>All Proprietary Funds -Principal paid on long-term debt.  Amount should be reduced by principal payments for debt refunding</t>
  </si>
  <si>
    <t>answer the following questions.   A special purpose government should not have completed questions in the Governmental Activities section in rows 7 through 10</t>
  </si>
  <si>
    <t xml:space="preserve"> Did the unit have a board-appointed finance officer or interim board-appointed finance officer the entire fiscal year (Yes or No)</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</si>
  <si>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</si>
  <si>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</si>
  <si>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</si>
  <si>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Performance Indicator Print worksheet in this workbook have a red shaded cell</t>
  </si>
  <si>
    <t>Does the unit have a self-insurance fund</t>
  </si>
  <si>
    <t>If the unit is self-insured for employee health care, does the unit use a qualified consultant to establish rates and appropriate reserve levels</t>
  </si>
  <si>
    <t>Does the Unit have a non-state administrered pension plan</t>
  </si>
  <si>
    <t>Amount of ARPA funds expended in total for fiscal year for non-capital purposes</t>
  </si>
  <si>
    <t>What date was the audit report submitted to the LGC?</t>
  </si>
  <si>
    <t>TD Info Completed by Auditor tab: CCH acct #1079</t>
  </si>
  <si>
    <t>C26</t>
  </si>
  <si>
    <t>C25</t>
  </si>
  <si>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</si>
  <si>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1058, 955 and 957, that require a response.</t>
  </si>
  <si>
    <t>Must be linked to unit number on Unit Data from Audit Worksheet tab</t>
  </si>
  <si>
    <t>What date was the audit report submitted to the LGC?  (Note audit reports are due four months after fiscal year end regardless of the contract submission date.)  Enter as "MM/DD/YYYY"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</si>
  <si>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b/>
        <sz val="11"/>
        <color theme="1"/>
        <rFont val="Calibri"/>
        <family val="2"/>
        <scheme val="minor"/>
      </rPr>
      <t xml:space="preserve"> </t>
    </r>
    <r>
      <rPr>
        <sz val="11"/>
        <color theme="1"/>
        <rFont val="Calibri"/>
        <family val="2"/>
        <scheme val="minor"/>
      </rPr>
      <t>if no ARPA funds expended for this fiscal year for non-capital purposes.</t>
    </r>
  </si>
  <si>
    <t xml:space="preserve">All unrestricted cash and investments.  
Exclude restricted cash and cash held by a third party. </t>
  </si>
  <si>
    <t>584021</t>
  </si>
  <si>
    <t>needs to be ended</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</si>
  <si>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</si>
  <si>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</si>
  <si>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</si>
  <si>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</si>
  <si>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</si>
  <si>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</si>
  <si>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</si>
  <si>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</si>
  <si>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</si>
  <si>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on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</si>
  <si>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Fiscal Year 2024 -  Data Input Workbook incorporates the
Unit Data from Audit Worksheet, TD Info Completed by Auditor Worksheet, Performance Indicators Print Worksheet</t>
  </si>
  <si>
    <r>
      <t xml:space="preserve">Please enter the fiscal year end reported on the unit's audited financial statements if other than 6/30/20234                                                 </t>
    </r>
    <r>
      <rPr>
        <b/>
        <sz val="11"/>
        <color theme="1"/>
        <rFont val="Calibri"/>
        <family val="2"/>
        <scheme val="minor"/>
      </rPr>
      <t xml:space="preserve"> DO NOT DELETE 6/30/2024 if applicable.</t>
    </r>
    <r>
      <rPr>
        <sz val="11"/>
        <color theme="1"/>
        <rFont val="Calibri"/>
        <family val="2"/>
        <scheme val="minor"/>
      </rPr>
      <t xml:space="preserve">  Format "MM/DD/YYYY"</t>
    </r>
  </si>
  <si>
    <t>If the fiscal year-end is other than 6/30/2024, 9/30/2024, 12/31/2024 or 3/31/2025, please contact us.</t>
  </si>
  <si>
    <r>
      <t xml:space="preserve">Date the auditor presented or plans to present Financial Performance Indicators of Concern (FPIC) to the Governing Board.  </t>
    </r>
    <r>
      <rPr>
        <sz val="11"/>
        <color theme="5"/>
        <rFont val="Calibri"/>
        <family val="2"/>
        <scheme val="minor"/>
      </rPr>
      <t>If there are no FPICs to present to the governing board,  enter "7/1/2024" to indicate that a FPIC response is not required.</t>
    </r>
  </si>
  <si>
    <t>Fiscal Year 20234</t>
  </si>
  <si>
    <t>PY2</t>
  </si>
  <si>
    <t>Audit Year 2022</t>
  </si>
  <si>
    <t xml:space="preserve">                              -  </t>
  </si>
  <si>
    <t>Goodfellow</t>
  </si>
  <si>
    <t>5/4/2023</t>
  </si>
  <si>
    <t>Kelly Goodfellow</t>
  </si>
  <si>
    <t>Executive VP- CFO</t>
  </si>
  <si>
    <t>CBO</t>
  </si>
  <si>
    <t>Executive VP &amp; CFO</t>
  </si>
  <si>
    <t>10/30/2023</t>
  </si>
  <si>
    <t>11/27/2023</t>
  </si>
  <si>
    <t>11/9/2023</t>
  </si>
  <si>
    <t>10/31/2023</t>
  </si>
  <si>
    <t>10/27/2023</t>
  </si>
  <si>
    <t>11/29/2023</t>
  </si>
  <si>
    <t>919-651-8757</t>
  </si>
  <si>
    <t>910-298-7144</t>
  </si>
  <si>
    <t>704-842-6310</t>
  </si>
  <si>
    <t>KGoodfellow@alliancehealthplan.org</t>
  </si>
  <si>
    <t>Were there any issues or other matters presented to the Governing Board regarding internal controls (not already listed as a material weakness or significant deficiency?</t>
  </si>
  <si>
    <t>12/7/2023</t>
  </si>
  <si>
    <t>10/24/2023</t>
  </si>
  <si>
    <t>10/19/2023</t>
  </si>
  <si>
    <t>7/1/2023</t>
  </si>
  <si>
    <t>10/26/2023</t>
  </si>
  <si>
    <t>2023-10-31</t>
  </si>
  <si>
    <t>2023-11-29</t>
  </si>
  <si>
    <t>2023-11-13</t>
  </si>
  <si>
    <t>2023-11-16</t>
  </si>
  <si>
    <t>2023-10-30</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</si>
  <si>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</si>
  <si>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</si>
  <si>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</si>
  <si>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</si>
  <si>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</si>
  <si>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 (Note:  Please include a noncompliance finding related to GS 159-24, GS 159-25(a)(2) or GS</t>
  </si>
  <si>
    <t>11/13/2023</t>
  </si>
  <si>
    <t>PY1</t>
  </si>
  <si>
    <t>Audit Year 2023</t>
  </si>
  <si>
    <t xml:space="preserve">Was a  Management Letter issued by the auditor to the unit of government? </t>
  </si>
  <si>
    <t>CCH Batch Total</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</si>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</sst>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0.0000"/>
    <numFmt numFmtId="179" formatCode="[&lt;=9999999]###\-####;\(###\)\ ###\-####"/>
    <numFmt numFmtId="180" formatCode="###\-###\-####"/>
  </numFmts>
  <fonts count="15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sz val="11"/>
      <color indexed="8"/>
      <name val="Calibri"/>
      <family val="2"/>
      <scheme val="minor"/>
    </font>
    <font>
      <sz val="28"/>
      <color theme="1"/>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sz val="11"/>
      <color theme="9" tint="-0.249977111117893"/>
      <name val="Calibri"/>
      <family val="2"/>
      <scheme val="minor"/>
    </font>
    <font>
      <u/>
      <sz val="11"/>
      <color indexed="8"/>
      <name val="Calibri"/>
      <family val="2"/>
      <scheme val="minor"/>
    </font>
    <font>
      <sz val="11"/>
      <color indexed="6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1"/>
      <color indexed="10"/>
      <name val="Calibri"/>
      <family val="2"/>
      <scheme val="minor"/>
    </font>
    <font>
      <sz val="11"/>
      <color theme="5" tint="-0.499984740745262"/>
      <name val="Calibri"/>
      <family val="2"/>
      <scheme val="minor"/>
    </font>
    <font>
      <b/>
      <i/>
      <sz val="12"/>
      <color rgb="FFFF0000"/>
      <name val="Cambria"/>
      <family val="1"/>
    </font>
    <font>
      <sz val="11"/>
      <color theme="5"/>
      <name val="Calibri"/>
      <family val="2"/>
      <scheme val="minor"/>
    </font>
    <font>
      <b/>
      <u/>
      <sz val="11"/>
      <color rgb="FFFF0000"/>
      <name val="Calibri"/>
      <family val="2"/>
      <scheme val="minor"/>
    </font>
    <font>
      <sz val="11"/>
      <color theme="5" tint="-0.249977111117893"/>
      <name val="Calibri"/>
      <family val="2"/>
      <scheme val="minor"/>
    </font>
    <font>
      <b/>
      <u/>
      <sz val="11"/>
      <color theme="10"/>
      <name val="Calibri"/>
      <family val="2"/>
      <scheme val="minor"/>
    </font>
    <font>
      <b/>
      <i/>
      <u/>
      <sz val="12"/>
      <name val="Cambria"/>
      <family val="1"/>
    </font>
  </fonts>
  <fills count="8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499984740745262"/>
        <bgColor indexed="64"/>
      </patternFill>
    </fill>
    <fill>
      <patternFill patternType="solid">
        <fgColor theme="8" tint="0.79998168889431442"/>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3" tint="0.59996337778862885"/>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xf numFmtId="0" fontId="60" fillId="0" borderId="0"/>
    <xf numFmtId="0" fontId="60" fillId="0" borderId="0"/>
    <xf numFmtId="0" fontId="59" fillId="0" borderId="0"/>
    <xf numFmtId="0" fontId="60" fillId="0" borderId="0"/>
    <xf numFmtId="0" fontId="60" fillId="0" borderId="0"/>
    <xf numFmtId="0" fontId="61" fillId="0" borderId="0"/>
    <xf numFmtId="0" fontId="6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1"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59"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9" fillId="0" borderId="0"/>
    <xf numFmtId="0" fontId="59" fillId="0" borderId="0"/>
    <xf numFmtId="0" fontId="59" fillId="0" borderId="0"/>
    <xf numFmtId="0" fontId="59" fillId="0" borderId="0"/>
    <xf numFmtId="0" fontId="59" fillId="0" borderId="0"/>
    <xf numFmtId="0" fontId="11" fillId="0" borderId="0"/>
    <xf numFmtId="0" fontId="59" fillId="0" borderId="0"/>
    <xf numFmtId="0" fontId="5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3" fillId="0" borderId="0"/>
    <xf numFmtId="0" fontId="33" fillId="0" borderId="0"/>
    <xf numFmtId="0" fontId="21" fillId="0" borderId="0"/>
    <xf numFmtId="0" fontId="33" fillId="0" borderId="0"/>
    <xf numFmtId="0" fontId="33" fillId="0" borderId="0"/>
    <xf numFmtId="0" fontId="33" fillId="0" borderId="0"/>
    <xf numFmtId="0" fontId="59" fillId="0" borderId="0"/>
    <xf numFmtId="0" fontId="33" fillId="0" borderId="0"/>
    <xf numFmtId="0" fontId="33" fillId="0" borderId="0"/>
    <xf numFmtId="0" fontId="33" fillId="0" borderId="0"/>
    <xf numFmtId="0" fontId="33" fillId="0" borderId="0"/>
    <xf numFmtId="0"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3" fillId="0" borderId="0"/>
    <xf numFmtId="0" fontId="33" fillId="0" borderId="0"/>
    <xf numFmtId="0" fontId="33" fillId="0" borderId="0"/>
    <xf numFmtId="0" fontId="33" fillId="0" borderId="0"/>
    <xf numFmtId="0" fontId="33" fillId="0" borderId="0"/>
    <xf numFmtId="0" fontId="11" fillId="0" borderId="0"/>
    <xf numFmtId="0" fontId="61" fillId="0" borderId="0"/>
    <xf numFmtId="0" fontId="61" fillId="0" borderId="0"/>
    <xf numFmtId="0" fontId="61"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33"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0"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1"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0"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4" fillId="0" borderId="44" applyNumberFormat="0" applyFill="0" applyAlignment="0" applyProtection="0"/>
    <xf numFmtId="0" fontId="65" fillId="0" borderId="45" applyNumberFormat="0" applyFill="0" applyAlignment="0" applyProtection="0"/>
    <xf numFmtId="0" fontId="66" fillId="0" borderId="46" applyNumberFormat="0" applyFill="0" applyAlignment="0" applyProtection="0"/>
    <xf numFmtId="0" fontId="66" fillId="0" borderId="0" applyNumberFormat="0" applyFill="0" applyBorder="0" applyAlignment="0" applyProtection="0"/>
    <xf numFmtId="0" fontId="67" fillId="35" borderId="0" applyNumberFormat="0" applyBorder="0" applyAlignment="0" applyProtection="0"/>
    <xf numFmtId="0" fontId="68" fillId="36" borderId="0" applyNumberFormat="0" applyBorder="0" applyAlignment="0" applyProtection="0"/>
    <xf numFmtId="0" fontId="69" fillId="38" borderId="47" applyNumberFormat="0" applyAlignment="0" applyProtection="0"/>
    <xf numFmtId="0" fontId="70" fillId="39" borderId="48" applyNumberFormat="0" applyAlignment="0" applyProtection="0"/>
    <xf numFmtId="0" fontId="71" fillId="39" borderId="47" applyNumberFormat="0" applyAlignment="0" applyProtection="0"/>
    <xf numFmtId="0" fontId="72" fillId="0" borderId="49" applyNumberFormat="0" applyFill="0" applyAlignment="0" applyProtection="0"/>
    <xf numFmtId="0" fontId="73" fillId="40" borderId="50" applyNumberFormat="0" applyAlignment="0" applyProtection="0"/>
    <xf numFmtId="0" fontId="62" fillId="0" borderId="0" applyNumberFormat="0" applyFill="0" applyBorder="0" applyAlignment="0" applyProtection="0"/>
    <xf numFmtId="0" fontId="39" fillId="0" borderId="52" applyNumberFormat="0" applyFill="0" applyAlignment="0" applyProtection="0"/>
    <xf numFmtId="0" fontId="74" fillId="42"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3" fillId="37" borderId="0" applyNumberFormat="0" applyBorder="0" applyAlignment="0" applyProtection="0"/>
    <xf numFmtId="0" fontId="33" fillId="41" borderId="51" applyNumberFormat="0" applyFont="0" applyAlignment="0" applyProtection="0"/>
    <xf numFmtId="40" fontId="76" fillId="0" borderId="17">
      <alignment horizontal="right"/>
    </xf>
    <xf numFmtId="0" fontId="77" fillId="0" borderId="0">
      <alignment horizontal="left"/>
    </xf>
    <xf numFmtId="49" fontId="11" fillId="0" borderId="0"/>
    <xf numFmtId="0" fontId="77" fillId="0" borderId="0">
      <alignment horizontal="left"/>
    </xf>
    <xf numFmtId="174" fontId="76" fillId="0" borderId="17">
      <alignment horizontal="right"/>
    </xf>
    <xf numFmtId="49" fontId="76"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5" fillId="48" borderId="0">
      <alignment horizontal="right" vertical="center"/>
    </xf>
    <xf numFmtId="49" fontId="75" fillId="48" borderId="0">
      <alignment horizontal="left" vertical="center"/>
    </xf>
    <xf numFmtId="49" fontId="75" fillId="48" borderId="0">
      <alignment horizontal="center" vertical="center"/>
    </xf>
    <xf numFmtId="49" fontId="75" fillId="48" borderId="0">
      <alignment horizontal="center" vertical="center"/>
    </xf>
    <xf numFmtId="49" fontId="75" fillId="48" borderId="0">
      <alignment horizontal="right" vertical="center"/>
    </xf>
    <xf numFmtId="40" fontId="75" fillId="48" borderId="0">
      <alignment horizontal="right"/>
    </xf>
    <xf numFmtId="49" fontId="75"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5" fillId="48" borderId="0">
      <alignment horizontal="center" vertical="center"/>
    </xf>
    <xf numFmtId="49" fontId="75" fillId="48" borderId="0">
      <alignment horizontal="center" vertical="center"/>
    </xf>
    <xf numFmtId="174" fontId="75" fillId="48" borderId="0">
      <alignment horizontal="center" vertical="center"/>
    </xf>
    <xf numFmtId="49" fontId="75" fillId="48" borderId="0">
      <alignment horizontal="right"/>
    </xf>
    <xf numFmtId="40" fontId="76" fillId="0" borderId="19">
      <alignment horizontal="right"/>
    </xf>
    <xf numFmtId="0" fontId="77" fillId="0" borderId="0">
      <alignment horizontal="left"/>
    </xf>
    <xf numFmtId="49" fontId="11" fillId="0" borderId="0"/>
    <xf numFmtId="0" fontId="77" fillId="0" borderId="0">
      <alignment horizontal="left"/>
    </xf>
    <xf numFmtId="174" fontId="76" fillId="0" borderId="19">
      <alignment horizontal="right"/>
    </xf>
    <xf numFmtId="49" fontId="76" fillId="0" borderId="0">
      <alignment horizontal="right"/>
    </xf>
    <xf numFmtId="49" fontId="11" fillId="0" borderId="0"/>
    <xf numFmtId="49" fontId="11" fillId="0" borderId="0"/>
    <xf numFmtId="40" fontId="76" fillId="0" borderId="14">
      <alignment horizontal="right"/>
    </xf>
    <xf numFmtId="49" fontId="76" fillId="0" borderId="0">
      <alignment horizontal="left"/>
    </xf>
    <xf numFmtId="49" fontId="11" fillId="0" borderId="0"/>
    <xf numFmtId="49" fontId="76" fillId="0" borderId="0">
      <alignment horizontal="left"/>
    </xf>
    <xf numFmtId="174" fontId="76" fillId="0" borderId="14">
      <alignment horizontal="right"/>
    </xf>
    <xf numFmtId="49" fontId="76" fillId="0" borderId="0">
      <alignment horizontal="right"/>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75"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76" fillId="49" borderId="0">
      <alignment horizontal="center" vertical="center"/>
    </xf>
    <xf numFmtId="49" fontId="11" fillId="49" borderId="0">
      <alignment horizontal="left" vertical="center"/>
    </xf>
    <xf numFmtId="49" fontId="76" fillId="49" borderId="0">
      <alignment horizontal="center" vertical="center"/>
    </xf>
    <xf numFmtId="0" fontId="76" fillId="50" borderId="0">
      <alignment horizontal="left"/>
    </xf>
    <xf numFmtId="49" fontId="11" fillId="0" borderId="0"/>
    <xf numFmtId="0" fontId="76" fillId="50" borderId="0">
      <alignment horizontal="left"/>
    </xf>
    <xf numFmtId="40" fontId="76" fillId="0" borderId="0">
      <alignment horizontal="right"/>
    </xf>
    <xf numFmtId="49" fontId="75" fillId="48" borderId="0"/>
    <xf numFmtId="49" fontId="75" fillId="48" borderId="0"/>
    <xf numFmtId="49" fontId="11" fillId="0" borderId="0"/>
    <xf numFmtId="0" fontId="78" fillId="51" borderId="0" applyFont="0" applyFill="0">
      <alignment horizontal="left" vertical="top" wrapText="1"/>
    </xf>
    <xf numFmtId="40" fontId="78" fillId="0" borderId="0"/>
    <xf numFmtId="40" fontId="78" fillId="0" borderId="0"/>
    <xf numFmtId="0" fontId="78" fillId="0" borderId="0">
      <alignment horizontal="left"/>
    </xf>
    <xf numFmtId="0" fontId="78" fillId="0" borderId="0">
      <alignment horizontal="center"/>
    </xf>
    <xf numFmtId="0" fontId="79" fillId="0" borderId="0">
      <alignment horizontal="center"/>
    </xf>
    <xf numFmtId="0" fontId="80" fillId="48" borderId="0">
      <alignment horizontal="left"/>
    </xf>
    <xf numFmtId="0" fontId="80" fillId="48" borderId="0">
      <alignment horizontal="left"/>
    </xf>
    <xf numFmtId="0" fontId="79" fillId="0" borderId="0">
      <alignment horizontal="center"/>
    </xf>
    <xf numFmtId="40" fontId="81" fillId="0" borderId="18"/>
    <xf numFmtId="40" fontId="81" fillId="0" borderId="18"/>
    <xf numFmtId="0" fontId="81" fillId="0" borderId="0"/>
    <xf numFmtId="0" fontId="81" fillId="0" borderId="0"/>
    <xf numFmtId="0" fontId="79" fillId="0" borderId="0">
      <alignment horizontal="center"/>
    </xf>
    <xf numFmtId="0" fontId="82" fillId="52" borderId="0">
      <alignment horizontal="left"/>
    </xf>
    <xf numFmtId="0" fontId="82" fillId="52" borderId="0">
      <alignment horizontal="left"/>
    </xf>
    <xf numFmtId="40" fontId="76" fillId="0" borderId="0">
      <alignment horizontal="right"/>
    </xf>
    <xf numFmtId="0" fontId="77" fillId="0" borderId="0">
      <alignment horizontal="left"/>
    </xf>
    <xf numFmtId="49" fontId="11" fillId="0" borderId="0"/>
    <xf numFmtId="0" fontId="77" fillId="0" borderId="0">
      <alignment horizontal="left"/>
    </xf>
    <xf numFmtId="174" fontId="76" fillId="0" borderId="0">
      <alignment horizontal="right"/>
    </xf>
    <xf numFmtId="49" fontId="76" fillId="0" borderId="0" applyBorder="0">
      <alignment horizontal="right"/>
    </xf>
    <xf numFmtId="0" fontId="11" fillId="0" borderId="0"/>
    <xf numFmtId="49" fontId="84" fillId="51" borderId="0">
      <alignment horizontal="left"/>
    </xf>
    <xf numFmtId="49" fontId="84" fillId="51" borderId="0">
      <alignment horizontal="left"/>
    </xf>
    <xf numFmtId="0" fontId="85" fillId="51" borderId="0">
      <alignment horizontal="left"/>
    </xf>
    <xf numFmtId="175" fontId="85" fillId="51" borderId="0">
      <alignment horizontal="left"/>
    </xf>
    <xf numFmtId="40" fontId="76" fillId="0" borderId="0">
      <alignment horizontal="right"/>
    </xf>
    <xf numFmtId="49" fontId="86" fillId="51" borderId="0">
      <alignment horizontal="left"/>
    </xf>
    <xf numFmtId="49" fontId="86" fillId="51" borderId="0">
      <alignment horizontal="left"/>
    </xf>
    <xf numFmtId="49" fontId="11" fillId="0" borderId="0"/>
    <xf numFmtId="40" fontId="76" fillId="0" borderId="14">
      <alignment horizontal="right"/>
    </xf>
    <xf numFmtId="49" fontId="76" fillId="0" borderId="0">
      <alignment horizontal="left"/>
    </xf>
    <xf numFmtId="49" fontId="11" fillId="0" borderId="0"/>
    <xf numFmtId="49" fontId="76" fillId="0" borderId="0">
      <alignment horizontal="left"/>
    </xf>
    <xf numFmtId="174" fontId="76" fillId="0" borderId="14">
      <alignment horizontal="right"/>
    </xf>
    <xf numFmtId="49" fontId="76" fillId="0" borderId="0">
      <alignment horizontal="right"/>
    </xf>
    <xf numFmtId="40" fontId="76" fillId="0" borderId="14">
      <alignment horizontal="right"/>
    </xf>
    <xf numFmtId="0" fontId="76" fillId="50" borderId="0">
      <alignment horizontal="left"/>
    </xf>
    <xf numFmtId="49" fontId="11" fillId="0" borderId="0"/>
    <xf numFmtId="0" fontId="76" fillId="50" borderId="0">
      <alignment horizontal="left"/>
    </xf>
    <xf numFmtId="174" fontId="76" fillId="0" borderId="14">
      <alignment horizontal="right"/>
    </xf>
    <xf numFmtId="49" fontId="76" fillId="0" borderId="0">
      <alignment horizontal="right"/>
    </xf>
    <xf numFmtId="0" fontId="81" fillId="0" borderId="0"/>
    <xf numFmtId="40" fontId="78" fillId="0" borderId="18"/>
    <xf numFmtId="40" fontId="78" fillId="0" borderId="18"/>
    <xf numFmtId="0" fontId="78" fillId="0" borderId="0"/>
    <xf numFmtId="0" fontId="78" fillId="0" borderId="0"/>
    <xf numFmtId="40" fontId="78" fillId="0" borderId="0"/>
    <xf numFmtId="176" fontId="78" fillId="0" borderId="0"/>
    <xf numFmtId="40" fontId="78" fillId="0" borderId="0"/>
    <xf numFmtId="0" fontId="78" fillId="0" borderId="0"/>
    <xf numFmtId="0" fontId="78" fillId="0" borderId="0"/>
    <xf numFmtId="40" fontId="76" fillId="0" borderId="18">
      <alignment horizontal="right"/>
    </xf>
    <xf numFmtId="49" fontId="76" fillId="0" borderId="0">
      <alignment horizontal="left"/>
    </xf>
    <xf numFmtId="49" fontId="11" fillId="0" borderId="0"/>
    <xf numFmtId="49" fontId="76" fillId="0" borderId="0">
      <alignment horizontal="left"/>
    </xf>
    <xf numFmtId="174" fontId="76" fillId="0" borderId="18">
      <alignment horizontal="right"/>
    </xf>
    <xf numFmtId="49" fontId="76"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1"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87"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4" fillId="55" borderId="0" applyNumberFormat="0" applyBorder="0" applyAlignment="0" applyProtection="0"/>
    <xf numFmtId="0" fontId="88" fillId="55" borderId="0" applyNumberFormat="0" applyBorder="0" applyAlignment="0" applyProtection="0"/>
    <xf numFmtId="0" fontId="74" fillId="58" borderId="0" applyNumberFormat="0" applyBorder="0" applyAlignment="0" applyProtection="0"/>
    <xf numFmtId="0" fontId="88" fillId="58" borderId="0" applyNumberFormat="0" applyBorder="0" applyAlignment="0" applyProtection="0"/>
    <xf numFmtId="0" fontId="74" fillId="61" borderId="0" applyNumberFormat="0" applyBorder="0" applyAlignment="0" applyProtection="0"/>
    <xf numFmtId="0" fontId="88" fillId="61" borderId="0" applyNumberFormat="0" applyBorder="0" applyAlignment="0" applyProtection="0"/>
    <xf numFmtId="0" fontId="74" fillId="64" borderId="0" applyNumberFormat="0" applyBorder="0" applyAlignment="0" applyProtection="0"/>
    <xf numFmtId="0" fontId="88" fillId="64" borderId="0" applyNumberFormat="0" applyBorder="0" applyAlignment="0" applyProtection="0"/>
    <xf numFmtId="0" fontId="74" fillId="67" borderId="0" applyNumberFormat="0" applyBorder="0" applyAlignment="0" applyProtection="0"/>
    <xf numFmtId="0" fontId="88" fillId="67" borderId="0" applyNumberFormat="0" applyBorder="0" applyAlignment="0" applyProtection="0"/>
    <xf numFmtId="0" fontId="74" fillId="70" borderId="0" applyNumberFormat="0" applyBorder="0" applyAlignment="0" applyProtection="0"/>
    <xf numFmtId="0" fontId="88" fillId="70"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9" fillId="36" borderId="0" applyNumberFormat="0" applyBorder="0" applyAlignment="0" applyProtection="0"/>
    <xf numFmtId="0" fontId="90" fillId="39" borderId="47" applyNumberFormat="0" applyAlignment="0" applyProtection="0"/>
    <xf numFmtId="0" fontId="91" fillId="40" borderId="5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2" fillId="0" borderId="0" applyNumberFormat="0" applyFill="0" applyBorder="0" applyAlignment="0" applyProtection="0"/>
    <xf numFmtId="0" fontId="93" fillId="35" borderId="0" applyNumberFormat="0" applyBorder="0" applyAlignment="0" applyProtection="0"/>
    <xf numFmtId="0" fontId="94" fillId="0" borderId="44" applyNumberFormat="0" applyFill="0" applyAlignment="0" applyProtection="0"/>
    <xf numFmtId="0" fontId="95" fillId="0" borderId="4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6" fillId="0" borderId="46" applyNumberFormat="0" applyFill="0" applyAlignment="0" applyProtection="0"/>
    <xf numFmtId="0" fontId="96" fillId="0" borderId="0" applyNumberFormat="0" applyFill="0" applyBorder="0" applyAlignment="0" applyProtection="0"/>
    <xf numFmtId="0" fontId="97" fillId="38" borderId="47" applyNumberFormat="0" applyAlignment="0" applyProtection="0"/>
    <xf numFmtId="0" fontId="98" fillId="0" borderId="49" applyNumberFormat="0" applyFill="0" applyAlignment="0" applyProtection="0"/>
    <xf numFmtId="0" fontId="99"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1" applyNumberFormat="0" applyFont="0" applyAlignment="0" applyProtection="0"/>
    <xf numFmtId="0" fontId="100" fillId="39" borderId="48" applyNumberFormat="0" applyAlignment="0" applyProtection="0"/>
    <xf numFmtId="9" fontId="6" fillId="0" borderId="0" applyFont="0" applyFill="0" applyBorder="0" applyAlignment="0" applyProtection="0"/>
    <xf numFmtId="0" fontId="101" fillId="0" borderId="0" applyNumberFormat="0" applyFill="0" applyBorder="0" applyAlignment="0" applyProtection="0"/>
    <xf numFmtId="0" fontId="102" fillId="0" borderId="52" applyNumberFormat="0" applyFill="0" applyAlignment="0" applyProtection="0"/>
    <xf numFmtId="0" fontId="103" fillId="0" borderId="0" applyNumberFormat="0" applyFill="0" applyBorder="0" applyAlignment="0" applyProtection="0"/>
    <xf numFmtId="0" fontId="105" fillId="0" borderId="0"/>
    <xf numFmtId="43" fontId="106" fillId="0" borderId="0" applyFont="0" applyFill="0" applyBorder="0" applyAlignment="0" applyProtection="0"/>
    <xf numFmtId="0" fontId="106"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07" fillId="0" borderId="0" applyNumberFormat="0" applyFill="0" applyBorder="0" applyAlignment="0" applyProtection="0">
      <alignment vertical="top"/>
      <protection locked="0"/>
    </xf>
    <xf numFmtId="0" fontId="108" fillId="0" borderId="0" applyNumberFormat="0" applyFill="0" applyBorder="0" applyAlignment="0" applyProtection="0"/>
    <xf numFmtId="0" fontId="59" fillId="0" borderId="0"/>
    <xf numFmtId="0" fontId="59" fillId="0" borderId="0"/>
    <xf numFmtId="0" fontId="59" fillId="0" borderId="0"/>
    <xf numFmtId="0" fontId="60" fillId="0" borderId="0"/>
    <xf numFmtId="0" fontId="60" fillId="0" borderId="0"/>
    <xf numFmtId="0" fontId="60" fillId="0" borderId="0"/>
    <xf numFmtId="0" fontId="60" fillId="0" borderId="0"/>
    <xf numFmtId="0" fontId="60" fillId="0" borderId="0"/>
    <xf numFmtId="0" fontId="59"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06" fillId="0" borderId="0"/>
    <xf numFmtId="0" fontId="11" fillId="0" borderId="0"/>
    <xf numFmtId="0" fontId="10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15" fillId="0" borderId="0"/>
    <xf numFmtId="43" fontId="105" fillId="0" borderId="0" applyFont="0" applyFill="0" applyBorder="0" applyAlignment="0" applyProtection="0"/>
    <xf numFmtId="0" fontId="105" fillId="0" borderId="0"/>
    <xf numFmtId="0" fontId="117" fillId="0" borderId="0"/>
    <xf numFmtId="0" fontId="33" fillId="0" borderId="0"/>
    <xf numFmtId="0" fontId="117" fillId="0" borderId="0"/>
    <xf numFmtId="43" fontId="105" fillId="0" borderId="0" applyFont="0" applyFill="0" applyBorder="0" applyAlignment="0" applyProtection="0"/>
    <xf numFmtId="0" fontId="105" fillId="0" borderId="0"/>
    <xf numFmtId="0" fontId="105" fillId="0" borderId="0"/>
    <xf numFmtId="0" fontId="105" fillId="0" borderId="0"/>
    <xf numFmtId="0" fontId="118" fillId="0" borderId="0"/>
    <xf numFmtId="0" fontId="118" fillId="0" borderId="0"/>
    <xf numFmtId="0" fontId="119" fillId="0" borderId="0"/>
    <xf numFmtId="0" fontId="118" fillId="0" borderId="0"/>
    <xf numFmtId="0" fontId="117" fillId="0" borderId="0"/>
    <xf numFmtId="0" fontId="118" fillId="0" borderId="0"/>
    <xf numFmtId="0" fontId="117"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7" fillId="0" borderId="0"/>
    <xf numFmtId="0" fontId="117" fillId="0" borderId="0"/>
    <xf numFmtId="0" fontId="118" fillId="0" borderId="0"/>
    <xf numFmtId="0" fontId="117" fillId="0" borderId="0"/>
    <xf numFmtId="0" fontId="117" fillId="0" borderId="0"/>
    <xf numFmtId="0" fontId="119" fillId="0" borderId="0"/>
    <xf numFmtId="0" fontId="117" fillId="5" borderId="7" applyNumberFormat="0" applyFon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7"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7" fillId="5" borderId="7" applyNumberFormat="0" applyFon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7" fillId="0" borderId="0"/>
    <xf numFmtId="0" fontId="119" fillId="0" borderId="0"/>
    <xf numFmtId="0" fontId="117" fillId="0" borderId="0"/>
    <xf numFmtId="0" fontId="119" fillId="0" borderId="0"/>
    <xf numFmtId="0" fontId="117" fillId="0" borderId="0"/>
    <xf numFmtId="0" fontId="120"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9" fillId="0" borderId="0"/>
    <xf numFmtId="0" fontId="119" fillId="0" borderId="0"/>
    <xf numFmtId="0" fontId="120"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9" fillId="0" borderId="0"/>
    <xf numFmtId="0" fontId="119" fillId="0" borderId="0"/>
    <xf numFmtId="0" fontId="10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0"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1"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1"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1"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05" fillId="0" borderId="0"/>
    <xf numFmtId="43" fontId="105" fillId="0" borderId="0" applyFont="0" applyFill="0" applyBorder="0" applyAlignment="0" applyProtection="0"/>
    <xf numFmtId="0" fontId="10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05" fillId="0" borderId="0"/>
    <xf numFmtId="0" fontId="144" fillId="0" borderId="0"/>
    <xf numFmtId="0" fontId="147" fillId="0" borderId="0"/>
    <xf numFmtId="43" fontId="147" fillId="0" borderId="0" applyFont="0" applyFill="0" applyBorder="0" applyAlignment="0" applyProtection="0"/>
    <xf numFmtId="44" fontId="147"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618">
    <xf numFmtId="0" fontId="0" fillId="0" borderId="0" xfId="0"/>
    <xf numFmtId="0" fontId="42"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6"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49" fillId="25" borderId="0" xfId="0" applyFont="1" applyFill="1" applyAlignment="1" applyProtection="1">
      <alignment horizontal="center" wrapText="1"/>
    </xf>
    <xf numFmtId="0" fontId="50" fillId="21" borderId="10" xfId="0" applyFont="1" applyFill="1" applyBorder="1" applyAlignment="1" applyProtection="1">
      <alignment horizontal="center" wrapText="1"/>
    </xf>
    <xf numFmtId="0" fontId="50"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4" fillId="0" borderId="0" xfId="0" applyNumberFormat="1" applyFont="1" applyFill="1" applyAlignment="1" applyProtection="1">
      <alignment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48"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0" fillId="21" borderId="10" xfId="0" applyFont="1" applyFill="1" applyBorder="1" applyAlignment="1" applyProtection="1">
      <alignment horizontal="center" vertical="center" wrapText="1"/>
    </xf>
    <xf numFmtId="0" fontId="49"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5" fillId="0" borderId="0" xfId="0" applyFont="1" applyProtection="1"/>
    <xf numFmtId="0" fontId="55" fillId="23" borderId="22"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49" fillId="25" borderId="0" xfId="439" applyNumberFormat="1" applyFont="1" applyFill="1" applyAlignment="1" applyProtection="1">
      <alignment horizontal="center"/>
    </xf>
    <xf numFmtId="164" fontId="55" fillId="22" borderId="22" xfId="439" applyNumberFormat="1" applyFont="1" applyFill="1" applyBorder="1" applyAlignment="1" applyProtection="1">
      <alignment horizontal="center" vertical="center" wrapText="1"/>
    </xf>
    <xf numFmtId="164" fontId="48"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5"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0" fillId="30" borderId="0" xfId="0" applyNumberFormat="1" applyFont="1" applyFill="1" applyBorder="1" applyAlignment="1" applyProtection="1">
      <alignment horizontal="center" wrapText="1"/>
    </xf>
    <xf numFmtId="0" fontId="0" fillId="0" borderId="0" xfId="0" applyFont="1" applyProtection="1">
      <protection locked="0"/>
    </xf>
    <xf numFmtId="0" fontId="51" fillId="0" borderId="24" xfId="0" applyNumberFormat="1" applyFont="1" applyFill="1" applyBorder="1" applyAlignment="1" applyProtection="1">
      <alignment horizontal="left" vertical="center" wrapText="1"/>
    </xf>
    <xf numFmtId="0" fontId="41" fillId="0" borderId="24" xfId="0" applyNumberFormat="1" applyFont="1" applyFill="1" applyBorder="1" applyAlignment="1" applyProtection="1">
      <alignment horizontal="left" vertical="center" wrapText="1"/>
    </xf>
    <xf numFmtId="0" fontId="58" fillId="0" borderId="0" xfId="0" applyFont="1" applyFill="1" applyAlignment="1" applyProtection="1">
      <alignment horizontal="center" vertical="center"/>
    </xf>
    <xf numFmtId="0" fontId="48" fillId="0" borderId="0" xfId="0" applyFont="1" applyFill="1" applyAlignment="1" applyProtection="1">
      <alignment horizontal="center" vertical="center" wrapText="1"/>
    </xf>
    <xf numFmtId="165" fontId="55"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5"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0" fontId="55" fillId="0" borderId="28" xfId="439" applyNumberFormat="1" applyFont="1" applyFill="1" applyBorder="1" applyAlignment="1" applyProtection="1">
      <alignment horizontal="center" vertical="center" wrapText="1"/>
    </xf>
    <xf numFmtId="171" fontId="55" fillId="0" borderId="22" xfId="439"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5" fillId="29" borderId="42" xfId="439" applyNumberFormat="1" applyFont="1" applyFill="1" applyBorder="1" applyAlignment="1" applyProtection="1">
      <alignment horizontal="center" vertical="center" wrapText="1"/>
      <protection locked="0"/>
    </xf>
    <xf numFmtId="164" fontId="55" fillId="29" borderId="43" xfId="439" applyNumberFormat="1" applyFont="1" applyFill="1" applyBorder="1" applyAlignment="1" applyProtection="1">
      <alignment horizontal="center" vertical="center" wrapText="1"/>
      <protection locked="0"/>
    </xf>
    <xf numFmtId="0" fontId="55" fillId="23" borderId="30" xfId="0" applyNumberFormat="1" applyFont="1" applyFill="1" applyBorder="1" applyAlignment="1" applyProtection="1">
      <alignment horizontal="left"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0" fontId="39" fillId="32" borderId="0" xfId="0" applyFont="1" applyFill="1" applyProtection="1"/>
    <xf numFmtId="0" fontId="0" fillId="0" borderId="34" xfId="0" applyNumberFormat="1" applyFont="1" applyFill="1" applyBorder="1" applyAlignment="1" applyProtection="1">
      <alignment horizontal="left" vertical="center" wrapText="1"/>
    </xf>
    <xf numFmtId="39" fontId="0" fillId="0" borderId="27" xfId="439" applyNumberFormat="1" applyFont="1" applyFill="1" applyBorder="1" applyAlignment="1" applyProtection="1">
      <alignment horizontal="center" vertical="center" wrapText="1"/>
    </xf>
    <xf numFmtId="0" fontId="55" fillId="0" borderId="24" xfId="0" applyNumberFormat="1" applyFont="1" applyFill="1" applyBorder="1" applyAlignment="1" applyProtection="1">
      <alignment horizontal="left" vertical="center" wrapText="1"/>
    </xf>
    <xf numFmtId="164" fontId="55" fillId="22" borderId="22" xfId="439" applyNumberFormat="1" applyFont="1" applyFill="1" applyBorder="1" applyAlignment="1" applyProtection="1">
      <alignment horizontal="center" vertical="center" wrapText="1"/>
      <protection locked="0"/>
    </xf>
    <xf numFmtId="39" fontId="55" fillId="22" borderId="27" xfId="439" applyNumberFormat="1" applyFont="1" applyFill="1" applyBorder="1" applyAlignment="1" applyProtection="1">
      <alignment horizontal="center" vertical="center" wrapText="1"/>
    </xf>
    <xf numFmtId="164" fontId="55"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5" fillId="29" borderId="30" xfId="439" applyNumberFormat="1" applyFont="1" applyFill="1" applyBorder="1" applyAlignment="1" applyProtection="1">
      <alignment horizontal="center" vertical="center" wrapText="1"/>
      <protection locked="0"/>
    </xf>
    <xf numFmtId="0" fontId="47" fillId="0" borderId="0" xfId="0" applyFont="1" applyAlignment="1" applyProtection="1">
      <alignment horizontal="center"/>
    </xf>
    <xf numFmtId="0" fontId="41" fillId="22" borderId="0" xfId="0" applyFont="1" applyFill="1" applyAlignment="1" applyProtection="1">
      <alignment horizontal="left" wrapText="1"/>
    </xf>
    <xf numFmtId="171" fontId="55" fillId="22" borderId="29" xfId="439" applyNumberFormat="1" applyFont="1" applyFill="1" applyBorder="1" applyAlignment="1" applyProtection="1">
      <alignment horizontal="center" vertical="center" wrapText="1"/>
    </xf>
    <xf numFmtId="177" fontId="55" fillId="73" borderId="22" xfId="439" applyNumberFormat="1" applyFont="1" applyFill="1" applyBorder="1" applyAlignment="1" applyProtection="1">
      <alignment horizontal="center" vertical="center" wrapText="1"/>
    </xf>
    <xf numFmtId="3" fontId="55" fillId="23"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58" fillId="0" borderId="0" xfId="0" applyFont="1" applyProtection="1"/>
    <xf numFmtId="0" fontId="39" fillId="0" borderId="54"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8" xfId="0" applyNumberFormat="1" applyFont="1" applyFill="1" applyBorder="1" applyAlignment="1">
      <alignment horizontal="center"/>
    </xf>
    <xf numFmtId="0" fontId="74"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0" fontId="39" fillId="72" borderId="61" xfId="0" applyNumberFormat="1" applyFont="1" applyFill="1" applyBorder="1" applyAlignment="1" applyProtection="1">
      <alignment horizontal="center" vertical="center"/>
    </xf>
    <xf numFmtId="0" fontId="0" fillId="71" borderId="0" xfId="0" applyFill="1"/>
    <xf numFmtId="0" fontId="109" fillId="71" borderId="0" xfId="0" applyFont="1" applyFill="1" applyAlignment="1">
      <alignment vertical="center" wrapText="1"/>
    </xf>
    <xf numFmtId="0" fontId="45" fillId="71" borderId="0" xfId="0" applyFont="1" applyFill="1" applyAlignment="1">
      <alignment horizontal="justify" vertical="center"/>
    </xf>
    <xf numFmtId="0" fontId="114" fillId="75" borderId="0" xfId="0" applyFont="1" applyFill="1" applyAlignment="1">
      <alignment vertical="center"/>
    </xf>
    <xf numFmtId="0" fontId="55" fillId="30" borderId="24" xfId="0" applyNumberFormat="1" applyFont="1" applyFill="1" applyBorder="1" applyAlignment="1" applyProtection="1">
      <alignment horizontal="left" vertical="center" wrapText="1"/>
    </xf>
    <xf numFmtId="0" fontId="41" fillId="30" borderId="63" xfId="0" applyFont="1" applyFill="1" applyBorder="1" applyAlignment="1">
      <alignment wrapText="1"/>
    </xf>
    <xf numFmtId="14" fontId="41" fillId="30" borderId="63" xfId="0" applyNumberFormat="1" applyFont="1" applyFill="1" applyBorder="1" applyAlignment="1">
      <alignment wrapText="1"/>
    </xf>
    <xf numFmtId="0" fontId="39" fillId="30" borderId="61" xfId="0" applyNumberFormat="1" applyFont="1" applyFill="1" applyBorder="1" applyAlignment="1" applyProtection="1">
      <alignment horizontal="center" vertical="center"/>
    </xf>
    <xf numFmtId="49" fontId="55" fillId="0" borderId="22" xfId="439" applyNumberFormat="1" applyFont="1" applyFill="1" applyBorder="1" applyAlignment="1" applyProtection="1">
      <alignment horizontal="center" vertical="center" wrapText="1"/>
    </xf>
    <xf numFmtId="0" fontId="110" fillId="71" borderId="0" xfId="0" applyFont="1" applyFill="1" applyAlignment="1">
      <alignment horizontal="left" vertical="center" wrapText="1"/>
    </xf>
    <xf numFmtId="0" fontId="33" fillId="71" borderId="0" xfId="30097" applyFill="1"/>
    <xf numFmtId="0" fontId="113" fillId="75" borderId="0" xfId="30097" applyFont="1" applyFill="1" applyAlignment="1">
      <alignment horizontal="center" vertical="center" wrapText="1"/>
    </xf>
    <xf numFmtId="0" fontId="109" fillId="71" borderId="0" xfId="30097" applyFont="1" applyFill="1" applyAlignment="1">
      <alignment vertical="center" wrapText="1"/>
    </xf>
    <xf numFmtId="0" fontId="45" fillId="71" borderId="0" xfId="30097" applyFont="1" applyFill="1" applyAlignment="1">
      <alignment vertical="center" wrapText="1"/>
    </xf>
    <xf numFmtId="0" fontId="114" fillId="75"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0" fontId="39" fillId="0" borderId="0" xfId="0" applyFont="1" applyAlignment="1">
      <alignment horizontal="center" wrapText="1"/>
    </xf>
    <xf numFmtId="0" fontId="39" fillId="76" borderId="74"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left" vertical="center" wrapText="1"/>
    </xf>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61" xfId="0" applyFont="1" applyFill="1" applyBorder="1" applyAlignment="1">
      <alignment horizontal="center" vertical="center"/>
    </xf>
    <xf numFmtId="0" fontId="62" fillId="0" borderId="0" xfId="0" applyFont="1" applyFill="1"/>
    <xf numFmtId="39" fontId="55" fillId="0" borderId="43"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xf>
    <xf numFmtId="164" fontId="55" fillId="0" borderId="43" xfId="439" applyNumberFormat="1" applyFont="1" applyFill="1" applyBorder="1" applyAlignment="1" applyProtection="1">
      <alignment horizontal="center" vertical="center"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5" fillId="0" borderId="28" xfId="439" applyNumberFormat="1" applyFont="1" applyFill="1" applyBorder="1" applyAlignment="1" applyProtection="1">
      <alignment horizontal="center" vertical="center" wrapText="1"/>
    </xf>
    <xf numFmtId="164" fontId="55" fillId="0" borderId="22" xfId="439"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left" vertical="center" wrapText="1"/>
    </xf>
    <xf numFmtId="39" fontId="55"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5" fillId="29" borderId="22" xfId="439" applyNumberFormat="1" applyFont="1" applyFill="1" applyBorder="1" applyAlignment="1" applyProtection="1">
      <alignment horizontal="center" vertical="center" wrapText="1"/>
      <protection locked="0"/>
    </xf>
    <xf numFmtId="3" fontId="55" fillId="0" borderId="22" xfId="439" applyNumberFormat="1" applyFont="1" applyFill="1" applyBorder="1" applyAlignment="1" applyProtection="1">
      <alignment horizontal="center" vertical="center" wrapText="1"/>
    </xf>
    <xf numFmtId="0" fontId="55" fillId="22" borderId="22" xfId="439" applyNumberFormat="1" applyFont="1" applyFill="1" applyBorder="1" applyAlignment="1" applyProtection="1">
      <alignment horizontal="center" vertical="center" wrapText="1"/>
      <protection locked="0"/>
    </xf>
    <xf numFmtId="0" fontId="55" fillId="0" borderId="43"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5" fillId="76" borderId="24" xfId="0" applyNumberFormat="1" applyFont="1" applyFill="1" applyBorder="1" applyAlignment="1" applyProtection="1">
      <alignment horizontal="left" vertical="center" wrapText="1"/>
    </xf>
    <xf numFmtId="164" fontId="48" fillId="0" borderId="0" xfId="0" applyNumberFormat="1" applyFont="1" applyFill="1" applyAlignment="1" applyProtection="1">
      <alignment wrapText="1"/>
    </xf>
    <xf numFmtId="164" fontId="48" fillId="76" borderId="10" xfId="0" applyNumberFormat="1" applyFont="1" applyFill="1" applyBorder="1" applyAlignment="1" applyProtection="1">
      <alignment horizontal="center" vertical="center" wrapText="1"/>
    </xf>
    <xf numFmtId="0" fontId="41" fillId="76" borderId="0" xfId="0" applyFont="1" applyFill="1" applyBorder="1" applyAlignment="1">
      <alignment wrapText="1"/>
    </xf>
    <xf numFmtId="0" fontId="39" fillId="76" borderId="61"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5"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5" fillId="21" borderId="0" xfId="0" applyFont="1" applyFill="1" applyBorder="1" applyAlignment="1" applyProtection="1">
      <alignment horizontal="center" vertical="center" wrapText="1"/>
    </xf>
    <xf numFmtId="3" fontId="0" fillId="0" borderId="0" xfId="0" applyNumberFormat="1" applyFont="1" applyProtection="1"/>
    <xf numFmtId="0" fontId="0" fillId="0" borderId="25"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0" fontId="0" fillId="0" borderId="43" xfId="0" applyFont="1" applyFill="1" applyBorder="1" applyProtection="1"/>
    <xf numFmtId="0" fontId="0" fillId="0" borderId="43" xfId="0" applyFont="1" applyFill="1" applyBorder="1" applyAlignment="1" applyProtection="1">
      <alignment horizontal="center" vertical="center"/>
    </xf>
    <xf numFmtId="37" fontId="0" fillId="0" borderId="28" xfId="439" applyNumberFormat="1" applyFont="1" applyFill="1" applyBorder="1" applyAlignment="1" applyProtection="1">
      <alignment vertical="center"/>
    </xf>
    <xf numFmtId="38"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22" borderId="43"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2" fillId="74" borderId="60" xfId="1561" applyNumberFormat="1" applyFont="1" applyFill="1" applyBorder="1" applyAlignment="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2"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2" xfId="439" applyNumberFormat="1" applyFont="1" applyFill="1" applyBorder="1" applyAlignment="1" applyProtection="1">
      <alignment horizontal="center" vertical="center"/>
    </xf>
    <xf numFmtId="0" fontId="0" fillId="30" borderId="63" xfId="0" applyFont="1" applyFill="1" applyBorder="1"/>
    <xf numFmtId="49" fontId="0" fillId="30" borderId="0" xfId="0" applyNumberFormat="1" applyFont="1" applyFill="1" applyAlignment="1" applyProtection="1">
      <alignment horizontal="center"/>
    </xf>
    <xf numFmtId="41" fontId="0" fillId="0" borderId="63"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1"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1" xfId="439" applyNumberFormat="1" applyFont="1" applyFill="1" applyBorder="1" applyAlignment="1" applyProtection="1">
      <alignment horizontal="center" vertical="center"/>
    </xf>
    <xf numFmtId="0" fontId="0" fillId="76" borderId="0" xfId="0" applyFont="1" applyFill="1" applyBorder="1"/>
    <xf numFmtId="41" fontId="0" fillId="76" borderId="0" xfId="0" applyNumberFormat="1" applyFont="1" applyFill="1" applyBorder="1" applyAlignment="1">
      <alignment horizontal="center" vertical="center" wrapText="1"/>
    </xf>
    <xf numFmtId="14" fontId="0" fillId="76" borderId="61"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5"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3"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6" xfId="0" applyFont="1" applyFill="1" applyBorder="1" applyAlignment="1">
      <alignment vertical="center"/>
    </xf>
    <xf numFmtId="0" fontId="0" fillId="0" borderId="31" xfId="0" applyFont="1" applyFill="1" applyBorder="1" applyAlignment="1">
      <alignment horizontal="center" wrapText="1"/>
    </xf>
    <xf numFmtId="0" fontId="43" fillId="0" borderId="59" xfId="0" applyFont="1" applyFill="1" applyBorder="1" applyAlignment="1">
      <alignment vertical="center" wrapText="1"/>
    </xf>
    <xf numFmtId="0" fontId="57" fillId="0" borderId="59"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3"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3"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2" fillId="28" borderId="0" xfId="439" applyNumberFormat="1" applyFont="1" applyFill="1" applyAlignment="1" applyProtection="1">
      <alignment wrapText="1"/>
    </xf>
    <xf numFmtId="41" fontId="63" fillId="0" borderId="0" xfId="0" applyNumberFormat="1" applyFont="1" applyFill="1" applyAlignment="1" applyProtection="1">
      <alignment wrapText="1"/>
    </xf>
    <xf numFmtId="0" fontId="0" fillId="0" borderId="0" xfId="0" applyFont="1" applyFill="1" applyAlignment="1" applyProtection="1">
      <alignment wrapText="1"/>
      <protection locked="0"/>
    </xf>
    <xf numFmtId="164" fontId="0" fillId="0" borderId="0" xfId="0" applyNumberFormat="1" applyFont="1" applyFill="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164" fontId="0" fillId="28" borderId="0" xfId="439" applyNumberFormat="1" applyFont="1" applyFill="1" applyProtection="1"/>
    <xf numFmtId="0" fontId="0" fillId="31" borderId="0" xfId="0" applyFont="1" applyFill="1" applyProtection="1"/>
    <xf numFmtId="41" fontId="62" fillId="0" borderId="0" xfId="439" applyNumberFormat="1" applyFont="1" applyFill="1" applyAlignment="1" applyProtection="1">
      <alignment vertical="center" wrapText="1"/>
    </xf>
    <xf numFmtId="39" fontId="6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21" xfId="0" applyFont="1" applyFill="1" applyBorder="1"/>
    <xf numFmtId="0" fontId="0" fillId="0" borderId="0" xfId="0" applyFont="1" applyBorder="1"/>
    <xf numFmtId="0" fontId="0" fillId="0" borderId="53"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2"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2"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0" fillId="0" borderId="43" xfId="0" applyFont="1" applyFill="1" applyBorder="1" applyAlignment="1" applyProtection="1">
      <alignment horizontal="center" vertical="center" wrapText="1"/>
    </xf>
    <xf numFmtId="0" fontId="56"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xf numFmtId="0" fontId="0" fillId="72" borderId="0" xfId="0" applyFont="1" applyFill="1" applyAlignment="1" applyProtection="1"/>
    <xf numFmtId="0" fontId="0"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vertical="center"/>
    </xf>
    <xf numFmtId="37" fontId="0" fillId="72" borderId="0" xfId="439" applyNumberFormat="1" applyFont="1" applyFill="1" applyAlignment="1" applyProtection="1">
      <alignment horizontal="center" vertical="center"/>
      <protection locked="0"/>
    </xf>
    <xf numFmtId="41" fontId="62" fillId="72" borderId="0" xfId="439" applyNumberFormat="1" applyFont="1" applyFill="1" applyAlignment="1" applyProtection="1">
      <alignment wrapText="1"/>
    </xf>
    <xf numFmtId="164" fontId="0" fillId="72" borderId="0" xfId="439" applyNumberFormat="1" applyFont="1" applyFill="1" applyAlignment="1" applyProtection="1">
      <alignment horizontal="center" vertical="center"/>
      <protection locked="0"/>
    </xf>
    <xf numFmtId="41" fontId="63" fillId="72" borderId="0" xfId="439" applyNumberFormat="1" applyFont="1" applyFill="1" applyAlignment="1" applyProtection="1">
      <alignment wrapText="1"/>
    </xf>
    <xf numFmtId="0" fontId="0" fillId="72" borderId="0" xfId="0" applyNumberFormat="1" applyFont="1" applyFill="1" applyAlignment="1" applyProtection="1">
      <alignment vertical="center" wrapText="1"/>
    </xf>
    <xf numFmtId="38" fontId="43" fillId="72" borderId="0" xfId="439" applyNumberFormat="1" applyFont="1" applyFill="1" applyAlignment="1" applyProtection="1">
      <alignment horizontal="center" vertical="center" wrapText="1"/>
    </xf>
    <xf numFmtId="0" fontId="0" fillId="72" borderId="0" xfId="0" applyFont="1" applyFill="1" applyProtection="1"/>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0" fillId="72" borderId="0" xfId="0" applyFont="1" applyFill="1" applyAlignment="1" applyProtection="1">
      <alignment wrapText="1"/>
      <protection locked="0"/>
    </xf>
    <xf numFmtId="0" fontId="126" fillId="72" borderId="0" xfId="0" applyFont="1" applyFill="1" applyAlignment="1" applyProtection="1">
      <alignment horizontal="left" vertical="center"/>
    </xf>
    <xf numFmtId="0" fontId="74" fillId="72" borderId="0" xfId="0" applyFont="1" applyFill="1" applyAlignment="1" applyProtection="1">
      <alignment vertical="center"/>
    </xf>
    <xf numFmtId="0" fontId="127" fillId="72" borderId="0" xfId="0" applyFont="1" applyFill="1" applyAlignment="1" applyProtection="1">
      <alignment vertical="center"/>
      <protection locked="0"/>
    </xf>
    <xf numFmtId="0" fontId="56" fillId="72" borderId="0" xfId="0" applyFont="1" applyFill="1" applyAlignment="1">
      <alignment vertical="center" wrapText="1"/>
    </xf>
    <xf numFmtId="41" fontId="128" fillId="0" borderId="0" xfId="0" applyNumberFormat="1" applyFont="1" applyFill="1" applyAlignment="1" applyProtection="1">
      <alignment wrapText="1"/>
    </xf>
    <xf numFmtId="0" fontId="56" fillId="72"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72" xfId="0" applyBorder="1"/>
    <xf numFmtId="0" fontId="0" fillId="0" borderId="82" xfId="0" applyBorder="1"/>
    <xf numFmtId="0" fontId="0" fillId="0" borderId="54" xfId="0" applyBorder="1" applyAlignment="1">
      <alignment horizontal="center" wrapText="1"/>
    </xf>
    <xf numFmtId="0" fontId="39" fillId="76" borderId="64" xfId="0" applyFont="1" applyFill="1" applyBorder="1" applyAlignment="1">
      <alignment horizontal="center"/>
    </xf>
    <xf numFmtId="0" fontId="39" fillId="76" borderId="54" xfId="0" applyFont="1" applyFill="1" applyBorder="1" applyAlignment="1">
      <alignment horizontal="center"/>
    </xf>
    <xf numFmtId="0" fontId="0" fillId="76" borderId="54" xfId="0" applyFill="1" applyBorder="1"/>
    <xf numFmtId="0" fontId="0" fillId="76" borderId="54" xfId="0" applyFill="1" applyBorder="1" applyAlignment="1">
      <alignment horizontal="center"/>
    </xf>
    <xf numFmtId="0" fontId="0" fillId="0" borderId="75" xfId="0" applyBorder="1"/>
    <xf numFmtId="0" fontId="0" fillId="0" borderId="80" xfId="0" applyBorder="1"/>
    <xf numFmtId="0" fontId="37" fillId="76" borderId="54" xfId="0" applyFont="1" applyFill="1" applyBorder="1" applyAlignment="1">
      <alignment vertical="center" wrapText="1"/>
    </xf>
    <xf numFmtId="0" fontId="44" fillId="76" borderId="54" xfId="0" applyFont="1" applyFill="1" applyBorder="1" applyAlignment="1">
      <alignment vertical="center" wrapText="1"/>
    </xf>
    <xf numFmtId="10" fontId="0" fillId="76" borderId="16" xfId="4687" applyNumberFormat="1" applyFont="1" applyFill="1" applyBorder="1" applyAlignment="1">
      <alignment horizontal="center"/>
    </xf>
    <xf numFmtId="0" fontId="0" fillId="76" borderId="54" xfId="0" applyFill="1" applyBorder="1" applyAlignment="1">
      <alignment vertical="center"/>
    </xf>
    <xf numFmtId="0" fontId="37" fillId="76" borderId="54" xfId="0" applyFont="1" applyFill="1" applyBorder="1" applyAlignment="1">
      <alignment horizontal="left" vertical="center" wrapText="1"/>
    </xf>
    <xf numFmtId="0" fontId="37" fillId="76" borderId="54" xfId="0" applyFont="1" applyFill="1" applyBorder="1" applyAlignment="1">
      <alignment horizontal="justify" vertical="center"/>
    </xf>
    <xf numFmtId="0" fontId="40" fillId="76" borderId="13" xfId="0" applyFont="1" applyFill="1" applyBorder="1" applyAlignment="1">
      <alignment horizontal="center" vertical="center"/>
    </xf>
    <xf numFmtId="0" fontId="44" fillId="76" borderId="13" xfId="0" applyFont="1" applyFill="1" applyBorder="1" applyAlignment="1">
      <alignment vertical="center"/>
    </xf>
    <xf numFmtId="0" fontId="0" fillId="0" borderId="54" xfId="0" applyBorder="1"/>
    <xf numFmtId="4" fontId="0" fillId="0" borderId="54" xfId="4687" applyNumberFormat="1" applyFont="1" applyFill="1" applyBorder="1" applyAlignment="1">
      <alignment horizontal="center"/>
    </xf>
    <xf numFmtId="4" fontId="0" fillId="0" borderId="54" xfId="0" applyNumberFormat="1" applyBorder="1" applyAlignment="1">
      <alignment horizontal="center"/>
    </xf>
    <xf numFmtId="164" fontId="0" fillId="0" borderId="0" xfId="439" applyNumberFormat="1" applyFont="1" applyFill="1" applyProtection="1"/>
    <xf numFmtId="164" fontId="43" fillId="22" borderId="0" xfId="439" applyNumberFormat="1" applyFont="1" applyFill="1" applyAlignment="1" applyProtection="1">
      <alignment horizontal="center" vertical="center" wrapText="1"/>
    </xf>
    <xf numFmtId="41" fontId="63" fillId="0" borderId="0" xfId="439" applyNumberFormat="1" applyFont="1" applyFill="1" applyAlignment="1" applyProtection="1">
      <alignment horizontal="center" vertical="center" wrapText="1"/>
      <protection locked="0"/>
    </xf>
    <xf numFmtId="0" fontId="133" fillId="75" borderId="54" xfId="0" applyFont="1" applyFill="1" applyBorder="1" applyAlignment="1">
      <alignment horizontal="center" vertical="center" wrapText="1"/>
    </xf>
    <xf numFmtId="0" fontId="130" fillId="0" borderId="0" xfId="0" applyFont="1"/>
    <xf numFmtId="0" fontId="134" fillId="71" borderId="0" xfId="0" applyFont="1" applyFill="1" applyAlignment="1">
      <alignment horizontal="justify" vertical="center"/>
    </xf>
    <xf numFmtId="0" fontId="134" fillId="71" borderId="0" xfId="0" applyFont="1" applyFill="1" applyAlignment="1">
      <alignment vertical="center"/>
    </xf>
    <xf numFmtId="0" fontId="0" fillId="0" borderId="0" xfId="0" applyAlignment="1">
      <alignment vertical="center"/>
    </xf>
    <xf numFmtId="0" fontId="134" fillId="71" borderId="0" xfId="0" applyFont="1" applyFill="1" applyAlignment="1">
      <alignment vertical="center" wrapText="1"/>
    </xf>
    <xf numFmtId="0" fontId="138" fillId="71" borderId="0" xfId="611" applyFont="1" applyFill="1" applyAlignment="1">
      <alignment vertical="center"/>
    </xf>
    <xf numFmtId="0" fontId="139" fillId="71" borderId="0" xfId="0" applyFont="1" applyFill="1" applyAlignment="1">
      <alignment vertical="center"/>
    </xf>
    <xf numFmtId="0" fontId="140" fillId="71" borderId="0" xfId="611" applyFont="1" applyFill="1" applyAlignment="1" applyProtection="1">
      <alignment vertical="center"/>
      <protection locked="0"/>
    </xf>
    <xf numFmtId="0" fontId="139" fillId="71" borderId="0" xfId="0" applyFont="1" applyFill="1"/>
    <xf numFmtId="0" fontId="140" fillId="71" borderId="0" xfId="611" applyFont="1" applyFill="1" applyProtection="1">
      <protection locked="0"/>
    </xf>
    <xf numFmtId="0" fontId="109" fillId="71" borderId="0" xfId="30097" quotePrefix="1" applyFont="1" applyFill="1" applyAlignment="1">
      <alignment horizontal="left" vertical="center" wrapText="1" indent="1"/>
    </xf>
    <xf numFmtId="0" fontId="143" fillId="71" borderId="0" xfId="30097" applyFont="1" applyFill="1" applyAlignment="1">
      <alignment vertical="center" wrapText="1"/>
    </xf>
    <xf numFmtId="0" fontId="35" fillId="0" borderId="0" xfId="611"/>
    <xf numFmtId="0" fontId="134" fillId="71" borderId="0" xfId="30097" applyFont="1" applyFill="1" applyAlignment="1">
      <alignment vertical="center" wrapText="1"/>
    </xf>
    <xf numFmtId="0" fontId="140" fillId="71"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3" fontId="0" fillId="32" borderId="0" xfId="0" applyNumberFormat="1" applyFont="1" applyFill="1" applyProtection="1"/>
    <xf numFmtId="0" fontId="0" fillId="0" borderId="0" xfId="0" applyFill="1" applyAlignment="1">
      <alignment horizontal="center"/>
    </xf>
    <xf numFmtId="0" fontId="0" fillId="0" borderId="0" xfId="0" applyFill="1"/>
    <xf numFmtId="38" fontId="43" fillId="22" borderId="43" xfId="439" applyNumberFormat="1" applyFont="1" applyFill="1" applyBorder="1" applyAlignment="1" applyProtection="1">
      <alignment horizontal="center" vertical="center" wrapText="1"/>
    </xf>
    <xf numFmtId="4" fontId="0" fillId="0" borderId="0" xfId="0" applyNumberFormat="1"/>
    <xf numFmtId="4" fontId="0" fillId="0" borderId="0" xfId="0" applyNumberFormat="1" applyFont="1" applyProtection="1"/>
    <xf numFmtId="179" fontId="41" fillId="30" borderId="63" xfId="0" applyNumberFormat="1" applyFont="1" applyFill="1" applyBorder="1" applyAlignment="1">
      <alignment wrapText="1"/>
    </xf>
    <xf numFmtId="179" fontId="55"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4" xfId="0" applyBorder="1"/>
    <xf numFmtId="0" fontId="39" fillId="76" borderId="84" xfId="0" applyFont="1" applyFill="1" applyBorder="1" applyAlignment="1">
      <alignment horizontal="left"/>
    </xf>
    <xf numFmtId="0" fontId="0" fillId="76" borderId="85" xfId="0" applyFill="1" applyBorder="1"/>
    <xf numFmtId="0" fontId="0" fillId="76" borderId="90" xfId="0" applyFill="1" applyBorder="1"/>
    <xf numFmtId="0" fontId="0" fillId="0" borderId="83" xfId="0" applyBorder="1"/>
    <xf numFmtId="0" fontId="132" fillId="0" borderId="65" xfId="0" applyFont="1" applyBorder="1" applyAlignment="1">
      <alignment horizontal="center" vertical="center" wrapText="1"/>
    </xf>
    <xf numFmtId="0" fontId="0" fillId="0" borderId="65" xfId="0" applyBorder="1"/>
    <xf numFmtId="0" fontId="132" fillId="0" borderId="13" xfId="0" applyFont="1" applyBorder="1" applyAlignment="1">
      <alignment horizontal="center" vertical="center" wrapText="1"/>
    </xf>
    <xf numFmtId="0" fontId="39" fillId="0" borderId="54" xfId="0" quotePrefix="1" applyFont="1" applyBorder="1" applyAlignment="1">
      <alignment horizontal="center" vertical="center"/>
    </xf>
    <xf numFmtId="0" fontId="0" fillId="0" borderId="54" xfId="0" applyBorder="1" applyAlignment="1">
      <alignment vertical="center" wrapText="1"/>
    </xf>
    <xf numFmtId="37" fontId="0" fillId="0" borderId="54" xfId="0" applyNumberFormat="1" applyBorder="1" applyAlignment="1">
      <alignment horizontal="center" vertical="center" wrapText="1"/>
    </xf>
    <xf numFmtId="0" fontId="44" fillId="76" borderId="13" xfId="0" applyFont="1" applyFill="1" applyBorder="1" applyAlignment="1">
      <alignment horizontal="center" vertical="center" wrapText="1"/>
    </xf>
    <xf numFmtId="0" fontId="39" fillId="76" borderId="16" xfId="0" applyFont="1" applyFill="1" applyBorder="1" applyAlignment="1">
      <alignment vertical="center" wrapText="1"/>
    </xf>
    <xf numFmtId="0" fontId="39" fillId="76" borderId="54" xfId="0" applyFont="1" applyFill="1" applyBorder="1" applyAlignment="1">
      <alignment horizontal="center" wrapText="1"/>
    </xf>
    <xf numFmtId="0" fontId="0" fillId="76" borderId="84" xfId="0" applyFill="1" applyBorder="1"/>
    <xf numFmtId="49" fontId="39" fillId="0" borderId="54" xfId="0" quotePrefix="1" applyNumberFormat="1" applyFont="1" applyBorder="1" applyAlignment="1">
      <alignment horizontal="center" vertical="center"/>
    </xf>
    <xf numFmtId="0" fontId="39" fillId="0" borderId="54" xfId="0" applyFont="1" applyBorder="1" applyAlignment="1">
      <alignment horizontal="center" vertical="center"/>
    </xf>
    <xf numFmtId="0" fontId="0" fillId="1" borderId="54" xfId="0" applyFill="1" applyBorder="1" applyAlignment="1">
      <alignment horizontal="center" vertical="center" wrapText="1"/>
    </xf>
    <xf numFmtId="0" fontId="44" fillId="76" borderId="87" xfId="0" applyFont="1" applyFill="1" applyBorder="1" applyAlignment="1">
      <alignment horizontal="center" vertical="center" wrapText="1"/>
    </xf>
    <xf numFmtId="37" fontId="0" fillId="0" borderId="54" xfId="0" applyNumberFormat="1" applyBorder="1" applyAlignment="1">
      <alignment horizontal="center" vertical="center"/>
    </xf>
    <xf numFmtId="0" fontId="39" fillId="0" borderId="80" xfId="0" applyFont="1" applyBorder="1" applyAlignment="1">
      <alignment horizontal="center" vertical="center"/>
    </xf>
    <xf numFmtId="178" fontId="0" fillId="0" borderId="0" xfId="0" applyNumberFormat="1"/>
    <xf numFmtId="0" fontId="0" fillId="76" borderId="11" xfId="0" applyFill="1" applyBorder="1" applyAlignment="1">
      <alignment horizontal="center"/>
    </xf>
    <xf numFmtId="0" fontId="43" fillId="0" borderId="86" xfId="0" applyFont="1" applyBorder="1"/>
    <xf numFmtId="0" fontId="43" fillId="0" borderId="0" xfId="0" applyFont="1"/>
    <xf numFmtId="0" fontId="43" fillId="0" borderId="71" xfId="0" applyFont="1" applyBorder="1"/>
    <xf numFmtId="0" fontId="43" fillId="0" borderId="72" xfId="0" applyFont="1" applyBorder="1"/>
    <xf numFmtId="0" fontId="145" fillId="0" borderId="0" xfId="0" applyFont="1" applyAlignment="1">
      <alignment vertical="center" wrapText="1"/>
    </xf>
    <xf numFmtId="0" fontId="43" fillId="0" borderId="81" xfId="0" applyFont="1" applyBorder="1" applyAlignment="1">
      <alignment wrapText="1"/>
    </xf>
    <xf numFmtId="1" fontId="43" fillId="0" borderId="0" xfId="0" applyNumberFormat="1" applyFont="1"/>
    <xf numFmtId="0" fontId="43" fillId="0" borderId="79" xfId="0" applyFont="1" applyBorder="1"/>
    <xf numFmtId="0" fontId="43" fillId="0" borderId="0" xfId="0" applyFont="1" applyAlignment="1">
      <alignment horizontal="center"/>
    </xf>
    <xf numFmtId="10" fontId="43" fillId="0" borderId="0" xfId="4687" applyNumberFormat="1" applyFont="1" applyFill="1" applyBorder="1"/>
    <xf numFmtId="0" fontId="43" fillId="0" borderId="0" xfId="4687" applyNumberFormat="1" applyFont="1" applyFill="1" applyBorder="1"/>
    <xf numFmtId="0" fontId="43" fillId="0" borderId="82" xfId="0" applyFont="1" applyBorder="1"/>
    <xf numFmtId="0" fontId="0" fillId="0" borderId="0" xfId="0" applyFill="1" applyAlignment="1">
      <alignment horizontal="left" vertical="center"/>
    </xf>
    <xf numFmtId="0" fontId="0" fillId="0" borderId="0" xfId="0" applyFill="1" applyAlignment="1">
      <alignment wrapText="1"/>
    </xf>
    <xf numFmtId="0" fontId="146" fillId="0" borderId="0" xfId="0" applyFont="1" applyFill="1" applyAlignment="1">
      <alignment horizontal="left" vertical="center"/>
    </xf>
    <xf numFmtId="0" fontId="74" fillId="0" borderId="39" xfId="0" applyFont="1" applyFill="1" applyBorder="1"/>
    <xf numFmtId="0" fontId="0" fillId="78" borderId="0" xfId="0" applyFill="1" applyAlignment="1">
      <alignment horizontal="center"/>
    </xf>
    <xf numFmtId="0" fontId="0" fillId="78" borderId="0" xfId="0" applyFill="1" applyAlignment="1">
      <alignment wrapText="1"/>
    </xf>
    <xf numFmtId="0" fontId="0" fillId="78" borderId="0" xfId="0" applyFill="1"/>
    <xf numFmtId="0" fontId="74" fillId="0" borderId="39" xfId="0" applyFont="1"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0" borderId="0" xfId="0" quotePrefix="1" applyFont="1" applyAlignment="1" applyProtection="1">
      <alignment vertical="center" wrapText="1"/>
    </xf>
    <xf numFmtId="41" fontId="63" fillId="30" borderId="77" xfId="439" applyNumberFormat="1" applyFont="1" applyFill="1" applyBorder="1" applyAlignment="1">
      <alignment vertical="center" wrapText="1"/>
    </xf>
    <xf numFmtId="41" fontId="63" fillId="30" borderId="0" xfId="439" applyNumberFormat="1" applyFont="1" applyFill="1" applyAlignment="1">
      <alignment vertical="center" wrapText="1"/>
    </xf>
    <xf numFmtId="41" fontId="63" fillId="30" borderId="89" xfId="439" applyNumberFormat="1" applyFont="1" applyFill="1" applyBorder="1" applyAlignment="1">
      <alignment vertical="center" wrapText="1"/>
    </xf>
    <xf numFmtId="41" fontId="63" fillId="30" borderId="78" xfId="439" applyNumberFormat="1" applyFont="1" applyFill="1" applyBorder="1" applyAlignment="1">
      <alignment vertical="center" wrapText="1"/>
    </xf>
    <xf numFmtId="14" fontId="55" fillId="34" borderId="22" xfId="439"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xf>
    <xf numFmtId="164" fontId="0" fillId="0" borderId="0" xfId="0" applyNumberFormat="1" applyFont="1" applyFill="1" applyBorder="1" applyAlignment="1" applyProtection="1">
      <alignment wrapText="1"/>
      <protection locked="0"/>
    </xf>
    <xf numFmtId="0" fontId="39" fillId="72" borderId="0" xfId="0" applyFont="1" applyFill="1" applyAlignment="1">
      <alignment vertical="center" wrapText="1"/>
    </xf>
    <xf numFmtId="1" fontId="0" fillId="0" borderId="0" xfId="0" applyNumberFormat="1" applyAlignment="1">
      <alignment horizontal="center" vertical="center"/>
    </xf>
    <xf numFmtId="0" fontId="0" fillId="0" borderId="0" xfId="0" applyAlignment="1">
      <alignment horizontal="left" vertical="center" wrapText="1"/>
    </xf>
    <xf numFmtId="1" fontId="0" fillId="0" borderId="24" xfId="0" applyNumberFormat="1" applyBorder="1" applyAlignment="1">
      <alignment horizontal="center" vertical="center" wrapText="1"/>
    </xf>
    <xf numFmtId="0" fontId="0" fillId="0" borderId="22" xfId="0" applyBorder="1" applyAlignment="1">
      <alignment horizontal="left" vertical="center" wrapText="1"/>
    </xf>
    <xf numFmtId="0" fontId="0" fillId="32" borderId="0" xfId="0" applyFont="1" applyFill="1" applyAlignment="1" applyProtection="1">
      <alignment horizontal="center" vertical="center"/>
    </xf>
    <xf numFmtId="172" fontId="39" fillId="72" borderId="0" xfId="439" applyNumberFormat="1" applyFont="1" applyFill="1" applyAlignment="1" applyProtection="1">
      <alignment horizontal="center" vertical="center"/>
      <protection locked="0"/>
    </xf>
    <xf numFmtId="1" fontId="0" fillId="0" borderId="24" xfId="0" applyNumberFormat="1" applyFont="1" applyFill="1" applyBorder="1" applyAlignment="1" applyProtection="1">
      <alignment horizontal="left" vertical="center" wrapText="1"/>
    </xf>
    <xf numFmtId="1" fontId="0" fillId="0" borderId="24" xfId="0" applyNumberFormat="1" applyFont="1" applyFill="1" applyBorder="1" applyAlignment="1" applyProtection="1">
      <alignment horizontal="center" vertical="center" wrapText="1"/>
    </xf>
    <xf numFmtId="0" fontId="39" fillId="0" borderId="35" xfId="0" applyFont="1" applyFill="1" applyBorder="1" applyAlignment="1">
      <alignment horizontal="center" vertical="center"/>
    </xf>
    <xf numFmtId="0" fontId="39" fillId="0" borderId="36" xfId="0" applyFont="1" applyFill="1" applyBorder="1" applyAlignment="1">
      <alignment horizontal="center" vertical="center"/>
    </xf>
    <xf numFmtId="49" fontId="33" fillId="0" borderId="22" xfId="439" applyNumberFormat="1" applyFont="1" applyFill="1" applyBorder="1" applyAlignment="1" applyProtection="1">
      <alignment horizontal="center" vertical="center" wrapText="1"/>
    </xf>
    <xf numFmtId="0" fontId="41" fillId="0" borderId="10" xfId="0" applyFont="1" applyBorder="1" applyAlignment="1" applyProtection="1">
      <alignment horizontal="right" vertical="center" wrapText="1"/>
    </xf>
    <xf numFmtId="4" fontId="0" fillId="0" borderId="10" xfId="0" applyNumberFormat="1" applyBorder="1"/>
    <xf numFmtId="0" fontId="41" fillId="0" borderId="10" xfId="0" applyFont="1" applyBorder="1" applyAlignment="1" applyProtection="1">
      <alignment horizontal="right"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78" borderId="10" xfId="0" applyFill="1" applyBorder="1" applyAlignment="1">
      <alignment wrapText="1"/>
    </xf>
    <xf numFmtId="0" fontId="0" fillId="76" borderId="25" xfId="0" applyFont="1" applyFill="1" applyBorder="1" applyAlignment="1" applyProtection="1">
      <alignment vertical="center" wrapText="1"/>
    </xf>
    <xf numFmtId="0" fontId="39" fillId="0" borderId="41" xfId="0" applyFont="1" applyBorder="1" applyAlignment="1">
      <alignment horizontal="center" vertical="center"/>
    </xf>
    <xf numFmtId="37" fontId="0" fillId="76" borderId="96" xfId="439" applyNumberFormat="1" applyFont="1" applyFill="1" applyBorder="1" applyAlignment="1" applyProtection="1">
      <alignment vertical="center"/>
    </xf>
    <xf numFmtId="3" fontId="55" fillId="73" borderId="22" xfId="439" applyNumberFormat="1" applyFont="1" applyFill="1" applyBorder="1" applyAlignment="1" applyProtection="1">
      <alignment horizontal="center" vertical="center" wrapText="1"/>
    </xf>
    <xf numFmtId="0" fontId="52" fillId="0" borderId="0" xfId="0" applyFont="1" applyAlignment="1">
      <alignment horizontal="left" vertical="center" wrapText="1"/>
    </xf>
    <xf numFmtId="0" fontId="0" fillId="0" borderId="0" xfId="0" applyAlignment="1">
      <alignment horizontal="center" vertical="center"/>
    </xf>
    <xf numFmtId="0" fontId="0" fillId="0" borderId="34" xfId="0" applyBorder="1" applyAlignment="1">
      <alignment horizontal="left" vertical="center" wrapText="1"/>
    </xf>
    <xf numFmtId="0" fontId="0" fillId="0" borderId="24" xfId="0" applyBorder="1" applyAlignment="1">
      <alignment horizontal="center" vertical="center" wrapText="1"/>
    </xf>
    <xf numFmtId="0" fontId="0" fillId="0" borderId="0" xfId="0" applyAlignment="1">
      <alignment vertical="center" wrapText="1"/>
    </xf>
    <xf numFmtId="0" fontId="0" fillId="0" borderId="0" xfId="0" applyNumberFormat="1"/>
    <xf numFmtId="0" fontId="0" fillId="0" borderId="0" xfId="0" applyNumberFormat="1" applyFont="1" applyFill="1" applyBorder="1" applyAlignment="1" applyProtection="1">
      <alignment horizontal="left" vertical="center" wrapText="1"/>
    </xf>
    <xf numFmtId="1" fontId="0" fillId="76" borderId="25" xfId="0" applyNumberFormat="1" applyFont="1" applyFill="1" applyBorder="1" applyAlignment="1" applyProtection="1">
      <alignment horizontal="center" vertical="center" wrapText="1"/>
    </xf>
    <xf numFmtId="0" fontId="0" fillId="0" borderId="22" xfId="0" applyBorder="1" applyAlignment="1">
      <alignment vertical="center" wrapText="1"/>
    </xf>
    <xf numFmtId="0" fontId="0" fillId="0" borderId="30" xfId="0" applyBorder="1" applyAlignment="1">
      <alignment horizontal="left" vertical="center" wrapText="1"/>
    </xf>
    <xf numFmtId="0" fontId="0" fillId="0" borderId="30" xfId="0" applyBorder="1" applyAlignment="1">
      <alignment vertical="center" wrapText="1"/>
    </xf>
    <xf numFmtId="0" fontId="0" fillId="0" borderId="0" xfId="0" applyAlignment="1" applyProtection="1">
      <alignment vertical="center" wrapText="1"/>
      <protection locked="0"/>
    </xf>
    <xf numFmtId="0" fontId="62" fillId="0" borderId="10" xfId="0" applyFont="1" applyFill="1" applyBorder="1" applyAlignment="1">
      <alignment vertical="center" wrapText="1"/>
    </xf>
    <xf numFmtId="0" fontId="151" fillId="71" borderId="0" xfId="30097" applyFont="1" applyFill="1" applyAlignment="1">
      <alignment vertical="center" wrapText="1"/>
    </xf>
    <xf numFmtId="14" fontId="116" fillId="29" borderId="10" xfId="31721" applyNumberFormat="1" applyFont="1" applyFill="1" applyBorder="1" applyAlignment="1" applyProtection="1">
      <alignment horizontal="left" vertical="center"/>
      <protection locked="0"/>
    </xf>
    <xf numFmtId="14" fontId="0" fillId="34" borderId="0" xfId="0" applyNumberFormat="1" applyFont="1" applyFill="1" applyAlignment="1" applyProtection="1">
      <alignment horizontal="center" vertical="center"/>
    </xf>
    <xf numFmtId="172" fontId="0" fillId="73" borderId="28" xfId="439" applyNumberFormat="1" applyFont="1" applyFill="1" applyBorder="1" applyAlignment="1" applyProtection="1">
      <alignment vertical="center"/>
    </xf>
    <xf numFmtId="169" fontId="0" fillId="72" borderId="62" xfId="439" applyNumberFormat="1" applyFont="1" applyFill="1" applyBorder="1" applyAlignment="1" applyProtection="1">
      <alignment horizontal="center" vertical="center"/>
    </xf>
    <xf numFmtId="1" fontId="40" fillId="24" borderId="0" xfId="439" applyNumberFormat="1" applyFont="1" applyFill="1" applyBorder="1" applyAlignment="1" applyProtection="1">
      <alignment horizontal="center" wrapText="1"/>
    </xf>
    <xf numFmtId="0" fontId="0" fillId="0" borderId="17" xfId="0" applyFill="1" applyBorder="1"/>
    <xf numFmtId="0" fontId="0" fillId="0" borderId="66" xfId="0" applyBorder="1" applyAlignment="1">
      <alignment horizontal="center"/>
    </xf>
    <xf numFmtId="0" fontId="0" fillId="0" borderId="67" xfId="0" applyFill="1" applyBorder="1"/>
    <xf numFmtId="0" fontId="0" fillId="0" borderId="68" xfId="0" applyBorder="1" applyAlignment="1">
      <alignment wrapText="1"/>
    </xf>
    <xf numFmtId="0" fontId="0" fillId="0" borderId="69" xfId="0" applyBorder="1" applyAlignment="1">
      <alignment horizontal="center"/>
    </xf>
    <xf numFmtId="0" fontId="0" fillId="0" borderId="70" xfId="0" applyBorder="1" applyAlignment="1">
      <alignment wrapText="1"/>
    </xf>
    <xf numFmtId="14" fontId="0" fillId="0" borderId="17" xfId="0" applyNumberFormat="1" applyFill="1" applyBorder="1" applyAlignment="1">
      <alignment wrapText="1"/>
    </xf>
    <xf numFmtId="0" fontId="0" fillId="0" borderId="0" xfId="0" applyAlignment="1">
      <alignment horizontal="center" vertical="center" wrapText="1"/>
    </xf>
    <xf numFmtId="0" fontId="57" fillId="0" borderId="34" xfId="0" applyFont="1" applyBorder="1" applyAlignment="1">
      <alignment horizontal="center" vertical="center" wrapText="1"/>
    </xf>
    <xf numFmtId="0" fontId="0" fillId="72" borderId="0" xfId="0" applyFont="1" applyFill="1" applyAlignment="1" applyProtection="1">
      <alignment horizontal="center" vertical="center"/>
    </xf>
    <xf numFmtId="0" fontId="39" fillId="72" borderId="0" xfId="0" applyFont="1" applyFill="1" applyAlignment="1">
      <alignment horizontal="center" vertical="center" wrapText="1"/>
    </xf>
    <xf numFmtId="0" fontId="43" fillId="0" borderId="43" xfId="0" applyFont="1" applyBorder="1" applyAlignment="1">
      <alignment horizontal="center" vertical="center" wrapText="1"/>
    </xf>
    <xf numFmtId="0" fontId="0" fillId="0" borderId="22" xfId="0" applyBorder="1" applyAlignment="1">
      <alignment horizontal="center" vertical="center" wrapText="1"/>
    </xf>
    <xf numFmtId="0" fontId="0" fillId="28" borderId="0" xfId="0" applyFont="1" applyFill="1" applyAlignment="1" applyProtection="1">
      <alignment horizontal="center" vertical="center"/>
    </xf>
    <xf numFmtId="164" fontId="0" fillId="0" borderId="22" xfId="439"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xf>
    <xf numFmtId="0" fontId="0" fillId="29" borderId="73" xfId="0" applyFill="1" applyBorder="1" applyAlignment="1" applyProtection="1">
      <alignment horizontal="center" vertical="center"/>
      <protection locked="0"/>
    </xf>
    <xf numFmtId="14" fontId="0" fillId="29" borderId="73" xfId="0" applyNumberFormat="1" applyFill="1" applyBorder="1" applyAlignment="1" applyProtection="1">
      <alignment horizontal="center" vertical="center"/>
      <protection locked="0"/>
    </xf>
    <xf numFmtId="0" fontId="39" fillId="72" borderId="0" xfId="0" applyFont="1" applyFill="1" applyAlignment="1">
      <alignment horizontal="left" vertical="center"/>
    </xf>
    <xf numFmtId="0" fontId="39" fillId="28" borderId="0" xfId="0" applyFont="1" applyFill="1" applyAlignment="1" applyProtection="1">
      <alignment horizontal="left" vertical="center"/>
    </xf>
    <xf numFmtId="0" fontId="39" fillId="72" borderId="0" xfId="0" applyFont="1" applyFill="1" applyAlignment="1" applyProtection="1">
      <alignment horizontal="left" vertical="center"/>
    </xf>
    <xf numFmtId="0" fontId="39" fillId="0" borderId="10" xfId="0" applyFont="1" applyFill="1" applyBorder="1" applyAlignment="1">
      <alignment horizontal="left" vertical="center"/>
    </xf>
    <xf numFmtId="0" fontId="0" fillId="0" borderId="10" xfId="0" applyFill="1" applyBorder="1"/>
    <xf numFmtId="3" fontId="0" fillId="0" borderId="0" xfId="0" applyNumberFormat="1"/>
    <xf numFmtId="0" fontId="0" fillId="0" borderId="0" xfId="0" applyFill="1" applyAlignment="1">
      <alignment horizontal="center" vertical="center" wrapText="1"/>
    </xf>
    <xf numFmtId="0" fontId="0" fillId="0" borderId="0" xfId="0" applyFill="1" applyAlignment="1">
      <alignment vertical="center" wrapText="1"/>
    </xf>
    <xf numFmtId="41" fontId="63" fillId="0" borderId="0" xfId="0" applyNumberFormat="1" applyFont="1" applyAlignment="1">
      <alignment wrapText="1"/>
    </xf>
    <xf numFmtId="0" fontId="0" fillId="72" borderId="0" xfId="0" applyFill="1" applyAlignment="1">
      <alignment horizontal="center" vertical="center"/>
    </xf>
    <xf numFmtId="0" fontId="39" fillId="72" borderId="0" xfId="0" applyFont="1" applyFill="1" applyAlignment="1">
      <alignment horizontal="left" vertical="center" wrapText="1"/>
    </xf>
    <xf numFmtId="0" fontId="0" fillId="0" borderId="73" xfId="0" applyFill="1" applyBorder="1" applyAlignment="1">
      <alignment wrapText="1"/>
    </xf>
    <xf numFmtId="0" fontId="62" fillId="0" borderId="73" xfId="0" applyFont="1" applyFill="1" applyBorder="1" applyAlignment="1">
      <alignment vertical="center" wrapText="1"/>
    </xf>
    <xf numFmtId="0" fontId="63" fillId="32" borderId="10" xfId="0" applyFont="1" applyFill="1" applyBorder="1" applyAlignment="1" applyProtection="1">
      <alignment wrapText="1"/>
      <protection locked="0"/>
    </xf>
    <xf numFmtId="0" fontId="0" fillId="0" borderId="10" xfId="0" applyBorder="1" applyAlignment="1">
      <alignment horizontal="center" vertical="center"/>
    </xf>
    <xf numFmtId="0" fontId="62" fillId="0" borderId="10" xfId="0" applyFont="1" applyBorder="1" applyAlignment="1">
      <alignment vertical="center" wrapText="1"/>
    </xf>
    <xf numFmtId="0" fontId="62" fillId="0" borderId="73" xfId="0" applyFont="1" applyBorder="1" applyAlignment="1">
      <alignment vertical="center" wrapText="1"/>
    </xf>
    <xf numFmtId="0" fontId="0" fillId="79"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3" fillId="79" borderId="73" xfId="0" applyFont="1" applyFill="1" applyBorder="1" applyAlignment="1">
      <alignment vertical="center" wrapText="1"/>
    </xf>
    <xf numFmtId="0" fontId="0" fillId="29" borderId="10" xfId="0" applyFill="1" applyBorder="1" applyAlignment="1" applyProtection="1">
      <alignment horizontal="center" vertical="center"/>
      <protection locked="0"/>
    </xf>
    <xf numFmtId="3" fontId="0" fillId="29" borderId="73" xfId="0" applyNumberFormat="1" applyFill="1" applyBorder="1" applyAlignment="1" applyProtection="1">
      <alignment horizontal="center" vertical="center"/>
      <protection locked="0"/>
    </xf>
    <xf numFmtId="0" fontId="39" fillId="76" borderId="61" xfId="0" applyFont="1" applyFill="1" applyBorder="1" applyAlignment="1">
      <alignment horizontal="center" vertical="center"/>
    </xf>
    <xf numFmtId="0" fontId="41" fillId="76" borderId="22" xfId="0" applyFont="1" applyFill="1" applyBorder="1" applyAlignment="1">
      <alignment horizontal="left" vertical="center" wrapText="1"/>
    </xf>
    <xf numFmtId="14" fontId="43" fillId="0" borderId="66" xfId="0" applyNumberFormat="1" applyFont="1" applyBorder="1"/>
    <xf numFmtId="14" fontId="43" fillId="32" borderId="67" xfId="0" applyNumberFormat="1" applyFont="1" applyFill="1" applyBorder="1"/>
    <xf numFmtId="14" fontId="43" fillId="32" borderId="68" xfId="0" applyNumberFormat="1" applyFont="1" applyFill="1" applyBorder="1"/>
    <xf numFmtId="0" fontId="43" fillId="0" borderId="21" xfId="0" applyFont="1" applyBorder="1"/>
    <xf numFmtId="0" fontId="43" fillId="0" borderId="53" xfId="0" applyFont="1" applyBorder="1"/>
    <xf numFmtId="14" fontId="43" fillId="0" borderId="0" xfId="0" applyNumberFormat="1" applyFont="1"/>
    <xf numFmtId="14" fontId="43" fillId="0" borderId="53" xfId="0" applyNumberFormat="1" applyFont="1" applyBorder="1"/>
    <xf numFmtId="0" fontId="43" fillId="0" borderId="69" xfId="0" applyFont="1" applyBorder="1"/>
    <xf numFmtId="14" fontId="43" fillId="0" borderId="17" xfId="0" applyNumberFormat="1" applyFont="1" applyBorder="1"/>
    <xf numFmtId="14" fontId="43" fillId="0" borderId="70" xfId="0" applyNumberFormat="1" applyFont="1" applyBorder="1"/>
    <xf numFmtId="14" fontId="0" fillId="0" borderId="54" xfId="0" applyNumberFormat="1" applyBorder="1" applyAlignment="1">
      <alignment horizontal="center" vertical="center" wrapText="1"/>
    </xf>
    <xf numFmtId="0" fontId="37" fillId="32" borderId="54" xfId="0" applyFont="1" applyFill="1" applyBorder="1" applyAlignment="1">
      <alignment vertical="center" wrapText="1"/>
    </xf>
    <xf numFmtId="0" fontId="0" fillId="0" borderId="54" xfId="0" applyBorder="1" applyAlignment="1" applyProtection="1">
      <alignment horizontal="left" vertical="center"/>
      <protection locked="0"/>
    </xf>
    <xf numFmtId="0" fontId="0" fillId="76" borderId="83" xfId="0" applyFill="1" applyBorder="1" applyAlignment="1" applyProtection="1">
      <alignment horizontal="left"/>
      <protection locked="0"/>
    </xf>
    <xf numFmtId="0" fontId="0" fillId="0" borderId="10"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0" xfId="0" applyFill="1" applyAlignment="1">
      <alignment horizontal="left" vertical="center" wrapText="1"/>
    </xf>
    <xf numFmtId="0" fontId="0" fillId="0" borderId="0" xfId="0" applyFill="1" applyAlignment="1" applyProtection="1">
      <alignment vertical="center" wrapText="1"/>
      <protection locked="0"/>
    </xf>
    <xf numFmtId="38" fontId="56" fillId="29" borderId="0" xfId="439" applyNumberFormat="1" applyFont="1" applyFill="1" applyAlignment="1" applyProtection="1">
      <alignment horizontal="center" vertical="center" wrapText="1"/>
      <protection locked="0"/>
    </xf>
    <xf numFmtId="0" fontId="39" fillId="72" borderId="0" xfId="0" applyFont="1" applyFill="1" applyAlignment="1" applyProtection="1">
      <alignment vertical="center" wrapText="1"/>
      <protection locked="0"/>
    </xf>
    <xf numFmtId="0" fontId="56" fillId="72" borderId="0" xfId="0" applyFont="1" applyFill="1" applyAlignment="1" applyProtection="1">
      <alignment vertical="center" wrapText="1"/>
      <protection locked="0"/>
    </xf>
    <xf numFmtId="0" fontId="0" fillId="0" borderId="0" xfId="0" applyFont="1" applyFill="1" applyAlignment="1" applyProtection="1">
      <alignment vertical="center"/>
      <protection locked="0"/>
    </xf>
    <xf numFmtId="0" fontId="0" fillId="0" borderId="0" xfId="0" applyFont="1" applyAlignment="1">
      <alignment vertical="center"/>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horizontal="left" vertical="center"/>
      <protection locked="0"/>
    </xf>
    <xf numFmtId="49" fontId="39" fillId="30" borderId="13" xfId="0" applyNumberFormat="1" applyFont="1" applyFill="1" applyBorder="1" applyAlignment="1" applyProtection="1">
      <alignment horizontal="left"/>
      <protection locked="0"/>
    </xf>
    <xf numFmtId="14" fontId="39" fillId="30" borderId="13" xfId="0" applyNumberFormat="1" applyFont="1" applyFill="1" applyBorder="1" applyAlignment="1" applyProtection="1">
      <alignment horizontal="left"/>
      <protection locked="0"/>
    </xf>
    <xf numFmtId="180" fontId="39" fillId="30" borderId="13" xfId="0" applyNumberFormat="1" applyFont="1" applyFill="1" applyBorder="1" applyAlignment="1" applyProtection="1">
      <alignment horizontal="left"/>
      <protection locked="0"/>
    </xf>
    <xf numFmtId="49" fontId="155" fillId="30" borderId="13" xfId="611" applyNumberFormat="1" applyFont="1" applyFill="1" applyBorder="1" applyAlignment="1" applyProtection="1">
      <alignment horizontal="left"/>
      <protection locked="0"/>
    </xf>
    <xf numFmtId="168" fontId="0" fillId="0" borderId="0" xfId="0" applyNumberFormat="1" applyFont="1" applyFill="1" applyAlignment="1" applyProtection="1">
      <alignment horizontal="center" vertical="center" wrapText="1"/>
    </xf>
    <xf numFmtId="0" fontId="0" fillId="0" borderId="73" xfId="0" applyFill="1" applyBorder="1" applyAlignment="1">
      <alignment horizontal="left" vertical="center"/>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vertical="center" wrapText="1"/>
    </xf>
    <xf numFmtId="0" fontId="0" fillId="0" borderId="100" xfId="0" applyFill="1" applyBorder="1" applyAlignment="1">
      <alignment horizontal="center" vertical="center"/>
    </xf>
    <xf numFmtId="0" fontId="0" fillId="0" borderId="100" xfId="0" applyFill="1" applyBorder="1" applyAlignment="1">
      <alignment vertical="center" wrapText="1"/>
    </xf>
    <xf numFmtId="0" fontId="0" fillId="29" borderId="66" xfId="0" applyFill="1" applyBorder="1" applyAlignment="1" applyProtection="1">
      <alignment horizontal="center" vertical="center"/>
      <protection locked="0"/>
    </xf>
    <xf numFmtId="0" fontId="62" fillId="0" borderId="66"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62" fillId="0" borderId="12" xfId="0" applyFont="1" applyFill="1" applyBorder="1" applyAlignment="1">
      <alignment vertical="center" wrapText="1"/>
    </xf>
    <xf numFmtId="0" fontId="39" fillId="76" borderId="73" xfId="0" applyFont="1" applyFill="1" applyBorder="1" applyAlignment="1">
      <alignment horizontal="left" vertical="center"/>
    </xf>
    <xf numFmtId="0" fontId="0" fillId="76" borderId="14" xfId="0" applyFill="1" applyBorder="1" applyAlignment="1">
      <alignment vertical="center" wrapText="1"/>
    </xf>
    <xf numFmtId="0" fontId="0" fillId="76" borderId="14" xfId="0" applyFill="1" applyBorder="1" applyAlignment="1" applyProtection="1">
      <alignment horizontal="center" vertical="center"/>
      <protection locked="0"/>
    </xf>
    <xf numFmtId="0" fontId="62" fillId="76" borderId="20" xfId="0" applyFont="1" applyFill="1" applyBorder="1" applyAlignment="1">
      <alignment vertical="center" wrapText="1"/>
    </xf>
    <xf numFmtId="168" fontId="0" fillId="0" borderId="67" xfId="0" applyNumberFormat="1" applyFill="1" applyBorder="1" applyAlignment="1">
      <alignment wrapText="1"/>
    </xf>
    <xf numFmtId="41" fontId="63" fillId="0" borderId="0" xfId="439" applyNumberFormat="1" applyFont="1" applyFill="1" applyAlignment="1" applyProtection="1">
      <alignment wrapText="1"/>
    </xf>
    <xf numFmtId="0" fontId="39" fillId="0" borderId="0" xfId="0" applyFont="1" applyFill="1" applyBorder="1" applyAlignment="1">
      <alignment horizontal="center" vertical="center"/>
    </xf>
    <xf numFmtId="37" fontId="0" fillId="23" borderId="28" xfId="439" applyNumberFormat="1" applyFont="1" applyFill="1" applyBorder="1" applyAlignment="1" applyProtection="1">
      <alignment vertical="center"/>
    </xf>
    <xf numFmtId="0" fontId="39" fillId="72" borderId="97" xfId="0" applyFont="1" applyFill="1" applyBorder="1" applyAlignment="1">
      <alignment vertical="center"/>
    </xf>
    <xf numFmtId="0" fontId="39" fillId="72" borderId="98" xfId="0" applyFont="1" applyFill="1" applyBorder="1" applyAlignment="1">
      <alignment vertical="center"/>
    </xf>
    <xf numFmtId="0" fontId="39" fillId="72" borderId="98" xfId="0" applyFont="1" applyFill="1" applyBorder="1" applyAlignment="1" applyProtection="1">
      <alignment vertical="center"/>
      <protection locked="0"/>
    </xf>
    <xf numFmtId="0" fontId="39" fillId="72" borderId="99" xfId="0" applyFont="1" applyFill="1" applyBorder="1" applyAlignment="1">
      <alignment vertical="center"/>
    </xf>
    <xf numFmtId="0" fontId="0" fillId="72" borderId="35" xfId="0" applyFill="1" applyBorder="1" applyAlignment="1">
      <alignment vertical="center"/>
    </xf>
    <xf numFmtId="0" fontId="0" fillId="72" borderId="36" xfId="0" applyFill="1" applyBorder="1" applyAlignment="1">
      <alignment vertical="center"/>
    </xf>
    <xf numFmtId="0" fontId="0" fillId="72" borderId="36" xfId="0" applyFill="1" applyBorder="1" applyAlignment="1" applyProtection="1">
      <alignment vertical="center"/>
      <protection locked="0"/>
    </xf>
    <xf numFmtId="41" fontId="63" fillId="72" borderId="37" xfId="0" applyNumberFormat="1" applyFont="1" applyFill="1" applyBorder="1" applyAlignment="1">
      <alignment wrapText="1"/>
    </xf>
    <xf numFmtId="0" fontId="0" fillId="72" borderId="15" xfId="0" applyFill="1" applyBorder="1" applyAlignment="1">
      <alignment vertical="center"/>
    </xf>
    <xf numFmtId="0" fontId="0" fillId="72" borderId="0" xfId="0" applyFill="1" applyAlignment="1">
      <alignment vertical="center"/>
    </xf>
    <xf numFmtId="0" fontId="0" fillId="72" borderId="0" xfId="0" applyFill="1" applyAlignment="1" applyProtection="1">
      <alignment vertical="center"/>
      <protection locked="0"/>
    </xf>
    <xf numFmtId="41" fontId="63" fillId="72" borderId="57" xfId="0" applyNumberFormat="1" applyFont="1" applyFill="1" applyBorder="1" applyAlignment="1">
      <alignment wrapText="1"/>
    </xf>
    <xf numFmtId="0" fontId="0" fillId="72" borderId="15" xfId="0" applyFill="1" applyBorder="1"/>
    <xf numFmtId="0" fontId="0" fillId="72" borderId="38" xfId="0" applyFill="1" applyBorder="1" applyAlignment="1">
      <alignment vertical="center"/>
    </xf>
    <xf numFmtId="0" fontId="0" fillId="72" borderId="39" xfId="0" applyFill="1" applyBorder="1" applyAlignment="1">
      <alignment vertical="center"/>
    </xf>
    <xf numFmtId="0" fontId="0" fillId="72" borderId="39" xfId="0" applyFill="1" applyBorder="1" applyAlignment="1" applyProtection="1">
      <alignment vertical="center"/>
      <protection locked="0"/>
    </xf>
    <xf numFmtId="41" fontId="63" fillId="72" borderId="40" xfId="0" applyNumberFormat="1" applyFont="1" applyFill="1" applyBorder="1" applyAlignment="1">
      <alignment wrapText="1"/>
    </xf>
    <xf numFmtId="0" fontId="52" fillId="0" borderId="0" xfId="0" applyFont="1" applyFill="1" applyAlignment="1">
      <alignment horizontal="left" vertical="center" wrapText="1"/>
    </xf>
    <xf numFmtId="0" fontId="57" fillId="0" borderId="0" xfId="0" applyFont="1" applyFill="1" applyAlignment="1">
      <alignment horizontal="center" vertical="center"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64" fontId="55" fillId="0" borderId="22" xfId="439" applyNumberFormat="1" applyFont="1" applyFill="1" applyBorder="1" applyAlignment="1" applyProtection="1">
      <alignment horizontal="center" vertical="center" wrapText="1"/>
      <protection locked="0"/>
    </xf>
    <xf numFmtId="3" fontId="0" fillId="0" borderId="23" xfId="0" applyNumberFormat="1" applyFont="1" applyFill="1" applyBorder="1" applyAlignment="1" applyProtection="1">
      <alignment horizontal="center" vertical="center" wrapText="1"/>
    </xf>
    <xf numFmtId="0" fontId="39" fillId="0" borderId="41" xfId="0" applyFont="1" applyFill="1" applyBorder="1" applyAlignment="1">
      <alignment horizontal="center" vertical="center"/>
    </xf>
    <xf numFmtId="0" fontId="55" fillId="0" borderId="0" xfId="0" applyNumberFormat="1" applyFont="1" applyFill="1" applyBorder="1" applyAlignment="1" applyProtection="1">
      <alignment horizontal="left" vertical="center" wrapText="1"/>
    </xf>
    <xf numFmtId="0" fontId="0" fillId="0" borderId="24" xfId="0" applyFill="1" applyBorder="1" applyAlignment="1">
      <alignment horizontal="left" vertical="center" wrapText="1"/>
    </xf>
    <xf numFmtId="0" fontId="0" fillId="0" borderId="22" xfId="0" applyFill="1" applyBorder="1" applyAlignment="1">
      <alignmen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6" fillId="72" borderId="76" xfId="0" applyFont="1" applyFill="1" applyBorder="1" applyAlignment="1">
      <alignment horizontal="center" vertical="center" wrapText="1"/>
    </xf>
    <xf numFmtId="0" fontId="0" fillId="0" borderId="36" xfId="0" applyFont="1" applyBorder="1" applyAlignment="1">
      <alignment horizontal="left" wrapText="1"/>
    </xf>
    <xf numFmtId="0" fontId="0" fillId="32" borderId="13" xfId="0" applyFont="1" applyFill="1" applyBorder="1" applyAlignment="1">
      <alignment horizontal="left" vertical="center" wrapText="1"/>
    </xf>
    <xf numFmtId="0" fontId="0" fillId="32"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48" fillId="77" borderId="13" xfId="0" applyFont="1" applyFill="1" applyBorder="1" applyAlignment="1">
      <alignment horizontal="center" vertical="center"/>
    </xf>
    <xf numFmtId="0" fontId="148" fillId="77"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6" fillId="76" borderId="16" xfId="0" applyFont="1" applyFill="1" applyBorder="1" applyAlignment="1">
      <alignment horizontal="left" wrapText="1"/>
    </xf>
    <xf numFmtId="0" fontId="56" fillId="32" borderId="16" xfId="0" applyFont="1" applyFill="1" applyBorder="1" applyAlignment="1">
      <alignment horizontal="justify" vertical="center" wrapText="1"/>
    </xf>
    <xf numFmtId="0" fontId="56" fillId="32" borderId="11" xfId="0" applyFont="1" applyFill="1" applyBorder="1" applyAlignment="1">
      <alignment horizontal="justify" vertical="center" wrapText="1"/>
    </xf>
    <xf numFmtId="0" fontId="39" fillId="76" borderId="16" xfId="0" applyFont="1" applyFill="1" applyBorder="1" applyAlignment="1">
      <alignment horizontal="justify" vertical="center" wrapText="1"/>
    </xf>
    <xf numFmtId="0" fontId="39" fillId="76" borderId="11" xfId="0" applyFont="1" applyFill="1" applyBorder="1" applyAlignment="1">
      <alignment horizontal="justify" vertical="center" wrapText="1"/>
    </xf>
    <xf numFmtId="0" fontId="39" fillId="76" borderId="16" xfId="0" applyFont="1" applyFill="1" applyBorder="1" applyAlignment="1">
      <alignment horizontal="center" wrapText="1"/>
    </xf>
    <xf numFmtId="0" fontId="39" fillId="76" borderId="11" xfId="0" applyFont="1" applyFill="1" applyBorder="1" applyAlignment="1">
      <alignment horizontal="center" wrapText="1"/>
    </xf>
    <xf numFmtId="0" fontId="56" fillId="76" borderId="11" xfId="0" applyFont="1" applyFill="1" applyBorder="1" applyAlignment="1">
      <alignment horizontal="left" vertical="center" wrapText="1"/>
    </xf>
    <xf numFmtId="0" fontId="56" fillId="76" borderId="54" xfId="0" applyFont="1" applyFill="1" applyBorder="1" applyAlignment="1">
      <alignment horizontal="left" vertical="center" wrapText="1"/>
    </xf>
    <xf numFmtId="0" fontId="0" fillId="76" borderId="16" xfId="0" applyFill="1" applyBorder="1" applyAlignment="1">
      <alignment horizontal="center"/>
    </xf>
    <xf numFmtId="0" fontId="0" fillId="76" borderId="11" xfId="0" applyFill="1" applyBorder="1" applyAlignment="1">
      <alignment horizontal="center"/>
    </xf>
    <xf numFmtId="0" fontId="56" fillId="32" borderId="54" xfId="0" applyFont="1" applyFill="1" applyBorder="1" applyAlignment="1">
      <alignment horizontal="justify" vertical="center" wrapText="1"/>
    </xf>
    <xf numFmtId="0" fontId="131" fillId="0" borderId="38" xfId="0" applyFont="1" applyBorder="1" applyAlignment="1">
      <alignment horizontal="center" vertical="center"/>
    </xf>
    <xf numFmtId="0" fontId="131" fillId="0" borderId="39" xfId="0" applyFont="1" applyBorder="1" applyAlignment="1">
      <alignment horizontal="center" vertical="center"/>
    </xf>
    <xf numFmtId="0" fontId="131" fillId="0" borderId="16" xfId="0" applyFont="1" applyBorder="1" applyAlignment="1">
      <alignment horizontal="center" vertical="center"/>
    </xf>
    <xf numFmtId="0" fontId="131" fillId="0" borderId="11" xfId="0" applyFont="1" applyBorder="1" applyAlignment="1">
      <alignment horizontal="center" vertical="center"/>
    </xf>
    <xf numFmtId="0" fontId="56" fillId="32" borderId="13" xfId="0" applyFont="1" applyFill="1" applyBorder="1" applyAlignment="1">
      <alignment horizontal="justify" vertical="center" wrapText="1"/>
    </xf>
    <xf numFmtId="0" fontId="47" fillId="0" borderId="91" xfId="0" applyFont="1" applyBorder="1" applyAlignment="1">
      <alignment horizontal="center" vertical="center" wrapText="1"/>
    </xf>
    <xf numFmtId="0" fontId="47" fillId="0" borderId="92" xfId="0" applyFont="1" applyBorder="1" applyAlignment="1">
      <alignment horizontal="center" vertical="center" wrapText="1"/>
    </xf>
    <xf numFmtId="0" fontId="47" fillId="0" borderId="88" xfId="0" applyFont="1" applyBorder="1" applyAlignment="1">
      <alignment horizontal="center" vertical="center" wrapText="1"/>
    </xf>
    <xf numFmtId="0" fontId="39" fillId="0" borderId="15" xfId="0" applyFont="1" applyBorder="1" applyAlignment="1">
      <alignment horizontal="center" vertical="center"/>
    </xf>
    <xf numFmtId="0" fontId="39" fillId="0" borderId="57"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83" xfId="0" applyFont="1" applyBorder="1" applyAlignment="1">
      <alignment horizontal="center" wrapText="1"/>
    </xf>
    <xf numFmtId="0" fontId="39" fillId="0" borderId="65" xfId="0" applyFont="1" applyBorder="1" applyAlignment="1">
      <alignment horizontal="center"/>
    </xf>
    <xf numFmtId="0" fontId="47" fillId="0" borderId="93" xfId="0" applyFont="1" applyBorder="1" applyAlignment="1">
      <alignment horizontal="center" vertical="center"/>
    </xf>
    <xf numFmtId="0" fontId="47" fillId="0" borderId="94" xfId="0" applyFont="1" applyBorder="1" applyAlignment="1">
      <alignment horizontal="center" vertical="center"/>
    </xf>
    <xf numFmtId="0" fontId="47" fillId="0" borderId="95" xfId="0" applyFont="1" applyBorder="1" applyAlignment="1">
      <alignment horizontal="center" vertical="center"/>
    </xf>
    <xf numFmtId="0" fontId="121" fillId="71" borderId="64" xfId="0" applyFont="1" applyFill="1" applyBorder="1" applyAlignment="1">
      <alignment horizontal="center" vertical="center" wrapText="1"/>
    </xf>
    <xf numFmtId="0" fontId="121" fillId="71" borderId="83" xfId="0" applyFont="1" applyFill="1" applyBorder="1" applyAlignment="1">
      <alignment horizontal="center" vertical="center" wrapText="1"/>
    </xf>
    <xf numFmtId="0" fontId="56" fillId="76" borderId="64" xfId="0" applyFont="1" applyFill="1" applyBorder="1" applyAlignment="1">
      <alignment horizontal="center" vertical="center" wrapText="1"/>
    </xf>
    <xf numFmtId="0" fontId="56" fillId="76" borderId="83" xfId="0" applyFont="1" applyFill="1" applyBorder="1" applyAlignment="1">
      <alignment horizontal="center" vertic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2" xr:uid="{00000000-0005-0000-0000-0000BB010000}"/>
    <cellStyle name="Comma 10 2 3 2" xfId="2662"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0"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0" xr:uid="{00000000-0005-0000-0000-0000BC010000}"/>
    <cellStyle name="Comma 10 2 4 2" xfId="4674"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0"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9" xr:uid="{8D6FBC3B-4AE4-4914-9366-0DFD7FECC23F}"/>
    <cellStyle name="Comma 10 3 2 2 3" xfId="26095" xr:uid="{327F2421-D34A-4BF2-8FAF-3BEE61ADE475}"/>
    <cellStyle name="Comma 10 3 2 3" xfId="2055" xr:uid="{00000000-0005-0000-0000-0000BE010000}"/>
    <cellStyle name="Comma 10 3 2 4" xfId="23888" xr:uid="{AAA2E3EE-1A35-4B5E-8F80-42D80BD38AF3}"/>
    <cellStyle name="Comma 10 3 3" xfId="3709"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6"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4" xr:uid="{00000000-0005-0000-0000-0000BF010000}"/>
    <cellStyle name="Comma 10 4 2" xfId="3008"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1" xr:uid="{00000000-0005-0000-0000-0000BF010000}"/>
    <cellStyle name="Comma 10 4 4" xfId="4390"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59" xr:uid="{00000000-0005-0000-0000-0000C0010000}"/>
    <cellStyle name="Comma 10 5 2" xfId="2652"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0"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7"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6" xr:uid="{00000000-0005-0000-0000-0000C2010000}"/>
    <cellStyle name="Comma 11 2 2" xfId="3009"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3"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7" xr:uid="{00000000-0005-0000-0000-0000C3010000}"/>
    <cellStyle name="Comma 11 3 2" xfId="2660"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4"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5" xr:uid="{00000000-0005-0000-0000-0000C4010000}"/>
    <cellStyle name="Comma 11 4 2" xfId="25794" xr:uid="{0F4819E6-8400-47DB-97BA-E4B83CC33474}"/>
    <cellStyle name="Comma 11 4 3" xfId="25825" xr:uid="{DEC04C91-C7FF-4AB4-AC6A-E34F8FE67955}"/>
    <cellStyle name="Comma 11 5" xfId="3856"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8" xr:uid="{00000000-0005-0000-0000-0000C5010000}"/>
    <cellStyle name="Comma 12 2" xfId="2427"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5"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1" xr:uid="{00000000-0005-0000-0000-0000CD010000}"/>
    <cellStyle name="Comma 4 2 3 2" xfId="31305" xr:uid="{49A9EC71-F7ED-4673-8683-2A4474D511C9}"/>
    <cellStyle name="Comma 4 2 3 3" xfId="31258" xr:uid="{23FD20D2-6052-4A6D-AD0A-35FA86F58AFB}"/>
    <cellStyle name="Comma 4 2 4" xfId="1569"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6" xr:uid="{00000000-0005-0000-0000-0000D5010000}"/>
    <cellStyle name="Comma 4 4 3 2" xfId="31306" xr:uid="{562EDFC7-98B1-48F5-955F-063537062A1F}"/>
    <cellStyle name="Comma 4 4 3 3" xfId="31269" xr:uid="{16BF9C11-0CAE-4CE6-9869-9C95A116E155}"/>
    <cellStyle name="Comma 4 4 4" xfId="1577" xr:uid="{00000000-0005-0000-0000-0000D6010000}"/>
    <cellStyle name="Comma 4 4 5" xfId="1572"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1"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3" xr:uid="{00000000-0005-0000-0000-0000DF010000}"/>
    <cellStyle name="Comma 5 10 2 2" xfId="3010"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2"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4" xr:uid="{00000000-0005-0000-0000-0000E0010000}"/>
    <cellStyle name="Comma 5 10 3 2" xfId="2663"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2"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2" xr:uid="{00000000-0005-0000-0000-0000E1010000}"/>
    <cellStyle name="Comma 5 10 4 2" xfId="2270"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6" xr:uid="{00000000-0005-0000-0000-0000E1010000}"/>
    <cellStyle name="Comma 5 10 4 4" xfId="23911" xr:uid="{A0E22693-D6AA-4593-989F-35C45B43184B}"/>
    <cellStyle name="Comma 5 10 5" xfId="3858"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6" xr:uid="{00000000-0005-0000-0000-0000E3010000}"/>
    <cellStyle name="Comma 5 11 2 2" xfId="3011"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6"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7"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5"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7"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89"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0" xr:uid="{00000000-0005-0000-0000-0000E8010000}"/>
    <cellStyle name="Comma 5 12 3 2" xfId="23255" xr:uid="{6D57B10A-6741-4069-93BF-29EFDF4F6C0B}"/>
    <cellStyle name="Comma 5 12 3 3" xfId="24383" xr:uid="{F61EDBCB-4E7F-4373-BBB6-91316B7F1263}"/>
    <cellStyle name="Comma 5 12 4" xfId="1588"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1" xr:uid="{00000000-0005-0000-0000-0000EA010000}"/>
    <cellStyle name="Comma 5 13 2" xfId="2428"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5"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5"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6"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3"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4"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2"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8" xr:uid="{00000000-0005-0000-0000-0000F3010000}"/>
    <cellStyle name="Comma 5 3 2 2 2 2" xfId="3014"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6"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29" xr:uid="{00000000-0005-0000-0000-0000F3010000}"/>
    <cellStyle name="Comma 5 3 2 2 2 5" xfId="4251"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599" xr:uid="{00000000-0005-0000-0000-0000F4010000}"/>
    <cellStyle name="Comma 5 3 2 2 3 2" xfId="3015"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2" xr:uid="{00000000-0005-0000-0000-0000F4010000}"/>
    <cellStyle name="Comma 5 3 2 2 3 4" xfId="4391"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7" xr:uid="{00000000-0005-0000-0000-0000F5010000}"/>
    <cellStyle name="Comma 5 3 2 2 4 2" xfId="3013"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1"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7"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0" xr:uid="{00000000-0005-0000-0000-0000F6010000}"/>
    <cellStyle name="Comma 5 3 2 3 2" xfId="3016"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5"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0" xr:uid="{00000000-0005-0000-0000-0000F6010000}"/>
    <cellStyle name="Comma 5 3 2 3 5" xfId="4250"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1" xr:uid="{00000000-0005-0000-0000-0000F7010000}"/>
    <cellStyle name="Comma 5 3 2 4 2" xfId="3017"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4" xr:uid="{00000000-0005-0000-0000-0000F7010000}"/>
    <cellStyle name="Comma 5 3 2 4 4" xfId="4392"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6" xr:uid="{00000000-0005-0000-0000-0000F8010000}"/>
    <cellStyle name="Comma 5 3 2 5 2" xfId="3012"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8"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5"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39"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2"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3" xr:uid="{00000000-0005-0000-0000-0000FA010000}"/>
    <cellStyle name="Comma 5 3 3 2 2" xfId="3019"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7"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0" xr:uid="{00000000-0005-0000-0000-0000FA010000}"/>
    <cellStyle name="Comma 5 3 3 2 5" xfId="4252"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4" xr:uid="{00000000-0005-0000-0000-0000FB010000}"/>
    <cellStyle name="Comma 5 3 3 3 2" xfId="3020"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4" xr:uid="{00000000-0005-0000-0000-0000FB010000}"/>
    <cellStyle name="Comma 5 3 3 3 4" xfId="4393"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2" xr:uid="{00000000-0005-0000-0000-0000FC010000}"/>
    <cellStyle name="Comma 5 3 3 4 2" xfId="3018"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3"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8"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2"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1"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6" xr:uid="{00000000-0005-0000-0000-0000FE010000}"/>
    <cellStyle name="Comma 5 3 4 2 2" xfId="3021"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5"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7" xr:uid="{00000000-0005-0000-0000-0000FF010000}"/>
    <cellStyle name="Comma 5 3 4 3 2" xfId="2664"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3"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5" xr:uid="{00000000-0005-0000-0000-000000020000}"/>
    <cellStyle name="Comma 5 3 4 4 2" xfId="4650"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19"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8" xr:uid="{00000000-0005-0000-0000-000001020000}"/>
    <cellStyle name="Comma 5 3 5 2" xfId="3022"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1" xr:uid="{00000000-0005-0000-0000-000001020000}"/>
    <cellStyle name="Comma 5 3 5 4" xfId="4394"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09" xr:uid="{00000000-0005-0000-0000-000002020000}"/>
    <cellStyle name="Comma 5 3 6 2" xfId="2867"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6"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5" xr:uid="{00000000-0005-0000-0000-000003020000}"/>
    <cellStyle name="Comma 5 3 7 2" xfId="2485"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09"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79"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59"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3" xr:uid="{00000000-0005-0000-0000-000007020000}"/>
    <cellStyle name="Comma 5 4 2 2 2 2" xfId="3024"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2"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4" xr:uid="{00000000-0005-0000-0000-000008020000}"/>
    <cellStyle name="Comma 5 4 2 2 3 2" xfId="4632"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2" xr:uid="{00000000-0005-0000-0000-000009020000}"/>
    <cellStyle name="Comma 5 4 2 2 4 2" xfId="26902" xr:uid="{8B3A6ADC-228E-48ED-A885-CFF25D8A396D}"/>
    <cellStyle name="Comma 5 4 2 2 4 3" xfId="26322" xr:uid="{F4B2F6D5-A474-46A9-8F94-8D112600F312}"/>
    <cellStyle name="Comma 5 4 2 2 5" xfId="4254"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5" xr:uid="{00000000-0005-0000-0000-00000A020000}"/>
    <cellStyle name="Comma 5 4 2 3 2" xfId="3025"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1" xr:uid="{00000000-0005-0000-0000-00000A020000}"/>
    <cellStyle name="Comma 5 4 2 3 4" xfId="4395"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6" xr:uid="{00000000-0005-0000-0000-00000B020000}"/>
    <cellStyle name="Comma 5 4 2 4 2" xfId="3023"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0"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1" xr:uid="{00000000-0005-0000-0000-00000C020000}"/>
    <cellStyle name="Comma 5 4 2 5 2" xfId="2519"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1"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3"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2"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8" xr:uid="{00000000-0005-0000-0000-00000E020000}"/>
    <cellStyle name="Comma 5 4 3 2 2" xfId="3027"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8"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2" xr:uid="{00000000-0005-0000-0000-00000E020000}"/>
    <cellStyle name="Comma 5 4 3 2 5" xfId="4255"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19" xr:uid="{00000000-0005-0000-0000-00000F020000}"/>
    <cellStyle name="Comma 5 4 3 3 2" xfId="3028"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3" xr:uid="{00000000-0005-0000-0000-00000F020000}"/>
    <cellStyle name="Comma 5 4 3 3 4" xfId="4396"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7" xr:uid="{00000000-0005-0000-0000-000010020000}"/>
    <cellStyle name="Comma 5 4 3 4 2" xfId="3026"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3"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2"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0"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1" xr:uid="{00000000-0005-0000-0000-000012020000}"/>
    <cellStyle name="Comma 5 4 4 2 2" xfId="3029"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0"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2" xr:uid="{00000000-0005-0000-0000-000013020000}"/>
    <cellStyle name="Comma 5 4 4 3 2" xfId="4643"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0" xr:uid="{00000000-0005-0000-0000-000014020000}"/>
    <cellStyle name="Comma 5 4 4 5" xfId="4253"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3" xr:uid="{00000000-0005-0000-0000-000015020000}"/>
    <cellStyle name="Comma 5 4 5 2" xfId="3030"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1" xr:uid="{00000000-0005-0000-0000-000015020000}"/>
    <cellStyle name="Comma 5 4 5 4" xfId="4397"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4" xr:uid="{00000000-0005-0000-0000-000016020000}"/>
    <cellStyle name="Comma 5 4 6 2" xfId="2868"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0"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0" xr:uid="{00000000-0005-0000-0000-000017020000}"/>
    <cellStyle name="Comma 5 4 7 2" xfId="2459"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0"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3"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0"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8" xr:uid="{00000000-0005-0000-0000-00001B020000}"/>
    <cellStyle name="Comma 5 5 2 2 2 2" xfId="3032"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6"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29" xr:uid="{00000000-0005-0000-0000-00001C020000}"/>
    <cellStyle name="Comma 5 5 2 2 3 2" xfId="4661"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7" xr:uid="{00000000-0005-0000-0000-00001D020000}"/>
    <cellStyle name="Comma 5 5 2 2 4 2" xfId="26905" xr:uid="{6F7A2ECF-25AB-4CBD-817C-55807B88D221}"/>
    <cellStyle name="Comma 5 5 2 2 4 3" xfId="26323" xr:uid="{947B228F-946F-4CAA-BA52-7D37CF416252}"/>
    <cellStyle name="Comma 5 5 2 2 5" xfId="4256"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0" xr:uid="{00000000-0005-0000-0000-00001E020000}"/>
    <cellStyle name="Comma 5 5 2 3 2" xfId="3033"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8" xr:uid="{00000000-0005-0000-0000-00001E020000}"/>
    <cellStyle name="Comma 5 5 2 3 4" xfId="4398"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1" xr:uid="{00000000-0005-0000-0000-00001F020000}"/>
    <cellStyle name="Comma 5 5 2 4 2" xfId="3031"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8"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6" xr:uid="{00000000-0005-0000-0000-000020020000}"/>
    <cellStyle name="Comma 5 5 2 5 2" xfId="2605"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49"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4"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3"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3" xr:uid="{00000000-0005-0000-0000-000022020000}"/>
    <cellStyle name="Comma 5 5 3 2 2" xfId="3034"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3"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4" xr:uid="{00000000-0005-0000-0000-000023020000}"/>
    <cellStyle name="Comma 5 5 3 3 2" xfId="2669"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1"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2" xr:uid="{00000000-0005-0000-0000-000024020000}"/>
    <cellStyle name="Comma 5 5 3 4 2" xfId="4677"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1"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6"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7" xr:uid="{00000000-0005-0000-0000-000027020000}"/>
    <cellStyle name="Comma 5 5 4 4" xfId="1635" xr:uid="{00000000-0005-0000-0000-000028020000}"/>
    <cellStyle name="Comma 5 5 4 5" xfId="4399"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8" xr:uid="{00000000-0005-0000-0000-000029020000}"/>
    <cellStyle name="Comma 5 5 5 2" xfId="2869"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2"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39" xr:uid="{00000000-0005-0000-0000-00002A020000}"/>
    <cellStyle name="Comma 5 5 6 2" xfId="2442"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3"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5" xr:uid="{00000000-0005-0000-0000-00002B020000}"/>
    <cellStyle name="Comma 5 5 7 2" xfId="2196"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4" xr:uid="{00000000-0005-0000-0000-00002B020000}"/>
    <cellStyle name="Comma 5 5 7 4" xfId="24411" xr:uid="{36ED9414-6024-4C62-872F-AAB37126E048}"/>
    <cellStyle name="Comma 5 5 8" xfId="3861"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3" xr:uid="{00000000-0005-0000-0000-00002F020000}"/>
    <cellStyle name="Comma 5 6 2 2 2 2" xfId="3036"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0"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4" xr:uid="{00000000-0005-0000-0000-000030020000}"/>
    <cellStyle name="Comma 5 6 2 2 3 2" xfId="3773"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2" xr:uid="{00000000-0005-0000-0000-000031020000}"/>
    <cellStyle name="Comma 5 6 2 2 4 2" xfId="26908" xr:uid="{666AAA86-1F0C-4D09-92AE-DEB1BB345679}"/>
    <cellStyle name="Comma 5 6 2 2 4 3" xfId="26325" xr:uid="{BEE176BE-0587-4DAF-B5D8-95DE1ABCEAEC}"/>
    <cellStyle name="Comma 5 6 2 2 5" xfId="4257"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5" xr:uid="{00000000-0005-0000-0000-000032020000}"/>
    <cellStyle name="Comma 5 6 2 3 2" xfId="3037"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3" xr:uid="{00000000-0005-0000-0000-000032020000}"/>
    <cellStyle name="Comma 5 6 2 3 4" xfId="4400"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6" xr:uid="{00000000-0005-0000-0000-000033020000}"/>
    <cellStyle name="Comma 5 6 2 4 2" xfId="3035"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8"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1" xr:uid="{00000000-0005-0000-0000-000034020000}"/>
    <cellStyle name="Comma 5 6 2 5 2" xfId="2653"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69"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5"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6"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8" xr:uid="{00000000-0005-0000-0000-000036020000}"/>
    <cellStyle name="Comma 5 6 3 2 2" xfId="3038"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7"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49" xr:uid="{00000000-0005-0000-0000-000037020000}"/>
    <cellStyle name="Comma 5 6 3 3 2" xfId="2670"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39"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7" xr:uid="{00000000-0005-0000-0000-000038020000}"/>
    <cellStyle name="Comma 5 6 3 4 2" xfId="4655"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2"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1"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2" xr:uid="{00000000-0005-0000-0000-00003B020000}"/>
    <cellStyle name="Comma 5 6 4 4" xfId="1650" xr:uid="{00000000-0005-0000-0000-00003C020000}"/>
    <cellStyle name="Comma 5 6 4 5" xfId="4401"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3" xr:uid="{00000000-0005-0000-0000-00003D020000}"/>
    <cellStyle name="Comma 5 6 5 2" xfId="2870"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0"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4" xr:uid="{00000000-0005-0000-0000-00003E020000}"/>
    <cellStyle name="Comma 5 6 6 2" xfId="2502"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2"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0" xr:uid="{00000000-0005-0000-0000-00003F020000}"/>
    <cellStyle name="Comma 5 6 7 2" xfId="2258"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1" xr:uid="{00000000-0005-0000-0000-00003F020000}"/>
    <cellStyle name="Comma 5 6 7 4" xfId="23676" xr:uid="{98C2CE82-9E9A-455F-9994-C8EBEE219C54}"/>
    <cellStyle name="Comma 5 6 8" xfId="3862"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8"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59" xr:uid="{00000000-0005-0000-0000-000044020000}"/>
    <cellStyle name="Comma 5 7 2 2 3 2" xfId="26635" xr:uid="{5556106A-FC6B-4A1F-BCE2-D4D23FB55ECF}"/>
    <cellStyle name="Comma 5 7 2 2 3 3" xfId="26990" xr:uid="{79683DFE-2E88-4A76-9341-AE0DCE02312A}"/>
    <cellStyle name="Comma 5 7 2 2 4" xfId="1657"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0" xr:uid="{00000000-0005-0000-0000-000046020000}"/>
    <cellStyle name="Comma 5 7 2 3 2" xfId="2671"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1"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1" xr:uid="{00000000-0005-0000-0000-000047020000}"/>
    <cellStyle name="Comma 5 7 2 4 2" xfId="4681"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6" xr:uid="{00000000-0005-0000-0000-000048020000}"/>
    <cellStyle name="Comma 5 7 2 5 2" xfId="25609" xr:uid="{B6E4083F-4A15-4CCF-B5C9-4526FACB1C2F}"/>
    <cellStyle name="Comma 5 7 2 5 3" xfId="25776" xr:uid="{FEC3CEA1-CCC7-4BCE-9945-F426DD63FDF4}"/>
    <cellStyle name="Comma 5 7 2 6" xfId="4123"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3"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4" xr:uid="{00000000-0005-0000-0000-00004B020000}"/>
    <cellStyle name="Comma 5 7 3 4" xfId="1662" xr:uid="{00000000-0005-0000-0000-00004C020000}"/>
    <cellStyle name="Comma 5 7 3 4 2" xfId="27492" xr:uid="{255A2A1F-FD39-4D43-951D-12CE0A0F4BA0}"/>
    <cellStyle name="Comma 5 7 3 4 3" xfId="27821" xr:uid="{27574CA1-AC0A-41F4-AA4C-8BF3E9895FE7}"/>
    <cellStyle name="Comma 5 7 3 5" xfId="4402"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6"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7" xr:uid="{00000000-0005-0000-0000-00004F020000}"/>
    <cellStyle name="Comma 5 7 4 4" xfId="1665"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8" xr:uid="{00000000-0005-0000-0000-000051020000}"/>
    <cellStyle name="Comma 5 7 5 2" xfId="2562"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7"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69" xr:uid="{00000000-0005-0000-0000-000052020000}"/>
    <cellStyle name="Comma 5 7 6 2" xfId="2276"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4"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5" xr:uid="{00000000-0005-0000-0000-000053020000}"/>
    <cellStyle name="Comma 5 7 7 2" xfId="27466" xr:uid="{F7E8B45B-C5F3-45F3-8652-1B25E60F4742}"/>
    <cellStyle name="Comma 5 7 7 3" xfId="28400" xr:uid="{94908BF2-0398-46D6-996F-F460030C3D64}"/>
    <cellStyle name="Comma 5 7 8" xfId="3863"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2" xr:uid="{00000000-0005-0000-0000-000056020000}"/>
    <cellStyle name="Comma 5 8 2 2 2" xfId="3039"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79"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3"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1"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4"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5"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6" xr:uid="{00000000-0005-0000-0000-00005B020000}"/>
    <cellStyle name="Comma 5 8 3 4" xfId="1674"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7" xr:uid="{00000000-0005-0000-0000-00005D020000}"/>
    <cellStyle name="Comma 5 8 4 2" xfId="2672"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1"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8" xr:uid="{00000000-0005-0000-0000-00005E020000}"/>
    <cellStyle name="Comma 5 8 5 2" xfId="2277"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5"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0"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4"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7"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2"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0"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4"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5" xr:uid="{00000000-0005-0000-0000-000067020000}"/>
    <cellStyle name="Comma 5 9 3 4" xfId="1683"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6" xr:uid="{00000000-0005-0000-0000-000069020000}"/>
    <cellStyle name="Comma 5 9 4 2" xfId="2278"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7"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7"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79"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5"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0" xr:uid="{00000000-0005-0000-0000-000070020000}"/>
    <cellStyle name="Comma 6 3 3 2" xfId="31308" xr:uid="{B892DCB0-225F-4A82-BF1C-F3D3857F7969}"/>
    <cellStyle name="Comma 6 3 3 3" xfId="31267" xr:uid="{6EC989E8-EEBE-4E56-B842-6FAA8089D686}"/>
    <cellStyle name="Comma 6 3 4" xfId="1688"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4" xr:uid="{00000000-0005-0000-0000-000075020000}"/>
    <cellStyle name="Comma 6 4 2 2 2 2" xfId="3041"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4"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5" xr:uid="{00000000-0005-0000-0000-000076020000}"/>
    <cellStyle name="Comma 6 4 2 2 3 2" xfId="4646"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3" xr:uid="{00000000-0005-0000-0000-000077020000}"/>
    <cellStyle name="Comma 6 4 2 2 4 2" xfId="26919" xr:uid="{5EED627A-0015-4E1B-A2B6-EF5D8B44E99E}"/>
    <cellStyle name="Comma 6 4 2 2 4 3" xfId="26328" xr:uid="{A5E211ED-3697-47AE-AFB7-DC4A9AEBCE66}"/>
    <cellStyle name="Comma 6 4 2 2 5" xfId="4259"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6" xr:uid="{00000000-0005-0000-0000-000078020000}"/>
    <cellStyle name="Comma 6 4 2 3 2" xfId="3042"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0" xr:uid="{00000000-0005-0000-0000-000078020000}"/>
    <cellStyle name="Comma 6 4 2 3 4" xfId="4403"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7" xr:uid="{00000000-0005-0000-0000-000079020000}"/>
    <cellStyle name="Comma 6 4 2 4 2" xfId="3040"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0"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2" xr:uid="{00000000-0005-0000-0000-00007A020000}"/>
    <cellStyle name="Comma 6 4 2 5 2" xfId="2527"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2"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79"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8"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699" xr:uid="{00000000-0005-0000-0000-00007C020000}"/>
    <cellStyle name="Comma 6 4 3 2 2" xfId="3044"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3"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8" xr:uid="{00000000-0005-0000-0000-00007C020000}"/>
    <cellStyle name="Comma 6 4 3 2 5" xfId="4260"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0" xr:uid="{00000000-0005-0000-0000-00007D020000}"/>
    <cellStyle name="Comma 6 4 3 3 2" xfId="3045"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1" xr:uid="{00000000-0005-0000-0000-00007D020000}"/>
    <cellStyle name="Comma 6 4 3 3 4" xfId="4404"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8" xr:uid="{00000000-0005-0000-0000-00007E020000}"/>
    <cellStyle name="Comma 6 4 3 4 2" xfId="3043"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6"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0"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5"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2" xr:uid="{00000000-0005-0000-0000-000080020000}"/>
    <cellStyle name="Comma 6 4 4 2 2" xfId="3046"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39"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3" xr:uid="{00000000-0005-0000-0000-000081020000}"/>
    <cellStyle name="Comma 6 4 4 3 2" xfId="4623"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1" xr:uid="{00000000-0005-0000-0000-000082020000}"/>
    <cellStyle name="Comma 6 4 4 5" xfId="4258"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4" xr:uid="{00000000-0005-0000-0000-000083020000}"/>
    <cellStyle name="Comma 6 4 5 2" xfId="3047"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89" xr:uid="{00000000-0005-0000-0000-000083020000}"/>
    <cellStyle name="Comma 6 4 5 4" xfId="4405"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5" xr:uid="{00000000-0005-0000-0000-000084020000}"/>
    <cellStyle name="Comma 6 4 6 2" xfId="2872"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4"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1" xr:uid="{00000000-0005-0000-0000-000085020000}"/>
    <cellStyle name="Comma 6 4 7 2" xfId="2467"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4"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1"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6"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6"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4" xr:uid="{00000000-0005-0000-0000-0000F9010000}"/>
    <cellStyle name="Comma 6 5 2 2" xfId="3049"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1"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0" xr:uid="{00000000-0005-0000-0000-0000FB010000}"/>
    <cellStyle name="Comma 6 5 3 2" xfId="4406"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8"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0"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2" xr:uid="{00000000-0005-0000-0000-000086020000}"/>
    <cellStyle name="Comma 6 5 6 2" xfId="28162" xr:uid="{885D212C-05ED-4BF0-B750-04B03BB0CBF8}"/>
    <cellStyle name="Comma 6 5 6 3" xfId="27109" xr:uid="{2FED39B2-98E6-41CC-AE80-60096B335C8F}"/>
    <cellStyle name="Comma 6 5 7" xfId="4235"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1"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09" xr:uid="{00000000-0005-0000-0000-000089020000}"/>
    <cellStyle name="Comma 7 10 2 2" xfId="3051"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5"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0"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8" xr:uid="{00000000-0005-0000-0000-00008B020000}"/>
    <cellStyle name="Comma 7 10 4 2" xfId="25723" xr:uid="{65959AE7-EB73-4A29-AEDE-5086AD6654D1}"/>
    <cellStyle name="Comma 7 10 4 3" xfId="23896" xr:uid="{A2302EFE-A812-41F1-B7CF-01786DD9FD31}"/>
    <cellStyle name="Comma 7 10 5" xfId="4126"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2"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3" xr:uid="{00000000-0005-0000-0000-00008E020000}"/>
    <cellStyle name="Comma 7 11 3 2" xfId="31309" xr:uid="{BF8591BA-BEDC-47CC-8EFA-C694600B8972}"/>
    <cellStyle name="Comma 7 11 3 3" xfId="31271" xr:uid="{2324712B-9FE1-4E85-A8B2-EE1C9063D0B9}"/>
    <cellStyle name="Comma 7 11 4" xfId="1711"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4" xr:uid="{00000000-0005-0000-0000-000090020000}"/>
    <cellStyle name="Comma 7 12 2" xfId="2433"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6"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5" xr:uid="{00000000-0005-0000-0000-000091020000}"/>
    <cellStyle name="Comma 7 13 2" xfId="2163"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3"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7"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7"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19" xr:uid="{00000000-0005-0000-0000-000096020000}"/>
    <cellStyle name="Comma 7 2 2 2 2 2" xfId="3053"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8"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3" xr:uid="{00000000-0005-0000-0000-000096020000}"/>
    <cellStyle name="Comma 7 2 2 2 2 4 2" xfId="26164" xr:uid="{EE1A87B6-5E5A-437E-A7D8-9561D25E3C72}"/>
    <cellStyle name="Comma 7 2 2 2 2 4 3" xfId="26558" xr:uid="{28E46E9E-8B0C-4098-BBDF-63BBC3B42520}"/>
    <cellStyle name="Comma 7 2 2 2 2 5" xfId="4262"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0" xr:uid="{00000000-0005-0000-0000-000097020000}"/>
    <cellStyle name="Comma 7 2 2 2 3 2" xfId="3054"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7" xr:uid="{00000000-0005-0000-0000-000097020000}"/>
    <cellStyle name="Comma 7 2 2 2 3 4" xfId="4407"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8" xr:uid="{00000000-0005-0000-0000-000098020000}"/>
    <cellStyle name="Comma 7 2 2 2 4 2" xfId="3052"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6"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7"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2"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1"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2" xr:uid="{00000000-0005-0000-0000-00009A020000}"/>
    <cellStyle name="Comma 7 2 2 3 2 2" xfId="3055"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0"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3" xr:uid="{00000000-0005-0000-0000-00009B020000}"/>
    <cellStyle name="Comma 7 2 2 3 3 2" xfId="2677"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8"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1" xr:uid="{00000000-0005-0000-0000-00009C020000}"/>
    <cellStyle name="Comma 7 2 2 3 4 2" xfId="4653"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8"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4" xr:uid="{00000000-0005-0000-0000-00009D020000}"/>
    <cellStyle name="Comma 7 2 2 4 2" xfId="3056"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79" xr:uid="{00000000-0005-0000-0000-00009D020000}"/>
    <cellStyle name="Comma 7 2 2 4 4" xfId="4408"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5" xr:uid="{00000000-0005-0000-0000-00009E020000}"/>
    <cellStyle name="Comma 7 2 2 5 2" xfId="2874"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3"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7" xr:uid="{00000000-0005-0000-0000-00009F020000}"/>
    <cellStyle name="Comma 7 2 2 6 2" xfId="2552"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3"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6"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69"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7" xr:uid="{00000000-0005-0000-0000-0000A1020000}"/>
    <cellStyle name="Comma 7 2 3 2 2" xfId="3058"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79"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1" xr:uid="{00000000-0005-0000-0000-0000A1020000}"/>
    <cellStyle name="Comma 7 2 3 2 4 2" xfId="27493" xr:uid="{E74C66D3-BDDD-4527-9E91-499D01B416C2}"/>
    <cellStyle name="Comma 7 2 3 2 4 3" xfId="26595" xr:uid="{6A9E456A-B61A-489A-9460-E446CE99DB04}"/>
    <cellStyle name="Comma 7 2 3 2 5" xfId="4263"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8" xr:uid="{00000000-0005-0000-0000-0000A2020000}"/>
    <cellStyle name="Comma 7 2 3 3 2" xfId="3059"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4" xr:uid="{00000000-0005-0000-0000-0000A2020000}"/>
    <cellStyle name="Comma 7 2 3 3 4" xfId="4409"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6" xr:uid="{00000000-0005-0000-0000-0000A3020000}"/>
    <cellStyle name="Comma 7 2 3 4 2" xfId="3057"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0"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5"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1"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0"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0" xr:uid="{00000000-0005-0000-0000-0000A5020000}"/>
    <cellStyle name="Comma 7 2 4 2 2" xfId="3060"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7"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1" xr:uid="{00000000-0005-0000-0000-0000A6020000}"/>
    <cellStyle name="Comma 7 2 4 3 2" xfId="2676"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89"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29" xr:uid="{00000000-0005-0000-0000-0000A7020000}"/>
    <cellStyle name="Comma 7 2 4 4 2" xfId="4676"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7"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3"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4" xr:uid="{00000000-0005-0000-0000-0000AA020000}"/>
    <cellStyle name="Comma 7 2 5 4" xfId="1732" xr:uid="{00000000-0005-0000-0000-0000AB020000}"/>
    <cellStyle name="Comma 7 2 5 5" xfId="4410"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5" xr:uid="{00000000-0005-0000-0000-0000AC020000}"/>
    <cellStyle name="Comma 7 2 6 2" xfId="2873"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3"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6" xr:uid="{00000000-0005-0000-0000-0000AD020000}"/>
    <cellStyle name="Comma 7 2 7 2" xfId="2492"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19"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6" xr:uid="{00000000-0005-0000-0000-0000AE020000}"/>
    <cellStyle name="Comma 7 2 8 2" xfId="2186"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49" xr:uid="{00000000-0005-0000-0000-0000AE020000}"/>
    <cellStyle name="Comma 7 2 8 4" xfId="24348" xr:uid="{D37F70DB-05AA-47E1-B5F7-2728E2C870A0}"/>
    <cellStyle name="Comma 7 2 9" xfId="3868"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0" xr:uid="{00000000-0005-0000-0000-0000B2020000}"/>
    <cellStyle name="Comma 7 3 2 2 2 2" xfId="3062"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6"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1" xr:uid="{00000000-0005-0000-0000-0000B3020000}"/>
    <cellStyle name="Comma 7 3 2 2 3 2" xfId="4630"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39" xr:uid="{00000000-0005-0000-0000-0000B4020000}"/>
    <cellStyle name="Comma 7 3 2 2 4 2" xfId="26933" xr:uid="{BB2C93DE-0EA2-4180-8F0A-5D7729C94327}"/>
    <cellStyle name="Comma 7 3 2 2 4 3" xfId="26330" xr:uid="{4B7EA0F0-A874-4A7A-AA17-A511659378B1}"/>
    <cellStyle name="Comma 7 3 2 2 5" xfId="4265"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2" xr:uid="{00000000-0005-0000-0000-0000B5020000}"/>
    <cellStyle name="Comma 7 3 2 3 2" xfId="3063"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2" xr:uid="{00000000-0005-0000-0000-0000B5020000}"/>
    <cellStyle name="Comma 7 3 2 3 4" xfId="4411"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3" xr:uid="{00000000-0005-0000-0000-0000B6020000}"/>
    <cellStyle name="Comma 7 3 2 4 2" xfId="3061"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5"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8" xr:uid="{00000000-0005-0000-0000-0000B7020000}"/>
    <cellStyle name="Comma 7 3 2 5 2" xfId="2529"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4"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3"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2"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5" xr:uid="{00000000-0005-0000-0000-0000B9020000}"/>
    <cellStyle name="Comma 7 3 3 2 2" xfId="3065"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0"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3" xr:uid="{00000000-0005-0000-0000-0000B9020000}"/>
    <cellStyle name="Comma 7 3 3 2 5" xfId="4266"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6" xr:uid="{00000000-0005-0000-0000-0000BA020000}"/>
    <cellStyle name="Comma 7 3 3 3 2" xfId="3066"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59" xr:uid="{00000000-0005-0000-0000-0000BA020000}"/>
    <cellStyle name="Comma 7 3 3 3 4" xfId="4412"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4" xr:uid="{00000000-0005-0000-0000-0000BB020000}"/>
    <cellStyle name="Comma 7 3 3 4 2" xfId="3064"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2"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2"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29"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8" xr:uid="{00000000-0005-0000-0000-0000BD020000}"/>
    <cellStyle name="Comma 7 3 4 2 2" xfId="3067"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6"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49" xr:uid="{00000000-0005-0000-0000-0000BE020000}"/>
    <cellStyle name="Comma 7 3 4 3 2" xfId="3814"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7" xr:uid="{00000000-0005-0000-0000-0000BF020000}"/>
    <cellStyle name="Comma 7 3 4 5" xfId="4264"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0" xr:uid="{00000000-0005-0000-0000-0000C0020000}"/>
    <cellStyle name="Comma 7 3 5 2" xfId="3068"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7" xr:uid="{00000000-0005-0000-0000-0000C0020000}"/>
    <cellStyle name="Comma 7 3 5 4" xfId="4413"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1" xr:uid="{00000000-0005-0000-0000-0000C1020000}"/>
    <cellStyle name="Comma 7 3 6 2" xfId="2875"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3"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7" xr:uid="{00000000-0005-0000-0000-0000C2020000}"/>
    <cellStyle name="Comma 7 3 7 2" xfId="2469"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8"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3"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0"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5" xr:uid="{00000000-0005-0000-0000-0000C6020000}"/>
    <cellStyle name="Comma 7 4 2 2 2 2" xfId="3070"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3"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6" xr:uid="{00000000-0005-0000-0000-0000C7020000}"/>
    <cellStyle name="Comma 7 4 2 2 3 2" xfId="4652"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4" xr:uid="{00000000-0005-0000-0000-0000C8020000}"/>
    <cellStyle name="Comma 7 4 2 2 4 2" xfId="26940" xr:uid="{EACAFCDE-67F4-4E83-A579-0DC3A6628F60}"/>
    <cellStyle name="Comma 7 4 2 2 4 3" xfId="26331" xr:uid="{C333864C-4DD8-4C48-8E8A-BF6D74E07578}"/>
    <cellStyle name="Comma 7 4 2 2 5" xfId="4267"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7" xr:uid="{00000000-0005-0000-0000-0000C9020000}"/>
    <cellStyle name="Comma 7 4 2 3 2" xfId="3071"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4" xr:uid="{00000000-0005-0000-0000-0000C9020000}"/>
    <cellStyle name="Comma 7 4 2 3 4" xfId="4414"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8" xr:uid="{00000000-0005-0000-0000-0000CA020000}"/>
    <cellStyle name="Comma 7 4 2 4 2" xfId="3069"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7"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3" xr:uid="{00000000-0005-0000-0000-0000CB020000}"/>
    <cellStyle name="Comma 7 4 2 5 2" xfId="2612"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2"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4"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3"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0" xr:uid="{00000000-0005-0000-0000-0000CD020000}"/>
    <cellStyle name="Comma 7 4 3 2 2" xfId="3072"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5"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1" xr:uid="{00000000-0005-0000-0000-0000CE020000}"/>
    <cellStyle name="Comma 7 4 3 3 2" xfId="2681"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6"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59" xr:uid="{00000000-0005-0000-0000-0000CF020000}"/>
    <cellStyle name="Comma 7 4 3 4 2" xfId="3815"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0"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3"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4" xr:uid="{00000000-0005-0000-0000-0000D2020000}"/>
    <cellStyle name="Comma 7 4 4 4" xfId="1762" xr:uid="{00000000-0005-0000-0000-0000D3020000}"/>
    <cellStyle name="Comma 7 4 4 5" xfId="4415"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5" xr:uid="{00000000-0005-0000-0000-0000D4020000}"/>
    <cellStyle name="Comma 7 4 5 2" xfId="2876"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6"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6" xr:uid="{00000000-0005-0000-0000-0000D5020000}"/>
    <cellStyle name="Comma 7 4 6 2" xfId="2449"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7"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2" xr:uid="{00000000-0005-0000-0000-0000D6020000}"/>
    <cellStyle name="Comma 7 4 7 2" xfId="2203"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5" xr:uid="{00000000-0005-0000-0000-0000D6020000}"/>
    <cellStyle name="Comma 7 4 7 4" xfId="23782" xr:uid="{809982DD-55F7-4340-A2D8-962BFBBD17E2}"/>
    <cellStyle name="Comma 7 4 8" xfId="3871"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0"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1" xr:uid="{00000000-0005-0000-0000-0000DB020000}"/>
    <cellStyle name="Comma 7 5 2 2 3 2" xfId="27029" xr:uid="{4FA6F6FF-3998-4705-9D32-C8FCE46C3B75}"/>
    <cellStyle name="Comma 7 5 2 2 3 3" xfId="27385" xr:uid="{6C331F4C-E5CD-4B44-968E-0F45ABC4B5DD}"/>
    <cellStyle name="Comma 7 5 2 2 4" xfId="1769"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2" xr:uid="{00000000-0005-0000-0000-0000DD020000}"/>
    <cellStyle name="Comma 7 5 2 3 2" xfId="2682"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3"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3" xr:uid="{00000000-0005-0000-0000-0000DE020000}"/>
    <cellStyle name="Comma 7 5 2 4 2" xfId="4660"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8" xr:uid="{00000000-0005-0000-0000-0000DF020000}"/>
    <cellStyle name="Comma 7 5 2 5 2" xfId="22840" xr:uid="{D1DB451F-6159-4A74-9B86-700896744C6A}"/>
    <cellStyle name="Comma 7 5 2 5 3" xfId="23333" xr:uid="{93AFDCE7-C4AA-4008-818F-D54818BF790E}"/>
    <cellStyle name="Comma 7 5 2 6" xfId="4131"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5"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6" xr:uid="{00000000-0005-0000-0000-0000E2020000}"/>
    <cellStyle name="Comma 7 5 3 4" xfId="1774" xr:uid="{00000000-0005-0000-0000-0000E3020000}"/>
    <cellStyle name="Comma 7 5 3 4 2" xfId="25793" xr:uid="{C46FFFC4-5367-43D9-A0F2-883957F7948E}"/>
    <cellStyle name="Comma 7 5 3 4 3" xfId="25049" xr:uid="{B860A217-F0E0-4C8F-8370-1FADC8BB8F47}"/>
    <cellStyle name="Comma 7 5 3 5" xfId="4416"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8"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79" xr:uid="{00000000-0005-0000-0000-0000E6020000}"/>
    <cellStyle name="Comma 7 5 4 4" xfId="1777"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0" xr:uid="{00000000-0005-0000-0000-0000E8020000}"/>
    <cellStyle name="Comma 7 5 5 2" xfId="2509"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7"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1" xr:uid="{00000000-0005-0000-0000-0000E9020000}"/>
    <cellStyle name="Comma 7 5 6 2" xfId="2285"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8"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7" xr:uid="{00000000-0005-0000-0000-0000EA020000}"/>
    <cellStyle name="Comma 7 5 7 2" xfId="25767" xr:uid="{F584A0C8-D732-472C-8BC3-DCA82A4452C1}"/>
    <cellStyle name="Comma 7 5 7 3" xfId="24311" xr:uid="{DE1C596D-9290-445D-A960-F019D4EBE472}"/>
    <cellStyle name="Comma 7 5 8" xfId="3872"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5"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6" xr:uid="{00000000-0005-0000-0000-0000EF020000}"/>
    <cellStyle name="Comma 7 6 2 2 3 2" xfId="28555" xr:uid="{5E0339E1-F027-4441-B67C-359CFFC3FA81}"/>
    <cellStyle name="Comma 7 6 2 2 3 3" xfId="26687" xr:uid="{49DBD4AD-E167-4C32-A3F1-77C9BEF24AA4}"/>
    <cellStyle name="Comma 7 6 2 2 4" xfId="1784"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7" xr:uid="{00000000-0005-0000-0000-0000F1020000}"/>
    <cellStyle name="Comma 7 6 2 3 2" xfId="2683"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7"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8" xr:uid="{00000000-0005-0000-0000-0000F2020000}"/>
    <cellStyle name="Comma 7 6 2 4 2" xfId="4663"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3" xr:uid="{00000000-0005-0000-0000-0000F3020000}"/>
    <cellStyle name="Comma 7 6 2 5 2" xfId="25693" xr:uid="{43A0D14E-D700-4A27-B4AB-31B149617AFF}"/>
    <cellStyle name="Comma 7 6 2 5 3" xfId="24098" xr:uid="{54D0671A-307C-4728-BC97-C34C5ECF5973}"/>
    <cellStyle name="Comma 7 6 2 6" xfId="4132"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0"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1" xr:uid="{00000000-0005-0000-0000-0000F6020000}"/>
    <cellStyle name="Comma 7 6 3 4" xfId="1789" xr:uid="{00000000-0005-0000-0000-0000F7020000}"/>
    <cellStyle name="Comma 7 6 3 4 2" xfId="26137" xr:uid="{E6EA9670-01AD-4097-8942-F95C02BBB311}"/>
    <cellStyle name="Comma 7 6 3 4 3" xfId="27842" xr:uid="{2083A926-FFA6-4312-9EFE-62A3FA2AB227}"/>
    <cellStyle name="Comma 7 6 3 5" xfId="4417"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3"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4" xr:uid="{00000000-0005-0000-0000-0000FA020000}"/>
    <cellStyle name="Comma 7 6 4 4" xfId="1792"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5" xr:uid="{00000000-0005-0000-0000-0000FC020000}"/>
    <cellStyle name="Comma 7 6 5 2" xfId="2572"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2"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6" xr:uid="{00000000-0005-0000-0000-0000FD020000}"/>
    <cellStyle name="Comma 7 6 6 2" xfId="2286"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5"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2" xr:uid="{00000000-0005-0000-0000-0000FE020000}"/>
    <cellStyle name="Comma 7 6 7 2" xfId="27962" xr:uid="{1D32C5D1-031B-4E2E-A3F9-D5DB05CFD04C}"/>
    <cellStyle name="Comma 7 6 7 3" xfId="26877" xr:uid="{B323087D-4CC4-4BF7-B52C-5DE2B8509722}"/>
    <cellStyle name="Comma 7 6 8" xfId="3873"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79"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0"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8"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2"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3" xr:uid="{00000000-0005-0000-0000-000006030000}"/>
    <cellStyle name="Comma 7 7 3 4" xfId="1801"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4" xr:uid="{00000000-0005-0000-0000-000008030000}"/>
    <cellStyle name="Comma 7 7 4 2" xfId="2287"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8"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5"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7"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4"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1"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09"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7"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1"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2" xr:uid="{00000000-0005-0000-0000-000012030000}"/>
    <cellStyle name="Comma 7 8 3 4" xfId="1810"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3" xr:uid="{00000000-0005-0000-0000-000014030000}"/>
    <cellStyle name="Comma 7 8 4 2" xfId="2288"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8"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4"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6"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5"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6" xr:uid="{00000000-0005-0000-0000-000018030000}"/>
    <cellStyle name="Comma 7 9 2 2" xfId="3073"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8"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7" xr:uid="{00000000-0005-0000-0000-000019030000}"/>
    <cellStyle name="Comma 7 9 3 2" xfId="2675"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8"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5" xr:uid="{00000000-0005-0000-0000-00001A030000}"/>
    <cellStyle name="Comma 7 9 4 2" xfId="2280"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3" xr:uid="{00000000-0005-0000-0000-00001A030000}"/>
    <cellStyle name="Comma 7 9 4 4" xfId="24761" xr:uid="{B4293C2A-2C20-4FDE-A651-4B5858E9672E}"/>
    <cellStyle name="Comma 7 9 5" xfId="3819"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1" xr:uid="{00000000-0005-0000-0000-00001F030000}"/>
    <cellStyle name="Comma 9 2 2 2 2" xfId="3075"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6"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5" xr:uid="{00000000-0005-0000-0000-00001F030000}"/>
    <cellStyle name="Comma 9 2 2 2 4 2" xfId="26108" xr:uid="{122440CA-696A-44E0-9E96-A87373C105F9}"/>
    <cellStyle name="Comma 9 2 2 2 4 3" xfId="27291" xr:uid="{4E4768B2-7AB8-4453-8074-05036922F932}"/>
    <cellStyle name="Comma 9 2 2 2 5" xfId="4268"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2" xr:uid="{00000000-0005-0000-0000-000020030000}"/>
    <cellStyle name="Comma 9 2 2 3 2" xfId="3076"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89" xr:uid="{00000000-0005-0000-0000-000020030000}"/>
    <cellStyle name="Comma 9 2 2 3 4" xfId="4418"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0" xr:uid="{00000000-0005-0000-0000-000021030000}"/>
    <cellStyle name="Comma 9 2 2 4 2" xfId="3074"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6"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1"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0"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5"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4" xr:uid="{00000000-0005-0000-0000-000023030000}"/>
    <cellStyle name="Comma 9 2 3 2 2" xfId="3077"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7"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5" xr:uid="{00000000-0005-0000-0000-000024030000}"/>
    <cellStyle name="Comma 9 2 3 3 2" xfId="2685"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8"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3" xr:uid="{00000000-0005-0000-0000-000025030000}"/>
    <cellStyle name="Comma 9 2 3 4 2" xfId="4654"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4"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6" xr:uid="{00000000-0005-0000-0000-000026030000}"/>
    <cellStyle name="Comma 9 2 4 2" xfId="3078"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8" xr:uid="{00000000-0005-0000-0000-000026030000}"/>
    <cellStyle name="Comma 9 2 4 4" xfId="4419"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7" xr:uid="{00000000-0005-0000-0000-000027030000}"/>
    <cellStyle name="Comma 9 2 5 2" xfId="2880"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6"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19" xr:uid="{00000000-0005-0000-0000-000028030000}"/>
    <cellStyle name="Comma 9 2 6 2" xfId="2539"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5"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3"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7"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29" xr:uid="{00000000-0005-0000-0000-00002A030000}"/>
    <cellStyle name="Comma 9 3 2 2" xfId="3080"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7"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4" xr:uid="{00000000-0005-0000-0000-00002A030000}"/>
    <cellStyle name="Comma 9 3 2 4 2" xfId="26649" xr:uid="{5A147B94-5AF9-4CDC-8BC6-C737EBE8A913}"/>
    <cellStyle name="Comma 9 3 2 4 3" xfId="26682" xr:uid="{FB1D1AC5-9D11-429C-BF39-EEAC07E5768E}"/>
    <cellStyle name="Comma 9 3 2 5" xfId="4269"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0" xr:uid="{00000000-0005-0000-0000-00002B030000}"/>
    <cellStyle name="Comma 9 3 3 2" xfId="3081"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4" xr:uid="{00000000-0005-0000-0000-00002B030000}"/>
    <cellStyle name="Comma 9 3 3 4" xfId="4420"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8" xr:uid="{00000000-0005-0000-0000-00002C030000}"/>
    <cellStyle name="Comma 9 3 4 2" xfId="3079"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69"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2"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89"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4"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2" xr:uid="{00000000-0005-0000-0000-00002E030000}"/>
    <cellStyle name="Comma 9 4 2 2" xfId="3082"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2"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3" xr:uid="{00000000-0005-0000-0000-00002F030000}"/>
    <cellStyle name="Comma 9 4 3 2" xfId="2684"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4"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1" xr:uid="{00000000-0005-0000-0000-000030030000}"/>
    <cellStyle name="Comma 9 4 4 2" xfId="4624"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3"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5"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6" xr:uid="{00000000-0005-0000-0000-000033030000}"/>
    <cellStyle name="Comma 9 5 4" xfId="1834" xr:uid="{00000000-0005-0000-0000-000034030000}"/>
    <cellStyle name="Comma 9 5 5" xfId="4421"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7" xr:uid="{00000000-0005-0000-0000-000035030000}"/>
    <cellStyle name="Comma 9 6 2" xfId="2879"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0"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8" xr:uid="{00000000-0005-0000-0000-000036030000}"/>
    <cellStyle name="Comma 9 7 2" xfId="2479"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8"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8" xr:uid="{00000000-0005-0000-0000-000037030000}"/>
    <cellStyle name="Comma 9 8 2" xfId="2173"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5" xr:uid="{00000000-0005-0000-0000-000037030000}"/>
    <cellStyle name="Comma 9 8 4" xfId="25253" xr:uid="{002E24B2-B2C8-44B9-8713-3DE11B6D9157}"/>
    <cellStyle name="Comma 9 9" xfId="3876"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1" xr:uid="{00000000-0005-0000-0000-00003C030000}"/>
    <cellStyle name="Currency 2 2 3 2" xfId="31310" xr:uid="{7BFE6CF7-9CFB-4E56-9502-51B9DDDA54DC}"/>
    <cellStyle name="Currency 2 2 3 3" xfId="31261" xr:uid="{1228AB1E-3502-40BF-A461-A45B15291AD2}"/>
    <cellStyle name="Currency 2 2 4" xfId="1839"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6" xr:uid="{00000000-0005-0000-0000-000044030000}"/>
    <cellStyle name="Currency 2 4 3 2" xfId="31311" xr:uid="{63EA3BD5-D743-4D3E-B117-DC4C143B3472}"/>
    <cellStyle name="Currency 2 4 3 3" xfId="31270" xr:uid="{143BD92B-F210-4D52-85D1-C1196C82AA7E}"/>
    <cellStyle name="Currency 2 4 4" xfId="1847" xr:uid="{00000000-0005-0000-0000-000045030000}"/>
    <cellStyle name="Currency 2 4 5" xfId="1842"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8"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0"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1"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49"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4" xr:uid="{00000000-0005-0000-0000-00004F030000}"/>
    <cellStyle name="Currency 4 10 2 2" xfId="3083"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1"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5"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3" xr:uid="{00000000-0005-0000-0000-000051030000}"/>
    <cellStyle name="Currency 4 10 4 2" xfId="24283" xr:uid="{ED9A845B-35BA-45AD-AF0D-05D9F0ECF894}"/>
    <cellStyle name="Currency 4 10 4 3" xfId="23778" xr:uid="{D5B3556B-A73E-4DB9-A41F-1F71F0BEC923}"/>
    <cellStyle name="Currency 4 10 5" xfId="4135"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7"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8" xr:uid="{00000000-0005-0000-0000-000054030000}"/>
    <cellStyle name="Currency 4 11 4" xfId="1856"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59" xr:uid="{00000000-0005-0000-0000-000056030000}"/>
    <cellStyle name="Currency 4 12 2" xfId="2434"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5"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0" xr:uid="{00000000-0005-0000-0000-000057030000}"/>
    <cellStyle name="Currency 4 13 2" xfId="2164"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6"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2"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0"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4" xr:uid="{00000000-0005-0000-0000-00005C030000}"/>
    <cellStyle name="Currency 4 2 2 2 2 2" xfId="3085"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2"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2" xr:uid="{00000000-0005-0000-0000-00005C030000}"/>
    <cellStyle name="Currency 4 2 2 2 2 4 2" xfId="26598" xr:uid="{F886625C-0AFC-492F-A3D1-E841A6F7365F}"/>
    <cellStyle name="Currency 4 2 2 2 2 4 3" xfId="26880" xr:uid="{F81CAD20-DEED-47B7-BD1C-8459B3A8B952}"/>
    <cellStyle name="Currency 4 2 2 2 2 5" xfId="4271"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5" xr:uid="{00000000-0005-0000-0000-00005D030000}"/>
    <cellStyle name="Currency 4 2 2 2 3 2" xfId="3086"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7" xr:uid="{00000000-0005-0000-0000-00005D030000}"/>
    <cellStyle name="Currency 4 2 2 2 3 4" xfId="4422"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3" xr:uid="{00000000-0005-0000-0000-00005E030000}"/>
    <cellStyle name="Currency 4 2 2 2 4 2" xfId="3084"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6"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8"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3"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8"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7" xr:uid="{00000000-0005-0000-0000-000060030000}"/>
    <cellStyle name="Currency 4 2 2 3 2 2" xfId="3087"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7"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8" xr:uid="{00000000-0005-0000-0000-000061030000}"/>
    <cellStyle name="Currency 4 2 2 3 3 2" xfId="2691"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6"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6" xr:uid="{00000000-0005-0000-0000-000062030000}"/>
    <cellStyle name="Currency 4 2 2 3 4 2" xfId="4656"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7"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69" xr:uid="{00000000-0005-0000-0000-000063030000}"/>
    <cellStyle name="Currency 4 2 2 4 2" xfId="3088"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7" xr:uid="{00000000-0005-0000-0000-000063030000}"/>
    <cellStyle name="Currency 4 2 2 4 4" xfId="4423"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0" xr:uid="{00000000-0005-0000-0000-000064030000}"/>
    <cellStyle name="Currency 4 2 2 5 2" xfId="2882"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2"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2" xr:uid="{00000000-0005-0000-0000-000065030000}"/>
    <cellStyle name="Currency 4 2 2 6 2" xfId="2553"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1"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7"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2"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2" xr:uid="{00000000-0005-0000-0000-000067030000}"/>
    <cellStyle name="Currency 4 2 3 2 2" xfId="3090"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3"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5" xr:uid="{00000000-0005-0000-0000-000067030000}"/>
    <cellStyle name="Currency 4 2 3 2 4 2" xfId="28593" xr:uid="{34300D74-C053-4AAD-9447-88E2ED878C9A}"/>
    <cellStyle name="Currency 4 2 3 2 4 3" xfId="26230" xr:uid="{149D8F1A-E6C2-4FB7-87CA-FA6E9DD07168}"/>
    <cellStyle name="Currency 4 2 3 2 5" xfId="4272"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3" xr:uid="{00000000-0005-0000-0000-000068030000}"/>
    <cellStyle name="Currency 4 2 3 3 2" xfId="3091"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5" xr:uid="{00000000-0005-0000-0000-000068030000}"/>
    <cellStyle name="Currency 4 2 3 3 4" xfId="4424"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1" xr:uid="{00000000-0005-0000-0000-000069030000}"/>
    <cellStyle name="Currency 4 2 3 4 2" xfId="3089"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7"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6"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2"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7"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5" xr:uid="{00000000-0005-0000-0000-00006B030000}"/>
    <cellStyle name="Currency 4 2 4 2 2" xfId="3092"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1"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6" xr:uid="{00000000-0005-0000-0000-00006C030000}"/>
    <cellStyle name="Currency 4 2 4 3 2" xfId="2690"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3"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4" xr:uid="{00000000-0005-0000-0000-00006D030000}"/>
    <cellStyle name="Currency 4 2 4 4 2" xfId="4673"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6"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8"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79" xr:uid="{00000000-0005-0000-0000-000070030000}"/>
    <cellStyle name="Currency 4 2 5 4" xfId="1877" xr:uid="{00000000-0005-0000-0000-000071030000}"/>
    <cellStyle name="Currency 4 2 5 5" xfId="4425"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0" xr:uid="{00000000-0005-0000-0000-000072030000}"/>
    <cellStyle name="Currency 4 2 6 2" xfId="2881"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0"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1" xr:uid="{00000000-0005-0000-0000-000073030000}"/>
    <cellStyle name="Currency 4 2 7 2" xfId="2493"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2"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1" xr:uid="{00000000-0005-0000-0000-000074030000}"/>
    <cellStyle name="Currency 4 2 8 2" xfId="2187"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0" xr:uid="{00000000-0005-0000-0000-000074030000}"/>
    <cellStyle name="Currency 4 2 8 4" xfId="24961" xr:uid="{3F0C25D4-5FA2-4F09-A128-283041A580CB}"/>
    <cellStyle name="Currency 4 2 9" xfId="3881"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5" xr:uid="{00000000-0005-0000-0000-000078030000}"/>
    <cellStyle name="Currency 4 3 2 2 2 2" xfId="3094"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0"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6" xr:uid="{00000000-0005-0000-0000-000079030000}"/>
    <cellStyle name="Currency 4 3 2 2 3 2" xfId="4682"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4" xr:uid="{00000000-0005-0000-0000-00007A030000}"/>
    <cellStyle name="Currency 4 3 2 2 4 2" xfId="26961" xr:uid="{DB772303-1715-451F-983D-FA4084595956}"/>
    <cellStyle name="Currency 4 3 2 2 4 3" xfId="26336" xr:uid="{B0BAF356-AC96-4D61-AF66-90BA33F5234A}"/>
    <cellStyle name="Currency 4 3 2 2 5" xfId="4274"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7" xr:uid="{00000000-0005-0000-0000-00007B030000}"/>
    <cellStyle name="Currency 4 3 2 3 2" xfId="3095"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599" xr:uid="{00000000-0005-0000-0000-00007B030000}"/>
    <cellStyle name="Currency 4 3 2 3 4" xfId="4426"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8" xr:uid="{00000000-0005-0000-0000-00007C030000}"/>
    <cellStyle name="Currency 4 3 2 4 2" xfId="3093"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2"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3" xr:uid="{00000000-0005-0000-0000-00007D030000}"/>
    <cellStyle name="Currency 4 3 2 5 2" xfId="2530"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4"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4"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29"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0" xr:uid="{00000000-0005-0000-0000-00007F030000}"/>
    <cellStyle name="Currency 4 3 3 2 2" xfId="3097"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4"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1" xr:uid="{00000000-0005-0000-0000-00007F030000}"/>
    <cellStyle name="Currency 4 3 3 2 5" xfId="4275"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1" xr:uid="{00000000-0005-0000-0000-000080030000}"/>
    <cellStyle name="Currency 4 3 3 3 2" xfId="3098"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2" xr:uid="{00000000-0005-0000-0000-000080030000}"/>
    <cellStyle name="Currency 4 3 3 3 4" xfId="4427"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89" xr:uid="{00000000-0005-0000-0000-000081030000}"/>
    <cellStyle name="Currency 4 3 3 4 2" xfId="3096"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1"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3"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8"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3" xr:uid="{00000000-0005-0000-0000-000083030000}"/>
    <cellStyle name="Currency 4 3 4 2 2" xfId="3099"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7"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4" xr:uid="{00000000-0005-0000-0000-000084030000}"/>
    <cellStyle name="Currency 4 3 4 3 2" xfId="4672"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2" xr:uid="{00000000-0005-0000-0000-000085030000}"/>
    <cellStyle name="Currency 4 3 4 5" xfId="4273"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5" xr:uid="{00000000-0005-0000-0000-000086030000}"/>
    <cellStyle name="Currency 4 3 5 2" xfId="3100"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59" xr:uid="{00000000-0005-0000-0000-000086030000}"/>
    <cellStyle name="Currency 4 3 5 4" xfId="4428"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6" xr:uid="{00000000-0005-0000-0000-000087030000}"/>
    <cellStyle name="Currency 4 3 6 2" xfId="2883"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8"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2" xr:uid="{00000000-0005-0000-0000-000088030000}"/>
    <cellStyle name="Currency 4 3 7 2" xfId="2470"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1"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4"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3"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0" xr:uid="{00000000-0005-0000-0000-00008C030000}"/>
    <cellStyle name="Currency 4 4 2 2 2 2" xfId="3102"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59"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1" xr:uid="{00000000-0005-0000-0000-00008D030000}"/>
    <cellStyle name="Currency 4 4 2 2 3 2" xfId="4637"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899" xr:uid="{00000000-0005-0000-0000-00008E030000}"/>
    <cellStyle name="Currency 4 4 2 2 4 2" xfId="26966" xr:uid="{7B61A0D3-E365-47E1-BF65-D22D21EAE7CE}"/>
    <cellStyle name="Currency 4 4 2 2 4 3" xfId="26337" xr:uid="{E01B3AF2-4017-4494-9A21-EB0A702E2343}"/>
    <cellStyle name="Currency 4 4 2 2 5" xfId="4276"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2" xr:uid="{00000000-0005-0000-0000-00008F030000}"/>
    <cellStyle name="Currency 4 4 2 3 2" xfId="3103"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2" xr:uid="{00000000-0005-0000-0000-00008F030000}"/>
    <cellStyle name="Currency 4 4 2 3 4" xfId="4429"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3" xr:uid="{00000000-0005-0000-0000-000090030000}"/>
    <cellStyle name="Currency 4 4 2 4 2" xfId="3101"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7"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8" xr:uid="{00000000-0005-0000-0000-000091030000}"/>
    <cellStyle name="Currency 4 4 2 5 2" xfId="2613"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1"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5"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0"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5" xr:uid="{00000000-0005-0000-0000-000093030000}"/>
    <cellStyle name="Currency 4 4 3 2 2" xfId="3104"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4"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6" xr:uid="{00000000-0005-0000-0000-000094030000}"/>
    <cellStyle name="Currency 4 4 3 3 2" xfId="2695"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4"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4" xr:uid="{00000000-0005-0000-0000-000095030000}"/>
    <cellStyle name="Currency 4 4 3 4 2" xfId="3770"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39"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8"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09" xr:uid="{00000000-0005-0000-0000-000098030000}"/>
    <cellStyle name="Currency 4 4 4 4" xfId="1907" xr:uid="{00000000-0005-0000-0000-000099030000}"/>
    <cellStyle name="Currency 4 4 4 5" xfId="4430"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0" xr:uid="{00000000-0005-0000-0000-00009A030000}"/>
    <cellStyle name="Currency 4 4 5 2" xfId="2884"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0"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1" xr:uid="{00000000-0005-0000-0000-00009B030000}"/>
    <cellStyle name="Currency 4 4 6 2" xfId="2450"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2"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7" xr:uid="{00000000-0005-0000-0000-00009C030000}"/>
    <cellStyle name="Currency 4 4 7 2" xfId="2204"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0" xr:uid="{00000000-0005-0000-0000-00009C030000}"/>
    <cellStyle name="Currency 4 4 7 4" xfId="23996" xr:uid="{3627A03A-4482-445B-90C3-B16E8F917721}"/>
    <cellStyle name="Currency 4 4 8" xfId="3884"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5"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6" xr:uid="{00000000-0005-0000-0000-0000A1030000}"/>
    <cellStyle name="Currency 4 5 2 2 3 2" xfId="28278" xr:uid="{50B40CE8-5CD9-417B-992B-76488973FBEE}"/>
    <cellStyle name="Currency 4 5 2 2 3 3" xfId="27748" xr:uid="{8C12FD05-3DB0-4D9C-B5B8-A93CD492E9A2}"/>
    <cellStyle name="Currency 4 5 2 2 4" xfId="1914"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7" xr:uid="{00000000-0005-0000-0000-0000A3030000}"/>
    <cellStyle name="Currency 4 5 2 3 2" xfId="2696"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5"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8" xr:uid="{00000000-0005-0000-0000-0000A4030000}"/>
    <cellStyle name="Currency 4 5 2 4 2" xfId="4631"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3" xr:uid="{00000000-0005-0000-0000-0000A5030000}"/>
    <cellStyle name="Currency 4 5 2 5 2" xfId="24046" xr:uid="{0D05523D-B528-4033-A555-6E964F1AABAC}"/>
    <cellStyle name="Currency 4 5 2 5 3" xfId="25821" xr:uid="{F99162FC-7F1B-4FCA-89F8-447E787AAD95}"/>
    <cellStyle name="Currency 4 5 2 6" xfId="4140"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0"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1" xr:uid="{00000000-0005-0000-0000-0000A8030000}"/>
    <cellStyle name="Currency 4 5 3 4" xfId="1919" xr:uid="{00000000-0005-0000-0000-0000A9030000}"/>
    <cellStyle name="Currency 4 5 3 4 2" xfId="22935" xr:uid="{71B5603C-6766-4D0C-B1CC-BB0C74847168}"/>
    <cellStyle name="Currency 4 5 3 4 3" xfId="23188" xr:uid="{1205E03B-BC6A-4DE9-88A4-2BEF1DEAC256}"/>
    <cellStyle name="Currency 4 5 3 5" xfId="4431"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3"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4" xr:uid="{00000000-0005-0000-0000-0000AC030000}"/>
    <cellStyle name="Currency 4 5 4 4" xfId="1922"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5" xr:uid="{00000000-0005-0000-0000-0000AE030000}"/>
    <cellStyle name="Currency 4 5 5 2" xfId="2510"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6"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6" xr:uid="{00000000-0005-0000-0000-0000AF030000}"/>
    <cellStyle name="Currency 4 5 6 2" xfId="2296"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49"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2" xr:uid="{00000000-0005-0000-0000-0000B0030000}"/>
    <cellStyle name="Currency 4 5 7 2" xfId="25774" xr:uid="{E7C99D6A-38BF-4E4B-8018-AFD0CBFA99FB}"/>
    <cellStyle name="Currency 4 5 7 3" xfId="24240" xr:uid="{76B8FB3E-46A1-4D15-A448-AE8DEDB8CB73}"/>
    <cellStyle name="Currency 4 5 8" xfId="3885"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0"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1" xr:uid="{00000000-0005-0000-0000-0000B5030000}"/>
    <cellStyle name="Currency 4 6 2 2 3 2" xfId="27018" xr:uid="{6D4BFB8F-F4E3-488F-AE7F-8B569DEE806B}"/>
    <cellStyle name="Currency 4 6 2 2 3 3" xfId="28380" xr:uid="{8E7070DA-EB58-4185-BD19-1566856F6854}"/>
    <cellStyle name="Currency 4 6 2 2 4" xfId="1929"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2" xr:uid="{00000000-0005-0000-0000-0000B7030000}"/>
    <cellStyle name="Currency 4 6 2 3 2" xfId="2697"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5"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3" xr:uid="{00000000-0005-0000-0000-0000B8030000}"/>
    <cellStyle name="Currency 4 6 2 4 2" xfId="3769"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8" xr:uid="{00000000-0005-0000-0000-0000B9030000}"/>
    <cellStyle name="Currency 4 6 2 5 2" xfId="23049" xr:uid="{DEB66FCC-EAF6-49BE-BE1E-44208B92D060}"/>
    <cellStyle name="Currency 4 6 2 5 3" xfId="25804" xr:uid="{450EC3BB-E536-4A0F-ADBB-326E1FBE7306}"/>
    <cellStyle name="Currency 4 6 2 6" xfId="4141"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5"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6" xr:uid="{00000000-0005-0000-0000-0000BC030000}"/>
    <cellStyle name="Currency 4 6 3 4" xfId="1934" xr:uid="{00000000-0005-0000-0000-0000BD030000}"/>
    <cellStyle name="Currency 4 6 3 4 2" xfId="27206" xr:uid="{76CF2D70-31C2-4FE1-8EE7-818EBE82C205}"/>
    <cellStyle name="Currency 4 6 3 4 3" xfId="28334" xr:uid="{32B145DB-C29E-4812-BF17-9D7B62B1F686}"/>
    <cellStyle name="Currency 4 6 3 5" xfId="4432"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8"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39" xr:uid="{00000000-0005-0000-0000-0000C0030000}"/>
    <cellStyle name="Currency 4 6 4 4" xfId="1937"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0" xr:uid="{00000000-0005-0000-0000-0000C2030000}"/>
    <cellStyle name="Currency 4 6 5 2" xfId="2573"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4"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1" xr:uid="{00000000-0005-0000-0000-0000C3030000}"/>
    <cellStyle name="Currency 4 6 6 2" xfId="2297"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7"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7" xr:uid="{00000000-0005-0000-0000-0000C4030000}"/>
    <cellStyle name="Currency 4 6 7 2" xfId="28517" xr:uid="{2B3A5AD4-3B72-4F07-A3C7-D11D3D3B1C66}"/>
    <cellStyle name="Currency 4 6 7 3" xfId="27210" xr:uid="{5F1C9F25-9141-46C1-A1B3-03D885C2C8D1}"/>
    <cellStyle name="Currency 4 6 8" xfId="3886"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4"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5"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3"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7"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8" xr:uid="{00000000-0005-0000-0000-0000CC030000}"/>
    <cellStyle name="Currency 4 7 3 4" xfId="1946"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49" xr:uid="{00000000-0005-0000-0000-0000CE030000}"/>
    <cellStyle name="Currency 4 7 4 2" xfId="2298"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6"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0"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2"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7"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3"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4"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2"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6"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7" xr:uid="{00000000-0005-0000-0000-0000D8030000}"/>
    <cellStyle name="Currency 4 8 3 4" xfId="1955"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8" xr:uid="{00000000-0005-0000-0000-0000DA030000}"/>
    <cellStyle name="Currency 4 8 4 2" xfId="2299"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8"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59"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1"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8"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1" xr:uid="{00000000-0005-0000-0000-0000DE030000}"/>
    <cellStyle name="Currency 4 9 2 2" xfId="3105"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5"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2" xr:uid="{00000000-0005-0000-0000-0000DF030000}"/>
    <cellStyle name="Currency 4 9 3 2" xfId="2689"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5"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0" xr:uid="{00000000-0005-0000-0000-0000E0030000}"/>
    <cellStyle name="Currency 4 9 4 2" xfId="2291"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4" xr:uid="{00000000-0005-0000-0000-0000E0030000}"/>
    <cellStyle name="Currency 4 9 4 4" xfId="23983" xr:uid="{D7ECF183-A9FB-4F7A-A59A-272E2F6F535B}"/>
    <cellStyle name="Currency 4 9 5" xfId="3826"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6" xr:uid="{00000000-0005-0000-0000-0000E4030000}"/>
    <cellStyle name="Currency 5 2 2 2 2" xfId="3107"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0"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7" xr:uid="{00000000-0005-0000-0000-0000E4030000}"/>
    <cellStyle name="Currency 5 2 2 2 4 2" xfId="26834" xr:uid="{C64A4FF9-2FD0-4583-B837-5708E557185E}"/>
    <cellStyle name="Currency 5 2 2 2 4 3" xfId="28443" xr:uid="{70E40412-F726-4A29-B8F5-5630BE3A9276}"/>
    <cellStyle name="Currency 5 2 2 2 5" xfId="4277"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7" xr:uid="{00000000-0005-0000-0000-0000E5030000}"/>
    <cellStyle name="Currency 5 2 2 3 2" xfId="3108"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8" xr:uid="{00000000-0005-0000-0000-0000E5030000}"/>
    <cellStyle name="Currency 5 2 2 3 4" xfId="4433"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5" xr:uid="{00000000-0005-0000-0000-0000E6030000}"/>
    <cellStyle name="Currency 5 2 2 4 2" xfId="3106"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0"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2"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1"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2"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69" xr:uid="{00000000-0005-0000-0000-0000E8030000}"/>
    <cellStyle name="Currency 5 2 3 2 2" xfId="3109"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4"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0" xr:uid="{00000000-0005-0000-0000-0000E9030000}"/>
    <cellStyle name="Currency 5 2 3 3 2" xfId="2699"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8"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8" xr:uid="{00000000-0005-0000-0000-0000EA030000}"/>
    <cellStyle name="Currency 5 2 3 4 2" xfId="3774"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3"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1" xr:uid="{00000000-0005-0000-0000-0000EB030000}"/>
    <cellStyle name="Currency 5 2 4 2" xfId="3110"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8" xr:uid="{00000000-0005-0000-0000-0000EB030000}"/>
    <cellStyle name="Currency 5 2 4 4" xfId="4434"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2" xr:uid="{00000000-0005-0000-0000-0000EC030000}"/>
    <cellStyle name="Currency 5 2 5 2" xfId="2888"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7"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4" xr:uid="{00000000-0005-0000-0000-0000ED030000}"/>
    <cellStyle name="Currency 5 2 6 2" xfId="2540"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3"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4"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0"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4" xr:uid="{00000000-0005-0000-0000-0000EF030000}"/>
    <cellStyle name="Currency 5 3 2 2" xfId="3112"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1"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699" xr:uid="{00000000-0005-0000-0000-0000EF030000}"/>
    <cellStyle name="Currency 5 3 2 4 2" xfId="26890" xr:uid="{C9DBE510-EFCE-4A0C-8EE8-48DD9ED241FF}"/>
    <cellStyle name="Currency 5 3 2 4 3" xfId="26496" xr:uid="{49081016-EABC-4DB1-B361-D6F414E29952}"/>
    <cellStyle name="Currency 5 3 2 5" xfId="4278"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5" xr:uid="{00000000-0005-0000-0000-0000F0030000}"/>
    <cellStyle name="Currency 5 3 3 2" xfId="3113"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6" xr:uid="{00000000-0005-0000-0000-0000F0030000}"/>
    <cellStyle name="Currency 5 3 3 4" xfId="4435"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3" xr:uid="{00000000-0005-0000-0000-0000F1030000}"/>
    <cellStyle name="Currency 5 3 4 2" xfId="3111"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4"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3"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0"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1"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7" xr:uid="{00000000-0005-0000-0000-0000F3030000}"/>
    <cellStyle name="Currency 5 4 2 2" xfId="3114"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1"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8" xr:uid="{00000000-0005-0000-0000-0000F4030000}"/>
    <cellStyle name="Currency 5 4 3 2" xfId="2698"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5"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6" xr:uid="{00000000-0005-0000-0000-0000F5030000}"/>
    <cellStyle name="Currency 5 4 4 2" xfId="4686"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2"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0"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1" xr:uid="{00000000-0005-0000-0000-0000F8030000}"/>
    <cellStyle name="Currency 5 5 4" xfId="1979" xr:uid="{00000000-0005-0000-0000-0000F9030000}"/>
    <cellStyle name="Currency 5 5 5" xfId="4436"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2" xr:uid="{00000000-0005-0000-0000-0000FA030000}"/>
    <cellStyle name="Currency 5 6 2" xfId="2887"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0"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3" xr:uid="{00000000-0005-0000-0000-0000FB030000}"/>
    <cellStyle name="Currency 5 7 2" xfId="2480"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6"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3" xr:uid="{00000000-0005-0000-0000-0000FC030000}"/>
    <cellStyle name="Currency 5 8 2" xfId="2174"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8" xr:uid="{00000000-0005-0000-0000-0000FC030000}"/>
    <cellStyle name="Currency 5 8 4" xfId="23105" xr:uid="{CBC88581-24CC-458C-88B9-2467C62CDA1B}"/>
    <cellStyle name="Currency 5 9" xfId="3889"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5" xr:uid="{00000000-0005-0000-0000-0000FE030000}"/>
    <cellStyle name="Currency 6 2 2" xfId="3116"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2"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4" xr:uid="{00000000-0005-0000-0000-0000FE030000}"/>
    <cellStyle name="Currency 6 2 4 2" xfId="28453" xr:uid="{63F8D999-7F7B-4DAE-890C-454CEE7A69B1}"/>
    <cellStyle name="Currency 6 2 4 3" xfId="25893" xr:uid="{7C3EFCC2-60A4-44AB-9B00-3C8AEB3CC08F}"/>
    <cellStyle name="Currency 6 2 5" xfId="4279"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6" xr:uid="{00000000-0005-0000-0000-0000FF030000}"/>
    <cellStyle name="Currency 6 3 2" xfId="3117"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7" xr:uid="{00000000-0005-0000-0000-0000FF030000}"/>
    <cellStyle name="Currency 6 3 4" xfId="4437"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4" xr:uid="{00000000-0005-0000-0000-000000040000}"/>
    <cellStyle name="Currency 6 4 2" xfId="3115"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2"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4"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59"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8"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8" xr:uid="{00000000-0005-0000-0000-0000EA020000}"/>
    <cellStyle name="Currency 7 2" xfId="3118"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0"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8"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4"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2"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3"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2"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1"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3" xr:uid="{00000000-0005-0000-0000-00000E030000}"/>
    <cellStyle name="Normal 10 2 2 2 3 2" xfId="4438"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1"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49"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5" xr:uid="{00000000-0005-0000-0000-000010030000}"/>
    <cellStyle name="Normal 10 2 2 3 2" xfId="3124"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0"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5" xr:uid="{00000000-0005-0000-0000-000012030000}"/>
    <cellStyle name="Normal 10 2 2 4 2" xfId="4439"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0"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1"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5"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5"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6" xr:uid="{00000000-0005-0000-0000-000016030000}"/>
    <cellStyle name="Normal 10 2 3 2 2" xfId="3127"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2"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8" xr:uid="{00000000-0005-0000-0000-000018030000}"/>
    <cellStyle name="Normal 10 2 3 3 2" xfId="4440"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6"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4"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3"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4"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29"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4"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5"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0" xr:uid="{00000000-0005-0000-0000-00001E030000}"/>
    <cellStyle name="Normal 10 2 5 2" xfId="4441"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89"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1"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5"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4"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2"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4"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3" xr:uid="{00000000-0005-0000-0000-000025030000}"/>
    <cellStyle name="Normal 10 3 2 3 2" xfId="4442"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1"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8"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4"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5"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7" xr:uid="{00000000-0005-0000-0000-000029030000}"/>
    <cellStyle name="Normal 10 3 3 2 2" xfId="3135"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5"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6" xr:uid="{00000000-0005-0000-0000-00002B030000}"/>
    <cellStyle name="Normal 10 3 3 3 2" xfId="4443"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4"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0"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6"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7"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3"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8" xr:uid="{00000000-0005-0000-0000-000030030000}"/>
    <cellStyle name="Normal 10 3 5 2" xfId="4444"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0"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8"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2"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5"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0"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6"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1" xr:uid="{00000000-0005-0000-0000-000037030000}"/>
    <cellStyle name="Normal 10 4 2 3 2" xfId="4445"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39"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1"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5"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6"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2"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8"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7"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6"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1"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8"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2"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6"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09"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8"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7"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8"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6"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7"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0"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49"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8"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1"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7"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8"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2"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8"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09"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3"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09"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0"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3"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6"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2"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3"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1"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2"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3"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4"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1"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4"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1"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0"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7"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3"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59"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0"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1"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6"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4"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59"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4"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7"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7"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6"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5"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2"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0"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6"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49"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3"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2"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6"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3"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1"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0"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3"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3"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7"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5"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2"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4"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4"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8"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5"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5"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19"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5"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5"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8"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8"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6"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3"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1"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4"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6"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1"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6"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4"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7"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7"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2"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6"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8"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3"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7"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5"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6"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0"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8"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3"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29"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6"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79"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5"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6"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6"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6"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1" xr:uid="{00000000-0005-0000-0000-0000B7030000}"/>
    <cellStyle name="Normal 2 2 4 2 2 2 2 2" xfId="3152"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8"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3" xr:uid="{00000000-0005-0000-0000-0000B9030000}"/>
    <cellStyle name="Normal 2 2 4 2 2 2 3 2" xfId="4452"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1"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5"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0" xr:uid="{00000000-0005-0000-0000-0000BB030000}"/>
    <cellStyle name="Normal 2 2 4 2 2 3 2" xfId="3154"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7"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5" xr:uid="{00000000-0005-0000-0000-0000BD030000}"/>
    <cellStyle name="Normal 2 2 4 2 2 4 2" xfId="4453"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0"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5"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49"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0"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2" xr:uid="{00000000-0005-0000-0000-0000C1030000}"/>
    <cellStyle name="Normal 2 2 4 2 3 2 2" xfId="3157"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89"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8" xr:uid="{00000000-0005-0000-0000-0000C3030000}"/>
    <cellStyle name="Normal 2 2 4 2 3 3 2" xfId="4454"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6"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8"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0"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39"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59"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19"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6"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0" xr:uid="{00000000-0005-0000-0000-0000C9030000}"/>
    <cellStyle name="Normal 2 2 4 2 5 2" xfId="4455"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7"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5"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89"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7"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2"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1"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3" xr:uid="{00000000-0005-0000-0000-0000D0030000}"/>
    <cellStyle name="Normal 2 2 4 3 2 3 2" xfId="4456"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1"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2"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1"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0"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3" xr:uid="{00000000-0005-0000-0000-0000D4030000}"/>
    <cellStyle name="Normal 2 2 4 3 3 2 2" xfId="3165"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2"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6" xr:uid="{00000000-0005-0000-0000-0000D6030000}"/>
    <cellStyle name="Normal 2 2 4 3 3 3 2" xfId="4457"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4"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4"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7"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7"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0"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8" xr:uid="{00000000-0005-0000-0000-0000DB030000}"/>
    <cellStyle name="Normal 2 2 4 3 5 2" xfId="4458"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8"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2"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6"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8"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0"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3"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1" xr:uid="{00000000-0005-0000-0000-0000E2030000}"/>
    <cellStyle name="Normal 2 2 4 4 2 3 2" xfId="4459"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69"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5"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2"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1"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2"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4"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8"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0"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899"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2"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6"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29"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5"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59"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1"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2"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3"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0"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6"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0"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2"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5"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4"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1"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0"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5"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2"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1"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6"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3"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3"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8"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19"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8"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29" xr:uid="{00000000-0005-0000-0000-000007040000}"/>
    <cellStyle name="Normal 2 2 5 2 2 2 2" xfId="3175"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4"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6" xr:uid="{00000000-0005-0000-0000-000009040000}"/>
    <cellStyle name="Normal 2 2 5 2 2 3 2" xfId="4463"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4"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3"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8"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3"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7"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8"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2"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8" xr:uid="{00000000-0005-0000-0000-00000F040000}"/>
    <cellStyle name="Normal 2 2 5 2 4 2" xfId="4464"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3"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1"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5"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5"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0" xr:uid="{00000000-0005-0000-0000-000013040000}"/>
    <cellStyle name="Normal 2 2 5 3 2 2" xfId="3180"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5"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1" xr:uid="{00000000-0005-0000-0000-000015040000}"/>
    <cellStyle name="Normal 2 2 5 3 3 2" xfId="4465"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79"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4"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7"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2"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2"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7"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1"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6"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2"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1"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5"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4"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3" xr:uid="{00000000-0005-0000-0000-000021040000}"/>
    <cellStyle name="Normal 2 2 6 2 2 2 2" xfId="3185"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7"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6" xr:uid="{00000000-0005-0000-0000-000023040000}"/>
    <cellStyle name="Normal 2 2 6 2 2 3 2" xfId="4467"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4"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39"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2" xr:uid="{00000000-0005-0000-0000-000025040000}"/>
    <cellStyle name="Normal 2 2 6 2 3 2" xfId="3187"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6"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8" xr:uid="{00000000-0005-0000-0000-000027040000}"/>
    <cellStyle name="Normal 2 2 6 2 4 2" xfId="4468"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3"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7"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1"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4"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4" xr:uid="{00000000-0005-0000-0000-00002B040000}"/>
    <cellStyle name="Normal 2 2 6 3 2 2" xfId="3190"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8"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1" xr:uid="{00000000-0005-0000-0000-00002D040000}"/>
    <cellStyle name="Normal 2 2 6 3 3 2" xfId="4469"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89"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0"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29"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4"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2"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1"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3"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3" xr:uid="{00000000-0005-0000-0000-000033040000}"/>
    <cellStyle name="Normal 2 2 6 5 2" xfId="4470"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4"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7"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1"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6"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5"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0"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6" xr:uid="{00000000-0005-0000-0000-00003A040000}"/>
    <cellStyle name="Normal 2 2 7 2 3 2" xfId="4471"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4"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1"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0"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5"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5" xr:uid="{00000000-0005-0000-0000-00003E040000}"/>
    <cellStyle name="Normal 2 2 7 3 2 2" xfId="3198"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1"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199" xr:uid="{00000000-0005-0000-0000-000040040000}"/>
    <cellStyle name="Normal 2 2 7 3 3 2" xfId="4472"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7"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4"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4"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0"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299"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1" xr:uid="{00000000-0005-0000-0000-000045040000}"/>
    <cellStyle name="Normal 2 2 7 5 2" xfId="4473"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5"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1"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5"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7"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3"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2"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4" xr:uid="{00000000-0005-0000-0000-00004C040000}"/>
    <cellStyle name="Normal 2 2 8 2 3 2" xfId="4474"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2"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7"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1"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6"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5"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6"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5"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5"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6"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4"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8"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8"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7"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3"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8" xr:uid="{00000000-0005-0000-0000-000059040000}"/>
    <cellStyle name="Normal 2 2 9 2 3 2" xfId="4476"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6"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5"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2"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7"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09"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7"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6"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7"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7"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4"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0"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39"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8"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5"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2"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2"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1" xr:uid="{00000000-0005-0000-0000-00006C040000}"/>
    <cellStyle name="Normal 2 5 2 2 2 2 2" xfId="3213"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5"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4" xr:uid="{00000000-0005-0000-0000-00006E040000}"/>
    <cellStyle name="Normal 2 5 2 2 2 3 2" xfId="4478"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2"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4"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0" xr:uid="{00000000-0005-0000-0000-000070040000}"/>
    <cellStyle name="Normal 2 5 2 2 3 2" xfId="3215"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4"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6" xr:uid="{00000000-0005-0000-0000-000072040000}"/>
    <cellStyle name="Normal 2 5 2 2 4 2" xfId="4479"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1"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4"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8"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799"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2" xr:uid="{00000000-0005-0000-0000-000076040000}"/>
    <cellStyle name="Normal 2 5 2 3 2 2" xfId="3218"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6"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19" xr:uid="{00000000-0005-0000-0000-000078040000}"/>
    <cellStyle name="Normal 2 5 2 3 3 2" xfId="4480"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7"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7"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3"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8"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0"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39"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7"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1" xr:uid="{00000000-0005-0000-0000-00007E040000}"/>
    <cellStyle name="Normal 2 5 2 5 2" xfId="4481"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8"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4"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8"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3"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3"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8"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4" xr:uid="{00000000-0005-0000-0000-000085040000}"/>
    <cellStyle name="Normal 2 5 3 2 3 2" xfId="4482"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2"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8"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4"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49"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3" xr:uid="{00000000-0005-0000-0000-000089040000}"/>
    <cellStyle name="Normal 2 5 3 3 2 2" xfId="3226"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09"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7" xr:uid="{00000000-0005-0000-0000-00008B040000}"/>
    <cellStyle name="Normal 2 5 3 3 3 2" xfId="4483"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5"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1"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8"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8"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7"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29" xr:uid="{00000000-0005-0000-0000-000090040000}"/>
    <cellStyle name="Normal 2 5 3 5 2" xfId="4484"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09"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8"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2"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4"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1"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0"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2" xr:uid="{00000000-0005-0000-0000-000097040000}"/>
    <cellStyle name="Normal 2 5 4 2 3 2" xfId="4485"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0"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4"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5"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0"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3"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4"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69"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6"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0"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1"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5"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5"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5"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0"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7"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1"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6"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6"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6"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1"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8"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1"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7"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7"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1"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8"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8"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2"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39"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49"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4"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8"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1"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09"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49" xr:uid="{00000000-0005-0000-0000-0000BC040000}"/>
    <cellStyle name="Normal 2 6 2 2 2 2" xfId="3237"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2"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8" xr:uid="{00000000-0005-0000-0000-0000BE040000}"/>
    <cellStyle name="Normal 2 6 2 2 3 2" xfId="4489"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6"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6"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8" xr:uid="{00000000-0005-0000-0000-0000C0040000}"/>
    <cellStyle name="Normal 2 6 2 3 2" xfId="3239"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1"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0" xr:uid="{00000000-0005-0000-0000-0000C2040000}"/>
    <cellStyle name="Normal 2 6 2 4 2" xfId="4490"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5"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1"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5"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1"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0" xr:uid="{00000000-0005-0000-0000-0000C6040000}"/>
    <cellStyle name="Normal 2 6 3 2 2" xfId="3242"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3"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3" xr:uid="{00000000-0005-0000-0000-0000C8040000}"/>
    <cellStyle name="Normal 2 6 3 3 2" xfId="4491"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1"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4"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0"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1"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4"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7"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2"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5" xr:uid="{00000000-0005-0000-0000-0000CE040000}"/>
    <cellStyle name="Normal 2 6 5 2" xfId="4492"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3"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1"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5"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0"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3" xr:uid="{00000000-0005-0000-0000-0000D4040000}"/>
    <cellStyle name="Normal 2 7 2 2 2 2" xfId="3248"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5"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49" xr:uid="{00000000-0005-0000-0000-0000D6040000}"/>
    <cellStyle name="Normal 2 7 2 2 3 2" xfId="4493"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7"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8"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2" xr:uid="{00000000-0005-0000-0000-0000D8040000}"/>
    <cellStyle name="Normal 2 7 2 3 2" xfId="3250"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4"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1" xr:uid="{00000000-0005-0000-0000-0000DA040000}"/>
    <cellStyle name="Normal 2 7 2 4 2" xfId="4494"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6"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6"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0"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3"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4" xr:uid="{00000000-0005-0000-0000-0000DE040000}"/>
    <cellStyle name="Normal 2 7 3 2 2" xfId="3253"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6"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4" xr:uid="{00000000-0005-0000-0000-0000E0040000}"/>
    <cellStyle name="Normal 2 7 3 3 2" xfId="4495"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2"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89"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1"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2"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5"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1"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3"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6" xr:uid="{00000000-0005-0000-0000-0000E6040000}"/>
    <cellStyle name="Normal 2 7 5 2" xfId="4496"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4"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6"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0"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1"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8"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8"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59" xr:uid="{00000000-0005-0000-0000-0000ED040000}"/>
    <cellStyle name="Normal 2 8 2 3 2" xfId="4497"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7"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0"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2"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3"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5" xr:uid="{00000000-0005-0000-0000-0000F1040000}"/>
    <cellStyle name="Normal 2 8 3 2 2" xfId="3261"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19"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2" xr:uid="{00000000-0005-0000-0000-0000F3040000}"/>
    <cellStyle name="Normal 2 8 3 3 2" xfId="4498"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0"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3"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4"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3"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7"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4" xr:uid="{00000000-0005-0000-0000-0000F8040000}"/>
    <cellStyle name="Normal 2 8 5 2" xfId="4499"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5"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0"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4"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2"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6"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0"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7" xr:uid="{00000000-0005-0000-0000-0000FF040000}"/>
    <cellStyle name="Normal 2 9 2 3 2" xfId="4500"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5"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6"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3"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5"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8"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6"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5"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1"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6"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3"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7"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3"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8" xr:uid="{00000000-0005-0000-0000-000014050000}"/>
    <cellStyle name="Normal 3 2 3 3 2 3 4 2" xfId="31291" xr:uid="{EB8BC9D9-A033-4C6E-8AEF-B73E94BB5D44}"/>
    <cellStyle name="Normal 3 2 3 3 2 3 5" xfId="2093" xr:uid="{00000000-0005-0000-0000-000008020000}"/>
    <cellStyle name="Normal 3 2 3 3 2 3 5 2" xfId="4648"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6"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7"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2" xr:uid="{00000000-0005-0000-0000-000006020000}"/>
    <cellStyle name="Normal 3 2 3 3 2 5 2" xfId="4665"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5"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5" xr:uid="{89E53FE7-94C9-4D91-BBC4-6F94CBF85A44}"/>
    <cellStyle name="Normal 3 2 3 3 4 2 2 2 3" xfId="3712"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89"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5"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19" xr:uid="{00000000-0005-0000-0000-00001D050000}"/>
    <cellStyle name="Normal 3 2 3 3 4 4 2" xfId="31295" xr:uid="{324C98B1-8E30-4CDB-8616-21FD670B2E3A}"/>
    <cellStyle name="Normal 3 2 3 3 4 5" xfId="2094" xr:uid="{00000000-0005-0000-0000-00000B020000}"/>
    <cellStyle name="Normal 3 2 3 3 4 5 2" xfId="3807"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7"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0" xr:uid="{00000000-0005-0000-0000-000023050000}"/>
    <cellStyle name="Normal 3 2 3 4 3 4 2" xfId="31284" xr:uid="{8B70590F-73CC-44E1-B466-2B324B3DBBCB}"/>
    <cellStyle name="Normal 3 2 3 4 3 5" xfId="2097" xr:uid="{00000000-0005-0000-0000-000012020000}"/>
    <cellStyle name="Normal 3 2 3 4 3 5 2" xfId="4670"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59"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6" xr:uid="{00000000-0005-0000-0000-000010020000}"/>
    <cellStyle name="Normal 3 2 3 4 5 2" xfId="3777"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8"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5"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2" xr:uid="{00000000-0005-0000-0000-00002A050000}"/>
    <cellStyle name="Normal 3 2 4 3 4 2" xfId="31286" xr:uid="{C5493F1B-7833-429B-A3F9-F86186048626}"/>
    <cellStyle name="Normal 3 2 4 3 5" xfId="2099" xr:uid="{00000000-0005-0000-0000-000016020000}"/>
    <cellStyle name="Normal 3 2 4 3 5 2" xfId="4685"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2"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1"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8" xr:uid="{00000000-0005-0000-0000-000014020000}"/>
    <cellStyle name="Normal 3 2 4 5 2" xfId="4644"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1"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8"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6"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2"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5"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4"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4"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69"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7"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59"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5"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5"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3"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6"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6"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0"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7"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7"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3"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1"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6"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4"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0"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4"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7"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8"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2"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0"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8"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7"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3"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5"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0"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7"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1"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8"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8"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8"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69"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4" xr:uid="{00000000-0005-0000-0000-00005A050000}"/>
    <cellStyle name="Normal 4 2 2 2 2 2 2 2" xfId="3277"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2"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8" xr:uid="{00000000-0005-0000-0000-00005C050000}"/>
    <cellStyle name="Normal 4 2 2 2 2 2 3 2" xfId="4503"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6"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7"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3" xr:uid="{00000000-0005-0000-0000-00005E050000}"/>
    <cellStyle name="Normal 4 2 2 2 2 3 2" xfId="3279"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1"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0" xr:uid="{00000000-0005-0000-0000-000060050000}"/>
    <cellStyle name="Normal 4 2 2 2 2 4 2" xfId="4504"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5"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7"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1"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2"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5" xr:uid="{00000000-0005-0000-0000-000064050000}"/>
    <cellStyle name="Normal 4 2 2 2 3 2 2" xfId="3282"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3"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3" xr:uid="{00000000-0005-0000-0000-000066050000}"/>
    <cellStyle name="Normal 4 2 2 2 3 3 2" xfId="4505"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1"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0"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49"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79"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4"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2"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79"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5" xr:uid="{00000000-0005-0000-0000-00006C050000}"/>
    <cellStyle name="Normal 4 2 2 2 5 2" xfId="4506"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5"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7"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1"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0"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7"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5"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8" xr:uid="{00000000-0005-0000-0000-000073050000}"/>
    <cellStyle name="Normal 4 2 2 3 2 3 2" xfId="4507"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6"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4"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0"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1"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6" xr:uid="{00000000-0005-0000-0000-000077050000}"/>
    <cellStyle name="Normal 4 2 2 3 3 2 2" xfId="3290"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6"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1" xr:uid="{00000000-0005-0000-0000-000079050000}"/>
    <cellStyle name="Normal 4 2 2 3 3 3 2" xfId="4508"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89"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6"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0"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2"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4"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3" xr:uid="{00000000-0005-0000-0000-00007E050000}"/>
    <cellStyle name="Normal 4 2 2 3 5 2" xfId="4509"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6"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4"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8"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1"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5"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7"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6" xr:uid="{00000000-0005-0000-0000-000085050000}"/>
    <cellStyle name="Normal 4 2 2 4 2 3 2" xfId="4510"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4"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7"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1"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2"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7"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7"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1"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1"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7"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4"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8"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2"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8"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2"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2"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4"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2"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3"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69"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3"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3"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7"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3"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4"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8"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4"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5"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29"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5"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6"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8"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1"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8"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7"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2" xr:uid="{00000000-0005-0000-0000-0000AA050000}"/>
    <cellStyle name="Normal 4 2 3 2 2 2 2" xfId="3300"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8"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1" xr:uid="{00000000-0005-0000-0000-0000AC050000}"/>
    <cellStyle name="Normal 4 2 3 2 2 3 2" xfId="4514"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299"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5"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7"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4"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2"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1"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5"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3" xr:uid="{00000000-0005-0000-0000-0000B2050000}"/>
    <cellStyle name="Normal 4 2 3 2 4 2" xfId="4515"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1"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3"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7"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8"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3" xr:uid="{00000000-0005-0000-0000-0000B6050000}"/>
    <cellStyle name="Normal 4 2 3 3 2 2" xfId="3305"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29"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6" xr:uid="{00000000-0005-0000-0000-0000B8050000}"/>
    <cellStyle name="Normal 4 2 3 3 3 2" xfId="4516"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4"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6"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6"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3"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7"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0"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4"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7"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0"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3"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7"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7"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6" xr:uid="{00000000-0005-0000-0000-0000C4050000}"/>
    <cellStyle name="Normal 4 2 4 2 2 2 2" xfId="3310"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1"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1" xr:uid="{00000000-0005-0000-0000-0000C6050000}"/>
    <cellStyle name="Normal 4 2 4 2 2 3 2" xfId="4518"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09"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1"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5" xr:uid="{00000000-0005-0000-0000-0000C8050000}"/>
    <cellStyle name="Normal 4 2 4 2 3 2" xfId="3312"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0"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3" xr:uid="{00000000-0005-0000-0000-0000CA050000}"/>
    <cellStyle name="Normal 4 2 4 2 4 2" xfId="4519"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8"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49"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3"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6"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7" xr:uid="{00000000-0005-0000-0000-0000CE050000}"/>
    <cellStyle name="Normal 4 2 4 3 2 2" xfId="3315"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2"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6" xr:uid="{00000000-0005-0000-0000-0000D0050000}"/>
    <cellStyle name="Normal 4 2 4 3 3 2" xfId="4520"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4"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2"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8"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5"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7"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4"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6"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8" xr:uid="{00000000-0005-0000-0000-0000D6050000}"/>
    <cellStyle name="Normal 4 2 4 5 2" xfId="4521"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2"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89"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3"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79"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0"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4"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1" xr:uid="{00000000-0005-0000-0000-0000DD050000}"/>
    <cellStyle name="Normal 4 2 5 2 3 2" xfId="4522"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19"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3"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59"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6"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8" xr:uid="{00000000-0005-0000-0000-0000E1050000}"/>
    <cellStyle name="Normal 4 2 5 3 2 2" xfId="3323"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5"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4" xr:uid="{00000000-0005-0000-0000-0000E3050000}"/>
    <cellStyle name="Normal 4 2 5 3 3 2" xfId="4523"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2"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6"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7"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5"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3"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6" xr:uid="{00000000-0005-0000-0000-0000E8050000}"/>
    <cellStyle name="Normal 4 2 5 5 2" xfId="4524"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3"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3"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7"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0"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8"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6"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29" xr:uid="{00000000-0005-0000-0000-0000EF050000}"/>
    <cellStyle name="Normal 4 2 6 2 3 2" xfId="4525"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7"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09"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0"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7"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0"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79"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8"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6"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4"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6"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0"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1"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2"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7"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3" xr:uid="{00000000-0005-0000-0000-0000FC050000}"/>
    <cellStyle name="Normal 4 2 7 2 3 2" xfId="4527"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1"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7"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1"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8"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4"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0"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89"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8"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5"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6"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2"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2"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1"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0"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29"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6"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2"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3"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5"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1"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2"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3"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4"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2"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7"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7"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5"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6" xr:uid="{00000000-0005-0000-0000-00001B060000}"/>
    <cellStyle name="Normal 4 4 2 2 2 2 2" xfId="3339"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39"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0" xr:uid="{00000000-0005-0000-0000-00001D060000}"/>
    <cellStyle name="Normal 4 4 2 2 2 3 2" xfId="4530"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8"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6"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5" xr:uid="{00000000-0005-0000-0000-00001F060000}"/>
    <cellStyle name="Normal 4 4 2 2 3 2" xfId="3341"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8"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2" xr:uid="{00000000-0005-0000-0000-000021060000}"/>
    <cellStyle name="Normal 4 4 2 2 4 2" xfId="4531"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7"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6"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0"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1"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7" xr:uid="{00000000-0005-0000-0000-000025060000}"/>
    <cellStyle name="Normal 4 4 2 3 2 2" xfId="3344"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0"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5" xr:uid="{00000000-0005-0000-0000-000027060000}"/>
    <cellStyle name="Normal 4 4 2 3 3 2" xfId="4532"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3"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599"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5"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0"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6"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4"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3"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7" xr:uid="{00000000-0005-0000-0000-00002D060000}"/>
    <cellStyle name="Normal 4 4 2 5 2" xfId="4533"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6"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6"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0"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6"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49"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2"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0" xr:uid="{00000000-0005-0000-0000-000034060000}"/>
    <cellStyle name="Normal 4 4 3 2 3 2" xfId="4534"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8"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3"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6"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1"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8" xr:uid="{00000000-0005-0000-0000-000038060000}"/>
    <cellStyle name="Normal 4 4 3 3 2 2" xfId="3352"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3"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3" xr:uid="{00000000-0005-0000-0000-00003A060000}"/>
    <cellStyle name="Normal 4 4 3 3 3 2" xfId="4535"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1"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5"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4"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4"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1"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5" xr:uid="{00000000-0005-0000-0000-00003F060000}"/>
    <cellStyle name="Normal 4 4 3 5 2" xfId="4536"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7"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3"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7"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7"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7"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4"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8" xr:uid="{00000000-0005-0000-0000-000046060000}"/>
    <cellStyle name="Normal 4 4 4 2 3 2" xfId="4537"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6"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6"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7"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2"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59"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89"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5"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8"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8"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3"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7"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8"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0"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6"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39"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3"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8"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89"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1"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7"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0"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6"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69"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0"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39"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0"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1"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0"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1"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2"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0"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3"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4"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899"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4" xr:uid="{00000000-0005-0000-0000-00006B060000}"/>
    <cellStyle name="Normal 4 5 2 2 2 2" xfId="3362"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5"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3" xr:uid="{00000000-0005-0000-0000-00006D060000}"/>
    <cellStyle name="Normal 4 5 2 2 3 2" xfId="4541"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1"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4"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3"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4"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4"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3"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199"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5" xr:uid="{00000000-0005-0000-0000-000073060000}"/>
    <cellStyle name="Normal 4 5 2 4 2" xfId="4542"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2"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2"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6"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4"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5" xr:uid="{00000000-0005-0000-0000-000077060000}"/>
    <cellStyle name="Normal 4 5 3 2 2" xfId="3367"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6"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8" xr:uid="{00000000-0005-0000-0000-000079060000}"/>
    <cellStyle name="Normal 4 5 3 3 2" xfId="4543"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6"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5"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2"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5"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69"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2"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8"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4"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1"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2"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6"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3"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8" xr:uid="{00000000-0005-0000-0000-000085060000}"/>
    <cellStyle name="Normal 4 6 2 2 2 2" xfId="3372"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8"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3" xr:uid="{00000000-0005-0000-0000-000087060000}"/>
    <cellStyle name="Normal 4 6 2 2 3 2" xfId="4545"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1"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0"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7" xr:uid="{00000000-0005-0000-0000-000089060000}"/>
    <cellStyle name="Normal 4 6 2 3 2" xfId="3374"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7"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5" xr:uid="{00000000-0005-0000-0000-00008B060000}"/>
    <cellStyle name="Normal 4 6 2 4 2" xfId="4546"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0"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8"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2"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5"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799" xr:uid="{00000000-0005-0000-0000-00008F060000}"/>
    <cellStyle name="Normal 4 6 3 2 2" xfId="3377"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49"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8" xr:uid="{00000000-0005-0000-0000-000091060000}"/>
    <cellStyle name="Normal 4 6 3 3 2" xfId="4547"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6"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1"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4"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5"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79"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6"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0"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0" xr:uid="{00000000-0005-0000-0000-000097060000}"/>
    <cellStyle name="Normal 4 6 5 2" xfId="4548"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3"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8"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2"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5"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2"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1"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3" xr:uid="{00000000-0005-0000-0000-00009E060000}"/>
    <cellStyle name="Normal 4 7 2 3 2" xfId="4549"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1"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2"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5"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0"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0" xr:uid="{00000000-0005-0000-0000-0000A2060000}"/>
    <cellStyle name="Normal 4 7 3 2 2" xfId="3385"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2"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6" xr:uid="{00000000-0005-0000-0000-0000A4060000}"/>
    <cellStyle name="Normal 4 7 3 3 2" xfId="4550"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4"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5"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1"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7"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0"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8" xr:uid="{00000000-0005-0000-0000-0000A9060000}"/>
    <cellStyle name="Normal 4 7 5 2" xfId="4551"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4"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2"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6"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6"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0"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3"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1" xr:uid="{00000000-0005-0000-0000-0000B0060000}"/>
    <cellStyle name="Normal 4 8 2 3 2" xfId="4552"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89"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8"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6"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1"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2"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1"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2"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3"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5"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5"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199"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7"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4"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4"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5" xr:uid="{00000000-0005-0000-0000-0000BD060000}"/>
    <cellStyle name="Normal 4 9 2 3 2" xfId="4554"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3"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6"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7"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4"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6"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2"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3"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5"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6"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5"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1"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8"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8" xr:uid="{00000000-0005-0000-0000-0000D2060000}"/>
    <cellStyle name="Normal 5 2 2 3 3 2 3 4 2" xfId="31296" xr:uid="{78CA0B19-A34B-4E31-AA24-2A14D9E7C4D2}"/>
    <cellStyle name="Normal 5 2 2 3 3 2 3 5" xfId="2101" xr:uid="{00000000-0005-0000-0000-000062020000}"/>
    <cellStyle name="Normal 5 2 2 3 3 2 3 5 2" xfId="4645"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0"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7"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0" xr:uid="{00000000-0005-0000-0000-000060020000}"/>
    <cellStyle name="Normal 5 2 2 3 3 2 5 2" xfId="4664"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3999"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90" xr:uid="{2B878A51-CD5F-4DE5-B930-3F48D284360B}"/>
    <cellStyle name="Normal 5 2 2 3 3 4 2 2 2 3" xfId="3718"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5"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3"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49" xr:uid="{00000000-0005-0000-0000-0000DB060000}"/>
    <cellStyle name="Normal 5 2 2 3 3 4 4 2" xfId="31290" xr:uid="{DEB5B321-0F2A-4419-A5CA-930B6F07E2F7}"/>
    <cellStyle name="Normal 5 2 2 3 3 4 5" xfId="2102" xr:uid="{00000000-0005-0000-0000-000065020000}"/>
    <cellStyle name="Normal 5 2 2 3 3 4 5 2" xfId="3790"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1"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0" xr:uid="{00000000-0005-0000-0000-0000E1060000}"/>
    <cellStyle name="Normal 5 2 2 3 4 3 4 2" xfId="31274" xr:uid="{48413553-C1B7-4B8D-A3C6-C8BF89975138}"/>
    <cellStyle name="Normal 5 2 2 3 4 3 5" xfId="2105" xr:uid="{00000000-0005-0000-0000-00006C020000}"/>
    <cellStyle name="Normal 5 2 2 3 4 3 5 2" xfId="4052"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3"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4" xr:uid="{00000000-0005-0000-0000-00006A020000}"/>
    <cellStyle name="Normal 5 2 2 3 4 5 2" xfId="4658"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2"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6"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1" xr:uid="{00000000-0005-0000-0000-0000E8060000}"/>
    <cellStyle name="Normal 5 2 2 4 3 4 2" xfId="31277" xr:uid="{5827531A-151D-490E-B9CC-5F64E61F31DF}"/>
    <cellStyle name="Normal 5 2 2 4 3 5" xfId="2107" xr:uid="{00000000-0005-0000-0000-000070020000}"/>
    <cellStyle name="Normal 5 2 2 4 3 5 2" xfId="4629"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5"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6" xr:uid="{00000000-0005-0000-0000-00006E020000}"/>
    <cellStyle name="Normal 5 2 2 4 5 2" xfId="4678"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4"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3" xr:uid="{00000000-0005-0000-0000-0000F4060000}"/>
    <cellStyle name="Normal 5 2 4 3 2 3 4 2" xfId="31278" xr:uid="{51508AF3-39AA-43A7-A514-BBE022261B7A}"/>
    <cellStyle name="Normal 5 2 4 3 2 3 5" xfId="2109" xr:uid="{00000000-0005-0000-0000-000079020000}"/>
    <cellStyle name="Normal 5 2 4 3 2 3 5 2" xfId="4628"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7"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2"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8" xr:uid="{00000000-0005-0000-0000-000077020000}"/>
    <cellStyle name="Normal 5 2 4 3 2 5 2" xfId="4633"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6"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1" xr:uid="{00FBE9D4-901D-40C4-AE9A-A01535727F0E}"/>
    <cellStyle name="Normal 5 2 4 3 4 2 2 2 3" xfId="3725"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1"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1"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4" xr:uid="{00000000-0005-0000-0000-0000FD060000}"/>
    <cellStyle name="Normal 5 2 4 3 4 4 2" xfId="31283" xr:uid="{853362D5-299F-4808-978A-B0AF91C9FCCD}"/>
    <cellStyle name="Normal 5 2 4 3 4 5" xfId="2110" xr:uid="{00000000-0005-0000-0000-00007C020000}"/>
    <cellStyle name="Normal 5 2 4 3 4 5 2" xfId="4639"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8"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5" xr:uid="{00000000-0005-0000-0000-000003070000}"/>
    <cellStyle name="Normal 5 2 4 4 3 4 2" xfId="31273" xr:uid="{FA2917AE-C3BA-4BE1-A1E6-01DBDC065E54}"/>
    <cellStyle name="Normal 5 2 4 4 3 5" xfId="2113" xr:uid="{00000000-0005-0000-0000-000083020000}"/>
    <cellStyle name="Normal 5 2 4 4 3 5 2" xfId="3782"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0"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4"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59" xr:uid="{B6A07F6F-9F13-4228-A8E1-D1C6B6C8E7AD}"/>
    <cellStyle name="Normal 5 2 4 4 5 4" xfId="24641" xr:uid="{11EB602C-CBF5-439D-843C-5A00AA8F3884}"/>
    <cellStyle name="Normal 5 2 4 4 6" xfId="2112"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09"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7"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7" xr:uid="{00000000-0005-0000-0000-00000B070000}"/>
    <cellStyle name="Normal 5 2 6 3 4 2" xfId="31280" xr:uid="{0E491AE0-2453-47A6-807A-49B64C0F5E81}"/>
    <cellStyle name="Normal 5 2 6 3 5" xfId="2115" xr:uid="{00000000-0005-0000-0000-000088020000}"/>
    <cellStyle name="Normal 5 2 6 3 5 2" xfId="4642"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2"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6"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4" xr:uid="{00000000-0005-0000-0000-000086020000}"/>
    <cellStyle name="Normal 5 2 6 5 2" xfId="3960"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1"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1"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8" xr:uid="{00000000-0005-0000-0000-000015070000}"/>
    <cellStyle name="Normal 5 3 3 2 3 4 2" xfId="31279" xr:uid="{10A152D0-5DF9-4181-A6B6-C858B6F9085A}"/>
    <cellStyle name="Normal 5 3 3 2 3 5" xfId="2117" xr:uid="{00000000-0005-0000-0000-00008F020000}"/>
    <cellStyle name="Normal 5 3 3 2 3 5 2" xfId="4666"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4"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6" xr:uid="{00000000-0005-0000-0000-00008D020000}"/>
    <cellStyle name="Normal 5 3 3 2 5 2" xfId="4641"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3"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2" xr:uid="{E69CF877-FED2-44A6-9C89-2AAF3ED69E2C}"/>
    <cellStyle name="Normal 5 3 3 4 2 2 2 3" xfId="3735"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6"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19"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59" xr:uid="{00000000-0005-0000-0000-00001E070000}"/>
    <cellStyle name="Normal 5 3 3 4 4 2" xfId="31292" xr:uid="{F161427D-9EB4-4451-9A6A-06D7E603F9F7}"/>
    <cellStyle name="Normal 5 3 3 4 5" xfId="2118" xr:uid="{00000000-0005-0000-0000-000092020000}"/>
    <cellStyle name="Normal 5 3 3 4 5 2" xfId="4669"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5"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0" xr:uid="{00000000-0005-0000-0000-000024070000}"/>
    <cellStyle name="Normal 5 3 4 3 4 2" xfId="31287" xr:uid="{DCD0F34B-C807-48EF-AD43-4F507781571A}"/>
    <cellStyle name="Normal 5 3 4 3 5" xfId="2121" xr:uid="{00000000-0005-0000-0000-000099020000}"/>
    <cellStyle name="Normal 5 3 4 3 5 2" xfId="3817"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7"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0" xr:uid="{00000000-0005-0000-0000-000097020000}"/>
    <cellStyle name="Normal 5 3 4 5 2" xfId="4651"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6"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8"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1" xr:uid="{00000000-0005-0000-0000-00002C070000}"/>
    <cellStyle name="Normal 5 5 10 4 2" xfId="31297" xr:uid="{5A6D113D-41BD-4B2B-84F1-322D480A3CB5}"/>
    <cellStyle name="Normal 5 5 10 5" xfId="2123" xr:uid="{00000000-0005-0000-0000-00009E020000}"/>
    <cellStyle name="Normal 5 5 10 5 2" xfId="3789"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19"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1" xr:uid="{00000000-0005-0000-0000-00002E070000}"/>
    <cellStyle name="Normal 5 5 11 2 2" xfId="2962"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3"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8"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0"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2"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1" xr:uid="{00000000-0005-0000-0000-000067060000}"/>
    <cellStyle name="Normal 5 5 12 4 2 2" xfId="28244" xr:uid="{C0C981C0-058E-4026-91E4-71DD03B00545}"/>
    <cellStyle name="Normal 5 5 12 4 2 3" xfId="27487" xr:uid="{1A5E8FF4-C6F3-4045-99D5-5EFB1C02A4ED}"/>
    <cellStyle name="Normal 5 5 12 4 3" xfId="3742"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2"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3"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39"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6"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39"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69"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2"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8"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5" xr:uid="{00000000-0005-0000-0000-000039070000}"/>
    <cellStyle name="Normal 5 5 2 2 2 2 2" xfId="3398"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5"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399" xr:uid="{00000000-0005-0000-0000-00003B070000}"/>
    <cellStyle name="Normal 5 5 2 2 2 3 2" xfId="4557"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7"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49"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79"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1"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0"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4"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4"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1" xr:uid="{00000000-0005-0000-0000-000041070000}"/>
    <cellStyle name="Normal 5 5 2 2 4 2" xfId="4558"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3"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8"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2"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1"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6"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1"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2" xr:uid="{00000000-0005-0000-0000-00004B070000}"/>
    <cellStyle name="Normal 5 5 2 4 2 2" xfId="2964"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8"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0"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3"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0"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8"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4"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2"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5"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7"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6" xr:uid="{00000000-0005-0000-0000-000055070000}"/>
    <cellStyle name="Normal 5 5 3 2 3 2" xfId="4561"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4"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5"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1"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5"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3"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8" xr:uid="{00000000-0005-0000-0000-00005B070000}"/>
    <cellStyle name="Normal 5 5 3 3 2 3 2" xfId="30086" xr:uid="{8D83AA04-EFB8-4DBE-9F2D-CA04908BDD15}"/>
    <cellStyle name="Normal 5 5 3 3 2 4" xfId="2810"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4" xr:uid="{00000000-0005-0000-0000-0000E2050000}"/>
    <cellStyle name="Normal 5 5 3 3 2 5 2" xfId="3788"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0"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8"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2"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7"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7"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4" xr:uid="{00000000-0005-0000-0000-0000AB020000}"/>
    <cellStyle name="Normal 5 5 3 3 6 2" xfId="4649"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6"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1"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09"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5"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3"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5"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5"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29"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4"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3"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8"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4" xr:uid="{00000000-0005-0000-0000-000069070000}"/>
    <cellStyle name="Normal 5 5 4 2 3 2" xfId="4564"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2"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8"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2"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6"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5"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1"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6"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5"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6"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5"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09"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7"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2"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7"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6"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5"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3"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8"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3"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8"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7"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8"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4"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29"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7"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5"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0"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8"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6"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1"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0" xr:uid="{00000000-0005-0000-0000-000096070000}"/>
    <cellStyle name="Normal 6 3 3 3 2 3 4 2" xfId="31281" xr:uid="{8609F323-400D-4035-9BBF-4A50ABE08EC3}"/>
    <cellStyle name="Normal 6 3 3 3 2 3 5" xfId="2126" xr:uid="{00000000-0005-0000-0000-0000BE020000}"/>
    <cellStyle name="Normal 6 3 3 3 2 3 5 2" xfId="4679"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3"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69"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5" xr:uid="{00000000-0005-0000-0000-0000BC020000}"/>
    <cellStyle name="Normal 6 3 3 3 2 5 2" xfId="4636"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2"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4" xr:uid="{AC20A973-25C7-4EEA-B8FC-5F924C46B0FC}"/>
    <cellStyle name="Normal 6 3 3 3 4 2 2 2 3" xfId="3747"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5"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8"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1" xr:uid="{00000000-0005-0000-0000-00009F070000}"/>
    <cellStyle name="Normal 6 3 3 3 4 4 2" xfId="31293" xr:uid="{186211C7-282C-42A3-AABA-91AA76594D8B}"/>
    <cellStyle name="Normal 6 3 3 3 4 5" xfId="2127" xr:uid="{00000000-0005-0000-0000-0000C1020000}"/>
    <cellStyle name="Normal 6 3 3 3 4 5 2" xfId="4671"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4"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2" xr:uid="{00000000-0005-0000-0000-0000A5070000}"/>
    <cellStyle name="Normal 6 3 3 4 3 4 2" xfId="31300" xr:uid="{9A618AA1-F692-4092-9D65-77B750975D70}"/>
    <cellStyle name="Normal 6 3 3 4 3 5" xfId="2130" xr:uid="{00000000-0005-0000-0000-0000C8020000}"/>
    <cellStyle name="Normal 6 3 3 4 3 5 2" xfId="3854"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6"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29" xr:uid="{00000000-0005-0000-0000-0000C6020000}"/>
    <cellStyle name="Normal 6 3 3 4 5 2" xfId="3775"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5"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69"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4" xr:uid="{00000000-0005-0000-0000-0000AC070000}"/>
    <cellStyle name="Normal 6 3 4 3 4 2" xfId="31288" xr:uid="{BE8648E5-FB61-43AA-BB56-FE67109396AA}"/>
    <cellStyle name="Normal 6 3 4 3 5" xfId="2132" xr:uid="{00000000-0005-0000-0000-0000CC020000}"/>
    <cellStyle name="Normal 6 3 4 3 5 2" xfId="4640"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8"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3"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1" xr:uid="{00000000-0005-0000-0000-0000CA020000}"/>
    <cellStyle name="Normal 6 3 4 5 2" xfId="4625"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7"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6" xr:uid="{00000000-0005-0000-0000-0000B7070000}"/>
    <cellStyle name="Normal 6 5 3 2 3 4 2" xfId="31276" xr:uid="{AC78F16B-C398-421C-B6DA-60754B2F6068}"/>
    <cellStyle name="Normal 6 5 3 2 3 5" xfId="2135" xr:uid="{00000000-0005-0000-0000-0000D4020000}"/>
    <cellStyle name="Normal 6 5 3 2 3 5 2" xfId="4647"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1"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5"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4" xr:uid="{00000000-0005-0000-0000-0000D2020000}"/>
    <cellStyle name="Normal 6 5 3 2 5 2" xfId="4683"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0"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70" xr:uid="{CE4D3F89-E104-4E7C-94DC-8DEA8C31FCE9}"/>
    <cellStyle name="Normal 6 5 3 4 2 2 2 3" xfId="3753"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1"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7"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7" xr:uid="{00000000-0005-0000-0000-0000C0070000}"/>
    <cellStyle name="Normal 6 5 3 4 4 2" xfId="31294" xr:uid="{AB74C274-9F21-4F33-97DC-03C78C47142A}"/>
    <cellStyle name="Normal 6 5 3 4 5" xfId="2136" xr:uid="{00000000-0005-0000-0000-0000D7020000}"/>
    <cellStyle name="Normal 6 5 3 4 5 2" xfId="4667"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2"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8" xr:uid="{00000000-0005-0000-0000-0000C6070000}"/>
    <cellStyle name="Normal 6 5 4 3 4 2" xfId="31299" xr:uid="{1D63F91C-4880-4AD8-ACE6-3490B3C191AF}"/>
    <cellStyle name="Normal 6 5 4 3 5" xfId="2139" xr:uid="{00000000-0005-0000-0000-0000DE020000}"/>
    <cellStyle name="Normal 6 5 4 3 5 2" xfId="3771"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4"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8" xr:uid="{00000000-0005-0000-0000-0000DC020000}"/>
    <cellStyle name="Normal 6 5 4 5 2" xfId="4627"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3"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0"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1"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79" xr:uid="{00000000-0005-0000-0000-0000D1070000}"/>
    <cellStyle name="Normal 6 6 4 4 2" xfId="31285" xr:uid="{19635C23-0322-4BD8-97B1-5DC1FA748C5B}"/>
    <cellStyle name="Normal 6 6 4 5" xfId="2142" xr:uid="{00000000-0005-0000-0000-0000E6020000}"/>
    <cellStyle name="Normal 6 6 4 5 2" xfId="4635"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6"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2"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5"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0"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5"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4"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09"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8"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7"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7"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7"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5"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0"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69"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7"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8"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8"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6"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1"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6"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89"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49"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0"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0"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0"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0"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1"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8"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3"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2" xr:uid="{00000000-0005-0000-0000-0000FA070000}"/>
    <cellStyle name="Normal 7 3 3 2 3 4 2" xfId="31275" xr:uid="{FE80F6DF-4597-4CFB-BBD3-5BE6A13FC5D1}"/>
    <cellStyle name="Normal 7 3 3 2 3 5" xfId="2144" xr:uid="{00000000-0005-0000-0000-0000F7020000}"/>
    <cellStyle name="Normal 7 3 3 2 3 5 2" xfId="4634"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4"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1"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3" xr:uid="{00000000-0005-0000-0000-0000F5020000}"/>
    <cellStyle name="Normal 7 3 3 2 5 2" xfId="4662"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3"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9" xr:uid="{3537F8E7-8F63-4952-A614-60ED7C47A13A}"/>
    <cellStyle name="Normal 7 3 3 4 2 2 2 3" xfId="3761"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7"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6"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3" xr:uid="{00000000-0005-0000-0000-000003080000}"/>
    <cellStyle name="Normal 7 3 3 4 4 2" xfId="31289" xr:uid="{9F4A7FD4-2CC3-4D75-A163-54E002A5B431}"/>
    <cellStyle name="Normal 7 3 3 4 5" xfId="2145" xr:uid="{00000000-0005-0000-0000-0000FA020000}"/>
    <cellStyle name="Normal 7 3 3 4 5 2" xfId="4022"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5"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4" xr:uid="{00000000-0005-0000-0000-000009080000}"/>
    <cellStyle name="Normal 7 3 4 3 4 2" xfId="31298" xr:uid="{51B7DBEA-ED31-4954-9F86-83029453074D}"/>
    <cellStyle name="Normal 7 3 4 3 5" xfId="2148" xr:uid="{00000000-0005-0000-0000-000001030000}"/>
    <cellStyle name="Normal 7 3 4 3 5 2" xfId="4668"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7"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7" xr:uid="{00000000-0005-0000-0000-0000FF020000}"/>
    <cellStyle name="Normal 7 3 4 5 2" xfId="4675"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6"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1"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5"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1"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59"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7"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7"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69"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8"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8"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6"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2"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59"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4"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2"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1"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1"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0"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1" xr:uid="{00000000-0005-0000-0000-00001F080000}"/>
    <cellStyle name="Normal 7 4 2 2 2 2 2 2" xfId="3422"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0"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3" xr:uid="{00000000-0005-0000-0000-000021080000}"/>
    <cellStyle name="Normal 7 4 2 2 2 2 3 2" xfId="4571"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1"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8"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0" xr:uid="{00000000-0005-0000-0000-000023080000}"/>
    <cellStyle name="Normal 7 4 2 2 2 3 2" xfId="3424"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59"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5" xr:uid="{00000000-0005-0000-0000-000025080000}"/>
    <cellStyle name="Normal 7 4 2 2 2 4 2" xfId="4572"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0"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0"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4"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4"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2" xr:uid="{00000000-0005-0000-0000-000029080000}"/>
    <cellStyle name="Normal 7 4 2 2 3 2 2" xfId="3427"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1"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8" xr:uid="{00000000-0005-0000-0000-00002B080000}"/>
    <cellStyle name="Normal 7 4 2 2 3 3 2" xfId="4573"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6"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3"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3"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7"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29"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19"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3"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0" xr:uid="{00000000-0005-0000-0000-000031080000}"/>
    <cellStyle name="Normal 7 4 2 2 5 2" xfId="4574"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6"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0"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4"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1"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2"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3"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3" xr:uid="{00000000-0005-0000-0000-000038080000}"/>
    <cellStyle name="Normal 7 4 2 3 2 3 2" xfId="4575"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1"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7"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4"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8"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3" xr:uid="{00000000-0005-0000-0000-00003C080000}"/>
    <cellStyle name="Normal 7 4 2 3 3 2 2" xfId="3435"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4"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6" xr:uid="{00000000-0005-0000-0000-00003E080000}"/>
    <cellStyle name="Normal 7 4 2 3 3 3 2" xfId="4576"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4"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39"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4"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7"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2"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8" xr:uid="{00000000-0005-0000-0000-000043080000}"/>
    <cellStyle name="Normal 7 4 2 3 5 2" xfId="4577"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7"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7"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1"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2"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0"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5"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1" xr:uid="{00000000-0005-0000-0000-00004A080000}"/>
    <cellStyle name="Normal 7 4 2 4 2 3 2" xfId="4578"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39"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0"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5"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099"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2"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4"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5"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79"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8"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7"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1"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3"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5"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6"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0"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7"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6"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4"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6"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7"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1"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0"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7"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5"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89"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8"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6"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0"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399"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7"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3"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8"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2"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6"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29" xr:uid="{00000000-0005-0000-0000-00006F080000}"/>
    <cellStyle name="Normal 7 4 3 2 2 2 2" xfId="3445"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6"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6" xr:uid="{00000000-0005-0000-0000-000071080000}"/>
    <cellStyle name="Normal 7 4 3 2 2 3 2" xfId="4582"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4"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6"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1"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1"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7"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8"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19"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8" xr:uid="{00000000-0005-0000-0000-000077080000}"/>
    <cellStyle name="Normal 7 4 3 2 4 2" xfId="4583"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2"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4"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8"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69"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0" xr:uid="{00000000-0005-0000-0000-00007B080000}"/>
    <cellStyle name="Normal 7 4 3 3 2 2" xfId="3450"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7"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1" xr:uid="{00000000-0005-0000-0000-00007D080000}"/>
    <cellStyle name="Normal 7 4 3 3 3 2" xfId="4584"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49"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7"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0"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0"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2"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7"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8"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5"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1"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4"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8"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8"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3" xr:uid="{00000000-0005-0000-0000-000089080000}"/>
    <cellStyle name="Normal 7 4 4 2 2 2 2" xfId="3455"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69"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6" xr:uid="{00000000-0005-0000-0000-00008B080000}"/>
    <cellStyle name="Normal 7 4 4 2 2 3 2" xfId="4586"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4"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3"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2" xr:uid="{00000000-0005-0000-0000-00008D080000}"/>
    <cellStyle name="Normal 7 4 4 2 3 2" xfId="3457"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8"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8" xr:uid="{00000000-0005-0000-0000-00008F080000}"/>
    <cellStyle name="Normal 7 4 4 2 4 2" xfId="4587"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3"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1"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5"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8"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4" xr:uid="{00000000-0005-0000-0000-000093080000}"/>
    <cellStyle name="Normal 7 4 4 3 2 2" xfId="3460"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0"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1" xr:uid="{00000000-0005-0000-0000-000095080000}"/>
    <cellStyle name="Normal 7 4 4 3 3 2" xfId="4588"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59"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4"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2"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2"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2"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1"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0"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3" xr:uid="{00000000-0005-0000-0000-00009B080000}"/>
    <cellStyle name="Normal 7 4 4 5 2" xfId="4589"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3"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1"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5"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0"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5"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2"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6" xr:uid="{00000000-0005-0000-0000-0000A2080000}"/>
    <cellStyle name="Normal 7 4 5 2 3 2" xfId="4590"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4"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5"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3"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3"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5" xr:uid="{00000000-0005-0000-0000-0000A6080000}"/>
    <cellStyle name="Normal 7 4 5 3 2 2" xfId="3468"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3"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69" xr:uid="{00000000-0005-0000-0000-0000A8080000}"/>
    <cellStyle name="Normal 7 4 5 3 3 2" xfId="4591"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7"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8"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1"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0"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1"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1" xr:uid="{00000000-0005-0000-0000-0000AD080000}"/>
    <cellStyle name="Normal 7 4 5 5 2" xfId="4592"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4"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5"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19"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1"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3"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4"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4" xr:uid="{00000000-0005-0000-0000-0000B4080000}"/>
    <cellStyle name="Normal 7 4 6 2 3 2" xfId="4593"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2"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1"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4"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4"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5"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6"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2"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4"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5"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8"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2"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2"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7"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5"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8" xr:uid="{00000000-0005-0000-0000-0000C1080000}"/>
    <cellStyle name="Normal 7 4 7 2 3 2" xfId="4595"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6"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8"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5"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5"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79"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7"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3"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6"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6"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8"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3"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3"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8"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4"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7"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8"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6"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4"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0"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5"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39"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7"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5"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7" xr:uid="{00000000-0005-0000-0000-0000DB080000}"/>
    <cellStyle name="Normal 7 6 10 4 2" xfId="31282" xr:uid="{69027C77-DB7A-41A6-AD44-B417C9A1F73E}"/>
    <cellStyle name="Normal 7 6 10 5" xfId="2150" xr:uid="{00000000-0005-0000-0000-000024030000}"/>
    <cellStyle name="Normal 7 6 10 5 2" xfId="4680"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8"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3" xr:uid="{00000000-0005-0000-0000-0000DD080000}"/>
    <cellStyle name="Normal 7 6 11 2 2" xfId="2998"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0"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8"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79"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7"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1"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3"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6"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8"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0"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0"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49"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7"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2"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6"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3" xr:uid="{00000000-0005-0000-0000-0000EA080000}"/>
    <cellStyle name="Normal 7 6 2 2 2 3 2" xfId="4599"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1"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0"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7"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4"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2"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3"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59"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3"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4" xr:uid="{00000000-0005-0000-0000-0000F3080000}"/>
    <cellStyle name="Normal 7 6 2 3 2 2" xfId="3486"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3"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6"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7" xr:uid="{00000000-0005-0000-0000-0000F6080000}"/>
    <cellStyle name="Normal 7 6 2 3 3 2" xfId="4601"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2999"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2"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09"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0"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2"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499"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6"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3"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89"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7"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0" xr:uid="{00000000-0005-0000-0000-000000090000}"/>
    <cellStyle name="Normal 7 6 3 2 3 2" xfId="4603"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8"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6"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0"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2"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3"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2" xr:uid="{00000000-0005-0000-0000-000006090000}"/>
    <cellStyle name="Normal 7 6 3 3 2 3 2" xfId="30073" xr:uid="{32C9490F-223B-4F54-991F-4B3A7967E779}"/>
    <cellStyle name="Normal 7 6 3 3 2 4" xfId="2845"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7" xr:uid="{00000000-0005-0000-0000-000009070000}"/>
    <cellStyle name="Normal 7 6 3 3 2 5 2" xfId="4094"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4"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1"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4"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1"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8"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1" xr:uid="{00000000-0005-0000-0000-000031030000}"/>
    <cellStyle name="Normal 7 6 3 3 6 2" xfId="4638"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3"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5"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4"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7"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5"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0"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6"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0"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1"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7"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8"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8" xr:uid="{00000000-0005-0000-0000-000014090000}"/>
    <cellStyle name="Normal 7 6 4 2 3 2" xfId="4606"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6"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19"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1"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8"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499"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6"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8"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7"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1"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6"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0"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4"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7"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29"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8"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6"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2"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5"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8"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0"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09"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79"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3"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6"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2"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4"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7"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3"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5"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8"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1" xr:uid="{00000000-0005-0000-0000-000037090000}"/>
    <cellStyle name="Normal 7 7 2 2 2 2" xfId="3502"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0"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3" xr:uid="{00000000-0005-0000-0000-000039090000}"/>
    <cellStyle name="Normal 7 7 2 2 3 2" xfId="4610"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1"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2"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0" xr:uid="{00000000-0005-0000-0000-00003B090000}"/>
    <cellStyle name="Normal 7 7 2 3 2" xfId="3504"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79"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5" xr:uid="{00000000-0005-0000-0000-00003D090000}"/>
    <cellStyle name="Normal 7 7 2 4 2" xfId="4611"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0"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0"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4"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7"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2" xr:uid="{00000000-0005-0000-0000-000041090000}"/>
    <cellStyle name="Normal 7 7 3 2 2" xfId="3507"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1"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8" xr:uid="{00000000-0005-0000-0000-000043090000}"/>
    <cellStyle name="Normal 7 7 3 3 2" xfId="4612"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6"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3"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6"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09"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09"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49"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1"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0" xr:uid="{00000000-0005-0000-0000-000049090000}"/>
    <cellStyle name="Normal 7 7 5 2" xfId="4613"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4"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0"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4"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89"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2"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3"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3" xr:uid="{00000000-0005-0000-0000-000050090000}"/>
    <cellStyle name="Normal 7 8 2 3 2" xfId="4614"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1"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4"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7"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0"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3" xr:uid="{00000000-0005-0000-0000-000054090000}"/>
    <cellStyle name="Normal 7 8 3 2 2" xfId="3515"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4"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6" xr:uid="{00000000-0005-0000-0000-000056090000}"/>
    <cellStyle name="Normal 7 8 3 3 2" xfId="4615"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4"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7"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2"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7"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2"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8" xr:uid="{00000000-0005-0000-0000-00005B090000}"/>
    <cellStyle name="Normal 7 8 5 2" xfId="4616"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5"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4"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8"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0"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0"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5"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1" xr:uid="{00000000-0005-0000-0000-000062090000}"/>
    <cellStyle name="Normal 7 9 2 3 2" xfId="4617"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19"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0"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8"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1"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2"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4"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3"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8"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6"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7"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1"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1"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4"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7"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5" xr:uid="{00000000-0005-0000-0000-000072090000}"/>
    <cellStyle name="Normal 9 3 2 3 2" xfId="4619"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3"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6"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19"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2"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5" xr:uid="{00000000-0005-0000-0000-000076090000}"/>
    <cellStyle name="Normal 9 3 3 2 2" xfId="3527"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8"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8" xr:uid="{00000000-0005-0000-0000-000078090000}"/>
    <cellStyle name="Normal 9 3 3 3 2" xfId="4620"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6"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29"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4"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29"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6"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0" xr:uid="{00000000-0005-0000-0000-00007D090000}"/>
    <cellStyle name="Normal 9 3 5 2" xfId="4621"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7"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6"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0"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3"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89"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3" xr:uid="{00000000-0005-0000-0000-000083090000}"/>
    <cellStyle name="Normal 9 4 3 2" xfId="4622"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1"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69"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2"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0"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5"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te" xfId="29484"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1" xr:uid="{09740B15-9ABE-40E6-8871-06691DDF618A}"/>
    <cellStyle name="Note 4 2 4" xfId="3768"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4" xr:uid="{00000000-0005-0000-0000-0000E2070000}"/>
    <cellStyle name="Note 4 3 2" xfId="30096" xr:uid="{9537CA53-C3FD-4E87-AC66-BA3C054C1009}"/>
    <cellStyle name="Note 4 4" xfId="2072"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5" xr:uid="{00000000-0005-0000-0000-0000E3070000}"/>
    <cellStyle name="Output 3" xfId="1546" xr:uid="{00000000-0005-0000-0000-0000E4070000}"/>
    <cellStyle name="Output 4" xfId="29583" xr:uid="{21477E6D-748E-44EB-8B95-20ACDB027665}"/>
    <cellStyle name="Percent" xfId="4687" builtinId="5"/>
    <cellStyle name="Percent 2" xfId="1547" xr:uid="{00000000-0005-0000-0000-0000E5070000}"/>
    <cellStyle name="Percent 2 2" xfId="1548"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49" xr:uid="{00000000-0005-0000-0000-0000E7070000}"/>
    <cellStyle name="Percent 3 2" xfId="2033"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4" xr:uid="{00000000-0005-0000-0000-0000E9070000}"/>
    <cellStyle name="Percent 3 3 2" xfId="31313" xr:uid="{BBC1F203-4A2A-48B7-9BD9-1716E25CC9AC}"/>
    <cellStyle name="Percent 3 3 3" xfId="31265" xr:uid="{8085B9E8-E0F4-4AC1-ADD7-5A40211A939D}"/>
    <cellStyle name="Percent 3 4" xfId="2032"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0" xr:uid="{00000000-0005-0000-0000-0000EB070000}"/>
    <cellStyle name="Percent 4 2" xfId="2036"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7" xr:uid="{00000000-0005-0000-0000-0000ED070000}"/>
    <cellStyle name="Percent 4 3 2" xfId="29735" xr:uid="{2BDC7087-3D0C-4FA8-ACBA-F106235DF4E2}"/>
    <cellStyle name="Percent 4 3 3" xfId="29667" xr:uid="{6A17D060-249E-4F71-900C-08F938E35D8F}"/>
    <cellStyle name="Percent 4 4" xfId="2035"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0" xr:uid="{00000000-0005-0000-0000-0000F3070000}"/>
    <cellStyle name="Style 1 2 3 2" xfId="31314" xr:uid="{5D03057C-9A71-4F1B-9674-72DE10B21C86}"/>
    <cellStyle name="Style 1 2 3 3" xfId="31268" xr:uid="{FAC42ECE-AC01-4F74-8A11-03C4263CADAB}"/>
    <cellStyle name="Style 1 2 4" xfId="2038" xr:uid="{00000000-0005-0000-0000-0000F4070000}"/>
    <cellStyle name="Style 1 2 5" xfId="30406" xr:uid="{2E6C0663-EF3E-4DBA-8EED-2A1EA035CBE7}"/>
    <cellStyle name="Style 1 2 5 2" xfId="30464" xr:uid="{F706DBF5-298E-4FDD-8401-13A891456247}"/>
    <cellStyle name="Style 1 3" xfId="1554" xr:uid="{00000000-0005-0000-0000-0000F5070000}"/>
    <cellStyle name="Style 1 4" xfId="2041"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5" xr:uid="{00000000-0005-0000-0000-0000F7070000}"/>
    <cellStyle name="Total 2 2" xfId="28406" xr:uid="{C9725059-9506-467C-9DA8-A5570A6EB449}"/>
    <cellStyle name="Total 3" xfId="1556"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7" xr:uid="{00000000-0005-0000-0000-0000F9070000}"/>
    <cellStyle name="Warning Text 2 2" xfId="28174" xr:uid="{9077D266-AF6F-45FE-8FA8-56E0DF6405C7}"/>
    <cellStyle name="Warning Text 3" xfId="1558" xr:uid="{00000000-0005-0000-0000-0000FA070000}"/>
    <cellStyle name="Warning Text 3 2" xfId="26320" xr:uid="{863219B2-3F6B-42C2-9293-5ECE21D108FD}"/>
    <cellStyle name="Warning Text 4" xfId="29587" xr:uid="{FACD3194-E29A-43C7-BDFC-8831BAA9308A}"/>
  </cellStyles>
  <dxfs count="22">
    <dxf>
      <fill>
        <patternFill>
          <bgColor rgb="FF00FFFF"/>
        </patternFill>
      </fill>
    </dxf>
    <dxf>
      <fill>
        <patternFill>
          <bgColor rgb="FF00FFFF"/>
        </patternFill>
      </fill>
    </dxf>
    <dxf>
      <fill>
        <patternFill>
          <bgColor rgb="FF00FFFF"/>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5050"/>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1"/>
      <tableStyleElement type="headerRow" dxfId="20"/>
      <tableStyleElement type="firstRowStripe" dxfId="19"/>
    </tableStyle>
  </tableStyles>
  <colors>
    <mruColors>
      <color rgb="FFFFFFCC"/>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4610101</xdr:colOff>
      <xdr:row>16</xdr:row>
      <xdr:rowOff>36195</xdr:rowOff>
    </xdr:from>
    <xdr:to>
      <xdr:col>1</xdr:col>
      <xdr:colOff>6991351</xdr:colOff>
      <xdr:row>16</xdr:row>
      <xdr:rowOff>485775</xdr:rowOff>
    </xdr:to>
    <xdr:sp macro="" textlink="">
      <xdr:nvSpPr>
        <xdr:cNvPr id="2" name="Hexagon 1">
          <a:extLst>
            <a:ext uri="{FF2B5EF4-FFF2-40B4-BE49-F238E27FC236}">
              <a16:creationId xmlns:a16="http://schemas.microsoft.com/office/drawing/2014/main" id="{63632356-0263-4C5B-9D96-06D1354C984B}"/>
            </a:ext>
          </a:extLst>
        </xdr:cNvPr>
        <xdr:cNvSpPr/>
      </xdr:nvSpPr>
      <xdr:spPr>
        <a:xfrm>
          <a:off x="5133976" y="6170295"/>
          <a:ext cx="2381250" cy="44958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chemeClr val="tx1"/>
              </a:solidFill>
            </a:rPr>
            <a:t>Q 955 - Exclude Federal and State compliance findings from this number</a:t>
          </a:r>
        </a:p>
      </xdr:txBody>
    </xdr:sp>
    <xdr:clientData/>
  </xdr:twoCellAnchor>
  <xdr:twoCellAnchor>
    <xdr:from>
      <xdr:col>1</xdr:col>
      <xdr:colOff>4619626</xdr:colOff>
      <xdr:row>17</xdr:row>
      <xdr:rowOff>17145</xdr:rowOff>
    </xdr:from>
    <xdr:to>
      <xdr:col>1</xdr:col>
      <xdr:colOff>6997066</xdr:colOff>
      <xdr:row>17</xdr:row>
      <xdr:rowOff>464820</xdr:rowOff>
    </xdr:to>
    <xdr:sp macro="" textlink="">
      <xdr:nvSpPr>
        <xdr:cNvPr id="3" name="Hexagon 2">
          <a:extLst>
            <a:ext uri="{FF2B5EF4-FFF2-40B4-BE49-F238E27FC236}">
              <a16:creationId xmlns:a16="http://schemas.microsoft.com/office/drawing/2014/main" id="{277A9157-7953-4E6B-B821-4B55732DB7B7}"/>
            </a:ext>
          </a:extLst>
        </xdr:cNvPr>
        <xdr:cNvSpPr/>
      </xdr:nvSpPr>
      <xdr:spPr>
        <a:xfrm>
          <a:off x="5143501" y="6665595"/>
          <a:ext cx="2377440" cy="44767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chemeClr val="tx1"/>
              </a:solidFill>
            </a:rPr>
            <a:t>Q 957 - Exclude Federal and State compliance findings from this number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B2" sqref="B2"/>
    </sheetView>
  </sheetViews>
  <sheetFormatPr defaultColWidth="9.109375" defaultRowHeight="14.4" x14ac:dyDescent="0.3"/>
  <cols>
    <col min="1" max="1" width="1.6640625" style="102" customWidth="1"/>
    <col min="2" max="2" width="187.109375" style="102" customWidth="1"/>
    <col min="3" max="4" width="9.109375" style="102" hidden="1" customWidth="1"/>
    <col min="5" max="5" width="2.33203125" style="102" customWidth="1"/>
    <col min="6" max="6" width="16.44140625" style="102" customWidth="1"/>
    <col min="7" max="16384" width="9.109375" style="102"/>
  </cols>
  <sheetData>
    <row r="1" spans="2:14" ht="9.6" customHeight="1" thickBot="1" x14ac:dyDescent="0.35">
      <c r="B1" s="87"/>
    </row>
    <row r="2" spans="2:14" ht="91.95" customHeight="1" thickBot="1" x14ac:dyDescent="0.35">
      <c r="B2" s="321" t="s">
        <v>458</v>
      </c>
    </row>
    <row r="3" spans="2:14" ht="61.2" customHeight="1" x14ac:dyDescent="0.3">
      <c r="B3" s="96" t="s">
        <v>347</v>
      </c>
    </row>
    <row r="4" spans="2:14" ht="83.4" customHeight="1" x14ac:dyDescent="0.4">
      <c r="B4" s="96" t="s">
        <v>154</v>
      </c>
      <c r="F4" s="322"/>
      <c r="G4" s="322"/>
      <c r="H4" s="322"/>
      <c r="I4" s="322"/>
      <c r="J4" s="322"/>
      <c r="K4" s="322"/>
      <c r="L4" s="322"/>
      <c r="M4" s="322"/>
      <c r="N4" s="322"/>
    </row>
    <row r="5" spans="2:14" ht="58.2" customHeight="1" x14ac:dyDescent="0.3">
      <c r="B5" s="96" t="s">
        <v>155</v>
      </c>
    </row>
    <row r="6" spans="2:14" ht="117.6" customHeight="1" x14ac:dyDescent="0.3">
      <c r="B6" s="88" t="s">
        <v>156</v>
      </c>
    </row>
    <row r="7" spans="2:14" ht="25.95" customHeight="1" x14ac:dyDescent="0.3">
      <c r="B7" s="98" t="s">
        <v>93</v>
      </c>
    </row>
    <row r="8" spans="2:14" ht="49.2" customHeight="1" x14ac:dyDescent="0.3">
      <c r="B8" s="323" t="s">
        <v>157</v>
      </c>
    </row>
    <row r="9" spans="2:14" ht="42.6" customHeight="1" x14ac:dyDescent="0.3">
      <c r="B9" s="323" t="s">
        <v>94</v>
      </c>
    </row>
    <row r="10" spans="2:14" s="325" customFormat="1" ht="34.200000000000003" customHeight="1" x14ac:dyDescent="0.3">
      <c r="B10" s="324" t="s">
        <v>348</v>
      </c>
    </row>
    <row r="11" spans="2:14" s="325" customFormat="1" ht="55.95" customHeight="1" x14ac:dyDescent="0.3">
      <c r="B11" s="326" t="s">
        <v>158</v>
      </c>
    </row>
    <row r="12" spans="2:14" ht="36" customHeight="1" x14ac:dyDescent="0.3">
      <c r="B12" s="326" t="s">
        <v>159</v>
      </c>
    </row>
    <row r="13" spans="2:14" ht="39" customHeight="1" x14ac:dyDescent="0.3">
      <c r="B13" s="327" t="s">
        <v>160</v>
      </c>
    </row>
    <row r="14" spans="2:14" ht="25.95" customHeight="1" x14ac:dyDescent="0.3">
      <c r="B14" s="98" t="s">
        <v>95</v>
      </c>
    </row>
    <row r="15" spans="2:14" x14ac:dyDescent="0.3">
      <c r="B15" s="87"/>
    </row>
    <row r="16" spans="2:14" x14ac:dyDescent="0.3">
      <c r="B16" s="328" t="s">
        <v>7</v>
      </c>
    </row>
    <row r="17" spans="2:2" ht="15.6" customHeight="1" x14ac:dyDescent="0.3">
      <c r="B17" s="329" t="s">
        <v>161</v>
      </c>
    </row>
    <row r="18" spans="2:2" x14ac:dyDescent="0.3">
      <c r="B18" s="330"/>
    </row>
    <row r="19" spans="2:2" x14ac:dyDescent="0.3">
      <c r="B19" s="328" t="s">
        <v>8</v>
      </c>
    </row>
    <row r="20" spans="2:2" ht="15.6" customHeight="1" x14ac:dyDescent="0.3">
      <c r="B20" s="331" t="s">
        <v>53</v>
      </c>
    </row>
    <row r="21" spans="2:2" ht="13.2" customHeight="1" x14ac:dyDescent="0.3">
      <c r="B21" s="87"/>
    </row>
    <row r="22" spans="2:2" ht="25.95" customHeight="1" x14ac:dyDescent="0.3">
      <c r="B22" s="98" t="s">
        <v>96</v>
      </c>
    </row>
    <row r="23" spans="2:2" s="325" customFormat="1" ht="72.599999999999994" customHeight="1" x14ac:dyDescent="0.3">
      <c r="B23" s="323" t="s">
        <v>349</v>
      </c>
    </row>
    <row r="24" spans="2:2" s="325" customFormat="1" ht="84.6" customHeight="1" x14ac:dyDescent="0.3">
      <c r="B24" s="323" t="s">
        <v>162</v>
      </c>
    </row>
    <row r="25" spans="2:2" s="325" customFormat="1" ht="78.599999999999994" customHeight="1" x14ac:dyDescent="0.3">
      <c r="B25" s="323" t="s">
        <v>97</v>
      </c>
    </row>
    <row r="26" spans="2:2" ht="15" x14ac:dyDescent="0.3">
      <c r="B26" s="90" t="s">
        <v>163</v>
      </c>
    </row>
    <row r="27" spans="2:2" ht="8.4" customHeight="1" x14ac:dyDescent="0.3">
      <c r="B27" s="89"/>
    </row>
    <row r="28" spans="2:2" ht="25.95" customHeight="1" x14ac:dyDescent="0.3">
      <c r="B28" s="98" t="s">
        <v>164</v>
      </c>
    </row>
    <row r="29" spans="2:2" ht="28.95" customHeight="1" x14ac:dyDescent="0.3">
      <c r="B29" s="99" t="s">
        <v>448</v>
      </c>
    </row>
    <row r="30" spans="2:2" ht="31.95" customHeight="1" x14ac:dyDescent="0.3">
      <c r="B30" s="99" t="s">
        <v>449</v>
      </c>
    </row>
    <row r="31" spans="2:2" ht="30.6" customHeight="1" x14ac:dyDescent="0.3">
      <c r="B31" s="332" t="s">
        <v>450</v>
      </c>
    </row>
    <row r="32" spans="2:2" ht="25.2" customHeight="1" x14ac:dyDescent="0.3">
      <c r="B32" s="332" t="s">
        <v>451</v>
      </c>
    </row>
    <row r="33" spans="2:7" ht="27.6" customHeight="1" x14ac:dyDescent="0.3">
      <c r="B33" s="332" t="s">
        <v>452</v>
      </c>
    </row>
    <row r="34" spans="2:7" ht="31.95" customHeight="1" x14ac:dyDescent="0.3">
      <c r="B34" s="333" t="s">
        <v>165</v>
      </c>
    </row>
    <row r="35" spans="2:7" ht="60" customHeight="1" x14ac:dyDescent="0.3">
      <c r="B35" s="99" t="s">
        <v>457</v>
      </c>
    </row>
    <row r="36" spans="2:7" ht="60" customHeight="1" x14ac:dyDescent="0.3">
      <c r="B36" s="439" t="s">
        <v>453</v>
      </c>
    </row>
    <row r="37" spans="2:7" ht="25.95" customHeight="1" x14ac:dyDescent="0.3">
      <c r="B37" s="99" t="s">
        <v>166</v>
      </c>
    </row>
    <row r="38" spans="2:7" ht="12" customHeight="1" x14ac:dyDescent="0.3">
      <c r="B38" s="99"/>
    </row>
    <row r="39" spans="2:7" ht="25.95" customHeight="1" x14ac:dyDescent="0.3">
      <c r="B39" s="98" t="s">
        <v>454</v>
      </c>
    </row>
    <row r="40" spans="2:7" x14ac:dyDescent="0.3">
      <c r="B40" s="97"/>
      <c r="G40" s="334"/>
    </row>
    <row r="41" spans="2:7" ht="43.2" customHeight="1" x14ac:dyDescent="0.3">
      <c r="B41" s="335" t="s">
        <v>167</v>
      </c>
    </row>
    <row r="42" spans="2:7" ht="19.95" customHeight="1" x14ac:dyDescent="0.3">
      <c r="B42" s="336" t="s">
        <v>160</v>
      </c>
    </row>
    <row r="43" spans="2:7" ht="11.4" customHeight="1" x14ac:dyDescent="0.3">
      <c r="B43" s="100"/>
    </row>
    <row r="44" spans="2:7" ht="15" x14ac:dyDescent="0.3">
      <c r="B44" s="101"/>
    </row>
    <row r="45" spans="2:7" ht="7.2" customHeight="1" x14ac:dyDescent="0.3">
      <c r="B45" s="99"/>
    </row>
    <row r="46" spans="2:7" ht="25.95" customHeight="1" x14ac:dyDescent="0.3">
      <c r="B46" s="98" t="s">
        <v>455</v>
      </c>
    </row>
    <row r="47" spans="2:7" ht="35.4" customHeight="1" x14ac:dyDescent="0.3">
      <c r="B47" s="335" t="s">
        <v>456</v>
      </c>
    </row>
    <row r="48" spans="2:7" ht="15" x14ac:dyDescent="0.3">
      <c r="B48" s="101"/>
    </row>
    <row r="59" ht="44.25" customHeight="1" x14ac:dyDescent="0.3"/>
  </sheetData>
  <sheetProtection algorithmName="SHA-512" hashValue="ntmZ71+H2JrcvepYyJ/D948Oy8haOsZkhORwlJsEGi83b3Oof6nlMmjRLLBLM23/q567DLQXE+/ifj1bN8A0UA==" saltValue="Mr26x4i4M7Mtze19+OB2fA==" spinCount="100000" sheet="1" formatCells="0" formatColumns="0" formatRows="0"/>
  <hyperlinks>
    <hyperlink ref="B17" r:id="rId1" xr:uid="{75415768-9F0A-49FA-90A4-F2C28710CCF3}"/>
    <hyperlink ref="B20" r:id="rId2" xr:uid="{954CF9CD-29A1-4DF5-951E-3DB9ED86A638}"/>
    <hyperlink ref="B42" r:id="rId3" xr:uid="{4B94B972-6E61-433C-978E-988073FD40A2}"/>
    <hyperlink ref="B13" r:id="rId4" xr:uid="{12B459FA-0130-4ED8-88F3-6FC78C5F8C6B}"/>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192"/>
  <sheetViews>
    <sheetView zoomScale="91" zoomScaleNormal="91"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21.44140625" style="4" customWidth="1"/>
    <col min="4" max="4" width="50.88671875" style="222" customWidth="1"/>
    <col min="5" max="5" width="17.109375" style="16" customWidth="1"/>
    <col min="6" max="6" width="21.5546875" style="222" customWidth="1"/>
    <col min="7" max="7" width="26.6640625" style="264" customWidth="1"/>
    <col min="8" max="8" width="25.109375" style="170" customWidth="1"/>
    <col min="9" max="9" width="24" style="222" customWidth="1"/>
    <col min="10" max="10" width="13.5546875" style="16" customWidth="1"/>
    <col min="11" max="11" width="11.6640625" style="16" customWidth="1"/>
    <col min="12" max="12" width="4" hidden="1" customWidth="1"/>
    <col min="13" max="13" width="11" style="16" hidden="1" customWidth="1"/>
    <col min="14" max="14" width="4.5546875" style="109" hidden="1" customWidth="1"/>
    <col min="15" max="15" width="4.3320312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22"/>
  </cols>
  <sheetData>
    <row r="1" spans="1:122" x14ac:dyDescent="0.3">
      <c r="B1" s="266" t="s">
        <v>64</v>
      </c>
      <c r="C1" s="266"/>
      <c r="E1" s="223" t="s">
        <v>6</v>
      </c>
      <c r="F1" s="224">
        <v>2024</v>
      </c>
      <c r="G1" s="60" t="s">
        <v>20</v>
      </c>
      <c r="H1" s="225"/>
      <c r="I1" s="226"/>
      <c r="J1" s="227"/>
      <c r="M1" s="16" t="s">
        <v>16</v>
      </c>
      <c r="O1" s="16">
        <v>1</v>
      </c>
      <c r="P1" s="16" t="s">
        <v>75</v>
      </c>
    </row>
    <row r="2" spans="1:122" ht="44.25" customHeight="1" thickBot="1" x14ac:dyDescent="0.35">
      <c r="B2" s="564" t="s">
        <v>31</v>
      </c>
      <c r="C2" s="565"/>
      <c r="D2" s="228" t="s">
        <v>144</v>
      </c>
      <c r="E2" s="562" t="s">
        <v>34</v>
      </c>
      <c r="F2" s="562"/>
      <c r="G2" s="563"/>
      <c r="H2" s="338" t="s">
        <v>504</v>
      </c>
      <c r="M2" s="16" t="s">
        <v>17</v>
      </c>
      <c r="N2" s="109">
        <v>50</v>
      </c>
      <c r="O2" s="16">
        <v>2</v>
      </c>
      <c r="P2" s="16" t="s">
        <v>318</v>
      </c>
    </row>
    <row r="3" spans="1:122" ht="15" thickBot="1" x14ac:dyDescent="0.35">
      <c r="B3" s="267" t="s">
        <v>0</v>
      </c>
      <c r="C3" s="268"/>
      <c r="D3" s="230" t="e">
        <f>VLOOKUP(D2,'Unit Names(H)'!A2:B138,2,FALSE)</f>
        <v>#N/A</v>
      </c>
      <c r="E3" s="296"/>
      <c r="F3" s="231"/>
      <c r="G3" s="232"/>
      <c r="H3" s="229"/>
      <c r="N3" s="109">
        <v>51</v>
      </c>
      <c r="O3" s="16">
        <v>3</v>
      </c>
      <c r="P3" s="16" t="s">
        <v>319</v>
      </c>
    </row>
    <row r="4" spans="1:122" ht="15" thickBot="1" x14ac:dyDescent="0.35">
      <c r="B4" s="269" t="s">
        <v>137</v>
      </c>
      <c r="C4" s="270"/>
      <c r="D4" s="233"/>
      <c r="E4" s="233"/>
      <c r="F4" s="234"/>
      <c r="G4" s="235"/>
      <c r="H4" s="229"/>
      <c r="I4" s="1"/>
      <c r="M4" s="16" t="s">
        <v>45</v>
      </c>
      <c r="N4" s="109">
        <v>52</v>
      </c>
      <c r="O4" s="16">
        <v>4</v>
      </c>
    </row>
    <row r="5" spans="1:122" ht="37.5" customHeight="1" x14ac:dyDescent="0.3">
      <c r="A5" s="215" t="s">
        <v>63</v>
      </c>
      <c r="B5" s="151" t="s">
        <v>19</v>
      </c>
      <c r="C5" s="151" t="s">
        <v>21</v>
      </c>
      <c r="D5" s="236" t="s">
        <v>1</v>
      </c>
      <c r="E5" s="236">
        <v>2023</v>
      </c>
      <c r="F5" s="237">
        <v>2024</v>
      </c>
      <c r="G5" s="238" t="s">
        <v>140</v>
      </c>
      <c r="H5" s="239" t="s">
        <v>37</v>
      </c>
      <c r="I5" s="224" t="s">
        <v>2</v>
      </c>
      <c r="M5" s="16" t="s">
        <v>86</v>
      </c>
    </row>
    <row r="6" spans="1:122" ht="25.5" customHeight="1" x14ac:dyDescent="0.3">
      <c r="A6" s="54"/>
      <c r="B6" s="274" t="s">
        <v>46</v>
      </c>
      <c r="C6" s="275"/>
      <c r="D6" s="276"/>
      <c r="E6" s="277"/>
      <c r="F6" s="278"/>
      <c r="G6" s="279"/>
      <c r="H6" s="15"/>
      <c r="I6" s="42"/>
      <c r="J6"/>
    </row>
    <row r="7" spans="1:122" s="16" customFormat="1" ht="86.25" customHeight="1" x14ac:dyDescent="0.3">
      <c r="A7" s="54">
        <v>592</v>
      </c>
      <c r="B7" s="215" t="s">
        <v>18</v>
      </c>
      <c r="C7" s="215" t="s">
        <v>48</v>
      </c>
      <c r="D7" s="221" t="s">
        <v>138</v>
      </c>
      <c r="E7" s="214" t="e">
        <f>INDEX('PY1 Data(H)'!$A$1:$CZ$102,MATCH('Unit Data from Audit Worksheet'!$A7,'PY1 Data(H)'!$A$1:$A$102,0),MATCH('Unit Data from Audit Worksheet'!$D$2,'PY1 Data(H)'!$A$1:$CZ$1,0))</f>
        <v>#N/A</v>
      </c>
      <c r="F7" s="505">
        <v>0</v>
      </c>
      <c r="G7" s="241"/>
      <c r="H7" s="242"/>
      <c r="I7" s="508"/>
      <c r="J7" s="468"/>
      <c r="K7" s="337"/>
      <c r="L7"/>
      <c r="N7" s="109"/>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71.25" customHeight="1" x14ac:dyDescent="0.3">
      <c r="A8" s="54">
        <v>591</v>
      </c>
      <c r="B8" s="215" t="s">
        <v>18</v>
      </c>
      <c r="C8" s="215" t="s">
        <v>48</v>
      </c>
      <c r="D8" s="53" t="s">
        <v>49</v>
      </c>
      <c r="E8" s="214" t="e">
        <f>INDEX('PY1 Data(H)'!$A$1:$CZ$102,MATCH('Unit Data from Audit Worksheet'!$A8,'PY1 Data(H)'!$A$1:$A$102,0),MATCH('Unit Data from Audit Worksheet'!$D$2,'PY1 Data(H)'!$A$1:$CZ$1,0))</f>
        <v>#N/A</v>
      </c>
      <c r="F8" s="505">
        <v>0</v>
      </c>
      <c r="G8" s="241">
        <f>IF(F8&lt;0,"Error: Enter as positive.",)</f>
        <v>0</v>
      </c>
      <c r="H8" s="242"/>
      <c r="I8" s="508"/>
      <c r="J8" s="468"/>
      <c r="K8" s="337"/>
      <c r="L8"/>
      <c r="N8" s="109"/>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s="16" customFormat="1" ht="71.25" customHeight="1" x14ac:dyDescent="0.3">
      <c r="A9" s="54">
        <v>593</v>
      </c>
      <c r="B9" s="452" t="s">
        <v>18</v>
      </c>
      <c r="C9" s="453" t="s">
        <v>48</v>
      </c>
      <c r="D9" s="426" t="s">
        <v>299</v>
      </c>
      <c r="E9" s="214" t="e">
        <f>INDEX('PY1 Data(H)'!$A$1:$CZ$102,MATCH('Unit Data from Audit Worksheet'!$A9,'PY1 Data(H)'!$A$1:$A$102,0),MATCH('Unit Data from Audit Worksheet'!$D$2,'PY1 Data(H)'!$A$1:$CZ$1,0))</f>
        <v>#N/A</v>
      </c>
      <c r="F9" s="505">
        <v>0</v>
      </c>
      <c r="G9" s="241"/>
      <c r="H9" s="242"/>
      <c r="I9" s="508"/>
      <c r="J9" s="102"/>
      <c r="K9" s="337"/>
      <c r="L9" s="102"/>
      <c r="N9" s="109"/>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row>
    <row r="10" spans="1:122" s="16" customFormat="1" ht="71.25" customHeight="1" thickBot="1" x14ac:dyDescent="0.35">
      <c r="A10" s="54">
        <v>594</v>
      </c>
      <c r="B10" s="452" t="s">
        <v>18</v>
      </c>
      <c r="C10" s="453" t="s">
        <v>48</v>
      </c>
      <c r="D10" s="426" t="s">
        <v>300</v>
      </c>
      <c r="E10" s="214" t="e">
        <f>INDEX('PY1 Data(H)'!$A$1:$CZ$102,MATCH('Unit Data from Audit Worksheet'!$A10,'PY1 Data(H)'!$A$1:$A$102,0),MATCH('Unit Data from Audit Worksheet'!$D$2,'PY1 Data(H)'!$A$1:$CZ$1,0))</f>
        <v>#N/A</v>
      </c>
      <c r="F10" s="505">
        <v>0</v>
      </c>
      <c r="G10" s="241">
        <f>IF(F10&lt;0,"Error: Enter as positive.",)</f>
        <v>0</v>
      </c>
      <c r="H10" s="242"/>
      <c r="I10" s="508"/>
      <c r="J10" s="102"/>
      <c r="K10" s="337"/>
      <c r="L10" s="102"/>
      <c r="N10" s="109"/>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row>
    <row r="11" spans="1:122" s="16" customFormat="1" ht="25.5" customHeight="1" thickBot="1" x14ac:dyDescent="0.35">
      <c r="A11" s="427"/>
      <c r="B11" s="535" t="s">
        <v>396</v>
      </c>
      <c r="C11" s="536"/>
      <c r="D11" s="536"/>
      <c r="E11" s="536"/>
      <c r="F11" s="537"/>
      <c r="G11" s="538"/>
      <c r="H11" s="242"/>
      <c r="I11" s="508"/>
      <c r="J11" s="102"/>
      <c r="K11" s="337"/>
      <c r="L11" s="102"/>
      <c r="N11" s="109"/>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row>
    <row r="12" spans="1:122" s="16" customFormat="1" ht="15" customHeight="1" x14ac:dyDescent="0.3">
      <c r="A12" s="427"/>
      <c r="B12" s="539" t="s">
        <v>397</v>
      </c>
      <c r="C12" s="540"/>
      <c r="D12" s="540"/>
      <c r="E12" s="540"/>
      <c r="F12" s="541"/>
      <c r="G12" s="542"/>
      <c r="H12" s="242"/>
      <c r="I12" s="508"/>
      <c r="J12" s="102"/>
      <c r="K12" s="337"/>
      <c r="L12" s="102"/>
      <c r="N12" s="109"/>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row>
    <row r="13" spans="1:122" s="16" customFormat="1" ht="15" customHeight="1" x14ac:dyDescent="0.3">
      <c r="A13" s="427"/>
      <c r="B13" s="543" t="s">
        <v>398</v>
      </c>
      <c r="C13" s="544"/>
      <c r="D13" s="544"/>
      <c r="E13" s="544"/>
      <c r="F13" s="545"/>
      <c r="G13" s="546"/>
      <c r="H13" s="242"/>
      <c r="I13" s="508"/>
      <c r="J13" s="102"/>
      <c r="K13" s="337"/>
      <c r="L13" s="102"/>
      <c r="N13" s="109"/>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row>
    <row r="14" spans="1:122" s="16" customFormat="1" ht="15" customHeight="1" x14ac:dyDescent="0.3">
      <c r="A14" s="427"/>
      <c r="B14" s="547" t="s">
        <v>399</v>
      </c>
      <c r="C14" s="544"/>
      <c r="D14" s="544"/>
      <c r="E14" s="544"/>
      <c r="F14" s="545"/>
      <c r="G14" s="546"/>
      <c r="H14" s="242"/>
      <c r="I14" s="508"/>
      <c r="J14" s="102"/>
      <c r="K14" s="337"/>
      <c r="L14" s="102"/>
      <c r="N14" s="109"/>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row>
    <row r="15" spans="1:122" s="16" customFormat="1" ht="15" customHeight="1" thickBot="1" x14ac:dyDescent="0.35">
      <c r="A15" s="427"/>
      <c r="B15" s="548" t="s">
        <v>426</v>
      </c>
      <c r="C15" s="549"/>
      <c r="D15" s="549"/>
      <c r="E15" s="549"/>
      <c r="F15" s="550"/>
      <c r="G15" s="551"/>
      <c r="H15" s="242"/>
      <c r="I15" s="508"/>
      <c r="J15" s="102"/>
      <c r="K15" s="337"/>
      <c r="L15" s="102"/>
      <c r="N15" s="109"/>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row>
    <row r="16" spans="1:122" s="16" customFormat="1" ht="79.2" customHeight="1" x14ac:dyDescent="0.3">
      <c r="A16" s="427">
        <v>1072</v>
      </c>
      <c r="B16" s="452"/>
      <c r="C16" s="469" t="s">
        <v>400</v>
      </c>
      <c r="D16" s="552" t="s">
        <v>401</v>
      </c>
      <c r="E16" s="214" t="e">
        <f>INDEX('PY1 Data(H)'!$A$1:$CZ$102,MATCH('Unit Data from Audit Worksheet'!$A16,'PY1 Data(H)'!$A$1:$A$102,0),MATCH('Unit Data from Audit Worksheet'!$D$2,'PY1 Data(H)'!$A$1:$CZ$1,0))</f>
        <v>#N/A</v>
      </c>
      <c r="F16" s="108">
        <v>0</v>
      </c>
      <c r="G16" s="471"/>
      <c r="H16" s="242"/>
      <c r="I16" s="508"/>
      <c r="J16" s="102"/>
      <c r="K16" s="337"/>
      <c r="L16" s="102"/>
      <c r="N16" s="109"/>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row>
    <row r="17" spans="1:122" ht="51.6" customHeight="1" x14ac:dyDescent="0.3">
      <c r="A17" s="427">
        <v>1073</v>
      </c>
      <c r="B17" s="452"/>
      <c r="C17" s="553" t="s">
        <v>400</v>
      </c>
      <c r="D17" s="552" t="s">
        <v>402</v>
      </c>
      <c r="E17" s="214" t="e">
        <f>INDEX('PY1 Data(H)'!$A$1:$CZ$102,MATCH('Unit Data from Audit Worksheet'!$A17,'PY1 Data(H)'!$A$1:$A$102,0),MATCH('Unit Data from Audit Worksheet'!$D$2,'PY1 Data(H)'!$A$1:$CZ$1,0))</f>
        <v>#N/A</v>
      </c>
      <c r="F17" s="108">
        <v>0</v>
      </c>
      <c r="G17" s="471"/>
      <c r="H17" s="15"/>
      <c r="I17" s="508"/>
      <c r="J17" s="102"/>
      <c r="K17" s="337"/>
    </row>
    <row r="18" spans="1:122" s="16" customFormat="1" ht="73.2" customHeight="1" x14ac:dyDescent="0.3">
      <c r="A18" s="427">
        <v>1074</v>
      </c>
      <c r="B18" s="452"/>
      <c r="C18" s="469" t="s">
        <v>403</v>
      </c>
      <c r="D18" s="552" t="s">
        <v>404</v>
      </c>
      <c r="E18" s="214" t="e">
        <f>INDEX('PY1 Data(H)'!$A$1:$CZ$102,MATCH('Unit Data from Audit Worksheet'!$A18,'PY1 Data(H)'!$A$1:$A$102,0),MATCH('Unit Data from Audit Worksheet'!$D$2,'PY1 Data(H)'!$A$1:$CZ$1,0))</f>
        <v>#N/A</v>
      </c>
      <c r="F18" s="108">
        <v>0</v>
      </c>
      <c r="G18" s="471"/>
      <c r="H18" s="242"/>
      <c r="I18" s="508"/>
      <c r="J18" s="468"/>
      <c r="K18" s="337"/>
      <c r="L18"/>
      <c r="N18" s="109"/>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row>
    <row r="19" spans="1:122" s="16" customFormat="1" ht="27.6" customHeight="1" x14ac:dyDescent="0.3">
      <c r="A19" s="427"/>
      <c r="B19" s="463" t="s">
        <v>301</v>
      </c>
      <c r="C19" s="472"/>
      <c r="D19" s="473"/>
      <c r="E19" s="277"/>
      <c r="F19" s="280"/>
      <c r="G19" s="281"/>
      <c r="H19" s="242"/>
      <c r="I19" s="508"/>
      <c r="J19" s="468"/>
      <c r="K19" s="337"/>
      <c r="L19" s="102"/>
      <c r="N19" s="109"/>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row>
    <row r="20" spans="1:122" s="16" customFormat="1" ht="53.4" customHeight="1" x14ac:dyDescent="0.3">
      <c r="A20" s="427">
        <v>558</v>
      </c>
      <c r="B20" s="452" t="s">
        <v>18</v>
      </c>
      <c r="C20" s="453" t="s">
        <v>302</v>
      </c>
      <c r="D20" s="426" t="s">
        <v>445</v>
      </c>
      <c r="E20" s="214" t="e">
        <f>INDEX('PY1 Data(H)'!$A$1:$CZ$102,MATCH('Unit Data from Audit Worksheet'!$A20,'PY1 Data(H)'!$A$1:$A$102,0),MATCH('Unit Data from Audit Worksheet'!$D$2,'PY1 Data(H)'!$A$1:$CZ$1,0))</f>
        <v>#N/A</v>
      </c>
      <c r="F20" s="108">
        <v>0</v>
      </c>
      <c r="G20" s="532"/>
      <c r="H20" s="242"/>
      <c r="I20" s="508"/>
      <c r="J20" s="468"/>
      <c r="K20" s="337"/>
      <c r="L20" s="102"/>
      <c r="N20" s="109"/>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row>
    <row r="21" spans="1:122" s="16" customFormat="1" ht="45.75" customHeight="1" x14ac:dyDescent="0.3">
      <c r="A21" s="427">
        <v>559</v>
      </c>
      <c r="B21" s="452" t="s">
        <v>18</v>
      </c>
      <c r="C21" s="453" t="s">
        <v>302</v>
      </c>
      <c r="D21" s="426" t="s">
        <v>22</v>
      </c>
      <c r="E21" s="214" t="e">
        <f>INDEX('PY1 Data(H)'!$A$1:$CZ$102,MATCH('Unit Data from Audit Worksheet'!$A21,'PY1 Data(H)'!$A$1:$A$102,0),MATCH('Unit Data from Audit Worksheet'!$D$2,'PY1 Data(H)'!$A$1:$CZ$1,0))</f>
        <v>#N/A</v>
      </c>
      <c r="F21" s="505">
        <v>0</v>
      </c>
      <c r="G21" s="241"/>
      <c r="H21" s="242"/>
      <c r="I21" s="508"/>
      <c r="J21" s="468"/>
      <c r="K21" s="337"/>
      <c r="L21"/>
      <c r="N21" s="109"/>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row>
    <row r="22" spans="1:122" s="16" customFormat="1" ht="88.2" customHeight="1" x14ac:dyDescent="0.3">
      <c r="A22" s="427">
        <v>560</v>
      </c>
      <c r="B22" s="452" t="s">
        <v>18</v>
      </c>
      <c r="C22" s="453" t="s">
        <v>302</v>
      </c>
      <c r="D22" s="405" t="s">
        <v>303</v>
      </c>
      <c r="E22" s="214" t="e">
        <f>INDEX('PY1 Data(H)'!$A$1:$CZ$102,MATCH('Unit Data from Audit Worksheet'!$A22,'PY1 Data(H)'!$A$1:$A$102,0),MATCH('Unit Data from Audit Worksheet'!$D$2,'PY1 Data(H)'!$A$1:$CZ$1,0))</f>
        <v>#N/A</v>
      </c>
      <c r="F22" s="505">
        <v>0</v>
      </c>
      <c r="G22" s="241">
        <f t="shared" ref="G22:G30" si="0">IF(F22&lt;0,"Error: Enter as positive.",)</f>
        <v>0</v>
      </c>
      <c r="H22" s="242"/>
      <c r="I22" s="508"/>
      <c r="J22" s="468"/>
      <c r="K22" s="337"/>
      <c r="L22"/>
      <c r="N22" s="109"/>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row>
    <row r="23" spans="1:122" ht="62.4" customHeight="1" x14ac:dyDescent="0.3">
      <c r="A23" s="427">
        <v>561</v>
      </c>
      <c r="B23" s="452" t="s">
        <v>18</v>
      </c>
      <c r="C23" s="453" t="s">
        <v>302</v>
      </c>
      <c r="D23" s="405" t="s">
        <v>304</v>
      </c>
      <c r="E23" s="214" t="e">
        <f>INDEX('PY1 Data(H)'!$A$1:$CZ$102,MATCH('Unit Data from Audit Worksheet'!$A23,'PY1 Data(H)'!$A$1:$A$102,0),MATCH('Unit Data from Audit Worksheet'!$D$2,'PY1 Data(H)'!$A$1:$CZ$1,0))</f>
        <v>#N/A</v>
      </c>
      <c r="F23" s="505">
        <v>0</v>
      </c>
      <c r="G23" s="241">
        <f t="shared" si="0"/>
        <v>0</v>
      </c>
      <c r="H23" s="15"/>
      <c r="I23" s="508"/>
      <c r="J23" s="102"/>
      <c r="K23" s="337"/>
    </row>
    <row r="24" spans="1:122" ht="99.75" customHeight="1" x14ac:dyDescent="0.3">
      <c r="A24" s="427">
        <v>563</v>
      </c>
      <c r="B24" s="452" t="s">
        <v>18</v>
      </c>
      <c r="C24" s="453" t="s">
        <v>302</v>
      </c>
      <c r="D24" s="405" t="s">
        <v>305</v>
      </c>
      <c r="E24" s="214" t="e">
        <f>INDEX('PY1 Data(H)'!$A$1:$CZ$102,MATCH('Unit Data from Audit Worksheet'!$A24,'PY1 Data(H)'!$A$1:$A$102,0),MATCH('Unit Data from Audit Worksheet'!$D$2,'PY1 Data(H)'!$A$1:$CZ$1,0))</f>
        <v>#N/A</v>
      </c>
      <c r="F24" s="505">
        <v>0</v>
      </c>
      <c r="G24" s="241">
        <f t="shared" si="0"/>
        <v>0</v>
      </c>
      <c r="H24" s="15"/>
      <c r="I24" s="508"/>
      <c r="J24" s="102"/>
      <c r="K24" s="337"/>
    </row>
    <row r="25" spans="1:122" ht="132" customHeight="1" x14ac:dyDescent="0.3">
      <c r="A25" s="427">
        <v>564</v>
      </c>
      <c r="B25" s="452" t="s">
        <v>18</v>
      </c>
      <c r="C25" s="453" t="s">
        <v>306</v>
      </c>
      <c r="D25" s="405" t="s">
        <v>307</v>
      </c>
      <c r="E25" s="214" t="e">
        <f>INDEX('PY1 Data(H)'!$A$1:$CZ$102,MATCH('Unit Data from Audit Worksheet'!$A25,'PY1 Data(H)'!$A$1:$A$102,0),MATCH('Unit Data from Audit Worksheet'!$D$2,'PY1 Data(H)'!$A$1:$CZ$1,0))</f>
        <v>#N/A</v>
      </c>
      <c r="F25" s="505">
        <v>0</v>
      </c>
      <c r="G25" s="241">
        <f t="shared" si="0"/>
        <v>0</v>
      </c>
      <c r="H25" s="15"/>
      <c r="I25" s="508"/>
      <c r="J25" s="468"/>
      <c r="K25" s="337"/>
    </row>
    <row r="26" spans="1:122" ht="93.75" customHeight="1" x14ac:dyDescent="0.3">
      <c r="A26" s="427">
        <v>568</v>
      </c>
      <c r="B26" s="452" t="s">
        <v>18</v>
      </c>
      <c r="C26" s="453" t="s">
        <v>306</v>
      </c>
      <c r="D26" s="405" t="s">
        <v>308</v>
      </c>
      <c r="E26" s="214" t="e">
        <f>INDEX('PY1 Data(H)'!$A$1:$CZ$102,MATCH('Unit Data from Audit Worksheet'!$A26,'PY1 Data(H)'!$A$1:$A$102,0),MATCH('Unit Data from Audit Worksheet'!$D$2,'PY1 Data(H)'!$A$1:$CZ$1,0))</f>
        <v>#N/A</v>
      </c>
      <c r="F26" s="108">
        <v>0</v>
      </c>
      <c r="G26" s="241"/>
      <c r="H26" s="15"/>
      <c r="I26" s="508"/>
      <c r="J26" s="102"/>
      <c r="K26" s="337"/>
    </row>
    <row r="27" spans="1:122" ht="63.6" customHeight="1" x14ac:dyDescent="0.3">
      <c r="A27" s="427">
        <v>565</v>
      </c>
      <c r="B27" s="452" t="s">
        <v>18</v>
      </c>
      <c r="C27" s="453" t="s">
        <v>306</v>
      </c>
      <c r="D27" s="405" t="s">
        <v>32</v>
      </c>
      <c r="E27" s="214" t="e">
        <f>INDEX('PY1 Data(H)'!$A$1:$CZ$102,MATCH('Unit Data from Audit Worksheet'!$A27,'PY1 Data(H)'!$A$1:$A$102,0),MATCH('Unit Data from Audit Worksheet'!$D$2,'PY1 Data(H)'!$A$1:$CZ$1,0))</f>
        <v>#N/A</v>
      </c>
      <c r="F27" s="108">
        <v>0</v>
      </c>
      <c r="G27" s="241"/>
      <c r="H27" s="15"/>
      <c r="I27" s="508"/>
      <c r="J27" s="102"/>
      <c r="K27" s="337"/>
    </row>
    <row r="28" spans="1:122" ht="75.599999999999994" customHeight="1" x14ac:dyDescent="0.3">
      <c r="A28" s="427">
        <v>566</v>
      </c>
      <c r="B28" s="452" t="s">
        <v>18</v>
      </c>
      <c r="C28" s="453" t="s">
        <v>306</v>
      </c>
      <c r="D28" s="405" t="s">
        <v>33</v>
      </c>
      <c r="E28" s="214" t="e">
        <f>INDEX('PY1 Data(H)'!$A$1:$CZ$102,MATCH('Unit Data from Audit Worksheet'!$A28,'PY1 Data(H)'!$A$1:$A$102,0),MATCH('Unit Data from Audit Worksheet'!$D$2,'PY1 Data(H)'!$A$1:$CZ$1,0))</f>
        <v>#N/A</v>
      </c>
      <c r="F28" s="108">
        <v>0</v>
      </c>
      <c r="G28" s="241"/>
      <c r="H28" s="15"/>
      <c r="I28" s="508"/>
      <c r="J28" s="102"/>
      <c r="K28" s="337"/>
    </row>
    <row r="29" spans="1:122" ht="78.75" customHeight="1" x14ac:dyDescent="0.3">
      <c r="A29" s="427">
        <v>567</v>
      </c>
      <c r="B29" s="452" t="s">
        <v>18</v>
      </c>
      <c r="C29" s="453" t="s">
        <v>306</v>
      </c>
      <c r="D29" s="405" t="s">
        <v>300</v>
      </c>
      <c r="E29" s="214" t="e">
        <f>INDEX('PY1 Data(H)'!$A$1:$CZ$102,MATCH('Unit Data from Audit Worksheet'!$A29,'PY1 Data(H)'!$A$1:$A$102,0),MATCH('Unit Data from Audit Worksheet'!$D$2,'PY1 Data(H)'!$A$1:$CZ$1,0))</f>
        <v>#N/A</v>
      </c>
      <c r="F29" s="108">
        <v>0</v>
      </c>
      <c r="G29" s="241">
        <f t="shared" si="0"/>
        <v>0</v>
      </c>
      <c r="H29" s="242"/>
      <c r="I29" s="508"/>
      <c r="J29" s="102"/>
      <c r="K29" s="337"/>
    </row>
    <row r="30" spans="1:122" ht="78.75" customHeight="1" x14ac:dyDescent="0.3">
      <c r="A30" s="427">
        <v>562</v>
      </c>
      <c r="B30" s="452" t="s">
        <v>18</v>
      </c>
      <c r="C30" s="453" t="s">
        <v>2</v>
      </c>
      <c r="D30" s="428" t="s">
        <v>309</v>
      </c>
      <c r="E30" s="214" t="e">
        <f>INDEX('PY1 Data(H)'!$A$1:$CZ$102,MATCH('Unit Data from Audit Worksheet'!$A30,'PY1 Data(H)'!$A$1:$A$102,0),MATCH('Unit Data from Audit Worksheet'!$D$2,'PY1 Data(H)'!$A$1:$CZ$1,0))</f>
        <v>#N/A</v>
      </c>
      <c r="F30" s="108">
        <v>0</v>
      </c>
      <c r="G30" s="241">
        <f t="shared" si="0"/>
        <v>0</v>
      </c>
      <c r="H30" s="242"/>
      <c r="I30" s="508"/>
      <c r="J30" s="102"/>
      <c r="K30" s="337"/>
    </row>
    <row r="31" spans="1:122" ht="69.599999999999994" customHeight="1" x14ac:dyDescent="0.3">
      <c r="A31" s="427">
        <v>569</v>
      </c>
      <c r="B31" s="452" t="s">
        <v>18</v>
      </c>
      <c r="C31" s="453" t="s">
        <v>2</v>
      </c>
      <c r="D31" s="405" t="s">
        <v>310</v>
      </c>
      <c r="E31" s="214" t="e">
        <f>INDEX('PY1 Data(H)'!$A$1:$CZ$102,MATCH('Unit Data from Audit Worksheet'!$A31,'PY1 Data(H)'!$A$1:$A$102,0),MATCH('Unit Data from Audit Worksheet'!$D$2,'PY1 Data(H)'!$A$1:$CZ$1,0))</f>
        <v>#N/A</v>
      </c>
      <c r="F31" s="108">
        <v>0</v>
      </c>
      <c r="G31" s="241"/>
      <c r="H31" s="243"/>
      <c r="I31" s="508"/>
      <c r="J31" s="102"/>
      <c r="K31" s="337"/>
    </row>
    <row r="32" spans="1:122" ht="40.200000000000003" customHeight="1" x14ac:dyDescent="0.3">
      <c r="A32" s="401"/>
      <c r="B32" s="463" t="s">
        <v>262</v>
      </c>
      <c r="C32" s="455"/>
      <c r="D32" s="403"/>
      <c r="E32" s="403"/>
      <c r="F32" s="506"/>
      <c r="G32" s="403"/>
      <c r="H32" s="402"/>
      <c r="I32" s="508"/>
      <c r="J32" s="102"/>
      <c r="K32" s="337"/>
      <c r="L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row>
    <row r="33" spans="1:1880" ht="82.5" customHeight="1" x14ac:dyDescent="0.3">
      <c r="A33" s="404">
        <v>534</v>
      </c>
      <c r="B33" s="456" t="s">
        <v>61</v>
      </c>
      <c r="C33" s="452" t="s">
        <v>263</v>
      </c>
      <c r="D33" s="405" t="s">
        <v>264</v>
      </c>
      <c r="E33" s="214" t="e">
        <f>INDEX('PY1 Data(H)'!$A$1:$CZ$102,MATCH('Unit Data from Audit Worksheet'!$A33,'PY1 Data(H)'!$A$1:$A$102,0),MATCH('Unit Data from Audit Worksheet'!$D$2,'PY1 Data(H)'!$A$1:$CZ$1,0))</f>
        <v>#N/A</v>
      </c>
      <c r="F33" s="505">
        <v>0</v>
      </c>
      <c r="G33" s="241"/>
      <c r="H33" s="402"/>
      <c r="I33" s="508"/>
      <c r="J33" s="468"/>
      <c r="K33" s="337"/>
      <c r="L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row>
    <row r="34" spans="1:1880" ht="82.5" customHeight="1" x14ac:dyDescent="0.3">
      <c r="A34" s="406">
        <v>13</v>
      </c>
      <c r="B34" s="456" t="s">
        <v>44</v>
      </c>
      <c r="C34" s="457" t="s">
        <v>265</v>
      </c>
      <c r="D34" s="407" t="s">
        <v>266</v>
      </c>
      <c r="E34" s="214" t="e">
        <f>INDEX('PY1 Data(H)'!$A$1:$CZ$102,MATCH('Unit Data from Audit Worksheet'!$A34,'PY1 Data(H)'!$A$1:$A$102,0),MATCH('Unit Data from Audit Worksheet'!$D$2,'PY1 Data(H)'!$A$1:$CZ$1,0))</f>
        <v>#N/A</v>
      </c>
      <c r="F34" s="505">
        <v>0</v>
      </c>
      <c r="G34" s="241"/>
      <c r="H34" s="402"/>
      <c r="I34" s="508"/>
      <c r="J34" s="468"/>
      <c r="K34" s="337"/>
      <c r="L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row>
    <row r="35" spans="1:1880" ht="178.95" customHeight="1" x14ac:dyDescent="0.3">
      <c r="A35" s="406">
        <v>14</v>
      </c>
      <c r="B35" s="456" t="s">
        <v>44</v>
      </c>
      <c r="C35" s="457" t="s">
        <v>265</v>
      </c>
      <c r="D35" s="407" t="s">
        <v>267</v>
      </c>
      <c r="E35" s="214" t="e">
        <f>INDEX('PY1 Data(H)'!$A$1:$CZ$102,MATCH('Unit Data from Audit Worksheet'!$A35,'PY1 Data(H)'!$A$1:$A$102,0),MATCH('Unit Data from Audit Worksheet'!$D$2,'PY1 Data(H)'!$A$1:$CZ$1,0))</f>
        <v>#N/A</v>
      </c>
      <c r="F35" s="505">
        <v>0</v>
      </c>
      <c r="G35" s="241">
        <f>IF(F35&lt;0,"Error: Enter as positive.",)</f>
        <v>0</v>
      </c>
      <c r="H35" s="402"/>
      <c r="I35" s="508"/>
      <c r="J35" s="468"/>
      <c r="K35" s="337"/>
      <c r="L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row>
    <row r="36" spans="1:1880" ht="82.5" customHeight="1" x14ac:dyDescent="0.3">
      <c r="A36" s="429">
        <v>571</v>
      </c>
      <c r="B36" s="456" t="s">
        <v>44</v>
      </c>
      <c r="C36" s="452" t="s">
        <v>311</v>
      </c>
      <c r="D36" s="405" t="s">
        <v>130</v>
      </c>
      <c r="E36" s="214" t="e">
        <f>INDEX('PY1 Data(H)'!$A$1:$CZ$102,MATCH('Unit Data from Audit Worksheet'!$A36,'PY1 Data(H)'!$A$1:$A$102,0),MATCH('Unit Data from Audit Worksheet'!$D$2,'PY1 Data(H)'!$A$1:$CZ$1,0))</f>
        <v>#N/A</v>
      </c>
      <c r="F36" s="505">
        <v>0</v>
      </c>
      <c r="G36" s="241">
        <f>IF(F36&lt;0,"Error: Enter as positive.",)</f>
        <v>0</v>
      </c>
      <c r="H36" s="402"/>
      <c r="I36" s="508"/>
      <c r="J36" s="468"/>
      <c r="K36" s="337"/>
      <c r="L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row>
    <row r="37" spans="1:1880" ht="82.5" customHeight="1" x14ac:dyDescent="0.3">
      <c r="A37" s="429">
        <v>572</v>
      </c>
      <c r="B37" s="456" t="s">
        <v>18</v>
      </c>
      <c r="C37" s="452" t="s">
        <v>311</v>
      </c>
      <c r="D37" s="405" t="s">
        <v>131</v>
      </c>
      <c r="E37" s="214" t="e">
        <f>INDEX('PY1 Data(H)'!$A$1:$CZ$102,MATCH('Unit Data from Audit Worksheet'!$A37,'PY1 Data(H)'!$A$1:$A$102,0),MATCH('Unit Data from Audit Worksheet'!$D$2,'PY1 Data(H)'!$A$1:$CZ$1,0))</f>
        <v>#N/A</v>
      </c>
      <c r="F37" s="505">
        <v>0</v>
      </c>
      <c r="G37" s="241">
        <f>IF(F37&lt;0,"Error: Enter as positive.",)</f>
        <v>0</v>
      </c>
      <c r="H37" s="402"/>
      <c r="I37" s="508"/>
      <c r="J37" s="468"/>
      <c r="K37" s="337"/>
      <c r="L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row>
    <row r="38" spans="1:1880" ht="82.5" customHeight="1" x14ac:dyDescent="0.3">
      <c r="A38" s="429">
        <v>573</v>
      </c>
      <c r="B38" s="456" t="s">
        <v>44</v>
      </c>
      <c r="C38" s="452" t="s">
        <v>311</v>
      </c>
      <c r="D38" s="405" t="s">
        <v>139</v>
      </c>
      <c r="E38" s="214" t="e">
        <f>INDEX('PY1 Data(H)'!$A$1:$CZ$102,MATCH('Unit Data from Audit Worksheet'!$A38,'PY1 Data(H)'!$A$1:$A$102,0),MATCH('Unit Data from Audit Worksheet'!$D$2,'PY1 Data(H)'!$A$1:$CZ$1,0))</f>
        <v>#N/A</v>
      </c>
      <c r="F38" s="505">
        <v>0</v>
      </c>
      <c r="G38" s="241">
        <f>IF(F38&lt;0,"Error: Enter as positive.",)</f>
        <v>0</v>
      </c>
      <c r="H38" s="402"/>
      <c r="I38" s="508"/>
      <c r="J38" s="468"/>
      <c r="K38" s="337"/>
      <c r="L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row>
    <row r="39" spans="1:1880" ht="82.5" customHeight="1" x14ac:dyDescent="0.3">
      <c r="A39" s="429">
        <v>35</v>
      </c>
      <c r="B39" s="456" t="s">
        <v>44</v>
      </c>
      <c r="C39" s="452" t="s">
        <v>263</v>
      </c>
      <c r="D39" s="405" t="s">
        <v>312</v>
      </c>
      <c r="E39" s="214" t="e">
        <f>INDEX('PY1 Data(H)'!$A$1:$CZ$102,MATCH('Unit Data from Audit Worksheet'!$A39,'PY1 Data(H)'!$A$1:$A$102,0),MATCH('Unit Data from Audit Worksheet'!$D$2,'PY1 Data(H)'!$A$1:$CZ$1,0))</f>
        <v>#N/A</v>
      </c>
      <c r="F39" s="505">
        <v>0</v>
      </c>
      <c r="G39" s="241"/>
      <c r="H39" s="402"/>
      <c r="I39" s="508"/>
      <c r="J39" s="468"/>
      <c r="K39" s="337"/>
      <c r="L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row>
    <row r="40" spans="1:1880" ht="82.5" customHeight="1" x14ac:dyDescent="0.3">
      <c r="A40" s="429">
        <v>40</v>
      </c>
      <c r="B40" s="456" t="s">
        <v>44</v>
      </c>
      <c r="C40" s="457" t="s">
        <v>313</v>
      </c>
      <c r="D40" s="430" t="s">
        <v>314</v>
      </c>
      <c r="E40" s="214" t="e">
        <f>INDEX('PY1 Data(H)'!$A$1:$CZ$102,MATCH('Unit Data from Audit Worksheet'!$A40,'PY1 Data(H)'!$A$1:$A$102,0),MATCH('Unit Data from Audit Worksheet'!$D$2,'PY1 Data(H)'!$A$1:$CZ$1,0))</f>
        <v>#N/A</v>
      </c>
      <c r="F40" s="505">
        <v>0</v>
      </c>
      <c r="G40" s="241"/>
      <c r="H40" s="402"/>
      <c r="I40" s="508"/>
      <c r="J40" s="102"/>
      <c r="K40" s="337"/>
      <c r="L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row>
    <row r="41" spans="1:1880" ht="82.5" customHeight="1" x14ac:dyDescent="0.3">
      <c r="A41" s="429">
        <v>107</v>
      </c>
      <c r="B41" s="456" t="s">
        <v>44</v>
      </c>
      <c r="C41" s="457" t="s">
        <v>313</v>
      </c>
      <c r="D41" s="430" t="s">
        <v>315</v>
      </c>
      <c r="E41" s="214" t="e">
        <f>INDEX('PY1 Data(H)'!$A$1:$CZ$102,MATCH('Unit Data from Audit Worksheet'!$A41,'PY1 Data(H)'!$A$1:$A$102,0),MATCH('Unit Data from Audit Worksheet'!$D$2,'PY1 Data(H)'!$A$1:$CZ$1,0))</f>
        <v>#N/A</v>
      </c>
      <c r="F41" s="505">
        <v>0</v>
      </c>
      <c r="G41" s="241"/>
      <c r="H41" s="402"/>
      <c r="I41" s="508"/>
      <c r="J41" s="468"/>
      <c r="K41" s="337"/>
      <c r="L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row>
    <row r="42" spans="1:1880" ht="82.5" customHeight="1" x14ac:dyDescent="0.3">
      <c r="A42" s="429">
        <v>108</v>
      </c>
      <c r="B42" s="456" t="s">
        <v>44</v>
      </c>
      <c r="C42" s="457" t="s">
        <v>313</v>
      </c>
      <c r="D42" s="430" t="s">
        <v>316</v>
      </c>
      <c r="E42" s="214" t="e">
        <f>INDEX('PY1 Data(H)'!$A$1:$CZ$102,MATCH('Unit Data from Audit Worksheet'!$A42,'PY1 Data(H)'!$A$1:$A$102,0),MATCH('Unit Data from Audit Worksheet'!$D$2,'PY1 Data(H)'!$A$1:$CZ$1,0))</f>
        <v>#N/A</v>
      </c>
      <c r="F42" s="505">
        <v>0</v>
      </c>
      <c r="G42" s="241">
        <f>IF(F42&lt;0,"Error: Enter as positive.",)</f>
        <v>0</v>
      </c>
      <c r="H42" s="402"/>
      <c r="I42" s="508"/>
      <c r="J42" s="468"/>
      <c r="K42" s="337"/>
      <c r="L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row>
    <row r="43" spans="1:1880" ht="92.4" customHeight="1" x14ac:dyDescent="0.3">
      <c r="A43" s="429">
        <v>33</v>
      </c>
      <c r="B43" s="456" t="s">
        <v>61</v>
      </c>
      <c r="C43" s="457" t="s">
        <v>268</v>
      </c>
      <c r="D43" s="407" t="s">
        <v>30</v>
      </c>
      <c r="E43" s="214" t="e">
        <f>INDEX('PY1 Data(H)'!$A$1:$CZ$102,MATCH('Unit Data from Audit Worksheet'!$A43,'PY1 Data(H)'!$A$1:$A$102,0),MATCH('Unit Data from Audit Worksheet'!$D$2,'PY1 Data(H)'!$A$1:$CZ$1,0))</f>
        <v>#N/A</v>
      </c>
      <c r="F43" s="505">
        <v>0</v>
      </c>
      <c r="G43" s="241"/>
      <c r="H43" s="402"/>
      <c r="I43" s="508"/>
      <c r="J43" s="468"/>
      <c r="K43" s="337"/>
      <c r="L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row>
    <row r="44" spans="1:1880" ht="92.4" customHeight="1" x14ac:dyDescent="0.3">
      <c r="A44" s="54">
        <v>1052</v>
      </c>
      <c r="B44" s="469" t="s">
        <v>110</v>
      </c>
      <c r="C44" s="469" t="s">
        <v>23</v>
      </c>
      <c r="D44" s="470" t="s">
        <v>341</v>
      </c>
      <c r="E44" s="214" t="e">
        <f>INDEX('PY1 Data(H)'!$A$1:$CZ$102,MATCH('Unit Data from Audit Worksheet'!$A44,'PY1 Data(H)'!$A$1:$A$102,0),MATCH('Unit Data from Audit Worksheet'!$D$2,'PY1 Data(H)'!$A$1:$CZ$1,0))</f>
        <v>#N/A</v>
      </c>
      <c r="F44" s="505">
        <v>0</v>
      </c>
      <c r="G44" s="241"/>
      <c r="H44" s="402"/>
      <c r="I44" s="508"/>
      <c r="J44" s="102"/>
      <c r="K44" s="337"/>
      <c r="L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row>
    <row r="45" spans="1:1880" s="247" customFormat="1" ht="33" customHeight="1" x14ac:dyDescent="0.3">
      <c r="A45" s="54"/>
      <c r="B45" s="464" t="s">
        <v>59</v>
      </c>
      <c r="C45" s="458"/>
      <c r="D45" s="48"/>
      <c r="E45" s="246"/>
      <c r="F45" s="244"/>
      <c r="G45" s="240"/>
      <c r="H45" s="15"/>
      <c r="I45" s="508"/>
      <c r="J45" s="102"/>
      <c r="K45" s="337"/>
      <c r="L45"/>
      <c r="M45" s="16"/>
      <c r="N45" s="109"/>
      <c r="O45" s="16"/>
      <c r="P45" s="16"/>
      <c r="Q45" s="16"/>
      <c r="R45" s="16"/>
      <c r="S45" s="16"/>
      <c r="T45" s="16"/>
      <c r="U45" s="16"/>
      <c r="V45" s="16"/>
      <c r="W45" s="16"/>
      <c r="X45" s="16"/>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row>
    <row r="46" spans="1:1880" s="247" customFormat="1" ht="110.25" customHeight="1" x14ac:dyDescent="0.3">
      <c r="A46" s="460">
        <v>622</v>
      </c>
      <c r="B46" s="459" t="s">
        <v>47</v>
      </c>
      <c r="C46" s="460" t="s">
        <v>58</v>
      </c>
      <c r="D46" s="61" t="s">
        <v>132</v>
      </c>
      <c r="E46" s="214" t="e">
        <f>INDEX('PY1 Data(H)'!$A$1:$CZ$102,MATCH('Unit Data from Audit Worksheet'!$A46,'PY1 Data(H)'!$A$1:$A$102,0),MATCH('Unit Data from Audit Worksheet'!$D$2,'PY1 Data(H)'!$A$1:$CZ$1,0))</f>
        <v>#N/A</v>
      </c>
      <c r="F46" s="505">
        <v>0</v>
      </c>
      <c r="G46" s="241">
        <f>IF(F46&lt;0,"Error: Enter as positive.",)</f>
        <v>0</v>
      </c>
      <c r="H46" s="15"/>
      <c r="I46" s="508"/>
      <c r="J46" s="468"/>
      <c r="K46" s="337"/>
      <c r="L46"/>
      <c r="M46" s="16"/>
      <c r="N46" s="109"/>
      <c r="O46" s="16"/>
      <c r="P46" s="16"/>
      <c r="Q46" s="16"/>
      <c r="R46" s="16"/>
      <c r="S46" s="16"/>
      <c r="T46" s="16"/>
      <c r="U46" s="16"/>
      <c r="V46" s="16"/>
      <c r="W46" s="16"/>
      <c r="X46" s="1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row>
    <row r="47" spans="1:1880" s="247" customFormat="1" ht="201.6" customHeight="1" x14ac:dyDescent="0.3">
      <c r="A47" s="54">
        <v>577</v>
      </c>
      <c r="B47" s="215"/>
      <c r="C47" s="215" t="s">
        <v>36</v>
      </c>
      <c r="D47" s="133" t="s">
        <v>342</v>
      </c>
      <c r="E47" s="319"/>
      <c r="F47" s="107"/>
      <c r="G47" s="320" t="str">
        <f>IF(F47="Yes","In this cell - Please include the name of the plan, a brief description of the benefit and the population group that received the benefits."," ")</f>
        <v xml:space="preserve"> </v>
      </c>
      <c r="H47" s="15"/>
      <c r="I47" s="508"/>
      <c r="J47" s="102"/>
      <c r="K47" s="337"/>
      <c r="L47"/>
      <c r="M47" s="16"/>
      <c r="N47" s="109"/>
      <c r="O47" s="16"/>
      <c r="P47" s="16"/>
      <c r="Q47" s="16"/>
      <c r="R47" s="16"/>
      <c r="S47" s="16"/>
      <c r="T47" s="16"/>
      <c r="U47" s="16"/>
      <c r="V47" s="16"/>
      <c r="W47" s="16"/>
      <c r="X47" s="16"/>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c r="BDW47" s="16"/>
      <c r="BDX47" s="16"/>
      <c r="BDY47" s="16"/>
      <c r="BDZ47" s="16"/>
      <c r="BEA47" s="16"/>
      <c r="BEB47" s="16"/>
      <c r="BEC47" s="16"/>
      <c r="BED47" s="16"/>
      <c r="BEE47" s="16"/>
      <c r="BEF47" s="16"/>
      <c r="BEG47" s="16"/>
      <c r="BEH47" s="16"/>
      <c r="BEI47" s="16"/>
      <c r="BEJ47" s="16"/>
      <c r="BEK47" s="16"/>
      <c r="BEL47" s="16"/>
      <c r="BEM47" s="16"/>
      <c r="BEN47" s="16"/>
      <c r="BEO47" s="16"/>
      <c r="BEP47" s="16"/>
      <c r="BEQ47" s="16"/>
      <c r="BER47" s="16"/>
      <c r="BES47" s="16"/>
      <c r="BET47" s="16"/>
      <c r="BEU47" s="16"/>
      <c r="BEV47" s="16"/>
      <c r="BEW47" s="16"/>
      <c r="BEX47" s="16"/>
      <c r="BEY47" s="16"/>
      <c r="BEZ47" s="16"/>
      <c r="BFA47" s="16"/>
      <c r="BFB47" s="16"/>
      <c r="BFC47" s="16"/>
      <c r="BFD47" s="16"/>
      <c r="BFE47" s="16"/>
      <c r="BFF47" s="16"/>
      <c r="BFG47" s="16"/>
      <c r="BFH47" s="16"/>
      <c r="BFI47" s="16"/>
      <c r="BFJ47" s="16"/>
      <c r="BFK47" s="16"/>
      <c r="BFL47" s="16"/>
      <c r="BFM47" s="16"/>
      <c r="BFN47" s="16"/>
      <c r="BFO47" s="16"/>
      <c r="BFP47" s="16"/>
      <c r="BFQ47" s="16"/>
      <c r="BFR47" s="16"/>
      <c r="BFS47" s="16"/>
      <c r="BFT47" s="16"/>
      <c r="BFU47" s="16"/>
      <c r="BFV47" s="16"/>
      <c r="BFW47" s="16"/>
      <c r="BFX47" s="16"/>
      <c r="BFY47" s="16"/>
      <c r="BFZ47" s="16"/>
      <c r="BGA47" s="16"/>
      <c r="BGB47" s="16"/>
      <c r="BGC47" s="16"/>
      <c r="BGD47" s="16"/>
      <c r="BGE47" s="16"/>
      <c r="BGF47" s="16"/>
      <c r="BGG47" s="16"/>
      <c r="BGH47" s="16"/>
      <c r="BGI47" s="16"/>
      <c r="BGJ47" s="16"/>
      <c r="BGK47" s="16"/>
      <c r="BGL47" s="16"/>
      <c r="BGM47" s="16"/>
      <c r="BGN47" s="16"/>
      <c r="BGO47" s="16"/>
      <c r="BGP47" s="16"/>
      <c r="BGQ47" s="16"/>
      <c r="BGR47" s="16"/>
      <c r="BGS47" s="16"/>
      <c r="BGT47" s="16"/>
      <c r="BGU47" s="16"/>
      <c r="BGV47" s="16"/>
      <c r="BGW47" s="16"/>
      <c r="BGX47" s="16"/>
      <c r="BGY47" s="16"/>
      <c r="BGZ47" s="16"/>
      <c r="BHA47" s="16"/>
      <c r="BHB47" s="16"/>
      <c r="BHC47" s="16"/>
      <c r="BHD47" s="16"/>
      <c r="BHE47" s="16"/>
      <c r="BHF47" s="16"/>
      <c r="BHG47" s="16"/>
      <c r="BHH47" s="16"/>
      <c r="BHI47" s="16"/>
      <c r="BHJ47" s="16"/>
      <c r="BHK47" s="16"/>
      <c r="BHL47" s="16"/>
      <c r="BHM47" s="16"/>
      <c r="BHN47" s="16"/>
      <c r="BHO47" s="16"/>
      <c r="BHP47" s="16"/>
      <c r="BHQ47" s="16"/>
      <c r="BHR47" s="16"/>
      <c r="BHS47" s="16"/>
      <c r="BHT47" s="16"/>
      <c r="BHU47" s="16"/>
      <c r="BHV47" s="16"/>
      <c r="BHW47" s="16"/>
      <c r="BHX47" s="16"/>
      <c r="BHY47" s="16"/>
      <c r="BHZ47" s="16"/>
      <c r="BIA47" s="16"/>
      <c r="BIB47" s="16"/>
      <c r="BIC47" s="16"/>
      <c r="BID47" s="16"/>
      <c r="BIE47" s="16"/>
      <c r="BIF47" s="16"/>
      <c r="BIG47" s="16"/>
      <c r="BIH47" s="16"/>
      <c r="BII47" s="16"/>
      <c r="BIJ47" s="16"/>
      <c r="BIK47" s="16"/>
      <c r="BIL47" s="16"/>
      <c r="BIM47" s="16"/>
      <c r="BIN47" s="16"/>
      <c r="BIO47" s="16"/>
      <c r="BIP47" s="16"/>
      <c r="BIQ47" s="16"/>
      <c r="BIR47" s="16"/>
      <c r="BIS47" s="16"/>
      <c r="BIT47" s="16"/>
      <c r="BIU47" s="16"/>
      <c r="BIV47" s="16"/>
      <c r="BIW47" s="16"/>
      <c r="BIX47" s="16"/>
      <c r="BIY47" s="16"/>
      <c r="BIZ47" s="16"/>
      <c r="BJA47" s="16"/>
      <c r="BJB47" s="16"/>
      <c r="BJC47" s="16"/>
      <c r="BJD47" s="16"/>
      <c r="BJE47" s="16"/>
      <c r="BJF47" s="16"/>
      <c r="BJG47" s="16"/>
      <c r="BJH47" s="16"/>
      <c r="BJI47" s="16"/>
      <c r="BJJ47" s="16"/>
      <c r="BJK47" s="16"/>
      <c r="BJL47" s="16"/>
      <c r="BJM47" s="16"/>
      <c r="BJN47" s="16"/>
      <c r="BJO47" s="16"/>
      <c r="BJP47" s="16"/>
      <c r="BJQ47" s="16"/>
      <c r="BJR47" s="16"/>
      <c r="BJS47" s="16"/>
      <c r="BJT47" s="16"/>
      <c r="BJU47" s="16"/>
      <c r="BJV47" s="16"/>
      <c r="BJW47" s="16"/>
      <c r="BJX47" s="16"/>
      <c r="BJY47" s="16"/>
      <c r="BJZ47" s="16"/>
      <c r="BKA47" s="16"/>
      <c r="BKB47" s="16"/>
      <c r="BKC47" s="16"/>
      <c r="BKD47" s="16"/>
      <c r="BKE47" s="16"/>
      <c r="BKF47" s="16"/>
      <c r="BKG47" s="16"/>
      <c r="BKH47" s="16"/>
      <c r="BKI47" s="16"/>
      <c r="BKJ47" s="16"/>
      <c r="BKK47" s="16"/>
      <c r="BKL47" s="16"/>
      <c r="BKM47" s="16"/>
      <c r="BKN47" s="16"/>
      <c r="BKO47" s="16"/>
      <c r="BKP47" s="16"/>
      <c r="BKQ47" s="16"/>
      <c r="BKR47" s="16"/>
      <c r="BKS47" s="16"/>
      <c r="BKT47" s="16"/>
      <c r="BKU47" s="16"/>
      <c r="BKV47" s="16"/>
      <c r="BKW47" s="16"/>
      <c r="BKX47" s="16"/>
      <c r="BKY47" s="16"/>
      <c r="BKZ47" s="16"/>
      <c r="BLA47" s="16"/>
      <c r="BLB47" s="16"/>
      <c r="BLC47" s="16"/>
      <c r="BLD47" s="16"/>
      <c r="BLE47" s="16"/>
      <c r="BLF47" s="16"/>
      <c r="BLG47" s="16"/>
      <c r="BLH47" s="16"/>
      <c r="BLI47" s="16"/>
      <c r="BLJ47" s="16"/>
      <c r="BLK47" s="16"/>
      <c r="BLL47" s="16"/>
      <c r="BLM47" s="16"/>
      <c r="BLN47" s="16"/>
      <c r="BLO47" s="16"/>
      <c r="BLP47" s="16"/>
      <c r="BLQ47" s="16"/>
      <c r="BLR47" s="16"/>
      <c r="BLS47" s="16"/>
      <c r="BLT47" s="16"/>
      <c r="BLU47" s="16"/>
      <c r="BLV47" s="16"/>
      <c r="BLW47" s="16"/>
      <c r="BLX47" s="16"/>
      <c r="BLY47" s="16"/>
      <c r="BLZ47" s="16"/>
      <c r="BMA47" s="16"/>
      <c r="BMB47" s="16"/>
      <c r="BMC47" s="16"/>
      <c r="BMD47" s="16"/>
      <c r="BME47" s="16"/>
      <c r="BMF47" s="16"/>
      <c r="BMG47" s="16"/>
      <c r="BMH47" s="16"/>
      <c r="BMI47" s="16"/>
      <c r="BMJ47" s="16"/>
      <c r="BMK47" s="16"/>
      <c r="BML47" s="16"/>
      <c r="BMM47" s="16"/>
      <c r="BMN47" s="16"/>
      <c r="BMO47" s="16"/>
      <c r="BMP47" s="16"/>
      <c r="BMQ47" s="16"/>
      <c r="BMR47" s="16"/>
      <c r="BMS47" s="16"/>
      <c r="BMT47" s="16"/>
      <c r="BMU47" s="16"/>
      <c r="BMV47" s="16"/>
      <c r="BMW47" s="16"/>
      <c r="BMX47" s="16"/>
      <c r="BMY47" s="16"/>
      <c r="BMZ47" s="16"/>
      <c r="BNA47" s="16"/>
      <c r="BNB47" s="16"/>
      <c r="BNC47" s="16"/>
      <c r="BND47" s="16"/>
      <c r="BNE47" s="16"/>
      <c r="BNF47" s="16"/>
      <c r="BNG47" s="16"/>
      <c r="BNH47" s="16"/>
      <c r="BNI47" s="16"/>
      <c r="BNJ47" s="16"/>
      <c r="BNK47" s="16"/>
      <c r="BNL47" s="16"/>
      <c r="BNM47" s="16"/>
      <c r="BNN47" s="16"/>
      <c r="BNO47" s="16"/>
      <c r="BNP47" s="16"/>
      <c r="BNQ47" s="16"/>
      <c r="BNR47" s="16"/>
      <c r="BNS47" s="16"/>
      <c r="BNT47" s="16"/>
      <c r="BNU47" s="16"/>
      <c r="BNV47" s="16"/>
      <c r="BNW47" s="16"/>
      <c r="BNX47" s="16"/>
      <c r="BNY47" s="16"/>
      <c r="BNZ47" s="16"/>
      <c r="BOA47" s="16"/>
      <c r="BOB47" s="16"/>
      <c r="BOC47" s="16"/>
      <c r="BOD47" s="16"/>
      <c r="BOE47" s="16"/>
      <c r="BOF47" s="16"/>
      <c r="BOG47" s="16"/>
      <c r="BOH47" s="16"/>
      <c r="BOI47" s="16"/>
      <c r="BOJ47" s="16"/>
      <c r="BOK47" s="16"/>
      <c r="BOL47" s="16"/>
      <c r="BOM47" s="16"/>
      <c r="BON47" s="16"/>
      <c r="BOO47" s="16"/>
      <c r="BOP47" s="16"/>
      <c r="BOQ47" s="16"/>
      <c r="BOR47" s="16"/>
      <c r="BOS47" s="16"/>
      <c r="BOT47" s="16"/>
      <c r="BOU47" s="16"/>
      <c r="BOV47" s="16"/>
      <c r="BOW47" s="16"/>
      <c r="BOX47" s="16"/>
      <c r="BOY47" s="16"/>
      <c r="BOZ47" s="16"/>
      <c r="BPA47" s="16"/>
      <c r="BPB47" s="16"/>
      <c r="BPC47" s="16"/>
      <c r="BPD47" s="16"/>
      <c r="BPE47" s="16"/>
      <c r="BPF47" s="16"/>
      <c r="BPG47" s="16"/>
      <c r="BPH47" s="16"/>
      <c r="BPI47" s="16"/>
      <c r="BPJ47" s="16"/>
      <c r="BPK47" s="16"/>
      <c r="BPL47" s="16"/>
      <c r="BPM47" s="16"/>
      <c r="BPN47" s="16"/>
      <c r="BPO47" s="16"/>
      <c r="BPP47" s="16"/>
      <c r="BPQ47" s="16"/>
      <c r="BPR47" s="16"/>
      <c r="BPS47" s="16"/>
      <c r="BPT47" s="16"/>
      <c r="BPU47" s="16"/>
      <c r="BPV47" s="16"/>
      <c r="BPW47" s="16"/>
      <c r="BPX47" s="16"/>
      <c r="BPY47" s="16"/>
      <c r="BPZ47" s="16"/>
      <c r="BQA47" s="16"/>
      <c r="BQB47" s="16"/>
      <c r="BQC47" s="16"/>
      <c r="BQD47" s="16"/>
      <c r="BQE47" s="16"/>
      <c r="BQF47" s="16"/>
      <c r="BQG47" s="16"/>
      <c r="BQH47" s="16"/>
      <c r="BQI47" s="16"/>
      <c r="BQJ47" s="16"/>
      <c r="BQK47" s="16"/>
      <c r="BQL47" s="16"/>
      <c r="BQM47" s="16"/>
      <c r="BQN47" s="16"/>
      <c r="BQO47" s="16"/>
      <c r="BQP47" s="16"/>
      <c r="BQQ47" s="16"/>
      <c r="BQR47" s="16"/>
      <c r="BQS47" s="16"/>
      <c r="BQT47" s="16"/>
      <c r="BQU47" s="16"/>
      <c r="BQV47" s="16"/>
      <c r="BQW47" s="16"/>
      <c r="BQX47" s="16"/>
      <c r="BQY47" s="16"/>
      <c r="BQZ47" s="16"/>
      <c r="BRA47" s="16"/>
      <c r="BRB47" s="16"/>
      <c r="BRC47" s="16"/>
      <c r="BRD47" s="16"/>
      <c r="BRE47" s="16"/>
      <c r="BRF47" s="16"/>
      <c r="BRG47" s="16"/>
      <c r="BRH47" s="16"/>
      <c r="BRI47" s="16"/>
      <c r="BRJ47" s="16"/>
      <c r="BRK47" s="16"/>
      <c r="BRL47" s="16"/>
      <c r="BRM47" s="16"/>
      <c r="BRN47" s="16"/>
      <c r="BRO47" s="16"/>
      <c r="BRP47" s="16"/>
      <c r="BRQ47" s="16"/>
      <c r="BRR47" s="16"/>
      <c r="BRS47" s="16"/>
      <c r="BRT47" s="16"/>
      <c r="BRU47" s="16"/>
      <c r="BRV47" s="16"/>
      <c r="BRW47" s="16"/>
      <c r="BRX47" s="16"/>
      <c r="BRY47" s="16"/>
      <c r="BRZ47" s="16"/>
      <c r="BSA47" s="16"/>
      <c r="BSB47" s="16"/>
      <c r="BSC47" s="16"/>
      <c r="BSD47" s="16"/>
      <c r="BSE47" s="16"/>
      <c r="BSF47" s="16"/>
      <c r="BSG47" s="16"/>
      <c r="BSH47" s="16"/>
      <c r="BSI47" s="16"/>
      <c r="BSJ47" s="16"/>
      <c r="BSK47" s="16"/>
      <c r="BSL47" s="16"/>
      <c r="BSM47" s="16"/>
      <c r="BSN47" s="16"/>
      <c r="BSO47" s="16"/>
      <c r="BSP47" s="16"/>
      <c r="BSQ47" s="16"/>
      <c r="BSR47" s="16"/>
      <c r="BSS47" s="16"/>
      <c r="BST47" s="16"/>
      <c r="BSU47" s="16"/>
      <c r="BSV47" s="16"/>
      <c r="BSW47" s="16"/>
      <c r="BSX47" s="16"/>
      <c r="BSY47" s="16"/>
      <c r="BSZ47" s="16"/>
      <c r="BTA47" s="16"/>
      <c r="BTB47" s="16"/>
      <c r="BTC47" s="16"/>
      <c r="BTD47" s="16"/>
      <c r="BTE47" s="16"/>
      <c r="BTF47" s="16"/>
      <c r="BTG47" s="16"/>
      <c r="BTH47" s="16"/>
    </row>
    <row r="48" spans="1:1880" ht="35.25" customHeight="1" x14ac:dyDescent="0.3">
      <c r="A48" s="54"/>
      <c r="B48" s="465" t="s">
        <v>3</v>
      </c>
      <c r="C48" s="454"/>
      <c r="D48" s="282"/>
      <c r="E48" s="282"/>
      <c r="F48" s="280"/>
      <c r="G48" s="279"/>
      <c r="H48" s="15"/>
      <c r="I48" s="508"/>
      <c r="J48" s="102"/>
      <c r="K48" s="337"/>
    </row>
    <row r="49" spans="1:122" ht="176.25" customHeight="1" x14ac:dyDescent="0.3">
      <c r="A49" s="54">
        <v>547</v>
      </c>
      <c r="B49" s="215"/>
      <c r="C49" s="215" t="s">
        <v>24</v>
      </c>
      <c r="D49" s="213" t="s">
        <v>343</v>
      </c>
      <c r="E49" s="214" t="e">
        <f>INDEX('PY1 Data(H)'!$A$1:$CZ$102,MATCH('Unit Data from Audit Worksheet'!$A49,'PY1 Data(H)'!$A$1:$A$102,0),MATCH('Unit Data from Audit Worksheet'!$D$2,'PY1 Data(H)'!$A$1:$CZ$1,0))</f>
        <v>#N/A</v>
      </c>
      <c r="F49" s="108"/>
      <c r="G49" s="248" t="str">
        <f>IF(F49&lt;1,"Please answer this question","")</f>
        <v>Please answer this question</v>
      </c>
      <c r="H49" s="242"/>
      <c r="I49" s="508"/>
      <c r="J49" s="102"/>
      <c r="K49" s="337"/>
    </row>
    <row r="50" spans="1:122" s="16" customFormat="1" ht="160.19999999999999" customHeight="1" x14ac:dyDescent="0.3">
      <c r="A50" s="112">
        <v>659</v>
      </c>
      <c r="B50" s="271" t="s">
        <v>18</v>
      </c>
      <c r="C50" s="271" t="s">
        <v>54</v>
      </c>
      <c r="D50" s="113" t="s">
        <v>133</v>
      </c>
      <c r="E50" s="214" t="e">
        <f>INDEX('PY1 Data(H)'!$A$1:$CZ$102,MATCH('Unit Data from Audit Worksheet'!$A50,'PY1 Data(H)'!$A$1:$A$102,0),MATCH('Unit Data from Audit Worksheet'!$D$2,'PY1 Data(H)'!$A$1:$CZ$1,0))</f>
        <v>#N/A</v>
      </c>
      <c r="F50" s="108">
        <v>0</v>
      </c>
      <c r="G50" s="249" t="s">
        <v>134</v>
      </c>
      <c r="H50" s="241">
        <f>IF(F50&lt;0,"Error: Enter as positive.",)</f>
        <v>0</v>
      </c>
      <c r="I50" s="508"/>
      <c r="J50" s="102"/>
      <c r="K50" s="337"/>
      <c r="L50"/>
      <c r="N50" s="109"/>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row>
    <row r="51" spans="1:122" ht="65.25" customHeight="1" x14ac:dyDescent="0.3">
      <c r="A51" s="112">
        <v>660</v>
      </c>
      <c r="B51" s="271" t="s">
        <v>18</v>
      </c>
      <c r="C51" s="271" t="s">
        <v>54</v>
      </c>
      <c r="D51" s="113" t="s">
        <v>135</v>
      </c>
      <c r="E51" s="214" t="e">
        <f>INDEX('PY1 Data(H)'!$A$1:$CZ$102,MATCH('Unit Data from Audit Worksheet'!$A51,'PY1 Data(H)'!$A$1:$A$102,0),MATCH('Unit Data from Audit Worksheet'!$D$2,'PY1 Data(H)'!$A$1:$CZ$1,0))</f>
        <v>#N/A</v>
      </c>
      <c r="F51" s="108">
        <v>0</v>
      </c>
      <c r="G51" s="249" t="str">
        <f>IF(ISBLANK(F51),"Please do not leave blank","")</f>
        <v/>
      </c>
      <c r="H51" s="241"/>
      <c r="I51" s="508"/>
      <c r="J51" s="102"/>
      <c r="K51" s="337"/>
    </row>
    <row r="52" spans="1:122" ht="94.5" customHeight="1" x14ac:dyDescent="0.3">
      <c r="A52" s="112">
        <v>661</v>
      </c>
      <c r="B52" s="271" t="s">
        <v>18</v>
      </c>
      <c r="C52" s="271" t="s">
        <v>56</v>
      </c>
      <c r="D52" s="187" t="s">
        <v>136</v>
      </c>
      <c r="E52" s="214" t="e">
        <f>INDEX('PY1 Data(H)'!$A$1:$CZ$102,MATCH('Unit Data from Audit Worksheet'!$A52,'PY1 Data(H)'!$A$1:$A$102,0),MATCH('Unit Data from Audit Worksheet'!$D$2,'PY1 Data(H)'!$A$1:$CZ$1,0))</f>
        <v>#N/A</v>
      </c>
      <c r="F52" s="103">
        <v>0</v>
      </c>
      <c r="G52" s="249" t="str">
        <f>IF(ISBLANK(F52),"Please do not leave blank ",IF(F52=H52,"","Please review percentage"))</f>
        <v/>
      </c>
      <c r="H52" s="517">
        <f>ROUND(IFERROR((F51/F50)*100,0),1)</f>
        <v>0</v>
      </c>
      <c r="I52" s="508"/>
      <c r="J52" s="102"/>
      <c r="K52" s="337"/>
    </row>
    <row r="53" spans="1:122" ht="111.75" customHeight="1" x14ac:dyDescent="0.3">
      <c r="A53" s="54"/>
      <c r="B53" s="215"/>
      <c r="C53" s="215"/>
      <c r="D53" s="19" t="s">
        <v>4</v>
      </c>
      <c r="E53" s="283"/>
      <c r="F53" s="409"/>
      <c r="G53" s="249"/>
      <c r="H53" s="250"/>
      <c r="I53" s="508"/>
      <c r="J53"/>
    </row>
    <row r="54" spans="1:122" ht="123.75" customHeight="1" x14ac:dyDescent="0.3">
      <c r="A54" s="272"/>
      <c r="B54" s="569" t="s">
        <v>99</v>
      </c>
      <c r="C54" s="569"/>
      <c r="D54" s="569"/>
      <c r="E54" s="293"/>
      <c r="F54" s="507"/>
      <c r="G54" s="293"/>
      <c r="H54" s="15"/>
      <c r="I54" s="508"/>
      <c r="J54"/>
      <c r="M54" s="16" t="s">
        <v>102</v>
      </c>
    </row>
    <row r="55" spans="1:122" ht="63" customHeight="1" x14ac:dyDescent="0.3">
      <c r="A55" s="112">
        <v>947</v>
      </c>
      <c r="B55" s="271"/>
      <c r="C55" s="271"/>
      <c r="D55" s="187" t="s">
        <v>81</v>
      </c>
      <c r="E55" s="342"/>
      <c r="F55" s="510"/>
      <c r="G55" s="248" t="str">
        <f>IF(ISBLANK(F55),"Please do not leave blank","")</f>
        <v>Please do not leave blank</v>
      </c>
      <c r="H55" s="15"/>
      <c r="I55" s="508"/>
      <c r="J55"/>
      <c r="K55" s="109"/>
      <c r="M55" s="109"/>
      <c r="O55" s="109"/>
    </row>
    <row r="56" spans="1:122" ht="65.25" customHeight="1" x14ac:dyDescent="0.3">
      <c r="A56" s="112">
        <v>948</v>
      </c>
      <c r="B56" s="271"/>
      <c r="C56" s="271"/>
      <c r="D56" s="187" t="s">
        <v>82</v>
      </c>
      <c r="E56" s="342"/>
      <c r="F56" s="510"/>
      <c r="G56" s="248" t="str">
        <f>IF(ISBLANK(F56),"Please do not leave blank","")</f>
        <v>Please do not leave blank</v>
      </c>
      <c r="H56" s="15"/>
      <c r="I56" s="508"/>
      <c r="J56"/>
      <c r="K56" s="109"/>
      <c r="M56" s="109"/>
      <c r="O56" s="109"/>
    </row>
    <row r="57" spans="1:122" ht="76.5" customHeight="1" x14ac:dyDescent="0.3">
      <c r="A57" s="112">
        <v>949</v>
      </c>
      <c r="B57" s="271"/>
      <c r="C57" s="271"/>
      <c r="D57" s="187" t="s">
        <v>83</v>
      </c>
      <c r="E57" s="342"/>
      <c r="F57" s="510"/>
      <c r="G57" s="248" t="str">
        <f>IF(ISBLANK(F57),"Please do not leave blank","")</f>
        <v>Please do not leave blank</v>
      </c>
      <c r="H57" s="15"/>
      <c r="I57" s="508"/>
      <c r="J57"/>
      <c r="K57" s="109"/>
      <c r="M57" s="109"/>
      <c r="O57" s="109"/>
    </row>
    <row r="58" spans="1:122" ht="60" customHeight="1" x14ac:dyDescent="0.3">
      <c r="A58" s="112">
        <v>950</v>
      </c>
      <c r="B58" s="271"/>
      <c r="C58" s="271"/>
      <c r="D58" s="187" t="s">
        <v>72</v>
      </c>
      <c r="E58" s="342"/>
      <c r="F58" s="510"/>
      <c r="G58" s="248" t="str">
        <f>IF(ISBLANK(F58),"Please do not leave blank","")</f>
        <v>Please do not leave blank</v>
      </c>
      <c r="H58" s="15"/>
      <c r="I58" s="508"/>
      <c r="J58"/>
      <c r="K58" s="109"/>
      <c r="M58" s="109"/>
      <c r="O58" s="109"/>
    </row>
    <row r="59" spans="1:122" ht="70.8" customHeight="1" x14ac:dyDescent="0.3">
      <c r="A59" s="112">
        <v>952</v>
      </c>
      <c r="B59" s="271"/>
      <c r="C59" s="271"/>
      <c r="D59" s="245" t="s">
        <v>340</v>
      </c>
      <c r="E59" s="342"/>
      <c r="F59" s="511"/>
      <c r="G59" s="248" t="s">
        <v>141</v>
      </c>
      <c r="H59" s="15"/>
      <c r="I59" s="508"/>
      <c r="J59"/>
      <c r="K59" s="109"/>
      <c r="M59" s="109"/>
      <c r="O59" s="109"/>
    </row>
    <row r="60" spans="1:122" ht="21.6" customHeight="1" thickBot="1" x14ac:dyDescent="0.35">
      <c r="A60" s="54"/>
      <c r="B60" s="284"/>
      <c r="C60" s="285"/>
      <c r="D60" s="286" t="s">
        <v>76</v>
      </c>
      <c r="E60" s="283"/>
      <c r="F60" s="287"/>
      <c r="G60" s="288"/>
      <c r="H60" s="289"/>
      <c r="I60" s="509"/>
      <c r="J60"/>
      <c r="K60" s="109"/>
      <c r="M60" s="109"/>
      <c r="O60" s="109"/>
    </row>
    <row r="61" spans="1:122" ht="21" customHeight="1" thickBot="1" x14ac:dyDescent="0.35">
      <c r="B61" s="566" t="s">
        <v>100</v>
      </c>
      <c r="C61" s="567"/>
      <c r="D61" s="567"/>
      <c r="E61" s="568"/>
      <c r="F61" s="42"/>
      <c r="G61" s="248"/>
      <c r="H61" s="15"/>
      <c r="I61" s="54"/>
      <c r="J61"/>
    </row>
    <row r="62" spans="1:122" ht="75.75" customHeight="1" x14ac:dyDescent="0.3">
      <c r="B62" s="570" t="s">
        <v>101</v>
      </c>
      <c r="C62" s="570"/>
      <c r="D62" s="570"/>
      <c r="E62" s="570"/>
      <c r="F62" s="42"/>
      <c r="G62" s="248"/>
      <c r="H62" s="15"/>
      <c r="I62" s="54"/>
      <c r="J62"/>
    </row>
    <row r="63" spans="1:122" ht="15" thickBot="1" x14ac:dyDescent="0.35">
      <c r="A63" s="251"/>
      <c r="B63" s="252"/>
      <c r="C63" s="252"/>
      <c r="D63" s="253"/>
      <c r="E63" s="214"/>
      <c r="F63" s="42"/>
      <c r="G63" s="248"/>
      <c r="H63" s="15"/>
      <c r="I63" s="54"/>
      <c r="J63"/>
    </row>
    <row r="64" spans="1:122" ht="15" thickBot="1" x14ac:dyDescent="0.35">
      <c r="B64" s="76" t="s">
        <v>65</v>
      </c>
      <c r="C64" s="77" t="s">
        <v>66</v>
      </c>
      <c r="D64" s="254"/>
      <c r="E64" s="255"/>
      <c r="F64" s="50"/>
      <c r="G64" s="248"/>
      <c r="H64" s="15"/>
      <c r="I64" s="54"/>
      <c r="J64"/>
    </row>
    <row r="65" spans="1:10" ht="44.25" customHeight="1" thickBot="1" x14ac:dyDescent="0.35">
      <c r="B65" s="80" t="s">
        <v>84</v>
      </c>
      <c r="C65" s="79"/>
      <c r="D65" s="78"/>
      <c r="E65" s="216"/>
      <c r="F65" s="256"/>
      <c r="G65" s="248"/>
      <c r="H65" s="15"/>
      <c r="I65" s="54"/>
      <c r="J65"/>
    </row>
    <row r="66" spans="1:10" ht="44.25" customHeight="1" thickBot="1" x14ac:dyDescent="0.35">
      <c r="B66" s="80"/>
      <c r="C66" s="85"/>
      <c r="D66" s="257" t="s">
        <v>92</v>
      </c>
      <c r="E66" s="258"/>
      <c r="F66" s="259"/>
      <c r="G66" s="259"/>
      <c r="H66" s="15"/>
      <c r="I66" s="54"/>
      <c r="J66"/>
    </row>
    <row r="67" spans="1:10" ht="32.4" customHeight="1" thickBot="1" x14ac:dyDescent="0.35">
      <c r="A67" s="150">
        <v>960</v>
      </c>
      <c r="B67" s="577" t="s">
        <v>85</v>
      </c>
      <c r="C67" s="578"/>
      <c r="D67" s="512"/>
      <c r="E67" s="396" t="str">
        <f>IF(ISBLANK($D67),"&lt;&lt;&lt;&lt;&lt;&lt;&lt;&lt;&lt;&lt;&lt;&lt;&lt;&lt;&lt;","")</f>
        <v>&lt;&lt;&lt;&lt;&lt;&lt;&lt;&lt;&lt;&lt;&lt;&lt;&lt;&lt;&lt;</v>
      </c>
      <c r="F67" s="397" t="str">
        <f>IF(ISBLANK($D67),"Required","")</f>
        <v>Required</v>
      </c>
      <c r="G67" s="294"/>
      <c r="H67" s="242"/>
      <c r="I67" s="54"/>
    </row>
    <row r="68" spans="1:10" ht="32.4" customHeight="1" thickBot="1" x14ac:dyDescent="0.35">
      <c r="A68" s="150">
        <v>962</v>
      </c>
      <c r="B68" s="575" t="s">
        <v>67</v>
      </c>
      <c r="C68" s="576"/>
      <c r="D68" s="513"/>
      <c r="E68" s="396" t="str">
        <f>IF(ISBLANK($D68),"&lt;&lt;&lt;&lt;&lt;&lt;&lt;&lt;&lt;&lt;&lt;&lt;&lt;&lt;&lt;","")</f>
        <v>&lt;&lt;&lt;&lt;&lt;&lt;&lt;&lt;&lt;&lt;&lt;&lt;&lt;&lt;&lt;</v>
      </c>
      <c r="F68" s="397" t="str">
        <f>IF(ISBLANK($D68),"Required","")</f>
        <v>Required</v>
      </c>
      <c r="H68" s="15"/>
      <c r="I68" s="54"/>
    </row>
    <row r="69" spans="1:10" ht="32.4" customHeight="1" thickBot="1" x14ac:dyDescent="0.35">
      <c r="A69" s="150">
        <v>964</v>
      </c>
      <c r="B69" s="575" t="s">
        <v>344</v>
      </c>
      <c r="C69" s="576"/>
      <c r="D69" s="514"/>
      <c r="E69" s="396" t="str">
        <f>IF(ISBLANK($D69),"&lt;&lt;&lt;&lt;&lt;&lt;&lt;&lt;&lt;&lt;&lt;&lt;&lt;&lt;&lt;","")</f>
        <v>&lt;&lt;&lt;&lt;&lt;&lt;&lt;&lt;&lt;&lt;&lt;&lt;&lt;&lt;&lt;</v>
      </c>
      <c r="F69" s="397" t="str">
        <f>IF(ISBLANK($D69),"Required","")</f>
        <v>Required</v>
      </c>
      <c r="H69" s="15"/>
      <c r="I69" s="138"/>
    </row>
    <row r="70" spans="1:10" ht="32.4" customHeight="1" thickBot="1" x14ac:dyDescent="0.35">
      <c r="A70" s="408">
        <v>966</v>
      </c>
      <c r="B70" s="571" t="s">
        <v>345</v>
      </c>
      <c r="C70" s="572"/>
      <c r="D70" s="515"/>
      <c r="E70" s="396" t="str">
        <f>IF(ISBLANK($D70),"&lt;&lt;&lt;&lt;&lt;&lt;&lt;&lt;&lt;&lt;&lt;&lt;&lt;&lt;&lt;","")</f>
        <v>&lt;&lt;&lt;&lt;&lt;&lt;&lt;&lt;&lt;&lt;&lt;&lt;&lt;&lt;&lt;</v>
      </c>
      <c r="F70" s="397" t="str">
        <f>IF(ISBLANK($D70),"Required","")</f>
        <v>Required</v>
      </c>
      <c r="G70"/>
      <c r="H70" s="15"/>
      <c r="I70" s="54"/>
    </row>
    <row r="71" spans="1:10" ht="32.4" customHeight="1" thickBot="1" x14ac:dyDescent="0.35">
      <c r="A71" s="408"/>
      <c r="B71" s="571" t="s">
        <v>346</v>
      </c>
      <c r="C71" s="572"/>
      <c r="D71" s="513"/>
      <c r="E71" s="398"/>
      <c r="F71" s="397"/>
      <c r="G71"/>
      <c r="H71" s="15"/>
      <c r="I71" s="54"/>
    </row>
    <row r="72" spans="1:10" ht="32.4" customHeight="1" thickBot="1" x14ac:dyDescent="0.35">
      <c r="A72" s="150">
        <v>968</v>
      </c>
      <c r="B72" s="573" t="s">
        <v>69</v>
      </c>
      <c r="C72" s="574"/>
      <c r="D72" s="516"/>
      <c r="E72" s="399" t="str">
        <f>IF(ISBLANK($D72),"&lt;&lt;&lt;&lt;&lt;&lt;&lt;&lt;&lt;&lt;&lt;&lt;&lt;&lt;&lt;","")</f>
        <v>&lt;&lt;&lt;&lt;&lt;&lt;&lt;&lt;&lt;&lt;&lt;&lt;&lt;&lt;&lt;</v>
      </c>
      <c r="F72" s="397" t="str">
        <f>IF(ISBLANK($D72),"Required","")</f>
        <v>Required</v>
      </c>
      <c r="H72" s="15"/>
      <c r="I72" s="54"/>
    </row>
    <row r="73" spans="1:10" x14ac:dyDescent="0.3">
      <c r="A73" s="54"/>
      <c r="B73" s="290"/>
      <c r="C73" s="290"/>
      <c r="D73" s="295" t="s">
        <v>13</v>
      </c>
      <c r="E73" s="291"/>
      <c r="F73" s="291"/>
      <c r="G73" s="291"/>
      <c r="H73" s="292"/>
      <c r="I73" s="54"/>
    </row>
    <row r="74" spans="1:10" x14ac:dyDescent="0.3">
      <c r="A74" s="54"/>
      <c r="B74" s="215"/>
      <c r="C74" s="215"/>
      <c r="D74" s="83"/>
      <c r="E74" s="110"/>
      <c r="F74" s="260"/>
      <c r="G74" s="260"/>
      <c r="H74" s="15"/>
      <c r="I74" s="54"/>
    </row>
    <row r="75" spans="1:10" x14ac:dyDescent="0.3">
      <c r="A75" s="54"/>
      <c r="B75" s="215"/>
      <c r="C75" s="215"/>
      <c r="D75" s="17"/>
      <c r="E75" s="214"/>
      <c r="F75" s="260"/>
      <c r="G75" s="260"/>
      <c r="H75" s="15"/>
      <c r="I75" s="54"/>
    </row>
    <row r="76" spans="1:10" x14ac:dyDescent="0.3">
      <c r="A76" s="318"/>
      <c r="E76" s="337" t="e">
        <f>SUM(E7:E53)</f>
        <v>#N/A</v>
      </c>
    </row>
    <row r="77" spans="1:10" x14ac:dyDescent="0.3">
      <c r="A77" s="54"/>
      <c r="B77" s="273"/>
      <c r="C77" s="273"/>
      <c r="D77" s="261"/>
      <c r="E77" s="146"/>
      <c r="F77" s="16"/>
      <c r="G77" s="262"/>
      <c r="H77" s="15"/>
      <c r="I77" s="54"/>
    </row>
    <row r="78" spans="1:10" x14ac:dyDescent="0.3">
      <c r="A78" s="150"/>
      <c r="B78" s="150"/>
      <c r="C78" s="150"/>
      <c r="D78" s="261"/>
      <c r="E78" s="146"/>
      <c r="F78" s="109"/>
      <c r="G78" s="262"/>
      <c r="H78" s="15"/>
      <c r="I78" s="54"/>
    </row>
    <row r="79" spans="1:10" x14ac:dyDescent="0.3">
      <c r="A79" s="150"/>
      <c r="B79" s="150"/>
      <c r="C79" s="150"/>
      <c r="D79" s="263"/>
      <c r="E79" s="146"/>
      <c r="F79" s="109"/>
      <c r="G79" s="262"/>
      <c r="H79" s="15"/>
      <c r="I79" s="54"/>
    </row>
    <row r="80" spans="1:10" x14ac:dyDescent="0.3">
      <c r="A80" s="150"/>
      <c r="B80" s="150"/>
      <c r="C80" s="150"/>
      <c r="D80" s="263"/>
      <c r="E80" s="146"/>
      <c r="F80" s="109"/>
      <c r="G80" s="262"/>
      <c r="H80" s="15"/>
      <c r="I80" s="54"/>
    </row>
    <row r="81" spans="1:9" x14ac:dyDescent="0.3">
      <c r="A81" s="150"/>
      <c r="B81" s="150"/>
      <c r="C81" s="150"/>
      <c r="D81" s="263"/>
      <c r="E81" s="146"/>
      <c r="F81" s="109"/>
      <c r="G81" s="262"/>
      <c r="H81" s="15"/>
      <c r="I81" s="54"/>
    </row>
    <row r="82" spans="1:9" x14ac:dyDescent="0.3">
      <c r="A82" s="150"/>
      <c r="B82" s="150"/>
      <c r="C82" s="150"/>
      <c r="D82" s="263"/>
      <c r="E82" s="146"/>
      <c r="F82" s="109"/>
      <c r="G82" s="262"/>
      <c r="H82" s="15"/>
      <c r="I82" s="54"/>
    </row>
    <row r="83" spans="1:9" x14ac:dyDescent="0.3">
      <c r="A83" s="150"/>
      <c r="D83" s="173"/>
      <c r="E83" s="146"/>
      <c r="F83" s="109"/>
      <c r="H83" s="15"/>
      <c r="I83" s="54"/>
    </row>
    <row r="84" spans="1:9" x14ac:dyDescent="0.3">
      <c r="D84" s="173"/>
      <c r="E84" s="147"/>
      <c r="F84" s="109"/>
      <c r="H84" s="15"/>
      <c r="I84" s="54"/>
    </row>
    <row r="85" spans="1:9" x14ac:dyDescent="0.3">
      <c r="D85" s="173"/>
      <c r="E85" s="146"/>
      <c r="F85" s="109"/>
      <c r="H85" s="15"/>
      <c r="I85" s="54"/>
    </row>
    <row r="86" spans="1:9" x14ac:dyDescent="0.3">
      <c r="D86" s="173"/>
      <c r="E86" s="110"/>
      <c r="F86" s="109"/>
      <c r="I86" s="54"/>
    </row>
    <row r="87" spans="1:9" x14ac:dyDescent="0.3">
      <c r="E87" s="145"/>
      <c r="F87" s="109"/>
      <c r="G87" s="265"/>
      <c r="I87" s="54"/>
    </row>
    <row r="88" spans="1:9" x14ac:dyDescent="0.3">
      <c r="E88" s="110"/>
      <c r="F88" s="109"/>
      <c r="I88" s="54"/>
    </row>
    <row r="89" spans="1:9" x14ac:dyDescent="0.3">
      <c r="E89" s="110"/>
      <c r="F89" s="109"/>
      <c r="I89" s="54"/>
    </row>
    <row r="90" spans="1:9" x14ac:dyDescent="0.3">
      <c r="E90" s="110"/>
      <c r="F90" s="109"/>
      <c r="I90" s="54"/>
    </row>
    <row r="91" spans="1:9" x14ac:dyDescent="0.3">
      <c r="I91" s="54"/>
    </row>
    <row r="92" spans="1:9" x14ac:dyDescent="0.3">
      <c r="I92" s="54"/>
    </row>
    <row r="93" spans="1:9" x14ac:dyDescent="0.3">
      <c r="I93" s="54"/>
    </row>
    <row r="94" spans="1:9" x14ac:dyDescent="0.3">
      <c r="I94" s="54"/>
    </row>
    <row r="95" spans="1:9" x14ac:dyDescent="0.3">
      <c r="I95" s="54"/>
    </row>
    <row r="96" spans="1:9" x14ac:dyDescent="0.3">
      <c r="I96" s="54"/>
    </row>
    <row r="97" spans="9:11" x14ac:dyDescent="0.3">
      <c r="I97" s="54"/>
    </row>
    <row r="98" spans="9:11" x14ac:dyDescent="0.3">
      <c r="I98" s="109"/>
    </row>
    <row r="99" spans="9:11" x14ac:dyDescent="0.3">
      <c r="I99" s="109"/>
      <c r="K99" s="110"/>
    </row>
    <row r="100" spans="9:11" x14ac:dyDescent="0.3">
      <c r="I100" s="109"/>
      <c r="K100" s="110"/>
    </row>
    <row r="101" spans="9:11" x14ac:dyDescent="0.3">
      <c r="I101" s="109"/>
      <c r="K101" s="110"/>
    </row>
    <row r="102" spans="9:11" x14ac:dyDescent="0.3">
      <c r="I102" s="109"/>
      <c r="K102" s="110"/>
    </row>
    <row r="103" spans="9:11" x14ac:dyDescent="0.3">
      <c r="I103" s="109"/>
      <c r="K103" s="110"/>
    </row>
    <row r="104" spans="9:11" x14ac:dyDescent="0.3">
      <c r="I104" s="109"/>
      <c r="K104" s="110"/>
    </row>
    <row r="105" spans="9:11" x14ac:dyDescent="0.3">
      <c r="I105" s="54"/>
      <c r="K105" s="110"/>
    </row>
    <row r="106" spans="9:11" x14ac:dyDescent="0.3">
      <c r="I106" s="54"/>
      <c r="K106" s="110"/>
    </row>
    <row r="107" spans="9:11" x14ac:dyDescent="0.3">
      <c r="I107" s="54"/>
      <c r="J107" s="110"/>
      <c r="K107" s="110"/>
    </row>
    <row r="108" spans="9:11" x14ac:dyDescent="0.3">
      <c r="I108" s="54"/>
      <c r="J108" s="110"/>
      <c r="K108" s="110"/>
    </row>
    <row r="109" spans="9:11" x14ac:dyDescent="0.3">
      <c r="I109" s="54"/>
      <c r="J109" s="110"/>
      <c r="K109" s="110"/>
    </row>
    <row r="110" spans="9:11" x14ac:dyDescent="0.3">
      <c r="I110" s="54"/>
      <c r="J110" s="110"/>
      <c r="K110" s="110"/>
    </row>
    <row r="111" spans="9:11" x14ac:dyDescent="0.3">
      <c r="I111" s="54"/>
      <c r="J111" s="110"/>
      <c r="K111" s="110"/>
    </row>
    <row r="112" spans="9:11" x14ac:dyDescent="0.3">
      <c r="I112" s="54"/>
      <c r="J112" s="110"/>
      <c r="K112" s="110"/>
    </row>
    <row r="113" spans="9:11" x14ac:dyDescent="0.3">
      <c r="I113" s="54"/>
      <c r="J113" s="110"/>
      <c r="K113" s="110"/>
    </row>
    <row r="114" spans="9:11" x14ac:dyDescent="0.3">
      <c r="I114" s="109"/>
      <c r="J114" s="110"/>
      <c r="K114" s="110"/>
    </row>
    <row r="115" spans="9:11" x14ac:dyDescent="0.3">
      <c r="I115" s="109"/>
      <c r="J115" s="110"/>
      <c r="K115" s="110"/>
    </row>
    <row r="116" spans="9:11" x14ac:dyDescent="0.3">
      <c r="I116" s="109"/>
      <c r="J116" s="110"/>
      <c r="K116" s="110"/>
    </row>
    <row r="117" spans="9:11" x14ac:dyDescent="0.3">
      <c r="I117" s="109"/>
      <c r="J117" s="110"/>
      <c r="K117" s="110"/>
    </row>
    <row r="118" spans="9:11" x14ac:dyDescent="0.3">
      <c r="I118" s="109"/>
      <c r="J118" s="110"/>
      <c r="K118" s="110"/>
    </row>
    <row r="119" spans="9:11" x14ac:dyDescent="0.3">
      <c r="I119" s="109"/>
      <c r="J119" s="110"/>
      <c r="K119" s="110"/>
    </row>
    <row r="120" spans="9:11" x14ac:dyDescent="0.3">
      <c r="I120" s="109"/>
      <c r="J120" s="110"/>
      <c r="K120" s="110"/>
    </row>
    <row r="121" spans="9:11" x14ac:dyDescent="0.3">
      <c r="I121" s="109"/>
      <c r="J121" s="110"/>
      <c r="K121" s="110"/>
    </row>
    <row r="122" spans="9:11" x14ac:dyDescent="0.3">
      <c r="I122" s="109"/>
      <c r="J122" s="110"/>
      <c r="K122" s="110"/>
    </row>
    <row r="123" spans="9:11" x14ac:dyDescent="0.3">
      <c r="I123" s="109"/>
      <c r="J123" s="110"/>
      <c r="K123" s="110"/>
    </row>
    <row r="124" spans="9:11" x14ac:dyDescent="0.3">
      <c r="I124" s="109"/>
      <c r="J124" s="110"/>
      <c r="K124" s="110"/>
    </row>
    <row r="125" spans="9:11" x14ac:dyDescent="0.3">
      <c r="I125" s="109"/>
      <c r="J125" s="110"/>
      <c r="K125" s="110"/>
    </row>
    <row r="126" spans="9:11" x14ac:dyDescent="0.3">
      <c r="I126" s="109"/>
      <c r="J126" s="110"/>
      <c r="K126" s="110"/>
    </row>
    <row r="127" spans="9:11" x14ac:dyDescent="0.3">
      <c r="I127" s="109"/>
      <c r="J127" s="110"/>
      <c r="K127" s="110"/>
    </row>
    <row r="128" spans="9:11" x14ac:dyDescent="0.3">
      <c r="I128" s="109"/>
      <c r="J128" s="110"/>
      <c r="K128" s="110"/>
    </row>
    <row r="129" spans="9:11" x14ac:dyDescent="0.3">
      <c r="I129" s="109"/>
      <c r="J129" s="110"/>
      <c r="K129" s="110"/>
    </row>
    <row r="130" spans="9:11" x14ac:dyDescent="0.3">
      <c r="I130" s="109"/>
      <c r="J130" s="110"/>
      <c r="K130" s="110"/>
    </row>
    <row r="131" spans="9:11" x14ac:dyDescent="0.3">
      <c r="I131" s="109"/>
      <c r="J131" s="110"/>
      <c r="K131" s="110"/>
    </row>
    <row r="132" spans="9:11" x14ac:dyDescent="0.3">
      <c r="I132" s="109"/>
      <c r="J132" s="110"/>
      <c r="K132" s="110"/>
    </row>
    <row r="133" spans="9:11" x14ac:dyDescent="0.3">
      <c r="I133" s="109"/>
      <c r="J133" s="110"/>
      <c r="K133" s="110"/>
    </row>
    <row r="134" spans="9:11" x14ac:dyDescent="0.3">
      <c r="I134" s="109"/>
      <c r="J134" s="110"/>
      <c r="K134" s="110"/>
    </row>
    <row r="135" spans="9:11" x14ac:dyDescent="0.3">
      <c r="I135" s="109"/>
      <c r="J135" s="110"/>
      <c r="K135" s="110"/>
    </row>
    <row r="136" spans="9:11" x14ac:dyDescent="0.3">
      <c r="I136" s="109"/>
      <c r="J136" s="110"/>
      <c r="K136" s="110"/>
    </row>
    <row r="137" spans="9:11" x14ac:dyDescent="0.3">
      <c r="I137" s="109"/>
      <c r="J137" s="110"/>
      <c r="K137" s="110"/>
    </row>
    <row r="138" spans="9:11" x14ac:dyDescent="0.3">
      <c r="I138" s="109"/>
      <c r="J138" s="110"/>
      <c r="K138" s="110"/>
    </row>
    <row r="139" spans="9:11" x14ac:dyDescent="0.3">
      <c r="I139" s="109"/>
      <c r="J139" s="110"/>
      <c r="K139" s="110"/>
    </row>
    <row r="140" spans="9:11" x14ac:dyDescent="0.3">
      <c r="I140" s="109"/>
      <c r="J140" s="110"/>
      <c r="K140" s="110"/>
    </row>
    <row r="141" spans="9:11" x14ac:dyDescent="0.3">
      <c r="I141" s="109"/>
      <c r="J141" s="110"/>
      <c r="K141" s="110"/>
    </row>
    <row r="142" spans="9:11" x14ac:dyDescent="0.3">
      <c r="I142" s="109"/>
      <c r="J142" s="110"/>
      <c r="K142" s="110"/>
    </row>
    <row r="143" spans="9:11" x14ac:dyDescent="0.3">
      <c r="I143" s="109"/>
      <c r="J143" s="110"/>
      <c r="K143" s="110"/>
    </row>
    <row r="144" spans="9:11" x14ac:dyDescent="0.3">
      <c r="I144" s="109"/>
      <c r="J144" s="110"/>
      <c r="K144" s="110"/>
    </row>
    <row r="145" spans="9:11" x14ac:dyDescent="0.3">
      <c r="I145" s="109"/>
      <c r="J145" s="110"/>
      <c r="K145" s="110"/>
    </row>
    <row r="146" spans="9:11" x14ac:dyDescent="0.3">
      <c r="I146" s="109"/>
      <c r="J146" s="110"/>
      <c r="K146" s="110"/>
    </row>
    <row r="147" spans="9:11" x14ac:dyDescent="0.3">
      <c r="I147" s="109"/>
      <c r="J147" s="110"/>
      <c r="K147" s="110"/>
    </row>
    <row r="148" spans="9:11" x14ac:dyDescent="0.3">
      <c r="I148" s="109"/>
      <c r="J148" s="110"/>
      <c r="K148" s="110"/>
    </row>
    <row r="149" spans="9:11" x14ac:dyDescent="0.3">
      <c r="I149" s="109"/>
      <c r="J149" s="110"/>
      <c r="K149" s="110"/>
    </row>
    <row r="150" spans="9:11" x14ac:dyDescent="0.3">
      <c r="I150" s="109"/>
      <c r="J150" s="110"/>
      <c r="K150" s="110"/>
    </row>
    <row r="151" spans="9:11" x14ac:dyDescent="0.3">
      <c r="I151" s="109"/>
      <c r="J151" s="110"/>
      <c r="K151" s="110"/>
    </row>
    <row r="152" spans="9:11" x14ac:dyDescent="0.3">
      <c r="I152" s="109"/>
      <c r="J152" s="110"/>
      <c r="K152" s="110"/>
    </row>
    <row r="153" spans="9:11" x14ac:dyDescent="0.3">
      <c r="I153" s="109"/>
      <c r="J153" s="110"/>
      <c r="K153" s="110"/>
    </row>
    <row r="154" spans="9:11" x14ac:dyDescent="0.3">
      <c r="I154" s="109"/>
      <c r="J154" s="110"/>
      <c r="K154" s="110"/>
    </row>
    <row r="155" spans="9:11" x14ac:dyDescent="0.3">
      <c r="I155" s="109"/>
      <c r="J155" s="110"/>
      <c r="K155" s="110"/>
    </row>
    <row r="156" spans="9:11" x14ac:dyDescent="0.3">
      <c r="I156" s="109"/>
      <c r="J156" s="110"/>
      <c r="K156" s="110"/>
    </row>
    <row r="157" spans="9:11" x14ac:dyDescent="0.3">
      <c r="I157" s="109"/>
      <c r="J157" s="110"/>
      <c r="K157" s="110"/>
    </row>
    <row r="158" spans="9:11" x14ac:dyDescent="0.3">
      <c r="I158" s="109"/>
      <c r="J158" s="110"/>
      <c r="K158" s="110"/>
    </row>
    <row r="159" spans="9:11" x14ac:dyDescent="0.3">
      <c r="I159" s="109"/>
      <c r="J159" s="110"/>
      <c r="K159" s="110"/>
    </row>
    <row r="160" spans="9:11" x14ac:dyDescent="0.3">
      <c r="I160" s="109"/>
      <c r="J160" s="110"/>
      <c r="K160" s="110"/>
    </row>
    <row r="161" spans="9:11" x14ac:dyDescent="0.3">
      <c r="I161" s="109"/>
      <c r="J161" s="110"/>
      <c r="K161" s="110"/>
    </row>
    <row r="162" spans="9:11" x14ac:dyDescent="0.3">
      <c r="I162" s="109"/>
      <c r="J162" s="110"/>
      <c r="K162" s="110"/>
    </row>
    <row r="163" spans="9:11" x14ac:dyDescent="0.3">
      <c r="I163" s="109"/>
      <c r="J163" s="110"/>
      <c r="K163" s="110"/>
    </row>
    <row r="164" spans="9:11" x14ac:dyDescent="0.3">
      <c r="I164" s="109"/>
      <c r="J164" s="110"/>
      <c r="K164" s="110"/>
    </row>
    <row r="165" spans="9:11" x14ac:dyDescent="0.3">
      <c r="I165" s="109"/>
      <c r="J165" s="110"/>
      <c r="K165" s="110"/>
    </row>
    <row r="166" spans="9:11" x14ac:dyDescent="0.3">
      <c r="I166" s="109"/>
      <c r="J166" s="110"/>
      <c r="K166" s="110"/>
    </row>
    <row r="167" spans="9:11" x14ac:dyDescent="0.3">
      <c r="I167" s="109"/>
      <c r="J167" s="110"/>
      <c r="K167" s="110"/>
    </row>
    <row r="168" spans="9:11" x14ac:dyDescent="0.3">
      <c r="I168" s="109"/>
      <c r="J168" s="110"/>
    </row>
    <row r="169" spans="9:11" x14ac:dyDescent="0.3">
      <c r="I169" s="109"/>
      <c r="J169" s="110"/>
    </row>
    <row r="170" spans="9:11" x14ac:dyDescent="0.3">
      <c r="I170" s="109"/>
      <c r="J170" s="110"/>
    </row>
    <row r="171" spans="9:11" x14ac:dyDescent="0.3">
      <c r="I171" s="109"/>
      <c r="J171" s="110"/>
    </row>
    <row r="172" spans="9:11" x14ac:dyDescent="0.3">
      <c r="I172" s="109"/>
      <c r="J172" s="110"/>
    </row>
    <row r="173" spans="9:11" x14ac:dyDescent="0.3">
      <c r="I173" s="109"/>
      <c r="J173" s="110"/>
    </row>
    <row r="174" spans="9:11" x14ac:dyDescent="0.3">
      <c r="I174" s="109"/>
      <c r="J174" s="110"/>
    </row>
    <row r="175" spans="9:11" x14ac:dyDescent="0.3">
      <c r="I175" s="109"/>
      <c r="J175" s="110"/>
    </row>
    <row r="176" spans="9:11" x14ac:dyDescent="0.3">
      <c r="I176" s="109"/>
    </row>
    <row r="177" spans="9:9" x14ac:dyDescent="0.3">
      <c r="I177" s="109"/>
    </row>
    <row r="178" spans="9:9" x14ac:dyDescent="0.3">
      <c r="I178" s="109"/>
    </row>
    <row r="179" spans="9:9" x14ac:dyDescent="0.3">
      <c r="I179" s="109"/>
    </row>
    <row r="180" spans="9:9" x14ac:dyDescent="0.3">
      <c r="I180" s="109"/>
    </row>
    <row r="181" spans="9:9" x14ac:dyDescent="0.3">
      <c r="I181" s="109"/>
    </row>
    <row r="182" spans="9:9" x14ac:dyDescent="0.3">
      <c r="I182" s="109"/>
    </row>
    <row r="183" spans="9:9" x14ac:dyDescent="0.3">
      <c r="I183" s="54"/>
    </row>
    <row r="184" spans="9:9" x14ac:dyDescent="0.3">
      <c r="I184" s="54"/>
    </row>
    <row r="185" spans="9:9" x14ac:dyDescent="0.3">
      <c r="I185" s="54"/>
    </row>
    <row r="186" spans="9:9" x14ac:dyDescent="0.3">
      <c r="I186" s="54"/>
    </row>
    <row r="187" spans="9:9" x14ac:dyDescent="0.3">
      <c r="I187" s="54"/>
    </row>
    <row r="188" spans="9:9" x14ac:dyDescent="0.3">
      <c r="I188" s="54"/>
    </row>
    <row r="189" spans="9:9" x14ac:dyDescent="0.3">
      <c r="I189" s="54"/>
    </row>
    <row r="190" spans="9:9" x14ac:dyDescent="0.3">
      <c r="I190" s="54"/>
    </row>
    <row r="191" spans="9:9" x14ac:dyDescent="0.3">
      <c r="I191" s="54"/>
    </row>
    <row r="192" spans="9:9" x14ac:dyDescent="0.3">
      <c r="I192" s="54"/>
    </row>
  </sheetData>
  <sheetProtection algorithmName="SHA-512" hashValue="lxD6NJ49FlN8NhZMPjmYi3P3j1YQwNRnFxEUW9oxbMFxU/WLDPOVnsnoBJvQzGG+v8qH5zSOG0JT2Ym/eLBCqw==" saltValue="ST3JL5o+rp9vCTjhgB+GGA==" spinCount="100000" sheet="1" formatCells="0"/>
  <dataConsolidate/>
  <mergeCells count="11">
    <mergeCell ref="B70:C70"/>
    <mergeCell ref="B72:C72"/>
    <mergeCell ref="B69:C69"/>
    <mergeCell ref="B67:C67"/>
    <mergeCell ref="B68:C68"/>
    <mergeCell ref="B71:C71"/>
    <mergeCell ref="E2:G2"/>
    <mergeCell ref="B2:C2"/>
    <mergeCell ref="B61:E61"/>
    <mergeCell ref="B54:D54"/>
    <mergeCell ref="B62:E62"/>
  </mergeCells>
  <phoneticPr fontId="53" type="noConversion"/>
  <conditionalFormatting sqref="H32:H44">
    <cfRule type="cellIs" dxfId="18" priority="107" stopIfTrue="1" operator="notEqual">
      <formula>0</formula>
    </cfRule>
  </conditionalFormatting>
  <conditionalFormatting sqref="H31">
    <cfRule type="cellIs" dxfId="17" priority="101" stopIfTrue="1" operator="notEqual">
      <formula>0</formula>
    </cfRule>
  </conditionalFormatting>
  <conditionalFormatting sqref="G53">
    <cfRule type="cellIs" priority="68" stopIfTrue="1" operator="equal">
      <formula>";;;"</formula>
    </cfRule>
  </conditionalFormatting>
  <conditionalFormatting sqref="G53">
    <cfRule type="cellIs" dxfId="16" priority="67" stopIfTrue="1" operator="equal">
      <formula>0</formula>
    </cfRule>
  </conditionalFormatting>
  <conditionalFormatting sqref="G52">
    <cfRule type="cellIs" priority="65" stopIfTrue="1" operator="equal">
      <formula>";;;"</formula>
    </cfRule>
  </conditionalFormatting>
  <conditionalFormatting sqref="G52">
    <cfRule type="cellIs" dxfId="15" priority="64" stopIfTrue="1" operator="equal">
      <formula>0</formula>
    </cfRule>
  </conditionalFormatting>
  <conditionalFormatting sqref="G52">
    <cfRule type="cellIs" dxfId="14" priority="63" stopIfTrue="1" operator="equal">
      <formula>0</formula>
    </cfRule>
  </conditionalFormatting>
  <conditionalFormatting sqref="G51">
    <cfRule type="cellIs" priority="53" stopIfTrue="1" operator="equal">
      <formula>";;;"</formula>
    </cfRule>
  </conditionalFormatting>
  <conditionalFormatting sqref="G51">
    <cfRule type="cellIs" dxfId="13" priority="52" stopIfTrue="1" operator="equal">
      <formula>0</formula>
    </cfRule>
  </conditionalFormatting>
  <conditionalFormatting sqref="G51">
    <cfRule type="cellIs" dxfId="12" priority="51" stopIfTrue="1" operator="equal">
      <formula>0</formula>
    </cfRule>
  </conditionalFormatting>
  <conditionalFormatting sqref="G50">
    <cfRule type="cellIs" priority="3" stopIfTrue="1" operator="equal">
      <formula>";;;"</formula>
    </cfRule>
  </conditionalFormatting>
  <conditionalFormatting sqref="G50">
    <cfRule type="cellIs" dxfId="11" priority="2" stopIfTrue="1" operator="equal">
      <formula>0</formula>
    </cfRule>
  </conditionalFormatting>
  <conditionalFormatting sqref="G50">
    <cfRule type="cellIs" dxfId="10" priority="1" stopIfTrue="1" operator="equal">
      <formula>0</formula>
    </cfRule>
  </conditionalFormatting>
  <dataValidations xWindow="829" yWindow="690" count="7">
    <dataValidation type="list" allowBlank="1" showInputMessage="1" showErrorMessage="1" sqref="F58" xr:uid="{9CC5535C-800A-4D03-A86E-273A5BC3EBB6}">
      <formula1>$M$1:$M$2</formula1>
    </dataValidation>
    <dataValidation type="list" allowBlank="1" showErrorMessage="1" prompt="Please select from the drop down list._x000a_" sqref="F47" xr:uid="{FCE57F22-20D9-4CFA-AFE5-1751E216D3C1}">
      <formula1>$O$1:$O$2</formula1>
    </dataValidation>
    <dataValidation type="list" allowBlank="1" showInputMessage="1" showErrorMessage="1" sqref="F57" xr:uid="{DB0EB8F5-2DE0-4833-AFDF-F7BB7A8D56E1}">
      <formula1>$P$1:$P$3</formula1>
    </dataValidation>
    <dataValidation type="custom" allowBlank="1" showInputMessage="1" showErrorMessage="1" error="Please enter a numeric value.  If this data is not applicable to your unit of government, the cell should be populated with zero." sqref="F16:F18 F26:F31 F20" xr:uid="{B5815DCD-160E-4CA9-A461-76D5F396E4F1}">
      <formula1>ISNUMBER(F16)</formula1>
    </dataValidation>
    <dataValidation type="custom" allowBlank="1" showErrorMessage="1" error="Please enter a numeric value.  If this data is not applicable to your unit of government, the cell should be populated with zero." sqref="F50:F52" xr:uid="{6656F482-2030-43E8-B669-24F0F4187CE8}">
      <formula1>ISNUMBER(F50)</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48" xr:uid="{8DAFED68-C7CC-4E4B-B0DE-1B3BA6E17585}">
      <formula1>-ISNUMBER(221)</formula1>
    </dataValidation>
    <dataValidation type="list" allowBlank="1" showErrorMessage="1" prompt="Please seletect your answer from the drop down list." sqref="F49" xr:uid="{6D43532B-7680-401D-91D9-338494F91F22}">
      <formula1>$O$1:$O$4</formula1>
    </dataValidation>
  </dataValidations>
  <printOptions headings="1" gridLines="1"/>
  <pageMargins left="0.25" right="0.25" top="0.25" bottom="0.75" header="0.3" footer="0.3"/>
  <pageSetup scale="72"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J50"/>
  <sheetViews>
    <sheetView zoomScaleNormal="100" workbookViewId="0">
      <selection activeCell="C9" sqref="C9"/>
    </sheetView>
  </sheetViews>
  <sheetFormatPr defaultRowHeight="14.4" x14ac:dyDescent="0.3"/>
  <cols>
    <col min="1" max="1" width="7.6640625" style="81" customWidth="1"/>
    <col min="2" max="2" width="103.109375" customWidth="1"/>
    <col min="3" max="3" width="19" customWidth="1"/>
    <col min="4" max="4" width="50.33203125" style="297" customWidth="1"/>
    <col min="5" max="5" width="32.109375" style="393" customWidth="1"/>
    <col min="6" max="6" width="8.88671875" style="393"/>
    <col min="7" max="7" width="1.6640625" style="393" customWidth="1"/>
    <col min="8" max="9" width="8.88671875" style="393" hidden="1" customWidth="1"/>
    <col min="10" max="10" width="13" style="393" customWidth="1"/>
  </cols>
  <sheetData>
    <row r="1" spans="1:10" s="102" customFormat="1" ht="15" thickBot="1" x14ac:dyDescent="0.35">
      <c r="A1" s="81"/>
      <c r="D1" s="297"/>
      <c r="E1" s="393"/>
      <c r="F1" s="393"/>
      <c r="G1" s="393"/>
      <c r="H1" s="393"/>
      <c r="I1" s="393"/>
      <c r="J1" s="393"/>
    </row>
    <row r="2" spans="1:10" ht="43.2" customHeight="1" thickBot="1" x14ac:dyDescent="0.35">
      <c r="A2" s="579" t="s">
        <v>259</v>
      </c>
      <c r="B2" s="580"/>
      <c r="C2" s="580"/>
      <c r="D2" s="580"/>
    </row>
    <row r="3" spans="1:10" s="341" customFormat="1" ht="9" customHeight="1" thickBot="1" x14ac:dyDescent="0.35">
      <c r="A3" s="384"/>
      <c r="D3" s="385"/>
      <c r="E3" s="392"/>
      <c r="F3" s="392"/>
      <c r="G3" s="392"/>
      <c r="H3" s="392"/>
      <c r="I3" s="392"/>
      <c r="J3" s="392"/>
    </row>
    <row r="4" spans="1:10" ht="19.8" customHeight="1" thickBot="1" x14ac:dyDescent="0.35">
      <c r="A4" s="581" t="s">
        <v>260</v>
      </c>
      <c r="B4" s="582"/>
      <c r="C4" s="582"/>
      <c r="D4" s="582"/>
    </row>
    <row r="5" spans="1:10" s="341" customFormat="1" ht="7.2" customHeight="1" thickBot="1" x14ac:dyDescent="0.35">
      <c r="A5" s="386"/>
      <c r="B5" s="387"/>
      <c r="C5" s="387"/>
      <c r="D5" s="391"/>
      <c r="E5" s="392"/>
      <c r="F5" s="392"/>
      <c r="G5" s="392"/>
      <c r="H5" s="392"/>
      <c r="I5" s="392"/>
      <c r="J5" s="392"/>
    </row>
    <row r="6" spans="1:10" ht="21" customHeight="1" thickBot="1" x14ac:dyDescent="0.35">
      <c r="A6" s="583" t="s">
        <v>153</v>
      </c>
      <c r="B6" s="584"/>
      <c r="C6" s="584"/>
      <c r="D6" s="584"/>
    </row>
    <row r="7" spans="1:10" s="341" customFormat="1" ht="28.95" customHeight="1" x14ac:dyDescent="0.3">
      <c r="A7" s="412"/>
      <c r="B7" s="413"/>
      <c r="C7" s="413"/>
      <c r="D7" s="413"/>
      <c r="E7" s="392"/>
      <c r="F7" s="392"/>
      <c r="G7" s="392"/>
      <c r="H7" s="392"/>
      <c r="I7" s="392"/>
      <c r="J7" s="392"/>
    </row>
    <row r="8" spans="1:10" ht="42" customHeight="1" x14ac:dyDescent="0.3">
      <c r="A8" s="466" t="s">
        <v>145</v>
      </c>
      <c r="B8" s="467"/>
      <c r="C8" s="467"/>
      <c r="D8" s="474"/>
      <c r="E8" s="476" t="s">
        <v>405</v>
      </c>
    </row>
    <row r="9" spans="1:10" s="325" customFormat="1" ht="40.200000000000003" customHeight="1" x14ac:dyDescent="0.3">
      <c r="A9" s="418">
        <v>906</v>
      </c>
      <c r="B9" s="419" t="s">
        <v>103</v>
      </c>
      <c r="C9" s="461"/>
      <c r="D9" s="475" t="str">
        <f>IF(C9="","This Question must be answered before uploading, the report will not be processed if left blank","")</f>
        <v>This Question must be answered before uploading, the report will not be processed if left blank</v>
      </c>
      <c r="E9" s="501"/>
      <c r="F9" s="394"/>
      <c r="G9" s="394"/>
      <c r="H9" s="394"/>
      <c r="I9" s="394"/>
      <c r="J9" s="394"/>
    </row>
    <row r="10" spans="1:10" ht="40.200000000000003" customHeight="1" x14ac:dyDescent="0.3">
      <c r="A10" s="418">
        <v>907</v>
      </c>
      <c r="B10" s="419" t="s">
        <v>255</v>
      </c>
      <c r="C10" s="461"/>
      <c r="D10" s="475" t="str">
        <f>IF(C10="","This Question must be answered before uploading, the report will not be processed if left blank","")</f>
        <v>This Question must be answered before uploading, the report will not be processed if left blank</v>
      </c>
      <c r="E10" s="501"/>
      <c r="F10" s="394"/>
      <c r="G10" s="394"/>
      <c r="H10" s="394"/>
      <c r="I10" s="394"/>
    </row>
    <row r="11" spans="1:10" ht="49.8" customHeight="1" x14ac:dyDescent="0.3">
      <c r="A11" s="477">
        <v>1058</v>
      </c>
      <c r="B11" s="419" t="s">
        <v>406</v>
      </c>
      <c r="C11" s="461"/>
      <c r="D11" s="478"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501"/>
    </row>
    <row r="12" spans="1:10" ht="61.2" customHeight="1" x14ac:dyDescent="0.3">
      <c r="A12" s="418">
        <v>1059</v>
      </c>
      <c r="B12" s="470" t="s">
        <v>407</v>
      </c>
      <c r="C12" s="461"/>
      <c r="D12" s="478"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501"/>
      <c r="F12" s="394"/>
      <c r="G12" s="394"/>
      <c r="H12" s="394"/>
      <c r="I12" s="394"/>
    </row>
    <row r="13" spans="1:10" s="102" customFormat="1" ht="61.2" customHeight="1" x14ac:dyDescent="0.3">
      <c r="A13" s="418">
        <v>1078</v>
      </c>
      <c r="B13" s="419" t="s">
        <v>408</v>
      </c>
      <c r="C13" s="461"/>
      <c r="D13" s="478"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501"/>
      <c r="F13" s="394"/>
      <c r="G13" s="394"/>
      <c r="H13" s="394"/>
      <c r="I13" s="394"/>
      <c r="J13" s="393"/>
    </row>
    <row r="14" spans="1:10" s="102" customFormat="1" ht="61.2" customHeight="1" x14ac:dyDescent="0.3">
      <c r="A14" s="418">
        <v>1067</v>
      </c>
      <c r="B14" s="470" t="s">
        <v>409</v>
      </c>
      <c r="C14" s="461"/>
      <c r="D14" s="478"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501"/>
      <c r="F14" s="394"/>
      <c r="G14" s="394"/>
      <c r="H14" s="394"/>
      <c r="I14" s="394"/>
      <c r="J14" s="393"/>
    </row>
    <row r="15" spans="1:10" ht="40.200000000000003" customHeight="1" x14ac:dyDescent="0.3">
      <c r="A15" s="418">
        <v>951</v>
      </c>
      <c r="B15" s="419" t="s">
        <v>256</v>
      </c>
      <c r="C15" s="461"/>
      <c r="D15" s="475" t="str">
        <f>IF(C15="","This Question must be answered before uploading, the report will not be processed if left blank","")</f>
        <v>This Question must be answered before uploading, the report will not be processed if left blank</v>
      </c>
      <c r="E15" s="501"/>
      <c r="F15" s="394"/>
      <c r="G15" s="394"/>
      <c r="H15" s="394"/>
      <c r="I15" s="394"/>
    </row>
    <row r="16" spans="1:10" ht="40.200000000000003" customHeight="1" x14ac:dyDescent="0.3">
      <c r="A16" s="418">
        <v>953</v>
      </c>
      <c r="B16" s="419" t="s">
        <v>413</v>
      </c>
      <c r="C16" s="461"/>
      <c r="D16" s="475" t="str">
        <f>IF(C16="","This Question must be answered before uploading, the report will not be processed if left blank","")</f>
        <v>This Question must be answered before uploading, the report will not be processed if left blank</v>
      </c>
      <c r="E16" s="501"/>
      <c r="F16" s="394"/>
      <c r="G16" s="394"/>
      <c r="H16" s="394"/>
      <c r="I16" s="394"/>
    </row>
    <row r="17" spans="1:10" ht="51.6" customHeight="1" x14ac:dyDescent="0.3">
      <c r="A17" s="418">
        <v>955</v>
      </c>
      <c r="B17" s="419" t="s">
        <v>410</v>
      </c>
      <c r="C17" s="461"/>
      <c r="D17" s="478"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501"/>
      <c r="F17" s="394"/>
      <c r="G17" s="394"/>
      <c r="H17" s="394"/>
      <c r="I17" s="394"/>
    </row>
    <row r="18" spans="1:10" ht="57" customHeight="1" x14ac:dyDescent="0.3">
      <c r="A18" s="418">
        <v>957</v>
      </c>
      <c r="B18" s="419" t="s">
        <v>411</v>
      </c>
      <c r="C18" s="461"/>
      <c r="D18" s="478"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501"/>
      <c r="F18" s="394"/>
      <c r="G18" s="394"/>
      <c r="H18" s="394"/>
      <c r="I18" s="394"/>
    </row>
    <row r="19" spans="1:10" s="102" customFormat="1" ht="105.6" customHeight="1" x14ac:dyDescent="0.3">
      <c r="A19" s="418">
        <v>973</v>
      </c>
      <c r="B19" s="419" t="s">
        <v>412</v>
      </c>
      <c r="C19" s="461"/>
      <c r="D19" s="475" t="str">
        <f>IF(C19="","This Question must be answered before uploading, the report will not be processed if left blank","")</f>
        <v>This Question must be answered before uploading, the report will not be processed if left blank</v>
      </c>
      <c r="E19" s="501"/>
      <c r="F19" s="394"/>
      <c r="G19" s="394"/>
      <c r="H19" s="394"/>
      <c r="I19" s="394"/>
      <c r="J19" s="393"/>
    </row>
    <row r="20" spans="1:10" s="102" customFormat="1" ht="46.2" customHeight="1" x14ac:dyDescent="0.3">
      <c r="A20" s="418">
        <v>959</v>
      </c>
      <c r="B20" s="419" t="s">
        <v>125</v>
      </c>
      <c r="C20" s="461"/>
      <c r="D20" s="475" t="str">
        <f>IF(C20="","This Question must be answered before uploading, the report will not be processed if left blank","")</f>
        <v>This Question must be answered before uploading, the report will not be processed if left blank</v>
      </c>
      <c r="E20" s="501"/>
      <c r="F20" s="394"/>
      <c r="G20" s="394"/>
      <c r="H20" s="394"/>
      <c r="I20" s="394"/>
      <c r="J20" s="393"/>
    </row>
    <row r="21" spans="1:10" ht="67.2" customHeight="1" x14ac:dyDescent="0.3">
      <c r="A21" s="418">
        <v>974</v>
      </c>
      <c r="B21" s="419" t="s">
        <v>127</v>
      </c>
      <c r="C21" s="461"/>
      <c r="D21" s="475" t="str">
        <f>IF(C21="","This Question must be answered before uploading, the report will not be processed if left blank","")</f>
        <v>This Question must be answered before uploading, the report will not be processed if left blank</v>
      </c>
      <c r="E21" s="501"/>
      <c r="F21" s="394"/>
      <c r="G21" s="394"/>
      <c r="H21" s="394"/>
      <c r="I21" s="394"/>
    </row>
    <row r="22" spans="1:10" ht="40.200000000000003" customHeight="1" x14ac:dyDescent="0.3">
      <c r="A22" s="418" t="s">
        <v>117</v>
      </c>
      <c r="B22" s="419" t="s">
        <v>502</v>
      </c>
      <c r="C22" s="461"/>
      <c r="D22" s="475" t="str">
        <f>IF(C22="","This Question must be answered before uploading, the report will not be processed if left blank",IF(C22="Yes","Please submit copy via LGC File Portal.",""))</f>
        <v>This Question must be answered before uploading, the report will not be processed if left blank</v>
      </c>
      <c r="E22" s="501"/>
      <c r="F22" s="394"/>
      <c r="G22" s="394"/>
      <c r="H22" s="394"/>
      <c r="I22" s="394"/>
    </row>
    <row r="23" spans="1:10" ht="40.200000000000003" customHeight="1" x14ac:dyDescent="0.3">
      <c r="A23" s="418" t="s">
        <v>118</v>
      </c>
      <c r="B23" s="419" t="s">
        <v>414</v>
      </c>
      <c r="C23" s="461"/>
      <c r="D23" s="475" t="str">
        <f>IF(C23="","This Question must be answered before uploading, the report will not be processed if left blank",IF(C23="Yes","Please submit copy via LGC File Portal.",""))</f>
        <v>This Question must be answered before uploading, the report will not be processed if left blank</v>
      </c>
      <c r="E23" s="501"/>
      <c r="F23" s="394"/>
      <c r="G23" s="394"/>
      <c r="H23" s="394"/>
      <c r="I23" s="394"/>
    </row>
    <row r="24" spans="1:10" ht="40.200000000000003" customHeight="1" x14ac:dyDescent="0.3">
      <c r="A24" s="418" t="s">
        <v>119</v>
      </c>
      <c r="B24" s="419" t="s">
        <v>415</v>
      </c>
      <c r="C24" s="461"/>
      <c r="D24" s="475" t="str">
        <f>IF(C24="","This Question must be answered before uploading, the report will not be processed if left blank",IF(C24="Yes","Please submit copy via LGC File Portal.",""))</f>
        <v>This Question must be answered before uploading, the report will not be processed if left blank</v>
      </c>
      <c r="E24" s="501"/>
      <c r="F24" s="394"/>
      <c r="G24" s="394"/>
      <c r="H24" s="394"/>
      <c r="I24" s="394"/>
    </row>
    <row r="25" spans="1:10" s="102" customFormat="1" ht="40.200000000000003" customHeight="1" x14ac:dyDescent="0.3">
      <c r="A25" s="477" t="s">
        <v>416</v>
      </c>
      <c r="B25" s="480" t="s">
        <v>459</v>
      </c>
      <c r="C25" s="481">
        <v>45473</v>
      </c>
      <c r="D25" s="482" t="s">
        <v>460</v>
      </c>
      <c r="E25" s="501"/>
      <c r="F25" s="394"/>
      <c r="G25" s="394"/>
      <c r="H25" s="394"/>
      <c r="I25" s="394"/>
      <c r="J25" s="393"/>
    </row>
    <row r="26" spans="1:10" ht="40.200000000000003" customHeight="1" x14ac:dyDescent="0.3">
      <c r="A26" s="418">
        <v>1079</v>
      </c>
      <c r="B26" s="419" t="s">
        <v>443</v>
      </c>
      <c r="C26" s="481"/>
      <c r="D26" s="479" t="str">
        <f>IF(C26="","This question must be answered before uploading. The report will not be processed if left blank.",IF(C26&gt;'Performance  Indicators Print'!N8,"Financial Performance Indicator of Concern that requires a response.",""))</f>
        <v>This question must be answered before uploading. The report will not be processed if left blank.</v>
      </c>
      <c r="E26" s="501"/>
      <c r="F26" s="394"/>
      <c r="G26" s="394"/>
      <c r="H26" s="394"/>
      <c r="I26" s="394"/>
    </row>
    <row r="27" spans="1:10" ht="49.95" customHeight="1" x14ac:dyDescent="0.3">
      <c r="A27" s="418">
        <v>980</v>
      </c>
      <c r="B27" s="419" t="s">
        <v>461</v>
      </c>
      <c r="C27" s="462"/>
      <c r="D27" s="475" t="str">
        <f>IF(C27="","This Question must be answered before uploading, the report will not be processed if left blank","")</f>
        <v>This Question must be answered before uploading, the report will not be processed if left blank</v>
      </c>
      <c r="E27" s="501"/>
      <c r="F27"/>
      <c r="G27"/>
      <c r="H27"/>
      <c r="I27"/>
      <c r="J27"/>
    </row>
    <row r="28" spans="1:10" ht="40.200000000000003" customHeight="1" x14ac:dyDescent="0.3">
      <c r="A28" s="521">
        <v>975</v>
      </c>
      <c r="B28" s="522" t="s">
        <v>418</v>
      </c>
      <c r="C28" s="523"/>
      <c r="D28" s="524" t="str">
        <f>IF(C28="","This Question must be answered before uploading, the report will not be processed if left blank","")</f>
        <v>This Question must be answered before uploading, the report will not be processed if left blank</v>
      </c>
      <c r="E28" s="501"/>
      <c r="F28" s="394"/>
      <c r="G28" s="394"/>
      <c r="H28" s="394"/>
      <c r="I28" s="394"/>
    </row>
    <row r="29" spans="1:10" s="102" customFormat="1" ht="24.6" customHeight="1" x14ac:dyDescent="0.3">
      <c r="A29" s="527" t="s">
        <v>419</v>
      </c>
      <c r="B29" s="528"/>
      <c r="C29" s="529"/>
      <c r="D29" s="530"/>
      <c r="E29" s="502"/>
      <c r="F29" s="394"/>
      <c r="G29" s="394"/>
      <c r="H29" s="394"/>
      <c r="I29" s="394"/>
      <c r="J29" s="393"/>
    </row>
    <row r="30" spans="1:10" s="102" customFormat="1" ht="40.200000000000003" customHeight="1" x14ac:dyDescent="0.3">
      <c r="A30" s="554">
        <v>1068</v>
      </c>
      <c r="B30" s="555" t="s">
        <v>420</v>
      </c>
      <c r="C30" s="525"/>
      <c r="D30" s="526" t="str">
        <f>IF(C30="","This Question must be answered before uploading, the report will not be processed if left blank","")</f>
        <v>This Question must be answered before uploading, the report will not be processed if left blank</v>
      </c>
      <c r="E30" s="502"/>
      <c r="F30" s="394"/>
      <c r="G30" s="394"/>
      <c r="H30" s="394"/>
      <c r="I30" s="394"/>
      <c r="J30" s="393"/>
    </row>
    <row r="31" spans="1:10" s="102" customFormat="1" ht="40.200000000000003" customHeight="1" x14ac:dyDescent="0.3">
      <c r="A31" s="418">
        <v>1069</v>
      </c>
      <c r="B31" s="419" t="s">
        <v>421</v>
      </c>
      <c r="C31" s="483"/>
      <c r="D31" s="438" t="str">
        <f>IF(C31="","This Question must be answered before uploading, the report will not be processed if left blank","")</f>
        <v>This Question must be answered before uploading, the report will not be processed if left blank</v>
      </c>
      <c r="E31" s="502"/>
      <c r="F31" s="394"/>
      <c r="G31" s="394"/>
      <c r="H31" s="394"/>
      <c r="I31" s="394"/>
      <c r="J31" s="393"/>
    </row>
    <row r="32" spans="1:10" s="102" customFormat="1" ht="40.200000000000003" customHeight="1" x14ac:dyDescent="0.3">
      <c r="A32" s="418">
        <v>1070</v>
      </c>
      <c r="B32" s="419" t="s">
        <v>422</v>
      </c>
      <c r="C32" s="483"/>
      <c r="D32" s="438" t="str">
        <f>IF(C32="","This Question must be answered before uploading, the report will not be processed if left blank","")</f>
        <v>This Question must be answered before uploading, the report will not be processed if left blank</v>
      </c>
      <c r="E32" s="502"/>
      <c r="F32" s="394"/>
      <c r="G32" s="394"/>
      <c r="H32" s="394"/>
      <c r="I32" s="394"/>
      <c r="J32" s="393"/>
    </row>
    <row r="33" spans="1:10" s="102" customFormat="1" ht="40.200000000000003" customHeight="1" x14ac:dyDescent="0.3">
      <c r="A33" s="418">
        <v>1071</v>
      </c>
      <c r="B33" s="419" t="s">
        <v>444</v>
      </c>
      <c r="C33" s="484"/>
      <c r="D33" s="438" t="str">
        <f>IF(C33="","This Question must be answered before uploading, the report will not be processed if left blank","")</f>
        <v>This Question must be answered before uploading, the report will not be processed if left blank</v>
      </c>
      <c r="E33" s="502"/>
      <c r="F33" s="394"/>
      <c r="G33" s="394"/>
      <c r="H33" s="394"/>
      <c r="I33" s="394"/>
      <c r="J33" s="393"/>
    </row>
    <row r="34" spans="1:10" x14ac:dyDescent="0.3">
      <c r="A34" s="388"/>
      <c r="B34" s="389"/>
      <c r="C34" s="390"/>
      <c r="D34" s="421"/>
    </row>
    <row r="35" spans="1:10" s="102" customFormat="1" ht="40.200000000000003" customHeight="1" x14ac:dyDescent="0.3">
      <c r="A35" s="420" t="s">
        <v>120</v>
      </c>
      <c r="B35" s="438" t="str">
        <f>IF(D35="","This Question must be answered before uploading, the report will not be processed if left blank","")</f>
        <v>This Question must be answered before uploading, the report will not be processed if left blank</v>
      </c>
      <c r="C35" s="518" t="s">
        <v>104</v>
      </c>
      <c r="D35" s="519"/>
      <c r="E35" s="393"/>
      <c r="F35" s="393"/>
      <c r="G35" s="393"/>
      <c r="H35" s="393"/>
      <c r="I35" s="393"/>
      <c r="J35" s="393"/>
    </row>
    <row r="36" spans="1:10" ht="14.4" customHeight="1" x14ac:dyDescent="0.3">
      <c r="A36" s="340"/>
      <c r="B36" s="385"/>
      <c r="C36" s="384"/>
      <c r="D36" s="520"/>
    </row>
    <row r="37" spans="1:10" ht="40.200000000000003" customHeight="1" x14ac:dyDescent="0.3">
      <c r="A37" s="420" t="s">
        <v>121</v>
      </c>
      <c r="B37" s="438" t="str">
        <f>IF(D37="","This Question must be answered before uploading, the report will not be processed if left blank","")</f>
        <v>This Question must be answered before uploading, the report will not be processed if left blank</v>
      </c>
      <c r="C37" s="518" t="s">
        <v>105</v>
      </c>
      <c r="D37" s="519"/>
    </row>
    <row r="38" spans="1:10" ht="14.4" customHeight="1" x14ac:dyDescent="0.3">
      <c r="A38" s="340"/>
      <c r="B38" s="385"/>
      <c r="C38" s="384"/>
      <c r="D38" s="520"/>
    </row>
    <row r="39" spans="1:10" s="102" customFormat="1" ht="40.200000000000003" customHeight="1" x14ac:dyDescent="0.3">
      <c r="A39" s="420" t="s">
        <v>152</v>
      </c>
      <c r="B39" s="438" t="str">
        <f>IF(D39="","This Question must be answered before uploading, the report will not be processed if left blank","")</f>
        <v>This Question must be answered before uploading, the report will not be processed if left blank</v>
      </c>
      <c r="C39" s="518" t="s">
        <v>257</v>
      </c>
      <c r="D39" s="440"/>
      <c r="E39" s="393"/>
      <c r="F39" s="393"/>
      <c r="G39" s="393"/>
      <c r="H39" s="393"/>
      <c r="I39" s="393"/>
      <c r="J39" s="393"/>
    </row>
    <row r="43" spans="1:10" x14ac:dyDescent="0.3">
      <c r="A43" s="446"/>
      <c r="B43" s="447" t="s">
        <v>106</v>
      </c>
      <c r="C43" s="531">
        <v>1</v>
      </c>
      <c r="D43" s="448" t="s">
        <v>57</v>
      </c>
    </row>
    <row r="44" spans="1:10" x14ac:dyDescent="0.3">
      <c r="A44" s="449"/>
      <c r="B44" s="445" t="s">
        <v>107</v>
      </c>
      <c r="C44" s="451">
        <v>45535</v>
      </c>
      <c r="D44" s="450"/>
    </row>
    <row r="45" spans="1:10" x14ac:dyDescent="0.3">
      <c r="B45" s="341"/>
      <c r="C45" s="385"/>
    </row>
    <row r="50" spans="2:3" x14ac:dyDescent="0.3">
      <c r="B50" s="341"/>
      <c r="C50" s="385"/>
    </row>
  </sheetData>
  <sheetProtection algorithmName="SHA-512" hashValue="HvFGP8qstt+rSF5w5uviIeJjQa27MZ5M9Y3N6y/Iy8KMIQ/RxGKe8gteDjEDZHG/Frych2Z9dHQf6u+mJrPCfw==" saltValue="sVIVHelqeMt47cwEuzKQuQ==" spinCount="100000" sheet="1" objects="1" scenarios="1"/>
  <mergeCells count="3">
    <mergeCell ref="A2:D2"/>
    <mergeCell ref="A4:D4"/>
    <mergeCell ref="A6:D6"/>
  </mergeCells>
  <conditionalFormatting sqref="D39">
    <cfRule type="expression" dxfId="9" priority="8">
      <formula>$Q39</formula>
    </cfRule>
  </conditionalFormatting>
  <dataValidations count="11">
    <dataValidation type="list" allowBlank="1" showInputMessage="1" showErrorMessage="1" prompt="Please select Yes or No from the drop down list" sqref="C16 C22:C24 C14 C11:C12 C28 C32 C30"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list" allowBlank="1" showInputMessage="1" showErrorMessage="1" prompt="Please select Yes, No or N/A from the drop down list" sqref="C20:C21 C31" xr:uid="{1338E819-A8A7-4AB4-965C-9AAE0E62C78A}">
      <formula1>"Yes, No, N/A"</formula1>
    </dataValidation>
    <dataValidation type="date" operator="greaterThan" showInputMessage="1" showErrorMessage="1" promptTitle="MM/DD/YYYY" prompt="This cannot be blank" sqref="C27" xr:uid="{F2F609DE-2DD8-4C56-AEA4-B39EA636E384}">
      <formula1>45107</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9" xr:uid="{C03418DF-3B42-4CD5-A316-291388505573}">
      <formula1>44742</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down list." sqref="C13" xr:uid="{5116D84B-0F4B-4D67-B108-A581CDD397EA}">
      <formula1>"Yes, No, N/A"</formula1>
    </dataValidation>
    <dataValidation type="custom" allowBlank="1" showInputMessage="1" showErrorMessage="1" error="Submit Date is equal or prior to fiscal year-end date." sqref="C26" xr:uid="{D3A2C788-ABF6-4AB9-BDBA-A169738A023C}">
      <formula1>C25&lt;C26</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4"/>
  <sheetViews>
    <sheetView showGridLines="0" zoomScale="80" zoomScaleNormal="80" workbookViewId="0">
      <selection activeCell="J10" sqref="J10"/>
    </sheetView>
  </sheetViews>
  <sheetFormatPr defaultColWidth="9.109375" defaultRowHeight="14.4" x14ac:dyDescent="0.3"/>
  <cols>
    <col min="1" max="1" width="6.33203125" style="298" customWidth="1"/>
    <col min="2" max="2" width="57.6640625" style="298" customWidth="1"/>
    <col min="3" max="4" width="14.33203125" style="298" customWidth="1"/>
    <col min="5" max="7" width="17.33203125" style="298" customWidth="1"/>
    <col min="8" max="8" width="71.44140625" style="298" customWidth="1"/>
    <col min="9" max="9" width="56.77734375" style="299" customWidth="1"/>
    <col min="10" max="10" width="46.109375" style="299" customWidth="1"/>
    <col min="11" max="11" width="9.109375" style="383" hidden="1" customWidth="1"/>
    <col min="12" max="12" width="36.88671875" style="373" hidden="1" customWidth="1"/>
    <col min="13" max="14" width="15.6640625" style="373" hidden="1" customWidth="1"/>
    <col min="15" max="15" width="56.33203125" style="373" hidden="1" customWidth="1"/>
    <col min="16" max="16" width="11.109375" style="374" customWidth="1"/>
    <col min="17" max="18" width="9.109375" style="375" customWidth="1"/>
    <col min="19" max="59" width="9.109375" style="375"/>
    <col min="60" max="16384" width="9.109375" style="298"/>
  </cols>
  <sheetData>
    <row r="1" spans="1:81" ht="40.5" customHeight="1" thickBot="1" x14ac:dyDescent="0.35">
      <c r="A1" s="347"/>
      <c r="B1" s="599" t="s">
        <v>249</v>
      </c>
      <c r="C1" s="599"/>
      <c r="D1" s="599"/>
      <c r="E1" s="599"/>
      <c r="F1" s="599"/>
      <c r="G1" s="599"/>
      <c r="H1" s="600"/>
      <c r="I1" s="597"/>
      <c r="J1" s="598"/>
      <c r="K1" s="372"/>
    </row>
    <row r="2" spans="1:81" ht="72" customHeight="1" thickBot="1" x14ac:dyDescent="0.35">
      <c r="A2" s="348"/>
      <c r="B2" s="601" t="s">
        <v>250</v>
      </c>
      <c r="C2" s="586"/>
      <c r="D2" s="586"/>
      <c r="E2" s="586"/>
      <c r="F2" s="586"/>
      <c r="G2" s="586"/>
      <c r="H2" s="587"/>
      <c r="I2" s="614" t="s">
        <v>251</v>
      </c>
      <c r="J2" s="616" t="s">
        <v>325</v>
      </c>
      <c r="K2" s="376"/>
    </row>
    <row r="3" spans="1:81" ht="15" customHeight="1" thickBot="1" x14ac:dyDescent="0.35">
      <c r="A3" s="349"/>
      <c r="B3" s="350"/>
      <c r="C3" s="351"/>
      <c r="D3" s="351"/>
      <c r="E3" s="351"/>
      <c r="F3" s="351"/>
      <c r="G3" s="352"/>
      <c r="H3" s="371"/>
      <c r="I3" s="615"/>
      <c r="J3" s="617"/>
      <c r="K3" s="376"/>
    </row>
    <row r="4" spans="1:81" ht="21.75" customHeight="1" thickBot="1" x14ac:dyDescent="0.35">
      <c r="A4" s="353"/>
      <c r="B4" s="354" t="s">
        <v>116</v>
      </c>
      <c r="C4" s="602" t="str">
        <f>'Unit Data from Audit Worksheet'!D2</f>
        <v>Select Unit Name from Drop Down List</v>
      </c>
      <c r="D4" s="603"/>
      <c r="E4" s="604"/>
      <c r="F4" s="605" t="s">
        <v>462</v>
      </c>
      <c r="G4" s="606"/>
      <c r="H4" s="609" t="s">
        <v>324</v>
      </c>
      <c r="I4" s="615"/>
      <c r="J4" s="617"/>
      <c r="K4" s="377"/>
      <c r="L4" s="378"/>
    </row>
    <row r="5" spans="1:81" ht="21.6" thickBot="1" x14ac:dyDescent="0.35">
      <c r="A5" s="355"/>
      <c r="B5" s="356" t="s">
        <v>111</v>
      </c>
      <c r="C5" s="611" t="e">
        <f>'Unit Data from Audit Worksheet'!D3</f>
        <v>#N/A</v>
      </c>
      <c r="D5" s="612"/>
      <c r="E5" s="613"/>
      <c r="F5" s="607"/>
      <c r="G5" s="608"/>
      <c r="H5" s="610"/>
      <c r="I5" s="615"/>
      <c r="J5" s="617"/>
      <c r="K5" s="379"/>
      <c r="L5" s="380"/>
    </row>
    <row r="6" spans="1:81" s="102" customFormat="1" ht="88.5" hidden="1" customHeight="1" thickBot="1" x14ac:dyDescent="0.35">
      <c r="A6" s="315"/>
      <c r="B6" s="361" t="s">
        <v>62</v>
      </c>
      <c r="C6" s="309"/>
      <c r="D6" s="309"/>
      <c r="E6" s="316" t="str">
        <f>+N6</f>
        <v/>
      </c>
      <c r="F6" s="300" t="s">
        <v>112</v>
      </c>
      <c r="G6" s="317" t="str">
        <f>+N6</f>
        <v/>
      </c>
      <c r="H6" s="311" t="s">
        <v>146</v>
      </c>
      <c r="I6" s="308" t="s">
        <v>143</v>
      </c>
      <c r="J6" s="358"/>
      <c r="K6" s="379"/>
      <c r="L6" s="381"/>
      <c r="M6" s="381"/>
      <c r="N6" s="382" t="str">
        <f>IFERROR((Import!#REF!-Import!#REF!)/Import!#REF!,"")</f>
        <v/>
      </c>
      <c r="O6" s="373"/>
      <c r="P6" s="374"/>
      <c r="Q6" s="375"/>
      <c r="R6" s="375"/>
      <c r="S6" s="375"/>
      <c r="T6" s="375"/>
      <c r="U6" s="375"/>
      <c r="V6" s="375"/>
      <c r="W6" s="375"/>
      <c r="X6" s="375"/>
      <c r="Y6" s="375"/>
      <c r="Z6" s="375"/>
      <c r="AA6" s="375"/>
      <c r="AB6" s="375"/>
      <c r="AC6" s="375"/>
      <c r="AD6" s="375"/>
      <c r="AE6" s="375"/>
      <c r="AF6" s="375"/>
      <c r="AG6" s="375"/>
      <c r="AH6" s="375"/>
      <c r="AI6" s="375"/>
      <c r="AJ6" s="375"/>
      <c r="AK6" s="375"/>
      <c r="AL6" s="375"/>
      <c r="AM6" s="375"/>
      <c r="AN6" s="375"/>
      <c r="AO6" s="375"/>
      <c r="AP6" s="375"/>
      <c r="AQ6" s="375"/>
      <c r="AR6" s="375"/>
      <c r="AS6" s="375"/>
      <c r="AT6" s="375"/>
      <c r="AU6" s="375"/>
      <c r="AV6" s="375"/>
      <c r="AW6" s="375"/>
      <c r="AX6" s="375"/>
      <c r="AY6" s="375"/>
      <c r="AZ6" s="375"/>
      <c r="BA6" s="375"/>
      <c r="BB6" s="375"/>
      <c r="BC6" s="375"/>
      <c r="BD6" s="375"/>
      <c r="BE6" s="375"/>
      <c r="BF6" s="375"/>
      <c r="BG6" s="375"/>
      <c r="BH6" s="298"/>
      <c r="BI6" s="298"/>
      <c r="BJ6" s="298"/>
      <c r="BK6" s="298"/>
      <c r="BL6" s="298"/>
      <c r="BM6" s="298"/>
      <c r="BN6" s="298"/>
      <c r="BO6" s="298"/>
      <c r="BP6" s="298"/>
      <c r="BQ6" s="298"/>
      <c r="BR6" s="298"/>
      <c r="BS6" s="298"/>
      <c r="BT6" s="298"/>
      <c r="BU6" s="298"/>
      <c r="BV6" s="298"/>
      <c r="BW6" s="298"/>
      <c r="BX6" s="298"/>
      <c r="BY6" s="298"/>
      <c r="BZ6" s="298"/>
      <c r="CA6" s="298"/>
      <c r="CB6" s="298"/>
      <c r="CC6" s="298"/>
    </row>
    <row r="7" spans="1:81" s="102" customFormat="1" ht="18.600000000000001" thickBot="1" x14ac:dyDescent="0.35">
      <c r="A7" s="315"/>
      <c r="B7" s="585" t="s">
        <v>147</v>
      </c>
      <c r="C7" s="585"/>
      <c r="D7" s="585"/>
      <c r="E7" s="302">
        <v>2024</v>
      </c>
      <c r="F7" s="362" t="s">
        <v>148</v>
      </c>
      <c r="G7" s="363"/>
      <c r="H7" s="301"/>
      <c r="I7" s="313"/>
      <c r="J7" s="301"/>
      <c r="K7" s="379"/>
      <c r="L7" s="373"/>
      <c r="M7" s="373"/>
      <c r="N7" s="373"/>
      <c r="O7" s="373"/>
      <c r="P7" s="374"/>
      <c r="Q7" s="375"/>
      <c r="R7" s="375"/>
      <c r="S7" s="375"/>
      <c r="T7" s="375"/>
      <c r="U7" s="375"/>
      <c r="V7" s="375"/>
      <c r="W7" s="375"/>
      <c r="X7" s="375"/>
      <c r="Y7" s="375"/>
      <c r="Z7" s="375"/>
      <c r="AA7" s="375"/>
      <c r="AB7" s="375"/>
      <c r="AC7" s="375"/>
      <c r="AD7" s="375"/>
      <c r="AE7" s="375"/>
      <c r="AF7" s="375"/>
      <c r="AG7" s="375"/>
      <c r="AH7" s="375"/>
      <c r="AI7" s="375"/>
      <c r="AJ7" s="375"/>
      <c r="AK7" s="375"/>
      <c r="AL7" s="375"/>
      <c r="AM7" s="375"/>
      <c r="AN7" s="375"/>
      <c r="AO7" s="375"/>
      <c r="AP7" s="375"/>
      <c r="AQ7" s="375"/>
      <c r="AR7" s="375"/>
      <c r="AS7" s="375"/>
      <c r="AT7" s="375"/>
      <c r="AU7" s="375"/>
      <c r="AV7" s="375"/>
      <c r="AW7" s="375"/>
      <c r="AX7" s="375"/>
      <c r="AY7" s="375"/>
      <c r="AZ7" s="375"/>
      <c r="BA7" s="375"/>
      <c r="BB7" s="375"/>
      <c r="BC7" s="375"/>
      <c r="BD7" s="375"/>
      <c r="BE7" s="375"/>
      <c r="BF7" s="375"/>
      <c r="BG7" s="375"/>
      <c r="BH7" s="298"/>
      <c r="BI7" s="298"/>
      <c r="BJ7" s="298"/>
      <c r="BK7" s="298"/>
      <c r="BL7" s="298"/>
      <c r="BM7" s="298"/>
      <c r="BN7" s="298"/>
      <c r="BO7" s="298"/>
      <c r="BP7" s="298"/>
      <c r="BQ7" s="298"/>
      <c r="BR7" s="298"/>
      <c r="BS7" s="298"/>
      <c r="BT7" s="298"/>
      <c r="BU7" s="298"/>
      <c r="BV7" s="298"/>
      <c r="BW7" s="298"/>
      <c r="BX7" s="298"/>
      <c r="BY7" s="298"/>
      <c r="BZ7" s="298"/>
      <c r="CA7" s="298"/>
      <c r="CB7" s="298"/>
      <c r="CC7" s="298"/>
    </row>
    <row r="8" spans="1:81" s="102" customFormat="1" ht="92.25" customHeight="1" thickBot="1" x14ac:dyDescent="0.35">
      <c r="A8" s="364" t="s">
        <v>328</v>
      </c>
      <c r="B8" s="587" t="s">
        <v>417</v>
      </c>
      <c r="C8" s="596"/>
      <c r="D8" s="596"/>
      <c r="E8" s="497">
        <f>'TD Info Completed by Auditor'!C26</f>
        <v>0</v>
      </c>
      <c r="F8" s="366"/>
      <c r="G8" s="359" t="str">
        <f>IF('TD Info Completed by Auditor'!C26&gt;N8,"Late","Response Not Required")</f>
        <v>Response Not Required</v>
      </c>
      <c r="H8" s="312" t="s">
        <v>149</v>
      </c>
      <c r="I8" s="360" t="s">
        <v>437</v>
      </c>
      <c r="J8" s="499"/>
      <c r="K8" s="379"/>
      <c r="L8" s="487">
        <f>'TD Info Completed by Auditor'!C26</f>
        <v>0</v>
      </c>
      <c r="M8" s="488">
        <f>'TD Info Completed by Auditor'!C25</f>
        <v>45473</v>
      </c>
      <c r="N8" s="489">
        <f>IF(M8=DATEVALUE("6/30/2024"),N10,IF(M8=DATEVALUE("9/30/2024"),N11,IF(M8=DATEVALUE("12/31/2024"),N12,IF(M8=DATEVALUE("3/31/2025"),N13))))</f>
        <v>45657</v>
      </c>
      <c r="O8" s="373"/>
      <c r="P8" s="374"/>
      <c r="Q8" s="375"/>
      <c r="R8" s="375"/>
      <c r="S8" s="375"/>
      <c r="T8" s="375"/>
      <c r="U8" s="375"/>
      <c r="V8" s="375"/>
      <c r="W8" s="375"/>
      <c r="X8" s="375"/>
      <c r="Y8" s="375"/>
      <c r="Z8" s="375"/>
      <c r="AA8" s="375"/>
      <c r="AB8" s="375"/>
      <c r="AC8" s="375"/>
      <c r="AD8" s="375"/>
      <c r="AE8" s="375"/>
      <c r="AF8" s="375"/>
      <c r="AG8" s="375"/>
      <c r="AH8" s="375"/>
      <c r="AI8" s="375"/>
      <c r="AJ8" s="375"/>
      <c r="AK8" s="375"/>
      <c r="AL8" s="375"/>
      <c r="AM8" s="375"/>
      <c r="AN8" s="375"/>
      <c r="AO8" s="375"/>
      <c r="AP8" s="375"/>
      <c r="AQ8" s="375"/>
      <c r="AR8" s="375"/>
      <c r="AS8" s="375"/>
      <c r="AT8" s="375"/>
      <c r="AU8" s="375"/>
      <c r="AV8" s="375"/>
      <c r="AW8" s="375"/>
      <c r="AX8" s="375"/>
      <c r="AY8" s="375"/>
      <c r="AZ8" s="375"/>
      <c r="BA8" s="375"/>
      <c r="BB8" s="375"/>
      <c r="BC8" s="375"/>
      <c r="BD8" s="375"/>
      <c r="BE8" s="375"/>
      <c r="BF8" s="375"/>
      <c r="BG8" s="375"/>
      <c r="BH8" s="298"/>
      <c r="BI8" s="298"/>
      <c r="BJ8" s="298"/>
      <c r="BK8" s="298"/>
      <c r="BL8" s="298"/>
      <c r="BM8" s="298"/>
      <c r="BN8" s="298"/>
      <c r="BO8" s="298"/>
      <c r="BP8" s="298"/>
      <c r="BQ8" s="298"/>
      <c r="BR8" s="298"/>
      <c r="BS8" s="298"/>
      <c r="BT8" s="298"/>
      <c r="BU8" s="298"/>
      <c r="BV8" s="298"/>
      <c r="BW8" s="298"/>
      <c r="BX8" s="298"/>
      <c r="BY8" s="298"/>
      <c r="BZ8" s="298"/>
      <c r="CA8" s="298"/>
      <c r="CB8" s="298"/>
      <c r="CC8" s="298"/>
    </row>
    <row r="9" spans="1:81" s="102" customFormat="1" ht="18" customHeight="1" thickBot="1" x14ac:dyDescent="0.35">
      <c r="A9" s="365"/>
      <c r="B9" s="590"/>
      <c r="C9" s="590"/>
      <c r="D9" s="591"/>
      <c r="E9" s="302">
        <v>2024</v>
      </c>
      <c r="F9" s="106" t="s">
        <v>148</v>
      </c>
      <c r="G9" s="303"/>
      <c r="H9" s="310"/>
      <c r="I9" s="314"/>
      <c r="J9" s="500"/>
      <c r="K9" s="379"/>
      <c r="L9" s="490" t="s">
        <v>438</v>
      </c>
      <c r="M9" s="373" t="s">
        <v>439</v>
      </c>
      <c r="N9" s="491"/>
      <c r="O9" s="373"/>
      <c r="P9" s="374"/>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375"/>
      <c r="BG9" s="375"/>
      <c r="BH9" s="298"/>
      <c r="BI9" s="298"/>
      <c r="BJ9" s="298"/>
      <c r="BK9" s="298"/>
      <c r="BL9" s="298"/>
      <c r="BM9" s="298"/>
      <c r="BN9" s="298"/>
      <c r="BO9" s="298"/>
      <c r="BP9" s="298"/>
      <c r="BQ9" s="298"/>
      <c r="BR9" s="298"/>
      <c r="BS9" s="298"/>
      <c r="BT9" s="298"/>
      <c r="BU9" s="298"/>
      <c r="BV9" s="298"/>
      <c r="BW9" s="298"/>
      <c r="BX9" s="298"/>
      <c r="BY9" s="298"/>
      <c r="BZ9" s="298"/>
      <c r="CA9" s="298"/>
      <c r="CB9" s="298"/>
      <c r="CC9" s="298"/>
    </row>
    <row r="10" spans="1:81" s="102" customFormat="1" ht="77.400000000000006" customHeight="1" thickBot="1" x14ac:dyDescent="0.35">
      <c r="A10" s="357" t="s">
        <v>329</v>
      </c>
      <c r="B10" s="586" t="s">
        <v>440</v>
      </c>
      <c r="C10" s="586"/>
      <c r="D10" s="587"/>
      <c r="E10" s="359" t="str">
        <f>IF(AND(Import!L44=2,AND(Import!L50&lt;=0,Import!L51&lt;=0)),"No","Yes")</f>
        <v>Yes</v>
      </c>
      <c r="F10" s="366"/>
      <c r="G10" s="359" t="str">
        <f>E10</f>
        <v>Yes</v>
      </c>
      <c r="H10" s="498" t="s">
        <v>441</v>
      </c>
      <c r="I10" s="367" t="s">
        <v>326</v>
      </c>
      <c r="J10" s="499"/>
      <c r="K10" s="379"/>
      <c r="L10" s="490"/>
      <c r="M10" s="492">
        <v>45473</v>
      </c>
      <c r="N10" s="493">
        <v>45657</v>
      </c>
      <c r="O10" s="373"/>
      <c r="P10" s="374"/>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row>
    <row r="11" spans="1:81" s="102" customFormat="1" ht="73.650000000000006" customHeight="1" thickBot="1" x14ac:dyDescent="0.35">
      <c r="A11" s="357" t="s">
        <v>330</v>
      </c>
      <c r="B11" s="588" t="s">
        <v>252</v>
      </c>
      <c r="C11" s="588"/>
      <c r="D11" s="589"/>
      <c r="E11" s="359" t="str">
        <f>IF(Import!L54=1,"Yes",IF(Import!L54=2,"No",IF(Import!L54=3,"N/A","This question must be answered.  See cell C21 on TD")))</f>
        <v>This question must be answered.  See cell C21 on TD</v>
      </c>
      <c r="F11" s="366"/>
      <c r="G11" s="359" t="str">
        <f>E11</f>
        <v>This question must be answered.  See cell C21 on TD</v>
      </c>
      <c r="H11" s="307" t="s">
        <v>150</v>
      </c>
      <c r="I11" s="360" t="s">
        <v>128</v>
      </c>
      <c r="J11" s="499"/>
      <c r="K11" s="379"/>
      <c r="L11" s="490"/>
      <c r="M11" s="492">
        <v>45565</v>
      </c>
      <c r="N11" s="493">
        <v>45747</v>
      </c>
      <c r="O11" s="373"/>
      <c r="P11" s="374"/>
      <c r="Q11" s="375"/>
      <c r="R11" s="375"/>
      <c r="S11" s="375"/>
      <c r="T11" s="375"/>
      <c r="U11" s="375"/>
      <c r="V11" s="375"/>
      <c r="W11" s="375"/>
      <c r="X11" s="375"/>
      <c r="Y11" s="375"/>
      <c r="Z11" s="375"/>
      <c r="AA11" s="375"/>
      <c r="AB11" s="375"/>
      <c r="AC11" s="375"/>
      <c r="AD11" s="375"/>
      <c r="AE11" s="375"/>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row>
    <row r="12" spans="1:81" s="102" customFormat="1" ht="18" customHeight="1" thickBot="1" x14ac:dyDescent="0.35">
      <c r="A12" s="365"/>
      <c r="B12" s="594"/>
      <c r="C12" s="594"/>
      <c r="D12" s="595"/>
      <c r="E12" s="302">
        <v>2024</v>
      </c>
      <c r="F12" s="106" t="s">
        <v>148</v>
      </c>
      <c r="G12" s="304"/>
      <c r="H12" s="303"/>
      <c r="I12" s="314"/>
      <c r="J12" s="500"/>
      <c r="K12" s="379"/>
      <c r="L12" s="490"/>
      <c r="M12" s="492">
        <v>45657</v>
      </c>
      <c r="N12" s="493">
        <v>45838</v>
      </c>
      <c r="O12" s="373"/>
      <c r="P12" s="374"/>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row>
    <row r="13" spans="1:81" s="102" customFormat="1" ht="99.75" customHeight="1" thickBot="1" x14ac:dyDescent="0.35">
      <c r="A13" s="357" t="s">
        <v>331</v>
      </c>
      <c r="B13" s="592" t="s">
        <v>327</v>
      </c>
      <c r="C13" s="593"/>
      <c r="D13" s="593"/>
      <c r="E13" s="368" t="str">
        <f>IF(Import!L52&gt;0,"Yes","No")</f>
        <v>No</v>
      </c>
      <c r="F13" s="366"/>
      <c r="G13" s="359" t="str">
        <f>E13</f>
        <v>No</v>
      </c>
      <c r="H13" s="307" t="s">
        <v>151</v>
      </c>
      <c r="I13" s="360" t="s">
        <v>333</v>
      </c>
      <c r="J13" s="499"/>
      <c r="K13" s="379"/>
      <c r="L13" s="494"/>
      <c r="M13" s="495">
        <v>45747</v>
      </c>
      <c r="N13" s="496">
        <v>45930</v>
      </c>
      <c r="O13" s="373"/>
      <c r="P13" s="374"/>
      <c r="Q13" s="375"/>
      <c r="R13" s="375"/>
      <c r="S13" s="375"/>
      <c r="T13" s="375"/>
      <c r="U13" s="375"/>
      <c r="V13" s="375"/>
      <c r="W13" s="375"/>
      <c r="X13" s="375"/>
      <c r="Y13" s="375"/>
      <c r="Z13" s="375"/>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row>
    <row r="14" spans="1:81" s="299" customFormat="1" x14ac:dyDescent="0.3">
      <c r="A14" s="369"/>
      <c r="B14" s="305"/>
      <c r="C14" s="305"/>
      <c r="D14" s="305"/>
      <c r="E14" s="305"/>
      <c r="F14" s="305"/>
      <c r="G14" s="305"/>
      <c r="H14" s="305"/>
      <c r="I14" s="306"/>
      <c r="J14" s="306"/>
      <c r="K14" s="383"/>
      <c r="L14" s="373"/>
      <c r="M14" s="373"/>
      <c r="N14" s="373"/>
      <c r="O14" s="373"/>
      <c r="P14" s="374"/>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5"/>
      <c r="AO14" s="375"/>
      <c r="AP14" s="375"/>
      <c r="AQ14" s="375"/>
      <c r="AR14" s="375"/>
      <c r="AS14" s="375"/>
      <c r="AT14" s="375"/>
      <c r="AU14" s="375"/>
      <c r="AV14" s="375"/>
      <c r="AW14" s="375"/>
      <c r="AX14" s="375"/>
      <c r="AY14" s="375"/>
      <c r="AZ14" s="375"/>
      <c r="BA14" s="375"/>
      <c r="BB14" s="375"/>
      <c r="BC14" s="375"/>
      <c r="BD14" s="375"/>
      <c r="BE14" s="375"/>
      <c r="BF14" s="375"/>
      <c r="BG14" s="375"/>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row>
  </sheetData>
  <sheetProtection algorithmName="SHA-512" hashValue="2Bo+Lo5q7VWeOqqfLf2+iDlFFEYLyV2cKt9Ek0ohpgeIcmLrJg+ihDGkDKemOsyNFkzqpetP+XAigNKJCrbpRg==" saltValue="MNzZ5sOCGK4QNdo1l6S9Ng==" spinCount="100000" sheet="1" objects="1" scenarios="1"/>
  <mergeCells count="16">
    <mergeCell ref="I1:J1"/>
    <mergeCell ref="B1:H1"/>
    <mergeCell ref="B2:H2"/>
    <mergeCell ref="C4:E4"/>
    <mergeCell ref="F4:G5"/>
    <mergeCell ref="H4:H5"/>
    <mergeCell ref="C5:E5"/>
    <mergeCell ref="I2:I5"/>
    <mergeCell ref="J2:J5"/>
    <mergeCell ref="B7:D7"/>
    <mergeCell ref="B10:D10"/>
    <mergeCell ref="B11:D11"/>
    <mergeCell ref="B9:D9"/>
    <mergeCell ref="B13:D13"/>
    <mergeCell ref="B12:D12"/>
    <mergeCell ref="B8:D8"/>
  </mergeCells>
  <conditionalFormatting sqref="G8">
    <cfRule type="cellIs" dxfId="8" priority="25" operator="equal">
      <formula>"Late"</formula>
    </cfRule>
  </conditionalFormatting>
  <conditionalFormatting sqref="G10">
    <cfRule type="cellIs" dxfId="7" priority="22" operator="equal">
      <formula>"Yes"</formula>
    </cfRule>
  </conditionalFormatting>
  <conditionalFormatting sqref="G11">
    <cfRule type="cellIs" dxfId="6" priority="21" operator="equal">
      <formula>"Yes"</formula>
    </cfRule>
  </conditionalFormatting>
  <conditionalFormatting sqref="G12">
    <cfRule type="cellIs" dxfId="5" priority="19" operator="equal">
      <formula>"Yes"</formula>
    </cfRule>
  </conditionalFormatting>
  <conditionalFormatting sqref="G6">
    <cfRule type="cellIs" dxfId="4" priority="14" operator="lessThan">
      <formula>1</formula>
    </cfRule>
  </conditionalFormatting>
  <conditionalFormatting sqref="G13">
    <cfRule type="cellIs" dxfId="3" priority="2" operator="equal">
      <formula>"Yes"</formula>
    </cfRule>
  </conditionalFormatting>
  <pageMargins left="0.25" right="0.25" top="0.05" bottom="0.25" header="0.3" footer="0.25"/>
  <pageSetup scale="61" fitToHeight="0" orientation="landscape"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533"/>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2" customWidth="1"/>
    <col min="2" max="2" width="17.5546875" style="29" bestFit="1" customWidth="1"/>
    <col min="3" max="3" width="41.44140625" style="205" customWidth="1"/>
    <col min="4" max="4" width="20.88671875" style="2" bestFit="1" customWidth="1"/>
    <col min="5" max="5" width="17.5546875" style="2" customWidth="1"/>
    <col min="6" max="6" width="22.6640625" style="2" customWidth="1"/>
    <col min="7" max="7" width="17.44140625" style="148" customWidth="1"/>
    <col min="8" max="8" width="9.6640625" style="2" customWidth="1"/>
    <col min="9" max="9" width="1" style="169" customWidth="1"/>
    <col min="10" max="10" width="18.109375" style="4" customWidth="1"/>
    <col min="11" max="11" width="36.88671875" style="7" customWidth="1"/>
    <col min="12" max="12" width="23.44140625" style="212" customWidth="1"/>
    <col min="13" max="13" width="5.77734375" customWidth="1"/>
    <col min="14" max="14" width="21" style="2" customWidth="1"/>
    <col min="15" max="15" width="17.88671875" style="2" customWidth="1"/>
    <col min="16" max="16" width="9.109375" style="110" customWidth="1"/>
    <col min="17" max="17" width="10.33203125" style="150"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24" width="10.5546875" style="2" customWidth="1"/>
    <col min="25" max="25" width="9.88671875" style="2" customWidth="1"/>
    <col min="26" max="26" width="9.109375" style="2" customWidth="1"/>
    <col min="27" max="16384" width="9.109375" style="2"/>
  </cols>
  <sheetData>
    <row r="1" spans="1:28" ht="36" x14ac:dyDescent="0.3">
      <c r="C1" s="26" t="s">
        <v>77</v>
      </c>
      <c r="D1" s="11"/>
      <c r="I1" s="149"/>
      <c r="J1" s="25"/>
      <c r="K1" s="12" t="s">
        <v>14</v>
      </c>
      <c r="L1" s="34"/>
      <c r="S1" s="2">
        <v>100</v>
      </c>
      <c r="T1" s="2">
        <v>1</v>
      </c>
    </row>
    <row r="2" spans="1:28" ht="44.4" x14ac:dyDescent="0.4">
      <c r="C2" s="40" t="str">
        <f>'Unit Data from Audit Worksheet'!D2</f>
        <v>Select Unit Name from Drop Down List</v>
      </c>
      <c r="D2" s="69">
        <v>2024</v>
      </c>
      <c r="E2" s="69">
        <v>2024</v>
      </c>
      <c r="F2" s="10"/>
      <c r="G2" s="37"/>
      <c r="H2" s="10"/>
      <c r="I2" s="149"/>
      <c r="J2" s="22" t="s">
        <v>10</v>
      </c>
      <c r="K2" s="6" t="s">
        <v>9</v>
      </c>
      <c r="L2" s="36" t="s">
        <v>5</v>
      </c>
      <c r="S2" s="2">
        <v>200</v>
      </c>
      <c r="T2" s="2">
        <v>2</v>
      </c>
      <c r="X2" s="170" t="s">
        <v>170</v>
      </c>
      <c r="Y2" s="170" t="s">
        <v>169</v>
      </c>
    </row>
    <row r="3" spans="1:28" ht="31.2" x14ac:dyDescent="0.3">
      <c r="A3" s="151" t="s">
        <v>10</v>
      </c>
      <c r="B3" s="152"/>
      <c r="C3" s="24" t="s">
        <v>1</v>
      </c>
      <c r="D3" s="13" t="s">
        <v>11</v>
      </c>
      <c r="E3" s="13" t="s">
        <v>12</v>
      </c>
      <c r="F3" s="14" t="s">
        <v>15</v>
      </c>
      <c r="G3" s="41" t="s">
        <v>38</v>
      </c>
      <c r="H3" s="14" t="s">
        <v>55</v>
      </c>
      <c r="I3" s="149"/>
      <c r="J3" s="153"/>
      <c r="K3" s="70"/>
      <c r="L3" s="154"/>
      <c r="O3" s="2" t="s">
        <v>29</v>
      </c>
      <c r="Q3" s="46" t="s">
        <v>39</v>
      </c>
      <c r="S3" s="2">
        <v>300</v>
      </c>
      <c r="T3" s="2">
        <v>3</v>
      </c>
      <c r="Y3" s="2" t="s">
        <v>129</v>
      </c>
    </row>
    <row r="4" spans="1:28" ht="27.6" customHeight="1" x14ac:dyDescent="0.35">
      <c r="A4" s="155"/>
      <c r="B4" s="156"/>
      <c r="C4" s="27"/>
      <c r="D4" s="5"/>
      <c r="E4" s="5"/>
      <c r="F4" s="5"/>
      <c r="G4" s="38"/>
      <c r="H4" s="5"/>
      <c r="I4" s="149"/>
      <c r="J4" s="23">
        <v>999</v>
      </c>
      <c r="K4" s="9" t="s">
        <v>28</v>
      </c>
      <c r="L4" s="444" t="e">
        <f>'Unit Data from Audit Worksheet'!D3</f>
        <v>#N/A</v>
      </c>
      <c r="S4" s="2">
        <v>400</v>
      </c>
      <c r="T4" s="2">
        <v>4</v>
      </c>
      <c r="X4" s="157"/>
      <c r="Y4" s="157"/>
    </row>
    <row r="5" spans="1:28" ht="90" customHeight="1" x14ac:dyDescent="0.3">
      <c r="A5" s="122">
        <f>'Unit Data from Audit Worksheet'!A7</f>
        <v>592</v>
      </c>
      <c r="B5" s="131" t="str">
        <f>'Unit Data from Audit Worksheet'!C7</f>
        <v>Statement of Activities - Business Activities</v>
      </c>
      <c r="C5" s="121" t="str">
        <f>'Unit Data from Audit Worksheet'!D7</f>
        <v>Total Change in net position Business Type 
(Increase in net position is recorded as a positive and a decrease in net position is recorded as a negative)</v>
      </c>
      <c r="D5" s="55"/>
      <c r="E5" s="135">
        <f>'Unit Data from Audit Worksheet'!F7</f>
        <v>0</v>
      </c>
      <c r="F5" s="241"/>
      <c r="G5" s="132"/>
      <c r="H5" s="129"/>
      <c r="I5" s="20"/>
      <c r="J5" s="128">
        <v>592</v>
      </c>
      <c r="K5" s="127" t="s">
        <v>51</v>
      </c>
      <c r="L5" s="159">
        <f t="shared" ref="L5:L12" si="0">IF(D5="",E5,D5)</f>
        <v>0</v>
      </c>
      <c r="O5" s="163"/>
      <c r="P5" s="115"/>
      <c r="R5" s="220"/>
      <c r="S5" s="220"/>
      <c r="T5" s="220"/>
      <c r="U5" s="220"/>
      <c r="V5" s="220"/>
      <c r="W5" s="220"/>
      <c r="X5" s="339">
        <v>592</v>
      </c>
      <c r="Y5" s="157">
        <v>592</v>
      </c>
      <c r="Z5" s="220"/>
      <c r="AA5" s="222">
        <f t="shared" ref="AA5:AA23" si="1">A5-J5</f>
        <v>0</v>
      </c>
      <c r="AB5" s="157">
        <f t="shared" ref="AB5:AB23" si="2">E5-L5</f>
        <v>0</v>
      </c>
    </row>
    <row r="6" spans="1:28" ht="66" customHeight="1" x14ac:dyDescent="0.3">
      <c r="A6" s="122">
        <f>'Unit Data from Audit Worksheet'!A8</f>
        <v>591</v>
      </c>
      <c r="B6" s="131" t="str">
        <f>'Unit Data from Audit Worksheet'!C8</f>
        <v>Statement of Activities - Business Activities</v>
      </c>
      <c r="C6" s="121" t="str">
        <f>'Unit Data from Audit Worksheet'!D8</f>
        <v>Total Expenses - Exclude Transfers</v>
      </c>
      <c r="D6" s="55"/>
      <c r="E6" s="135">
        <f>'Unit Data from Audit Worksheet'!F8</f>
        <v>0</v>
      </c>
      <c r="F6" s="241">
        <f>IF(L6&lt;0,"Error: Enter as positive.",)</f>
        <v>0</v>
      </c>
      <c r="G6" s="132"/>
      <c r="H6" s="129"/>
      <c r="I6" s="20"/>
      <c r="J6" s="128">
        <v>591</v>
      </c>
      <c r="K6" s="127" t="s">
        <v>323</v>
      </c>
      <c r="L6" s="159">
        <f t="shared" si="0"/>
        <v>0</v>
      </c>
      <c r="O6" s="163"/>
      <c r="P6" s="115"/>
      <c r="R6" s="220"/>
      <c r="S6" s="220"/>
      <c r="T6" s="220"/>
      <c r="U6" s="220"/>
      <c r="V6" s="220"/>
      <c r="W6" s="220"/>
      <c r="X6" s="339">
        <v>591</v>
      </c>
      <c r="Y6" s="157">
        <v>591</v>
      </c>
      <c r="Z6" s="220"/>
      <c r="AA6" s="222">
        <f t="shared" si="1"/>
        <v>0</v>
      </c>
      <c r="AB6" s="157">
        <f t="shared" si="2"/>
        <v>0</v>
      </c>
    </row>
    <row r="7" spans="1:28" s="222" customFormat="1" ht="66" customHeight="1" x14ac:dyDescent="0.3">
      <c r="A7" s="122">
        <f>'Unit Data from Audit Worksheet'!A9</f>
        <v>593</v>
      </c>
      <c r="B7" s="131" t="str">
        <f>'Unit Data from Audit Worksheet'!C9</f>
        <v>Statement of Activities - Business Activities</v>
      </c>
      <c r="C7" s="121" t="str">
        <f>'Unit Data from Audit Worksheet'!D9</f>
        <v>Total Transfers in    (Preference is that transfers-in  are not netted against transfers-out)</v>
      </c>
      <c r="D7" s="55"/>
      <c r="E7" s="135">
        <f>'Unit Data from Audit Worksheet'!F9</f>
        <v>0</v>
      </c>
      <c r="F7" s="241"/>
      <c r="G7" s="132"/>
      <c r="H7" s="129"/>
      <c r="I7" s="20"/>
      <c r="J7" s="128">
        <v>593</v>
      </c>
      <c r="K7" s="430" t="s">
        <v>193</v>
      </c>
      <c r="L7" s="159">
        <f t="shared" si="0"/>
        <v>0</v>
      </c>
      <c r="M7"/>
      <c r="O7" s="163"/>
      <c r="P7" s="116"/>
      <c r="Q7" s="150"/>
      <c r="X7" s="339"/>
      <c r="Y7" s="157"/>
      <c r="AB7" s="157"/>
    </row>
    <row r="8" spans="1:28" s="222" customFormat="1" ht="66" customHeight="1" x14ac:dyDescent="0.3">
      <c r="A8" s="122">
        <f>'Unit Data from Audit Worksheet'!A10</f>
        <v>594</v>
      </c>
      <c r="B8" s="131" t="str">
        <f>'Unit Data from Audit Worksheet'!C10</f>
        <v>Statement of Activities - Business Activities</v>
      </c>
      <c r="C8" s="121" t="str">
        <f>'Unit Data from Audit Worksheet'!D10</f>
        <v>Total Transfers out    (Preference is that transfers-in  are not netted against transfers-out)</v>
      </c>
      <c r="D8" s="55"/>
      <c r="E8" s="135">
        <f>'Unit Data from Audit Worksheet'!F10</f>
        <v>0</v>
      </c>
      <c r="F8" s="241">
        <f>IF(L8&lt;0,"Error: Enter as positive.",)</f>
        <v>0</v>
      </c>
      <c r="G8" s="132"/>
      <c r="H8" s="129"/>
      <c r="I8" s="20"/>
      <c r="J8" s="128">
        <v>594</v>
      </c>
      <c r="K8" s="430" t="s">
        <v>194</v>
      </c>
      <c r="L8" s="159">
        <f t="shared" si="0"/>
        <v>0</v>
      </c>
      <c r="M8"/>
      <c r="O8" s="163"/>
      <c r="P8" s="116"/>
      <c r="Q8" s="150"/>
      <c r="X8" s="339"/>
      <c r="Y8" s="157"/>
      <c r="AB8" s="157"/>
    </row>
    <row r="9" spans="1:28" s="222" customFormat="1" ht="66" customHeight="1" x14ac:dyDescent="0.3">
      <c r="A9" s="122">
        <f>'Unit Data from Audit Worksheet'!A16</f>
        <v>1072</v>
      </c>
      <c r="B9" s="131" t="str">
        <f>'Unit Data from Audit Worksheet'!C16</f>
        <v>Revenue, Expenses &amp; Changes in Fund Net Position</v>
      </c>
      <c r="C9" s="121" t="str">
        <f>'Unit Data from Audit Worksheet'!D16</f>
        <v>All Proprietary Funds -total of all expenses excluding transfers out</v>
      </c>
      <c r="D9" s="55"/>
      <c r="E9" s="135">
        <f>'Unit Data from Audit Worksheet'!F16</f>
        <v>0</v>
      </c>
      <c r="F9" s="241"/>
      <c r="G9" s="132"/>
      <c r="H9" s="129"/>
      <c r="I9" s="20"/>
      <c r="J9" s="115">
        <v>1072</v>
      </c>
      <c r="K9" s="561" t="s">
        <v>423</v>
      </c>
      <c r="L9" s="159">
        <f t="shared" si="0"/>
        <v>0</v>
      </c>
      <c r="M9" s="102"/>
      <c r="O9" s="163"/>
      <c r="P9" s="116"/>
      <c r="Q9" s="150"/>
      <c r="X9" s="339"/>
      <c r="Y9" s="157"/>
      <c r="AB9" s="157"/>
    </row>
    <row r="10" spans="1:28" s="222" customFormat="1" ht="66" customHeight="1" x14ac:dyDescent="0.3">
      <c r="A10" s="122">
        <f>'Unit Data from Audit Worksheet'!A17</f>
        <v>1073</v>
      </c>
      <c r="B10" s="131" t="str">
        <f>'Unit Data from Audit Worksheet'!C17</f>
        <v>Revenue, Expenses &amp; Changes in Fund Net Position</v>
      </c>
      <c r="C10" s="121" t="str">
        <f>'Unit Data from Audit Worksheet'!D17</f>
        <v>All Proprietary Funds -Depreciation and amortization expense</v>
      </c>
      <c r="D10" s="55"/>
      <c r="E10" s="135">
        <f>'Unit Data from Audit Worksheet'!F17</f>
        <v>0</v>
      </c>
      <c r="F10" s="241"/>
      <c r="G10" s="132"/>
      <c r="H10" s="129"/>
      <c r="I10" s="20"/>
      <c r="J10" s="115">
        <v>1073</v>
      </c>
      <c r="K10" s="561" t="s">
        <v>424</v>
      </c>
      <c r="L10" s="159">
        <f t="shared" si="0"/>
        <v>0</v>
      </c>
      <c r="M10" s="102"/>
      <c r="O10" s="163"/>
      <c r="P10" s="116"/>
      <c r="Q10" s="150"/>
      <c r="X10" s="339"/>
      <c r="Y10" s="157"/>
      <c r="AB10" s="157"/>
    </row>
    <row r="11" spans="1:28" s="222" customFormat="1" ht="66" customHeight="1" x14ac:dyDescent="0.3">
      <c r="A11" s="122">
        <f>'Unit Data from Audit Worksheet'!A18</f>
        <v>1074</v>
      </c>
      <c r="B11" s="131" t="str">
        <f>'Unit Data from Audit Worksheet'!C18</f>
        <v>Cash Flow Statement</v>
      </c>
      <c r="C11" s="121" t="str">
        <f>'Unit Data from Audit Worksheet'!D18</f>
        <v>All Proprietary Funds -Principal paid on long-term debt.  Amount should be reduced by principal payments for debt refunding.</v>
      </c>
      <c r="D11" s="55"/>
      <c r="E11" s="135">
        <f>'Unit Data from Audit Worksheet'!F18</f>
        <v>0</v>
      </c>
      <c r="F11" s="241"/>
      <c r="G11" s="132"/>
      <c r="H11" s="129"/>
      <c r="I11" s="20"/>
      <c r="J11" s="115">
        <v>1074</v>
      </c>
      <c r="K11" s="561" t="s">
        <v>425</v>
      </c>
      <c r="L11" s="159">
        <f t="shared" si="0"/>
        <v>0</v>
      </c>
      <c r="M11" s="102"/>
      <c r="O11" s="163"/>
      <c r="P11" s="116"/>
      <c r="Q11" s="150"/>
      <c r="X11" s="339"/>
      <c r="Y11" s="157"/>
      <c r="AB11" s="157"/>
    </row>
    <row r="12" spans="1:28" s="222" customFormat="1" ht="68.400000000000006" customHeight="1" x14ac:dyDescent="0.3">
      <c r="A12" s="122">
        <f>'Unit Data from Audit Worksheet'!A20</f>
        <v>558</v>
      </c>
      <c r="B12" s="30" t="str">
        <f>'Unit Data from Audit Worksheet'!B20</f>
        <v>Review Summary</v>
      </c>
      <c r="C12" s="164" t="str">
        <f>'Unit Data from Audit Worksheet'!C20</f>
        <v>Mental Health-Balance Sheet - Non GAAP</v>
      </c>
      <c r="D12" s="55"/>
      <c r="E12" s="73">
        <f>'Unit Data from Audit Worksheet'!F20</f>
        <v>0</v>
      </c>
      <c r="F12" s="241"/>
      <c r="G12" s="39"/>
      <c r="H12" s="129"/>
      <c r="I12" s="20"/>
      <c r="J12" s="21">
        <v>558</v>
      </c>
      <c r="K12" s="434" t="str">
        <f>C12</f>
        <v>Mental Health-Balance Sheet - Non GAAP</v>
      </c>
      <c r="L12" s="534">
        <f t="shared" si="0"/>
        <v>0</v>
      </c>
      <c r="M12" s="102"/>
      <c r="P12" s="533"/>
      <c r="Q12" s="150"/>
      <c r="X12" s="339"/>
      <c r="Y12" s="157"/>
      <c r="AB12" s="157"/>
    </row>
    <row r="13" spans="1:28" ht="56.4" customHeight="1" x14ac:dyDescent="0.3">
      <c r="A13" s="122">
        <f>'Unit Data from Audit Worksheet'!A21</f>
        <v>559</v>
      </c>
      <c r="B13" s="30" t="str">
        <f>'Unit Data from Audit Worksheet'!C21</f>
        <v>Mental Health-Balance Sheet - Non GAAP</v>
      </c>
      <c r="C13" s="164" t="str">
        <f>'Unit Data from Audit Worksheet'!D21</f>
        <v>All restricted cash and investments</v>
      </c>
      <c r="D13" s="55"/>
      <c r="E13" s="73">
        <f>'Unit Data from Audit Worksheet'!F21</f>
        <v>0</v>
      </c>
      <c r="F13" s="241">
        <f>IF(L13&lt;0,"Note: Number is normally positive.",)</f>
        <v>0</v>
      </c>
      <c r="G13" s="39"/>
      <c r="H13" s="129"/>
      <c r="I13" s="20"/>
      <c r="J13" s="21">
        <v>559</v>
      </c>
      <c r="K13" s="434" t="s">
        <v>181</v>
      </c>
      <c r="L13" s="165">
        <f t="shared" ref="L13:L23" si="3">IF(D13="",E13,D13)</f>
        <v>0</v>
      </c>
      <c r="P13" s="117"/>
      <c r="Q13" s="161"/>
      <c r="S13" s="160"/>
      <c r="T13" s="160"/>
      <c r="U13" s="160"/>
      <c r="V13" s="160"/>
      <c r="W13" s="16"/>
      <c r="X13" s="339">
        <v>536</v>
      </c>
      <c r="Y13" s="157">
        <v>536</v>
      </c>
      <c r="Z13" s="16"/>
      <c r="AA13" s="222">
        <f t="shared" si="1"/>
        <v>0</v>
      </c>
      <c r="AB13" s="157">
        <f t="shared" si="2"/>
        <v>0</v>
      </c>
    </row>
    <row r="14" spans="1:28" ht="106.8" customHeight="1" x14ac:dyDescent="0.3">
      <c r="A14" s="122">
        <f>'Unit Data from Audit Worksheet'!A22</f>
        <v>560</v>
      </c>
      <c r="B14" s="131" t="str">
        <f>'Unit Data from Audit Worksheet'!C22</f>
        <v>Mental Health-Balance Sheet - Non GAAP</v>
      </c>
      <c r="C14" s="121" t="str">
        <f>'Unit Data from Audit Worksheet'!D22</f>
        <v>Current Liabilities 
Exclude: all deferred inflows
                 current debt service payments
Include: Liabilities payable from restricted assets.</v>
      </c>
      <c r="D14" s="68"/>
      <c r="E14" s="73">
        <f>'Unit Data from Audit Worksheet'!F22</f>
        <v>0</v>
      </c>
      <c r="F14" s="241">
        <f>IF(L14&lt;0,"Error: Enter as positive.",)</f>
        <v>0</v>
      </c>
      <c r="G14" s="132"/>
      <c r="H14" s="129"/>
      <c r="I14" s="20"/>
      <c r="J14" s="128">
        <v>560</v>
      </c>
      <c r="K14" s="434" t="s">
        <v>182</v>
      </c>
      <c r="L14" s="159">
        <f t="shared" si="3"/>
        <v>0</v>
      </c>
      <c r="P14" s="117"/>
      <c r="Q14" s="161"/>
      <c r="S14" s="160"/>
      <c r="T14" s="160"/>
      <c r="U14" s="160"/>
      <c r="V14" s="160"/>
      <c r="W14" s="16"/>
      <c r="X14" s="339">
        <v>586</v>
      </c>
      <c r="Y14" s="157">
        <v>586</v>
      </c>
      <c r="Z14" s="16"/>
      <c r="AA14" s="222">
        <f t="shared" si="1"/>
        <v>0</v>
      </c>
      <c r="AB14" s="157">
        <f t="shared" si="2"/>
        <v>0</v>
      </c>
    </row>
    <row r="15" spans="1:28" ht="64.95" customHeight="1" x14ac:dyDescent="0.3">
      <c r="A15" s="122">
        <f>'Unit Data from Audit Worksheet'!A23</f>
        <v>561</v>
      </c>
      <c r="B15" s="131" t="str">
        <f>'Unit Data from Audit Worksheet'!C23</f>
        <v>Mental Health-Balance Sheet - Non GAAP</v>
      </c>
      <c r="C15" s="121" t="str">
        <f>'Unit Data from Audit Worksheet'!D23</f>
        <v xml:space="preserve">Mental Health Enterprise Fund Non GAAP deferred inflows or liabilities derived from cash receipts.   </v>
      </c>
      <c r="D15" s="68"/>
      <c r="E15" s="73">
        <f>'Unit Data from Audit Worksheet'!F23</f>
        <v>0</v>
      </c>
      <c r="F15" s="241">
        <f>IF(L15&lt;0,"Error: Enter as positive.",)</f>
        <v>0</v>
      </c>
      <c r="G15" s="132"/>
      <c r="H15" s="129"/>
      <c r="I15" s="20"/>
      <c r="J15" s="128">
        <v>561</v>
      </c>
      <c r="K15" s="434" t="s">
        <v>183</v>
      </c>
      <c r="L15" s="159">
        <f t="shared" si="3"/>
        <v>0</v>
      </c>
      <c r="P15" s="114"/>
      <c r="X15" s="339">
        <v>379</v>
      </c>
      <c r="Y15" s="157">
        <v>379</v>
      </c>
      <c r="AA15" s="222">
        <f t="shared" si="1"/>
        <v>0</v>
      </c>
      <c r="AB15" s="157">
        <f t="shared" si="2"/>
        <v>0</v>
      </c>
    </row>
    <row r="16" spans="1:28" ht="123.6" customHeight="1" x14ac:dyDescent="0.3">
      <c r="A16" s="122">
        <f>'Unit Data from Audit Worksheet'!A24</f>
        <v>563</v>
      </c>
      <c r="B16" s="30" t="str">
        <f>'Unit Data from Audit Worksheet'!C24</f>
        <v>Mental Health-Balance Sheet - Non GAAP</v>
      </c>
      <c r="C16" s="164" t="str">
        <f>'Unit Data from Audit Worksheet'!D24</f>
        <v>Total Liabilities payable from restricted assets (only complete if this if unit has listed this account in their financial statements for the Mental Health Enterprise Fund Non GAAP and the auditor has listed the cash to be used to pay the liabilities as restricted)</v>
      </c>
      <c r="D16" s="68"/>
      <c r="E16" s="73">
        <f>'Unit Data from Audit Worksheet'!F24</f>
        <v>0</v>
      </c>
      <c r="F16" s="241">
        <f>IF(L16&lt;0,"Error: Enter as positive.",)</f>
        <v>0</v>
      </c>
      <c r="G16" s="39"/>
      <c r="H16" s="129"/>
      <c r="I16" s="20"/>
      <c r="J16" s="21">
        <v>563</v>
      </c>
      <c r="K16" s="434" t="s">
        <v>185</v>
      </c>
      <c r="L16" s="165">
        <f t="shared" si="3"/>
        <v>0</v>
      </c>
      <c r="P16" s="115"/>
      <c r="S16" s="16"/>
      <c r="T16" s="16"/>
      <c r="U16" s="16"/>
      <c r="V16" s="16"/>
      <c r="X16" s="339">
        <v>4</v>
      </c>
      <c r="Y16" s="157">
        <v>4</v>
      </c>
      <c r="Z16" s="16"/>
      <c r="AA16" s="222">
        <f t="shared" si="1"/>
        <v>0</v>
      </c>
      <c r="AB16" s="157">
        <f t="shared" si="2"/>
        <v>0</v>
      </c>
    </row>
    <row r="17" spans="1:28" ht="131.25" customHeight="1" x14ac:dyDescent="0.3">
      <c r="A17" s="122">
        <f>'Unit Data from Audit Worksheet'!A25</f>
        <v>564</v>
      </c>
      <c r="B17" s="30" t="str">
        <f>'Unit Data from Audit Worksheet'!C25</f>
        <v>Mental Health Enterprise Fund Non GAAP-Rev, Exp. Change in Fund Balance</v>
      </c>
      <c r="C17" s="164" t="str">
        <f>'Unit Data from Audit Worksheet'!D25</f>
        <v>Total expenditures  
Exclude: expenditures in the ""other financing sources (uses)"" section.</v>
      </c>
      <c r="D17" s="68"/>
      <c r="E17" s="73">
        <f>'Unit Data from Audit Worksheet'!F25</f>
        <v>0</v>
      </c>
      <c r="F17" s="241">
        <f>IF(L17&lt;0,"Error: Enter as positive.",)</f>
        <v>0</v>
      </c>
      <c r="G17" s="39"/>
      <c r="H17" s="129"/>
      <c r="I17" s="20"/>
      <c r="J17" s="21">
        <v>564</v>
      </c>
      <c r="K17" s="434" t="s">
        <v>320</v>
      </c>
      <c r="L17" s="165">
        <f t="shared" si="3"/>
        <v>0</v>
      </c>
      <c r="P17" s="115"/>
      <c r="S17" s="16"/>
      <c r="T17" s="16"/>
      <c r="U17" s="16"/>
      <c r="V17" s="16"/>
      <c r="X17" s="339">
        <v>5</v>
      </c>
      <c r="Y17" s="157">
        <v>5</v>
      </c>
      <c r="Z17" s="16"/>
      <c r="AA17" s="222">
        <f t="shared" si="1"/>
        <v>0</v>
      </c>
      <c r="AB17" s="157">
        <f t="shared" si="2"/>
        <v>0</v>
      </c>
    </row>
    <row r="18" spans="1:28" ht="104.25" customHeight="1" x14ac:dyDescent="0.3">
      <c r="A18" s="122">
        <f>'Unit Data from Audit Worksheet'!A26</f>
        <v>568</v>
      </c>
      <c r="B18" s="131" t="str">
        <f>'Unit Data from Audit Worksheet'!C26</f>
        <v>Mental Health Enterprise Fund Non GAAP-Rev, Exp. Change in Fund Balance</v>
      </c>
      <c r="C18" s="121" t="str">
        <f>'Unit Data from Audit Worksheet'!D26</f>
        <v>Total Proceeds from all long-term debt issuances 
Exclude: proceeds from refundings</v>
      </c>
      <c r="D18" s="68"/>
      <c r="E18" s="73">
        <f>'Unit Data from Audit Worksheet'!F26</f>
        <v>0</v>
      </c>
      <c r="F18" s="241"/>
      <c r="G18" s="132"/>
      <c r="H18" s="129"/>
      <c r="I18" s="20"/>
      <c r="J18" s="128">
        <v>568</v>
      </c>
      <c r="K18" s="434" t="s">
        <v>321</v>
      </c>
      <c r="L18" s="159">
        <f t="shared" si="3"/>
        <v>0</v>
      </c>
      <c r="P18" s="115"/>
      <c r="X18" s="339">
        <v>380</v>
      </c>
      <c r="Y18" s="157">
        <v>380</v>
      </c>
      <c r="AA18" s="222">
        <f t="shared" si="1"/>
        <v>0</v>
      </c>
      <c r="AB18" s="157">
        <f t="shared" si="2"/>
        <v>0</v>
      </c>
    </row>
    <row r="19" spans="1:28" ht="71.400000000000006" customHeight="1" x14ac:dyDescent="0.3">
      <c r="A19" s="122">
        <f>'Unit Data from Audit Worksheet'!A27</f>
        <v>565</v>
      </c>
      <c r="B19" s="131" t="str">
        <f>'Unit Data from Audit Worksheet'!C27</f>
        <v>Mental Health Enterprise Fund Non GAAP-Rev, Exp. Change in Fund Balance</v>
      </c>
      <c r="C19" s="121" t="str">
        <f>'Unit Data from Audit Worksheet'!D27</f>
        <v>Debt Refunding - Net refunding proceeds against debt payoff and if negative place results on this line.</v>
      </c>
      <c r="D19" s="68"/>
      <c r="E19" s="73">
        <f>'Unit Data from Audit Worksheet'!F27</f>
        <v>0</v>
      </c>
      <c r="F19" s="241"/>
      <c r="G19" s="132"/>
      <c r="H19" s="129"/>
      <c r="I19" s="20"/>
      <c r="J19" s="128">
        <v>565</v>
      </c>
      <c r="K19" s="127" t="s">
        <v>187</v>
      </c>
      <c r="L19" s="159">
        <f t="shared" si="3"/>
        <v>0</v>
      </c>
      <c r="P19" s="115"/>
      <c r="X19" s="339">
        <v>391</v>
      </c>
      <c r="Y19" s="157">
        <v>391</v>
      </c>
      <c r="AA19" s="222">
        <f t="shared" si="1"/>
        <v>0</v>
      </c>
      <c r="AB19" s="157">
        <f t="shared" si="2"/>
        <v>0</v>
      </c>
    </row>
    <row r="20" spans="1:28" ht="78" customHeight="1" x14ac:dyDescent="0.3">
      <c r="A20" s="122">
        <f>'Unit Data from Audit Worksheet'!A28</f>
        <v>566</v>
      </c>
      <c r="B20" s="30" t="str">
        <f>'Unit Data from Audit Worksheet'!C28</f>
        <v>Mental Health Enterprise Fund Non GAAP-Rev, Exp. Change in Fund Balance</v>
      </c>
      <c r="C20" s="164" t="str">
        <f>'Unit Data from Audit Worksheet'!D28</f>
        <v>Debt Refunding - Net refunding proceeds against debt payoff and if positive place results on this line.</v>
      </c>
      <c r="D20" s="68"/>
      <c r="E20" s="73">
        <f>'Unit Data from Audit Worksheet'!F28</f>
        <v>0</v>
      </c>
      <c r="F20" s="241"/>
      <c r="G20" s="39"/>
      <c r="H20" s="129"/>
      <c r="I20" s="20"/>
      <c r="J20" s="21">
        <v>566</v>
      </c>
      <c r="K20" s="127" t="s">
        <v>188</v>
      </c>
      <c r="L20" s="165">
        <f t="shared" si="3"/>
        <v>0</v>
      </c>
      <c r="P20" s="115"/>
      <c r="X20" s="339">
        <v>7</v>
      </c>
      <c r="Y20" s="157">
        <v>7</v>
      </c>
      <c r="AA20" s="222">
        <f t="shared" si="1"/>
        <v>0</v>
      </c>
      <c r="AB20" s="157">
        <f t="shared" si="2"/>
        <v>0</v>
      </c>
    </row>
    <row r="21" spans="1:28" s="16" customFormat="1" ht="69.599999999999994" customHeight="1" x14ac:dyDescent="0.3">
      <c r="A21" s="111">
        <f>'Unit Data from Audit Worksheet'!A29</f>
        <v>567</v>
      </c>
      <c r="B21" s="137" t="str">
        <f>'Unit Data from Audit Worksheet'!C29</f>
        <v>Mental Health Enterprise Fund Non GAAP-Rev, Exp. Change in Fund Balance</v>
      </c>
      <c r="C21" s="111" t="str">
        <f>'Unit Data from Audit Worksheet'!D29</f>
        <v>Total Transfers out    (Preference is that transfers-in  are not netted against transfers-out)</v>
      </c>
      <c r="D21" s="56"/>
      <c r="E21" s="73">
        <f>'Unit Data from Audit Worksheet'!F29</f>
        <v>0</v>
      </c>
      <c r="F21" s="241">
        <f>IF(L21&lt;0,"Error: Enter as positive.",)</f>
        <v>0</v>
      </c>
      <c r="G21" s="120"/>
      <c r="H21" s="126"/>
      <c r="I21" s="166"/>
      <c r="J21" s="125">
        <v>567</v>
      </c>
      <c r="K21" s="111" t="s">
        <v>189</v>
      </c>
      <c r="L21" s="167">
        <f t="shared" si="3"/>
        <v>0</v>
      </c>
      <c r="M21"/>
      <c r="N21" s="160"/>
      <c r="O21" s="160"/>
      <c r="P21" s="115"/>
      <c r="Q21" s="150"/>
      <c r="R21" s="2"/>
      <c r="S21" s="2"/>
      <c r="T21" s="2"/>
      <c r="U21" s="2"/>
      <c r="V21" s="2"/>
      <c r="W21" s="2"/>
      <c r="X21" s="339">
        <v>645</v>
      </c>
      <c r="Y21" s="157">
        <v>645</v>
      </c>
      <c r="Z21" s="2"/>
      <c r="AA21" s="222">
        <f t="shared" si="1"/>
        <v>0</v>
      </c>
      <c r="AB21" s="157">
        <f t="shared" si="2"/>
        <v>0</v>
      </c>
    </row>
    <row r="22" spans="1:28" s="16" customFormat="1" ht="84.6" customHeight="1" x14ac:dyDescent="0.3">
      <c r="A22" s="111">
        <f>'Unit Data from Audit Worksheet'!A30</f>
        <v>562</v>
      </c>
      <c r="B22" s="137" t="str">
        <f>'Unit Data from Audit Worksheet'!C30</f>
        <v>Notes</v>
      </c>
      <c r="C22" s="111" t="str">
        <f>'Unit Data from Audit Worksheet'!D30</f>
        <v>Mental Health Enterprise Fund Non GAAP -  Total Encumbrances.  You will have to refer to the note disclosure where the amount of encumbrances is listed.</v>
      </c>
      <c r="D22" s="56"/>
      <c r="E22" s="73">
        <f>'Unit Data from Audit Worksheet'!F30</f>
        <v>0</v>
      </c>
      <c r="F22" s="241">
        <f>IF(L22&lt;0,"Error: Enter as positive.",)</f>
        <v>0</v>
      </c>
      <c r="G22" s="120"/>
      <c r="H22" s="126"/>
      <c r="I22" s="166"/>
      <c r="J22" s="125">
        <v>562</v>
      </c>
      <c r="K22" s="111" t="s">
        <v>184</v>
      </c>
      <c r="L22" s="167">
        <f t="shared" si="3"/>
        <v>0</v>
      </c>
      <c r="M22"/>
      <c r="N22" s="160"/>
      <c r="O22" s="160"/>
      <c r="P22" s="115"/>
      <c r="Q22" s="150"/>
      <c r="R22" s="2"/>
      <c r="S22" s="2"/>
      <c r="T22" s="2"/>
      <c r="U22" s="2"/>
      <c r="V22" s="2"/>
      <c r="W22" s="2"/>
      <c r="X22" s="339">
        <v>646</v>
      </c>
      <c r="Y22" s="157">
        <v>646</v>
      </c>
      <c r="Z22" s="2"/>
      <c r="AA22" s="222">
        <f t="shared" si="1"/>
        <v>0</v>
      </c>
      <c r="AB22" s="157">
        <f t="shared" si="2"/>
        <v>0</v>
      </c>
    </row>
    <row r="23" spans="1:28" ht="72" customHeight="1" x14ac:dyDescent="0.3">
      <c r="A23" s="158">
        <f>'Unit Data from Audit Worksheet'!A31</f>
        <v>569</v>
      </c>
      <c r="B23" s="57" t="str">
        <f>'Unit Data from Audit Worksheet'!C31</f>
        <v>Notes</v>
      </c>
      <c r="C23" s="168" t="str">
        <f>'Unit Data from Audit Worksheet'!D31</f>
        <v>Please enter the principal and interest due next fiscal year on existing borrowings.</v>
      </c>
      <c r="D23" s="68"/>
      <c r="E23" s="73">
        <f>'Unit Data from Audit Worksheet'!F31</f>
        <v>0</v>
      </c>
      <c r="F23" s="241"/>
      <c r="G23" s="58">
        <f>L15-L16-L17-L18-L23</f>
        <v>0</v>
      </c>
      <c r="H23" s="129"/>
      <c r="I23" s="20"/>
      <c r="J23" s="59">
        <v>569</v>
      </c>
      <c r="K23" s="28" t="s">
        <v>191</v>
      </c>
      <c r="L23" s="165">
        <f t="shared" si="3"/>
        <v>0</v>
      </c>
      <c r="O23" s="163" t="e">
        <f>'Unit Data from Audit Worksheet'!E31</f>
        <v>#N/A</v>
      </c>
      <c r="P23" s="115"/>
      <c r="X23" s="339">
        <v>9</v>
      </c>
      <c r="Y23" s="157">
        <v>9</v>
      </c>
      <c r="AA23" s="222">
        <f t="shared" si="1"/>
        <v>0</v>
      </c>
      <c r="AB23" s="157">
        <f t="shared" si="2"/>
        <v>0</v>
      </c>
    </row>
    <row r="24" spans="1:28" s="16" customFormat="1" ht="73.5" customHeight="1" x14ac:dyDescent="0.3">
      <c r="A24" s="410">
        <f>'Unit Data from Audit Worksheet'!A33</f>
        <v>534</v>
      </c>
      <c r="B24" s="410" t="str">
        <f>'Unit Data from Audit Worksheet'!C33</f>
        <v>Net Position</v>
      </c>
      <c r="C24" s="435" t="str">
        <f>'Unit Data from Audit Worksheet'!D33</f>
        <v>Combined Totals of all Proprietary Funds - Amount of Inventories and Prepaids in current assets</v>
      </c>
      <c r="D24" s="68"/>
      <c r="E24" s="135">
        <f>'Unit Data from Audit Worksheet'!F33</f>
        <v>0</v>
      </c>
      <c r="F24" s="241"/>
      <c r="G24" s="132"/>
      <c r="H24" s="129"/>
      <c r="I24" s="20"/>
      <c r="J24" s="411">
        <v>534</v>
      </c>
      <c r="K24" s="436" t="s">
        <v>178</v>
      </c>
      <c r="L24" s="162">
        <f t="shared" ref="L24:L59" si="4">IF(D24="",E24,D24)</f>
        <v>0</v>
      </c>
      <c r="M24"/>
      <c r="P24" s="115"/>
      <c r="Q24" s="150"/>
      <c r="R24" s="222"/>
      <c r="S24" s="222"/>
      <c r="T24" s="222"/>
      <c r="U24" s="222"/>
      <c r="V24" s="222"/>
      <c r="W24" s="222"/>
      <c r="X24" s="339"/>
      <c r="Y24" s="157"/>
      <c r="Z24" s="222"/>
      <c r="AA24" s="222"/>
      <c r="AB24" s="157"/>
    </row>
    <row r="25" spans="1:28" s="16" customFormat="1" ht="73.5" customHeight="1" x14ac:dyDescent="0.3">
      <c r="A25" s="410">
        <f>'Unit Data from Audit Worksheet'!A34</f>
        <v>13</v>
      </c>
      <c r="B25" s="410" t="str">
        <f>'Unit Data from Audit Worksheet'!C34</f>
        <v>Combined Proprietary Funds - Net Position</v>
      </c>
      <c r="C25" s="435" t="str">
        <f>'Unit Data from Audit Worksheet'!D34</f>
        <v>Comb-Proprietary Funds-Current Assets 
Exclude: any restricted assets
                  deferred outflows</v>
      </c>
      <c r="D25" s="68"/>
      <c r="E25" s="135">
        <f>'Unit Data from Audit Worksheet'!F34</f>
        <v>0</v>
      </c>
      <c r="F25" s="241"/>
      <c r="G25" s="132"/>
      <c r="H25" s="129"/>
      <c r="I25" s="20"/>
      <c r="J25" s="128">
        <v>13</v>
      </c>
      <c r="K25" s="127" t="s">
        <v>322</v>
      </c>
      <c r="L25" s="162">
        <f t="shared" si="4"/>
        <v>0</v>
      </c>
      <c r="M25"/>
      <c r="P25" s="115"/>
      <c r="Q25" s="150"/>
      <c r="R25" s="222"/>
      <c r="S25" s="222"/>
      <c r="T25" s="222"/>
      <c r="U25" s="222"/>
      <c r="V25" s="222"/>
      <c r="W25" s="222"/>
      <c r="X25" s="339"/>
      <c r="Y25" s="157"/>
      <c r="Z25" s="222"/>
      <c r="AA25" s="222"/>
      <c r="AB25" s="157"/>
    </row>
    <row r="26" spans="1:28" s="16" customFormat="1" ht="204" customHeight="1" x14ac:dyDescent="0.3">
      <c r="A26" s="410">
        <f>'Unit Data from Audit Worksheet'!A35</f>
        <v>14</v>
      </c>
      <c r="B26" s="410" t="str">
        <f>'Unit Data from Audit Worksheet'!C35</f>
        <v>Combined Proprietary Funds - Net Position</v>
      </c>
      <c r="C26" s="435" t="str">
        <f>'Unit Data from Audit Worksheet'!D35</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26" s="68"/>
      <c r="E26" s="135">
        <f>'Unit Data from Audit Worksheet'!F35</f>
        <v>0</v>
      </c>
      <c r="F26" s="241">
        <f>IF(L26&lt;0,"Error: Enter as positive.",)</f>
        <v>0</v>
      </c>
      <c r="G26" s="132"/>
      <c r="H26" s="129"/>
      <c r="I26" s="20"/>
      <c r="J26" s="128">
        <v>14</v>
      </c>
      <c r="K26" s="127" t="s">
        <v>267</v>
      </c>
      <c r="L26" s="162">
        <f t="shared" si="4"/>
        <v>0</v>
      </c>
      <c r="M26"/>
      <c r="P26" s="115"/>
      <c r="Q26" s="150"/>
      <c r="R26" s="222"/>
      <c r="S26" s="222"/>
      <c r="T26" s="222"/>
      <c r="U26" s="222"/>
      <c r="V26" s="222"/>
      <c r="W26" s="222"/>
      <c r="X26" s="339"/>
      <c r="Y26" s="157"/>
      <c r="Z26" s="222"/>
      <c r="AA26" s="222"/>
      <c r="AB26" s="157"/>
    </row>
    <row r="27" spans="1:28" s="16" customFormat="1" ht="73.5" customHeight="1" x14ac:dyDescent="0.3">
      <c r="A27" s="410">
        <f>'Unit Data from Audit Worksheet'!A36</f>
        <v>571</v>
      </c>
      <c r="B27" s="410" t="str">
        <f>'Unit Data from Audit Worksheet'!C36</f>
        <v>Statement of Net Position - combined totals from all Proprietary Funds</v>
      </c>
      <c r="C27" s="435" t="str">
        <f>'Unit Data from Audit Worksheet'!D36</f>
        <v>Mental Health Net Position - Net Investment in Capital Assets</v>
      </c>
      <c r="D27" s="68"/>
      <c r="E27" s="135">
        <f>'Unit Data from Audit Worksheet'!F36</f>
        <v>0</v>
      </c>
      <c r="F27" s="241">
        <f>IF(L27&lt;0,"Error: Enter as positive.",)</f>
        <v>0</v>
      </c>
      <c r="G27" s="132"/>
      <c r="H27" s="129"/>
      <c r="I27" s="20"/>
      <c r="J27" s="128">
        <v>571</v>
      </c>
      <c r="K27" s="410" t="s">
        <v>130</v>
      </c>
      <c r="L27" s="162">
        <f t="shared" si="4"/>
        <v>0</v>
      </c>
      <c r="M27"/>
      <c r="P27" s="115"/>
      <c r="Q27" s="150"/>
      <c r="R27" s="222"/>
      <c r="S27" s="222"/>
      <c r="T27" s="222"/>
      <c r="U27" s="222"/>
      <c r="V27" s="222"/>
      <c r="W27" s="222"/>
      <c r="X27" s="339"/>
      <c r="Y27" s="157"/>
      <c r="Z27" s="222"/>
      <c r="AA27" s="222"/>
      <c r="AB27" s="157"/>
    </row>
    <row r="28" spans="1:28" s="16" customFormat="1" ht="73.5" customHeight="1" x14ac:dyDescent="0.3">
      <c r="A28" s="410">
        <f>'Unit Data from Audit Worksheet'!A37</f>
        <v>572</v>
      </c>
      <c r="B28" s="410" t="str">
        <f>'Unit Data from Audit Worksheet'!C37</f>
        <v>Statement of Net Position - combined totals from all Proprietary Funds</v>
      </c>
      <c r="C28" s="410" t="str">
        <f>'Unit Data from Audit Worksheet'!D37</f>
        <v>Mental Health Net Position - Restricted Net Position</v>
      </c>
      <c r="D28" s="68"/>
      <c r="E28" s="135">
        <f>'Unit Data from Audit Worksheet'!F37</f>
        <v>0</v>
      </c>
      <c r="F28" s="241">
        <f>IF(L28&lt;0,"Error: Enter as positive.",)</f>
        <v>0</v>
      </c>
      <c r="G28" s="132"/>
      <c r="H28" s="129"/>
      <c r="I28" s="20"/>
      <c r="J28" s="128">
        <v>572</v>
      </c>
      <c r="K28" s="410" t="s">
        <v>131</v>
      </c>
      <c r="L28" s="162">
        <f t="shared" si="4"/>
        <v>0</v>
      </c>
      <c r="M28"/>
      <c r="P28" s="115"/>
      <c r="Q28" s="150"/>
      <c r="R28" s="222"/>
      <c r="S28" s="222"/>
      <c r="T28" s="222"/>
      <c r="U28" s="222"/>
      <c r="V28" s="222"/>
      <c r="W28" s="222"/>
      <c r="X28" s="339"/>
      <c r="Y28" s="157"/>
      <c r="Z28" s="222"/>
      <c r="AA28" s="222"/>
      <c r="AB28" s="157"/>
    </row>
    <row r="29" spans="1:28" s="16" customFormat="1" ht="73.5" customHeight="1" x14ac:dyDescent="0.3">
      <c r="A29" s="410">
        <f>'Unit Data from Audit Worksheet'!A38</f>
        <v>573</v>
      </c>
      <c r="B29" s="410" t="str">
        <f>'Unit Data from Audit Worksheet'!C38</f>
        <v>Statement of Net Position - combined totals from all Proprietary Funds</v>
      </c>
      <c r="C29" s="410" t="str">
        <f>'Unit Data from Audit Worksheet'!D38</f>
        <v>Mental Health Net Position - Unrestricted Net Position</v>
      </c>
      <c r="D29" s="68"/>
      <c r="E29" s="135">
        <f>'Unit Data from Audit Worksheet'!F38</f>
        <v>0</v>
      </c>
      <c r="F29" s="241">
        <f>IF(L29&lt;0,"Error: Enter as positive.",)</f>
        <v>0</v>
      </c>
      <c r="G29" s="132"/>
      <c r="H29" s="129"/>
      <c r="I29" s="20"/>
      <c r="J29" s="128">
        <v>573</v>
      </c>
      <c r="K29" s="127" t="s">
        <v>139</v>
      </c>
      <c r="L29" s="162">
        <f t="shared" si="4"/>
        <v>0</v>
      </c>
      <c r="M29"/>
      <c r="P29" s="115"/>
      <c r="Q29" s="150"/>
      <c r="R29" s="222"/>
      <c r="S29" s="222"/>
      <c r="T29" s="222"/>
      <c r="U29" s="222"/>
      <c r="V29" s="222"/>
      <c r="W29" s="222"/>
      <c r="X29" s="339"/>
      <c r="Y29" s="157"/>
      <c r="Z29" s="222"/>
      <c r="AA29" s="222"/>
      <c r="AB29" s="157"/>
    </row>
    <row r="30" spans="1:28" s="16" customFormat="1" ht="73.5" customHeight="1" x14ac:dyDescent="0.3">
      <c r="A30" s="410">
        <f>'Unit Data from Audit Worksheet'!A39</f>
        <v>35</v>
      </c>
      <c r="B30" s="410" t="str">
        <f>'Unit Data from Audit Worksheet'!C39</f>
        <v>Net Position</v>
      </c>
      <c r="C30" s="410" t="str">
        <f>'Unit Data from Audit Worksheet'!D39</f>
        <v>Mental Health or Hospital-EF- Patient Accounts Receivable, Net of Allowance for Bad Debt</v>
      </c>
      <c r="D30" s="68"/>
      <c r="E30" s="135">
        <f>'Unit Data from Audit Worksheet'!F39</f>
        <v>0</v>
      </c>
      <c r="F30" s="241"/>
      <c r="G30" s="132"/>
      <c r="H30" s="129"/>
      <c r="I30" s="20"/>
      <c r="J30" s="128">
        <v>35</v>
      </c>
      <c r="K30" s="127" t="s">
        <v>312</v>
      </c>
      <c r="L30" s="162">
        <f t="shared" si="4"/>
        <v>0</v>
      </c>
      <c r="M30"/>
      <c r="P30" s="115"/>
      <c r="Q30" s="150"/>
      <c r="R30" s="222"/>
      <c r="S30" s="222"/>
      <c r="T30" s="222"/>
      <c r="U30" s="222"/>
      <c r="V30" s="222"/>
      <c r="W30" s="222"/>
      <c r="X30" s="339"/>
      <c r="Y30" s="157"/>
      <c r="Z30" s="222"/>
      <c r="AA30" s="222"/>
      <c r="AB30" s="157"/>
    </row>
    <row r="31" spans="1:28" s="16" customFormat="1" ht="73.5" customHeight="1" x14ac:dyDescent="0.3">
      <c r="A31" s="410">
        <f>'Unit Data from Audit Worksheet'!A40</f>
        <v>40</v>
      </c>
      <c r="B31" s="410" t="str">
        <f>'Unit Data from Audit Worksheet'!C40</f>
        <v>Revenue, Expenses, Changes in Net Position</v>
      </c>
      <c r="C31" s="410" t="str">
        <f>'Unit Data from Audit Worksheet'!D40</f>
        <v>Net Patient Revenues</v>
      </c>
      <c r="D31" s="68"/>
      <c r="E31" s="135">
        <f>'Unit Data from Audit Worksheet'!F40</f>
        <v>0</v>
      </c>
      <c r="F31" s="241"/>
      <c r="G31" s="132"/>
      <c r="H31" s="129"/>
      <c r="I31" s="20"/>
      <c r="J31" s="128">
        <v>40</v>
      </c>
      <c r="K31" s="127" t="s">
        <v>314</v>
      </c>
      <c r="L31" s="162">
        <f t="shared" si="4"/>
        <v>0</v>
      </c>
      <c r="M31"/>
      <c r="P31" s="115"/>
      <c r="Q31" s="150"/>
      <c r="R31" s="222"/>
      <c r="S31" s="222"/>
      <c r="T31" s="222"/>
      <c r="U31" s="222"/>
      <c r="V31" s="222"/>
      <c r="W31" s="222"/>
      <c r="X31" s="339"/>
      <c r="Y31" s="157"/>
      <c r="Z31" s="222"/>
      <c r="AA31" s="222"/>
      <c r="AB31" s="157"/>
    </row>
    <row r="32" spans="1:28" s="16" customFormat="1" ht="73.5" customHeight="1" x14ac:dyDescent="0.3">
      <c r="A32" s="410">
        <f>'Unit Data from Audit Worksheet'!A41</f>
        <v>107</v>
      </c>
      <c r="B32" s="410" t="str">
        <f>'Unit Data from Audit Worksheet'!C41</f>
        <v>Revenue, Expenses, Changes in Net Position</v>
      </c>
      <c r="C32" s="410" t="str">
        <f>'Unit Data from Audit Worksheet'!D41</f>
        <v>Total Operating Revenues</v>
      </c>
      <c r="D32" s="68"/>
      <c r="E32" s="135">
        <f>'Unit Data from Audit Worksheet'!F41</f>
        <v>0</v>
      </c>
      <c r="F32" s="241"/>
      <c r="G32" s="132"/>
      <c r="H32" s="129"/>
      <c r="I32" s="20"/>
      <c r="J32" s="128">
        <v>107</v>
      </c>
      <c r="K32" s="127" t="s">
        <v>315</v>
      </c>
      <c r="L32" s="162">
        <f t="shared" si="4"/>
        <v>0</v>
      </c>
      <c r="M32"/>
      <c r="P32" s="115"/>
      <c r="Q32" s="150"/>
      <c r="R32" s="222"/>
      <c r="S32" s="222"/>
      <c r="T32" s="222"/>
      <c r="U32" s="222"/>
      <c r="V32" s="222"/>
      <c r="W32" s="222"/>
      <c r="X32" s="339"/>
      <c r="Y32" s="157"/>
      <c r="Z32" s="222"/>
      <c r="AA32" s="222"/>
      <c r="AB32" s="157"/>
    </row>
    <row r="33" spans="1:28" s="16" customFormat="1" ht="73.5" customHeight="1" x14ac:dyDescent="0.3">
      <c r="A33" s="410">
        <f>'Unit Data from Audit Worksheet'!A42</f>
        <v>108</v>
      </c>
      <c r="B33" s="410" t="str">
        <f>'Unit Data from Audit Worksheet'!C42</f>
        <v>Revenue, Expenses, Changes in Net Position</v>
      </c>
      <c r="C33" s="410" t="str">
        <f>'Unit Data from Audit Worksheet'!D42</f>
        <v>Total Operating Expenses. May include Interest Expense - Enter as a positive</v>
      </c>
      <c r="D33" s="68"/>
      <c r="E33" s="135">
        <f>'Unit Data from Audit Worksheet'!F42</f>
        <v>0</v>
      </c>
      <c r="F33" s="241">
        <f>IF(L33&lt;0,"Error: Enter as positive.",)</f>
        <v>0</v>
      </c>
      <c r="G33" s="132"/>
      <c r="H33" s="129"/>
      <c r="I33" s="20"/>
      <c r="J33" s="128">
        <v>108</v>
      </c>
      <c r="K33" s="127" t="s">
        <v>317</v>
      </c>
      <c r="L33" s="162">
        <f t="shared" si="4"/>
        <v>0</v>
      </c>
      <c r="M33"/>
      <c r="P33" s="115"/>
      <c r="Q33" s="150"/>
      <c r="R33" s="222"/>
      <c r="S33" s="222"/>
      <c r="T33" s="222"/>
      <c r="U33" s="222"/>
      <c r="V33" s="222"/>
      <c r="W33" s="222"/>
      <c r="X33" s="339"/>
      <c r="Y33" s="157"/>
      <c r="Z33" s="222"/>
      <c r="AA33" s="222"/>
      <c r="AB33" s="157"/>
    </row>
    <row r="34" spans="1:28" s="16" customFormat="1" ht="73.5" customHeight="1" x14ac:dyDescent="0.3">
      <c r="A34" s="410">
        <f>'Unit Data from Audit Worksheet'!A43</f>
        <v>33</v>
      </c>
      <c r="B34" s="410" t="str">
        <f>'Unit Data from Audit Worksheet'!C43</f>
        <v>Combined Proprietary Funds - Change in Cash Flow Statement</v>
      </c>
      <c r="C34" s="410" t="str">
        <f>'Unit Data from Audit Worksheet'!D43</f>
        <v>Combined Totals of all Proprietary Funds - Cash Flow from Operating</v>
      </c>
      <c r="D34" s="68"/>
      <c r="E34" s="135">
        <f>'Unit Data from Audit Worksheet'!F43</f>
        <v>0</v>
      </c>
      <c r="F34" s="241"/>
      <c r="G34" s="132"/>
      <c r="H34" s="129"/>
      <c r="I34" s="20"/>
      <c r="J34" s="128">
        <v>33</v>
      </c>
      <c r="K34" s="410" t="s">
        <v>30</v>
      </c>
      <c r="L34" s="162">
        <f t="shared" si="4"/>
        <v>0</v>
      </c>
      <c r="M34"/>
      <c r="P34" s="115"/>
      <c r="Q34" s="150"/>
      <c r="R34" s="222"/>
      <c r="S34" s="222"/>
      <c r="T34" s="222"/>
      <c r="U34" s="222"/>
      <c r="V34" s="222"/>
      <c r="W34" s="222"/>
      <c r="X34" s="339"/>
      <c r="Y34" s="157"/>
      <c r="Z34" s="222"/>
      <c r="AA34" s="222"/>
      <c r="AB34" s="157"/>
    </row>
    <row r="35" spans="1:28" s="16" customFormat="1" ht="73.5" customHeight="1" x14ac:dyDescent="0.3">
      <c r="A35" s="410">
        <f>'Unit Data from Audit Worksheet'!A44</f>
        <v>1052</v>
      </c>
      <c r="B35" s="410" t="str">
        <f>'Unit Data from Audit Worksheet'!C44</f>
        <v>General Fund-Rev, Exp. Change in Fund Balance</v>
      </c>
      <c r="C35" s="410" t="str">
        <f>'Unit Data from Audit Worksheet'!D44</f>
        <v>Mark to Market unrealized losses in the General Fund.  (enter as a negative number)</v>
      </c>
      <c r="D35" s="68"/>
      <c r="E35" s="135">
        <f>'Unit Data from Audit Worksheet'!F44</f>
        <v>0</v>
      </c>
      <c r="F35" s="241"/>
      <c r="G35" s="132"/>
      <c r="H35" s="129"/>
      <c r="I35" s="20"/>
      <c r="J35" s="128">
        <v>1052</v>
      </c>
      <c r="K35" s="127" t="s">
        <v>253</v>
      </c>
      <c r="L35" s="162">
        <f t="shared" si="4"/>
        <v>0</v>
      </c>
      <c r="M35"/>
      <c r="P35" s="115"/>
      <c r="Q35" s="150"/>
      <c r="R35" s="222"/>
      <c r="S35" s="222"/>
      <c r="T35" s="222"/>
      <c r="U35" s="222"/>
      <c r="V35" s="222"/>
      <c r="W35" s="222"/>
      <c r="X35" s="339"/>
      <c r="Y35" s="157"/>
      <c r="Z35" s="222"/>
      <c r="AA35" s="222"/>
      <c r="AB35" s="157"/>
    </row>
    <row r="36" spans="1:28" ht="96" customHeight="1" x14ac:dyDescent="0.3">
      <c r="A36" s="122">
        <f>'Unit Data from Audit Worksheet'!A46</f>
        <v>622</v>
      </c>
      <c r="B36" s="131" t="str">
        <f>'Unit Data from Audit Worksheet'!C46</f>
        <v>FS., Pension note or RSI</v>
      </c>
      <c r="C36" s="131" t="str">
        <f>'Unit Data from Audit Worksheet'!D46</f>
        <v xml:space="preserve">Unit's Share of Net Pension Liability ($s)
- unit of government is a participating employer in the State's TSERS (Teachers' and State Employees' Retirement System) or the LGERS (Local Governmental Employees' Retirement System).  </v>
      </c>
      <c r="D36" s="134"/>
      <c r="E36" s="135">
        <f>'Unit Data from Audit Worksheet'!F46</f>
        <v>0</v>
      </c>
      <c r="F36" s="241">
        <f>IF(L36&lt;0,"Error: Enter as positive.",)</f>
        <v>0</v>
      </c>
      <c r="G36" s="132"/>
      <c r="H36" s="129"/>
      <c r="I36" s="20"/>
      <c r="J36" s="128">
        <v>622</v>
      </c>
      <c r="K36" s="133" t="s">
        <v>60</v>
      </c>
      <c r="L36" s="162">
        <f t="shared" si="4"/>
        <v>0</v>
      </c>
      <c r="P36" s="115"/>
      <c r="X36" s="339">
        <v>82</v>
      </c>
      <c r="Y36" s="157">
        <v>82</v>
      </c>
      <c r="AA36" s="222" t="e">
        <f>#REF!-#REF!</f>
        <v>#REF!</v>
      </c>
      <c r="AB36" s="157" t="e">
        <f>E36-#REF!</f>
        <v>#REF!</v>
      </c>
    </row>
    <row r="37" spans="1:28" ht="146.4" customHeight="1" x14ac:dyDescent="0.3">
      <c r="A37" s="122">
        <f>'Unit Data from Audit Worksheet'!A47</f>
        <v>577</v>
      </c>
      <c r="B37" s="131" t="str">
        <f>'Unit Data from Audit Worksheet'!C47</f>
        <v>Pension Notes</v>
      </c>
      <c r="C37" s="131" t="str">
        <f>'Unit Data from Audit Worksheet'!D47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37" s="134"/>
      <c r="E37" s="135">
        <f>'Unit Data from Audit Worksheet'!F47</f>
        <v>0</v>
      </c>
      <c r="F37" s="130"/>
      <c r="G37" s="132"/>
      <c r="H37" s="129"/>
      <c r="I37" s="20"/>
      <c r="J37" s="128">
        <v>577</v>
      </c>
      <c r="K37" s="133" t="s">
        <v>52</v>
      </c>
      <c r="L37" s="162">
        <f t="shared" si="4"/>
        <v>0</v>
      </c>
      <c r="P37" s="115"/>
      <c r="X37" s="339">
        <v>359</v>
      </c>
      <c r="Y37" s="157">
        <v>359</v>
      </c>
      <c r="AA37" s="222" t="e">
        <f>#REF!-#REF!</f>
        <v>#REF!</v>
      </c>
      <c r="AB37" s="157" t="e">
        <f>E37-#REF!</f>
        <v>#REF!</v>
      </c>
    </row>
    <row r="38" spans="1:28" s="16" customFormat="1" ht="127.5" customHeight="1" x14ac:dyDescent="0.3">
      <c r="A38" s="172">
        <f>'Unit Data from Audit Worksheet'!A49</f>
        <v>547</v>
      </c>
      <c r="B38" s="131" t="str">
        <f>'Unit Data from Audit Worksheet'!C49</f>
        <v>OPEB Note</v>
      </c>
      <c r="C38" s="131" t="str">
        <f>'Unit Data from Audit Worksheet'!D49</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v>
      </c>
      <c r="D38" s="47"/>
      <c r="E38" s="425">
        <f>'Unit Data from Audit Worksheet'!F49</f>
        <v>0</v>
      </c>
      <c r="F38" s="130"/>
      <c r="G38" s="132"/>
      <c r="H38" s="51"/>
      <c r="I38" s="20"/>
      <c r="J38" s="128">
        <v>547</v>
      </c>
      <c r="K38" s="175" t="s">
        <v>35</v>
      </c>
      <c r="L38" s="162">
        <f t="shared" si="4"/>
        <v>0</v>
      </c>
      <c r="M38"/>
      <c r="P38" s="116"/>
      <c r="Q38" s="150"/>
      <c r="R38" s="2"/>
      <c r="S38" s="2"/>
      <c r="T38" s="2"/>
      <c r="U38" s="2"/>
      <c r="V38" s="2"/>
      <c r="W38" s="2"/>
      <c r="X38" s="339">
        <v>547</v>
      </c>
      <c r="Y38" s="157">
        <v>547</v>
      </c>
      <c r="Z38" s="2"/>
      <c r="AA38" s="222">
        <f t="shared" ref="AA38:AA45" si="5">A38-J38</f>
        <v>0</v>
      </c>
      <c r="AB38" s="157">
        <f>E40-L38</f>
        <v>0</v>
      </c>
    </row>
    <row r="39" spans="1:28" s="16" customFormat="1" ht="99" customHeight="1" x14ac:dyDescent="0.3">
      <c r="A39" s="122">
        <f>'Unit Data from Audit Worksheet'!A50</f>
        <v>659</v>
      </c>
      <c r="B39" s="131" t="str">
        <f>'Unit Data from Audit Worksheet'!C50</f>
        <v>OPEB
 Note or RSI</v>
      </c>
      <c r="C39" s="121" t="str">
        <f>'Unit Data from Audit Worksheet'!D50</f>
        <v>Total OPEB benefits - total OPEB liability
If you do not provide benefit, please enter 0</v>
      </c>
      <c r="D39" s="47"/>
      <c r="E39" s="425">
        <f>'Unit Data from Audit Worksheet'!F50</f>
        <v>0</v>
      </c>
      <c r="F39" s="241">
        <f>IF(L39&lt;0,"Error: Enter as positive.",)</f>
        <v>0</v>
      </c>
      <c r="G39" s="62"/>
      <c r="H39" s="129"/>
      <c r="I39" s="20"/>
      <c r="J39" s="124">
        <v>659</v>
      </c>
      <c r="K39" s="123" t="s">
        <v>78</v>
      </c>
      <c r="L39" s="162">
        <f t="shared" si="4"/>
        <v>0</v>
      </c>
      <c r="M39"/>
      <c r="P39" s="116"/>
      <c r="Q39" s="150"/>
      <c r="R39" s="2"/>
      <c r="S39" s="2"/>
      <c r="T39" s="2"/>
      <c r="U39" s="2"/>
      <c r="V39" s="2"/>
      <c r="W39" s="2"/>
      <c r="X39" s="339">
        <v>659</v>
      </c>
      <c r="Y39" s="157">
        <v>659</v>
      </c>
      <c r="Z39" s="2"/>
      <c r="AA39" s="222">
        <f t="shared" si="5"/>
        <v>0</v>
      </c>
      <c r="AB39" s="157">
        <f>E41-L39</f>
        <v>0</v>
      </c>
    </row>
    <row r="40" spans="1:28" s="16" customFormat="1" ht="131.25" customHeight="1" x14ac:dyDescent="0.3">
      <c r="A40" s="122">
        <f>'Unit Data from Audit Worksheet'!A51</f>
        <v>660</v>
      </c>
      <c r="B40" s="131" t="str">
        <f>'Unit Data from Audit Worksheet'!C51</f>
        <v>OPEB
 Note or RSI</v>
      </c>
      <c r="C40" s="121" t="str">
        <f>'Unit Data from Audit Worksheet'!D51</f>
        <v>Total OPEB benefits- OPEB plan fiduciary net position
If no fiduciary net position, enter 0</v>
      </c>
      <c r="D40" s="134"/>
      <c r="E40" s="425">
        <f>'Unit Data from Audit Worksheet'!F51</f>
        <v>0</v>
      </c>
      <c r="F40" s="130" t="str">
        <f>IF(L40&lt;1,"Please answer this question","")</f>
        <v>Please answer this question</v>
      </c>
      <c r="G40" s="132"/>
      <c r="H40" s="129"/>
      <c r="I40" s="20"/>
      <c r="J40" s="124">
        <v>660</v>
      </c>
      <c r="K40" s="123" t="s">
        <v>79</v>
      </c>
      <c r="L40" s="162">
        <f t="shared" si="4"/>
        <v>0</v>
      </c>
      <c r="M40"/>
      <c r="P40" s="116"/>
      <c r="Q40" s="150"/>
      <c r="R40" s="2"/>
      <c r="S40" s="2"/>
      <c r="T40" s="2"/>
      <c r="U40" s="2"/>
      <c r="V40" s="2"/>
      <c r="W40" s="2"/>
      <c r="X40" s="339">
        <v>660</v>
      </c>
      <c r="Y40" s="157">
        <v>660</v>
      </c>
      <c r="Z40" s="2"/>
      <c r="AA40" s="222">
        <f t="shared" si="5"/>
        <v>0</v>
      </c>
      <c r="AB40" s="157" t="e">
        <f>#REF!-L40</f>
        <v>#REF!</v>
      </c>
    </row>
    <row r="41" spans="1:28" ht="134.25" customHeight="1" x14ac:dyDescent="0.3">
      <c r="A41" s="122">
        <f>'Unit Data from Audit Worksheet'!A52</f>
        <v>661</v>
      </c>
      <c r="B41" s="131" t="str">
        <f>'Unit Data from Audit Worksheet'!C52</f>
        <v>OPEB
RSI</v>
      </c>
      <c r="C41" s="121" t="str">
        <f>'Unit Data from Audit Worksheet'!D52</f>
        <v>Total OPEB benefits - What is the plan’s fiduciary net position as a percentage of the total OPEB liability?  Please enter as percentage value; for example, 83.5% should be entered as 83.5.  If assets have not been set aside in a trust, please enter 0.0</v>
      </c>
      <c r="D41" s="134"/>
      <c r="E41" s="72">
        <f>'Unit Data from Audit Worksheet'!F52</f>
        <v>0</v>
      </c>
      <c r="F41" s="130"/>
      <c r="G41" s="176" t="s">
        <v>334</v>
      </c>
      <c r="H41" s="51" t="e">
        <f>(L40/L39)*100</f>
        <v>#DIV/0!</v>
      </c>
      <c r="I41" s="20"/>
      <c r="J41" s="124">
        <v>661</v>
      </c>
      <c r="K41" s="133" t="s">
        <v>80</v>
      </c>
      <c r="L41" s="442">
        <f t="shared" si="4"/>
        <v>0</v>
      </c>
      <c r="P41" s="116"/>
      <c r="X41" s="339">
        <v>661</v>
      </c>
      <c r="Y41" s="2">
        <v>661</v>
      </c>
      <c r="AA41" s="222">
        <f t="shared" si="5"/>
        <v>0</v>
      </c>
      <c r="AB41" s="157" t="e">
        <f>#REF!-L41</f>
        <v>#REF!</v>
      </c>
    </row>
    <row r="42" spans="1:28" ht="87.75" customHeight="1" x14ac:dyDescent="0.3">
      <c r="A42" s="122">
        <f>'TD Info Completed by Auditor'!A9</f>
        <v>906</v>
      </c>
      <c r="B42" s="63" t="s">
        <v>114</v>
      </c>
      <c r="C42" s="122" t="str">
        <f>'TD Info Completed by Auditor'!B9</f>
        <v>Is the Independent Auditor's Report Opinion Unmodified?</v>
      </c>
      <c r="D42" s="134"/>
      <c r="E42" s="124">
        <f>IF(+'TD Info Completed by Auditor'!C9="Yes",1,IF(+'TD Info Completed by Auditor'!C9="No",2,IF(+'TD Info Completed by Auditor'!C9="N/A",3,0)))</f>
        <v>0</v>
      </c>
      <c r="F42" s="130"/>
      <c r="G42" s="132"/>
      <c r="H42" s="129"/>
      <c r="I42" s="20"/>
      <c r="J42" s="104">
        <v>906</v>
      </c>
      <c r="K42" s="33" t="s">
        <v>108</v>
      </c>
      <c r="L42" s="162">
        <f t="shared" si="4"/>
        <v>0</v>
      </c>
      <c r="N42" s="140" t="s">
        <v>124</v>
      </c>
      <c r="P42" s="114"/>
      <c r="X42" s="157" t="e">
        <v>#N/A</v>
      </c>
      <c r="AA42" s="222">
        <f t="shared" si="5"/>
        <v>0</v>
      </c>
      <c r="AB42" s="157" t="e">
        <f>#REF!-L42</f>
        <v>#REF!</v>
      </c>
    </row>
    <row r="43" spans="1:28" ht="87.75" customHeight="1" x14ac:dyDescent="0.3">
      <c r="A43" s="122">
        <f>'TD Info Completed by Auditor'!A10</f>
        <v>907</v>
      </c>
      <c r="B43" s="63" t="s">
        <v>114</v>
      </c>
      <c r="C43" s="122" t="str">
        <f>'TD Info Completed by Auditor'!B10</f>
        <v xml:space="preserve">Is there a finding for lack of segregation of duties at this unit? </v>
      </c>
      <c r="D43" s="134"/>
      <c r="E43" s="124">
        <f>IF(+'TD Info Completed by Auditor'!C10="Yes",1,IF(+'TD Info Completed by Auditor'!C10="No",2,IF(+'TD Info Completed by Auditor'!C10="N/A",3,0)))</f>
        <v>0</v>
      </c>
      <c r="F43" s="130"/>
      <c r="G43" s="132"/>
      <c r="H43" s="129"/>
      <c r="I43" s="20"/>
      <c r="J43" s="104">
        <v>907</v>
      </c>
      <c r="K43" s="33" t="s">
        <v>109</v>
      </c>
      <c r="L43" s="162">
        <f t="shared" si="4"/>
        <v>0</v>
      </c>
      <c r="N43" s="140" t="s">
        <v>124</v>
      </c>
      <c r="P43" s="115"/>
      <c r="X43" s="157" t="e">
        <v>#N/A</v>
      </c>
      <c r="Y43" s="222"/>
      <c r="AA43" s="222">
        <f t="shared" si="5"/>
        <v>0</v>
      </c>
      <c r="AB43" s="157" t="e">
        <f>#REF!-L43</f>
        <v>#REF!</v>
      </c>
    </row>
    <row r="44" spans="1:28" s="222" customFormat="1" ht="105.6" customHeight="1" x14ac:dyDescent="0.3">
      <c r="A44" s="122">
        <f>'TD Info Completed by Auditor'!A11</f>
        <v>1058</v>
      </c>
      <c r="B44" s="63"/>
      <c r="C44" s="122" t="str">
        <f>'TD Info Completed by Auditor'!B11</f>
        <v>Did your audit disclose as a finding any statutory violations? (not including budget violations) (Yes or No) If the answer  is "Yes", review whether this needs to be disclosed in the Stewardship, Compliance and Accountability Note</v>
      </c>
      <c r="D44" s="134"/>
      <c r="E44" s="124">
        <f>IF(+'TD Info Completed by Auditor'!C11="Yes",1,IF(+'TD Info Completed by Auditor'!C11="No",2,IF(+'TD Info Completed by Auditor'!C11="N/A",3,0)))</f>
        <v>0</v>
      </c>
      <c r="F44" s="130"/>
      <c r="G44" s="132"/>
      <c r="H44" s="129"/>
      <c r="I44" s="20"/>
      <c r="J44" s="104">
        <v>1058</v>
      </c>
      <c r="K44" s="503" t="s">
        <v>339</v>
      </c>
      <c r="L44" s="162">
        <f t="shared" si="4"/>
        <v>0</v>
      </c>
      <c r="M44"/>
      <c r="N44" s="140"/>
      <c r="P44" s="116"/>
      <c r="Q44" s="150"/>
      <c r="X44" s="157"/>
      <c r="AA44" s="222">
        <f t="shared" si="5"/>
        <v>0</v>
      </c>
      <c r="AB44" s="157"/>
    </row>
    <row r="45" spans="1:28" s="222" customFormat="1" ht="153.6" customHeight="1" x14ac:dyDescent="0.3">
      <c r="A45" s="122">
        <f>'TD Info Completed by Auditor'!A12</f>
        <v>1059</v>
      </c>
      <c r="B45" s="63"/>
      <c r="C45" s="122"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45" s="134"/>
      <c r="E45" s="124">
        <f>IF(+'TD Info Completed by Auditor'!C12="Yes",1,IF(+'TD Info Completed by Auditor'!C12="No",2,IF(+'TD Info Completed by Auditor'!C12="N/A",3,0)))</f>
        <v>0</v>
      </c>
      <c r="F45" s="130"/>
      <c r="G45" s="132"/>
      <c r="H45" s="129"/>
      <c r="I45" s="20"/>
      <c r="J45" s="104">
        <v>1059</v>
      </c>
      <c r="K45" s="503" t="s">
        <v>427</v>
      </c>
      <c r="L45" s="162">
        <f t="shared" si="4"/>
        <v>0</v>
      </c>
      <c r="M45"/>
      <c r="N45" s="140"/>
      <c r="P45" s="116"/>
      <c r="Q45" s="150"/>
      <c r="X45" s="157"/>
      <c r="AA45" s="222">
        <f t="shared" si="5"/>
        <v>0</v>
      </c>
      <c r="AB45" s="157"/>
    </row>
    <row r="46" spans="1:28" s="222" customFormat="1" ht="159" customHeight="1" x14ac:dyDescent="0.3">
      <c r="A46" s="122">
        <f>'TD Info Completed by Auditor'!A13</f>
        <v>1078</v>
      </c>
      <c r="B46" s="559"/>
      <c r="C46" s="122"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46" s="134"/>
      <c r="E46" s="124">
        <f>IF(+'TD Info Completed by Auditor'!C13="Yes",1,IF(+'TD Info Completed by Auditor'!C13="No",2,IF(+'TD Info Completed by Auditor'!C13="N/A",3,0)))</f>
        <v>0</v>
      </c>
      <c r="F46" s="130"/>
      <c r="G46" s="132"/>
      <c r="H46" s="129"/>
      <c r="I46" s="20"/>
      <c r="J46" s="558">
        <v>1078</v>
      </c>
      <c r="K46" s="560" t="s">
        <v>428</v>
      </c>
      <c r="L46" s="162">
        <f t="shared" si="4"/>
        <v>0</v>
      </c>
      <c r="M46" s="102"/>
      <c r="N46" s="140"/>
      <c r="P46" s="116"/>
      <c r="Q46" s="150"/>
      <c r="X46" s="157"/>
      <c r="AB46" s="157"/>
    </row>
    <row r="47" spans="1:28" s="222" customFormat="1" ht="133.80000000000001" customHeight="1" x14ac:dyDescent="0.3">
      <c r="A47" s="122">
        <f>'TD Info Completed by Auditor'!A14</f>
        <v>1067</v>
      </c>
      <c r="B47" s="559"/>
      <c r="C47" s="122"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47" s="134"/>
      <c r="E47" s="124">
        <f>IF(+'TD Info Completed by Auditor'!C14="Yes",1,IF(+'TD Info Completed by Auditor'!C14="No",2,IF(+'TD Info Completed by Auditor'!C14="N/A",3,0)))</f>
        <v>0</v>
      </c>
      <c r="F47" s="130"/>
      <c r="G47" s="132"/>
      <c r="H47" s="129"/>
      <c r="I47" s="20"/>
      <c r="J47" s="558">
        <v>1067</v>
      </c>
      <c r="K47" s="560" t="s">
        <v>429</v>
      </c>
      <c r="L47" s="162">
        <f t="shared" si="4"/>
        <v>0</v>
      </c>
      <c r="M47" s="102"/>
      <c r="N47" s="140"/>
      <c r="P47" s="116"/>
      <c r="Q47" s="150"/>
      <c r="X47" s="157"/>
      <c r="AB47" s="157"/>
    </row>
    <row r="48" spans="1:28" s="222" customFormat="1" ht="87.75" customHeight="1" x14ac:dyDescent="0.3">
      <c r="A48" s="122">
        <f>'TD Info Completed by Auditor'!A15</f>
        <v>951</v>
      </c>
      <c r="B48" s="16"/>
      <c r="C48" s="122" t="str">
        <f>'TD Info Completed by Auditor'!B15</f>
        <v>Is there a finding for lack of technical skills, knowledge and experience (SKE) at this unit?</v>
      </c>
      <c r="D48" s="134"/>
      <c r="E48" s="124">
        <f>IF(+'TD Info Completed by Auditor'!C15="Yes",1,IF(+'TD Info Completed by Auditor'!C15="No",2,IF(+'TD Info Completed by Auditor'!C15="N/A",3,0)))</f>
        <v>0</v>
      </c>
      <c r="F48" s="130"/>
      <c r="G48" s="132"/>
      <c r="H48" s="129"/>
      <c r="I48" s="20"/>
      <c r="J48" s="104">
        <v>951</v>
      </c>
      <c r="K48" s="432" t="s">
        <v>337</v>
      </c>
      <c r="L48" s="162">
        <f t="shared" si="4"/>
        <v>0</v>
      </c>
      <c r="M48"/>
      <c r="N48" s="140"/>
      <c r="P48" s="116"/>
      <c r="Q48" s="150"/>
      <c r="X48" s="157"/>
      <c r="AB48" s="157"/>
    </row>
    <row r="49" spans="1:28" ht="87.75" customHeight="1" x14ac:dyDescent="0.3">
      <c r="A49" s="122">
        <f>'TD Info Completed by Auditor'!A16</f>
        <v>953</v>
      </c>
      <c r="B49" s="63" t="s">
        <v>114</v>
      </c>
      <c r="C49" s="122" t="str">
        <f>'TD Info Completed by Auditor'!B16</f>
        <v xml:space="preserve">Is there is a going concern noted in the audit report? </v>
      </c>
      <c r="D49" s="134"/>
      <c r="E49" s="124">
        <f>IF(+'TD Info Completed by Auditor'!C16="Yes",1,IF(+'TD Info Completed by Auditor'!C16="No",2,IF(+'TD Info Completed by Auditor'!C16="N/A",3,0)))</f>
        <v>0</v>
      </c>
      <c r="F49" s="130"/>
      <c r="G49" s="132"/>
      <c r="H49" s="129"/>
      <c r="I49" s="20"/>
      <c r="J49" s="104">
        <v>953</v>
      </c>
      <c r="K49" s="504" t="s">
        <v>430</v>
      </c>
      <c r="L49" s="162">
        <f t="shared" si="4"/>
        <v>0</v>
      </c>
      <c r="N49" s="140" t="s">
        <v>124</v>
      </c>
      <c r="P49" s="116"/>
      <c r="X49" s="157" t="e">
        <v>#N/A</v>
      </c>
      <c r="Y49" s="222"/>
      <c r="AA49" s="222">
        <f>A49-J49</f>
        <v>0</v>
      </c>
      <c r="AB49" s="157">
        <f>E51-L49</f>
        <v>0</v>
      </c>
    </row>
    <row r="50" spans="1:28" ht="87.75" customHeight="1" x14ac:dyDescent="0.3">
      <c r="A50" s="122">
        <f>'TD Info Completed by Auditor'!A17</f>
        <v>955</v>
      </c>
      <c r="B50" s="63" t="s">
        <v>114</v>
      </c>
      <c r="C50" s="122" t="str">
        <f>'TD Info Completed by Auditor'!B17</f>
        <v>Number of significant deficiency findings (financial statement findings only)
Exclude findings reported in questions 907, 951</v>
      </c>
      <c r="D50" s="134"/>
      <c r="E50" s="124">
        <f>'TD Info Completed by Auditor'!C17</f>
        <v>0</v>
      </c>
      <c r="F50" s="130"/>
      <c r="G50" s="132"/>
      <c r="H50" s="129"/>
      <c r="I50" s="20"/>
      <c r="J50" s="104">
        <v>955</v>
      </c>
      <c r="K50" s="33" t="s">
        <v>336</v>
      </c>
      <c r="L50" s="162">
        <f t="shared" si="4"/>
        <v>0</v>
      </c>
      <c r="N50" s="140" t="s">
        <v>124</v>
      </c>
      <c r="P50" s="116"/>
      <c r="X50" s="157" t="e">
        <v>#N/A</v>
      </c>
      <c r="Y50" s="222"/>
      <c r="AA50" s="222">
        <f>A50-J50</f>
        <v>0</v>
      </c>
      <c r="AB50" s="157">
        <f>E53-L50</f>
        <v>0</v>
      </c>
    </row>
    <row r="51" spans="1:28" ht="87.75" customHeight="1" x14ac:dyDescent="0.3">
      <c r="A51" s="122">
        <f>'TD Info Completed by Auditor'!A18</f>
        <v>957</v>
      </c>
      <c r="B51" s="63" t="s">
        <v>114</v>
      </c>
      <c r="C51" s="122" t="str">
        <f>'TD Info Completed by Auditor'!B18</f>
        <v>Number of material weaknesses findings (financial statements findings only)
Exclude findings reported in questions  907, 951</v>
      </c>
      <c r="D51" s="134"/>
      <c r="E51" s="124">
        <f>'TD Info Completed by Auditor'!C18</f>
        <v>0</v>
      </c>
      <c r="F51" s="130"/>
      <c r="G51" s="132"/>
      <c r="H51" s="129"/>
      <c r="I51" s="20"/>
      <c r="J51" s="104">
        <v>957</v>
      </c>
      <c r="K51" s="33" t="s">
        <v>335</v>
      </c>
      <c r="L51" s="162">
        <f t="shared" si="4"/>
        <v>0</v>
      </c>
      <c r="N51" s="140" t="s">
        <v>124</v>
      </c>
      <c r="P51" s="116"/>
      <c r="X51" s="157" t="e">
        <v>#N/A</v>
      </c>
      <c r="Y51" s="222"/>
      <c r="AA51" s="222">
        <f>A51-J51</f>
        <v>0</v>
      </c>
      <c r="AB51" s="157" t="e">
        <f>#REF!-L51</f>
        <v>#REF!</v>
      </c>
    </row>
    <row r="52" spans="1:28" s="222" customFormat="1" ht="217.2" customHeight="1" x14ac:dyDescent="0.3">
      <c r="A52" s="122">
        <f>'TD Info Completed by Auditor'!A19</f>
        <v>973</v>
      </c>
      <c r="B52" s="63" t="s">
        <v>114</v>
      </c>
      <c r="C52" s="122"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52" s="134"/>
      <c r="E52" s="124">
        <f>'TD Info Completed by Auditor'!C19</f>
        <v>0</v>
      </c>
      <c r="F52" s="130"/>
      <c r="G52" s="132"/>
      <c r="H52" s="129"/>
      <c r="I52" s="20"/>
      <c r="J52" s="423">
        <v>973</v>
      </c>
      <c r="K52" s="437" t="s">
        <v>338</v>
      </c>
      <c r="L52" s="162">
        <f t="shared" si="4"/>
        <v>0</v>
      </c>
      <c r="M52"/>
      <c r="N52" s="140"/>
      <c r="P52" s="116"/>
      <c r="Q52" s="150"/>
      <c r="X52" s="157"/>
      <c r="AB52" s="157"/>
    </row>
    <row r="53" spans="1:28" ht="90.6" customHeight="1" x14ac:dyDescent="0.3">
      <c r="A53" s="122">
        <f>'TD Info Completed by Auditor'!A20</f>
        <v>959</v>
      </c>
      <c r="B53" s="63" t="s">
        <v>114</v>
      </c>
      <c r="C53" s="122" t="str">
        <f>'TD Info Completed by Auditor'!B20</f>
        <v>Did the Unit have debt service payments deferred or restructured in this fiscal year? (does not include refinancings designed to take advantage of lower interest rates)  Select Yes, No, or NA</v>
      </c>
      <c r="D53" s="134"/>
      <c r="E53" s="124">
        <f>IF(+'TD Info Completed by Auditor'!C20="Yes",1,IF(+'TD Info Completed by Auditor'!C20="No",2,IF(+'TD Info Completed by Auditor'!C20="N/A",3,0)))</f>
        <v>0</v>
      </c>
      <c r="F53" s="130"/>
      <c r="G53" s="132"/>
      <c r="H53" s="129"/>
      <c r="I53" s="20"/>
      <c r="J53" s="104">
        <v>959</v>
      </c>
      <c r="K53" s="33" t="s">
        <v>126</v>
      </c>
      <c r="L53" s="162">
        <f t="shared" si="4"/>
        <v>0</v>
      </c>
      <c r="N53" s="140" t="s">
        <v>124</v>
      </c>
      <c r="P53" s="116"/>
      <c r="X53" s="157" t="e">
        <v>#N/A</v>
      </c>
      <c r="Y53" s="222"/>
      <c r="AA53" s="222">
        <f>A53-J53</f>
        <v>0</v>
      </c>
      <c r="AB53" s="157">
        <f>E54-L53</f>
        <v>0</v>
      </c>
    </row>
    <row r="54" spans="1:28" s="222" customFormat="1" ht="118.2" customHeight="1" x14ac:dyDescent="0.3">
      <c r="A54" s="122">
        <f>'TD Info Completed by Auditor'!A21</f>
        <v>974</v>
      </c>
      <c r="B54" s="63" t="s">
        <v>114</v>
      </c>
      <c r="C54" s="122" t="str">
        <f>'TD Info Completed by Auditor'!B21</f>
        <v>Did the Unit have any of the following occur:
1.  Bond covenants were not met
2.  Debt service payments made late?  Deferred payments authorized by LGC or other state
     agencies should not be counted as late for purposes of this question.</v>
      </c>
      <c r="D54" s="134"/>
      <c r="E54" s="124">
        <f>IF(+'TD Info Completed by Auditor'!C21="Yes",1,IF(+'TD Info Completed by Auditor'!C21="No",2,IF(+'TD Info Completed by Auditor'!C21="N/A",3,0)))</f>
        <v>0</v>
      </c>
      <c r="F54" s="130"/>
      <c r="G54" s="132"/>
      <c r="H54" s="129"/>
      <c r="I54" s="20"/>
      <c r="J54" s="104">
        <v>974</v>
      </c>
      <c r="K54" s="33" t="s">
        <v>142</v>
      </c>
      <c r="L54" s="162">
        <f t="shared" si="4"/>
        <v>0</v>
      </c>
      <c r="M54"/>
      <c r="N54" s="140" t="s">
        <v>124</v>
      </c>
      <c r="P54" s="118"/>
      <c r="Q54" s="150"/>
      <c r="X54" s="157"/>
      <c r="AB54" s="157"/>
    </row>
    <row r="55" spans="1:28" ht="87.75" customHeight="1" x14ac:dyDescent="0.3">
      <c r="A55" s="122">
        <f>'TD Info Completed by Auditor'!A28</f>
        <v>975</v>
      </c>
      <c r="B55" s="63" t="s">
        <v>114</v>
      </c>
      <c r="C55" s="121" t="str">
        <f>'TD Info Completed by Auditor'!B28</f>
        <v>Does the Performance Indicator Print worksheet in this workbook have a red shaded cell?</v>
      </c>
      <c r="D55" s="134"/>
      <c r="E55" s="124">
        <f>IF(+'TD Info Completed by Auditor'!C28="Yes",1,IF(+'TD Info Completed by Auditor'!C28="No",2,IF(+'TD Info Completed by Auditor'!C28="N/A",3,0)))</f>
        <v>0</v>
      </c>
      <c r="F55" s="130"/>
      <c r="G55" s="132"/>
      <c r="H55" s="129"/>
      <c r="I55" s="20"/>
      <c r="J55" s="104">
        <v>975</v>
      </c>
      <c r="K55" s="504" t="s">
        <v>431</v>
      </c>
      <c r="L55" s="162">
        <f t="shared" si="4"/>
        <v>0</v>
      </c>
      <c r="N55" s="140" t="s">
        <v>124</v>
      </c>
      <c r="P55" s="118"/>
      <c r="Q55" s="174"/>
      <c r="X55" s="157" t="e">
        <v>#N/A</v>
      </c>
      <c r="Y55" s="222"/>
      <c r="AA55" s="222">
        <f>A55-J55</f>
        <v>0</v>
      </c>
      <c r="AB55" s="157" t="e">
        <f>#REF!-L55</f>
        <v>#REF!</v>
      </c>
    </row>
    <row r="56" spans="1:28" s="222" customFormat="1" ht="87.75" customHeight="1" x14ac:dyDescent="0.3">
      <c r="A56" s="122">
        <f>'TD Info Completed by Auditor'!A30</f>
        <v>1068</v>
      </c>
      <c r="B56" s="63"/>
      <c r="C56" s="121" t="str">
        <f>'TD Info Completed by Auditor'!B30</f>
        <v xml:space="preserve">Does the unit have a self-insurance fund? </v>
      </c>
      <c r="D56" s="556"/>
      <c r="E56" s="124">
        <f>IF(+'TD Info Completed by Auditor'!C30="Yes",1,IF(+'TD Info Completed by Auditor'!C30="No",2,IF(+'TD Info Completed by Auditor'!C30="N/A",3,0)))</f>
        <v>0</v>
      </c>
      <c r="F56" s="130"/>
      <c r="G56" s="132"/>
      <c r="H56" s="129"/>
      <c r="I56" s="20"/>
      <c r="J56" s="558">
        <v>1068</v>
      </c>
      <c r="K56" s="504" t="s">
        <v>432</v>
      </c>
      <c r="L56" s="162">
        <f t="shared" si="4"/>
        <v>0</v>
      </c>
      <c r="M56" s="102"/>
      <c r="N56" s="140"/>
      <c r="P56" s="118"/>
      <c r="Q56" s="174"/>
      <c r="X56" s="157"/>
      <c r="AB56" s="157"/>
    </row>
    <row r="57" spans="1:28" s="222" customFormat="1" ht="87.75" customHeight="1" x14ac:dyDescent="0.3">
      <c r="A57" s="122">
        <f>'TD Info Completed by Auditor'!A31</f>
        <v>1069</v>
      </c>
      <c r="B57" s="63"/>
      <c r="C57" s="121" t="str">
        <f>'TD Info Completed by Auditor'!B31</f>
        <v>If the unit is self-insured for employee health care, does the unit use a qualified consultant to establish rates and appropriate reserve levels?</v>
      </c>
      <c r="D57" s="556"/>
      <c r="E57" s="124">
        <f>IF(+'TD Info Completed by Auditor'!C31="Yes",1,IF(+'TD Info Completed by Auditor'!C31="No",2,IF(+'TD Info Completed by Auditor'!C31="N/A",3,0)))</f>
        <v>0</v>
      </c>
      <c r="F57" s="130"/>
      <c r="G57" s="132"/>
      <c r="H57" s="129"/>
      <c r="I57" s="20"/>
      <c r="J57" s="558">
        <v>1069</v>
      </c>
      <c r="K57" s="504" t="s">
        <v>433</v>
      </c>
      <c r="L57" s="162">
        <f t="shared" si="4"/>
        <v>0</v>
      </c>
      <c r="M57" s="102"/>
      <c r="N57" s="140"/>
      <c r="P57" s="118"/>
      <c r="Q57" s="174"/>
      <c r="X57" s="157"/>
      <c r="AB57" s="157"/>
    </row>
    <row r="58" spans="1:28" s="222" customFormat="1" ht="87.75" customHeight="1" x14ac:dyDescent="0.3">
      <c r="A58" s="122">
        <f>'TD Info Completed by Auditor'!A32</f>
        <v>1070</v>
      </c>
      <c r="B58" s="63"/>
      <c r="C58" s="121" t="str">
        <f>'TD Info Completed by Auditor'!B32</f>
        <v>Does the Unit have a non-state administered pension plan?
(Note - OPEB is not a pension plan.)</v>
      </c>
      <c r="D58" s="556"/>
      <c r="E58" s="124">
        <f>IF(+'TD Info Completed by Auditor'!C32="Yes",1,IF(+'TD Info Completed by Auditor'!C32="No",2,IF(+'TD Info Completed by Auditor'!C32="N/A",3,0)))</f>
        <v>0</v>
      </c>
      <c r="F58" s="130"/>
      <c r="G58" s="132"/>
      <c r="H58" s="129"/>
      <c r="I58" s="20"/>
      <c r="J58" s="558">
        <v>1070</v>
      </c>
      <c r="K58" s="504" t="s">
        <v>434</v>
      </c>
      <c r="L58" s="162">
        <f t="shared" si="4"/>
        <v>0</v>
      </c>
      <c r="M58" s="102"/>
      <c r="N58" s="140"/>
      <c r="P58" s="118"/>
      <c r="Q58" s="174"/>
      <c r="X58" s="157"/>
      <c r="AB58" s="157"/>
    </row>
    <row r="59" spans="1:28" s="222" customFormat="1" ht="87.75" customHeight="1" x14ac:dyDescent="0.3">
      <c r="A59" s="122">
        <f>'TD Info Completed by Auditor'!A33</f>
        <v>1071</v>
      </c>
      <c r="B59" s="63"/>
      <c r="C59" s="121" t="str">
        <f>'TD Info Completed by Auditor'!B33</f>
        <v>Please list the amount of ARPA funds expended in total this fiscal year for non-capital purposes.  Enter "0" if no ARPA funds expended for this fiscal year for non-capital purposes.</v>
      </c>
      <c r="D59" s="556"/>
      <c r="E59" s="557">
        <f>'TD Info Completed by Auditor'!C33</f>
        <v>0</v>
      </c>
      <c r="F59" s="130"/>
      <c r="G59" s="132"/>
      <c r="H59" s="129"/>
      <c r="I59" s="20"/>
      <c r="J59" s="558">
        <v>1071</v>
      </c>
      <c r="K59" s="504" t="s">
        <v>435</v>
      </c>
      <c r="L59" s="162">
        <f t="shared" si="4"/>
        <v>0</v>
      </c>
      <c r="M59" s="102"/>
      <c r="N59" s="140"/>
      <c r="P59" s="118"/>
      <c r="Q59" s="174"/>
      <c r="X59" s="157"/>
      <c r="AB59" s="157"/>
    </row>
    <row r="60" spans="1:28" ht="76.8" customHeight="1" x14ac:dyDescent="0.3">
      <c r="A60" s="177"/>
      <c r="B60" s="49"/>
      <c r="C60" s="178"/>
      <c r="D60" s="64"/>
      <c r="E60" s="71"/>
      <c r="F60" s="35"/>
      <c r="G60" s="65"/>
      <c r="H60" s="66"/>
      <c r="I60" s="20"/>
      <c r="J60" s="433">
        <v>998</v>
      </c>
      <c r="K60" s="422" t="s">
        <v>27</v>
      </c>
      <c r="L60" s="424" t="e">
        <f>VLOOKUP('Unit Data from Audit Worksheet'!D2,'Unit Names(H)'!$A$2:$C$7,3,FALSE)</f>
        <v>#N/A</v>
      </c>
      <c r="N60" s="141" t="s">
        <v>122</v>
      </c>
      <c r="P60" s="118"/>
      <c r="Q60" s="174"/>
      <c r="X60" s="157" t="e">
        <v>#N/A</v>
      </c>
      <c r="Y60" s="222"/>
      <c r="AA60" s="222">
        <f>A60-J60</f>
        <v>-998</v>
      </c>
      <c r="AB60" s="157" t="e">
        <f>E60-L60</f>
        <v>#N/A</v>
      </c>
    </row>
    <row r="61" spans="1:28" ht="85.8" customHeight="1" x14ac:dyDescent="0.3">
      <c r="A61" s="177"/>
      <c r="B61" s="49"/>
      <c r="C61" s="178"/>
      <c r="D61" s="179"/>
      <c r="E61" s="180"/>
      <c r="F61" s="181"/>
      <c r="G61" s="182"/>
      <c r="H61" s="183"/>
      <c r="I61" s="20"/>
      <c r="J61" s="423">
        <v>554</v>
      </c>
      <c r="K61" s="185" t="s">
        <v>40</v>
      </c>
      <c r="L61" s="171"/>
      <c r="N61"/>
      <c r="P61" s="118"/>
      <c r="Q61" s="174"/>
      <c r="X61" s="157" t="e">
        <v>#N/A</v>
      </c>
      <c r="Y61" s="222"/>
      <c r="AA61" s="222" t="e">
        <f>A61-#REF!</f>
        <v>#REF!</v>
      </c>
      <c r="AB61" s="344" t="e">
        <f>E61-#REF!</f>
        <v>#REF!</v>
      </c>
    </row>
    <row r="62" spans="1:28" ht="72.599999999999994" customHeight="1" x14ac:dyDescent="0.3">
      <c r="A62" s="177"/>
      <c r="B62" s="49"/>
      <c r="C62" s="178"/>
      <c r="D62" s="179"/>
      <c r="E62" s="180"/>
      <c r="F62" s="181"/>
      <c r="G62" s="182"/>
      <c r="H62" s="183"/>
      <c r="I62" s="20"/>
      <c r="J62" s="84">
        <v>555</v>
      </c>
      <c r="K62" s="185" t="s">
        <v>41</v>
      </c>
      <c r="L62" s="171"/>
      <c r="N62"/>
      <c r="P62" s="118"/>
      <c r="Q62" s="174"/>
      <c r="X62" s="157" t="e">
        <v>#N/A</v>
      </c>
      <c r="Y62" s="222"/>
      <c r="AA62" s="222" t="e">
        <f>A62-#REF!</f>
        <v>#REF!</v>
      </c>
      <c r="AB62" s="344" t="e">
        <f>E62-#REF!</f>
        <v>#REF!</v>
      </c>
    </row>
    <row r="63" spans="1:28" ht="55.8" customHeight="1" x14ac:dyDescent="0.3">
      <c r="A63" s="177"/>
      <c r="B63" s="49"/>
      <c r="C63" s="178"/>
      <c r="D63" s="179"/>
      <c r="E63" s="180"/>
      <c r="F63" s="181"/>
      <c r="G63" s="182"/>
      <c r="H63" s="184"/>
      <c r="I63" s="20"/>
      <c r="J63" s="84">
        <v>556</v>
      </c>
      <c r="K63" s="185" t="s">
        <v>42</v>
      </c>
      <c r="L63" s="171"/>
      <c r="N63" s="186"/>
      <c r="P63" s="118"/>
      <c r="Q63" s="174"/>
      <c r="X63" s="157" t="e">
        <v>#N/A</v>
      </c>
      <c r="Y63" s="222"/>
      <c r="AA63" s="222">
        <f>A63-J61</f>
        <v>-554</v>
      </c>
      <c r="AB63" s="157">
        <f>E63-L61</f>
        <v>0</v>
      </c>
    </row>
    <row r="64" spans="1:28" ht="61.2" customHeight="1" x14ac:dyDescent="0.3">
      <c r="A64" s="177"/>
      <c r="B64" s="49"/>
      <c r="C64" s="178"/>
      <c r="D64" s="179"/>
      <c r="E64" s="180"/>
      <c r="F64" s="181"/>
      <c r="G64" s="182"/>
      <c r="H64" s="184"/>
      <c r="I64" s="20"/>
      <c r="J64" s="84">
        <v>557</v>
      </c>
      <c r="K64" s="185" t="s">
        <v>43</v>
      </c>
      <c r="L64" s="171"/>
      <c r="N64" s="186"/>
      <c r="P64" s="118"/>
      <c r="Q64" s="174"/>
      <c r="X64" s="157" t="e">
        <v>#N/A</v>
      </c>
      <c r="Y64" s="222"/>
      <c r="AA64" s="222">
        <f>A64-J62</f>
        <v>-555</v>
      </c>
      <c r="AB64" s="157">
        <f>E64-L62</f>
        <v>0</v>
      </c>
    </row>
    <row r="65" spans="1:28" ht="57.6" customHeight="1" x14ac:dyDescent="0.3">
      <c r="A65" s="177"/>
      <c r="B65" s="49"/>
      <c r="C65" s="178"/>
      <c r="D65" s="179"/>
      <c r="E65" s="180"/>
      <c r="F65" s="181"/>
      <c r="G65" s="182"/>
      <c r="H65" s="184"/>
      <c r="I65" s="20"/>
      <c r="J65" s="84">
        <v>606</v>
      </c>
      <c r="K65" s="185" t="s">
        <v>90</v>
      </c>
      <c r="L65" s="171"/>
      <c r="N65" s="186"/>
      <c r="P65" s="118"/>
      <c r="Q65" s="174"/>
      <c r="X65" s="157" t="e">
        <v>#N/A</v>
      </c>
      <c r="Y65" s="222"/>
      <c r="AA65" s="222">
        <f>A65-J63</f>
        <v>-556</v>
      </c>
      <c r="AB65" s="157">
        <f>E65-L63</f>
        <v>0</v>
      </c>
    </row>
    <row r="66" spans="1:28" ht="39.75" customHeight="1" x14ac:dyDescent="0.3">
      <c r="A66" s="177"/>
      <c r="B66" s="49"/>
      <c r="C66" s="178"/>
      <c r="D66" s="179"/>
      <c r="E66" s="180"/>
      <c r="F66" s="181"/>
      <c r="G66" s="182"/>
      <c r="H66" s="184"/>
      <c r="I66" s="20"/>
      <c r="J66" s="67"/>
      <c r="K66" s="188"/>
      <c r="L66" s="189"/>
      <c r="N66" s="186"/>
      <c r="P66" s="119"/>
      <c r="X66" s="157" t="e">
        <v>#N/A</v>
      </c>
      <c r="Y66" s="222"/>
      <c r="AA66" s="222" t="e">
        <f>A66-#REF!</f>
        <v>#REF!</v>
      </c>
      <c r="AB66" s="157" t="e">
        <f>E66-#REF!</f>
        <v>#REF!</v>
      </c>
    </row>
    <row r="67" spans="1:28" ht="79.95" customHeight="1" x14ac:dyDescent="0.3">
      <c r="A67" s="122">
        <f>'Unit Data from Audit Worksheet'!A55</f>
        <v>947</v>
      </c>
      <c r="B67" s="63"/>
      <c r="C67" s="121" t="str">
        <f>'Unit Data from Audit Worksheet'!D55</f>
        <v>First name of finance officer or interim finance officer (please enter “vacant” for first name if the position is currently vacant)</v>
      </c>
      <c r="D67" s="136"/>
      <c r="E67" s="414">
        <f>'Unit Data from Audit Worksheet'!F55</f>
        <v>0</v>
      </c>
      <c r="F67" s="130" t="str">
        <f>'Unit Data from Audit Worksheet'!G55</f>
        <v>Please do not leave blank</v>
      </c>
      <c r="G67" s="132"/>
      <c r="H67" s="129"/>
      <c r="I67" s="20"/>
      <c r="J67" s="86">
        <v>947</v>
      </c>
      <c r="K67" s="190" t="s">
        <v>70</v>
      </c>
      <c r="L67" s="191">
        <f t="shared" ref="L67:L78" si="6">IF(D67="",E67,D67)</f>
        <v>0</v>
      </c>
      <c r="N67" s="186"/>
      <c r="P67" s="119"/>
      <c r="X67" s="157" t="e">
        <v>#N/A</v>
      </c>
      <c r="Y67" s="222"/>
      <c r="AA67" s="222" t="e">
        <f>#REF!-#REF!</f>
        <v>#REF!</v>
      </c>
      <c r="AB67" s="157" t="e">
        <f>#REF!-#REF!</f>
        <v>#REF!</v>
      </c>
    </row>
    <row r="68" spans="1:28" s="16" customFormat="1" ht="75" customHeight="1" x14ac:dyDescent="0.3">
      <c r="A68" s="122">
        <f>'Unit Data from Audit Worksheet'!A56</f>
        <v>948</v>
      </c>
      <c r="B68" s="63"/>
      <c r="C68" s="121" t="str">
        <f>'Unit Data from Audit Worksheet'!D56</f>
        <v>Last name of finance officer or interim finance officer (please enter “vacant” for last name if the position is currently vacant)</v>
      </c>
      <c r="D68" s="136"/>
      <c r="E68" s="192">
        <f>'Unit Data from Audit Worksheet'!F56</f>
        <v>0</v>
      </c>
      <c r="F68" s="130" t="str">
        <f>'Unit Data from Audit Worksheet'!G56</f>
        <v>Please do not leave blank</v>
      </c>
      <c r="G68" s="132"/>
      <c r="H68" s="129"/>
      <c r="I68" s="20"/>
      <c r="J68" s="86">
        <v>948</v>
      </c>
      <c r="K68" s="190" t="s">
        <v>71</v>
      </c>
      <c r="L68" s="191">
        <f t="shared" si="6"/>
        <v>0</v>
      </c>
      <c r="M68"/>
      <c r="N68" s="140"/>
      <c r="P68" s="119"/>
      <c r="Q68" s="150"/>
      <c r="R68" s="2"/>
      <c r="S68" s="2"/>
      <c r="T68" s="2"/>
      <c r="U68" s="2"/>
      <c r="V68" s="2"/>
      <c r="W68" s="2"/>
      <c r="X68" s="157" t="e">
        <v>#N/A</v>
      </c>
      <c r="Y68" s="222"/>
      <c r="Z68" s="2"/>
      <c r="AA68" s="222" t="e">
        <f>#REF!-J66</f>
        <v>#REF!</v>
      </c>
      <c r="AB68" s="157" t="e">
        <f>#REF!-L66</f>
        <v>#REF!</v>
      </c>
    </row>
    <row r="69" spans="1:28" ht="99" customHeight="1" x14ac:dyDescent="0.3">
      <c r="A69" s="122">
        <f>'Unit Data from Audit Worksheet'!A57</f>
        <v>949</v>
      </c>
      <c r="B69" s="63"/>
      <c r="C69" s="121" t="str">
        <f>'Unit Data from Audit Worksheet'!D57</f>
        <v>Is the finance officer serving in a permanent role or an interim role? (select permanent/interim/vacant)</v>
      </c>
      <c r="D69" s="136"/>
      <c r="E69" s="95">
        <f>'Unit Data from Audit Worksheet'!F57</f>
        <v>0</v>
      </c>
      <c r="F69" s="130" t="str">
        <f>'Unit Data from Audit Worksheet'!G57</f>
        <v>Please do not leave blank</v>
      </c>
      <c r="G69" s="132"/>
      <c r="H69" s="129"/>
      <c r="I69" s="20"/>
      <c r="J69" s="86">
        <v>949</v>
      </c>
      <c r="K69" s="190" t="s">
        <v>87</v>
      </c>
      <c r="L69" s="191">
        <f t="shared" si="6"/>
        <v>0</v>
      </c>
      <c r="N69" s="186"/>
      <c r="P69" s="119"/>
      <c r="Q69" s="45"/>
      <c r="X69" s="157">
        <v>947</v>
      </c>
      <c r="Y69" s="2">
        <v>947</v>
      </c>
      <c r="AA69" s="222">
        <f t="shared" ref="AA69:AA77" si="7">A67-J67</f>
        <v>0</v>
      </c>
      <c r="AB69" s="157" t="b">
        <f t="shared" ref="AB69:AB77" si="8">EXACT(E67,L67)</f>
        <v>1</v>
      </c>
    </row>
    <row r="70" spans="1:28" ht="128.25" customHeight="1" x14ac:dyDescent="0.3">
      <c r="A70" s="122">
        <f>'Unit Data from Audit Worksheet'!A58</f>
        <v>950</v>
      </c>
      <c r="B70" s="63"/>
      <c r="C70" s="121" t="str">
        <f>'Unit Data from Audit Worksheet'!D58</f>
        <v>Has the finance officer been formally appointed by the local government, public authority, or designated official?  (Y/N)</v>
      </c>
      <c r="D70" s="136"/>
      <c r="E70" s="95">
        <f>'Unit Data from Audit Worksheet'!F58</f>
        <v>0</v>
      </c>
      <c r="F70" s="130" t="str">
        <f>'Unit Data from Audit Worksheet'!G58</f>
        <v>Please do not leave blank</v>
      </c>
      <c r="G70" s="132"/>
      <c r="H70" s="129"/>
      <c r="I70" s="20"/>
      <c r="J70" s="86">
        <v>950</v>
      </c>
      <c r="K70" s="190" t="s">
        <v>88</v>
      </c>
      <c r="L70" s="191">
        <f t="shared" si="6"/>
        <v>0</v>
      </c>
      <c r="N70" s="186"/>
      <c r="P70" s="119"/>
      <c r="X70" s="157">
        <v>948</v>
      </c>
      <c r="Y70" s="2">
        <v>948</v>
      </c>
      <c r="AA70" s="222">
        <f t="shared" si="7"/>
        <v>0</v>
      </c>
      <c r="AB70" s="157" t="b">
        <f t="shared" si="8"/>
        <v>1</v>
      </c>
    </row>
    <row r="71" spans="1:28" ht="126" customHeight="1" x14ac:dyDescent="0.3">
      <c r="A71" s="122">
        <f>'Unit Data from Audit Worksheet'!A59</f>
        <v>952</v>
      </c>
      <c r="B71" s="63"/>
      <c r="C71" s="121" t="str">
        <f>'Unit Data from Audit Worksheet'!D59</f>
        <v>Date on which the local government, public authority, or designated official appointed the finance officer?     Date Format  MM/DD/YYYY</v>
      </c>
      <c r="D71" s="136"/>
      <c r="E71" s="400" t="str">
        <f>IF('Unit Data from Audit Worksheet'!F59&gt;0,'Unit Data from Audit Worksheet'!F59," ")</f>
        <v xml:space="preserve"> </v>
      </c>
      <c r="F71" s="130" t="str">
        <f>'Unit Data from Audit Worksheet'!G59</f>
        <v>Leave blank if data not available</v>
      </c>
      <c r="G71" s="132"/>
      <c r="H71" s="129"/>
      <c r="I71" s="20"/>
      <c r="J71" s="86">
        <v>952</v>
      </c>
      <c r="K71" s="190" t="s">
        <v>89</v>
      </c>
      <c r="L71" s="193" t="str">
        <f t="shared" si="6"/>
        <v xml:space="preserve"> </v>
      </c>
      <c r="N71" s="186"/>
      <c r="P71" s="119"/>
      <c r="X71" s="157">
        <v>949</v>
      </c>
      <c r="Y71" s="2">
        <v>949</v>
      </c>
      <c r="AA71" s="222">
        <f t="shared" si="7"/>
        <v>0</v>
      </c>
      <c r="AB71" s="157" t="b">
        <f t="shared" si="8"/>
        <v>1</v>
      </c>
    </row>
    <row r="72" spans="1:28" ht="153.75" customHeight="1" x14ac:dyDescent="0.3">
      <c r="A72" s="194">
        <f>'Unit Data from Audit Worksheet'!A67</f>
        <v>960</v>
      </c>
      <c r="B72" s="91"/>
      <c r="C72" s="92" t="str">
        <f>'Unit Data from Audit Worksheet'!B67</f>
        <v>Name of Finance Officer</v>
      </c>
      <c r="D72" s="136"/>
      <c r="E72" s="195">
        <f>'Unit Data from Audit Worksheet'!D67</f>
        <v>0</v>
      </c>
      <c r="F72" s="196" t="str">
        <f>'Unit Data from Audit Worksheet'!F67</f>
        <v>Required</v>
      </c>
      <c r="G72" s="132"/>
      <c r="H72" s="129"/>
      <c r="I72" s="20"/>
      <c r="J72" s="94">
        <v>960</v>
      </c>
      <c r="K72" s="197" t="s">
        <v>85</v>
      </c>
      <c r="L72" s="198">
        <f t="shared" si="6"/>
        <v>0</v>
      </c>
      <c r="N72" s="186"/>
      <c r="P72" s="119"/>
      <c r="X72" s="157">
        <v>956</v>
      </c>
      <c r="Y72" s="2">
        <v>956</v>
      </c>
      <c r="AA72" s="222" t="e">
        <f>#REF!-#REF!</f>
        <v>#REF!</v>
      </c>
      <c r="AB72" s="157" t="e">
        <f>EXACT(#REF!,#REF!)</f>
        <v>#REF!</v>
      </c>
    </row>
    <row r="73" spans="1:28" ht="42" customHeight="1" x14ac:dyDescent="0.3">
      <c r="A73" s="194">
        <f>'Unit Data from Audit Worksheet'!A68</f>
        <v>962</v>
      </c>
      <c r="B73" s="91"/>
      <c r="C73" s="92" t="str">
        <f>'Unit Data from Audit Worksheet'!B68</f>
        <v>Title of Official</v>
      </c>
      <c r="D73" s="136"/>
      <c r="E73" s="195">
        <f>'Unit Data from Audit Worksheet'!D68</f>
        <v>0</v>
      </c>
      <c r="F73" s="196" t="str">
        <f>'Unit Data from Audit Worksheet'!F68</f>
        <v>Required</v>
      </c>
      <c r="G73" s="132"/>
      <c r="H73" s="129"/>
      <c r="I73" s="20"/>
      <c r="J73" s="94">
        <v>962</v>
      </c>
      <c r="K73" s="197" t="s">
        <v>67</v>
      </c>
      <c r="L73" s="198">
        <f t="shared" si="6"/>
        <v>0</v>
      </c>
      <c r="N73" s="186"/>
      <c r="P73" s="119"/>
      <c r="X73" s="157">
        <v>958</v>
      </c>
      <c r="Y73" s="2">
        <v>958</v>
      </c>
      <c r="AA73" s="222" t="e">
        <f>#REF!-#REF!</f>
        <v>#REF!</v>
      </c>
      <c r="AB73" s="157" t="e">
        <f>EXACT(#REF!,#REF!)</f>
        <v>#REF!</v>
      </c>
    </row>
    <row r="74" spans="1:28" ht="34.200000000000003" customHeight="1" x14ac:dyDescent="0.3">
      <c r="A74" s="194">
        <f>'Unit Data from Audit Worksheet'!A69</f>
        <v>964</v>
      </c>
      <c r="B74" s="91"/>
      <c r="C74" s="93" t="str">
        <f>'Unit Data from Audit Worksheet'!B69</f>
        <v>Date                     (Enter as "MM/DD/YYYY")</v>
      </c>
      <c r="D74" s="136"/>
      <c r="E74" s="199" t="str">
        <f>IF('Unit Data from Audit Worksheet'!D69&gt;0,'Unit Data from Audit Worksheet'!D69," ")</f>
        <v xml:space="preserve"> </v>
      </c>
      <c r="F74" s="196" t="str">
        <f>'Unit Data from Audit Worksheet'!F69</f>
        <v>Required</v>
      </c>
      <c r="G74" s="346"/>
      <c r="H74" s="129"/>
      <c r="I74" s="20"/>
      <c r="J74" s="94">
        <v>964</v>
      </c>
      <c r="K74" s="197" t="s">
        <v>98</v>
      </c>
      <c r="L74" s="200" t="str">
        <f t="shared" si="6"/>
        <v xml:space="preserve"> </v>
      </c>
      <c r="N74" s="170"/>
      <c r="P74" s="119"/>
      <c r="X74" s="157">
        <v>960</v>
      </c>
      <c r="Y74" s="2">
        <v>960</v>
      </c>
      <c r="AA74" s="222">
        <f t="shared" si="7"/>
        <v>0</v>
      </c>
      <c r="AB74" s="157" t="b">
        <f t="shared" si="8"/>
        <v>1</v>
      </c>
    </row>
    <row r="75" spans="1:28" ht="40.200000000000003" customHeight="1" x14ac:dyDescent="0.3">
      <c r="A75" s="194">
        <f>'Unit Data from Audit Worksheet'!A70</f>
        <v>966</v>
      </c>
      <c r="B75" s="91"/>
      <c r="C75" s="92" t="s">
        <v>248</v>
      </c>
      <c r="D75" s="136"/>
      <c r="E75" s="345" t="str">
        <f>_xlfn.TEXTJOIN(",",,TEXT('Unit Data from Audit Worksheet'!D70,"###-###-####")," "&amp;'Unit Data from Audit Worksheet'!D71)</f>
        <v xml:space="preserve">--, </v>
      </c>
      <c r="F75" s="196" t="str">
        <f>'Unit Data from Audit Worksheet'!F70</f>
        <v>Required</v>
      </c>
      <c r="G75" s="132"/>
      <c r="H75" s="129"/>
      <c r="I75" s="20"/>
      <c r="J75" s="94">
        <v>966</v>
      </c>
      <c r="K75" s="197" t="s">
        <v>68</v>
      </c>
      <c r="L75" s="198" t="str">
        <f t="shared" si="6"/>
        <v xml:space="preserve">--, </v>
      </c>
      <c r="N75" s="170"/>
      <c r="P75" s="119"/>
      <c r="X75" s="157">
        <v>962</v>
      </c>
      <c r="Y75" s="2">
        <v>962</v>
      </c>
      <c r="AA75" s="222">
        <f t="shared" si="7"/>
        <v>0</v>
      </c>
      <c r="AB75" s="157" t="b">
        <f t="shared" si="8"/>
        <v>1</v>
      </c>
    </row>
    <row r="76" spans="1:28" ht="40.200000000000003" customHeight="1" x14ac:dyDescent="0.3">
      <c r="A76" s="194">
        <f>'Unit Data from Audit Worksheet'!A72</f>
        <v>968</v>
      </c>
      <c r="B76" s="91"/>
      <c r="C76" s="92" t="str">
        <f>'Unit Data from Audit Worksheet'!B72</f>
        <v>E-mail address</v>
      </c>
      <c r="D76" s="136"/>
      <c r="E76" s="195">
        <f>'Unit Data from Audit Worksheet'!D72</f>
        <v>0</v>
      </c>
      <c r="F76" s="196" t="str">
        <f>'Unit Data from Audit Worksheet'!F72</f>
        <v>Required</v>
      </c>
      <c r="G76" s="132"/>
      <c r="H76" s="129"/>
      <c r="I76" s="20"/>
      <c r="J76" s="94">
        <v>968</v>
      </c>
      <c r="K76" s="197" t="s">
        <v>69</v>
      </c>
      <c r="L76" s="198">
        <f t="shared" si="6"/>
        <v>0</v>
      </c>
      <c r="N76" s="170"/>
      <c r="P76" s="119"/>
      <c r="X76" s="157">
        <v>964</v>
      </c>
      <c r="Y76" s="2">
        <v>964</v>
      </c>
      <c r="AA76" s="222">
        <f t="shared" si="7"/>
        <v>0</v>
      </c>
      <c r="AB76" s="157" t="b">
        <f t="shared" si="8"/>
        <v>1</v>
      </c>
    </row>
    <row r="77" spans="1:28" ht="82.95" customHeight="1" x14ac:dyDescent="0.3">
      <c r="A77" s="201">
        <v>980</v>
      </c>
      <c r="B77" s="139" t="s">
        <v>114</v>
      </c>
      <c r="C77" s="142" t="str">
        <f>'TD Info Completed by Auditor'!B27</f>
        <v>Date the auditor presented or plans to present Financial Performance Indicators of Concern (FPIC) to the Governing Board.  If there are no FPICs to present to the governing board,  enter "7/1/2024" to indicate that a FPIC response is not required.</v>
      </c>
      <c r="D77" s="136"/>
      <c r="E77" s="441" t="str">
        <f>IF('TD Info Completed by Auditor'!C27&gt;0,'TD Info Completed by Auditor'!C27," ")</f>
        <v xml:space="preserve"> </v>
      </c>
      <c r="F77" s="202" t="s">
        <v>123</v>
      </c>
      <c r="G77" s="132"/>
      <c r="H77" s="129"/>
      <c r="I77" s="20"/>
      <c r="J77" s="143">
        <v>980</v>
      </c>
      <c r="K77" s="144" t="s">
        <v>113</v>
      </c>
      <c r="L77" s="203" t="str">
        <f t="shared" si="6"/>
        <v xml:space="preserve"> </v>
      </c>
      <c r="N77" s="170"/>
      <c r="P77" s="119"/>
      <c r="X77" s="157">
        <v>966</v>
      </c>
      <c r="Y77" s="2">
        <v>966</v>
      </c>
      <c r="AA77" s="222">
        <f t="shared" si="7"/>
        <v>0</v>
      </c>
      <c r="AB77" s="157" t="b">
        <f t="shared" si="8"/>
        <v>1</v>
      </c>
    </row>
    <row r="78" spans="1:28" s="222" customFormat="1" ht="82.95" customHeight="1" x14ac:dyDescent="0.3">
      <c r="A78" s="201">
        <f>'TD Info Completed by Auditor'!A26</f>
        <v>1079</v>
      </c>
      <c r="B78" s="139"/>
      <c r="C78" s="142" t="str">
        <f>'TD Info Completed by Auditor'!B26</f>
        <v>What date was the audit report submitted to the LGC?  (Note audit reports are due four months after fiscal year end regardless of the contract submission date.)  Enter as "MM/DD/YYYY"</v>
      </c>
      <c r="D78" s="136"/>
      <c r="E78" s="441">
        <f>'TD Info Completed by Auditor'!C26</f>
        <v>0</v>
      </c>
      <c r="F78" s="202"/>
      <c r="G78" s="132"/>
      <c r="H78" s="129"/>
      <c r="I78" s="20"/>
      <c r="J78" s="485">
        <v>1079</v>
      </c>
      <c r="K78" s="486" t="s">
        <v>436</v>
      </c>
      <c r="L78" s="203">
        <f t="shared" si="6"/>
        <v>0</v>
      </c>
      <c r="M78" s="102"/>
      <c r="N78" s="170"/>
      <c r="P78" s="119"/>
      <c r="Q78" s="150"/>
      <c r="X78" s="157"/>
      <c r="AB78" s="157"/>
    </row>
    <row r="79" spans="1:28" ht="63.6" customHeight="1" x14ac:dyDescent="0.3">
      <c r="A79" s="177"/>
      <c r="B79" s="49"/>
      <c r="C79" s="178"/>
      <c r="D79" s="179"/>
      <c r="E79" s="180"/>
      <c r="F79" s="181"/>
      <c r="G79" s="182"/>
      <c r="H79" s="183"/>
      <c r="I79" s="20"/>
      <c r="J79" s="86">
        <v>999</v>
      </c>
      <c r="K79" s="190" t="s">
        <v>28</v>
      </c>
      <c r="L79" s="443" t="e">
        <f>'Unit Data from Audit Worksheet'!D3</f>
        <v>#N/A</v>
      </c>
      <c r="N79" s="204" t="s">
        <v>442</v>
      </c>
      <c r="P79" s="119"/>
      <c r="X79" s="157">
        <v>968</v>
      </c>
      <c r="Y79" s="2">
        <v>968</v>
      </c>
      <c r="AA79" s="222">
        <f>A76-J76</f>
        <v>0</v>
      </c>
      <c r="AB79" s="157" t="b">
        <f>EXACT(E76,L76)</f>
        <v>1</v>
      </c>
    </row>
    <row r="80" spans="1:28" customFormat="1" ht="33" customHeight="1" x14ac:dyDescent="0.3"/>
    <row r="81" spans="1:27" customFormat="1" ht="33" customHeight="1" x14ac:dyDescent="0.3"/>
    <row r="82" spans="1:27" ht="29.4" customHeight="1" x14ac:dyDescent="0.3">
      <c r="C82" s="395"/>
      <c r="D82" s="206"/>
      <c r="E82" s="207"/>
      <c r="F82" s="207"/>
      <c r="G82" s="208"/>
      <c r="H82" s="207"/>
      <c r="I82" s="109"/>
      <c r="K82" s="415" t="s">
        <v>269</v>
      </c>
      <c r="L82" s="416" t="e">
        <f>SUM(L4:L65)</f>
        <v>#N/A</v>
      </c>
      <c r="N82" s="3"/>
      <c r="P82" s="119"/>
      <c r="AA82" s="222"/>
    </row>
    <row r="83" spans="1:27" s="222" customFormat="1" ht="27.6" customHeight="1" x14ac:dyDescent="0.3">
      <c r="A83"/>
      <c r="B83"/>
      <c r="C83"/>
      <c r="D83"/>
      <c r="E83"/>
      <c r="F83"/>
      <c r="G83" s="208"/>
      <c r="H83" s="207"/>
      <c r="I83" s="109"/>
      <c r="J83" s="4"/>
      <c r="K83" s="417" t="s">
        <v>258</v>
      </c>
      <c r="L83" s="416"/>
      <c r="M83"/>
      <c r="N83" s="3"/>
      <c r="P83" s="119"/>
      <c r="Q83" s="150"/>
    </row>
    <row r="84" spans="1:27" ht="31.2" customHeight="1" x14ac:dyDescent="0.7">
      <c r="A84" s="122"/>
      <c r="B84" s="122"/>
      <c r="C84" s="44"/>
      <c r="D84" s="43"/>
      <c r="E84" s="52"/>
      <c r="F84" s="43"/>
      <c r="G84" s="208"/>
      <c r="H84" s="207"/>
      <c r="I84" s="209"/>
      <c r="J84" s="75"/>
      <c r="K84" s="74"/>
      <c r="L84" s="416" t="e">
        <f>L82-L83</f>
        <v>#N/A</v>
      </c>
      <c r="N84" s="3"/>
      <c r="P84" s="119"/>
      <c r="AA84" s="222"/>
    </row>
    <row r="85" spans="1:27" x14ac:dyDescent="0.3">
      <c r="A85" s="109"/>
      <c r="B85" s="109"/>
      <c r="C85" s="109"/>
      <c r="D85" s="109"/>
      <c r="E85" s="109"/>
      <c r="F85" s="207"/>
      <c r="G85" s="208"/>
      <c r="H85" s="207"/>
      <c r="I85" s="209"/>
      <c r="K85" s="8"/>
      <c r="L85" s="210"/>
      <c r="N85" s="3"/>
      <c r="P85" s="119"/>
      <c r="AA85" s="222"/>
    </row>
    <row r="86" spans="1:27" ht="117" customHeight="1" x14ac:dyDescent="0.3">
      <c r="A86" s="109"/>
      <c r="B86" s="109"/>
      <c r="C86" s="109"/>
      <c r="D86" s="109"/>
      <c r="E86" s="109"/>
      <c r="F86" s="207"/>
      <c r="G86" s="208"/>
      <c r="H86" s="207"/>
      <c r="I86" s="209"/>
      <c r="K86" s="8"/>
      <c r="L86" s="210"/>
      <c r="N86" s="3"/>
      <c r="P86" s="119"/>
      <c r="Y86" s="222">
        <v>590</v>
      </c>
      <c r="AA86" s="222"/>
    </row>
    <row r="87" spans="1:27" ht="25.2" customHeight="1" x14ac:dyDescent="0.3">
      <c r="A87" s="109"/>
      <c r="B87" s="109"/>
      <c r="C87" s="109"/>
      <c r="D87" s="109"/>
      <c r="E87" s="109"/>
      <c r="F87" s="207"/>
      <c r="G87" s="208"/>
      <c r="H87" s="207"/>
      <c r="I87" s="209"/>
      <c r="K87" s="8"/>
      <c r="L87" s="210"/>
      <c r="P87" s="119"/>
      <c r="X87" s="157">
        <f>SUM(X5:X41)</f>
        <v>7739</v>
      </c>
      <c r="Y87" s="2">
        <v>96734</v>
      </c>
      <c r="AA87" s="222"/>
    </row>
    <row r="88" spans="1:27" x14ac:dyDescent="0.3">
      <c r="A88" s="109"/>
      <c r="B88" s="109"/>
      <c r="C88" s="109"/>
      <c r="D88" s="109"/>
      <c r="E88" s="109"/>
      <c r="F88" s="207"/>
      <c r="G88" s="208"/>
      <c r="H88" s="207"/>
      <c r="I88" s="209"/>
      <c r="K88" s="8"/>
      <c r="L88" s="210"/>
      <c r="P88" s="119"/>
      <c r="X88" s="157">
        <f>SUM(X69:X79)</f>
        <v>9578</v>
      </c>
      <c r="AA88" s="222"/>
    </row>
    <row r="89" spans="1:27" ht="18.75" customHeight="1" x14ac:dyDescent="0.3">
      <c r="A89" s="109"/>
      <c r="B89" s="109"/>
      <c r="C89" s="109"/>
      <c r="D89" s="109"/>
      <c r="E89" s="109"/>
      <c r="F89" s="207"/>
      <c r="G89" s="208"/>
      <c r="H89" s="207"/>
      <c r="I89" s="209"/>
      <c r="K89" s="8"/>
      <c r="L89" s="210"/>
      <c r="P89" s="119"/>
      <c r="Y89" s="2" t="s">
        <v>168</v>
      </c>
      <c r="AA89" s="222"/>
    </row>
    <row r="90" spans="1:27" ht="30.75" customHeight="1" x14ac:dyDescent="0.3">
      <c r="A90" s="109"/>
      <c r="B90" s="109"/>
      <c r="C90" s="109"/>
      <c r="D90" s="109"/>
      <c r="E90" s="109"/>
      <c r="F90" s="207"/>
      <c r="G90" s="208"/>
      <c r="H90" s="207"/>
      <c r="I90" s="209"/>
      <c r="K90" s="8"/>
      <c r="L90" s="210"/>
      <c r="P90" s="119"/>
      <c r="X90" s="157">
        <f>SUM(X87:X89)</f>
        <v>17317</v>
      </c>
      <c r="Y90" s="2">
        <f>Y87</f>
        <v>96734</v>
      </c>
      <c r="Z90" s="157">
        <f>X90-Y90</f>
        <v>-79417</v>
      </c>
      <c r="AA90" s="222"/>
    </row>
    <row r="91" spans="1:27" ht="30.75" customHeight="1" x14ac:dyDescent="0.3">
      <c r="A91" s="109"/>
      <c r="B91" s="109"/>
      <c r="C91" s="109"/>
      <c r="D91" s="109"/>
      <c r="E91" s="109"/>
      <c r="F91" s="207"/>
      <c r="G91" s="208"/>
      <c r="H91" s="207"/>
      <c r="I91" s="209"/>
      <c r="K91" s="8"/>
      <c r="L91" s="210"/>
      <c r="P91" s="119"/>
      <c r="AA91" s="222"/>
    </row>
    <row r="92" spans="1:27" ht="30.75" customHeight="1" x14ac:dyDescent="0.3">
      <c r="A92" s="109"/>
      <c r="B92" s="109"/>
      <c r="C92" s="109"/>
      <c r="D92" s="109"/>
      <c r="E92" s="109"/>
      <c r="F92" s="207"/>
      <c r="G92" s="208"/>
      <c r="H92" s="207"/>
      <c r="I92" s="209"/>
      <c r="K92" s="8"/>
      <c r="L92" s="210"/>
      <c r="P92" s="119"/>
      <c r="AA92" s="222"/>
    </row>
    <row r="93" spans="1:27" ht="30.75" customHeight="1" x14ac:dyDescent="0.3">
      <c r="A93" s="109"/>
      <c r="B93" s="109"/>
      <c r="C93" s="109"/>
      <c r="D93" s="109"/>
      <c r="E93" s="109"/>
      <c r="I93" s="209"/>
      <c r="K93" s="8"/>
      <c r="L93" s="210"/>
      <c r="P93" s="119"/>
      <c r="AA93" s="222"/>
    </row>
    <row r="94" spans="1:27" ht="30.75" customHeight="1" x14ac:dyDescent="0.3">
      <c r="A94" s="109"/>
      <c r="B94" s="109"/>
      <c r="C94" s="109"/>
      <c r="D94" s="109"/>
      <c r="E94" s="109"/>
      <c r="I94" s="209"/>
      <c r="L94" s="210"/>
      <c r="P94" s="119"/>
      <c r="AA94" s="222"/>
    </row>
    <row r="95" spans="1:27" x14ac:dyDescent="0.3">
      <c r="A95" s="4"/>
      <c r="B95" s="211"/>
      <c r="C95" s="18"/>
      <c r="D95" s="42"/>
      <c r="I95" s="209"/>
      <c r="L95" s="210"/>
      <c r="P95" s="119"/>
      <c r="AA95" s="222"/>
    </row>
    <row r="96" spans="1:27" x14ac:dyDescent="0.3">
      <c r="A96" s="4"/>
      <c r="B96" s="211"/>
      <c r="C96" s="18"/>
      <c r="D96" s="42"/>
      <c r="I96" s="209"/>
      <c r="L96" s="210"/>
      <c r="P96" s="119"/>
      <c r="AA96" s="222"/>
    </row>
    <row r="97" spans="1:27" x14ac:dyDescent="0.3">
      <c r="D97" s="42"/>
      <c r="I97" s="209"/>
      <c r="P97" s="119"/>
      <c r="AA97" s="222"/>
    </row>
    <row r="98" spans="1:27" x14ac:dyDescent="0.3">
      <c r="D98" s="42"/>
      <c r="P98" s="119"/>
      <c r="AA98" s="222"/>
    </row>
    <row r="99" spans="1:27" x14ac:dyDescent="0.3">
      <c r="D99" s="42"/>
      <c r="P99" s="119"/>
      <c r="AA99" s="222"/>
    </row>
    <row r="100" spans="1:27" x14ac:dyDescent="0.3">
      <c r="D100" s="42"/>
      <c r="P100" s="119"/>
      <c r="AA100" s="222"/>
    </row>
    <row r="101" spans="1:27" x14ac:dyDescent="0.3">
      <c r="A101" s="4"/>
      <c r="B101" s="211"/>
      <c r="C101" s="18"/>
      <c r="D101" s="42"/>
      <c r="P101" s="119"/>
      <c r="AA101" s="222"/>
    </row>
    <row r="102" spans="1:27" x14ac:dyDescent="0.3">
      <c r="A102" s="4"/>
      <c r="B102" s="211"/>
      <c r="C102" s="18"/>
      <c r="D102" s="42"/>
      <c r="P102" s="119"/>
      <c r="AA102" s="222"/>
    </row>
    <row r="103" spans="1:27" x14ac:dyDescent="0.3">
      <c r="D103" s="42"/>
      <c r="P103" s="119"/>
      <c r="AA103" s="222"/>
    </row>
    <row r="104" spans="1:27" x14ac:dyDescent="0.3">
      <c r="D104" s="42"/>
      <c r="P104" s="119"/>
      <c r="AA104" s="222"/>
    </row>
    <row r="105" spans="1:27" x14ac:dyDescent="0.3">
      <c r="D105" s="42"/>
      <c r="P105" s="119"/>
      <c r="AA105" s="222"/>
    </row>
    <row r="106" spans="1:27" x14ac:dyDescent="0.3">
      <c r="D106" s="42"/>
      <c r="P106" s="119"/>
      <c r="AA106" s="222"/>
    </row>
    <row r="107" spans="1:27" x14ac:dyDescent="0.3">
      <c r="A107" s="4"/>
      <c r="B107" s="211"/>
      <c r="C107" s="18"/>
      <c r="D107" s="42"/>
      <c r="P107" s="119"/>
      <c r="AA107" s="222"/>
    </row>
    <row r="108" spans="1:27" x14ac:dyDescent="0.3">
      <c r="A108" s="4"/>
      <c r="B108" s="211"/>
      <c r="C108" s="18"/>
      <c r="D108" s="42"/>
      <c r="P108" s="119"/>
      <c r="AA108" s="222"/>
    </row>
    <row r="109" spans="1:27" x14ac:dyDescent="0.3">
      <c r="D109" s="42"/>
      <c r="P109" s="119"/>
      <c r="AA109" s="222"/>
    </row>
    <row r="110" spans="1:27" x14ac:dyDescent="0.3">
      <c r="D110" s="42"/>
      <c r="P110" s="119"/>
      <c r="AA110" s="222"/>
    </row>
    <row r="111" spans="1:27" x14ac:dyDescent="0.3">
      <c r="D111" s="42"/>
      <c r="P111" s="119"/>
      <c r="AA111" s="222"/>
    </row>
    <row r="112" spans="1:27" x14ac:dyDescent="0.3">
      <c r="D112" s="42"/>
      <c r="P112" s="119"/>
      <c r="AA112" s="222"/>
    </row>
    <row r="113" spans="1:27" x14ac:dyDescent="0.3">
      <c r="A113" s="4"/>
      <c r="B113" s="211"/>
      <c r="C113" s="18"/>
      <c r="D113" s="42"/>
      <c r="P113" s="119"/>
      <c r="AA113" s="222"/>
    </row>
    <row r="114" spans="1:27" x14ac:dyDescent="0.3">
      <c r="A114" s="4"/>
      <c r="B114" s="211"/>
      <c r="C114" s="18"/>
      <c r="D114" s="42"/>
      <c r="P114" s="119"/>
      <c r="AA114" s="222"/>
    </row>
    <row r="115" spans="1:27" x14ac:dyDescent="0.3">
      <c r="A115" s="4"/>
      <c r="B115" s="211"/>
      <c r="C115" s="18"/>
      <c r="D115" s="42"/>
      <c r="P115" s="119"/>
      <c r="AA115" s="222"/>
    </row>
    <row r="116" spans="1:27" x14ac:dyDescent="0.3">
      <c r="A116" s="4"/>
      <c r="B116" s="211"/>
      <c r="C116" s="18"/>
      <c r="D116" s="42"/>
      <c r="P116" s="119"/>
      <c r="AA116" s="222"/>
    </row>
    <row r="117" spans="1:27" x14ac:dyDescent="0.3">
      <c r="D117" s="42"/>
      <c r="P117" s="119"/>
      <c r="AA117" s="222"/>
    </row>
    <row r="118" spans="1:27" x14ac:dyDescent="0.3">
      <c r="D118" s="42"/>
      <c r="P118" s="119"/>
      <c r="AA118" s="222"/>
    </row>
    <row r="119" spans="1:27" x14ac:dyDescent="0.3">
      <c r="D119" s="42"/>
      <c r="P119" s="119"/>
      <c r="AA119" s="222"/>
    </row>
    <row r="120" spans="1:27" x14ac:dyDescent="0.3">
      <c r="A120" s="4"/>
      <c r="B120" s="211"/>
      <c r="C120" s="18"/>
      <c r="D120" s="42"/>
      <c r="P120" s="119"/>
      <c r="AA120" s="222"/>
    </row>
    <row r="121" spans="1:27" x14ac:dyDescent="0.3">
      <c r="A121" s="4"/>
      <c r="B121" s="211"/>
      <c r="C121" s="18"/>
      <c r="D121" s="42"/>
      <c r="P121" s="119"/>
      <c r="AA121" s="222"/>
    </row>
    <row r="122" spans="1:27" x14ac:dyDescent="0.3">
      <c r="A122" s="4"/>
      <c r="B122" s="211"/>
      <c r="C122" s="18"/>
      <c r="D122" s="42"/>
      <c r="P122" s="119"/>
      <c r="AA122" s="222"/>
    </row>
    <row r="123" spans="1:27" x14ac:dyDescent="0.3">
      <c r="A123" s="4"/>
      <c r="B123" s="211"/>
      <c r="C123" s="18"/>
      <c r="D123" s="42"/>
      <c r="P123" s="119"/>
      <c r="AA123" s="222"/>
    </row>
    <row r="124" spans="1:27" x14ac:dyDescent="0.3">
      <c r="A124" s="4"/>
      <c r="B124" s="211"/>
      <c r="C124" s="18"/>
      <c r="D124" s="42"/>
      <c r="P124" s="119"/>
      <c r="AA124" s="222"/>
    </row>
    <row r="125" spans="1:27" x14ac:dyDescent="0.3">
      <c r="A125" s="4"/>
      <c r="B125" s="211"/>
      <c r="C125" s="18"/>
      <c r="D125" s="42"/>
      <c r="P125" s="119"/>
      <c r="AA125" s="222"/>
    </row>
    <row r="126" spans="1:27" x14ac:dyDescent="0.3">
      <c r="A126" s="4"/>
      <c r="B126" s="211"/>
      <c r="C126" s="18"/>
      <c r="D126" s="42"/>
      <c r="P126" s="119"/>
      <c r="AA126" s="222"/>
    </row>
    <row r="127" spans="1:27" x14ac:dyDescent="0.3">
      <c r="A127" s="4"/>
      <c r="B127" s="211"/>
      <c r="C127" s="18"/>
      <c r="D127" s="42"/>
      <c r="P127" s="119"/>
      <c r="AA127" s="222"/>
    </row>
    <row r="128" spans="1:27" x14ac:dyDescent="0.3">
      <c r="A128" s="4"/>
      <c r="B128" s="211"/>
      <c r="C128" s="18"/>
      <c r="D128" s="42"/>
      <c r="P128" s="119"/>
      <c r="AA128" s="222"/>
    </row>
    <row r="129" spans="1:27" x14ac:dyDescent="0.3">
      <c r="A129" s="4"/>
      <c r="B129" s="211"/>
      <c r="C129" s="18"/>
      <c r="D129" s="42"/>
      <c r="P129" s="119"/>
      <c r="AA129" s="222"/>
    </row>
    <row r="130" spans="1:27" x14ac:dyDescent="0.3">
      <c r="A130" s="4"/>
      <c r="B130" s="211"/>
      <c r="C130" s="18"/>
      <c r="D130" s="42"/>
      <c r="P130" s="119"/>
      <c r="AA130" s="222"/>
    </row>
    <row r="131" spans="1:27" x14ac:dyDescent="0.3">
      <c r="A131" s="4"/>
      <c r="B131" s="211"/>
      <c r="C131" s="18"/>
      <c r="D131" s="42"/>
      <c r="P131" s="119"/>
      <c r="AA131" s="222"/>
    </row>
    <row r="132" spans="1:27" x14ac:dyDescent="0.3">
      <c r="A132" s="4"/>
      <c r="B132" s="211"/>
      <c r="C132" s="18"/>
      <c r="D132" s="42"/>
      <c r="P132" s="119"/>
      <c r="AA132" s="222"/>
    </row>
    <row r="133" spans="1:27" x14ac:dyDescent="0.3">
      <c r="A133" s="4"/>
      <c r="B133" s="211"/>
      <c r="C133" s="18"/>
      <c r="D133" s="42"/>
      <c r="P133" s="119"/>
      <c r="AA133" s="222"/>
    </row>
    <row r="134" spans="1:27" x14ac:dyDescent="0.3">
      <c r="A134" s="4"/>
      <c r="B134" s="211"/>
      <c r="C134" s="18"/>
      <c r="D134" s="42"/>
      <c r="P134" s="119"/>
      <c r="AA134" s="222"/>
    </row>
    <row r="135" spans="1:27" x14ac:dyDescent="0.3">
      <c r="A135" s="4"/>
      <c r="B135" s="211"/>
      <c r="C135" s="18"/>
      <c r="D135" s="42"/>
      <c r="P135" s="119"/>
      <c r="AA135" s="222"/>
    </row>
    <row r="136" spans="1:27" x14ac:dyDescent="0.3">
      <c r="A136" s="4"/>
      <c r="B136" s="211"/>
      <c r="C136" s="18"/>
      <c r="D136" s="42"/>
      <c r="P136" s="119"/>
      <c r="AA136" s="222"/>
    </row>
    <row r="137" spans="1:27" x14ac:dyDescent="0.3">
      <c r="A137" s="4"/>
      <c r="B137" s="211"/>
      <c r="C137" s="18"/>
      <c r="D137" s="42"/>
      <c r="P137" s="119"/>
      <c r="AA137" s="222"/>
    </row>
    <row r="138" spans="1:27" x14ac:dyDescent="0.3">
      <c r="A138" s="4"/>
      <c r="B138" s="211"/>
      <c r="C138" s="18"/>
      <c r="D138" s="42"/>
      <c r="P138" s="119"/>
      <c r="AA138" s="222"/>
    </row>
    <row r="139" spans="1:27" x14ac:dyDescent="0.3">
      <c r="A139" s="4"/>
      <c r="B139" s="211"/>
      <c r="C139" s="18"/>
      <c r="D139" s="42"/>
      <c r="P139" s="119"/>
      <c r="AA139" s="222"/>
    </row>
    <row r="140" spans="1:27" x14ac:dyDescent="0.3">
      <c r="A140" s="4"/>
      <c r="B140" s="211"/>
      <c r="C140" s="18"/>
      <c r="D140" s="42"/>
      <c r="P140" s="119"/>
      <c r="AA140" s="222"/>
    </row>
    <row r="141" spans="1:27" x14ac:dyDescent="0.3">
      <c r="A141" s="4"/>
      <c r="B141" s="211"/>
      <c r="C141" s="18"/>
      <c r="D141" s="42"/>
      <c r="P141" s="119"/>
    </row>
    <row r="142" spans="1:27" x14ac:dyDescent="0.3">
      <c r="A142" s="4"/>
      <c r="B142" s="211"/>
      <c r="C142" s="18"/>
      <c r="D142" s="42"/>
      <c r="P142" s="119"/>
    </row>
    <row r="143" spans="1:27" x14ac:dyDescent="0.3">
      <c r="A143" s="4"/>
      <c r="B143" s="211"/>
      <c r="C143" s="18"/>
      <c r="D143" s="42"/>
      <c r="P143" s="119"/>
    </row>
    <row r="144" spans="1:27" x14ac:dyDescent="0.3">
      <c r="A144" s="4"/>
      <c r="B144" s="211"/>
      <c r="C144" s="18"/>
      <c r="D144" s="42"/>
      <c r="P144" s="119"/>
    </row>
    <row r="145" spans="1:16" x14ac:dyDescent="0.3">
      <c r="A145" s="4"/>
      <c r="B145" s="211"/>
      <c r="C145" s="18"/>
      <c r="D145" s="42"/>
      <c r="P145" s="119"/>
    </row>
    <row r="146" spans="1:16" x14ac:dyDescent="0.3">
      <c r="A146" s="4"/>
      <c r="B146" s="211"/>
      <c r="C146" s="18"/>
      <c r="D146" s="42"/>
      <c r="P146" s="119"/>
    </row>
    <row r="147" spans="1:16" x14ac:dyDescent="0.3">
      <c r="A147" s="4"/>
      <c r="B147" s="211"/>
      <c r="C147" s="18"/>
      <c r="D147" s="42"/>
      <c r="P147" s="119"/>
    </row>
    <row r="148" spans="1:16" x14ac:dyDescent="0.3">
      <c r="A148" s="4"/>
      <c r="B148" s="211"/>
      <c r="C148" s="18"/>
      <c r="D148" s="42"/>
      <c r="P148" s="119"/>
    </row>
    <row r="149" spans="1:16" x14ac:dyDescent="0.3">
      <c r="A149" s="4"/>
      <c r="B149" s="211"/>
      <c r="C149" s="18"/>
      <c r="D149" s="42"/>
      <c r="P149" s="119"/>
    </row>
    <row r="150" spans="1:16" x14ac:dyDescent="0.3">
      <c r="A150" s="4"/>
      <c r="B150" s="211"/>
      <c r="C150" s="18"/>
      <c r="D150" s="42"/>
      <c r="P150" s="119"/>
    </row>
    <row r="151" spans="1:16" x14ac:dyDescent="0.3">
      <c r="A151" s="4"/>
      <c r="B151" s="211"/>
      <c r="C151" s="18"/>
      <c r="D151" s="42"/>
      <c r="P151" s="119"/>
    </row>
    <row r="152" spans="1:16" x14ac:dyDescent="0.3">
      <c r="A152" s="4"/>
      <c r="B152" s="211"/>
      <c r="C152" s="18"/>
      <c r="D152" s="42"/>
      <c r="P152" s="119"/>
    </row>
    <row r="153" spans="1:16" x14ac:dyDescent="0.3">
      <c r="A153" s="4"/>
      <c r="B153" s="211"/>
      <c r="C153" s="18"/>
      <c r="D153" s="42"/>
      <c r="P153" s="119"/>
    </row>
    <row r="154" spans="1:16" x14ac:dyDescent="0.3">
      <c r="A154" s="4"/>
      <c r="B154" s="211"/>
      <c r="C154" s="18"/>
      <c r="D154" s="42"/>
      <c r="P154" s="119"/>
    </row>
    <row r="155" spans="1:16" x14ac:dyDescent="0.3">
      <c r="A155" s="4"/>
      <c r="B155" s="211"/>
      <c r="C155" s="18"/>
      <c r="D155" s="42"/>
      <c r="P155" s="119"/>
    </row>
    <row r="156" spans="1:16" x14ac:dyDescent="0.3">
      <c r="A156" s="4"/>
      <c r="B156" s="211"/>
      <c r="C156" s="18"/>
      <c r="D156" s="42"/>
      <c r="P156" s="119"/>
    </row>
    <row r="157" spans="1:16" x14ac:dyDescent="0.3">
      <c r="A157" s="4"/>
      <c r="B157" s="211"/>
      <c r="C157" s="18"/>
      <c r="D157" s="42"/>
      <c r="P157" s="119"/>
    </row>
    <row r="158" spans="1:16" x14ac:dyDescent="0.3">
      <c r="A158" s="4"/>
      <c r="B158" s="211"/>
      <c r="C158" s="18"/>
      <c r="D158" s="42"/>
      <c r="P158" s="119"/>
    </row>
    <row r="159" spans="1:16" x14ac:dyDescent="0.3">
      <c r="A159" s="4"/>
      <c r="B159" s="211"/>
      <c r="C159" s="18"/>
      <c r="D159" s="42"/>
      <c r="P159" s="119"/>
    </row>
    <row r="160" spans="1:16" x14ac:dyDescent="0.3">
      <c r="A160" s="4"/>
      <c r="B160" s="211"/>
      <c r="C160" s="18"/>
      <c r="D160" s="42"/>
      <c r="P160" s="119"/>
    </row>
    <row r="161" spans="1:16" x14ac:dyDescent="0.3">
      <c r="A161" s="4"/>
      <c r="B161" s="211"/>
      <c r="C161" s="18"/>
      <c r="D161" s="42"/>
      <c r="P161" s="119"/>
    </row>
    <row r="162" spans="1:16" x14ac:dyDescent="0.3">
      <c r="A162" s="4"/>
      <c r="B162" s="211"/>
      <c r="C162" s="18"/>
      <c r="D162" s="42"/>
      <c r="P162" s="119"/>
    </row>
    <row r="163" spans="1:16" x14ac:dyDescent="0.3">
      <c r="A163" s="4"/>
      <c r="B163" s="211"/>
      <c r="C163" s="18"/>
      <c r="D163" s="42"/>
      <c r="P163" s="119"/>
    </row>
    <row r="164" spans="1:16" x14ac:dyDescent="0.3">
      <c r="A164" s="4"/>
      <c r="B164" s="211"/>
      <c r="C164" s="18"/>
      <c r="D164" s="42"/>
      <c r="P164" s="119"/>
    </row>
    <row r="165" spans="1:16" x14ac:dyDescent="0.3">
      <c r="A165" s="4"/>
      <c r="B165" s="211"/>
      <c r="C165" s="18"/>
      <c r="D165" s="42"/>
      <c r="P165" s="119"/>
    </row>
    <row r="166" spans="1:16" x14ac:dyDescent="0.3">
      <c r="A166" s="4"/>
      <c r="B166" s="211"/>
      <c r="C166" s="18"/>
      <c r="D166" s="42"/>
      <c r="P166" s="119"/>
    </row>
    <row r="167" spans="1:16" x14ac:dyDescent="0.3">
      <c r="A167" s="4"/>
      <c r="B167" s="211"/>
      <c r="C167" s="18"/>
      <c r="D167" s="42"/>
      <c r="P167" s="119"/>
    </row>
    <row r="168" spans="1:16" x14ac:dyDescent="0.3">
      <c r="A168" s="4"/>
      <c r="B168" s="211"/>
      <c r="C168" s="18"/>
      <c r="D168" s="42"/>
      <c r="P168" s="119"/>
    </row>
    <row r="169" spans="1:16" x14ac:dyDescent="0.3">
      <c r="A169" s="4"/>
      <c r="B169" s="211"/>
      <c r="C169" s="18"/>
      <c r="D169" s="42"/>
      <c r="P169" s="119"/>
    </row>
    <row r="170" spans="1:16" x14ac:dyDescent="0.3">
      <c r="A170" s="4"/>
      <c r="B170" s="211"/>
      <c r="C170" s="18"/>
      <c r="D170" s="42"/>
      <c r="P170" s="119"/>
    </row>
    <row r="171" spans="1:16" x14ac:dyDescent="0.3">
      <c r="A171" s="4"/>
      <c r="B171" s="211"/>
      <c r="C171" s="18"/>
      <c r="D171" s="42"/>
      <c r="P171" s="119"/>
    </row>
    <row r="172" spans="1:16" x14ac:dyDescent="0.3">
      <c r="A172" s="4"/>
      <c r="B172" s="211"/>
      <c r="C172" s="18"/>
      <c r="D172" s="42"/>
      <c r="P172" s="119"/>
    </row>
    <row r="173" spans="1:16" x14ac:dyDescent="0.3">
      <c r="A173" s="4"/>
      <c r="B173" s="211"/>
      <c r="C173" s="18"/>
      <c r="D173" s="42"/>
      <c r="P173" s="119"/>
    </row>
    <row r="174" spans="1:16" x14ac:dyDescent="0.3">
      <c r="A174" s="4"/>
      <c r="B174" s="211"/>
      <c r="C174" s="18"/>
      <c r="D174" s="42"/>
      <c r="P174" s="119"/>
    </row>
    <row r="175" spans="1:16" x14ac:dyDescent="0.3">
      <c r="A175" s="4"/>
      <c r="B175" s="211"/>
      <c r="C175" s="18"/>
      <c r="D175" s="42"/>
      <c r="P175" s="119"/>
    </row>
    <row r="176" spans="1:16" x14ac:dyDescent="0.3">
      <c r="A176" s="4"/>
      <c r="B176" s="211"/>
      <c r="C176" s="18"/>
      <c r="D176" s="42"/>
      <c r="P176" s="119"/>
    </row>
    <row r="177" spans="1:16" x14ac:dyDescent="0.3">
      <c r="A177" s="4"/>
      <c r="B177" s="211"/>
      <c r="C177" s="18"/>
      <c r="D177" s="42"/>
      <c r="P177" s="119"/>
    </row>
    <row r="178" spans="1:16" x14ac:dyDescent="0.3">
      <c r="A178" s="4"/>
      <c r="B178" s="211"/>
      <c r="C178" s="18"/>
      <c r="D178" s="42"/>
      <c r="P178" s="119"/>
    </row>
    <row r="179" spans="1:16" x14ac:dyDescent="0.3">
      <c r="A179" s="4"/>
      <c r="B179" s="211"/>
      <c r="C179" s="18"/>
      <c r="D179" s="42"/>
      <c r="P179" s="119"/>
    </row>
    <row r="180" spans="1:16" x14ac:dyDescent="0.3">
      <c r="A180" s="4"/>
      <c r="B180" s="211"/>
      <c r="C180" s="18"/>
      <c r="D180" s="42"/>
      <c r="P180" s="119"/>
    </row>
    <row r="181" spans="1:16" x14ac:dyDescent="0.3">
      <c r="A181" s="4"/>
      <c r="B181" s="211"/>
      <c r="C181" s="18"/>
      <c r="D181" s="42"/>
      <c r="P181" s="119"/>
    </row>
    <row r="182" spans="1:16" x14ac:dyDescent="0.3">
      <c r="A182" s="4"/>
      <c r="B182" s="211"/>
      <c r="C182" s="18"/>
      <c r="D182" s="42"/>
      <c r="P182" s="119"/>
    </row>
    <row r="183" spans="1:16" x14ac:dyDescent="0.3">
      <c r="A183" s="4"/>
      <c r="B183" s="211"/>
      <c r="C183" s="18"/>
      <c r="D183" s="42"/>
      <c r="P183" s="119"/>
    </row>
    <row r="184" spans="1:16" x14ac:dyDescent="0.3">
      <c r="A184" s="4"/>
      <c r="B184" s="211"/>
      <c r="C184" s="18"/>
      <c r="D184" s="42"/>
      <c r="P184" s="119"/>
    </row>
    <row r="185" spans="1:16" x14ac:dyDescent="0.3">
      <c r="A185" s="4"/>
      <c r="B185" s="211"/>
      <c r="C185" s="18"/>
      <c r="D185" s="42"/>
      <c r="P185" s="119"/>
    </row>
    <row r="186" spans="1:16" x14ac:dyDescent="0.3">
      <c r="A186" s="4"/>
      <c r="B186" s="211"/>
      <c r="C186" s="18"/>
      <c r="D186" s="42"/>
      <c r="P186" s="119"/>
    </row>
    <row r="187" spans="1:16" x14ac:dyDescent="0.3">
      <c r="A187" s="4"/>
      <c r="B187" s="211"/>
      <c r="C187" s="18"/>
      <c r="D187" s="42"/>
      <c r="P187" s="119"/>
    </row>
    <row r="188" spans="1:16" x14ac:dyDescent="0.3">
      <c r="A188" s="4"/>
      <c r="B188" s="211"/>
      <c r="C188" s="18"/>
      <c r="D188" s="42"/>
      <c r="P188" s="119"/>
    </row>
    <row r="189" spans="1:16" x14ac:dyDescent="0.3">
      <c r="A189" s="4"/>
      <c r="B189" s="211"/>
      <c r="C189" s="18"/>
      <c r="D189" s="42"/>
      <c r="P189" s="119"/>
    </row>
    <row r="190" spans="1:16" x14ac:dyDescent="0.3">
      <c r="A190" s="4"/>
      <c r="B190" s="211"/>
      <c r="C190" s="18"/>
      <c r="D190" s="42"/>
      <c r="P190" s="119"/>
    </row>
    <row r="191" spans="1:16" x14ac:dyDescent="0.3">
      <c r="A191" s="4"/>
      <c r="B191" s="211"/>
      <c r="C191" s="18"/>
      <c r="D191" s="42"/>
      <c r="P191" s="119"/>
    </row>
    <row r="192" spans="1:16" x14ac:dyDescent="0.3">
      <c r="A192" s="4"/>
      <c r="B192" s="211"/>
      <c r="C192" s="18"/>
      <c r="D192" s="42"/>
      <c r="P192" s="119"/>
    </row>
    <row r="193" spans="1:16" x14ac:dyDescent="0.3">
      <c r="A193" s="4"/>
      <c r="B193" s="211"/>
      <c r="C193" s="18"/>
      <c r="D193" s="42"/>
      <c r="P193" s="119"/>
    </row>
    <row r="194" spans="1:16" x14ac:dyDescent="0.3">
      <c r="A194" s="4"/>
      <c r="B194" s="211"/>
      <c r="C194" s="18"/>
      <c r="D194" s="42"/>
      <c r="P194" s="119"/>
    </row>
    <row r="195" spans="1:16" x14ac:dyDescent="0.3">
      <c r="A195" s="4"/>
      <c r="B195" s="211"/>
      <c r="C195" s="18"/>
      <c r="D195" s="42"/>
      <c r="P195" s="119"/>
    </row>
    <row r="196" spans="1:16" x14ac:dyDescent="0.3">
      <c r="A196" s="4"/>
      <c r="B196" s="211"/>
      <c r="C196" s="18"/>
      <c r="D196" s="42"/>
      <c r="P196" s="119"/>
    </row>
    <row r="197" spans="1:16" x14ac:dyDescent="0.3">
      <c r="A197" s="4"/>
      <c r="B197" s="211"/>
      <c r="C197" s="18"/>
      <c r="D197" s="42"/>
      <c r="P197" s="119"/>
    </row>
    <row r="198" spans="1:16" x14ac:dyDescent="0.3">
      <c r="A198" s="4"/>
      <c r="B198" s="211"/>
      <c r="C198" s="18"/>
      <c r="D198" s="42"/>
      <c r="P198" s="119"/>
    </row>
    <row r="199" spans="1:16" x14ac:dyDescent="0.3">
      <c r="A199" s="4"/>
      <c r="B199" s="211"/>
      <c r="C199" s="18"/>
      <c r="D199" s="42"/>
      <c r="P199" s="119"/>
    </row>
    <row r="200" spans="1:16" x14ac:dyDescent="0.3">
      <c r="A200" s="4"/>
      <c r="B200" s="211"/>
      <c r="C200" s="18"/>
      <c r="D200" s="42"/>
    </row>
    <row r="201" spans="1:16" x14ac:dyDescent="0.3">
      <c r="A201" s="4"/>
      <c r="B201" s="211"/>
      <c r="C201" s="18"/>
      <c r="D201" s="42"/>
      <c r="P201" s="119"/>
    </row>
    <row r="202" spans="1:16" x14ac:dyDescent="0.3">
      <c r="A202" s="4"/>
      <c r="B202" s="211"/>
      <c r="C202" s="18"/>
      <c r="D202" s="42"/>
    </row>
    <row r="203" spans="1:16" x14ac:dyDescent="0.3">
      <c r="A203" s="4"/>
      <c r="B203" s="211"/>
      <c r="C203" s="18"/>
      <c r="D203" s="42"/>
    </row>
    <row r="204" spans="1:16" x14ac:dyDescent="0.3">
      <c r="A204" s="4"/>
      <c r="B204" s="211"/>
      <c r="C204" s="18"/>
      <c r="D204" s="42"/>
    </row>
    <row r="205" spans="1:16" x14ac:dyDescent="0.3">
      <c r="A205" s="4"/>
      <c r="B205" s="211"/>
      <c r="C205" s="18"/>
      <c r="D205" s="42"/>
    </row>
    <row r="206" spans="1:16" x14ac:dyDescent="0.3">
      <c r="A206" s="4"/>
      <c r="B206" s="211"/>
      <c r="C206" s="18"/>
      <c r="D206" s="42"/>
    </row>
    <row r="207" spans="1:16" x14ac:dyDescent="0.3">
      <c r="A207" s="4"/>
      <c r="B207" s="211"/>
      <c r="C207" s="18"/>
      <c r="D207" s="42"/>
    </row>
    <row r="208" spans="1:16" x14ac:dyDescent="0.3">
      <c r="A208" s="4"/>
      <c r="B208" s="211"/>
      <c r="C208" s="18"/>
      <c r="D208" s="42"/>
    </row>
    <row r="209" spans="1:4" x14ac:dyDescent="0.3">
      <c r="A209" s="4"/>
      <c r="B209" s="211"/>
      <c r="C209" s="18"/>
      <c r="D209" s="42"/>
    </row>
    <row r="210" spans="1:4" x14ac:dyDescent="0.3">
      <c r="A210" s="4"/>
      <c r="B210" s="211"/>
      <c r="C210" s="18"/>
      <c r="D210" s="42"/>
    </row>
    <row r="211" spans="1:4" x14ac:dyDescent="0.3">
      <c r="A211" s="4"/>
      <c r="B211" s="211"/>
      <c r="C211" s="18"/>
      <c r="D211" s="42"/>
    </row>
    <row r="212" spans="1:4" x14ac:dyDescent="0.3">
      <c r="A212" s="4"/>
      <c r="B212" s="211"/>
      <c r="C212" s="18"/>
      <c r="D212" s="42"/>
    </row>
    <row r="213" spans="1:4" x14ac:dyDescent="0.3">
      <c r="A213" s="4"/>
      <c r="B213" s="211"/>
      <c r="C213" s="18"/>
      <c r="D213" s="42"/>
    </row>
    <row r="214" spans="1:4" x14ac:dyDescent="0.3">
      <c r="A214" s="4"/>
      <c r="B214" s="211"/>
      <c r="C214" s="18"/>
      <c r="D214" s="42"/>
    </row>
    <row r="215" spans="1:4" x14ac:dyDescent="0.3">
      <c r="A215" s="4"/>
      <c r="B215" s="211"/>
      <c r="C215" s="18"/>
      <c r="D215" s="42"/>
    </row>
    <row r="216" spans="1:4" x14ac:dyDescent="0.3">
      <c r="A216" s="4"/>
      <c r="B216" s="211"/>
      <c r="C216" s="18"/>
      <c r="D216" s="42"/>
    </row>
    <row r="217" spans="1:4" x14ac:dyDescent="0.3">
      <c r="A217" s="4"/>
      <c r="B217" s="211"/>
      <c r="C217" s="18"/>
      <c r="D217" s="42"/>
    </row>
    <row r="218" spans="1:4" x14ac:dyDescent="0.3">
      <c r="A218" s="4"/>
      <c r="B218" s="211"/>
      <c r="C218" s="18"/>
      <c r="D218" s="42"/>
    </row>
    <row r="219" spans="1:4" x14ac:dyDescent="0.3">
      <c r="A219" s="4"/>
      <c r="B219" s="211"/>
      <c r="C219" s="18"/>
      <c r="D219" s="42"/>
    </row>
    <row r="220" spans="1:4" x14ac:dyDescent="0.3">
      <c r="A220" s="4"/>
      <c r="B220" s="211"/>
      <c r="C220" s="18"/>
      <c r="D220" s="42"/>
    </row>
    <row r="221" spans="1:4" x14ac:dyDescent="0.3">
      <c r="A221" s="4"/>
      <c r="B221" s="211"/>
      <c r="C221" s="18"/>
      <c r="D221" s="42"/>
    </row>
    <row r="222" spans="1:4" x14ac:dyDescent="0.3">
      <c r="A222" s="4"/>
      <c r="B222" s="211"/>
      <c r="C222" s="18"/>
      <c r="D222" s="42"/>
    </row>
    <row r="223" spans="1:4" x14ac:dyDescent="0.3">
      <c r="A223" s="4"/>
      <c r="B223" s="211"/>
      <c r="C223" s="18"/>
      <c r="D223" s="42"/>
    </row>
    <row r="224" spans="1:4" x14ac:dyDescent="0.3">
      <c r="A224" s="4"/>
      <c r="B224" s="211"/>
      <c r="C224" s="18"/>
      <c r="D224" s="42"/>
    </row>
    <row r="225" spans="1:4" x14ac:dyDescent="0.3">
      <c r="A225" s="4"/>
      <c r="B225" s="211"/>
      <c r="C225" s="18"/>
      <c r="D225" s="42"/>
    </row>
    <row r="226" spans="1:4" x14ac:dyDescent="0.3">
      <c r="A226" s="4"/>
      <c r="B226" s="211"/>
      <c r="C226" s="18"/>
      <c r="D226" s="42"/>
    </row>
    <row r="227" spans="1:4" x14ac:dyDescent="0.3">
      <c r="A227" s="4"/>
      <c r="B227" s="211"/>
      <c r="C227" s="18"/>
      <c r="D227" s="42"/>
    </row>
    <row r="228" spans="1:4" x14ac:dyDescent="0.3">
      <c r="A228" s="4"/>
      <c r="B228" s="211"/>
      <c r="C228" s="18"/>
      <c r="D228" s="42"/>
    </row>
    <row r="229" spans="1:4" x14ac:dyDescent="0.3">
      <c r="A229" s="4"/>
      <c r="B229" s="211"/>
      <c r="C229" s="18"/>
      <c r="D229" s="42"/>
    </row>
    <row r="230" spans="1:4" x14ac:dyDescent="0.3">
      <c r="A230" s="4"/>
      <c r="B230" s="211"/>
      <c r="C230" s="18"/>
      <c r="D230" s="42"/>
    </row>
    <row r="231" spans="1:4" x14ac:dyDescent="0.3">
      <c r="A231" s="4"/>
      <c r="B231" s="211"/>
      <c r="C231" s="18"/>
      <c r="D231" s="42"/>
    </row>
    <row r="232" spans="1:4" x14ac:dyDescent="0.3">
      <c r="D232" s="42"/>
    </row>
    <row r="233" spans="1:4" x14ac:dyDescent="0.3">
      <c r="D233" s="42"/>
    </row>
    <row r="234" spans="1:4" x14ac:dyDescent="0.3">
      <c r="D234" s="42"/>
    </row>
    <row r="235" spans="1:4" x14ac:dyDescent="0.3">
      <c r="D235" s="42"/>
    </row>
    <row r="236" spans="1:4" x14ac:dyDescent="0.3">
      <c r="D236" s="42"/>
    </row>
    <row r="237" spans="1:4" x14ac:dyDescent="0.3">
      <c r="D237" s="42"/>
    </row>
    <row r="238" spans="1:4" x14ac:dyDescent="0.3">
      <c r="D238" s="42"/>
    </row>
    <row r="239" spans="1:4" x14ac:dyDescent="0.3">
      <c r="D239" s="42"/>
    </row>
    <row r="240" spans="1:4" x14ac:dyDescent="0.3">
      <c r="D240" s="42"/>
    </row>
    <row r="241" spans="4:4" x14ac:dyDescent="0.3">
      <c r="D241" s="42"/>
    </row>
    <row r="242" spans="4:4" x14ac:dyDescent="0.3">
      <c r="D242" s="42"/>
    </row>
    <row r="243" spans="4:4" x14ac:dyDescent="0.3">
      <c r="D243" s="42"/>
    </row>
    <row r="244" spans="4:4" x14ac:dyDescent="0.3">
      <c r="D244" s="42"/>
    </row>
    <row r="245" spans="4:4" x14ac:dyDescent="0.3">
      <c r="D245" s="42"/>
    </row>
    <row r="246" spans="4:4" x14ac:dyDescent="0.3">
      <c r="D246" s="42"/>
    </row>
    <row r="247" spans="4:4" x14ac:dyDescent="0.3">
      <c r="D247" s="42"/>
    </row>
    <row r="248" spans="4:4" x14ac:dyDescent="0.3">
      <c r="D248" s="42"/>
    </row>
    <row r="249" spans="4:4" x14ac:dyDescent="0.3">
      <c r="D249" s="42"/>
    </row>
    <row r="250" spans="4:4" x14ac:dyDescent="0.3">
      <c r="D250" s="42"/>
    </row>
    <row r="251" spans="4:4" x14ac:dyDescent="0.3">
      <c r="D251" s="42"/>
    </row>
    <row r="252" spans="4:4" x14ac:dyDescent="0.3">
      <c r="D252" s="42"/>
    </row>
    <row r="253" spans="4:4" x14ac:dyDescent="0.3">
      <c r="D253" s="42"/>
    </row>
    <row r="254" spans="4:4" x14ac:dyDescent="0.3">
      <c r="D254" s="42"/>
    </row>
    <row r="255" spans="4:4" x14ac:dyDescent="0.3">
      <c r="D255" s="42"/>
    </row>
    <row r="256" spans="4:4" x14ac:dyDescent="0.3">
      <c r="D256" s="42"/>
    </row>
    <row r="257" spans="4:4" x14ac:dyDescent="0.3">
      <c r="D257" s="42"/>
    </row>
    <row r="258" spans="4:4" x14ac:dyDescent="0.3">
      <c r="D258" s="42"/>
    </row>
    <row r="259" spans="4:4" x14ac:dyDescent="0.3">
      <c r="D259" s="42"/>
    </row>
    <row r="260" spans="4:4" x14ac:dyDescent="0.3">
      <c r="D260" s="42"/>
    </row>
    <row r="261" spans="4:4" x14ac:dyDescent="0.3">
      <c r="D261" s="42"/>
    </row>
    <row r="262" spans="4:4" x14ac:dyDescent="0.3">
      <c r="D262" s="42"/>
    </row>
    <row r="263" spans="4:4" x14ac:dyDescent="0.3">
      <c r="D263" s="42"/>
    </row>
    <row r="264" spans="4:4" x14ac:dyDescent="0.3">
      <c r="D264" s="42"/>
    </row>
    <row r="265" spans="4:4" x14ac:dyDescent="0.3">
      <c r="D265" s="42"/>
    </row>
    <row r="266" spans="4:4" x14ac:dyDescent="0.3">
      <c r="D266" s="42"/>
    </row>
    <row r="267" spans="4:4" x14ac:dyDescent="0.3">
      <c r="D267" s="42"/>
    </row>
    <row r="268" spans="4:4" x14ac:dyDescent="0.3">
      <c r="D268" s="42"/>
    </row>
    <row r="269" spans="4:4" x14ac:dyDescent="0.3">
      <c r="D269" s="42"/>
    </row>
    <row r="270" spans="4:4" x14ac:dyDescent="0.3">
      <c r="D270" s="42"/>
    </row>
    <row r="271" spans="4:4" x14ac:dyDescent="0.3">
      <c r="D271" s="42"/>
    </row>
    <row r="272" spans="4:4" x14ac:dyDescent="0.3">
      <c r="D272" s="42"/>
    </row>
    <row r="273" spans="4:4" x14ac:dyDescent="0.3">
      <c r="D273" s="42"/>
    </row>
    <row r="274" spans="4:4" x14ac:dyDescent="0.3">
      <c r="D274" s="42"/>
    </row>
    <row r="275" spans="4:4" x14ac:dyDescent="0.3">
      <c r="D275" s="42"/>
    </row>
    <row r="276" spans="4:4" x14ac:dyDescent="0.3">
      <c r="D276" s="42"/>
    </row>
    <row r="277" spans="4:4" x14ac:dyDescent="0.3">
      <c r="D277" s="42"/>
    </row>
    <row r="278" spans="4:4" x14ac:dyDescent="0.3">
      <c r="D278" s="42"/>
    </row>
    <row r="279" spans="4:4" x14ac:dyDescent="0.3">
      <c r="D279" s="42"/>
    </row>
    <row r="280" spans="4:4" x14ac:dyDescent="0.3">
      <c r="D280" s="42"/>
    </row>
    <row r="281" spans="4:4" x14ac:dyDescent="0.3">
      <c r="D281" s="42"/>
    </row>
    <row r="282" spans="4:4" x14ac:dyDescent="0.3">
      <c r="D282" s="42"/>
    </row>
    <row r="283" spans="4:4" x14ac:dyDescent="0.3">
      <c r="D283" s="42"/>
    </row>
    <row r="284" spans="4:4" x14ac:dyDescent="0.3">
      <c r="D284" s="42"/>
    </row>
    <row r="285" spans="4:4" x14ac:dyDescent="0.3">
      <c r="D285" s="42"/>
    </row>
    <row r="286" spans="4:4" x14ac:dyDescent="0.3">
      <c r="D286" s="42"/>
    </row>
    <row r="287" spans="4:4" x14ac:dyDescent="0.3">
      <c r="D287" s="42"/>
    </row>
    <row r="288" spans="4:4" x14ac:dyDescent="0.3">
      <c r="D288" s="42"/>
    </row>
    <row r="289" spans="4:4" x14ac:dyDescent="0.3">
      <c r="D289" s="42"/>
    </row>
    <row r="290" spans="4:4" x14ac:dyDescent="0.3">
      <c r="D290" s="42"/>
    </row>
    <row r="291" spans="4:4" x14ac:dyDescent="0.3">
      <c r="D291" s="42"/>
    </row>
    <row r="292" spans="4:4" x14ac:dyDescent="0.3">
      <c r="D292" s="42"/>
    </row>
    <row r="293" spans="4:4" x14ac:dyDescent="0.3">
      <c r="D293" s="42"/>
    </row>
    <row r="294" spans="4:4" x14ac:dyDescent="0.3">
      <c r="D294" s="42"/>
    </row>
    <row r="295" spans="4:4" x14ac:dyDescent="0.3">
      <c r="D295" s="42"/>
    </row>
    <row r="296" spans="4:4" x14ac:dyDescent="0.3">
      <c r="D296" s="42"/>
    </row>
    <row r="297" spans="4:4" x14ac:dyDescent="0.3">
      <c r="D297" s="42"/>
    </row>
    <row r="298" spans="4:4" x14ac:dyDescent="0.3">
      <c r="D298" s="42"/>
    </row>
    <row r="299" spans="4:4" x14ac:dyDescent="0.3">
      <c r="D299" s="42"/>
    </row>
    <row r="300" spans="4:4" x14ac:dyDescent="0.3">
      <c r="D300" s="42"/>
    </row>
    <row r="301" spans="4:4" x14ac:dyDescent="0.3">
      <c r="D301" s="42"/>
    </row>
    <row r="302" spans="4:4" x14ac:dyDescent="0.3">
      <c r="D302" s="42"/>
    </row>
    <row r="303" spans="4:4" x14ac:dyDescent="0.3">
      <c r="D303" s="42"/>
    </row>
    <row r="304" spans="4:4" x14ac:dyDescent="0.3">
      <c r="D304" s="42"/>
    </row>
    <row r="305" spans="4:4" x14ac:dyDescent="0.3">
      <c r="D305" s="42"/>
    </row>
    <row r="306" spans="4:4" x14ac:dyDescent="0.3">
      <c r="D306" s="42"/>
    </row>
    <row r="307" spans="4:4" x14ac:dyDescent="0.3">
      <c r="D307" s="42"/>
    </row>
    <row r="308" spans="4:4" x14ac:dyDescent="0.3">
      <c r="D308" s="42"/>
    </row>
    <row r="309" spans="4:4" x14ac:dyDescent="0.3">
      <c r="D309" s="42"/>
    </row>
    <row r="310" spans="4:4" x14ac:dyDescent="0.3">
      <c r="D310" s="42"/>
    </row>
    <row r="311" spans="4:4" x14ac:dyDescent="0.3">
      <c r="D311" s="42"/>
    </row>
    <row r="312" spans="4:4" x14ac:dyDescent="0.3">
      <c r="D312" s="42"/>
    </row>
    <row r="313" spans="4:4" x14ac:dyDescent="0.3">
      <c r="D313" s="42"/>
    </row>
    <row r="314" spans="4:4" x14ac:dyDescent="0.3">
      <c r="D314" s="42"/>
    </row>
    <row r="315" spans="4:4" x14ac:dyDescent="0.3">
      <c r="D315" s="42"/>
    </row>
    <row r="316" spans="4:4" x14ac:dyDescent="0.3">
      <c r="D316" s="42"/>
    </row>
    <row r="317" spans="4:4" x14ac:dyDescent="0.3">
      <c r="D317" s="42"/>
    </row>
    <row r="318" spans="4:4" x14ac:dyDescent="0.3">
      <c r="D318" s="42"/>
    </row>
    <row r="319" spans="4:4" x14ac:dyDescent="0.3">
      <c r="D319" s="42"/>
    </row>
    <row r="320" spans="4:4" x14ac:dyDescent="0.3">
      <c r="D320" s="42"/>
    </row>
    <row r="321" spans="4:4" x14ac:dyDescent="0.3">
      <c r="D321" s="42"/>
    </row>
    <row r="322" spans="4:4" x14ac:dyDescent="0.3">
      <c r="D322" s="42"/>
    </row>
    <row r="323" spans="4:4" x14ac:dyDescent="0.3">
      <c r="D323" s="42"/>
    </row>
    <row r="324" spans="4:4" x14ac:dyDescent="0.3">
      <c r="D324" s="42"/>
    </row>
    <row r="325" spans="4:4" x14ac:dyDescent="0.3">
      <c r="D325" s="42"/>
    </row>
    <row r="326" spans="4:4" x14ac:dyDescent="0.3">
      <c r="D326" s="42"/>
    </row>
    <row r="327" spans="4:4" x14ac:dyDescent="0.3">
      <c r="D327" s="42"/>
    </row>
    <row r="328" spans="4:4" x14ac:dyDescent="0.3">
      <c r="D328" s="42"/>
    </row>
    <row r="329" spans="4:4" x14ac:dyDescent="0.3">
      <c r="D329" s="42"/>
    </row>
    <row r="330" spans="4:4" x14ac:dyDescent="0.3">
      <c r="D330" s="42"/>
    </row>
    <row r="331" spans="4:4" x14ac:dyDescent="0.3">
      <c r="D331" s="42"/>
    </row>
    <row r="332" spans="4:4" x14ac:dyDescent="0.3">
      <c r="D332" s="42"/>
    </row>
    <row r="333" spans="4:4" x14ac:dyDescent="0.3">
      <c r="D333" s="42"/>
    </row>
    <row r="334" spans="4:4" x14ac:dyDescent="0.3">
      <c r="D334" s="42"/>
    </row>
    <row r="335" spans="4:4" x14ac:dyDescent="0.3">
      <c r="D335" s="42"/>
    </row>
    <row r="336" spans="4:4" x14ac:dyDescent="0.3">
      <c r="D336" s="42"/>
    </row>
    <row r="337" spans="4:4" x14ac:dyDescent="0.3">
      <c r="D337" s="42"/>
    </row>
    <row r="338" spans="4:4" x14ac:dyDescent="0.3">
      <c r="D338" s="42"/>
    </row>
    <row r="339" spans="4:4" x14ac:dyDescent="0.3">
      <c r="D339" s="42"/>
    </row>
    <row r="340" spans="4:4" x14ac:dyDescent="0.3">
      <c r="D340" s="42"/>
    </row>
    <row r="341" spans="4:4" x14ac:dyDescent="0.3">
      <c r="D341" s="42"/>
    </row>
    <row r="342" spans="4:4" x14ac:dyDescent="0.3">
      <c r="D342" s="42"/>
    </row>
    <row r="343" spans="4:4" x14ac:dyDescent="0.3">
      <c r="D343" s="42"/>
    </row>
    <row r="344" spans="4:4" x14ac:dyDescent="0.3">
      <c r="D344" s="42"/>
    </row>
    <row r="345" spans="4:4" x14ac:dyDescent="0.3">
      <c r="D345" s="42"/>
    </row>
    <row r="346" spans="4:4" x14ac:dyDescent="0.3">
      <c r="D346" s="42"/>
    </row>
    <row r="347" spans="4:4" x14ac:dyDescent="0.3">
      <c r="D347" s="42"/>
    </row>
    <row r="348" spans="4:4" x14ac:dyDescent="0.3">
      <c r="D348" s="42"/>
    </row>
    <row r="349" spans="4:4" x14ac:dyDescent="0.3">
      <c r="D349" s="42"/>
    </row>
    <row r="350" spans="4:4" x14ac:dyDescent="0.3">
      <c r="D350" s="42"/>
    </row>
    <row r="351" spans="4:4" x14ac:dyDescent="0.3">
      <c r="D351" s="42"/>
    </row>
    <row r="352" spans="4:4" x14ac:dyDescent="0.3">
      <c r="D352" s="42"/>
    </row>
    <row r="353" spans="4:4" x14ac:dyDescent="0.3">
      <c r="D353" s="42"/>
    </row>
    <row r="354" spans="4:4" x14ac:dyDescent="0.3">
      <c r="D354" s="42"/>
    </row>
    <row r="355" spans="4:4" x14ac:dyDescent="0.3">
      <c r="D355" s="42"/>
    </row>
    <row r="356" spans="4:4" x14ac:dyDescent="0.3">
      <c r="D356" s="42"/>
    </row>
    <row r="357" spans="4:4" x14ac:dyDescent="0.3">
      <c r="D357" s="42"/>
    </row>
    <row r="358" spans="4:4" x14ac:dyDescent="0.3">
      <c r="D358" s="42"/>
    </row>
    <row r="359" spans="4:4" x14ac:dyDescent="0.3">
      <c r="D359" s="42"/>
    </row>
    <row r="360" spans="4:4" x14ac:dyDescent="0.3">
      <c r="D360" s="42"/>
    </row>
    <row r="361" spans="4:4" x14ac:dyDescent="0.3">
      <c r="D361" s="42"/>
    </row>
    <row r="362" spans="4:4" x14ac:dyDescent="0.3">
      <c r="D362" s="42"/>
    </row>
    <row r="363" spans="4:4" x14ac:dyDescent="0.3">
      <c r="D363" s="42"/>
    </row>
    <row r="364" spans="4:4" x14ac:dyDescent="0.3">
      <c r="D364" s="42"/>
    </row>
    <row r="365" spans="4:4" x14ac:dyDescent="0.3">
      <c r="D365" s="42"/>
    </row>
    <row r="366" spans="4:4" x14ac:dyDescent="0.3">
      <c r="D366" s="42"/>
    </row>
    <row r="367" spans="4:4" x14ac:dyDescent="0.3">
      <c r="D367" s="42"/>
    </row>
    <row r="368" spans="4:4" x14ac:dyDescent="0.3">
      <c r="D368" s="42"/>
    </row>
    <row r="369" spans="4:4" x14ac:dyDescent="0.3">
      <c r="D369" s="42"/>
    </row>
    <row r="370" spans="4:4" x14ac:dyDescent="0.3">
      <c r="D370" s="42"/>
    </row>
    <row r="371" spans="4:4" x14ac:dyDescent="0.3">
      <c r="D371" s="42"/>
    </row>
    <row r="372" spans="4:4" x14ac:dyDescent="0.3">
      <c r="D372" s="42"/>
    </row>
    <row r="373" spans="4:4" x14ac:dyDescent="0.3">
      <c r="D373" s="42"/>
    </row>
    <row r="374" spans="4:4" x14ac:dyDescent="0.3">
      <c r="D374" s="42"/>
    </row>
    <row r="375" spans="4:4" x14ac:dyDescent="0.3">
      <c r="D375" s="42"/>
    </row>
    <row r="376" spans="4:4" x14ac:dyDescent="0.3">
      <c r="D376" s="42"/>
    </row>
    <row r="377" spans="4:4" x14ac:dyDescent="0.3">
      <c r="D377" s="42"/>
    </row>
    <row r="378" spans="4:4" x14ac:dyDescent="0.3">
      <c r="D378" s="42"/>
    </row>
    <row r="379" spans="4:4" x14ac:dyDescent="0.3">
      <c r="D379" s="42"/>
    </row>
    <row r="380" spans="4:4" x14ac:dyDescent="0.3">
      <c r="D380" s="42"/>
    </row>
    <row r="381" spans="4:4" x14ac:dyDescent="0.3">
      <c r="D381" s="42"/>
    </row>
    <row r="382" spans="4:4" x14ac:dyDescent="0.3">
      <c r="D382" s="42"/>
    </row>
    <row r="383" spans="4:4" x14ac:dyDescent="0.3">
      <c r="D383" s="42"/>
    </row>
    <row r="384" spans="4:4" x14ac:dyDescent="0.3">
      <c r="D384" s="42"/>
    </row>
    <row r="385" spans="4:4" x14ac:dyDescent="0.3">
      <c r="D385" s="42"/>
    </row>
    <row r="386" spans="4:4" x14ac:dyDescent="0.3">
      <c r="D386" s="42"/>
    </row>
    <row r="387" spans="4:4" x14ac:dyDescent="0.3">
      <c r="D387" s="42"/>
    </row>
    <row r="388" spans="4:4" x14ac:dyDescent="0.3">
      <c r="D388" s="42"/>
    </row>
    <row r="389" spans="4:4" x14ac:dyDescent="0.3">
      <c r="D389" s="42"/>
    </row>
    <row r="390" spans="4:4" x14ac:dyDescent="0.3">
      <c r="D390" s="42"/>
    </row>
    <row r="391" spans="4:4" x14ac:dyDescent="0.3">
      <c r="D391" s="42"/>
    </row>
    <row r="392" spans="4:4" x14ac:dyDescent="0.3">
      <c r="D392" s="42"/>
    </row>
    <row r="393" spans="4:4" x14ac:dyDescent="0.3">
      <c r="D393" s="42"/>
    </row>
    <row r="394" spans="4:4" x14ac:dyDescent="0.3">
      <c r="D394" s="42"/>
    </row>
    <row r="395" spans="4:4" x14ac:dyDescent="0.3">
      <c r="D395" s="42"/>
    </row>
    <row r="396" spans="4:4" x14ac:dyDescent="0.3">
      <c r="D396" s="42"/>
    </row>
    <row r="397" spans="4:4" x14ac:dyDescent="0.3">
      <c r="D397" s="42"/>
    </row>
    <row r="398" spans="4:4" x14ac:dyDescent="0.3">
      <c r="D398" s="42"/>
    </row>
    <row r="399" spans="4:4" x14ac:dyDescent="0.3">
      <c r="D399" s="42"/>
    </row>
    <row r="400" spans="4:4" x14ac:dyDescent="0.3">
      <c r="D400" s="42"/>
    </row>
    <row r="401" spans="4:4" x14ac:dyDescent="0.3">
      <c r="D401" s="42"/>
    </row>
    <row r="402" spans="4:4" x14ac:dyDescent="0.3">
      <c r="D402" s="42"/>
    </row>
    <row r="403" spans="4:4" x14ac:dyDescent="0.3">
      <c r="D403" s="42"/>
    </row>
    <row r="404" spans="4:4" x14ac:dyDescent="0.3">
      <c r="D404" s="42"/>
    </row>
    <row r="405" spans="4:4" x14ac:dyDescent="0.3">
      <c r="D405" s="42"/>
    </row>
    <row r="406" spans="4:4" x14ac:dyDescent="0.3">
      <c r="D406" s="42"/>
    </row>
    <row r="407" spans="4:4" x14ac:dyDescent="0.3">
      <c r="D407" s="42"/>
    </row>
    <row r="408" spans="4:4" x14ac:dyDescent="0.3">
      <c r="D408" s="42"/>
    </row>
    <row r="409" spans="4:4" x14ac:dyDescent="0.3">
      <c r="D409" s="42"/>
    </row>
    <row r="410" spans="4:4" x14ac:dyDescent="0.3">
      <c r="D410" s="42"/>
    </row>
    <row r="411" spans="4:4" x14ac:dyDescent="0.3">
      <c r="D411" s="42"/>
    </row>
    <row r="412" spans="4:4" x14ac:dyDescent="0.3">
      <c r="D412" s="42"/>
    </row>
    <row r="413" spans="4:4" x14ac:dyDescent="0.3">
      <c r="D413" s="42"/>
    </row>
    <row r="414" spans="4:4" x14ac:dyDescent="0.3">
      <c r="D414" s="42"/>
    </row>
    <row r="415" spans="4:4" x14ac:dyDescent="0.3">
      <c r="D415" s="42"/>
    </row>
    <row r="416" spans="4:4" x14ac:dyDescent="0.3">
      <c r="D416" s="42"/>
    </row>
    <row r="417" spans="4:4" x14ac:dyDescent="0.3">
      <c r="D417" s="42"/>
    </row>
    <row r="418" spans="4:4" x14ac:dyDescent="0.3">
      <c r="D418" s="42"/>
    </row>
    <row r="419" spans="4:4" x14ac:dyDescent="0.3">
      <c r="D419" s="42"/>
    </row>
    <row r="420" spans="4:4" x14ac:dyDescent="0.3">
      <c r="D420" s="42"/>
    </row>
    <row r="421" spans="4:4" x14ac:dyDescent="0.3">
      <c r="D421" s="42"/>
    </row>
    <row r="422" spans="4:4" x14ac:dyDescent="0.3">
      <c r="D422" s="42"/>
    </row>
    <row r="423" spans="4:4" x14ac:dyDescent="0.3">
      <c r="D423" s="42"/>
    </row>
    <row r="424" spans="4:4" x14ac:dyDescent="0.3">
      <c r="D424" s="42"/>
    </row>
    <row r="425" spans="4:4" x14ac:dyDescent="0.3">
      <c r="D425" s="42"/>
    </row>
    <row r="426" spans="4:4" x14ac:dyDescent="0.3">
      <c r="D426" s="42"/>
    </row>
    <row r="427" spans="4:4" x14ac:dyDescent="0.3">
      <c r="D427" s="42"/>
    </row>
    <row r="428" spans="4:4" x14ac:dyDescent="0.3">
      <c r="D428" s="42"/>
    </row>
    <row r="429" spans="4:4" x14ac:dyDescent="0.3">
      <c r="D429" s="42"/>
    </row>
    <row r="430" spans="4:4" x14ac:dyDescent="0.3">
      <c r="D430" s="42"/>
    </row>
    <row r="431" spans="4:4" x14ac:dyDescent="0.3">
      <c r="D431" s="42"/>
    </row>
    <row r="432" spans="4:4" x14ac:dyDescent="0.3">
      <c r="D432" s="42"/>
    </row>
    <row r="433" spans="4:4" x14ac:dyDescent="0.3">
      <c r="D433" s="42"/>
    </row>
    <row r="434" spans="4:4" x14ac:dyDescent="0.3">
      <c r="D434" s="42"/>
    </row>
    <row r="435" spans="4:4" x14ac:dyDescent="0.3">
      <c r="D435" s="42"/>
    </row>
    <row r="436" spans="4:4" x14ac:dyDescent="0.3">
      <c r="D436" s="42"/>
    </row>
    <row r="437" spans="4:4" x14ac:dyDescent="0.3">
      <c r="D437" s="42"/>
    </row>
    <row r="438" spans="4:4" x14ac:dyDescent="0.3">
      <c r="D438" s="42"/>
    </row>
    <row r="439" spans="4:4" x14ac:dyDescent="0.3">
      <c r="D439" s="42"/>
    </row>
    <row r="440" spans="4:4" x14ac:dyDescent="0.3">
      <c r="D440" s="42"/>
    </row>
    <row r="441" spans="4:4" x14ac:dyDescent="0.3">
      <c r="D441" s="42"/>
    </row>
    <row r="442" spans="4:4" x14ac:dyDescent="0.3">
      <c r="D442" s="42"/>
    </row>
    <row r="443" spans="4:4" x14ac:dyDescent="0.3">
      <c r="D443" s="42"/>
    </row>
    <row r="444" spans="4:4" x14ac:dyDescent="0.3">
      <c r="D444" s="42"/>
    </row>
    <row r="445" spans="4:4" x14ac:dyDescent="0.3">
      <c r="D445" s="42"/>
    </row>
    <row r="446" spans="4:4" x14ac:dyDescent="0.3">
      <c r="D446" s="42"/>
    </row>
    <row r="447" spans="4:4" x14ac:dyDescent="0.3">
      <c r="D447" s="42"/>
    </row>
    <row r="448" spans="4:4" x14ac:dyDescent="0.3">
      <c r="D448" s="42"/>
    </row>
    <row r="449" spans="4:4" x14ac:dyDescent="0.3">
      <c r="D449" s="42"/>
    </row>
    <row r="450" spans="4:4" x14ac:dyDescent="0.3">
      <c r="D450" s="42"/>
    </row>
    <row r="451" spans="4:4" x14ac:dyDescent="0.3">
      <c r="D451" s="42"/>
    </row>
    <row r="452" spans="4:4" x14ac:dyDescent="0.3">
      <c r="D452" s="42"/>
    </row>
    <row r="453" spans="4:4" x14ac:dyDescent="0.3">
      <c r="D453" s="42"/>
    </row>
    <row r="454" spans="4:4" x14ac:dyDescent="0.3">
      <c r="D454" s="42"/>
    </row>
    <row r="455" spans="4:4" x14ac:dyDescent="0.3">
      <c r="D455" s="42"/>
    </row>
    <row r="456" spans="4:4" x14ac:dyDescent="0.3">
      <c r="D456" s="42"/>
    </row>
    <row r="457" spans="4:4" x14ac:dyDescent="0.3">
      <c r="D457" s="42"/>
    </row>
    <row r="458" spans="4:4" x14ac:dyDescent="0.3">
      <c r="D458" s="42"/>
    </row>
    <row r="459" spans="4:4" x14ac:dyDescent="0.3">
      <c r="D459" s="42"/>
    </row>
    <row r="460" spans="4:4" x14ac:dyDescent="0.3">
      <c r="D460" s="42"/>
    </row>
    <row r="461" spans="4:4" x14ac:dyDescent="0.3">
      <c r="D461" s="42"/>
    </row>
    <row r="462" spans="4:4" x14ac:dyDescent="0.3">
      <c r="D462" s="42"/>
    </row>
    <row r="463" spans="4:4" x14ac:dyDescent="0.3">
      <c r="D463" s="42"/>
    </row>
    <row r="464" spans="4:4" x14ac:dyDescent="0.3">
      <c r="D464" s="42"/>
    </row>
    <row r="465" spans="4:4" x14ac:dyDescent="0.3">
      <c r="D465" s="42"/>
    </row>
    <row r="466" spans="4:4" x14ac:dyDescent="0.3">
      <c r="D466" s="42"/>
    </row>
    <row r="467" spans="4:4" x14ac:dyDescent="0.3">
      <c r="D467" s="42"/>
    </row>
    <row r="468" spans="4:4" x14ac:dyDescent="0.3">
      <c r="D468" s="42"/>
    </row>
    <row r="469" spans="4:4" x14ac:dyDescent="0.3">
      <c r="D469" s="42"/>
    </row>
    <row r="470" spans="4:4" x14ac:dyDescent="0.3">
      <c r="D470" s="42"/>
    </row>
    <row r="471" spans="4:4" x14ac:dyDescent="0.3">
      <c r="D471" s="42"/>
    </row>
    <row r="472" spans="4:4" x14ac:dyDescent="0.3">
      <c r="D472" s="42"/>
    </row>
    <row r="473" spans="4:4" x14ac:dyDescent="0.3">
      <c r="D473" s="42"/>
    </row>
    <row r="474" spans="4:4" x14ac:dyDescent="0.3">
      <c r="D474" s="42"/>
    </row>
    <row r="475" spans="4:4" x14ac:dyDescent="0.3">
      <c r="D475" s="42"/>
    </row>
    <row r="476" spans="4:4" x14ac:dyDescent="0.3">
      <c r="D476" s="42"/>
    </row>
    <row r="477" spans="4:4" x14ac:dyDescent="0.3">
      <c r="D477" s="42"/>
    </row>
    <row r="478" spans="4:4" x14ac:dyDescent="0.3">
      <c r="D478" s="42"/>
    </row>
    <row r="479" spans="4:4" x14ac:dyDescent="0.3">
      <c r="D479" s="42"/>
    </row>
    <row r="480" spans="4:4" x14ac:dyDescent="0.3">
      <c r="D480" s="42"/>
    </row>
    <row r="481" spans="4:4" x14ac:dyDescent="0.3">
      <c r="D481" s="42"/>
    </row>
    <row r="482" spans="4:4" x14ac:dyDescent="0.3">
      <c r="D482" s="42"/>
    </row>
    <row r="483" spans="4:4" x14ac:dyDescent="0.3">
      <c r="D483" s="42"/>
    </row>
    <row r="484" spans="4:4" x14ac:dyDescent="0.3">
      <c r="D484" s="42"/>
    </row>
    <row r="485" spans="4:4" x14ac:dyDescent="0.3">
      <c r="D485" s="42"/>
    </row>
    <row r="486" spans="4:4" x14ac:dyDescent="0.3">
      <c r="D486" s="42"/>
    </row>
    <row r="487" spans="4:4" x14ac:dyDescent="0.3">
      <c r="D487" s="42"/>
    </row>
    <row r="488" spans="4:4" x14ac:dyDescent="0.3">
      <c r="D488" s="42"/>
    </row>
    <row r="489" spans="4:4" x14ac:dyDescent="0.3">
      <c r="D489" s="42"/>
    </row>
    <row r="490" spans="4:4" x14ac:dyDescent="0.3">
      <c r="D490" s="42"/>
    </row>
    <row r="491" spans="4:4" x14ac:dyDescent="0.3">
      <c r="D491" s="42"/>
    </row>
    <row r="492" spans="4:4" x14ac:dyDescent="0.3">
      <c r="D492" s="42"/>
    </row>
    <row r="493" spans="4:4" x14ac:dyDescent="0.3">
      <c r="D493" s="42"/>
    </row>
    <row r="494" spans="4:4" x14ac:dyDescent="0.3">
      <c r="D494" s="42"/>
    </row>
    <row r="495" spans="4:4" x14ac:dyDescent="0.3">
      <c r="D495" s="42"/>
    </row>
    <row r="496" spans="4:4" x14ac:dyDescent="0.3">
      <c r="D496" s="42"/>
    </row>
    <row r="497" spans="4:4" x14ac:dyDescent="0.3">
      <c r="D497" s="42"/>
    </row>
    <row r="498" spans="4:4" x14ac:dyDescent="0.3">
      <c r="D498" s="42"/>
    </row>
    <row r="499" spans="4:4" x14ac:dyDescent="0.3">
      <c r="D499" s="42"/>
    </row>
    <row r="500" spans="4:4" x14ac:dyDescent="0.3">
      <c r="D500" s="42"/>
    </row>
    <row r="501" spans="4:4" x14ac:dyDescent="0.3">
      <c r="D501" s="42"/>
    </row>
    <row r="502" spans="4:4" x14ac:dyDescent="0.3">
      <c r="D502" s="42"/>
    </row>
    <row r="503" spans="4:4" x14ac:dyDescent="0.3">
      <c r="D503" s="42"/>
    </row>
    <row r="504" spans="4:4" x14ac:dyDescent="0.3">
      <c r="D504" s="42"/>
    </row>
    <row r="505" spans="4:4" x14ac:dyDescent="0.3">
      <c r="D505" s="42"/>
    </row>
    <row r="506" spans="4:4" x14ac:dyDescent="0.3">
      <c r="D506" s="42"/>
    </row>
    <row r="507" spans="4:4" x14ac:dyDescent="0.3">
      <c r="D507" s="42"/>
    </row>
    <row r="508" spans="4:4" x14ac:dyDescent="0.3">
      <c r="D508" s="42"/>
    </row>
    <row r="509" spans="4:4" x14ac:dyDescent="0.3">
      <c r="D509" s="42"/>
    </row>
    <row r="510" spans="4:4" x14ac:dyDescent="0.3">
      <c r="D510" s="42"/>
    </row>
    <row r="511" spans="4:4" x14ac:dyDescent="0.3">
      <c r="D511" s="42"/>
    </row>
    <row r="512" spans="4:4" x14ac:dyDescent="0.3">
      <c r="D512" s="42"/>
    </row>
    <row r="513" spans="4:4" x14ac:dyDescent="0.3">
      <c r="D513" s="42"/>
    </row>
    <row r="514" spans="4:4" x14ac:dyDescent="0.3">
      <c r="D514" s="42"/>
    </row>
    <row r="515" spans="4:4" x14ac:dyDescent="0.3">
      <c r="D515" s="42"/>
    </row>
    <row r="516" spans="4:4" x14ac:dyDescent="0.3">
      <c r="D516" s="42"/>
    </row>
    <row r="517" spans="4:4" x14ac:dyDescent="0.3">
      <c r="D517" s="42"/>
    </row>
    <row r="518" spans="4:4" x14ac:dyDescent="0.3">
      <c r="D518" s="42"/>
    </row>
    <row r="519" spans="4:4" x14ac:dyDescent="0.3">
      <c r="D519" s="42"/>
    </row>
    <row r="520" spans="4:4" x14ac:dyDescent="0.3">
      <c r="D520" s="42"/>
    </row>
    <row r="521" spans="4:4" x14ac:dyDescent="0.3">
      <c r="D521" s="42"/>
    </row>
    <row r="522" spans="4:4" x14ac:dyDescent="0.3">
      <c r="D522" s="42"/>
    </row>
    <row r="523" spans="4:4" x14ac:dyDescent="0.3">
      <c r="D523" s="42"/>
    </row>
    <row r="524" spans="4:4" x14ac:dyDescent="0.3">
      <c r="D524" s="42"/>
    </row>
    <row r="525" spans="4:4" x14ac:dyDescent="0.3">
      <c r="D525" s="42"/>
    </row>
    <row r="526" spans="4:4" x14ac:dyDescent="0.3">
      <c r="D526" s="42"/>
    </row>
    <row r="527" spans="4:4" x14ac:dyDescent="0.3">
      <c r="D527" s="42"/>
    </row>
    <row r="528" spans="4:4" x14ac:dyDescent="0.3">
      <c r="D528" s="42"/>
    </row>
    <row r="529" spans="4:4" x14ac:dyDescent="0.3">
      <c r="D529" s="42"/>
    </row>
    <row r="530" spans="4:4" x14ac:dyDescent="0.3">
      <c r="D530" s="42"/>
    </row>
    <row r="531" spans="4:4" x14ac:dyDescent="0.3">
      <c r="D531" s="42"/>
    </row>
    <row r="532" spans="4:4" x14ac:dyDescent="0.3">
      <c r="D532" s="42"/>
    </row>
    <row r="533" spans="4:4" x14ac:dyDescent="0.3">
      <c r="D533" s="42"/>
    </row>
  </sheetData>
  <sheetProtection formatCells="0" formatColumns="0" formatRows="0"/>
  <conditionalFormatting sqref="G23">
    <cfRule type="cellIs" dxfId="2" priority="91" stopIfTrue="1" operator="notEqual">
      <formula>0</formula>
    </cfRule>
  </conditionalFormatting>
  <conditionalFormatting sqref="G15">
    <cfRule type="containsText" dxfId="1" priority="69" stopIfTrue="1" operator="containsText" text="Included in error count">
      <formula>NOT(ISERROR(SEARCH("Included in error count",G15)))</formula>
    </cfRule>
    <cfRule type="cellIs" dxfId="0" priority="70" stopIfTrue="1" operator="equal">
      <formula>1</formula>
    </cfRule>
  </conditionalFormatting>
  <pageMargins left="0.7" right="0.7" top="0.75" bottom="0.75" header="0.3" footer="0.3"/>
  <pageSetup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K164"/>
  <sheetViews>
    <sheetView workbookViewId="0">
      <pane xSplit="3" ySplit="2" topLeftCell="D3" activePane="bottomRight" state="frozen"/>
      <selection pane="topRight" activeCell="D1" sqref="D1"/>
      <selection pane="bottomLeft" activeCell="A3" sqref="A3"/>
      <selection pane="bottomRight" activeCell="C1" sqref="C1"/>
    </sheetView>
  </sheetViews>
  <sheetFormatPr defaultRowHeight="14.4" x14ac:dyDescent="0.3"/>
  <cols>
    <col min="1" max="1" width="12.6640625" style="81" customWidth="1"/>
    <col min="2" max="2" width="35.44140625" style="297" customWidth="1"/>
    <col min="3" max="3" width="27.6640625" customWidth="1"/>
    <col min="4" max="4" width="20.6640625" customWidth="1"/>
    <col min="5" max="5" width="11.44140625" customWidth="1"/>
    <col min="6" max="97" width="20.6640625" customWidth="1"/>
  </cols>
  <sheetData>
    <row r="1" spans="1:10" x14ac:dyDescent="0.3">
      <c r="A1" t="s">
        <v>500</v>
      </c>
      <c r="B1" t="s">
        <v>501</v>
      </c>
      <c r="C1" t="s">
        <v>57</v>
      </c>
      <c r="D1" t="s">
        <v>271</v>
      </c>
      <c r="E1" t="s">
        <v>272</v>
      </c>
      <c r="F1" t="s">
        <v>273</v>
      </c>
      <c r="G1" t="s">
        <v>274</v>
      </c>
      <c r="H1" t="s">
        <v>275</v>
      </c>
      <c r="I1" t="s">
        <v>276</v>
      </c>
      <c r="J1" t="s">
        <v>277</v>
      </c>
    </row>
    <row r="2" spans="1:10" x14ac:dyDescent="0.3">
      <c r="A2" t="s">
        <v>171</v>
      </c>
      <c r="B2" t="s">
        <v>9</v>
      </c>
      <c r="C2" t="s">
        <v>2</v>
      </c>
      <c r="D2" t="s">
        <v>350</v>
      </c>
      <c r="E2" t="s">
        <v>446</v>
      </c>
      <c r="F2" t="s">
        <v>351</v>
      </c>
      <c r="G2" t="s">
        <v>352</v>
      </c>
      <c r="H2" t="s">
        <v>353</v>
      </c>
      <c r="I2" t="s">
        <v>354</v>
      </c>
      <c r="J2" t="s">
        <v>355</v>
      </c>
    </row>
    <row r="3" spans="1:10" x14ac:dyDescent="0.3">
      <c r="A3">
        <v>13</v>
      </c>
      <c r="B3" t="s">
        <v>172</v>
      </c>
      <c r="D3">
        <v>329904018</v>
      </c>
      <c r="F3">
        <v>104236705</v>
      </c>
      <c r="G3">
        <v>156818042</v>
      </c>
      <c r="H3">
        <v>123393898</v>
      </c>
      <c r="I3">
        <v>148764257</v>
      </c>
      <c r="J3">
        <v>183391182</v>
      </c>
    </row>
    <row r="4" spans="1:10" x14ac:dyDescent="0.3">
      <c r="A4">
        <v>14</v>
      </c>
      <c r="B4" t="s">
        <v>173</v>
      </c>
      <c r="D4">
        <v>168379049</v>
      </c>
      <c r="F4">
        <v>22074856</v>
      </c>
      <c r="G4">
        <v>67813036</v>
      </c>
      <c r="H4">
        <v>45231379</v>
      </c>
      <c r="I4">
        <v>58840531</v>
      </c>
      <c r="J4">
        <v>118185445</v>
      </c>
    </row>
    <row r="5" spans="1:10" x14ac:dyDescent="0.3">
      <c r="A5">
        <v>33</v>
      </c>
      <c r="B5" t="s">
        <v>30</v>
      </c>
      <c r="D5">
        <v>79608617</v>
      </c>
      <c r="F5">
        <v>-4310890</v>
      </c>
      <c r="G5">
        <v>8992535</v>
      </c>
      <c r="H5">
        <v>6636872</v>
      </c>
      <c r="I5">
        <v>-2082199</v>
      </c>
      <c r="J5">
        <v>-38531704</v>
      </c>
    </row>
    <row r="6" spans="1:10" x14ac:dyDescent="0.3">
      <c r="A6">
        <v>35</v>
      </c>
      <c r="B6" t="s">
        <v>174</v>
      </c>
      <c r="D6">
        <v>13695632</v>
      </c>
      <c r="F6">
        <v>1849906</v>
      </c>
      <c r="G6">
        <v>6257027</v>
      </c>
      <c r="H6">
        <v>0</v>
      </c>
      <c r="I6">
        <v>11558004</v>
      </c>
      <c r="J6">
        <v>19525547</v>
      </c>
    </row>
    <row r="7" spans="1:10" x14ac:dyDescent="0.3">
      <c r="A7">
        <v>40</v>
      </c>
      <c r="B7" t="s">
        <v>175</v>
      </c>
      <c r="D7">
        <v>0</v>
      </c>
      <c r="F7">
        <v>0</v>
      </c>
      <c r="G7">
        <v>0</v>
      </c>
      <c r="H7">
        <v>0</v>
      </c>
      <c r="I7">
        <v>614937222</v>
      </c>
      <c r="J7">
        <v>0</v>
      </c>
    </row>
    <row r="8" spans="1:10" x14ac:dyDescent="0.3">
      <c r="A8">
        <v>107</v>
      </c>
      <c r="B8" t="s">
        <v>176</v>
      </c>
      <c r="D8">
        <v>1107875975</v>
      </c>
      <c r="F8">
        <v>386227752</v>
      </c>
      <c r="G8">
        <v>802824896</v>
      </c>
      <c r="H8">
        <v>532863086</v>
      </c>
      <c r="I8">
        <v>741748042</v>
      </c>
      <c r="J8">
        <v>821490380</v>
      </c>
    </row>
    <row r="9" spans="1:10" x14ac:dyDescent="0.3">
      <c r="A9">
        <v>108</v>
      </c>
      <c r="B9" t="s">
        <v>177</v>
      </c>
      <c r="D9">
        <v>1052955337</v>
      </c>
      <c r="F9">
        <v>390860067</v>
      </c>
      <c r="G9">
        <v>800886767</v>
      </c>
      <c r="H9">
        <v>545672505</v>
      </c>
      <c r="I9">
        <v>747596435</v>
      </c>
      <c r="J9">
        <v>850422551</v>
      </c>
    </row>
    <row r="10" spans="1:10" x14ac:dyDescent="0.3">
      <c r="A10">
        <v>534</v>
      </c>
      <c r="B10" t="s">
        <v>178</v>
      </c>
      <c r="D10">
        <v>2097232</v>
      </c>
      <c r="F10">
        <v>4521351</v>
      </c>
      <c r="G10">
        <v>2767161</v>
      </c>
      <c r="H10">
        <v>3184114</v>
      </c>
      <c r="I10">
        <v>7730397</v>
      </c>
      <c r="J10">
        <v>2682121</v>
      </c>
    </row>
    <row r="11" spans="1:10" x14ac:dyDescent="0.3">
      <c r="A11">
        <v>547</v>
      </c>
      <c r="B11" t="s">
        <v>179</v>
      </c>
      <c r="D11">
        <v>2</v>
      </c>
      <c r="F11">
        <v>3</v>
      </c>
      <c r="G11">
        <v>3</v>
      </c>
      <c r="H11">
        <v>1</v>
      </c>
      <c r="I11">
        <v>1</v>
      </c>
      <c r="J11">
        <v>3</v>
      </c>
    </row>
    <row r="12" spans="1:10" x14ac:dyDescent="0.3">
      <c r="A12">
        <v>554</v>
      </c>
      <c r="B12" t="s">
        <v>40</v>
      </c>
      <c r="D12">
        <v>25783812</v>
      </c>
      <c r="F12">
        <v>12424016</v>
      </c>
      <c r="G12">
        <v>17910534</v>
      </c>
      <c r="H12">
        <v>8663541</v>
      </c>
      <c r="I12">
        <v>26824112</v>
      </c>
      <c r="J12">
        <v>31870041</v>
      </c>
    </row>
    <row r="13" spans="1:10" x14ac:dyDescent="0.3">
      <c r="A13">
        <v>555</v>
      </c>
      <c r="B13" t="s">
        <v>41</v>
      </c>
      <c r="D13">
        <v>23562998</v>
      </c>
      <c r="F13">
        <v>10879216</v>
      </c>
      <c r="G13">
        <v>17114397</v>
      </c>
      <c r="H13">
        <v>6642759</v>
      </c>
      <c r="I13">
        <v>19557947</v>
      </c>
      <c r="J13">
        <v>29203705</v>
      </c>
    </row>
    <row r="14" spans="1:10" x14ac:dyDescent="0.3">
      <c r="A14">
        <v>556</v>
      </c>
      <c r="B14" t="s">
        <v>42</v>
      </c>
      <c r="D14">
        <v>105600734</v>
      </c>
      <c r="F14">
        <v>33188143</v>
      </c>
      <c r="G14">
        <v>71556538</v>
      </c>
      <c r="H14">
        <v>62158835</v>
      </c>
      <c r="I14">
        <v>71627960</v>
      </c>
      <c r="J14">
        <v>93837505</v>
      </c>
    </row>
    <row r="15" spans="1:10" x14ac:dyDescent="0.3">
      <c r="A15">
        <v>557</v>
      </c>
      <c r="B15" t="s">
        <v>43</v>
      </c>
      <c r="D15">
        <v>83156514</v>
      </c>
      <c r="F15">
        <v>30946378</v>
      </c>
      <c r="G15">
        <v>51871899</v>
      </c>
      <c r="H15">
        <v>58889412</v>
      </c>
      <c r="I15">
        <v>64500842</v>
      </c>
      <c r="J15">
        <v>87677318</v>
      </c>
    </row>
    <row r="16" spans="1:10" x14ac:dyDescent="0.3">
      <c r="A16">
        <v>558</v>
      </c>
      <c r="B16" t="s">
        <v>180</v>
      </c>
      <c r="D16">
        <v>312551583</v>
      </c>
      <c r="F16">
        <v>97865448</v>
      </c>
      <c r="G16">
        <v>131494645</v>
      </c>
      <c r="H16">
        <v>115595821</v>
      </c>
      <c r="I16">
        <v>129475856</v>
      </c>
      <c r="J16">
        <v>160409746</v>
      </c>
    </row>
    <row r="17" spans="1:10" x14ac:dyDescent="0.3">
      <c r="A17">
        <v>559</v>
      </c>
      <c r="B17" t="s">
        <v>181</v>
      </c>
      <c r="D17">
        <v>160065761</v>
      </c>
      <c r="F17">
        <v>64105798</v>
      </c>
      <c r="G17">
        <v>106513229</v>
      </c>
      <c r="H17">
        <v>76980246</v>
      </c>
      <c r="I17">
        <v>98024722</v>
      </c>
      <c r="J17">
        <v>100451626</v>
      </c>
    </row>
    <row r="18" spans="1:10" x14ac:dyDescent="0.3">
      <c r="A18">
        <v>560</v>
      </c>
      <c r="B18" t="s">
        <v>182</v>
      </c>
      <c r="D18">
        <v>124561949</v>
      </c>
      <c r="F18">
        <v>22007152</v>
      </c>
      <c r="G18">
        <v>58487909</v>
      </c>
      <c r="H18">
        <v>36771364</v>
      </c>
      <c r="I18">
        <v>57740864</v>
      </c>
      <c r="J18">
        <v>105656062</v>
      </c>
    </row>
    <row r="19" spans="1:10" x14ac:dyDescent="0.3">
      <c r="A19">
        <v>561</v>
      </c>
      <c r="B19" t="s">
        <v>183</v>
      </c>
      <c r="D19">
        <v>8231535</v>
      </c>
      <c r="F19">
        <v>0</v>
      </c>
      <c r="G19">
        <v>0</v>
      </c>
      <c r="H19">
        <v>10355354</v>
      </c>
      <c r="I19">
        <v>1658837</v>
      </c>
      <c r="J19">
        <v>0</v>
      </c>
    </row>
    <row r="20" spans="1:10" x14ac:dyDescent="0.3">
      <c r="A20">
        <v>562</v>
      </c>
      <c r="B20" t="s">
        <v>184</v>
      </c>
      <c r="D20">
        <v>0</v>
      </c>
      <c r="F20">
        <v>0</v>
      </c>
      <c r="G20">
        <v>0</v>
      </c>
      <c r="H20">
        <v>0</v>
      </c>
      <c r="I20">
        <v>0</v>
      </c>
      <c r="J20">
        <v>0</v>
      </c>
    </row>
    <row r="21" spans="1:10" x14ac:dyDescent="0.3">
      <c r="A21">
        <v>563</v>
      </c>
      <c r="B21" t="s">
        <v>185</v>
      </c>
      <c r="D21">
        <v>0</v>
      </c>
      <c r="F21">
        <v>0</v>
      </c>
      <c r="G21">
        <v>0</v>
      </c>
      <c r="H21">
        <v>0</v>
      </c>
      <c r="I21">
        <v>0</v>
      </c>
      <c r="J21">
        <v>0</v>
      </c>
    </row>
    <row r="22" spans="1:10" x14ac:dyDescent="0.3">
      <c r="A22">
        <v>564</v>
      </c>
      <c r="B22" t="s">
        <v>186</v>
      </c>
      <c r="D22">
        <v>1048366878</v>
      </c>
      <c r="F22">
        <v>390405474</v>
      </c>
      <c r="G22">
        <v>796995901</v>
      </c>
      <c r="H22">
        <v>540830667</v>
      </c>
      <c r="I22">
        <v>743133727</v>
      </c>
      <c r="J22">
        <v>864826172</v>
      </c>
    </row>
    <row r="23" spans="1:10" x14ac:dyDescent="0.3">
      <c r="A23">
        <v>565</v>
      </c>
      <c r="B23" t="s">
        <v>187</v>
      </c>
      <c r="D23">
        <v>0</v>
      </c>
      <c r="F23">
        <v>0</v>
      </c>
      <c r="G23">
        <v>0</v>
      </c>
      <c r="H23">
        <v>0</v>
      </c>
      <c r="I23">
        <v>0</v>
      </c>
      <c r="J23">
        <v>0</v>
      </c>
    </row>
    <row r="24" spans="1:10" x14ac:dyDescent="0.3">
      <c r="A24">
        <v>566</v>
      </c>
      <c r="B24" t="s">
        <v>188</v>
      </c>
      <c r="D24">
        <v>0</v>
      </c>
      <c r="F24">
        <v>0</v>
      </c>
      <c r="G24">
        <v>0</v>
      </c>
      <c r="H24">
        <v>0</v>
      </c>
      <c r="I24">
        <v>0</v>
      </c>
      <c r="J24">
        <v>0</v>
      </c>
    </row>
    <row r="25" spans="1:10" x14ac:dyDescent="0.3">
      <c r="A25">
        <v>567</v>
      </c>
      <c r="B25" t="s">
        <v>189</v>
      </c>
      <c r="D25">
        <v>0</v>
      </c>
      <c r="F25">
        <v>0</v>
      </c>
      <c r="G25">
        <v>0</v>
      </c>
      <c r="H25">
        <v>0</v>
      </c>
      <c r="I25">
        <v>0</v>
      </c>
      <c r="J25">
        <v>0</v>
      </c>
    </row>
    <row r="26" spans="1:10" x14ac:dyDescent="0.3">
      <c r="A26">
        <v>568</v>
      </c>
      <c r="B26" t="s">
        <v>190</v>
      </c>
      <c r="D26">
        <v>0</v>
      </c>
      <c r="F26">
        <v>0</v>
      </c>
      <c r="G26">
        <v>0</v>
      </c>
      <c r="H26">
        <v>0</v>
      </c>
      <c r="I26">
        <v>0</v>
      </c>
      <c r="J26">
        <v>0</v>
      </c>
    </row>
    <row r="27" spans="1:10" x14ac:dyDescent="0.3">
      <c r="A27">
        <v>569</v>
      </c>
      <c r="B27" t="s">
        <v>191</v>
      </c>
      <c r="D27">
        <v>0</v>
      </c>
      <c r="F27">
        <v>0</v>
      </c>
      <c r="G27">
        <v>572448</v>
      </c>
      <c r="H27">
        <v>0</v>
      </c>
      <c r="I27">
        <v>0</v>
      </c>
      <c r="J27">
        <v>0</v>
      </c>
    </row>
    <row r="28" spans="1:10" x14ac:dyDescent="0.3">
      <c r="A28">
        <v>571</v>
      </c>
      <c r="B28" t="s">
        <v>130</v>
      </c>
      <c r="D28">
        <v>9613884</v>
      </c>
      <c r="F28">
        <v>3481579</v>
      </c>
      <c r="G28">
        <v>10797960</v>
      </c>
      <c r="H28">
        <v>38788651</v>
      </c>
      <c r="I28">
        <v>6420179</v>
      </c>
      <c r="J28">
        <v>7020026</v>
      </c>
    </row>
    <row r="29" spans="1:10" x14ac:dyDescent="0.3">
      <c r="A29">
        <v>572</v>
      </c>
      <c r="B29" t="s">
        <v>131</v>
      </c>
      <c r="D29">
        <v>160065761</v>
      </c>
      <c r="F29">
        <v>64105798</v>
      </c>
      <c r="G29">
        <v>106513229</v>
      </c>
      <c r="H29">
        <v>76980246</v>
      </c>
      <c r="I29">
        <v>98024722</v>
      </c>
      <c r="J29">
        <v>100451626</v>
      </c>
    </row>
    <row r="30" spans="1:10" ht="13.95" customHeight="1" x14ac:dyDescent="0.3">
      <c r="A30">
        <v>573</v>
      </c>
      <c r="B30" t="s">
        <v>139</v>
      </c>
      <c r="D30">
        <v>151290184</v>
      </c>
      <c r="F30">
        <v>74102077</v>
      </c>
      <c r="G30">
        <v>91540169</v>
      </c>
      <c r="H30">
        <v>71171312</v>
      </c>
      <c r="I30">
        <v>82212732</v>
      </c>
      <c r="J30">
        <v>59011400</v>
      </c>
    </row>
    <row r="31" spans="1:10" x14ac:dyDescent="0.3">
      <c r="A31">
        <v>577</v>
      </c>
      <c r="B31" t="s">
        <v>192</v>
      </c>
      <c r="D31">
        <v>2</v>
      </c>
      <c r="F31">
        <v>2</v>
      </c>
      <c r="G31">
        <v>2</v>
      </c>
      <c r="H31">
        <v>2</v>
      </c>
      <c r="I31">
        <v>2</v>
      </c>
      <c r="J31">
        <v>2</v>
      </c>
    </row>
    <row r="32" spans="1:10" x14ac:dyDescent="0.3">
      <c r="A32">
        <v>591</v>
      </c>
      <c r="B32" t="s">
        <v>50</v>
      </c>
      <c r="D32">
        <v>1052955337</v>
      </c>
      <c r="F32">
        <v>390860067</v>
      </c>
      <c r="G32">
        <v>800886767</v>
      </c>
      <c r="H32">
        <v>0</v>
      </c>
      <c r="I32">
        <v>0</v>
      </c>
      <c r="J32">
        <v>850422551</v>
      </c>
    </row>
    <row r="33" spans="1:10" x14ac:dyDescent="0.3">
      <c r="A33">
        <v>592</v>
      </c>
      <c r="B33" t="s">
        <v>51</v>
      </c>
      <c r="D33">
        <v>60587783</v>
      </c>
      <c r="F33">
        <v>-4632315</v>
      </c>
      <c r="G33">
        <v>10029838</v>
      </c>
      <c r="H33">
        <v>0</v>
      </c>
      <c r="I33">
        <v>0</v>
      </c>
      <c r="J33">
        <v>-25859276</v>
      </c>
    </row>
    <row r="34" spans="1:10" x14ac:dyDescent="0.3">
      <c r="A34">
        <v>593</v>
      </c>
      <c r="B34" t="s">
        <v>193</v>
      </c>
      <c r="D34">
        <v>0</v>
      </c>
      <c r="F34">
        <v>0</v>
      </c>
      <c r="G34">
        <v>0</v>
      </c>
      <c r="H34">
        <v>0</v>
      </c>
      <c r="I34">
        <v>0</v>
      </c>
      <c r="J34">
        <v>0</v>
      </c>
    </row>
    <row r="35" spans="1:10" x14ac:dyDescent="0.3">
      <c r="A35">
        <v>594</v>
      </c>
      <c r="B35" t="s">
        <v>194</v>
      </c>
      <c r="D35">
        <v>0</v>
      </c>
      <c r="F35">
        <v>0</v>
      </c>
      <c r="G35">
        <v>0</v>
      </c>
      <c r="H35">
        <v>0</v>
      </c>
      <c r="I35">
        <v>0</v>
      </c>
      <c r="J35">
        <v>0</v>
      </c>
    </row>
    <row r="36" spans="1:10" x14ac:dyDescent="0.3">
      <c r="A36">
        <v>606</v>
      </c>
      <c r="B36" t="s">
        <v>195</v>
      </c>
      <c r="D36">
        <v>1</v>
      </c>
      <c r="F36">
        <v>1</v>
      </c>
      <c r="G36">
        <v>1</v>
      </c>
      <c r="H36">
        <v>1</v>
      </c>
      <c r="I36">
        <v>1</v>
      </c>
      <c r="J36">
        <v>1</v>
      </c>
    </row>
    <row r="37" spans="1:10" x14ac:dyDescent="0.3">
      <c r="A37">
        <v>622</v>
      </c>
      <c r="B37" t="s">
        <v>196</v>
      </c>
      <c r="D37">
        <v>39211874</v>
      </c>
      <c r="F37">
        <v>14883787</v>
      </c>
      <c r="G37">
        <v>27494067</v>
      </c>
      <c r="H37">
        <v>14580271</v>
      </c>
      <c r="I37">
        <v>25471612</v>
      </c>
      <c r="J37">
        <v>24222040</v>
      </c>
    </row>
    <row r="38" spans="1:10" x14ac:dyDescent="0.3">
      <c r="A38">
        <v>659</v>
      </c>
      <c r="B38" t="s">
        <v>197</v>
      </c>
      <c r="D38">
        <v>0</v>
      </c>
      <c r="F38">
        <v>21870000</v>
      </c>
      <c r="G38">
        <v>4667463</v>
      </c>
      <c r="H38">
        <v>3477138</v>
      </c>
      <c r="I38">
        <v>12157965</v>
      </c>
      <c r="J38">
        <v>4339000</v>
      </c>
    </row>
    <row r="39" spans="1:10" x14ac:dyDescent="0.3">
      <c r="A39">
        <v>660</v>
      </c>
      <c r="B39" t="s">
        <v>198</v>
      </c>
      <c r="D39">
        <v>0</v>
      </c>
      <c r="F39">
        <v>26220000</v>
      </c>
      <c r="G39">
        <v>5191624</v>
      </c>
      <c r="H39">
        <v>0</v>
      </c>
      <c r="I39">
        <v>15912648</v>
      </c>
      <c r="J39">
        <v>0</v>
      </c>
    </row>
    <row r="40" spans="1:10" x14ac:dyDescent="0.3">
      <c r="A40">
        <v>661</v>
      </c>
      <c r="B40" t="s">
        <v>80</v>
      </c>
      <c r="D40">
        <v>0</v>
      </c>
      <c r="F40">
        <v>119.9</v>
      </c>
      <c r="G40">
        <v>111.2</v>
      </c>
      <c r="H40">
        <v>0</v>
      </c>
      <c r="I40">
        <v>130.9</v>
      </c>
      <c r="J40">
        <v>0</v>
      </c>
    </row>
    <row r="41" spans="1:10" x14ac:dyDescent="0.3">
      <c r="A41">
        <v>906</v>
      </c>
      <c r="B41" t="s">
        <v>200</v>
      </c>
      <c r="D41">
        <v>1</v>
      </c>
      <c r="F41">
        <v>1</v>
      </c>
      <c r="G41">
        <v>1</v>
      </c>
      <c r="H41">
        <v>1</v>
      </c>
      <c r="I41">
        <v>1</v>
      </c>
      <c r="J41">
        <v>1</v>
      </c>
    </row>
    <row r="42" spans="1:10" x14ac:dyDescent="0.3">
      <c r="A42">
        <v>907</v>
      </c>
      <c r="B42" t="s">
        <v>201</v>
      </c>
      <c r="D42">
        <v>2</v>
      </c>
      <c r="F42">
        <v>2</v>
      </c>
      <c r="G42">
        <v>2</v>
      </c>
      <c r="H42">
        <v>2</v>
      </c>
      <c r="I42">
        <v>2</v>
      </c>
      <c r="J42">
        <v>2</v>
      </c>
    </row>
    <row r="43" spans="1:10" x14ac:dyDescent="0.3">
      <c r="A43">
        <v>947</v>
      </c>
      <c r="B43" t="s">
        <v>202</v>
      </c>
      <c r="D43" t="s">
        <v>280</v>
      </c>
      <c r="F43" t="s">
        <v>278</v>
      </c>
      <c r="G43" t="s">
        <v>279</v>
      </c>
      <c r="H43" t="s">
        <v>356</v>
      </c>
      <c r="I43" t="s">
        <v>357</v>
      </c>
      <c r="J43" t="s">
        <v>281</v>
      </c>
    </row>
    <row r="44" spans="1:10" x14ac:dyDescent="0.3">
      <c r="A44">
        <v>948</v>
      </c>
      <c r="B44" t="s">
        <v>203</v>
      </c>
      <c r="D44" t="s">
        <v>466</v>
      </c>
      <c r="F44" t="s">
        <v>282</v>
      </c>
      <c r="G44" t="s">
        <v>283</v>
      </c>
      <c r="H44" t="s">
        <v>359</v>
      </c>
      <c r="I44" t="s">
        <v>360</v>
      </c>
      <c r="J44" t="s">
        <v>270</v>
      </c>
    </row>
    <row r="45" spans="1:10" x14ac:dyDescent="0.3">
      <c r="A45">
        <v>949</v>
      </c>
      <c r="B45" t="s">
        <v>204</v>
      </c>
      <c r="D45" t="s">
        <v>75</v>
      </c>
      <c r="F45" t="s">
        <v>75</v>
      </c>
      <c r="G45" t="s">
        <v>75</v>
      </c>
      <c r="H45" t="s">
        <v>75</v>
      </c>
      <c r="I45" t="s">
        <v>75</v>
      </c>
      <c r="J45" t="s">
        <v>75</v>
      </c>
    </row>
    <row r="46" spans="1:10" x14ac:dyDescent="0.3">
      <c r="A46">
        <v>950</v>
      </c>
      <c r="B46" t="s">
        <v>205</v>
      </c>
      <c r="D46" t="s">
        <v>16</v>
      </c>
      <c r="F46" t="s">
        <v>16</v>
      </c>
      <c r="G46" t="s">
        <v>16</v>
      </c>
      <c r="H46" t="s">
        <v>16</v>
      </c>
      <c r="I46" t="s">
        <v>16</v>
      </c>
      <c r="J46" t="s">
        <v>16</v>
      </c>
    </row>
    <row r="47" spans="1:10" x14ac:dyDescent="0.3">
      <c r="A47">
        <v>951</v>
      </c>
      <c r="B47" t="s">
        <v>206</v>
      </c>
      <c r="D47">
        <v>2</v>
      </c>
      <c r="F47">
        <v>2</v>
      </c>
      <c r="G47">
        <v>2</v>
      </c>
      <c r="H47">
        <v>2</v>
      </c>
      <c r="I47">
        <v>2</v>
      </c>
      <c r="J47">
        <v>2</v>
      </c>
    </row>
    <row r="48" spans="1:10" x14ac:dyDescent="0.3">
      <c r="A48">
        <v>952</v>
      </c>
      <c r="B48" t="s">
        <v>207</v>
      </c>
      <c r="D48" t="s">
        <v>467</v>
      </c>
      <c r="F48" t="s">
        <v>284</v>
      </c>
      <c r="G48" t="s">
        <v>285</v>
      </c>
    </row>
    <row r="49" spans="1:10" x14ac:dyDescent="0.3">
      <c r="A49">
        <v>953</v>
      </c>
      <c r="B49" t="s">
        <v>209</v>
      </c>
      <c r="D49">
        <v>2</v>
      </c>
      <c r="F49">
        <v>2</v>
      </c>
      <c r="G49">
        <v>2</v>
      </c>
      <c r="H49">
        <v>2</v>
      </c>
      <c r="I49">
        <v>2</v>
      </c>
      <c r="J49">
        <v>2</v>
      </c>
    </row>
    <row r="50" spans="1:10" x14ac:dyDescent="0.3">
      <c r="A50">
        <v>955</v>
      </c>
      <c r="B50" t="s">
        <v>210</v>
      </c>
      <c r="D50">
        <v>0</v>
      </c>
      <c r="F50">
        <v>0</v>
      </c>
      <c r="G50">
        <v>0</v>
      </c>
      <c r="H50">
        <v>0</v>
      </c>
      <c r="I50">
        <v>0</v>
      </c>
      <c r="J50">
        <v>0</v>
      </c>
    </row>
    <row r="51" spans="1:10" x14ac:dyDescent="0.3">
      <c r="A51">
        <v>957</v>
      </c>
      <c r="B51" t="s">
        <v>211</v>
      </c>
      <c r="D51">
        <v>0</v>
      </c>
      <c r="F51">
        <v>0</v>
      </c>
      <c r="G51">
        <v>0</v>
      </c>
      <c r="H51">
        <v>0</v>
      </c>
      <c r="I51">
        <v>0</v>
      </c>
      <c r="J51">
        <v>0</v>
      </c>
    </row>
    <row r="52" spans="1:10" x14ac:dyDescent="0.3">
      <c r="A52">
        <v>959</v>
      </c>
      <c r="B52" t="s">
        <v>213</v>
      </c>
      <c r="D52">
        <v>3</v>
      </c>
      <c r="F52">
        <v>3</v>
      </c>
      <c r="G52">
        <v>3</v>
      </c>
      <c r="H52">
        <v>2</v>
      </c>
      <c r="I52">
        <v>3</v>
      </c>
      <c r="J52">
        <v>3</v>
      </c>
    </row>
    <row r="53" spans="1:10" x14ac:dyDescent="0.3">
      <c r="A53">
        <v>960</v>
      </c>
      <c r="B53" t="s">
        <v>214</v>
      </c>
      <c r="D53" t="s">
        <v>468</v>
      </c>
      <c r="F53" t="s">
        <v>286</v>
      </c>
      <c r="G53" t="s">
        <v>287</v>
      </c>
      <c r="H53" t="s">
        <v>363</v>
      </c>
      <c r="I53" t="s">
        <v>364</v>
      </c>
      <c r="J53" t="s">
        <v>288</v>
      </c>
    </row>
    <row r="54" spans="1:10" x14ac:dyDescent="0.3">
      <c r="A54">
        <v>962</v>
      </c>
      <c r="B54" t="s">
        <v>215</v>
      </c>
      <c r="D54" t="s">
        <v>469</v>
      </c>
      <c r="F54" t="s">
        <v>470</v>
      </c>
      <c r="G54" t="s">
        <v>291</v>
      </c>
      <c r="H54" t="s">
        <v>291</v>
      </c>
      <c r="I54" t="s">
        <v>289</v>
      </c>
      <c r="J54" t="s">
        <v>471</v>
      </c>
    </row>
    <row r="55" spans="1:10" x14ac:dyDescent="0.3">
      <c r="A55">
        <v>964</v>
      </c>
      <c r="B55" t="s">
        <v>216</v>
      </c>
      <c r="D55" t="s">
        <v>472</v>
      </c>
      <c r="F55" t="s">
        <v>473</v>
      </c>
      <c r="G55" t="s">
        <v>474</v>
      </c>
      <c r="H55" t="s">
        <v>475</v>
      </c>
      <c r="I55" t="s">
        <v>476</v>
      </c>
      <c r="J55" t="s">
        <v>477</v>
      </c>
    </row>
    <row r="56" spans="1:10" x14ac:dyDescent="0.3">
      <c r="A56">
        <v>966</v>
      </c>
      <c r="B56" t="s">
        <v>217</v>
      </c>
      <c r="D56" t="s">
        <v>478</v>
      </c>
      <c r="F56" t="s">
        <v>479</v>
      </c>
      <c r="G56" t="s">
        <v>480</v>
      </c>
      <c r="H56" t="s">
        <v>332</v>
      </c>
      <c r="I56" t="s">
        <v>294</v>
      </c>
      <c r="J56" t="s">
        <v>295</v>
      </c>
    </row>
    <row r="57" spans="1:10" x14ac:dyDescent="0.3">
      <c r="A57">
        <v>968</v>
      </c>
      <c r="B57" t="s">
        <v>218</v>
      </c>
      <c r="D57" t="s">
        <v>481</v>
      </c>
      <c r="F57" t="s">
        <v>296</v>
      </c>
      <c r="G57" t="s">
        <v>297</v>
      </c>
      <c r="H57" t="s">
        <v>372</v>
      </c>
      <c r="I57" t="s">
        <v>373</v>
      </c>
      <c r="J57" t="s">
        <v>298</v>
      </c>
    </row>
    <row r="58" spans="1:10" x14ac:dyDescent="0.3">
      <c r="A58">
        <v>973</v>
      </c>
      <c r="B58" t="s">
        <v>482</v>
      </c>
      <c r="D58">
        <v>0</v>
      </c>
      <c r="F58">
        <v>0</v>
      </c>
      <c r="G58">
        <v>0</v>
      </c>
      <c r="H58">
        <v>0</v>
      </c>
      <c r="I58">
        <v>0</v>
      </c>
      <c r="J58">
        <v>0</v>
      </c>
    </row>
    <row r="59" spans="1:10" x14ac:dyDescent="0.3">
      <c r="A59">
        <v>974</v>
      </c>
      <c r="B59" t="s">
        <v>374</v>
      </c>
      <c r="D59">
        <v>3</v>
      </c>
      <c r="F59">
        <v>3</v>
      </c>
      <c r="G59">
        <v>3</v>
      </c>
      <c r="H59">
        <v>2</v>
      </c>
      <c r="I59">
        <v>3</v>
      </c>
      <c r="J59">
        <v>3</v>
      </c>
    </row>
    <row r="60" spans="1:10" x14ac:dyDescent="0.3">
      <c r="A60">
        <v>975</v>
      </c>
      <c r="B60" t="s">
        <v>418</v>
      </c>
      <c r="D60">
        <v>2</v>
      </c>
      <c r="F60">
        <v>2</v>
      </c>
      <c r="G60">
        <v>2</v>
      </c>
      <c r="H60">
        <v>2</v>
      </c>
      <c r="I60">
        <v>2</v>
      </c>
      <c r="J60">
        <v>2</v>
      </c>
    </row>
    <row r="61" spans="1:10" x14ac:dyDescent="0.3">
      <c r="A61">
        <v>980</v>
      </c>
      <c r="B61" t="s">
        <v>113</v>
      </c>
      <c r="D61" t="s">
        <v>483</v>
      </c>
      <c r="F61" t="s">
        <v>484</v>
      </c>
      <c r="G61" t="s">
        <v>485</v>
      </c>
      <c r="H61" t="s">
        <v>486</v>
      </c>
      <c r="I61" t="s">
        <v>486</v>
      </c>
      <c r="J61" t="s">
        <v>487</v>
      </c>
    </row>
    <row r="62" spans="1:10" x14ac:dyDescent="0.3">
      <c r="A62">
        <v>995</v>
      </c>
      <c r="B62" t="s">
        <v>25</v>
      </c>
      <c r="D62">
        <v>0</v>
      </c>
      <c r="E62">
        <v>0</v>
      </c>
      <c r="F62">
        <v>0</v>
      </c>
      <c r="G62">
        <v>0</v>
      </c>
      <c r="H62">
        <v>0</v>
      </c>
      <c r="I62">
        <v>0</v>
      </c>
      <c r="J62">
        <v>0</v>
      </c>
    </row>
    <row r="63" spans="1:10" x14ac:dyDescent="0.3">
      <c r="A63">
        <v>996</v>
      </c>
      <c r="B63" t="s">
        <v>26</v>
      </c>
      <c r="D63">
        <v>0</v>
      </c>
      <c r="E63">
        <v>0</v>
      </c>
      <c r="F63">
        <v>0</v>
      </c>
      <c r="G63">
        <v>0</v>
      </c>
      <c r="H63">
        <v>0</v>
      </c>
      <c r="I63">
        <v>0</v>
      </c>
      <c r="J63">
        <v>0</v>
      </c>
    </row>
    <row r="64" spans="1:10" x14ac:dyDescent="0.3">
      <c r="A64">
        <v>998</v>
      </c>
      <c r="B64" t="s">
        <v>27</v>
      </c>
      <c r="D64">
        <v>58</v>
      </c>
      <c r="E64">
        <v>58</v>
      </c>
      <c r="F64">
        <v>58</v>
      </c>
      <c r="G64">
        <v>58</v>
      </c>
      <c r="H64">
        <v>58</v>
      </c>
      <c r="I64">
        <v>58</v>
      </c>
      <c r="J64">
        <v>58</v>
      </c>
    </row>
    <row r="65" spans="1:10" x14ac:dyDescent="0.3">
      <c r="A65">
        <v>999</v>
      </c>
      <c r="B65" t="s">
        <v>28</v>
      </c>
      <c r="D65">
        <v>584016</v>
      </c>
      <c r="E65">
        <v>584021</v>
      </c>
      <c r="F65">
        <v>581427</v>
      </c>
      <c r="G65">
        <v>584015</v>
      </c>
      <c r="H65">
        <v>581418</v>
      </c>
      <c r="I65">
        <v>584134</v>
      </c>
      <c r="J65">
        <v>581419</v>
      </c>
    </row>
    <row r="66" spans="1:10" x14ac:dyDescent="0.3">
      <c r="A66">
        <v>1052</v>
      </c>
      <c r="B66" t="s">
        <v>253</v>
      </c>
      <c r="D66">
        <v>0</v>
      </c>
      <c r="F66">
        <v>0</v>
      </c>
      <c r="G66">
        <v>0</v>
      </c>
      <c r="H66">
        <v>0</v>
      </c>
      <c r="I66">
        <v>0</v>
      </c>
      <c r="J66">
        <v>0</v>
      </c>
    </row>
    <row r="67" spans="1:10" x14ac:dyDescent="0.3">
      <c r="A67">
        <v>1058</v>
      </c>
      <c r="B67" t="s">
        <v>254</v>
      </c>
      <c r="D67">
        <v>2</v>
      </c>
      <c r="F67">
        <v>2</v>
      </c>
      <c r="G67">
        <v>2</v>
      </c>
      <c r="H67">
        <v>2</v>
      </c>
      <c r="I67">
        <v>2</v>
      </c>
      <c r="J67">
        <v>2</v>
      </c>
    </row>
    <row r="68" spans="1:10" x14ac:dyDescent="0.3">
      <c r="A68">
        <v>1059</v>
      </c>
      <c r="B68" t="s">
        <v>381</v>
      </c>
      <c r="D68">
        <v>1</v>
      </c>
      <c r="F68">
        <v>1</v>
      </c>
      <c r="G68">
        <v>1</v>
      </c>
      <c r="H68">
        <v>1</v>
      </c>
      <c r="I68">
        <v>1</v>
      </c>
      <c r="J68">
        <v>1</v>
      </c>
    </row>
    <row r="69" spans="1:10" x14ac:dyDescent="0.3">
      <c r="A69">
        <v>1066</v>
      </c>
      <c r="B69" t="s">
        <v>384</v>
      </c>
      <c r="D69" t="s">
        <v>488</v>
      </c>
      <c r="F69" t="s">
        <v>489</v>
      </c>
      <c r="G69" t="s">
        <v>490</v>
      </c>
      <c r="H69" t="s">
        <v>491</v>
      </c>
      <c r="I69" t="s">
        <v>492</v>
      </c>
      <c r="J69" t="s">
        <v>489</v>
      </c>
    </row>
    <row r="70" spans="1:10" x14ac:dyDescent="0.3">
      <c r="A70">
        <v>1067</v>
      </c>
      <c r="B70" t="s">
        <v>493</v>
      </c>
      <c r="D70">
        <v>1</v>
      </c>
      <c r="F70">
        <v>1</v>
      </c>
      <c r="G70">
        <v>1</v>
      </c>
      <c r="H70">
        <v>1</v>
      </c>
      <c r="I70">
        <v>1</v>
      </c>
      <c r="J70">
        <v>1</v>
      </c>
    </row>
    <row r="71" spans="1:10" x14ac:dyDescent="0.3">
      <c r="A71">
        <v>1068</v>
      </c>
      <c r="B71" t="s">
        <v>494</v>
      </c>
      <c r="D71">
        <v>2</v>
      </c>
      <c r="F71">
        <v>2</v>
      </c>
      <c r="G71">
        <v>2</v>
      </c>
      <c r="H71">
        <v>1</v>
      </c>
      <c r="I71">
        <v>1</v>
      </c>
      <c r="J71">
        <v>2</v>
      </c>
    </row>
    <row r="72" spans="1:10" x14ac:dyDescent="0.3">
      <c r="A72">
        <v>1069</v>
      </c>
      <c r="B72" t="s">
        <v>421</v>
      </c>
      <c r="D72">
        <v>3</v>
      </c>
      <c r="F72">
        <v>3</v>
      </c>
      <c r="G72">
        <v>3</v>
      </c>
      <c r="H72">
        <v>1</v>
      </c>
      <c r="I72">
        <v>1</v>
      </c>
      <c r="J72">
        <v>3</v>
      </c>
    </row>
    <row r="73" spans="1:10" x14ac:dyDescent="0.3">
      <c r="A73">
        <v>1070</v>
      </c>
      <c r="B73" t="s">
        <v>495</v>
      </c>
      <c r="D73">
        <v>2</v>
      </c>
      <c r="F73">
        <v>2</v>
      </c>
      <c r="G73">
        <v>2</v>
      </c>
      <c r="H73">
        <v>2</v>
      </c>
      <c r="I73">
        <v>2</v>
      </c>
      <c r="J73">
        <v>2</v>
      </c>
    </row>
    <row r="74" spans="1:10" x14ac:dyDescent="0.3">
      <c r="A74">
        <v>1071</v>
      </c>
      <c r="B74" t="s">
        <v>496</v>
      </c>
      <c r="D74">
        <v>0</v>
      </c>
      <c r="F74">
        <v>0</v>
      </c>
      <c r="G74">
        <v>0</v>
      </c>
      <c r="H74">
        <v>0</v>
      </c>
      <c r="I74">
        <v>0</v>
      </c>
      <c r="J74">
        <v>0</v>
      </c>
    </row>
    <row r="75" spans="1:10" x14ac:dyDescent="0.3">
      <c r="A75">
        <v>1072</v>
      </c>
      <c r="B75" t="s">
        <v>423</v>
      </c>
      <c r="D75">
        <v>0</v>
      </c>
      <c r="F75">
        <v>0</v>
      </c>
      <c r="G75">
        <v>0</v>
      </c>
      <c r="H75">
        <v>545672505</v>
      </c>
      <c r="I75">
        <v>747596435</v>
      </c>
      <c r="J75">
        <v>0</v>
      </c>
    </row>
    <row r="76" spans="1:10" x14ac:dyDescent="0.3">
      <c r="A76">
        <v>1073</v>
      </c>
      <c r="B76" t="s">
        <v>424</v>
      </c>
      <c r="D76">
        <v>0</v>
      </c>
      <c r="F76">
        <v>0</v>
      </c>
      <c r="G76">
        <v>0</v>
      </c>
      <c r="H76">
        <v>1824770</v>
      </c>
      <c r="I76">
        <v>2520190</v>
      </c>
      <c r="J76">
        <v>0</v>
      </c>
    </row>
    <row r="77" spans="1:10" x14ac:dyDescent="0.3">
      <c r="A77">
        <v>1074</v>
      </c>
      <c r="B77" t="s">
        <v>497</v>
      </c>
      <c r="D77">
        <v>0</v>
      </c>
      <c r="F77">
        <v>0</v>
      </c>
      <c r="G77">
        <v>0</v>
      </c>
      <c r="H77">
        <v>0</v>
      </c>
      <c r="I77">
        <v>0</v>
      </c>
      <c r="J77">
        <v>0</v>
      </c>
    </row>
    <row r="78" spans="1:10" x14ac:dyDescent="0.3">
      <c r="A78">
        <v>1078</v>
      </c>
      <c r="B78" t="s">
        <v>498</v>
      </c>
      <c r="D78">
        <v>3</v>
      </c>
      <c r="F78">
        <v>3</v>
      </c>
      <c r="G78">
        <v>3</v>
      </c>
      <c r="H78">
        <v>3</v>
      </c>
      <c r="I78">
        <v>3</v>
      </c>
      <c r="J78">
        <v>3</v>
      </c>
    </row>
    <row r="79" spans="1:10" x14ac:dyDescent="0.3">
      <c r="A79">
        <v>1079</v>
      </c>
      <c r="B79" t="s">
        <v>443</v>
      </c>
      <c r="D79" t="s">
        <v>475</v>
      </c>
      <c r="F79" t="s">
        <v>477</v>
      </c>
      <c r="G79" t="s">
        <v>499</v>
      </c>
      <c r="H79" t="s">
        <v>475</v>
      </c>
      <c r="I79" t="s">
        <v>475</v>
      </c>
      <c r="J79" t="s">
        <v>477</v>
      </c>
    </row>
    <row r="80" spans="1:10" x14ac:dyDescent="0.3">
      <c r="A80">
        <v>9000</v>
      </c>
      <c r="B80" t="s">
        <v>219</v>
      </c>
      <c r="C80" t="s">
        <v>57</v>
      </c>
      <c r="D80">
        <v>6120706555</v>
      </c>
      <c r="E80">
        <v>584079</v>
      </c>
      <c r="F80">
        <v>2158754004.9000001</v>
      </c>
      <c r="G80">
        <v>4156582300.1999998</v>
      </c>
      <c r="H80">
        <v>2926946250</v>
      </c>
      <c r="I80">
        <v>4532538391.8999996</v>
      </c>
      <c r="J80">
        <v>4451286576</v>
      </c>
    </row>
    <row r="81" spans="1:10" x14ac:dyDescent="0.3">
      <c r="A81">
        <v>9001</v>
      </c>
      <c r="B81" t="s">
        <v>220</v>
      </c>
      <c r="C81" t="s">
        <v>221</v>
      </c>
      <c r="D81">
        <v>0</v>
      </c>
      <c r="E81">
        <v>0</v>
      </c>
      <c r="F81">
        <v>0</v>
      </c>
      <c r="G81">
        <v>0</v>
      </c>
      <c r="H81">
        <v>0</v>
      </c>
      <c r="I81">
        <v>0</v>
      </c>
      <c r="J81">
        <v>0</v>
      </c>
    </row>
    <row r="82" spans="1:10" x14ac:dyDescent="0.3">
      <c r="A82">
        <v>9002</v>
      </c>
      <c r="B82" t="s">
        <v>222</v>
      </c>
      <c r="C82" t="s">
        <v>223</v>
      </c>
      <c r="D82">
        <v>0</v>
      </c>
      <c r="E82">
        <v>0</v>
      </c>
      <c r="F82">
        <v>0</v>
      </c>
      <c r="G82">
        <v>0</v>
      </c>
      <c r="H82">
        <v>0</v>
      </c>
      <c r="I82">
        <v>0</v>
      </c>
      <c r="J82">
        <v>0</v>
      </c>
    </row>
    <row r="83" spans="1:10" x14ac:dyDescent="0.3">
      <c r="A83">
        <v>9003</v>
      </c>
      <c r="B83" t="s">
        <v>224</v>
      </c>
      <c r="C83" t="s">
        <v>225</v>
      </c>
      <c r="D83">
        <v>0</v>
      </c>
      <c r="E83">
        <v>0</v>
      </c>
      <c r="F83">
        <v>0</v>
      </c>
      <c r="G83">
        <v>0</v>
      </c>
      <c r="H83">
        <v>0</v>
      </c>
      <c r="I83">
        <v>0</v>
      </c>
      <c r="J83">
        <v>0</v>
      </c>
    </row>
    <row r="84" spans="1:10" x14ac:dyDescent="0.3">
      <c r="A84">
        <v>9004</v>
      </c>
      <c r="B84" t="s">
        <v>226</v>
      </c>
      <c r="C84" t="s">
        <v>227</v>
      </c>
      <c r="D84" t="s">
        <v>57</v>
      </c>
      <c r="E84" t="s">
        <v>57</v>
      </c>
      <c r="F84" t="s">
        <v>57</v>
      </c>
      <c r="G84" t="s">
        <v>57</v>
      </c>
      <c r="H84" t="s">
        <v>57</v>
      </c>
      <c r="I84" t="s">
        <v>57</v>
      </c>
      <c r="J84" t="s">
        <v>57</v>
      </c>
    </row>
    <row r="85" spans="1:10" x14ac:dyDescent="0.3">
      <c r="A85">
        <v>9005</v>
      </c>
      <c r="B85" t="s">
        <v>228</v>
      </c>
      <c r="C85" t="s">
        <v>229</v>
      </c>
      <c r="D85">
        <v>0</v>
      </c>
      <c r="E85">
        <v>0</v>
      </c>
      <c r="F85">
        <v>0</v>
      </c>
      <c r="G85">
        <v>0</v>
      </c>
      <c r="H85">
        <v>0</v>
      </c>
      <c r="I85">
        <v>0</v>
      </c>
      <c r="J85">
        <v>0</v>
      </c>
    </row>
    <row r="86" spans="1:10" x14ac:dyDescent="0.3">
      <c r="A86">
        <v>9006</v>
      </c>
      <c r="B86" t="s">
        <v>230</v>
      </c>
      <c r="C86" t="s">
        <v>231</v>
      </c>
      <c r="D86">
        <v>0</v>
      </c>
      <c r="E86">
        <v>0</v>
      </c>
      <c r="F86">
        <v>0</v>
      </c>
      <c r="G86">
        <v>0</v>
      </c>
      <c r="H86">
        <v>0</v>
      </c>
      <c r="I86">
        <v>0</v>
      </c>
      <c r="J86">
        <v>0</v>
      </c>
    </row>
    <row r="87" spans="1:10" x14ac:dyDescent="0.3">
      <c r="A87">
        <v>9007</v>
      </c>
      <c r="B87" t="s">
        <v>261</v>
      </c>
      <c r="C87" t="s">
        <v>232</v>
      </c>
      <c r="D87">
        <v>0</v>
      </c>
      <c r="E87">
        <v>0</v>
      </c>
      <c r="F87">
        <v>0</v>
      </c>
      <c r="G87">
        <v>0</v>
      </c>
      <c r="H87">
        <v>0</v>
      </c>
      <c r="I87">
        <v>0</v>
      </c>
      <c r="J87">
        <v>0</v>
      </c>
    </row>
    <row r="88" spans="1:10" x14ac:dyDescent="0.3">
      <c r="A88">
        <v>9008</v>
      </c>
      <c r="B88" t="s">
        <v>233</v>
      </c>
      <c r="C88" t="s">
        <v>57</v>
      </c>
      <c r="D88">
        <v>1.95</v>
      </c>
      <c r="E88">
        <v>0</v>
      </c>
      <c r="F88">
        <v>4.5199999999999996</v>
      </c>
      <c r="G88">
        <v>2.27</v>
      </c>
      <c r="H88">
        <v>2.66</v>
      </c>
      <c r="I88">
        <v>2.4</v>
      </c>
      <c r="J88">
        <v>1.53</v>
      </c>
    </row>
    <row r="89" spans="1:10" x14ac:dyDescent="0.3">
      <c r="A89">
        <v>9010</v>
      </c>
      <c r="B89" t="s">
        <v>234</v>
      </c>
      <c r="C89" t="s">
        <v>235</v>
      </c>
      <c r="D89">
        <v>0</v>
      </c>
      <c r="E89">
        <v>0</v>
      </c>
      <c r="F89">
        <v>0</v>
      </c>
      <c r="G89">
        <v>0</v>
      </c>
      <c r="H89">
        <v>0</v>
      </c>
      <c r="I89">
        <v>0</v>
      </c>
      <c r="J89">
        <v>0</v>
      </c>
    </row>
    <row r="90" spans="1:10" x14ac:dyDescent="0.3">
      <c r="A90">
        <v>9011</v>
      </c>
      <c r="B90" t="s">
        <v>391</v>
      </c>
      <c r="C90" t="s">
        <v>236</v>
      </c>
      <c r="D90">
        <v>0</v>
      </c>
      <c r="E90">
        <v>0</v>
      </c>
      <c r="F90">
        <v>0</v>
      </c>
      <c r="G90">
        <v>0</v>
      </c>
      <c r="H90">
        <v>0</v>
      </c>
      <c r="I90">
        <v>0</v>
      </c>
      <c r="J90">
        <v>0</v>
      </c>
    </row>
    <row r="91" spans="1:10" x14ac:dyDescent="0.3">
      <c r="A91">
        <v>9012</v>
      </c>
      <c r="B91" t="s">
        <v>392</v>
      </c>
      <c r="C91" t="s">
        <v>236</v>
      </c>
      <c r="D91">
        <v>0</v>
      </c>
      <c r="E91">
        <v>0</v>
      </c>
      <c r="F91">
        <v>0</v>
      </c>
      <c r="G91">
        <v>0</v>
      </c>
      <c r="H91">
        <v>0</v>
      </c>
      <c r="I91">
        <v>0</v>
      </c>
      <c r="J91">
        <v>0</v>
      </c>
    </row>
    <row r="92" spans="1:10" x14ac:dyDescent="0.3">
      <c r="A92">
        <v>9013</v>
      </c>
      <c r="B92" t="s">
        <v>237</v>
      </c>
      <c r="C92" t="s">
        <v>238</v>
      </c>
      <c r="D92">
        <v>0</v>
      </c>
      <c r="E92">
        <v>0</v>
      </c>
      <c r="F92">
        <v>0</v>
      </c>
      <c r="G92">
        <v>0</v>
      </c>
      <c r="H92">
        <v>0</v>
      </c>
      <c r="I92">
        <v>0</v>
      </c>
      <c r="J92">
        <v>0</v>
      </c>
    </row>
    <row r="93" spans="1:10" x14ac:dyDescent="0.3">
      <c r="A93">
        <v>9014</v>
      </c>
      <c r="B93" t="s">
        <v>239</v>
      </c>
      <c r="C93" t="s">
        <v>240</v>
      </c>
      <c r="D93">
        <v>0</v>
      </c>
      <c r="E93">
        <v>0</v>
      </c>
      <c r="F93">
        <v>0</v>
      </c>
      <c r="G93">
        <v>0</v>
      </c>
      <c r="H93">
        <v>0</v>
      </c>
      <c r="I93">
        <v>0</v>
      </c>
      <c r="J93">
        <v>0</v>
      </c>
    </row>
    <row r="94" spans="1:10" x14ac:dyDescent="0.3">
      <c r="A94">
        <v>9015</v>
      </c>
      <c r="B94" t="s">
        <v>393</v>
      </c>
      <c r="C94" t="s">
        <v>57</v>
      </c>
      <c r="D94">
        <v>0</v>
      </c>
      <c r="E94">
        <v>0</v>
      </c>
      <c r="F94">
        <v>0</v>
      </c>
      <c r="G94">
        <v>0</v>
      </c>
      <c r="H94">
        <v>0</v>
      </c>
      <c r="I94">
        <v>0</v>
      </c>
      <c r="J94">
        <v>0</v>
      </c>
    </row>
    <row r="95" spans="1:10" x14ac:dyDescent="0.3">
      <c r="A95">
        <v>9016</v>
      </c>
      <c r="B95" t="s">
        <v>394</v>
      </c>
      <c r="C95" t="s">
        <v>57</v>
      </c>
      <c r="D95">
        <v>0</v>
      </c>
      <c r="E95">
        <v>0</v>
      </c>
      <c r="F95">
        <v>0</v>
      </c>
      <c r="G95">
        <v>0</v>
      </c>
      <c r="H95">
        <v>0</v>
      </c>
      <c r="I95">
        <v>0</v>
      </c>
      <c r="J95">
        <v>0</v>
      </c>
    </row>
    <row r="96" spans="1:10" x14ac:dyDescent="0.3">
      <c r="A96">
        <v>9017</v>
      </c>
      <c r="B96" t="s">
        <v>241</v>
      </c>
      <c r="C96" t="s">
        <v>242</v>
      </c>
      <c r="D96">
        <v>0</v>
      </c>
      <c r="E96">
        <v>0</v>
      </c>
      <c r="F96">
        <v>0</v>
      </c>
      <c r="G96">
        <v>0</v>
      </c>
      <c r="H96">
        <v>0</v>
      </c>
      <c r="I96">
        <v>0</v>
      </c>
      <c r="J96">
        <v>0</v>
      </c>
    </row>
    <row r="97" spans="1:10" s="102" customFormat="1" x14ac:dyDescent="0.3">
      <c r="A97" s="102">
        <v>9018</v>
      </c>
      <c r="B97" s="102" t="s">
        <v>243</v>
      </c>
      <c r="C97" s="102" t="s">
        <v>244</v>
      </c>
      <c r="D97" s="102">
        <v>0</v>
      </c>
      <c r="E97" s="102">
        <v>0</v>
      </c>
      <c r="F97" s="102">
        <v>0</v>
      </c>
      <c r="G97" s="102">
        <v>0</v>
      </c>
      <c r="H97" s="102">
        <v>0</v>
      </c>
      <c r="I97" s="102">
        <v>0</v>
      </c>
      <c r="J97" s="102">
        <v>0</v>
      </c>
    </row>
    <row r="98" spans="1:10" s="102" customFormat="1" x14ac:dyDescent="0.3">
      <c r="A98" s="102">
        <v>9019</v>
      </c>
      <c r="B98" s="102" t="s">
        <v>245</v>
      </c>
      <c r="C98" s="102" t="s">
        <v>246</v>
      </c>
      <c r="D98" s="102">
        <v>0</v>
      </c>
      <c r="E98" s="102">
        <v>0</v>
      </c>
      <c r="F98" s="102">
        <v>0</v>
      </c>
      <c r="G98" s="102">
        <v>0</v>
      </c>
      <c r="H98" s="102">
        <v>0</v>
      </c>
      <c r="I98" s="102">
        <v>0</v>
      </c>
      <c r="J98" s="102">
        <v>0</v>
      </c>
    </row>
    <row r="99" spans="1:10" s="102" customFormat="1" x14ac:dyDescent="0.3"/>
    <row r="100" spans="1:10" s="102" customFormat="1" x14ac:dyDescent="0.3"/>
    <row r="101" spans="1:10" x14ac:dyDescent="0.3">
      <c r="A101"/>
      <c r="B101"/>
    </row>
    <row r="102" spans="1:10" x14ac:dyDescent="0.3">
      <c r="A102"/>
      <c r="B102"/>
    </row>
    <row r="103" spans="1:10" x14ac:dyDescent="0.3">
      <c r="A103"/>
      <c r="B103"/>
    </row>
    <row r="104" spans="1:10" s="102" customFormat="1" x14ac:dyDescent="0.3">
      <c r="A104" s="81"/>
      <c r="B104" s="297" t="s">
        <v>247</v>
      </c>
    </row>
    <row r="105" spans="1:10" x14ac:dyDescent="0.3">
      <c r="A105">
        <f>A41</f>
        <v>906</v>
      </c>
      <c r="B105" s="102" t="str">
        <f t="shared" ref="B105:J105" si="0">B41</f>
        <v>TD-Was a Unmodified Audit Opinion issued?</v>
      </c>
      <c r="C105" s="102"/>
      <c r="D105" s="102">
        <f t="shared" si="0"/>
        <v>1</v>
      </c>
      <c r="E105" s="102">
        <f t="shared" si="0"/>
        <v>0</v>
      </c>
      <c r="F105" s="102">
        <f t="shared" si="0"/>
        <v>1</v>
      </c>
      <c r="G105" s="102">
        <f t="shared" si="0"/>
        <v>1</v>
      </c>
      <c r="H105" s="102">
        <f t="shared" si="0"/>
        <v>1</v>
      </c>
      <c r="I105" s="102">
        <f t="shared" si="0"/>
        <v>1</v>
      </c>
      <c r="J105" s="102">
        <f t="shared" si="0"/>
        <v>1</v>
      </c>
    </row>
    <row r="106" spans="1:10" x14ac:dyDescent="0.3">
      <c r="A106" s="102">
        <f>A42</f>
        <v>907</v>
      </c>
      <c r="B106" s="102" t="str">
        <f t="shared" ref="B106:J106" si="1">B42</f>
        <v>TD-Was there a finding for lack of segregation of duties at this unit?</v>
      </c>
      <c r="C106" s="102"/>
      <c r="D106" s="102">
        <f t="shared" si="1"/>
        <v>2</v>
      </c>
      <c r="E106" s="102">
        <f t="shared" si="1"/>
        <v>0</v>
      </c>
      <c r="F106" s="102">
        <f t="shared" si="1"/>
        <v>2</v>
      </c>
      <c r="G106" s="102">
        <f t="shared" si="1"/>
        <v>2</v>
      </c>
      <c r="H106" s="102">
        <f t="shared" si="1"/>
        <v>2</v>
      </c>
      <c r="I106" s="102">
        <f t="shared" si="1"/>
        <v>2</v>
      </c>
      <c r="J106" s="102">
        <f t="shared" si="1"/>
        <v>2</v>
      </c>
    </row>
    <row r="107" spans="1:10" x14ac:dyDescent="0.3">
      <c r="A107">
        <f>A67</f>
        <v>1058</v>
      </c>
      <c r="B107" s="102" t="str">
        <f t="shared" ref="B107:J107" si="2">B67</f>
        <v>Did your audit disclose as a finding any statutory violations? (not including budget violations) (Yes or No)</v>
      </c>
      <c r="C107" s="102"/>
      <c r="D107" s="102">
        <f t="shared" si="2"/>
        <v>2</v>
      </c>
      <c r="E107" s="102">
        <f t="shared" si="2"/>
        <v>0</v>
      </c>
      <c r="F107" s="102">
        <f t="shared" si="2"/>
        <v>2</v>
      </c>
      <c r="G107" s="102">
        <f t="shared" si="2"/>
        <v>2</v>
      </c>
      <c r="H107" s="102">
        <f t="shared" si="2"/>
        <v>2</v>
      </c>
      <c r="I107" s="102">
        <f t="shared" si="2"/>
        <v>2</v>
      </c>
      <c r="J107" s="102">
        <f t="shared" si="2"/>
        <v>2</v>
      </c>
    </row>
    <row r="108" spans="1:10" x14ac:dyDescent="0.3">
      <c r="A108" s="102">
        <f>A68</f>
        <v>1059</v>
      </c>
      <c r="B108" s="102" t="str">
        <f t="shared" ref="B108:J108" si="3">B68</f>
        <v>Did the unit have a board-appointed finance officer the entire fiscal year? (Yes or No)?</v>
      </c>
      <c r="C108" s="102"/>
      <c r="D108" s="102">
        <f t="shared" si="3"/>
        <v>1</v>
      </c>
      <c r="E108" s="102">
        <f t="shared" si="3"/>
        <v>0</v>
      </c>
      <c r="F108" s="102">
        <f t="shared" si="3"/>
        <v>1</v>
      </c>
      <c r="G108" s="102">
        <f t="shared" si="3"/>
        <v>1</v>
      </c>
      <c r="H108" s="102">
        <f t="shared" si="3"/>
        <v>1</v>
      </c>
      <c r="I108" s="102">
        <f t="shared" si="3"/>
        <v>1</v>
      </c>
      <c r="J108" s="102">
        <f t="shared" si="3"/>
        <v>1</v>
      </c>
    </row>
    <row r="109" spans="1:10" x14ac:dyDescent="0.3">
      <c r="A109">
        <f>A78</f>
        <v>1078</v>
      </c>
      <c r="B109" s="102" t="str">
        <f t="shared" ref="B109:J109" si="4">B78</f>
        <v>If the answer to 1059 is "No" then was the unit without a board-appointed interim or permanent finance officer for more than 2 weeks at any time in the fiscal year? (Note:  Please include a noncompliance finding related to GS 159-24, GS 159-25(a)(2) or GS</v>
      </c>
      <c r="C109" s="102"/>
      <c r="D109" s="102">
        <f t="shared" si="4"/>
        <v>3</v>
      </c>
      <c r="E109" s="102">
        <f t="shared" si="4"/>
        <v>0</v>
      </c>
      <c r="F109" s="102">
        <f t="shared" si="4"/>
        <v>3</v>
      </c>
      <c r="G109" s="102">
        <f t="shared" si="4"/>
        <v>3</v>
      </c>
      <c r="H109" s="102">
        <f t="shared" si="4"/>
        <v>3</v>
      </c>
      <c r="I109" s="102">
        <f t="shared" si="4"/>
        <v>3</v>
      </c>
      <c r="J109" s="102">
        <f t="shared" si="4"/>
        <v>3</v>
      </c>
    </row>
    <row r="110" spans="1:10" x14ac:dyDescent="0.3">
      <c r="A110">
        <f>A70</f>
        <v>1067</v>
      </c>
      <c r="B110" s="102" t="str">
        <f t="shared" ref="B110:J110" si="5">B70</f>
        <v>Was the finance officer or interim finance officer bonded pursuant to G.S. 159-29 which requires that the finance officer give a true accounting and faithful performance bond in an amount not less than the greater of (1) $50,000 or (2) an amount equal to</v>
      </c>
      <c r="C110" s="102"/>
      <c r="D110" s="102">
        <f t="shared" si="5"/>
        <v>1</v>
      </c>
      <c r="E110" s="102">
        <f t="shared" si="5"/>
        <v>0</v>
      </c>
      <c r="F110" s="102">
        <f t="shared" si="5"/>
        <v>1</v>
      </c>
      <c r="G110" s="102">
        <f t="shared" si="5"/>
        <v>1</v>
      </c>
      <c r="H110" s="102">
        <f t="shared" si="5"/>
        <v>1</v>
      </c>
      <c r="I110" s="102">
        <f t="shared" si="5"/>
        <v>1</v>
      </c>
      <c r="J110" s="102">
        <f t="shared" si="5"/>
        <v>1</v>
      </c>
    </row>
    <row r="111" spans="1:10" x14ac:dyDescent="0.3">
      <c r="A111">
        <f>A47</f>
        <v>951</v>
      </c>
      <c r="B111" s="102" t="str">
        <f t="shared" ref="B111:J111" si="6">B47</f>
        <v>TD-Is there a finding for lack of technical skills, knowledge and experience (SKE) at this unit?</v>
      </c>
      <c r="C111" s="102"/>
      <c r="D111" s="102">
        <f t="shared" si="6"/>
        <v>2</v>
      </c>
      <c r="E111" s="102">
        <f t="shared" si="6"/>
        <v>0</v>
      </c>
      <c r="F111" s="102">
        <f t="shared" si="6"/>
        <v>2</v>
      </c>
      <c r="G111" s="102">
        <f t="shared" si="6"/>
        <v>2</v>
      </c>
      <c r="H111" s="102">
        <f t="shared" si="6"/>
        <v>2</v>
      </c>
      <c r="I111" s="102">
        <f t="shared" si="6"/>
        <v>2</v>
      </c>
      <c r="J111" s="102">
        <f t="shared" si="6"/>
        <v>2</v>
      </c>
    </row>
    <row r="112" spans="1:10" x14ac:dyDescent="0.3">
      <c r="A112">
        <f>A49</f>
        <v>953</v>
      </c>
      <c r="B112" s="102" t="str">
        <f t="shared" ref="B112:J112" si="7">B49</f>
        <v>TD-Is there is a going concern finding noted in the audit report?</v>
      </c>
      <c r="C112" s="102"/>
      <c r="D112" s="102">
        <f t="shared" si="7"/>
        <v>2</v>
      </c>
      <c r="E112" s="102">
        <f t="shared" si="7"/>
        <v>0</v>
      </c>
      <c r="F112" s="102">
        <f t="shared" si="7"/>
        <v>2</v>
      </c>
      <c r="G112" s="102">
        <f t="shared" si="7"/>
        <v>2</v>
      </c>
      <c r="H112" s="102">
        <f t="shared" si="7"/>
        <v>2</v>
      </c>
      <c r="I112" s="102">
        <f t="shared" si="7"/>
        <v>2</v>
      </c>
      <c r="J112" s="102">
        <f t="shared" si="7"/>
        <v>2</v>
      </c>
    </row>
    <row r="113" spans="1:10" x14ac:dyDescent="0.3">
      <c r="A113">
        <f>A50</f>
        <v>955</v>
      </c>
      <c r="B113" s="102" t="str">
        <f t="shared" ref="B113:J113" si="8">B50</f>
        <v>TD-Number of significant deficiency findings (other than in Questions 10-13 )</v>
      </c>
      <c r="C113" s="102"/>
      <c r="D113" s="102">
        <f t="shared" si="8"/>
        <v>0</v>
      </c>
      <c r="E113" s="102">
        <f t="shared" si="8"/>
        <v>0</v>
      </c>
      <c r="F113" s="102">
        <f t="shared" si="8"/>
        <v>0</v>
      </c>
      <c r="G113" s="102">
        <f t="shared" si="8"/>
        <v>0</v>
      </c>
      <c r="H113" s="102">
        <f t="shared" si="8"/>
        <v>0</v>
      </c>
      <c r="I113" s="102">
        <f t="shared" si="8"/>
        <v>0</v>
      </c>
      <c r="J113" s="102">
        <f t="shared" si="8"/>
        <v>0</v>
      </c>
    </row>
    <row r="114" spans="1:10" x14ac:dyDescent="0.3">
      <c r="A114">
        <f>A51</f>
        <v>957</v>
      </c>
      <c r="B114" s="102" t="str">
        <f t="shared" ref="B114:J114" si="9">B51</f>
        <v>TD-Number of material weaknesses findings (other than in Questions 10-13)</v>
      </c>
      <c r="C114" s="102"/>
      <c r="D114" s="102">
        <f t="shared" si="9"/>
        <v>0</v>
      </c>
      <c r="E114" s="102">
        <f t="shared" si="9"/>
        <v>0</v>
      </c>
      <c r="F114" s="102">
        <f t="shared" si="9"/>
        <v>0</v>
      </c>
      <c r="G114" s="102">
        <f t="shared" si="9"/>
        <v>0</v>
      </c>
      <c r="H114" s="102">
        <f t="shared" si="9"/>
        <v>0</v>
      </c>
      <c r="I114" s="102">
        <f t="shared" si="9"/>
        <v>0</v>
      </c>
      <c r="J114" s="102">
        <f t="shared" si="9"/>
        <v>0</v>
      </c>
    </row>
    <row r="115" spans="1:10" x14ac:dyDescent="0.3">
      <c r="A115">
        <f>A58</f>
        <v>973</v>
      </c>
      <c r="B115" s="102" t="str">
        <f t="shared" ref="B115:J115" si="10">B58</f>
        <v>Were there any issues or other matters presented to the Governing Board regarding internal controls (not already listed as a material weakness or significant deficiency?</v>
      </c>
      <c r="C115" s="102"/>
      <c r="D115" s="102">
        <f t="shared" si="10"/>
        <v>0</v>
      </c>
      <c r="E115" s="102">
        <f t="shared" si="10"/>
        <v>0</v>
      </c>
      <c r="F115" s="102">
        <f t="shared" si="10"/>
        <v>0</v>
      </c>
      <c r="G115" s="102">
        <f t="shared" si="10"/>
        <v>0</v>
      </c>
      <c r="H115" s="102">
        <f t="shared" si="10"/>
        <v>0</v>
      </c>
      <c r="I115" s="102">
        <f t="shared" si="10"/>
        <v>0</v>
      </c>
      <c r="J115" s="102">
        <f t="shared" si="10"/>
        <v>0</v>
      </c>
    </row>
    <row r="116" spans="1:10" x14ac:dyDescent="0.3">
      <c r="A116">
        <f>A52</f>
        <v>959</v>
      </c>
      <c r="B116" s="102" t="str">
        <f t="shared" ref="B116:J116" si="11">B52</f>
        <v>TD-Did unit have their debt service payments restructured in this fiscal year? (does not include refinancings designed to take advantage of lower interest rates)</v>
      </c>
      <c r="C116" s="102"/>
      <c r="D116" s="102">
        <f t="shared" si="11"/>
        <v>3</v>
      </c>
      <c r="E116" s="102">
        <f t="shared" si="11"/>
        <v>0</v>
      </c>
      <c r="F116" s="102">
        <f t="shared" si="11"/>
        <v>3</v>
      </c>
      <c r="G116" s="102">
        <f t="shared" si="11"/>
        <v>3</v>
      </c>
      <c r="H116" s="102">
        <f t="shared" si="11"/>
        <v>2</v>
      </c>
      <c r="I116" s="102">
        <f t="shared" si="11"/>
        <v>3</v>
      </c>
      <c r="J116" s="102">
        <f t="shared" si="11"/>
        <v>3</v>
      </c>
    </row>
    <row r="117" spans="1:10" s="393" customFormat="1" x14ac:dyDescent="0.3">
      <c r="A117" s="393">
        <f>A59</f>
        <v>974</v>
      </c>
      <c r="B117" s="393" t="str">
        <f t="shared" ref="B117:J117" si="12">B59</f>
        <v>Did the Unit have any of the following occur:
1.  Were any debt service payments deferred or restructured in this fiscal year? (does not include refinancings designed to take advantage of lower interest rates)
2.  Bond covenants were not met
3.  Debt serv</v>
      </c>
      <c r="D117" s="393">
        <f t="shared" si="12"/>
        <v>3</v>
      </c>
      <c r="E117" s="393">
        <f t="shared" si="12"/>
        <v>0</v>
      </c>
      <c r="F117" s="393">
        <f t="shared" si="12"/>
        <v>3</v>
      </c>
      <c r="G117" s="393">
        <f t="shared" si="12"/>
        <v>3</v>
      </c>
      <c r="H117" s="393">
        <f t="shared" si="12"/>
        <v>2</v>
      </c>
      <c r="I117" s="393">
        <f t="shared" si="12"/>
        <v>3</v>
      </c>
      <c r="J117" s="393">
        <f t="shared" si="12"/>
        <v>3</v>
      </c>
    </row>
    <row r="118" spans="1:10" s="393" customFormat="1" x14ac:dyDescent="0.3">
      <c r="A118" s="393">
        <f>A60</f>
        <v>975</v>
      </c>
      <c r="B118" s="393" t="str">
        <f t="shared" ref="B118:J118" si="13">B60</f>
        <v>Does the Performance Indicator Print worksheet in this workbook have a red shaded cell?</v>
      </c>
      <c r="D118" s="393">
        <f t="shared" si="13"/>
        <v>2</v>
      </c>
      <c r="E118" s="393">
        <f t="shared" si="13"/>
        <v>0</v>
      </c>
      <c r="F118" s="393">
        <f t="shared" si="13"/>
        <v>2</v>
      </c>
      <c r="G118" s="393">
        <f t="shared" si="13"/>
        <v>2</v>
      </c>
      <c r="H118" s="393">
        <f t="shared" si="13"/>
        <v>2</v>
      </c>
      <c r="I118" s="393">
        <f t="shared" si="13"/>
        <v>2</v>
      </c>
      <c r="J118" s="393">
        <f t="shared" si="13"/>
        <v>2</v>
      </c>
    </row>
    <row r="119" spans="1:10" x14ac:dyDescent="0.3">
      <c r="A119">
        <f>A71</f>
        <v>1068</v>
      </c>
      <c r="B119" s="102" t="str">
        <f t="shared" ref="B119:J119" si="14">B71</f>
        <v>Does the unit have a self-insurance fund?</v>
      </c>
      <c r="C119" s="102"/>
      <c r="D119" s="102">
        <f t="shared" si="14"/>
        <v>2</v>
      </c>
      <c r="E119" s="102">
        <f t="shared" si="14"/>
        <v>0</v>
      </c>
      <c r="F119" s="102">
        <f t="shared" si="14"/>
        <v>2</v>
      </c>
      <c r="G119" s="102">
        <f t="shared" si="14"/>
        <v>2</v>
      </c>
      <c r="H119" s="102">
        <f t="shared" si="14"/>
        <v>1</v>
      </c>
      <c r="I119" s="102">
        <f t="shared" si="14"/>
        <v>1</v>
      </c>
      <c r="J119" s="102">
        <f t="shared" si="14"/>
        <v>2</v>
      </c>
    </row>
    <row r="120" spans="1:10" x14ac:dyDescent="0.3">
      <c r="A120" s="102">
        <f t="shared" ref="A120:J122" si="15">A72</f>
        <v>1069</v>
      </c>
      <c r="B120" s="102" t="str">
        <f t="shared" si="15"/>
        <v>If the unit is self-insured for employee health care, does the unit use a qualified consultant to establish rates and appropriate reserve levels?</v>
      </c>
      <c r="C120" s="102"/>
      <c r="D120" s="102">
        <f t="shared" si="15"/>
        <v>3</v>
      </c>
      <c r="E120" s="102">
        <f t="shared" si="15"/>
        <v>0</v>
      </c>
      <c r="F120" s="102">
        <f t="shared" si="15"/>
        <v>3</v>
      </c>
      <c r="G120" s="102">
        <f t="shared" si="15"/>
        <v>3</v>
      </c>
      <c r="H120" s="102">
        <f t="shared" si="15"/>
        <v>1</v>
      </c>
      <c r="I120" s="102">
        <f t="shared" si="15"/>
        <v>1</v>
      </c>
      <c r="J120" s="102">
        <f t="shared" si="15"/>
        <v>3</v>
      </c>
    </row>
    <row r="121" spans="1:10" x14ac:dyDescent="0.3">
      <c r="A121" s="102">
        <f t="shared" si="15"/>
        <v>1070</v>
      </c>
      <c r="B121" s="102" t="str">
        <f t="shared" si="15"/>
        <v>Does the Unit have a non-state administrered pension plan?</v>
      </c>
      <c r="C121" s="102"/>
      <c r="D121" s="102">
        <f t="shared" si="15"/>
        <v>2</v>
      </c>
      <c r="E121" s="102">
        <f t="shared" si="15"/>
        <v>0</v>
      </c>
      <c r="F121" s="102">
        <f t="shared" si="15"/>
        <v>2</v>
      </c>
      <c r="G121" s="102">
        <f t="shared" si="15"/>
        <v>2</v>
      </c>
      <c r="H121" s="102">
        <f t="shared" si="15"/>
        <v>2</v>
      </c>
      <c r="I121" s="102">
        <f t="shared" si="15"/>
        <v>2</v>
      </c>
      <c r="J121" s="102">
        <f t="shared" si="15"/>
        <v>2</v>
      </c>
    </row>
    <row r="122" spans="1:10" x14ac:dyDescent="0.3">
      <c r="A122" s="102">
        <f t="shared" si="15"/>
        <v>1071</v>
      </c>
      <c r="B122" s="102" t="str">
        <f t="shared" si="15"/>
        <v>Please list the amount of ARPA funds expended in total this fiscal year for non-capital purposes.  Enter "zero" if no ARPA funds expended for this fiscal year for non-capital purposes.</v>
      </c>
      <c r="C122" s="102"/>
      <c r="D122" s="102">
        <f t="shared" si="15"/>
        <v>0</v>
      </c>
      <c r="E122" s="102">
        <f t="shared" si="15"/>
        <v>0</v>
      </c>
      <c r="F122" s="102">
        <f t="shared" si="15"/>
        <v>0</v>
      </c>
      <c r="G122" s="102">
        <f t="shared" si="15"/>
        <v>0</v>
      </c>
      <c r="H122" s="102">
        <f t="shared" si="15"/>
        <v>0</v>
      </c>
      <c r="I122" s="102">
        <f t="shared" si="15"/>
        <v>0</v>
      </c>
      <c r="J122" s="102">
        <f t="shared" si="15"/>
        <v>0</v>
      </c>
    </row>
    <row r="123" spans="1:10" x14ac:dyDescent="0.3">
      <c r="A123" s="392">
        <f>A31</f>
        <v>577</v>
      </c>
      <c r="B123" s="392" t="str">
        <f t="shared" ref="B123:J123" si="16">B31</f>
        <v>Yes  or "1" indicates unit has defined benefit other than the ones adm. By the state</v>
      </c>
      <c r="C123" s="392"/>
      <c r="D123" s="392">
        <f t="shared" si="16"/>
        <v>2</v>
      </c>
      <c r="E123" s="392">
        <f t="shared" si="16"/>
        <v>0</v>
      </c>
      <c r="F123" s="392">
        <f t="shared" si="16"/>
        <v>2</v>
      </c>
      <c r="G123" s="392">
        <f t="shared" si="16"/>
        <v>2</v>
      </c>
      <c r="H123" s="392">
        <f t="shared" si="16"/>
        <v>2</v>
      </c>
      <c r="I123" s="392">
        <f t="shared" si="16"/>
        <v>2</v>
      </c>
      <c r="J123" s="392">
        <f t="shared" si="16"/>
        <v>2</v>
      </c>
    </row>
    <row r="124" spans="1:10" x14ac:dyDescent="0.3">
      <c r="A124" s="392">
        <f>A12</f>
        <v>554</v>
      </c>
      <c r="B124" s="392" t="str">
        <f t="shared" ref="B124:J124" si="17">B12</f>
        <v>Single Audit Only - total amount of federal awards and grants expended as found on SEFSA</v>
      </c>
      <c r="C124" s="392"/>
      <c r="D124" s="392">
        <f t="shared" si="17"/>
        <v>25783812</v>
      </c>
      <c r="E124" s="392">
        <f t="shared" si="17"/>
        <v>0</v>
      </c>
      <c r="F124" s="392">
        <f t="shared" si="17"/>
        <v>12424016</v>
      </c>
      <c r="G124" s="392">
        <f t="shared" si="17"/>
        <v>17910534</v>
      </c>
      <c r="H124" s="392">
        <f t="shared" si="17"/>
        <v>8663541</v>
      </c>
      <c r="I124" s="392">
        <f t="shared" si="17"/>
        <v>26824112</v>
      </c>
      <c r="J124" s="392">
        <f t="shared" si="17"/>
        <v>31870041</v>
      </c>
    </row>
    <row r="125" spans="1:10" x14ac:dyDescent="0.3">
      <c r="A125" s="392">
        <f>A13</f>
        <v>555</v>
      </c>
      <c r="B125" s="392" t="str">
        <f t="shared" ref="B125:J125" si="18">B13</f>
        <v>Single Audit Only - Total amount of federal awards and grants that were audited as major as found on SEFSA</v>
      </c>
      <c r="C125" s="392"/>
      <c r="D125" s="392">
        <f t="shared" si="18"/>
        <v>23562998</v>
      </c>
      <c r="E125" s="392">
        <f t="shared" si="18"/>
        <v>0</v>
      </c>
      <c r="F125" s="392">
        <f t="shared" si="18"/>
        <v>10879216</v>
      </c>
      <c r="G125" s="392">
        <f t="shared" si="18"/>
        <v>17114397</v>
      </c>
      <c r="H125" s="392">
        <f t="shared" si="18"/>
        <v>6642759</v>
      </c>
      <c r="I125" s="392">
        <f t="shared" si="18"/>
        <v>19557947</v>
      </c>
      <c r="J125" s="392">
        <f t="shared" si="18"/>
        <v>29203705</v>
      </c>
    </row>
    <row r="126" spans="1:10" x14ac:dyDescent="0.3">
      <c r="A126" s="392">
        <f>A14</f>
        <v>556</v>
      </c>
      <c r="B126" s="392" t="str">
        <f t="shared" ref="B126:J126" si="19">B14</f>
        <v>Single Audit Only - total amount of state awards and grants expended as found on SEFSA</v>
      </c>
      <c r="C126" s="392"/>
      <c r="D126" s="392">
        <f t="shared" si="19"/>
        <v>105600734</v>
      </c>
      <c r="E126" s="392">
        <f t="shared" si="19"/>
        <v>0</v>
      </c>
      <c r="F126" s="392">
        <f t="shared" si="19"/>
        <v>33188143</v>
      </c>
      <c r="G126" s="392">
        <f t="shared" si="19"/>
        <v>71556538</v>
      </c>
      <c r="H126" s="392">
        <f t="shared" si="19"/>
        <v>62158835</v>
      </c>
      <c r="I126" s="392">
        <f t="shared" si="19"/>
        <v>71627960</v>
      </c>
      <c r="J126" s="392">
        <f t="shared" si="19"/>
        <v>93837505</v>
      </c>
    </row>
    <row r="127" spans="1:10" x14ac:dyDescent="0.3">
      <c r="A127" s="392">
        <f>A15</f>
        <v>557</v>
      </c>
      <c r="B127" s="392" t="str">
        <f t="shared" ref="B127:J127" si="20">B15</f>
        <v>Single Audit Only - Total amount of state awards and grants that were audited as major as found on SEFSA</v>
      </c>
      <c r="C127" s="392"/>
      <c r="D127" s="392">
        <f t="shared" si="20"/>
        <v>83156514</v>
      </c>
      <c r="E127" s="392">
        <f t="shared" si="20"/>
        <v>0</v>
      </c>
      <c r="F127" s="392">
        <f t="shared" si="20"/>
        <v>30946378</v>
      </c>
      <c r="G127" s="392">
        <f t="shared" si="20"/>
        <v>51871899</v>
      </c>
      <c r="H127" s="392">
        <f t="shared" si="20"/>
        <v>58889412</v>
      </c>
      <c r="I127" s="392">
        <f t="shared" si="20"/>
        <v>64500842</v>
      </c>
      <c r="J127" s="392">
        <f t="shared" si="20"/>
        <v>87677318</v>
      </c>
    </row>
    <row r="128" spans="1:10" x14ac:dyDescent="0.3">
      <c r="A128" s="392">
        <f>A36</f>
        <v>606</v>
      </c>
      <c r="B128" s="392" t="str">
        <f t="shared" ref="B128:J128" si="21">B36</f>
        <v>Compliance opinion - enter "1" for clean Opinion or "2" for other than clean opinion</v>
      </c>
      <c r="C128" s="392"/>
      <c r="D128" s="392">
        <f t="shared" si="21"/>
        <v>1</v>
      </c>
      <c r="E128" s="392">
        <f t="shared" si="21"/>
        <v>0</v>
      </c>
      <c r="F128" s="392">
        <f t="shared" si="21"/>
        <v>1</v>
      </c>
      <c r="G128" s="392">
        <f t="shared" si="21"/>
        <v>1</v>
      </c>
      <c r="H128" s="392">
        <f t="shared" si="21"/>
        <v>1</v>
      </c>
      <c r="I128" s="392">
        <f t="shared" si="21"/>
        <v>1</v>
      </c>
      <c r="J128" s="392">
        <f t="shared" si="21"/>
        <v>1</v>
      </c>
    </row>
    <row r="129" spans="1:10" s="102" customFormat="1" x14ac:dyDescent="0.3">
      <c r="A129" s="392">
        <f>A64</f>
        <v>998</v>
      </c>
      <c r="B129" s="392" t="str">
        <f t="shared" ref="B129:J129" si="22">B64</f>
        <v>CCH Unit Type</v>
      </c>
      <c r="C129" s="392">
        <f t="shared" si="22"/>
        <v>0</v>
      </c>
      <c r="D129" s="392">
        <f t="shared" si="22"/>
        <v>58</v>
      </c>
      <c r="E129" s="392">
        <f t="shared" si="22"/>
        <v>58</v>
      </c>
      <c r="F129" s="392">
        <f t="shared" si="22"/>
        <v>58</v>
      </c>
      <c r="G129" s="392">
        <f t="shared" si="22"/>
        <v>58</v>
      </c>
      <c r="H129" s="392">
        <f t="shared" si="22"/>
        <v>58</v>
      </c>
      <c r="I129" s="392">
        <f t="shared" si="22"/>
        <v>58</v>
      </c>
      <c r="J129" s="392">
        <f t="shared" si="22"/>
        <v>58</v>
      </c>
    </row>
    <row r="130" spans="1:10" s="102" customFormat="1" x14ac:dyDescent="0.3">
      <c r="A130" s="392">
        <f>A65</f>
        <v>999</v>
      </c>
      <c r="B130" s="392" t="str">
        <f t="shared" ref="B130:J130" si="23">B65</f>
        <v>CCH Unit Code</v>
      </c>
      <c r="C130" s="392">
        <f t="shared" si="23"/>
        <v>0</v>
      </c>
      <c r="D130" s="392">
        <f t="shared" si="23"/>
        <v>584016</v>
      </c>
      <c r="E130" s="392">
        <f t="shared" si="23"/>
        <v>584021</v>
      </c>
      <c r="F130" s="392">
        <f t="shared" si="23"/>
        <v>581427</v>
      </c>
      <c r="G130" s="392">
        <f t="shared" si="23"/>
        <v>584015</v>
      </c>
      <c r="H130" s="392">
        <f t="shared" si="23"/>
        <v>581418</v>
      </c>
      <c r="I130" s="392">
        <f t="shared" si="23"/>
        <v>584134</v>
      </c>
      <c r="J130" s="392">
        <f t="shared" si="23"/>
        <v>581419</v>
      </c>
    </row>
    <row r="131" spans="1:10" x14ac:dyDescent="0.3">
      <c r="A131"/>
      <c r="B131"/>
      <c r="D131" s="392">
        <f>SUM(D105:D130)</f>
        <v>238688164</v>
      </c>
      <c r="E131" s="392">
        <f t="shared" ref="E131:J131" si="24">SUM(E105:E130)</f>
        <v>584079</v>
      </c>
      <c r="F131" s="392">
        <f t="shared" si="24"/>
        <v>88019270</v>
      </c>
      <c r="G131" s="392">
        <f t="shared" si="24"/>
        <v>159037473</v>
      </c>
      <c r="H131" s="392">
        <f t="shared" si="24"/>
        <v>136936050</v>
      </c>
      <c r="I131" s="392">
        <f t="shared" si="24"/>
        <v>183095082</v>
      </c>
      <c r="J131" s="392">
        <f t="shared" si="24"/>
        <v>243170078</v>
      </c>
    </row>
    <row r="132" spans="1:10" x14ac:dyDescent="0.3">
      <c r="A132"/>
      <c r="B132"/>
    </row>
    <row r="133" spans="1:10" x14ac:dyDescent="0.3">
      <c r="A133"/>
      <c r="B133"/>
      <c r="D133">
        <f>D80-D131</f>
        <v>5882018391</v>
      </c>
      <c r="E133" s="102">
        <f t="shared" ref="E133:J133" si="25">E80-E131</f>
        <v>0</v>
      </c>
      <c r="F133" s="102">
        <f t="shared" si="25"/>
        <v>2070734734.9000001</v>
      </c>
      <c r="G133" s="102">
        <f t="shared" si="25"/>
        <v>3997544827.1999998</v>
      </c>
      <c r="H133" s="102">
        <f t="shared" si="25"/>
        <v>2790010200</v>
      </c>
      <c r="I133" s="102">
        <f t="shared" si="25"/>
        <v>4349443309.8999996</v>
      </c>
      <c r="J133" s="102">
        <f t="shared" si="25"/>
        <v>4208116498</v>
      </c>
    </row>
    <row r="134" spans="1:10" x14ac:dyDescent="0.3">
      <c r="A134"/>
      <c r="B134"/>
    </row>
    <row r="135" spans="1:10" x14ac:dyDescent="0.3">
      <c r="A135"/>
      <c r="B135"/>
      <c r="D135">
        <v>5882018391</v>
      </c>
      <c r="J135">
        <v>4208116498</v>
      </c>
    </row>
    <row r="136" spans="1:10" x14ac:dyDescent="0.3">
      <c r="A136"/>
      <c r="B136"/>
      <c r="D136">
        <f>D133-D135</f>
        <v>0</v>
      </c>
    </row>
    <row r="137" spans="1:10" x14ac:dyDescent="0.3">
      <c r="A137"/>
      <c r="B137"/>
      <c r="J137">
        <f>J133-J135</f>
        <v>0</v>
      </c>
    </row>
    <row r="138" spans="1:10" x14ac:dyDescent="0.3">
      <c r="A138"/>
      <c r="B138"/>
      <c r="C138" t="s">
        <v>503</v>
      </c>
      <c r="D138" s="468">
        <v>6120706555</v>
      </c>
      <c r="E138" t="s">
        <v>465</v>
      </c>
      <c r="F138" s="343">
        <v>2158754004.9000001</v>
      </c>
      <c r="G138" s="343">
        <v>4156582300.1999998</v>
      </c>
      <c r="H138" s="343">
        <v>2926946250</v>
      </c>
      <c r="I138" s="343">
        <v>4532538391.8999996</v>
      </c>
      <c r="J138" s="343">
        <v>4451286576</v>
      </c>
    </row>
    <row r="139" spans="1:10" x14ac:dyDescent="0.3">
      <c r="A139"/>
      <c r="B139"/>
      <c r="D139" s="468"/>
    </row>
    <row r="140" spans="1:10" x14ac:dyDescent="0.3">
      <c r="A140"/>
      <c r="B140"/>
      <c r="D140" s="468">
        <f>D80-D138</f>
        <v>0</v>
      </c>
      <c r="E140" s="468" t="e">
        <f t="shared" ref="E140:J140" si="26">E80-E138</f>
        <v>#VALUE!</v>
      </c>
      <c r="F140" s="468">
        <f t="shared" si="26"/>
        <v>0</v>
      </c>
      <c r="G140" s="468">
        <f t="shared" si="26"/>
        <v>0</v>
      </c>
      <c r="H140" s="468">
        <f t="shared" si="26"/>
        <v>0</v>
      </c>
      <c r="I140" s="468">
        <f t="shared" si="26"/>
        <v>0</v>
      </c>
      <c r="J140" s="468">
        <f t="shared" si="26"/>
        <v>0</v>
      </c>
    </row>
    <row r="141" spans="1:10" x14ac:dyDescent="0.3">
      <c r="A141"/>
      <c r="B141"/>
    </row>
    <row r="142" spans="1:10" x14ac:dyDescent="0.3">
      <c r="A142"/>
      <c r="B142"/>
      <c r="D142" s="343"/>
    </row>
    <row r="143" spans="1:10" x14ac:dyDescent="0.3">
      <c r="A143"/>
      <c r="B143"/>
      <c r="D143" s="468"/>
    </row>
    <row r="144" spans="1:10" x14ac:dyDescent="0.3">
      <c r="A144"/>
      <c r="B144"/>
      <c r="D144" s="468"/>
    </row>
    <row r="145" spans="1:4" x14ac:dyDescent="0.3">
      <c r="A145"/>
      <c r="B145"/>
      <c r="D145" s="468"/>
    </row>
    <row r="146" spans="1:4" x14ac:dyDescent="0.3">
      <c r="A146"/>
      <c r="B146"/>
      <c r="D146" s="468"/>
    </row>
    <row r="147" spans="1:4" x14ac:dyDescent="0.3">
      <c r="A147"/>
      <c r="B147"/>
    </row>
    <row r="148" spans="1:4" x14ac:dyDescent="0.3">
      <c r="A148"/>
      <c r="B148"/>
    </row>
    <row r="149" spans="1:4" x14ac:dyDescent="0.3">
      <c r="A149"/>
      <c r="B149"/>
    </row>
    <row r="150" spans="1:4" x14ac:dyDescent="0.3">
      <c r="A150"/>
      <c r="B150"/>
    </row>
    <row r="151" spans="1:4" x14ac:dyDescent="0.3">
      <c r="A151"/>
      <c r="B151"/>
    </row>
    <row r="152" spans="1:4" x14ac:dyDescent="0.3">
      <c r="A152"/>
      <c r="B152"/>
    </row>
    <row r="153" spans="1:4" x14ac:dyDescent="0.3">
      <c r="A153"/>
      <c r="B153"/>
    </row>
    <row r="154" spans="1:4" x14ac:dyDescent="0.3">
      <c r="A154"/>
      <c r="B154"/>
    </row>
    <row r="155" spans="1:4" x14ac:dyDescent="0.3">
      <c r="A155"/>
      <c r="B155"/>
    </row>
    <row r="156" spans="1:4" x14ac:dyDescent="0.3">
      <c r="A156"/>
      <c r="B156"/>
    </row>
    <row r="157" spans="1:4" x14ac:dyDescent="0.3">
      <c r="A157"/>
      <c r="B157"/>
    </row>
    <row r="158" spans="1:4" x14ac:dyDescent="0.3">
      <c r="A158"/>
      <c r="B158"/>
    </row>
    <row r="159" spans="1:4" x14ac:dyDescent="0.3">
      <c r="A159"/>
      <c r="B159"/>
    </row>
    <row r="160" spans="1:4" ht="52.95" customHeight="1" x14ac:dyDescent="0.3">
      <c r="A160"/>
      <c r="B160"/>
    </row>
    <row r="161" spans="3:11" x14ac:dyDescent="0.3">
      <c r="C161" s="102"/>
      <c r="D161" s="102"/>
      <c r="E161" s="102"/>
      <c r="F161" s="102"/>
      <c r="G161" s="102"/>
      <c r="H161" s="102"/>
      <c r="I161" s="102"/>
      <c r="J161" s="102"/>
      <c r="K161" s="102"/>
    </row>
    <row r="162" spans="3:11" x14ac:dyDescent="0.3">
      <c r="C162" t="s">
        <v>395</v>
      </c>
      <c r="D162" s="343"/>
      <c r="E162" s="343"/>
      <c r="F162" s="343"/>
      <c r="G162" s="343"/>
      <c r="H162" s="343"/>
      <c r="I162" s="343"/>
    </row>
    <row r="164" spans="3:11" x14ac:dyDescent="0.3">
      <c r="D164" s="343"/>
      <c r="E164" s="343"/>
      <c r="F164" s="343"/>
      <c r="G164" s="343"/>
      <c r="H164" s="343"/>
      <c r="I164" s="343"/>
    </row>
  </sheetData>
  <sheetProtection algorithmName="SHA-512" hashValue="fNdgoCLq+Rfjr6zmfdV5czfp3UpWMzIeqI06t+B3He42fkPPDlLgaJCCWvvt8iqZ8l5EXPb8vrnzljB0ZVuoRA==" saltValue="WtocHqcCw2vA175lq3Izwg==" spinCount="100000" sheet="1" objects="1" scenarios="1"/>
  <pageMargins left="0.7" right="0.7" top="0.75" bottom="0.75" header="0.3" footer="0.3"/>
  <pageSetup orientation="portrait" r:id="rId1"/>
  <ignoredErrors>
    <ignoredError sqref="A109:B109 D109:J10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J310"/>
  <sheetViews>
    <sheetView workbookViewId="0">
      <selection activeCell="H96" sqref="H96"/>
    </sheetView>
  </sheetViews>
  <sheetFormatPr defaultColWidth="23.109375" defaultRowHeight="14.4" x14ac:dyDescent="0.3"/>
  <cols>
    <col min="1" max="1" width="23.109375" style="81"/>
    <col min="2" max="2" width="31.77734375" style="297" customWidth="1"/>
    <col min="3" max="3" width="17.21875" customWidth="1"/>
  </cols>
  <sheetData>
    <row r="1" spans="1:10" s="297" customFormat="1" ht="28.8" x14ac:dyDescent="0.3">
      <c r="A1" s="105" t="s">
        <v>463</v>
      </c>
      <c r="B1" s="297" t="s">
        <v>464</v>
      </c>
      <c r="C1" s="297" t="s">
        <v>57</v>
      </c>
      <c r="D1" s="297" t="s">
        <v>271</v>
      </c>
      <c r="E1" s="297" t="s">
        <v>272</v>
      </c>
      <c r="F1" s="297" t="s">
        <v>273</v>
      </c>
      <c r="G1" s="297" t="s">
        <v>274</v>
      </c>
      <c r="H1" s="297" t="s">
        <v>275</v>
      </c>
      <c r="I1" s="297" t="s">
        <v>276</v>
      </c>
      <c r="J1" s="297" t="s">
        <v>277</v>
      </c>
    </row>
    <row r="2" spans="1:10" x14ac:dyDescent="0.3">
      <c r="A2" s="81" t="s">
        <v>171</v>
      </c>
      <c r="B2" s="297" t="s">
        <v>9</v>
      </c>
      <c r="C2" t="s">
        <v>2</v>
      </c>
      <c r="D2" s="431" t="s">
        <v>350</v>
      </c>
      <c r="E2" s="431" t="s">
        <v>446</v>
      </c>
      <c r="F2" s="431" t="s">
        <v>351</v>
      </c>
      <c r="G2" s="431" t="s">
        <v>352</v>
      </c>
      <c r="H2" s="431" t="s">
        <v>353</v>
      </c>
      <c r="I2" s="431" t="s">
        <v>354</v>
      </c>
      <c r="J2" s="431" t="s">
        <v>355</v>
      </c>
    </row>
    <row r="3" spans="1:10" ht="43.2" x14ac:dyDescent="0.3">
      <c r="A3" s="81">
        <v>13</v>
      </c>
      <c r="B3" s="297" t="s">
        <v>172</v>
      </c>
      <c r="D3">
        <v>273707351</v>
      </c>
      <c r="F3">
        <v>120198901</v>
      </c>
      <c r="G3">
        <v>155240170</v>
      </c>
      <c r="H3">
        <v>132243381</v>
      </c>
      <c r="I3">
        <v>163795099</v>
      </c>
      <c r="J3">
        <v>226958053</v>
      </c>
    </row>
    <row r="4" spans="1:10" ht="28.8" x14ac:dyDescent="0.3">
      <c r="A4" s="81">
        <v>14</v>
      </c>
      <c r="B4" s="297" t="s">
        <v>173</v>
      </c>
      <c r="D4">
        <v>151807262</v>
      </c>
      <c r="F4">
        <v>26195525</v>
      </c>
      <c r="G4">
        <v>67023916</v>
      </c>
      <c r="H4">
        <v>22952903</v>
      </c>
      <c r="I4">
        <v>61355661</v>
      </c>
      <c r="J4">
        <v>119605226</v>
      </c>
    </row>
    <row r="5" spans="1:10" ht="28.8" x14ac:dyDescent="0.3">
      <c r="A5" s="81">
        <v>33</v>
      </c>
      <c r="B5" s="297" t="s">
        <v>30</v>
      </c>
      <c r="D5">
        <v>123137323</v>
      </c>
      <c r="F5">
        <v>35481334</v>
      </c>
      <c r="G5">
        <v>59575398</v>
      </c>
      <c r="H5">
        <v>66050779</v>
      </c>
      <c r="I5">
        <v>88905488</v>
      </c>
      <c r="J5">
        <v>102562096</v>
      </c>
    </row>
    <row r="6" spans="1:10" x14ac:dyDescent="0.3">
      <c r="A6" s="81">
        <v>35</v>
      </c>
      <c r="B6" s="297" t="s">
        <v>174</v>
      </c>
      <c r="D6">
        <v>15474835</v>
      </c>
      <c r="F6">
        <v>4406764</v>
      </c>
      <c r="G6">
        <v>6841426</v>
      </c>
      <c r="H6">
        <v>0</v>
      </c>
      <c r="I6">
        <v>14366519</v>
      </c>
      <c r="J6">
        <v>7273843</v>
      </c>
    </row>
    <row r="7" spans="1:10" x14ac:dyDescent="0.3">
      <c r="A7" s="81">
        <v>40</v>
      </c>
      <c r="B7" s="297" t="s">
        <v>175</v>
      </c>
      <c r="D7">
        <v>0</v>
      </c>
      <c r="F7">
        <v>0</v>
      </c>
      <c r="G7">
        <v>0</v>
      </c>
      <c r="H7">
        <v>0</v>
      </c>
      <c r="I7">
        <v>592876172</v>
      </c>
      <c r="J7">
        <v>0</v>
      </c>
    </row>
    <row r="8" spans="1:10" ht="28.8" x14ac:dyDescent="0.3">
      <c r="A8" s="81">
        <v>107</v>
      </c>
      <c r="B8" s="297" t="s">
        <v>176</v>
      </c>
      <c r="D8">
        <v>869789799</v>
      </c>
      <c r="F8">
        <v>387924136</v>
      </c>
      <c r="G8">
        <v>674790327</v>
      </c>
      <c r="H8">
        <v>498981872</v>
      </c>
      <c r="I8">
        <v>704326450</v>
      </c>
      <c r="J8">
        <v>701880302</v>
      </c>
    </row>
    <row r="9" spans="1:10" ht="28.8" x14ac:dyDescent="0.3">
      <c r="A9" s="81">
        <v>108</v>
      </c>
      <c r="B9" s="297" t="s">
        <v>177</v>
      </c>
      <c r="D9">
        <v>837112065</v>
      </c>
      <c r="F9">
        <v>355527027</v>
      </c>
      <c r="G9">
        <v>652530622</v>
      </c>
      <c r="H9">
        <v>444590563</v>
      </c>
      <c r="I9">
        <v>641068045</v>
      </c>
      <c r="J9">
        <v>670757743</v>
      </c>
    </row>
    <row r="10" spans="1:10" ht="28.8" x14ac:dyDescent="0.3">
      <c r="A10" s="81">
        <v>534</v>
      </c>
      <c r="B10" s="297" t="s">
        <v>178</v>
      </c>
      <c r="D10">
        <v>923904</v>
      </c>
      <c r="F10">
        <v>4519501</v>
      </c>
      <c r="G10">
        <v>2421407</v>
      </c>
      <c r="H10">
        <v>3698032</v>
      </c>
      <c r="I10">
        <v>8460243</v>
      </c>
      <c r="J10">
        <v>1437616</v>
      </c>
    </row>
    <row r="11" spans="1:10" ht="72" x14ac:dyDescent="0.3">
      <c r="A11" s="81">
        <v>547</v>
      </c>
      <c r="B11" s="297" t="s">
        <v>179</v>
      </c>
      <c r="D11">
        <v>2</v>
      </c>
      <c r="F11">
        <v>3</v>
      </c>
      <c r="G11">
        <v>3</v>
      </c>
      <c r="H11">
        <v>1</v>
      </c>
      <c r="I11">
        <v>1</v>
      </c>
      <c r="J11">
        <v>3</v>
      </c>
    </row>
    <row r="12" spans="1:10" ht="43.2" x14ac:dyDescent="0.3">
      <c r="A12" s="81">
        <v>554</v>
      </c>
      <c r="B12" s="297" t="s">
        <v>40</v>
      </c>
      <c r="D12">
        <v>21075144</v>
      </c>
      <c r="F12">
        <v>14765522</v>
      </c>
      <c r="G12">
        <v>14609020</v>
      </c>
      <c r="H12">
        <v>8485264</v>
      </c>
      <c r="I12">
        <v>23943056</v>
      </c>
      <c r="J12">
        <v>25237228</v>
      </c>
    </row>
    <row r="13" spans="1:10" ht="43.2" x14ac:dyDescent="0.3">
      <c r="A13" s="81">
        <v>555</v>
      </c>
      <c r="B13" s="297" t="s">
        <v>41</v>
      </c>
      <c r="D13">
        <v>11935068</v>
      </c>
      <c r="F13">
        <v>10165127</v>
      </c>
      <c r="G13">
        <v>7131736</v>
      </c>
      <c r="H13">
        <v>1761545</v>
      </c>
      <c r="I13">
        <v>13340935</v>
      </c>
      <c r="J13">
        <v>14440411</v>
      </c>
    </row>
    <row r="14" spans="1:10" ht="43.2" x14ac:dyDescent="0.3">
      <c r="A14" s="81">
        <v>556</v>
      </c>
      <c r="B14" s="297" t="s">
        <v>42</v>
      </c>
      <c r="D14">
        <v>85747079</v>
      </c>
      <c r="F14">
        <v>34660491</v>
      </c>
      <c r="G14">
        <v>61969000</v>
      </c>
      <c r="H14">
        <v>41406010</v>
      </c>
      <c r="I14">
        <v>67090179</v>
      </c>
      <c r="J14">
        <v>74023211</v>
      </c>
    </row>
    <row r="15" spans="1:10" ht="43.2" x14ac:dyDescent="0.3">
      <c r="A15" s="81">
        <v>557</v>
      </c>
      <c r="B15" s="297" t="s">
        <v>43</v>
      </c>
      <c r="D15">
        <v>76734839</v>
      </c>
      <c r="F15">
        <v>29886638</v>
      </c>
      <c r="G15">
        <v>57989839</v>
      </c>
      <c r="H15">
        <v>33380094</v>
      </c>
      <c r="I15">
        <v>56916266</v>
      </c>
      <c r="J15">
        <v>61070828</v>
      </c>
    </row>
    <row r="16" spans="1:10" ht="28.8" x14ac:dyDescent="0.3">
      <c r="A16" s="81">
        <v>558</v>
      </c>
      <c r="B16" s="297" t="s">
        <v>180</v>
      </c>
      <c r="D16">
        <v>256298910</v>
      </c>
      <c r="F16">
        <v>111272636</v>
      </c>
      <c r="G16">
        <v>127214993</v>
      </c>
      <c r="H16">
        <v>124774531</v>
      </c>
      <c r="I16">
        <v>140968337</v>
      </c>
      <c r="J16">
        <v>212472826</v>
      </c>
    </row>
    <row r="17" spans="1:10" ht="28.8" x14ac:dyDescent="0.3">
      <c r="A17" s="81">
        <v>559</v>
      </c>
      <c r="B17" s="297" t="s">
        <v>181</v>
      </c>
      <c r="D17">
        <v>139124997</v>
      </c>
      <c r="F17">
        <v>55606177</v>
      </c>
      <c r="G17">
        <v>95926983</v>
      </c>
      <c r="H17">
        <v>66757589</v>
      </c>
      <c r="I17">
        <v>83688808</v>
      </c>
      <c r="J17">
        <v>89527107</v>
      </c>
    </row>
    <row r="18" spans="1:10" ht="28.8" x14ac:dyDescent="0.3">
      <c r="A18" s="81">
        <v>560</v>
      </c>
      <c r="B18" s="297" t="s">
        <v>182</v>
      </c>
      <c r="D18">
        <v>87613580</v>
      </c>
      <c r="F18">
        <v>25611697</v>
      </c>
      <c r="G18">
        <v>58524732</v>
      </c>
      <c r="H18">
        <v>20738907</v>
      </c>
      <c r="I18">
        <v>60699768</v>
      </c>
      <c r="J18">
        <v>109534382</v>
      </c>
    </row>
    <row r="19" spans="1:10" ht="43.2" x14ac:dyDescent="0.3">
      <c r="A19" s="81">
        <v>561</v>
      </c>
      <c r="B19" s="297" t="s">
        <v>183</v>
      </c>
      <c r="D19">
        <v>10953705</v>
      </c>
      <c r="F19">
        <v>0</v>
      </c>
      <c r="G19">
        <v>0</v>
      </c>
      <c r="H19">
        <v>8030800</v>
      </c>
      <c r="I19">
        <v>2972938</v>
      </c>
      <c r="J19">
        <v>0</v>
      </c>
    </row>
    <row r="20" spans="1:10" ht="28.8" x14ac:dyDescent="0.3">
      <c r="A20" s="81">
        <v>562</v>
      </c>
      <c r="B20" s="297" t="s">
        <v>184</v>
      </c>
      <c r="D20">
        <v>0</v>
      </c>
      <c r="F20">
        <v>0</v>
      </c>
      <c r="G20">
        <v>0</v>
      </c>
      <c r="H20">
        <v>0</v>
      </c>
      <c r="I20">
        <v>0</v>
      </c>
      <c r="J20">
        <v>0</v>
      </c>
    </row>
    <row r="21" spans="1:10" ht="28.8" x14ac:dyDescent="0.3">
      <c r="A21" s="81">
        <v>563</v>
      </c>
      <c r="B21" s="297" t="s">
        <v>185</v>
      </c>
      <c r="D21">
        <v>0</v>
      </c>
      <c r="F21">
        <v>0</v>
      </c>
      <c r="G21">
        <v>0</v>
      </c>
      <c r="H21">
        <v>0</v>
      </c>
      <c r="I21">
        <v>0</v>
      </c>
      <c r="J21">
        <v>0</v>
      </c>
    </row>
    <row r="22" spans="1:10" ht="28.8" x14ac:dyDescent="0.3">
      <c r="A22" s="81">
        <v>564</v>
      </c>
      <c r="B22" s="297" t="s">
        <v>186</v>
      </c>
      <c r="D22">
        <v>837516874</v>
      </c>
      <c r="F22">
        <v>358374706</v>
      </c>
      <c r="G22">
        <v>654236842</v>
      </c>
      <c r="H22">
        <v>443321128</v>
      </c>
      <c r="I22">
        <v>642433572</v>
      </c>
      <c r="J22">
        <v>688643376</v>
      </c>
    </row>
    <row r="23" spans="1:10" ht="28.8" x14ac:dyDescent="0.3">
      <c r="A23" s="81">
        <v>565</v>
      </c>
      <c r="B23" s="297" t="s">
        <v>187</v>
      </c>
      <c r="D23">
        <v>0</v>
      </c>
      <c r="F23">
        <v>0</v>
      </c>
      <c r="G23">
        <v>0</v>
      </c>
      <c r="H23">
        <v>0</v>
      </c>
      <c r="I23">
        <v>0</v>
      </c>
      <c r="J23">
        <v>0</v>
      </c>
    </row>
    <row r="24" spans="1:10" ht="28.8" x14ac:dyDescent="0.3">
      <c r="A24" s="81">
        <v>566</v>
      </c>
      <c r="B24" s="297" t="s">
        <v>188</v>
      </c>
      <c r="D24">
        <v>0</v>
      </c>
      <c r="F24">
        <v>0</v>
      </c>
      <c r="G24">
        <v>0</v>
      </c>
      <c r="H24">
        <v>0</v>
      </c>
      <c r="I24">
        <v>0</v>
      </c>
      <c r="J24">
        <v>0</v>
      </c>
    </row>
    <row r="25" spans="1:10" ht="28.8" x14ac:dyDescent="0.3">
      <c r="A25" s="81">
        <v>567</v>
      </c>
      <c r="B25" s="297" t="s">
        <v>189</v>
      </c>
      <c r="D25">
        <v>0</v>
      </c>
      <c r="F25">
        <v>0</v>
      </c>
      <c r="G25">
        <v>0</v>
      </c>
      <c r="H25">
        <v>0</v>
      </c>
      <c r="I25">
        <v>0</v>
      </c>
      <c r="J25">
        <v>0</v>
      </c>
    </row>
    <row r="26" spans="1:10" x14ac:dyDescent="0.3">
      <c r="A26" s="81">
        <v>568</v>
      </c>
      <c r="B26" s="297" t="s">
        <v>190</v>
      </c>
      <c r="D26">
        <v>0</v>
      </c>
      <c r="F26">
        <v>0</v>
      </c>
      <c r="G26">
        <v>0</v>
      </c>
      <c r="H26">
        <v>0</v>
      </c>
      <c r="I26">
        <v>0</v>
      </c>
      <c r="J26">
        <v>0</v>
      </c>
    </row>
    <row r="27" spans="1:10" ht="28.8" x14ac:dyDescent="0.3">
      <c r="A27" s="81">
        <v>569</v>
      </c>
      <c r="B27" s="297" t="s">
        <v>191</v>
      </c>
      <c r="D27">
        <v>0</v>
      </c>
      <c r="F27">
        <v>0</v>
      </c>
      <c r="G27">
        <v>344717</v>
      </c>
      <c r="H27">
        <v>0</v>
      </c>
      <c r="I27">
        <v>0</v>
      </c>
      <c r="J27">
        <v>0</v>
      </c>
    </row>
    <row r="28" spans="1:10" ht="28.8" x14ac:dyDescent="0.3">
      <c r="A28" s="81">
        <v>571</v>
      </c>
      <c r="B28" s="297" t="s">
        <v>130</v>
      </c>
      <c r="D28">
        <v>6712276</v>
      </c>
      <c r="F28">
        <v>4319155</v>
      </c>
      <c r="G28">
        <v>13431512</v>
      </c>
      <c r="H28">
        <v>34935442</v>
      </c>
      <c r="I28">
        <v>7269881</v>
      </c>
      <c r="J28">
        <v>3873607</v>
      </c>
    </row>
    <row r="29" spans="1:10" ht="28.8" x14ac:dyDescent="0.3">
      <c r="A29" s="81">
        <v>572</v>
      </c>
      <c r="B29" s="297" t="s">
        <v>131</v>
      </c>
      <c r="D29">
        <v>138167094</v>
      </c>
      <c r="F29">
        <v>55606177</v>
      </c>
      <c r="G29">
        <v>95926983</v>
      </c>
      <c r="H29">
        <v>66757589</v>
      </c>
      <c r="I29">
        <v>83688808</v>
      </c>
      <c r="J29">
        <v>89527107</v>
      </c>
    </row>
    <row r="30" spans="1:10" ht="28.8" x14ac:dyDescent="0.3">
      <c r="A30" s="81">
        <v>573</v>
      </c>
      <c r="B30" s="297" t="s">
        <v>139</v>
      </c>
      <c r="D30">
        <v>115502676</v>
      </c>
      <c r="F30">
        <v>86396437</v>
      </c>
      <c r="G30">
        <v>89463025</v>
      </c>
      <c r="H30">
        <v>97818400</v>
      </c>
      <c r="I30">
        <v>96601184</v>
      </c>
      <c r="J30">
        <v>98941614</v>
      </c>
    </row>
    <row r="31" spans="1:10" ht="43.2" x14ac:dyDescent="0.3">
      <c r="A31" s="81">
        <v>577</v>
      </c>
      <c r="B31" s="297" t="s">
        <v>192</v>
      </c>
      <c r="D31">
        <v>2</v>
      </c>
      <c r="F31">
        <v>2</v>
      </c>
      <c r="G31">
        <v>2</v>
      </c>
      <c r="H31">
        <v>2</v>
      </c>
      <c r="I31">
        <v>2</v>
      </c>
      <c r="J31">
        <v>2</v>
      </c>
    </row>
    <row r="32" spans="1:10" x14ac:dyDescent="0.3">
      <c r="A32" s="81">
        <v>591</v>
      </c>
      <c r="B32" s="297" t="s">
        <v>50</v>
      </c>
      <c r="D32">
        <v>837112065</v>
      </c>
      <c r="F32">
        <v>355527027</v>
      </c>
      <c r="G32">
        <v>652530622</v>
      </c>
      <c r="H32">
        <v>444590563</v>
      </c>
      <c r="I32">
        <v>641068045</v>
      </c>
      <c r="J32">
        <v>670757743</v>
      </c>
    </row>
    <row r="33" spans="1:10" ht="28.8" x14ac:dyDescent="0.3">
      <c r="A33" s="81">
        <v>592</v>
      </c>
      <c r="B33" s="297" t="s">
        <v>51</v>
      </c>
      <c r="D33">
        <v>119986563</v>
      </c>
      <c r="F33">
        <v>35860439</v>
      </c>
      <c r="G33">
        <v>87965947</v>
      </c>
      <c r="H33">
        <v>54391309</v>
      </c>
      <c r="I33">
        <v>63411934</v>
      </c>
      <c r="J33">
        <v>94408126</v>
      </c>
    </row>
    <row r="34" spans="1:10" x14ac:dyDescent="0.3">
      <c r="A34" s="81">
        <v>593</v>
      </c>
      <c r="B34" s="297" t="s">
        <v>193</v>
      </c>
      <c r="D34">
        <v>0</v>
      </c>
      <c r="F34">
        <v>0</v>
      </c>
      <c r="G34">
        <v>0</v>
      </c>
      <c r="H34">
        <v>0</v>
      </c>
      <c r="I34">
        <v>0</v>
      </c>
      <c r="J34">
        <v>0</v>
      </c>
    </row>
    <row r="35" spans="1:10" x14ac:dyDescent="0.3">
      <c r="A35" s="81">
        <v>594</v>
      </c>
      <c r="B35" s="297" t="s">
        <v>194</v>
      </c>
      <c r="D35">
        <v>0</v>
      </c>
      <c r="F35">
        <v>0</v>
      </c>
      <c r="G35">
        <v>0</v>
      </c>
      <c r="H35">
        <v>0</v>
      </c>
      <c r="I35">
        <v>0</v>
      </c>
      <c r="J35">
        <v>0</v>
      </c>
    </row>
    <row r="36" spans="1:10" ht="43.2" x14ac:dyDescent="0.3">
      <c r="A36" s="81">
        <v>606</v>
      </c>
      <c r="B36" s="297" t="s">
        <v>195</v>
      </c>
      <c r="D36">
        <v>1</v>
      </c>
      <c r="F36">
        <v>1</v>
      </c>
      <c r="G36">
        <v>1</v>
      </c>
      <c r="H36">
        <v>1</v>
      </c>
      <c r="I36">
        <v>1</v>
      </c>
      <c r="J36">
        <v>1</v>
      </c>
    </row>
    <row r="37" spans="1:10" ht="115.2" x14ac:dyDescent="0.3">
      <c r="A37" s="81">
        <v>622</v>
      </c>
      <c r="B37" s="297" t="s">
        <v>196</v>
      </c>
      <c r="D37">
        <v>8731529</v>
      </c>
      <c r="F37">
        <v>3678637</v>
      </c>
      <c r="G37">
        <v>6051117</v>
      </c>
      <c r="H37">
        <v>3658853</v>
      </c>
      <c r="I37">
        <v>6153401</v>
      </c>
      <c r="J37">
        <v>6238674</v>
      </c>
    </row>
    <row r="38" spans="1:10" x14ac:dyDescent="0.3">
      <c r="A38" s="81">
        <v>659</v>
      </c>
      <c r="B38" s="297" t="s">
        <v>197</v>
      </c>
      <c r="D38">
        <v>0</v>
      </c>
      <c r="F38">
        <v>25249000</v>
      </c>
      <c r="G38">
        <v>5053479</v>
      </c>
      <c r="H38">
        <v>3772682</v>
      </c>
      <c r="I38">
        <v>13992702</v>
      </c>
      <c r="J38">
        <v>4804000</v>
      </c>
    </row>
    <row r="39" spans="1:10" ht="28.8" x14ac:dyDescent="0.3">
      <c r="A39" s="81">
        <v>660</v>
      </c>
      <c r="B39" s="297" t="s">
        <v>198</v>
      </c>
      <c r="D39">
        <v>0</v>
      </c>
      <c r="F39">
        <v>27817000</v>
      </c>
      <c r="G39">
        <v>3907177</v>
      </c>
      <c r="H39">
        <v>0</v>
      </c>
      <c r="I39">
        <v>15452185</v>
      </c>
      <c r="J39">
        <v>0</v>
      </c>
    </row>
    <row r="40" spans="1:10" ht="28.8" x14ac:dyDescent="0.3">
      <c r="A40" s="81">
        <v>661</v>
      </c>
      <c r="B40" s="297" t="s">
        <v>80</v>
      </c>
      <c r="D40">
        <v>0</v>
      </c>
      <c r="F40">
        <v>110.2</v>
      </c>
      <c r="G40">
        <v>0.8</v>
      </c>
      <c r="H40">
        <v>0</v>
      </c>
      <c r="I40">
        <v>110.4</v>
      </c>
      <c r="J40">
        <v>0</v>
      </c>
    </row>
    <row r="41" spans="1:10" ht="28.8" x14ac:dyDescent="0.3">
      <c r="A41" s="81">
        <v>662</v>
      </c>
      <c r="B41" s="297" t="s">
        <v>91</v>
      </c>
      <c r="D41">
        <v>-35603</v>
      </c>
      <c r="F41">
        <v>0</v>
      </c>
      <c r="G41">
        <v>325458</v>
      </c>
      <c r="H41">
        <v>0</v>
      </c>
      <c r="I41">
        <v>0</v>
      </c>
      <c r="J41">
        <v>0</v>
      </c>
    </row>
    <row r="42" spans="1:10" ht="28.8" x14ac:dyDescent="0.3">
      <c r="A42" s="81">
        <v>663</v>
      </c>
      <c r="B42" s="297" t="s">
        <v>199</v>
      </c>
      <c r="D42">
        <v>111587</v>
      </c>
      <c r="F42">
        <v>0</v>
      </c>
      <c r="G42">
        <v>0</v>
      </c>
      <c r="H42">
        <v>77107</v>
      </c>
      <c r="I42">
        <v>0</v>
      </c>
      <c r="J42">
        <v>0</v>
      </c>
    </row>
    <row r="43" spans="1:10" ht="28.8" x14ac:dyDescent="0.3">
      <c r="A43" s="81">
        <v>906</v>
      </c>
      <c r="B43" s="297" t="s">
        <v>200</v>
      </c>
      <c r="D43">
        <v>1</v>
      </c>
      <c r="F43">
        <v>1</v>
      </c>
      <c r="G43">
        <v>1</v>
      </c>
      <c r="H43">
        <v>1</v>
      </c>
      <c r="I43">
        <v>1</v>
      </c>
      <c r="J43">
        <v>1</v>
      </c>
    </row>
    <row r="44" spans="1:10" ht="28.8" x14ac:dyDescent="0.3">
      <c r="A44" s="81">
        <v>907</v>
      </c>
      <c r="B44" s="297" t="s">
        <v>201</v>
      </c>
      <c r="D44">
        <v>2</v>
      </c>
      <c r="F44">
        <v>2</v>
      </c>
      <c r="G44">
        <v>2</v>
      </c>
      <c r="H44">
        <v>2</v>
      </c>
      <c r="I44">
        <v>2</v>
      </c>
      <c r="J44">
        <v>2</v>
      </c>
    </row>
    <row r="45" spans="1:10" ht="57.6" x14ac:dyDescent="0.3">
      <c r="A45" s="81">
        <v>947</v>
      </c>
      <c r="B45" s="297" t="s">
        <v>202</v>
      </c>
      <c r="D45">
        <v>0</v>
      </c>
      <c r="F45" t="s">
        <v>278</v>
      </c>
      <c r="G45" t="s">
        <v>279</v>
      </c>
      <c r="H45" t="s">
        <v>356</v>
      </c>
      <c r="I45" t="s">
        <v>357</v>
      </c>
      <c r="J45" t="s">
        <v>281</v>
      </c>
    </row>
    <row r="46" spans="1:10" ht="57.6" x14ac:dyDescent="0.3">
      <c r="A46" s="81">
        <v>948</v>
      </c>
      <c r="B46" s="297" t="s">
        <v>203</v>
      </c>
      <c r="D46" t="s">
        <v>358</v>
      </c>
      <c r="F46" t="s">
        <v>282</v>
      </c>
      <c r="G46" t="s">
        <v>283</v>
      </c>
      <c r="H46" t="s">
        <v>359</v>
      </c>
      <c r="I46" t="s">
        <v>360</v>
      </c>
      <c r="J46" t="s">
        <v>270</v>
      </c>
    </row>
    <row r="47" spans="1:10" ht="43.2" x14ac:dyDescent="0.3">
      <c r="A47" s="81">
        <v>949</v>
      </c>
      <c r="B47" s="297" t="s">
        <v>204</v>
      </c>
      <c r="D47" t="s">
        <v>75</v>
      </c>
      <c r="F47" t="s">
        <v>75</v>
      </c>
      <c r="G47" t="s">
        <v>75</v>
      </c>
      <c r="H47" t="s">
        <v>75</v>
      </c>
      <c r="I47" t="s">
        <v>75</v>
      </c>
      <c r="J47" t="s">
        <v>75</v>
      </c>
    </row>
    <row r="48" spans="1:10" ht="57.6" x14ac:dyDescent="0.3">
      <c r="A48" s="81">
        <v>950</v>
      </c>
      <c r="B48" s="297" t="s">
        <v>205</v>
      </c>
      <c r="D48" t="s">
        <v>16</v>
      </c>
      <c r="F48" t="s">
        <v>16</v>
      </c>
      <c r="G48" t="s">
        <v>16</v>
      </c>
      <c r="H48" t="s">
        <v>16</v>
      </c>
      <c r="I48" t="s">
        <v>16</v>
      </c>
      <c r="J48" t="s">
        <v>16</v>
      </c>
    </row>
    <row r="49" spans="1:10" ht="43.2" x14ac:dyDescent="0.3">
      <c r="A49" s="81">
        <v>951</v>
      </c>
      <c r="B49" s="297" t="s">
        <v>206</v>
      </c>
      <c r="D49">
        <v>2</v>
      </c>
      <c r="F49">
        <v>2</v>
      </c>
      <c r="G49">
        <v>2</v>
      </c>
      <c r="H49">
        <v>2</v>
      </c>
      <c r="I49">
        <v>2</v>
      </c>
      <c r="J49">
        <v>2</v>
      </c>
    </row>
    <row r="50" spans="1:10" ht="86.4" x14ac:dyDescent="0.3">
      <c r="A50" s="81">
        <v>952</v>
      </c>
      <c r="B50" s="297" t="s">
        <v>207</v>
      </c>
      <c r="D50" t="s">
        <v>361</v>
      </c>
      <c r="F50" t="s">
        <v>284</v>
      </c>
      <c r="G50" t="s">
        <v>285</v>
      </c>
      <c r="J50" t="s">
        <v>208</v>
      </c>
    </row>
    <row r="51" spans="1:10" ht="28.8" x14ac:dyDescent="0.3">
      <c r="A51" s="81">
        <v>953</v>
      </c>
      <c r="B51" s="297" t="s">
        <v>209</v>
      </c>
      <c r="D51">
        <v>2</v>
      </c>
      <c r="F51">
        <v>2</v>
      </c>
      <c r="G51">
        <v>2</v>
      </c>
      <c r="H51">
        <v>2</v>
      </c>
      <c r="I51">
        <v>2</v>
      </c>
      <c r="J51">
        <v>2</v>
      </c>
    </row>
    <row r="52" spans="1:10" ht="86.4" x14ac:dyDescent="0.3">
      <c r="A52" s="81">
        <v>954</v>
      </c>
      <c r="B52" s="297" t="s">
        <v>73</v>
      </c>
      <c r="D52" t="s">
        <v>16</v>
      </c>
      <c r="F52" t="s">
        <v>16</v>
      </c>
      <c r="G52" t="s">
        <v>16</v>
      </c>
      <c r="H52" t="s">
        <v>16</v>
      </c>
      <c r="I52" t="s">
        <v>16</v>
      </c>
      <c r="J52" t="s">
        <v>16</v>
      </c>
    </row>
    <row r="53" spans="1:10" ht="43.2" x14ac:dyDescent="0.3">
      <c r="A53" s="81">
        <v>955</v>
      </c>
      <c r="B53" s="297" t="s">
        <v>210</v>
      </c>
      <c r="D53">
        <v>0</v>
      </c>
      <c r="F53">
        <v>0</v>
      </c>
      <c r="G53">
        <v>0</v>
      </c>
      <c r="H53">
        <v>0</v>
      </c>
      <c r="I53">
        <v>0</v>
      </c>
      <c r="J53">
        <v>0</v>
      </c>
    </row>
    <row r="54" spans="1:10" ht="100.8" x14ac:dyDescent="0.3">
      <c r="A54" s="81">
        <v>956</v>
      </c>
      <c r="B54" s="297" t="s">
        <v>74</v>
      </c>
      <c r="D54" t="s">
        <v>16</v>
      </c>
      <c r="F54" t="s">
        <v>16</v>
      </c>
      <c r="G54" t="s">
        <v>16</v>
      </c>
      <c r="H54" t="s">
        <v>16</v>
      </c>
      <c r="I54" t="s">
        <v>16</v>
      </c>
      <c r="J54" t="s">
        <v>16</v>
      </c>
    </row>
    <row r="55" spans="1:10" ht="43.2" x14ac:dyDescent="0.3">
      <c r="A55" s="81">
        <v>957</v>
      </c>
      <c r="B55" s="297" t="s">
        <v>211</v>
      </c>
      <c r="D55">
        <v>0</v>
      </c>
      <c r="F55">
        <v>0</v>
      </c>
      <c r="G55">
        <v>0</v>
      </c>
      <c r="H55">
        <v>0</v>
      </c>
      <c r="I55">
        <v>0</v>
      </c>
      <c r="J55">
        <v>0</v>
      </c>
    </row>
    <row r="56" spans="1:10" ht="115.2" x14ac:dyDescent="0.3">
      <c r="A56" s="81">
        <v>958</v>
      </c>
      <c r="B56" s="297" t="s">
        <v>212</v>
      </c>
      <c r="D56" t="s">
        <v>16</v>
      </c>
      <c r="F56" t="s">
        <v>16</v>
      </c>
      <c r="G56" t="s">
        <v>16</v>
      </c>
      <c r="H56" t="s">
        <v>16</v>
      </c>
      <c r="I56" t="s">
        <v>16</v>
      </c>
      <c r="J56" t="s">
        <v>16</v>
      </c>
    </row>
    <row r="57" spans="1:10" ht="72" x14ac:dyDescent="0.3">
      <c r="A57" s="81">
        <v>959</v>
      </c>
      <c r="B57" s="297" t="s">
        <v>213</v>
      </c>
      <c r="D57">
        <v>3</v>
      </c>
      <c r="F57">
        <v>3</v>
      </c>
      <c r="G57">
        <v>3</v>
      </c>
      <c r="H57">
        <v>2</v>
      </c>
      <c r="I57">
        <v>2</v>
      </c>
      <c r="J57">
        <v>3</v>
      </c>
    </row>
    <row r="58" spans="1:10" ht="28.8" x14ac:dyDescent="0.3">
      <c r="A58" s="81">
        <v>960</v>
      </c>
      <c r="B58" s="297" t="s">
        <v>214</v>
      </c>
      <c r="D58" t="s">
        <v>362</v>
      </c>
      <c r="F58" t="s">
        <v>286</v>
      </c>
      <c r="G58" t="s">
        <v>287</v>
      </c>
      <c r="H58" t="s">
        <v>363</v>
      </c>
      <c r="I58" t="s">
        <v>364</v>
      </c>
      <c r="J58" t="s">
        <v>288</v>
      </c>
    </row>
    <row r="59" spans="1:10" ht="28.8" x14ac:dyDescent="0.3">
      <c r="A59" s="81">
        <v>962</v>
      </c>
      <c r="B59" s="297" t="s">
        <v>215</v>
      </c>
      <c r="D59" t="s">
        <v>365</v>
      </c>
      <c r="F59" t="s">
        <v>290</v>
      </c>
      <c r="G59" t="s">
        <v>291</v>
      </c>
      <c r="H59" t="s">
        <v>291</v>
      </c>
      <c r="I59" t="s">
        <v>289</v>
      </c>
      <c r="J59" t="s">
        <v>291</v>
      </c>
    </row>
    <row r="60" spans="1:10" ht="28.8" x14ac:dyDescent="0.3">
      <c r="A60" s="81">
        <v>964</v>
      </c>
      <c r="B60" s="297" t="s">
        <v>216</v>
      </c>
      <c r="D60" t="s">
        <v>366</v>
      </c>
      <c r="F60" t="s">
        <v>367</v>
      </c>
      <c r="G60" t="s">
        <v>361</v>
      </c>
      <c r="H60" t="s">
        <v>366</v>
      </c>
      <c r="I60" t="s">
        <v>368</v>
      </c>
      <c r="J60" t="s">
        <v>361</v>
      </c>
    </row>
    <row r="61" spans="1:10" ht="28.8" x14ac:dyDescent="0.3">
      <c r="A61" s="81">
        <v>966</v>
      </c>
      <c r="B61" s="297" t="s">
        <v>217</v>
      </c>
      <c r="D61" t="s">
        <v>369</v>
      </c>
      <c r="F61" t="s">
        <v>292</v>
      </c>
      <c r="G61" t="s">
        <v>293</v>
      </c>
      <c r="H61" t="s">
        <v>332</v>
      </c>
      <c r="I61" t="s">
        <v>294</v>
      </c>
      <c r="J61" t="s">
        <v>370</v>
      </c>
    </row>
    <row r="62" spans="1:10" ht="28.8" x14ac:dyDescent="0.3">
      <c r="A62" s="81">
        <v>968</v>
      </c>
      <c r="B62" s="297" t="s">
        <v>218</v>
      </c>
      <c r="D62" t="s">
        <v>371</v>
      </c>
      <c r="F62" t="s">
        <v>296</v>
      </c>
      <c r="G62" t="s">
        <v>297</v>
      </c>
      <c r="H62" t="s">
        <v>372</v>
      </c>
      <c r="I62" t="s">
        <v>373</v>
      </c>
      <c r="J62" t="s">
        <v>298</v>
      </c>
    </row>
    <row r="63" spans="1:10" ht="28.8" x14ac:dyDescent="0.3">
      <c r="A63" s="81">
        <v>973</v>
      </c>
      <c r="B63" s="297" t="s">
        <v>338</v>
      </c>
      <c r="D63">
        <v>0</v>
      </c>
      <c r="F63">
        <v>0</v>
      </c>
      <c r="G63">
        <v>0</v>
      </c>
      <c r="H63">
        <v>0</v>
      </c>
      <c r="I63">
        <v>0</v>
      </c>
      <c r="J63">
        <v>0</v>
      </c>
    </row>
    <row r="64" spans="1:10" ht="129.6" x14ac:dyDescent="0.3">
      <c r="A64" s="81">
        <v>974</v>
      </c>
      <c r="B64" s="297" t="s">
        <v>374</v>
      </c>
      <c r="D64">
        <v>3</v>
      </c>
      <c r="F64">
        <v>3</v>
      </c>
      <c r="G64">
        <v>3</v>
      </c>
      <c r="H64">
        <v>2</v>
      </c>
      <c r="I64">
        <v>2</v>
      </c>
      <c r="J64">
        <v>3</v>
      </c>
    </row>
    <row r="65" spans="1:10" ht="43.2" x14ac:dyDescent="0.3">
      <c r="A65" s="81">
        <v>975</v>
      </c>
      <c r="B65" s="297" t="s">
        <v>115</v>
      </c>
      <c r="D65">
        <v>2</v>
      </c>
      <c r="F65">
        <v>2</v>
      </c>
      <c r="G65">
        <v>2</v>
      </c>
      <c r="H65">
        <v>2</v>
      </c>
      <c r="I65">
        <v>2</v>
      </c>
      <c r="J65">
        <v>2</v>
      </c>
    </row>
    <row r="66" spans="1:10" ht="86.4" x14ac:dyDescent="0.3">
      <c r="A66" s="81">
        <v>979</v>
      </c>
      <c r="B66" s="297" t="s">
        <v>375</v>
      </c>
      <c r="D66">
        <v>1</v>
      </c>
      <c r="F66">
        <v>1</v>
      </c>
      <c r="G66">
        <v>1</v>
      </c>
      <c r="H66">
        <v>1</v>
      </c>
      <c r="I66">
        <v>1</v>
      </c>
      <c r="J66">
        <v>1</v>
      </c>
    </row>
    <row r="67" spans="1:10" ht="43.2" x14ac:dyDescent="0.3">
      <c r="A67" s="81">
        <v>980</v>
      </c>
      <c r="B67" s="297" t="s">
        <v>113</v>
      </c>
      <c r="D67" t="s">
        <v>376</v>
      </c>
      <c r="F67" t="s">
        <v>377</v>
      </c>
      <c r="G67" t="s">
        <v>378</v>
      </c>
      <c r="H67" t="s">
        <v>379</v>
      </c>
      <c r="I67" t="s">
        <v>379</v>
      </c>
      <c r="J67" t="s">
        <v>380</v>
      </c>
    </row>
    <row r="68" spans="1:10" ht="28.8" x14ac:dyDescent="0.3">
      <c r="A68" s="81">
        <v>995</v>
      </c>
      <c r="B68" s="297" t="s">
        <v>25</v>
      </c>
      <c r="D68">
        <v>0</v>
      </c>
      <c r="E68">
        <v>0</v>
      </c>
      <c r="F68">
        <v>0</v>
      </c>
      <c r="G68">
        <v>0</v>
      </c>
      <c r="H68">
        <v>0</v>
      </c>
      <c r="I68">
        <v>0</v>
      </c>
      <c r="J68">
        <v>0</v>
      </c>
    </row>
    <row r="69" spans="1:10" ht="28.8" x14ac:dyDescent="0.3">
      <c r="A69" s="81">
        <v>996</v>
      </c>
      <c r="B69" s="297" t="s">
        <v>26</v>
      </c>
      <c r="D69">
        <v>0</v>
      </c>
      <c r="E69">
        <v>0</v>
      </c>
      <c r="F69">
        <v>0</v>
      </c>
      <c r="G69">
        <v>0</v>
      </c>
      <c r="H69">
        <v>0</v>
      </c>
      <c r="I69">
        <v>0</v>
      </c>
      <c r="J69">
        <v>0</v>
      </c>
    </row>
    <row r="70" spans="1:10" x14ac:dyDescent="0.3">
      <c r="A70" s="81">
        <v>998</v>
      </c>
      <c r="B70" s="297" t="s">
        <v>27</v>
      </c>
      <c r="D70">
        <v>58</v>
      </c>
      <c r="E70">
        <v>58</v>
      </c>
      <c r="F70">
        <v>58</v>
      </c>
      <c r="G70">
        <v>58</v>
      </c>
      <c r="H70">
        <v>58</v>
      </c>
      <c r="I70">
        <v>58</v>
      </c>
      <c r="J70">
        <v>58</v>
      </c>
    </row>
    <row r="71" spans="1:10" x14ac:dyDescent="0.3">
      <c r="A71" s="81">
        <v>999</v>
      </c>
      <c r="B71" s="297" t="s">
        <v>28</v>
      </c>
      <c r="D71">
        <v>584016</v>
      </c>
      <c r="E71">
        <v>584021</v>
      </c>
      <c r="F71">
        <v>581427</v>
      </c>
      <c r="G71">
        <v>584015</v>
      </c>
      <c r="H71">
        <v>581418</v>
      </c>
      <c r="I71">
        <v>584134</v>
      </c>
      <c r="J71">
        <v>581419</v>
      </c>
    </row>
    <row r="72" spans="1:10" ht="28.8" x14ac:dyDescent="0.3">
      <c r="A72" s="81">
        <v>1052</v>
      </c>
      <c r="B72" s="297" t="s">
        <v>253</v>
      </c>
      <c r="D72">
        <v>0</v>
      </c>
      <c r="F72">
        <v>0</v>
      </c>
      <c r="G72">
        <v>0</v>
      </c>
      <c r="H72">
        <v>0</v>
      </c>
      <c r="I72">
        <v>0</v>
      </c>
      <c r="J72">
        <v>0</v>
      </c>
    </row>
    <row r="73" spans="1:10" ht="57.6" x14ac:dyDescent="0.3">
      <c r="A73" s="81">
        <v>1058</v>
      </c>
      <c r="B73" s="297" t="s">
        <v>254</v>
      </c>
      <c r="D73">
        <v>2</v>
      </c>
      <c r="F73">
        <v>2</v>
      </c>
      <c r="G73">
        <v>2</v>
      </c>
      <c r="H73">
        <v>2</v>
      </c>
      <c r="I73">
        <v>2</v>
      </c>
      <c r="J73">
        <v>2</v>
      </c>
    </row>
    <row r="74" spans="1:10" ht="43.2" x14ac:dyDescent="0.3">
      <c r="A74" s="81">
        <v>1059</v>
      </c>
      <c r="B74" s="297" t="s">
        <v>381</v>
      </c>
      <c r="D74">
        <v>1</v>
      </c>
      <c r="F74">
        <v>1</v>
      </c>
      <c r="G74">
        <v>1</v>
      </c>
      <c r="H74">
        <v>1</v>
      </c>
      <c r="I74">
        <v>1</v>
      </c>
      <c r="J74">
        <v>1</v>
      </c>
    </row>
    <row r="75" spans="1:10" ht="43.2" x14ac:dyDescent="0.3">
      <c r="A75" s="81">
        <v>1064</v>
      </c>
      <c r="B75" s="297" t="s">
        <v>382</v>
      </c>
      <c r="J75">
        <v>585460</v>
      </c>
    </row>
    <row r="76" spans="1:10" ht="28.8" x14ac:dyDescent="0.3">
      <c r="A76" s="81">
        <v>1065</v>
      </c>
      <c r="B76" s="297" t="s">
        <v>383</v>
      </c>
      <c r="J76">
        <v>0</v>
      </c>
    </row>
    <row r="77" spans="1:10" x14ac:dyDescent="0.3">
      <c r="A77" s="81">
        <v>1066</v>
      </c>
      <c r="B77" s="297" t="s">
        <v>384</v>
      </c>
      <c r="D77" t="s">
        <v>385</v>
      </c>
      <c r="F77" t="s">
        <v>386</v>
      </c>
      <c r="G77" t="s">
        <v>387</v>
      </c>
      <c r="H77" t="s">
        <v>388</v>
      </c>
      <c r="I77" t="s">
        <v>389</v>
      </c>
      <c r="J77" t="s">
        <v>390</v>
      </c>
    </row>
    <row r="78" spans="1:10" x14ac:dyDescent="0.3">
      <c r="A78" s="81">
        <v>9000</v>
      </c>
      <c r="B78" s="297" t="s">
        <v>219</v>
      </c>
      <c r="C78" t="s">
        <v>57</v>
      </c>
      <c r="D78">
        <v>5025825020</v>
      </c>
      <c r="E78">
        <v>584079</v>
      </c>
      <c r="F78">
        <v>2169631674.1999998</v>
      </c>
      <c r="G78">
        <v>3651610546.8000002</v>
      </c>
      <c r="H78">
        <v>2623756840</v>
      </c>
      <c r="I78">
        <v>4295429999.3999996</v>
      </c>
      <c r="J78">
        <v>4075142081</v>
      </c>
    </row>
    <row r="79" spans="1:10" ht="28.8" x14ac:dyDescent="0.3">
      <c r="A79" s="81">
        <v>9001</v>
      </c>
      <c r="B79" s="297" t="s">
        <v>220</v>
      </c>
      <c r="C79" t="s">
        <v>221</v>
      </c>
      <c r="D79">
        <v>0</v>
      </c>
      <c r="E79">
        <v>0</v>
      </c>
      <c r="F79">
        <v>0</v>
      </c>
      <c r="G79">
        <v>0</v>
      </c>
      <c r="H79">
        <v>0</v>
      </c>
      <c r="I79">
        <v>0</v>
      </c>
      <c r="J79">
        <v>0</v>
      </c>
    </row>
    <row r="80" spans="1:10" ht="28.8" x14ac:dyDescent="0.3">
      <c r="A80" s="81">
        <v>9002</v>
      </c>
      <c r="B80" s="297" t="s">
        <v>222</v>
      </c>
      <c r="C80" t="s">
        <v>223</v>
      </c>
      <c r="D80">
        <v>0</v>
      </c>
      <c r="E80">
        <v>0</v>
      </c>
      <c r="F80">
        <v>0</v>
      </c>
      <c r="G80">
        <v>0</v>
      </c>
      <c r="H80">
        <v>0</v>
      </c>
      <c r="I80">
        <v>0</v>
      </c>
      <c r="J80">
        <v>0</v>
      </c>
    </row>
    <row r="81" spans="1:10" ht="43.2" x14ac:dyDescent="0.3">
      <c r="A81" s="81">
        <v>9003</v>
      </c>
      <c r="B81" s="297" t="s">
        <v>224</v>
      </c>
      <c r="C81" t="s">
        <v>225</v>
      </c>
      <c r="D81">
        <v>0</v>
      </c>
      <c r="E81">
        <v>0</v>
      </c>
      <c r="F81">
        <v>0</v>
      </c>
      <c r="G81">
        <v>0</v>
      </c>
      <c r="H81">
        <v>0</v>
      </c>
      <c r="I81">
        <v>0</v>
      </c>
      <c r="J81">
        <v>0</v>
      </c>
    </row>
    <row r="82" spans="1:10" ht="86.4" x14ac:dyDescent="0.3">
      <c r="A82" s="81">
        <v>9004</v>
      </c>
      <c r="B82" s="297" t="s">
        <v>226</v>
      </c>
      <c r="C82" t="s">
        <v>227</v>
      </c>
      <c r="D82" t="s">
        <v>57</v>
      </c>
      <c r="E82" t="s">
        <v>57</v>
      </c>
      <c r="F82" t="s">
        <v>57</v>
      </c>
      <c r="G82" t="s">
        <v>57</v>
      </c>
      <c r="H82" t="s">
        <v>57</v>
      </c>
      <c r="I82" t="s">
        <v>57</v>
      </c>
      <c r="J82" t="s">
        <v>57</v>
      </c>
    </row>
    <row r="83" spans="1:10" ht="28.8" x14ac:dyDescent="0.3">
      <c r="A83" s="81">
        <v>9005</v>
      </c>
      <c r="B83" s="297" t="s">
        <v>228</v>
      </c>
      <c r="C83" t="s">
        <v>229</v>
      </c>
      <c r="D83">
        <v>0</v>
      </c>
      <c r="E83">
        <v>0</v>
      </c>
      <c r="F83">
        <v>0</v>
      </c>
      <c r="G83">
        <v>0</v>
      </c>
      <c r="H83">
        <v>0</v>
      </c>
      <c r="I83">
        <v>0</v>
      </c>
      <c r="J83">
        <v>0</v>
      </c>
    </row>
    <row r="84" spans="1:10" ht="28.8" x14ac:dyDescent="0.3">
      <c r="A84" s="81">
        <v>9006</v>
      </c>
      <c r="B84" s="297" t="s">
        <v>230</v>
      </c>
      <c r="C84" t="s">
        <v>231</v>
      </c>
      <c r="D84">
        <v>0</v>
      </c>
      <c r="E84">
        <v>0</v>
      </c>
      <c r="F84">
        <v>0</v>
      </c>
      <c r="G84">
        <v>0</v>
      </c>
      <c r="H84">
        <v>0</v>
      </c>
      <c r="I84">
        <v>0</v>
      </c>
      <c r="J84">
        <v>0</v>
      </c>
    </row>
    <row r="85" spans="1:10" ht="43.2" x14ac:dyDescent="0.3">
      <c r="A85" s="81">
        <v>9007</v>
      </c>
      <c r="B85" s="297" t="s">
        <v>261</v>
      </c>
      <c r="C85" t="s">
        <v>232</v>
      </c>
      <c r="D85">
        <v>0</v>
      </c>
      <c r="E85">
        <v>0</v>
      </c>
      <c r="F85">
        <v>0</v>
      </c>
      <c r="G85">
        <v>0</v>
      </c>
      <c r="H85">
        <v>0</v>
      </c>
      <c r="I85">
        <v>0</v>
      </c>
      <c r="J85">
        <v>0</v>
      </c>
    </row>
    <row r="86" spans="1:10" ht="28.8" x14ac:dyDescent="0.3">
      <c r="A86" s="81">
        <v>9008</v>
      </c>
      <c r="B86" s="297" t="s">
        <v>233</v>
      </c>
      <c r="C86" t="s">
        <v>57</v>
      </c>
      <c r="D86">
        <v>1.8</v>
      </c>
      <c r="E86">
        <v>0</v>
      </c>
      <c r="F86">
        <v>4.42</v>
      </c>
      <c r="G86">
        <v>2.2799999999999998</v>
      </c>
      <c r="H86">
        <v>5.6</v>
      </c>
      <c r="I86">
        <v>2.5299999999999998</v>
      </c>
      <c r="J86">
        <v>1.89</v>
      </c>
    </row>
    <row r="87" spans="1:10" ht="43.2" x14ac:dyDescent="0.3">
      <c r="A87" s="81">
        <v>9010</v>
      </c>
      <c r="B87" s="297" t="s">
        <v>234</v>
      </c>
      <c r="C87" t="s">
        <v>235</v>
      </c>
      <c r="D87">
        <v>0</v>
      </c>
      <c r="E87">
        <v>0</v>
      </c>
      <c r="F87">
        <v>0</v>
      </c>
      <c r="G87">
        <v>0</v>
      </c>
      <c r="H87">
        <v>0</v>
      </c>
      <c r="I87">
        <v>0</v>
      </c>
      <c r="J87">
        <v>0</v>
      </c>
    </row>
    <row r="88" spans="1:10" ht="86.4" x14ac:dyDescent="0.3">
      <c r="A88" s="81">
        <v>9011</v>
      </c>
      <c r="B88" s="297" t="s">
        <v>391</v>
      </c>
      <c r="C88" t="s">
        <v>236</v>
      </c>
      <c r="D88">
        <v>0</v>
      </c>
      <c r="E88">
        <v>0</v>
      </c>
      <c r="F88">
        <v>0</v>
      </c>
      <c r="G88">
        <v>0</v>
      </c>
      <c r="H88">
        <v>0</v>
      </c>
      <c r="I88">
        <v>0</v>
      </c>
      <c r="J88">
        <v>0</v>
      </c>
    </row>
    <row r="89" spans="1:10" ht="86.4" x14ac:dyDescent="0.3">
      <c r="A89" s="81">
        <v>9012</v>
      </c>
      <c r="B89" s="297" t="s">
        <v>392</v>
      </c>
      <c r="C89" t="s">
        <v>236</v>
      </c>
      <c r="D89">
        <v>0</v>
      </c>
      <c r="E89">
        <v>0</v>
      </c>
      <c r="F89">
        <v>0</v>
      </c>
      <c r="G89">
        <v>0</v>
      </c>
      <c r="H89">
        <v>0</v>
      </c>
      <c r="I89">
        <v>0</v>
      </c>
      <c r="J89">
        <v>0</v>
      </c>
    </row>
    <row r="90" spans="1:10" x14ac:dyDescent="0.3">
      <c r="A90" s="81">
        <v>9013</v>
      </c>
      <c r="B90" s="297" t="s">
        <v>237</v>
      </c>
      <c r="C90" t="s">
        <v>238</v>
      </c>
      <c r="D90">
        <v>0</v>
      </c>
      <c r="E90">
        <v>0</v>
      </c>
      <c r="F90">
        <v>0</v>
      </c>
      <c r="G90">
        <v>0</v>
      </c>
      <c r="H90">
        <v>0</v>
      </c>
      <c r="I90">
        <v>0</v>
      </c>
      <c r="J90">
        <v>0</v>
      </c>
    </row>
    <row r="91" spans="1:10" ht="43.2" x14ac:dyDescent="0.3">
      <c r="A91" s="81">
        <v>9014</v>
      </c>
      <c r="B91" s="297" t="s">
        <v>239</v>
      </c>
      <c r="C91" t="s">
        <v>240</v>
      </c>
      <c r="D91">
        <v>0</v>
      </c>
      <c r="E91">
        <v>0</v>
      </c>
      <c r="F91">
        <v>0</v>
      </c>
      <c r="G91">
        <v>0</v>
      </c>
      <c r="H91">
        <v>0</v>
      </c>
      <c r="I91">
        <v>0</v>
      </c>
      <c r="J91">
        <v>0</v>
      </c>
    </row>
    <row r="92" spans="1:10" ht="86.4" x14ac:dyDescent="0.3">
      <c r="A92" s="81">
        <v>9015</v>
      </c>
      <c r="B92" s="297" t="s">
        <v>393</v>
      </c>
      <c r="C92" t="s">
        <v>57</v>
      </c>
      <c r="D92">
        <v>0</v>
      </c>
      <c r="E92">
        <v>0</v>
      </c>
      <c r="F92">
        <v>0</v>
      </c>
      <c r="G92">
        <v>0</v>
      </c>
      <c r="H92">
        <v>0</v>
      </c>
      <c r="I92">
        <v>0</v>
      </c>
      <c r="J92">
        <v>0</v>
      </c>
    </row>
    <row r="93" spans="1:10" ht="86.4" x14ac:dyDescent="0.3">
      <c r="A93" s="81">
        <v>9016</v>
      </c>
      <c r="B93" s="297" t="s">
        <v>394</v>
      </c>
      <c r="C93" t="s">
        <v>57</v>
      </c>
      <c r="D93">
        <v>0</v>
      </c>
      <c r="E93">
        <v>0</v>
      </c>
      <c r="F93">
        <v>0</v>
      </c>
      <c r="G93">
        <v>0</v>
      </c>
      <c r="H93">
        <v>0</v>
      </c>
      <c r="I93">
        <v>0</v>
      </c>
      <c r="J93">
        <v>0</v>
      </c>
    </row>
    <row r="94" spans="1:10" ht="28.8" x14ac:dyDescent="0.3">
      <c r="A94" s="81">
        <v>9017</v>
      </c>
      <c r="B94" s="297" t="s">
        <v>241</v>
      </c>
      <c r="C94" t="s">
        <v>242</v>
      </c>
      <c r="D94">
        <v>0</v>
      </c>
      <c r="E94">
        <v>0</v>
      </c>
      <c r="F94">
        <v>0</v>
      </c>
      <c r="G94">
        <v>0</v>
      </c>
      <c r="H94">
        <v>0</v>
      </c>
      <c r="I94">
        <v>0</v>
      </c>
      <c r="J94">
        <v>0</v>
      </c>
    </row>
    <row r="95" spans="1:10" ht="72" x14ac:dyDescent="0.3">
      <c r="A95" s="81">
        <v>9018</v>
      </c>
      <c r="B95" s="297" t="s">
        <v>243</v>
      </c>
      <c r="C95" t="s">
        <v>244</v>
      </c>
      <c r="D95">
        <v>0</v>
      </c>
      <c r="E95">
        <v>0</v>
      </c>
      <c r="F95">
        <v>0</v>
      </c>
      <c r="G95">
        <v>0</v>
      </c>
      <c r="H95">
        <v>0</v>
      </c>
      <c r="I95">
        <v>0</v>
      </c>
      <c r="J95">
        <v>0</v>
      </c>
    </row>
    <row r="96" spans="1:10" ht="28.8" x14ac:dyDescent="0.3">
      <c r="A96" s="81">
        <v>9019</v>
      </c>
      <c r="B96" s="297" t="s">
        <v>245</v>
      </c>
      <c r="C96" t="s">
        <v>246</v>
      </c>
      <c r="D96">
        <v>0</v>
      </c>
      <c r="E96">
        <v>0</v>
      </c>
      <c r="F96">
        <v>0</v>
      </c>
      <c r="G96">
        <v>0</v>
      </c>
      <c r="H96">
        <v>0</v>
      </c>
      <c r="I96">
        <v>0</v>
      </c>
      <c r="J96">
        <v>0</v>
      </c>
    </row>
    <row r="99" spans="4:10" x14ac:dyDescent="0.3">
      <c r="D99" s="343">
        <v>5025825020</v>
      </c>
      <c r="E99" t="s">
        <v>465</v>
      </c>
      <c r="F99" s="343">
        <v>2169631674.1999998</v>
      </c>
      <c r="G99" s="343">
        <v>3651610546.8000002</v>
      </c>
      <c r="H99" s="343">
        <v>2623756840</v>
      </c>
      <c r="I99" s="343">
        <v>4295429999.3999996</v>
      </c>
      <c r="J99" s="343">
        <v>4075142081</v>
      </c>
    </row>
    <row r="101" spans="4:10" x14ac:dyDescent="0.3">
      <c r="D101" s="343">
        <f>D78-D99</f>
        <v>0</v>
      </c>
      <c r="E101" s="343" t="e">
        <f t="shared" ref="E101:J101" si="0">E78-E99</f>
        <v>#VALUE!</v>
      </c>
      <c r="F101" s="343">
        <f t="shared" si="0"/>
        <v>0</v>
      </c>
      <c r="G101" s="343">
        <f t="shared" si="0"/>
        <v>0</v>
      </c>
      <c r="H101" s="343">
        <f t="shared" si="0"/>
        <v>0</v>
      </c>
      <c r="I101" s="343">
        <f t="shared" si="0"/>
        <v>0</v>
      </c>
      <c r="J101" s="343">
        <f t="shared" si="0"/>
        <v>0</v>
      </c>
    </row>
    <row r="274" spans="6:6" x14ac:dyDescent="0.3">
      <c r="F274" s="370"/>
    </row>
    <row r="309" spans="4:9" x14ac:dyDescent="0.3">
      <c r="D309" s="343"/>
      <c r="E309" s="343"/>
      <c r="F309" s="343"/>
      <c r="G309" s="343"/>
      <c r="H309" s="343"/>
      <c r="I309" s="343"/>
    </row>
    <row r="310" spans="4:9" x14ac:dyDescent="0.3">
      <c r="D310" s="343"/>
      <c r="E310" s="343"/>
      <c r="F310" s="343"/>
      <c r="G310" s="343"/>
      <c r="H310" s="343"/>
      <c r="I310" s="343"/>
    </row>
  </sheetData>
  <sheetProtection algorithmName="SHA-512" hashValue="i8GUYpcGc+ApQiQCNsDPHwYL1iqEUl2tOl+NzkKk9c2RRfLNBjCW3mabD2ws73vTsNFmAF4AbVfDuzWxROiLow==" saltValue="6YVdP2xilkivmBiTr0iO3g=="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7"/>
  <sheetViews>
    <sheetView workbookViewId="0">
      <selection activeCell="H21" sqref="H21"/>
    </sheetView>
  </sheetViews>
  <sheetFormatPr defaultColWidth="9.109375" defaultRowHeight="14.4" x14ac:dyDescent="0.3"/>
  <cols>
    <col min="1" max="1" width="52.5546875" style="170" customWidth="1"/>
    <col min="2" max="12" width="9.109375" style="220"/>
    <col min="13" max="13" width="21.6640625" style="220" customWidth="1"/>
    <col min="14" max="14" width="16.88671875" style="220" customWidth="1"/>
    <col min="15" max="16" width="9.109375" style="220"/>
    <col min="17" max="17" width="18.109375" style="220" customWidth="1"/>
    <col min="18" max="18" width="11" style="220" customWidth="1"/>
    <col min="19" max="16384" width="9.109375" style="220"/>
  </cols>
  <sheetData>
    <row r="1" spans="1:20" x14ac:dyDescent="0.3">
      <c r="A1" s="170" t="s">
        <v>144</v>
      </c>
    </row>
    <row r="2" spans="1:20" ht="15" thickBot="1" x14ac:dyDescent="0.35">
      <c r="A2" s="218" t="s">
        <v>271</v>
      </c>
      <c r="B2" s="82">
        <v>584016</v>
      </c>
      <c r="C2" s="217">
        <v>58</v>
      </c>
      <c r="D2" s="32"/>
      <c r="E2" s="32"/>
      <c r="F2" s="220" t="s">
        <v>350</v>
      </c>
      <c r="G2" s="220" t="s">
        <v>271</v>
      </c>
    </row>
    <row r="3" spans="1:20" ht="15" customHeight="1" thickBot="1" x14ac:dyDescent="0.35">
      <c r="A3" s="219" t="s">
        <v>273</v>
      </c>
      <c r="B3" s="82">
        <v>581427</v>
      </c>
      <c r="C3" s="217">
        <v>58</v>
      </c>
      <c r="D3" s="31"/>
      <c r="E3" s="32"/>
      <c r="F3" s="220" t="s">
        <v>351</v>
      </c>
      <c r="G3" s="220" t="s">
        <v>273</v>
      </c>
      <c r="O3" s="222"/>
      <c r="P3" s="222"/>
      <c r="S3" s="222"/>
      <c r="T3" s="222"/>
    </row>
    <row r="4" spans="1:20" ht="15" thickBot="1" x14ac:dyDescent="0.35">
      <c r="A4" s="219" t="s">
        <v>274</v>
      </c>
      <c r="B4" s="82">
        <v>584015</v>
      </c>
      <c r="C4" s="217">
        <v>58</v>
      </c>
      <c r="D4" s="31"/>
      <c r="E4" s="32"/>
      <c r="F4" s="220" t="s">
        <v>352</v>
      </c>
      <c r="G4" s="220" t="s">
        <v>274</v>
      </c>
      <c r="O4" s="222"/>
      <c r="P4" s="222"/>
      <c r="S4" s="222"/>
      <c r="T4" s="222"/>
    </row>
    <row r="5" spans="1:20" ht="15" thickBot="1" x14ac:dyDescent="0.35">
      <c r="A5" s="219" t="s">
        <v>275</v>
      </c>
      <c r="B5" s="82">
        <v>581418</v>
      </c>
      <c r="C5" s="217">
        <v>58</v>
      </c>
      <c r="D5" s="31"/>
      <c r="E5" s="32"/>
      <c r="F5" s="220" t="s">
        <v>353</v>
      </c>
      <c r="G5" s="220" t="s">
        <v>275</v>
      </c>
      <c r="O5" s="222"/>
      <c r="P5" s="222"/>
      <c r="S5" s="222"/>
      <c r="T5" s="222"/>
    </row>
    <row r="6" spans="1:20" ht="15" thickBot="1" x14ac:dyDescent="0.35">
      <c r="A6" s="219" t="s">
        <v>276</v>
      </c>
      <c r="B6" s="82">
        <v>584134</v>
      </c>
      <c r="C6" s="217">
        <v>58</v>
      </c>
      <c r="D6" s="31"/>
      <c r="E6" s="32"/>
      <c r="F6" s="220" t="s">
        <v>355</v>
      </c>
      <c r="G6" s="220" t="s">
        <v>277</v>
      </c>
      <c r="O6" s="222"/>
      <c r="P6" s="222"/>
      <c r="S6" s="222"/>
      <c r="T6" s="222"/>
    </row>
    <row r="7" spans="1:20" ht="15" thickBot="1" x14ac:dyDescent="0.35">
      <c r="A7" s="219" t="s">
        <v>277</v>
      </c>
      <c r="B7" s="82">
        <v>581419</v>
      </c>
      <c r="C7" s="217">
        <v>58</v>
      </c>
      <c r="D7" s="31"/>
      <c r="E7" s="32"/>
      <c r="F7" s="220" t="s">
        <v>354</v>
      </c>
      <c r="G7" s="220" t="s">
        <v>276</v>
      </c>
      <c r="O7" s="222"/>
      <c r="P7" s="222"/>
      <c r="S7" s="222"/>
      <c r="T7" s="222"/>
    </row>
    <row r="8" spans="1:20" ht="15" thickBot="1" x14ac:dyDescent="0.35">
      <c r="A8" s="219"/>
      <c r="B8" s="82"/>
      <c r="C8" s="217"/>
      <c r="D8" s="31"/>
      <c r="E8" s="32"/>
      <c r="O8" s="222"/>
      <c r="P8" s="222"/>
      <c r="S8" s="222"/>
      <c r="T8" s="222"/>
    </row>
    <row r="9" spans="1:20" ht="15" thickBot="1" x14ac:dyDescent="0.35">
      <c r="A9" s="219"/>
      <c r="B9" s="82"/>
      <c r="C9" s="217"/>
      <c r="D9" s="31"/>
      <c r="E9" s="32"/>
      <c r="O9" s="222"/>
      <c r="P9" s="222"/>
      <c r="S9" s="222"/>
      <c r="T9" s="222"/>
    </row>
    <row r="10" spans="1:20" ht="15" thickBot="1" x14ac:dyDescent="0.35">
      <c r="A10" s="219"/>
      <c r="B10" s="82"/>
      <c r="C10" s="217"/>
      <c r="D10" s="31"/>
      <c r="E10" s="32"/>
      <c r="O10" s="222"/>
      <c r="P10" s="222"/>
      <c r="S10" s="222"/>
      <c r="T10" s="222"/>
    </row>
    <row r="11" spans="1:20" ht="15" thickBot="1" x14ac:dyDescent="0.35">
      <c r="A11" s="219"/>
      <c r="B11" s="82"/>
      <c r="C11" s="217"/>
      <c r="D11" s="31"/>
      <c r="E11" s="32"/>
      <c r="O11" s="222"/>
      <c r="P11" s="222"/>
      <c r="S11" s="222"/>
      <c r="T11" s="222"/>
    </row>
    <row r="12" spans="1:20" ht="15" thickBot="1" x14ac:dyDescent="0.35">
      <c r="A12" s="219"/>
      <c r="B12" s="82"/>
      <c r="C12" s="217"/>
      <c r="D12" s="31"/>
      <c r="E12" s="32"/>
      <c r="O12" s="222"/>
      <c r="P12" s="222"/>
      <c r="S12" s="222"/>
      <c r="T12" s="222"/>
    </row>
    <row r="13" spans="1:20" ht="33" customHeight="1" thickBot="1" x14ac:dyDescent="0.35">
      <c r="A13" s="219"/>
      <c r="B13" s="82"/>
      <c r="C13" s="217"/>
      <c r="D13" s="31"/>
      <c r="E13" s="32"/>
      <c r="O13" s="222"/>
      <c r="P13" s="222"/>
      <c r="S13" s="222"/>
      <c r="T13" s="222"/>
    </row>
    <row r="14" spans="1:20" ht="15" thickBot="1" x14ac:dyDescent="0.35">
      <c r="A14" s="219"/>
      <c r="B14" s="82"/>
      <c r="C14" s="217"/>
      <c r="D14" s="31"/>
      <c r="E14" s="32"/>
      <c r="F14" s="220" t="s">
        <v>446</v>
      </c>
      <c r="G14" s="220" t="s">
        <v>272</v>
      </c>
      <c r="K14" s="220" t="s">
        <v>447</v>
      </c>
      <c r="O14" s="222"/>
      <c r="P14" s="222"/>
      <c r="S14" s="222"/>
      <c r="T14" s="222"/>
    </row>
    <row r="15" spans="1:20" ht="15" thickBot="1" x14ac:dyDescent="0.35">
      <c r="A15" s="219"/>
      <c r="B15" s="82"/>
      <c r="C15" s="217"/>
      <c r="D15" s="31"/>
      <c r="E15" s="32"/>
      <c r="O15" s="222"/>
      <c r="P15" s="222"/>
      <c r="S15" s="222"/>
      <c r="T15" s="222"/>
    </row>
    <row r="16" spans="1:20" ht="15" thickBot="1" x14ac:dyDescent="0.35">
      <c r="A16" s="219"/>
      <c r="B16" s="82"/>
      <c r="C16" s="217"/>
      <c r="D16" s="31"/>
      <c r="E16" s="32"/>
      <c r="O16" s="222"/>
      <c r="P16" s="222"/>
      <c r="S16" s="222"/>
      <c r="T16" s="222"/>
    </row>
    <row r="17" spans="1:20" ht="15" thickBot="1" x14ac:dyDescent="0.35">
      <c r="A17" s="219"/>
      <c r="B17" s="82"/>
      <c r="C17" s="217"/>
      <c r="D17" s="31"/>
      <c r="E17" s="32"/>
      <c r="O17" s="222"/>
      <c r="P17" s="222"/>
      <c r="S17" s="222"/>
      <c r="T17" s="222"/>
    </row>
    <row r="18" spans="1:20" ht="15" thickBot="1" x14ac:dyDescent="0.35">
      <c r="A18" s="219"/>
      <c r="B18" s="82"/>
      <c r="C18" s="217"/>
      <c r="D18" s="31"/>
      <c r="E18" s="32"/>
      <c r="O18" s="222"/>
      <c r="P18" s="222"/>
      <c r="S18" s="222"/>
      <c r="T18" s="222"/>
    </row>
    <row r="19" spans="1:20" ht="15" thickBot="1" x14ac:dyDescent="0.35">
      <c r="A19" s="219"/>
      <c r="B19" s="82"/>
      <c r="C19" s="217"/>
      <c r="D19" s="31"/>
      <c r="E19" s="32"/>
      <c r="O19" s="222"/>
      <c r="P19" s="222"/>
      <c r="S19" s="222"/>
      <c r="T19" s="222"/>
    </row>
    <row r="20" spans="1:20" ht="15" thickBot="1" x14ac:dyDescent="0.35">
      <c r="A20" s="219"/>
      <c r="B20" s="82"/>
      <c r="C20" s="217"/>
      <c r="D20" s="31"/>
      <c r="E20" s="32"/>
      <c r="O20" s="222"/>
      <c r="P20" s="222"/>
      <c r="S20" s="222"/>
      <c r="T20" s="222"/>
    </row>
    <row r="21" spans="1:20" ht="15" thickBot="1" x14ac:dyDescent="0.35">
      <c r="A21" s="219"/>
      <c r="B21" s="82"/>
      <c r="C21" s="217"/>
      <c r="D21" s="31"/>
      <c r="E21" s="32"/>
      <c r="O21" s="222"/>
      <c r="P21" s="222"/>
      <c r="S21" s="222"/>
      <c r="T21" s="222"/>
    </row>
    <row r="22" spans="1:20" ht="15" thickBot="1" x14ac:dyDescent="0.35">
      <c r="A22" s="219"/>
      <c r="B22" s="82"/>
      <c r="C22" s="217"/>
      <c r="D22" s="31"/>
      <c r="E22" s="32"/>
      <c r="O22" s="222"/>
      <c r="P22" s="222"/>
      <c r="S22" s="222"/>
      <c r="T22" s="222"/>
    </row>
    <row r="23" spans="1:20" ht="15" thickBot="1" x14ac:dyDescent="0.35">
      <c r="A23" s="219"/>
      <c r="B23" s="82"/>
      <c r="C23" s="217"/>
      <c r="D23" s="31"/>
      <c r="E23" s="32"/>
      <c r="O23" s="222"/>
      <c r="P23" s="222"/>
      <c r="S23" s="222"/>
      <c r="T23" s="222"/>
    </row>
    <row r="24" spans="1:20" ht="15" thickBot="1" x14ac:dyDescent="0.35">
      <c r="A24" s="219"/>
      <c r="B24" s="82"/>
      <c r="C24" s="217"/>
      <c r="D24" s="31"/>
      <c r="E24" s="32"/>
      <c r="O24" s="222"/>
      <c r="P24" s="222"/>
      <c r="S24" s="222"/>
      <c r="T24" s="222"/>
    </row>
    <row r="25" spans="1:20" ht="15" thickBot="1" x14ac:dyDescent="0.35">
      <c r="A25" s="219"/>
      <c r="B25" s="82"/>
      <c r="C25" s="217"/>
      <c r="D25" s="31"/>
      <c r="E25" s="32"/>
      <c r="O25" s="222"/>
      <c r="P25" s="222"/>
      <c r="S25" s="222"/>
      <c r="T25" s="222"/>
    </row>
    <row r="26" spans="1:20" ht="15" thickBot="1" x14ac:dyDescent="0.35">
      <c r="A26" s="219"/>
      <c r="B26" s="82"/>
      <c r="C26" s="217"/>
      <c r="D26" s="31"/>
      <c r="E26" s="32"/>
      <c r="O26" s="222"/>
      <c r="P26" s="222"/>
      <c r="S26" s="222"/>
      <c r="T26" s="222"/>
    </row>
    <row r="27" spans="1:20" ht="15" thickBot="1" x14ac:dyDescent="0.35">
      <c r="A27" s="219"/>
      <c r="B27" s="82"/>
      <c r="C27" s="217"/>
      <c r="D27" s="31"/>
      <c r="E27" s="32"/>
      <c r="O27" s="222"/>
      <c r="P27" s="222"/>
      <c r="S27" s="222"/>
      <c r="T27" s="222"/>
    </row>
    <row r="28" spans="1:20" ht="21.6" customHeight="1" thickBot="1" x14ac:dyDescent="0.35">
      <c r="A28" s="219"/>
      <c r="B28" s="82"/>
      <c r="C28" s="217"/>
      <c r="D28" s="31"/>
      <c r="E28" s="32"/>
      <c r="O28" s="222"/>
      <c r="P28" s="222"/>
      <c r="S28" s="222"/>
      <c r="T28" s="222"/>
    </row>
    <row r="29" spans="1:20" ht="22.95" customHeight="1" thickBot="1" x14ac:dyDescent="0.35">
      <c r="A29" s="219"/>
      <c r="B29" s="82"/>
      <c r="C29" s="217"/>
      <c r="D29" s="31"/>
      <c r="E29" s="32"/>
      <c r="O29" s="222"/>
      <c r="P29" s="222"/>
      <c r="S29" s="222"/>
      <c r="T29" s="222"/>
    </row>
    <row r="30" spans="1:20" ht="15" thickBot="1" x14ac:dyDescent="0.35">
      <c r="A30" s="219"/>
      <c r="B30" s="82"/>
      <c r="C30" s="217"/>
      <c r="D30" s="31"/>
      <c r="E30" s="32"/>
      <c r="O30" s="222"/>
      <c r="P30" s="222"/>
      <c r="S30" s="222"/>
      <c r="T30" s="222"/>
    </row>
    <row r="31" spans="1:20" ht="15" thickBot="1" x14ac:dyDescent="0.35">
      <c r="A31" s="219"/>
      <c r="B31" s="82"/>
      <c r="C31" s="217"/>
      <c r="D31" s="31"/>
      <c r="E31" s="32"/>
      <c r="O31" s="222"/>
      <c r="P31" s="222"/>
      <c r="S31" s="222"/>
      <c r="T31" s="222"/>
    </row>
    <row r="32" spans="1:20" ht="15" thickBot="1" x14ac:dyDescent="0.35">
      <c r="A32" s="219"/>
      <c r="B32" s="82"/>
      <c r="C32" s="217"/>
      <c r="D32" s="31"/>
      <c r="E32" s="32"/>
      <c r="O32" s="222"/>
      <c r="P32" s="222"/>
      <c r="S32" s="222"/>
      <c r="T32" s="222"/>
    </row>
    <row r="33" spans="1:20" ht="15" thickBot="1" x14ac:dyDescent="0.35">
      <c r="A33" s="219"/>
      <c r="B33" s="82"/>
      <c r="C33" s="217"/>
      <c r="D33" s="31"/>
      <c r="E33" s="32"/>
      <c r="O33" s="222"/>
      <c r="P33" s="222"/>
      <c r="S33" s="222"/>
      <c r="T33" s="222"/>
    </row>
    <row r="34" spans="1:20" ht="15" thickBot="1" x14ac:dyDescent="0.35">
      <c r="A34" s="219"/>
      <c r="B34" s="82"/>
      <c r="C34" s="217"/>
      <c r="D34" s="31"/>
      <c r="E34" s="32"/>
      <c r="O34" s="222"/>
      <c r="P34" s="222"/>
      <c r="S34" s="222"/>
      <c r="T34" s="222"/>
    </row>
    <row r="35" spans="1:20" ht="15" thickBot="1" x14ac:dyDescent="0.35">
      <c r="A35" s="219"/>
      <c r="B35" s="82"/>
      <c r="C35" s="217"/>
      <c r="D35" s="31"/>
      <c r="E35" s="32"/>
      <c r="O35" s="222"/>
      <c r="P35" s="222"/>
      <c r="S35" s="222"/>
      <c r="T35" s="222"/>
    </row>
    <row r="36" spans="1:20" ht="15" thickBot="1" x14ac:dyDescent="0.35">
      <c r="A36" s="219"/>
      <c r="B36" s="82"/>
      <c r="C36" s="217"/>
      <c r="D36" s="31"/>
      <c r="E36" s="32"/>
      <c r="O36" s="222"/>
      <c r="P36" s="222"/>
      <c r="S36" s="222"/>
      <c r="T36" s="222"/>
    </row>
    <row r="37" spans="1:20" ht="15" thickBot="1" x14ac:dyDescent="0.35">
      <c r="A37" s="219"/>
      <c r="B37" s="82"/>
      <c r="C37" s="217"/>
      <c r="D37" s="31"/>
      <c r="E37" s="32"/>
      <c r="O37" s="222"/>
      <c r="P37" s="222"/>
      <c r="S37" s="222"/>
      <c r="T37" s="222"/>
    </row>
    <row r="38" spans="1:20" ht="15" thickBot="1" x14ac:dyDescent="0.35">
      <c r="A38" s="219"/>
      <c r="B38" s="82"/>
      <c r="C38" s="217"/>
      <c r="D38" s="31"/>
      <c r="E38" s="32"/>
      <c r="O38" s="222"/>
      <c r="P38" s="222"/>
      <c r="S38" s="222"/>
      <c r="T38" s="222"/>
    </row>
    <row r="39" spans="1:20" ht="15" thickBot="1" x14ac:dyDescent="0.35">
      <c r="A39" s="219"/>
      <c r="B39" s="82"/>
      <c r="C39" s="217"/>
      <c r="D39" s="31"/>
      <c r="E39" s="32"/>
      <c r="O39" s="222"/>
      <c r="P39" s="222"/>
      <c r="S39" s="222"/>
      <c r="T39" s="222"/>
    </row>
    <row r="40" spans="1:20" ht="15" thickBot="1" x14ac:dyDescent="0.35">
      <c r="A40" s="219"/>
      <c r="B40" s="82"/>
      <c r="C40" s="217"/>
      <c r="D40" s="31"/>
      <c r="E40" s="32"/>
      <c r="O40" s="222"/>
      <c r="P40" s="222"/>
      <c r="S40" s="222"/>
      <c r="T40" s="222"/>
    </row>
    <row r="41" spans="1:20" ht="15" thickBot="1" x14ac:dyDescent="0.35">
      <c r="A41" s="219"/>
      <c r="B41" s="82"/>
      <c r="C41" s="217"/>
      <c r="D41" s="31"/>
      <c r="E41" s="32"/>
      <c r="O41" s="222"/>
      <c r="P41" s="222"/>
      <c r="S41" s="222"/>
      <c r="T41" s="222"/>
    </row>
    <row r="42" spans="1:20" ht="15" thickBot="1" x14ac:dyDescent="0.35">
      <c r="A42" s="219"/>
      <c r="B42" s="82"/>
      <c r="C42" s="217"/>
      <c r="D42" s="31"/>
      <c r="E42" s="32"/>
      <c r="O42" s="222"/>
      <c r="P42" s="222"/>
      <c r="S42" s="222"/>
      <c r="T42" s="222"/>
    </row>
    <row r="43" spans="1:20" ht="15" thickBot="1" x14ac:dyDescent="0.35">
      <c r="A43" s="219"/>
      <c r="B43" s="82"/>
      <c r="C43" s="217"/>
      <c r="D43" s="31"/>
      <c r="E43" s="32"/>
      <c r="O43" s="222"/>
      <c r="P43" s="222"/>
      <c r="S43" s="222"/>
      <c r="T43" s="222"/>
    </row>
    <row r="44" spans="1:20" ht="15" thickBot="1" x14ac:dyDescent="0.35">
      <c r="A44" s="219"/>
      <c r="B44" s="82"/>
      <c r="C44" s="217"/>
      <c r="D44" s="31"/>
      <c r="E44" s="32"/>
      <c r="O44" s="222"/>
      <c r="P44" s="222"/>
      <c r="S44" s="222"/>
      <c r="T44" s="222"/>
    </row>
    <row r="45" spans="1:20" ht="15" thickBot="1" x14ac:dyDescent="0.35">
      <c r="A45" s="219"/>
      <c r="B45" s="82"/>
      <c r="C45" s="217"/>
      <c r="D45" s="31"/>
      <c r="E45" s="32"/>
      <c r="O45" s="222"/>
      <c r="P45" s="222"/>
      <c r="S45" s="222"/>
      <c r="T45" s="222"/>
    </row>
    <row r="46" spans="1:20" ht="15" thickBot="1" x14ac:dyDescent="0.35">
      <c r="A46" s="219"/>
      <c r="B46" s="82"/>
      <c r="C46" s="217"/>
      <c r="D46" s="31"/>
      <c r="E46" s="32"/>
      <c r="O46" s="222"/>
      <c r="P46" s="222"/>
      <c r="S46" s="222"/>
      <c r="T46" s="222"/>
    </row>
    <row r="47" spans="1:20" ht="15" thickBot="1" x14ac:dyDescent="0.35">
      <c r="A47" s="219"/>
      <c r="B47" s="82"/>
      <c r="C47" s="217"/>
      <c r="D47" s="31"/>
      <c r="E47" s="32"/>
      <c r="O47" s="222"/>
      <c r="P47" s="222"/>
      <c r="S47" s="222"/>
      <c r="T47" s="222"/>
    </row>
    <row r="48" spans="1:20" ht="15" thickBot="1" x14ac:dyDescent="0.35">
      <c r="A48" s="219"/>
      <c r="B48" s="82"/>
      <c r="C48" s="217"/>
      <c r="D48" s="31"/>
      <c r="E48" s="32"/>
      <c r="O48" s="222"/>
      <c r="P48" s="222"/>
      <c r="S48" s="222"/>
      <c r="T48" s="222"/>
    </row>
    <row r="49" spans="1:20" ht="15" thickBot="1" x14ac:dyDescent="0.35">
      <c r="A49" s="219"/>
      <c r="B49" s="82"/>
      <c r="C49" s="217"/>
      <c r="D49" s="31"/>
      <c r="E49" s="32"/>
      <c r="O49" s="222"/>
      <c r="P49" s="222"/>
      <c r="S49" s="222"/>
      <c r="T49" s="222"/>
    </row>
    <row r="50" spans="1:20" ht="15" thickBot="1" x14ac:dyDescent="0.35">
      <c r="A50" s="219"/>
      <c r="B50" s="82"/>
      <c r="C50" s="217"/>
      <c r="D50" s="31"/>
      <c r="E50" s="32"/>
      <c r="O50" s="222"/>
      <c r="P50" s="222"/>
      <c r="S50" s="222"/>
      <c r="T50" s="222"/>
    </row>
    <row r="51" spans="1:20" ht="15" thickBot="1" x14ac:dyDescent="0.35">
      <c r="A51" s="219"/>
      <c r="B51" s="82"/>
      <c r="C51" s="217"/>
      <c r="D51" s="31"/>
      <c r="E51" s="32"/>
      <c r="O51" s="222"/>
      <c r="P51" s="222"/>
      <c r="S51" s="222"/>
      <c r="T51" s="222"/>
    </row>
    <row r="52" spans="1:20" ht="15" thickBot="1" x14ac:dyDescent="0.35">
      <c r="A52" s="219"/>
      <c r="B52" s="82"/>
      <c r="C52" s="217"/>
      <c r="D52" s="31"/>
      <c r="E52" s="32"/>
      <c r="O52" s="222"/>
      <c r="P52" s="222"/>
      <c r="S52" s="222"/>
      <c r="T52" s="222"/>
    </row>
    <row r="53" spans="1:20" ht="15" thickBot="1" x14ac:dyDescent="0.35">
      <c r="A53" s="219"/>
      <c r="B53" s="82"/>
      <c r="C53" s="217"/>
      <c r="D53" s="31"/>
      <c r="E53" s="32"/>
      <c r="O53" s="222"/>
      <c r="P53" s="222"/>
      <c r="S53" s="222"/>
      <c r="T53" s="222"/>
    </row>
    <row r="54" spans="1:20" ht="15" thickBot="1" x14ac:dyDescent="0.35">
      <c r="A54" s="219"/>
      <c r="B54" s="82"/>
      <c r="C54" s="217"/>
      <c r="D54" s="31"/>
      <c r="E54" s="32"/>
      <c r="O54" s="222"/>
      <c r="P54" s="222"/>
      <c r="S54" s="222"/>
      <c r="T54" s="222"/>
    </row>
    <row r="55" spans="1:20" ht="15" thickBot="1" x14ac:dyDescent="0.35">
      <c r="A55" s="219"/>
      <c r="B55" s="82"/>
      <c r="C55" s="217"/>
      <c r="D55" s="31"/>
      <c r="E55" s="32"/>
      <c r="O55" s="222"/>
      <c r="P55" s="222"/>
      <c r="S55" s="222"/>
      <c r="T55" s="222"/>
    </row>
    <row r="56" spans="1:20" ht="15" thickBot="1" x14ac:dyDescent="0.35">
      <c r="A56" s="219"/>
      <c r="B56" s="82"/>
      <c r="C56" s="217"/>
      <c r="D56" s="31"/>
      <c r="E56" s="32"/>
      <c r="O56" s="222"/>
      <c r="P56" s="222"/>
      <c r="S56" s="222"/>
      <c r="T56" s="222"/>
    </row>
    <row r="57" spans="1:20" ht="15" thickBot="1" x14ac:dyDescent="0.35">
      <c r="A57" s="219"/>
      <c r="B57" s="82"/>
      <c r="C57" s="217"/>
      <c r="D57" s="31"/>
      <c r="E57" s="32"/>
      <c r="O57" s="222"/>
      <c r="P57" s="222"/>
      <c r="S57" s="222"/>
      <c r="T57" s="222"/>
    </row>
    <row r="58" spans="1:20" ht="15" thickBot="1" x14ac:dyDescent="0.35">
      <c r="A58" s="219"/>
      <c r="B58" s="82"/>
      <c r="C58" s="217"/>
      <c r="D58" s="31"/>
      <c r="E58" s="32"/>
      <c r="O58" s="222"/>
      <c r="P58" s="222"/>
      <c r="S58" s="222"/>
      <c r="T58" s="222"/>
    </row>
    <row r="59" spans="1:20" ht="15" thickBot="1" x14ac:dyDescent="0.35">
      <c r="A59" s="219"/>
      <c r="B59" s="82"/>
      <c r="C59" s="217"/>
      <c r="D59" s="31"/>
      <c r="E59" s="32"/>
      <c r="O59" s="222"/>
      <c r="P59" s="222"/>
      <c r="S59" s="222"/>
      <c r="T59" s="222"/>
    </row>
    <row r="60" spans="1:20" ht="15" thickBot="1" x14ac:dyDescent="0.35">
      <c r="A60" s="219"/>
      <c r="B60" s="82"/>
      <c r="C60" s="217"/>
      <c r="D60" s="31"/>
      <c r="E60" s="32"/>
      <c r="O60" s="222"/>
      <c r="P60" s="222"/>
      <c r="S60" s="222"/>
      <c r="T60" s="222"/>
    </row>
    <row r="61" spans="1:20" ht="15" thickBot="1" x14ac:dyDescent="0.35">
      <c r="A61" s="219"/>
      <c r="B61" s="82"/>
      <c r="C61" s="217"/>
      <c r="D61" s="31"/>
      <c r="E61" s="32"/>
      <c r="O61" s="222"/>
      <c r="P61" s="222"/>
      <c r="S61" s="222"/>
      <c r="T61" s="222"/>
    </row>
    <row r="62" spans="1:20" ht="15" thickBot="1" x14ac:dyDescent="0.35">
      <c r="A62" s="219"/>
      <c r="B62" s="82"/>
      <c r="C62" s="217"/>
      <c r="D62" s="31"/>
      <c r="E62" s="32"/>
      <c r="O62" s="222"/>
      <c r="P62" s="222"/>
      <c r="S62" s="222"/>
      <c r="T62" s="222"/>
    </row>
    <row r="63" spans="1:20" ht="15" thickBot="1" x14ac:dyDescent="0.35">
      <c r="A63" s="219"/>
      <c r="B63" s="82"/>
      <c r="C63" s="217"/>
      <c r="D63" s="31"/>
      <c r="E63" s="32"/>
      <c r="O63" s="222"/>
      <c r="P63" s="222"/>
      <c r="S63" s="222"/>
      <c r="T63" s="222"/>
    </row>
    <row r="64" spans="1:20" ht="15" thickBot="1" x14ac:dyDescent="0.35">
      <c r="A64" s="219"/>
      <c r="B64" s="82"/>
      <c r="C64" s="217"/>
      <c r="D64" s="31"/>
      <c r="E64" s="32"/>
      <c r="O64" s="222"/>
      <c r="P64" s="222"/>
      <c r="S64" s="222"/>
      <c r="T64" s="222"/>
    </row>
    <row r="65" spans="1:20" ht="15" thickBot="1" x14ac:dyDescent="0.35">
      <c r="A65" s="219"/>
      <c r="B65" s="82"/>
      <c r="C65" s="217"/>
      <c r="D65" s="31"/>
      <c r="E65" s="32"/>
      <c r="O65" s="222"/>
      <c r="P65" s="222"/>
      <c r="S65" s="222"/>
      <c r="T65" s="222"/>
    </row>
    <row r="66" spans="1:20" ht="15" thickBot="1" x14ac:dyDescent="0.35">
      <c r="A66" s="219"/>
      <c r="B66" s="82"/>
      <c r="C66" s="217"/>
      <c r="D66" s="31"/>
      <c r="E66" s="32"/>
      <c r="O66" s="222"/>
      <c r="P66" s="222"/>
      <c r="S66" s="222"/>
      <c r="T66" s="222"/>
    </row>
    <row r="67" spans="1:20" ht="15" thickBot="1" x14ac:dyDescent="0.35">
      <c r="A67" s="219"/>
      <c r="B67" s="82"/>
      <c r="C67" s="217"/>
      <c r="D67" s="31"/>
      <c r="E67" s="32"/>
      <c r="O67" s="222"/>
      <c r="P67" s="222"/>
      <c r="S67" s="222"/>
      <c r="T67" s="222"/>
    </row>
  </sheetData>
  <sheetProtection algorithmName="SHA-512" hashValue="Br/zIC+BM9GFW76xsJlMtH5N6UXeR/XA3wREE4FkVNUEzmcK+qoMyIUqqAMglPECTWp1FaGD+/yBV0Us4xypBQ==" saltValue="1YhfAg3v7RSng41myPQ5S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Instructions</vt:lpstr>
      <vt:lpstr>Unit Data from Audit Worksheet</vt:lpstr>
      <vt:lpstr>TD Info Completed by Auditor</vt:lpstr>
      <vt:lpstr>Performance  Indicators Print</vt:lpstr>
      <vt:lpstr>Import</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2023-09-15T14:00:43Z</cp:lastPrinted>
  <dcterms:created xsi:type="dcterms:W3CDTF">2011-03-11T21:05:05Z</dcterms:created>
  <dcterms:modified xsi:type="dcterms:W3CDTF">2024-09-05T18:57:36Z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