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134DC91C-0EA6-4CF4-910E-3E0B354A05E7}" xr6:coauthVersionLast="47" xr6:coauthVersionMax="47" xr10:uidLastSave="{00000000-0000-0000-0000-000000000000}"/>
  <bookViews>
    <workbookView xWindow="57480" yWindow="-8370" windowWidth="29040" windowHeight="15840" tabRatio="707" xr2:uid="{00000000-000D-0000-FFFF-FFFF00000000}"/>
  </bookViews>
  <sheets>
    <sheet name="Instructions" sheetId="97" r:id="rId1"/>
    <sheet name="Unit Data from Audit Worksheet" sheetId="1" r:id="rId2"/>
    <sheet name="TD Info Completed by Auditor" sheetId="91" r:id="rId3"/>
    <sheet name="Performance  Indicators Print" sheetId="88" r:id="rId4"/>
    <sheet name="RSS" sheetId="92" r:id="rId5"/>
    <sheet name="Import" sheetId="28" state="hidden" r:id="rId6"/>
    <sheet name="PY1 Data(H)" sheetId="82" state="hidden" r:id="rId7"/>
    <sheet name="PY2 Data(H)" sheetId="84" state="hidden" r:id="rId8"/>
    <sheet name="Unit Names(H)" sheetId="29" state="hidden" r:id="rId9"/>
  </sheets>
  <externalReferences>
    <externalReference r:id="rId10"/>
  </externalReferences>
  <definedNames>
    <definedName name="Audit_Dtl">[1]Database!$AC$3:$AP$413</definedName>
    <definedName name="errorCount">#REF!</definedName>
    <definedName name="ppp">#REF!</definedName>
    <definedName name="_xlnm.Print_Area" localSheetId="3">'Performance  Indicators Print'!$A$1:$H$14</definedName>
    <definedName name="_xlnm.Print_Area" localSheetId="2">'TD Info Completed by Auditor'!$A$1:$D$39</definedName>
    <definedName name="_xlnm.Print_Area" localSheetId="1">'Unit Data from Audit Worksheet'!$A$7:$D$95</definedName>
    <definedName name="Print_Selection_Auditor">#REF!</definedName>
    <definedName name="Print_Selection_Internal" localSheetId="3">#REF!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3">#REF!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 i="88" l="1"/>
  <c r="N10" i="88"/>
  <c r="E139" i="84"/>
  <c r="F139" i="84"/>
  <c r="G139" i="84"/>
  <c r="H139" i="84"/>
  <c r="I139" i="84"/>
  <c r="J139" i="84"/>
  <c r="K139" i="84"/>
  <c r="L139" i="84"/>
  <c r="M139" i="84"/>
  <c r="N139" i="84"/>
  <c r="O139" i="84"/>
  <c r="P139" i="84"/>
  <c r="Q139" i="84"/>
  <c r="R139" i="84"/>
  <c r="S139" i="84"/>
  <c r="D139" i="84"/>
  <c r="F183" i="82"/>
  <c r="G183" i="82"/>
  <c r="H183" i="82"/>
  <c r="I183" i="82"/>
  <c r="J183" i="82"/>
  <c r="K183" i="82"/>
  <c r="L183" i="82"/>
  <c r="M183" i="82"/>
  <c r="N183" i="82"/>
  <c r="O183" i="82"/>
  <c r="P183" i="82"/>
  <c r="Q183" i="82"/>
  <c r="R183" i="82"/>
  <c r="S183" i="82"/>
  <c r="E183" i="82"/>
  <c r="D183" i="82"/>
  <c r="E174" i="82"/>
  <c r="F174" i="82"/>
  <c r="G174" i="82"/>
  <c r="H174" i="82"/>
  <c r="I174" i="82"/>
  <c r="J174" i="82"/>
  <c r="K174" i="82"/>
  <c r="L174" i="82"/>
  <c r="M174" i="82"/>
  <c r="N174" i="82"/>
  <c r="O174" i="82"/>
  <c r="P174" i="82"/>
  <c r="Q174" i="82"/>
  <c r="R174" i="82"/>
  <c r="S174" i="82"/>
  <c r="E175" i="82"/>
  <c r="F175" i="82"/>
  <c r="G175" i="82"/>
  <c r="H175" i="82"/>
  <c r="I175" i="82"/>
  <c r="J175" i="82"/>
  <c r="K175" i="82"/>
  <c r="L175" i="82"/>
  <c r="M175" i="82"/>
  <c r="N175" i="82"/>
  <c r="O175" i="82"/>
  <c r="P175" i="82"/>
  <c r="Q175" i="82"/>
  <c r="R175" i="82"/>
  <c r="S175" i="82"/>
  <c r="E176" i="82"/>
  <c r="F176" i="82"/>
  <c r="G176" i="82"/>
  <c r="H176" i="82"/>
  <c r="I176" i="82"/>
  <c r="J176" i="82"/>
  <c r="K176" i="82"/>
  <c r="L176" i="82"/>
  <c r="M176" i="82"/>
  <c r="N176" i="82"/>
  <c r="O176" i="82"/>
  <c r="P176" i="82"/>
  <c r="Q176" i="82"/>
  <c r="R176" i="82"/>
  <c r="S176" i="82"/>
  <c r="E48" i="1"/>
  <c r="E47" i="1"/>
  <c r="E46" i="1"/>
  <c r="E40" i="1"/>
  <c r="D175" i="82"/>
  <c r="D176" i="82"/>
  <c r="D174" i="82"/>
  <c r="B140" i="82"/>
  <c r="D140" i="82"/>
  <c r="E140" i="82"/>
  <c r="F140" i="82"/>
  <c r="G140" i="82"/>
  <c r="H140" i="82"/>
  <c r="I140" i="82"/>
  <c r="J140" i="82"/>
  <c r="K140" i="82"/>
  <c r="L140" i="82"/>
  <c r="M140" i="82"/>
  <c r="N140" i="82"/>
  <c r="O140" i="82"/>
  <c r="P140" i="82"/>
  <c r="Q140" i="82"/>
  <c r="R140" i="82"/>
  <c r="S140" i="82"/>
  <c r="B141" i="82"/>
  <c r="D141" i="82"/>
  <c r="E141" i="82"/>
  <c r="F141" i="82"/>
  <c r="G141" i="82"/>
  <c r="H141" i="82"/>
  <c r="I141" i="82"/>
  <c r="J141" i="82"/>
  <c r="K141" i="82"/>
  <c r="L141" i="82"/>
  <c r="M141" i="82"/>
  <c r="N141" i="82"/>
  <c r="O141" i="82"/>
  <c r="P141" i="82"/>
  <c r="Q141" i="82"/>
  <c r="R141" i="82"/>
  <c r="S141" i="82"/>
  <c r="B142" i="82"/>
  <c r="D142" i="82"/>
  <c r="E142" i="82"/>
  <c r="F142" i="82"/>
  <c r="G142" i="82"/>
  <c r="H142" i="82"/>
  <c r="I142" i="82"/>
  <c r="J142" i="82"/>
  <c r="K142" i="82"/>
  <c r="L142" i="82"/>
  <c r="M142" i="82"/>
  <c r="N142" i="82"/>
  <c r="O142" i="82"/>
  <c r="P142" i="82"/>
  <c r="Q142" i="82"/>
  <c r="R142" i="82"/>
  <c r="S142" i="82"/>
  <c r="B143" i="82"/>
  <c r="D143" i="82"/>
  <c r="E143" i="82"/>
  <c r="F143" i="82"/>
  <c r="G143" i="82"/>
  <c r="H143" i="82"/>
  <c r="I143" i="82"/>
  <c r="J143" i="82"/>
  <c r="K143" i="82"/>
  <c r="L143" i="82"/>
  <c r="M143" i="82"/>
  <c r="N143" i="82"/>
  <c r="O143" i="82"/>
  <c r="P143" i="82"/>
  <c r="Q143" i="82"/>
  <c r="R143" i="82"/>
  <c r="S143" i="82"/>
  <c r="B144" i="82"/>
  <c r="D144" i="82"/>
  <c r="E144" i="82"/>
  <c r="F144" i="82"/>
  <c r="G144" i="82"/>
  <c r="H144" i="82"/>
  <c r="I144" i="82"/>
  <c r="J144" i="82"/>
  <c r="K144" i="82"/>
  <c r="L144" i="82"/>
  <c r="M144" i="82"/>
  <c r="N144" i="82"/>
  <c r="O144" i="82"/>
  <c r="P144" i="82"/>
  <c r="Q144" i="82"/>
  <c r="R144" i="82"/>
  <c r="S144" i="82"/>
  <c r="B145" i="82"/>
  <c r="D145" i="82"/>
  <c r="E145" i="82"/>
  <c r="F145" i="82"/>
  <c r="G145" i="82"/>
  <c r="H145" i="82"/>
  <c r="I145" i="82"/>
  <c r="J145" i="82"/>
  <c r="K145" i="82"/>
  <c r="L145" i="82"/>
  <c r="M145" i="82"/>
  <c r="N145" i="82"/>
  <c r="O145" i="82"/>
  <c r="P145" i="82"/>
  <c r="Q145" i="82"/>
  <c r="R145" i="82"/>
  <c r="S145" i="82"/>
  <c r="B146" i="82"/>
  <c r="D146" i="82"/>
  <c r="E146" i="82"/>
  <c r="F146" i="82"/>
  <c r="G146" i="82"/>
  <c r="H146" i="82"/>
  <c r="I146" i="82"/>
  <c r="J146" i="82"/>
  <c r="K146" i="82"/>
  <c r="L146" i="82"/>
  <c r="M146" i="82"/>
  <c r="N146" i="82"/>
  <c r="O146" i="82"/>
  <c r="P146" i="82"/>
  <c r="Q146" i="82"/>
  <c r="R146" i="82"/>
  <c r="S146" i="82"/>
  <c r="B147" i="82"/>
  <c r="D147" i="82"/>
  <c r="E147" i="82"/>
  <c r="F147" i="82"/>
  <c r="G147" i="82"/>
  <c r="H147" i="82"/>
  <c r="I147" i="82"/>
  <c r="J147" i="82"/>
  <c r="K147" i="82"/>
  <c r="L147" i="82"/>
  <c r="M147" i="82"/>
  <c r="N147" i="82"/>
  <c r="O147" i="82"/>
  <c r="P147" i="82"/>
  <c r="Q147" i="82"/>
  <c r="R147" i="82"/>
  <c r="S147" i="82"/>
  <c r="B148" i="82"/>
  <c r="D148" i="82"/>
  <c r="E148" i="82"/>
  <c r="F148" i="82"/>
  <c r="G148" i="82"/>
  <c r="H148" i="82"/>
  <c r="I148" i="82"/>
  <c r="J148" i="82"/>
  <c r="K148" i="82"/>
  <c r="L148" i="82"/>
  <c r="M148" i="82"/>
  <c r="N148" i="82"/>
  <c r="O148" i="82"/>
  <c r="P148" i="82"/>
  <c r="Q148" i="82"/>
  <c r="R148" i="82"/>
  <c r="S148" i="82"/>
  <c r="B149" i="82"/>
  <c r="D149" i="82"/>
  <c r="E149" i="82"/>
  <c r="F149" i="82"/>
  <c r="G149" i="82"/>
  <c r="H149" i="82"/>
  <c r="I149" i="82"/>
  <c r="J149" i="82"/>
  <c r="K149" i="82"/>
  <c r="L149" i="82"/>
  <c r="M149" i="82"/>
  <c r="N149" i="82"/>
  <c r="O149" i="82"/>
  <c r="P149" i="82"/>
  <c r="Q149" i="82"/>
  <c r="R149" i="82"/>
  <c r="S149" i="82"/>
  <c r="B150" i="82"/>
  <c r="D150" i="82"/>
  <c r="E150" i="82"/>
  <c r="F150" i="82"/>
  <c r="G150" i="82"/>
  <c r="H150" i="82"/>
  <c r="I150" i="82"/>
  <c r="J150" i="82"/>
  <c r="K150" i="82"/>
  <c r="L150" i="82"/>
  <c r="M150" i="82"/>
  <c r="N150" i="82"/>
  <c r="O150" i="82"/>
  <c r="P150" i="82"/>
  <c r="Q150" i="82"/>
  <c r="R150" i="82"/>
  <c r="S150" i="82"/>
  <c r="B151" i="82"/>
  <c r="D151" i="82"/>
  <c r="E151" i="82"/>
  <c r="F151" i="82"/>
  <c r="G151" i="82"/>
  <c r="H151" i="82"/>
  <c r="I151" i="82"/>
  <c r="J151" i="82"/>
  <c r="K151" i="82"/>
  <c r="L151" i="82"/>
  <c r="M151" i="82"/>
  <c r="N151" i="82"/>
  <c r="O151" i="82"/>
  <c r="P151" i="82"/>
  <c r="Q151" i="82"/>
  <c r="R151" i="82"/>
  <c r="S151" i="82"/>
  <c r="B152" i="82"/>
  <c r="D152" i="82"/>
  <c r="E152" i="82"/>
  <c r="F152" i="82"/>
  <c r="G152" i="82"/>
  <c r="H152" i="82"/>
  <c r="I152" i="82"/>
  <c r="J152" i="82"/>
  <c r="K152" i="82"/>
  <c r="L152" i="82"/>
  <c r="M152" i="82"/>
  <c r="N152" i="82"/>
  <c r="O152" i="82"/>
  <c r="P152" i="82"/>
  <c r="Q152" i="82"/>
  <c r="R152" i="82"/>
  <c r="S152" i="82"/>
  <c r="B153" i="82"/>
  <c r="D153" i="82"/>
  <c r="E153" i="82"/>
  <c r="F153" i="82"/>
  <c r="G153" i="82"/>
  <c r="H153" i="82"/>
  <c r="I153" i="82"/>
  <c r="J153" i="82"/>
  <c r="K153" i="82"/>
  <c r="L153" i="82"/>
  <c r="M153" i="82"/>
  <c r="N153" i="82"/>
  <c r="O153" i="82"/>
  <c r="P153" i="82"/>
  <c r="Q153" i="82"/>
  <c r="R153" i="82"/>
  <c r="S153" i="82"/>
  <c r="B154" i="82"/>
  <c r="D154" i="82"/>
  <c r="E154" i="82"/>
  <c r="F154" i="82"/>
  <c r="G154" i="82"/>
  <c r="H154" i="82"/>
  <c r="I154" i="82"/>
  <c r="J154" i="82"/>
  <c r="K154" i="82"/>
  <c r="L154" i="82"/>
  <c r="M154" i="82"/>
  <c r="N154" i="82"/>
  <c r="O154" i="82"/>
  <c r="P154" i="82"/>
  <c r="Q154" i="82"/>
  <c r="R154" i="82"/>
  <c r="S154" i="82"/>
  <c r="B155" i="82"/>
  <c r="D155" i="82"/>
  <c r="E155" i="82"/>
  <c r="F155" i="82"/>
  <c r="G155" i="82"/>
  <c r="H155" i="82"/>
  <c r="I155" i="82"/>
  <c r="J155" i="82"/>
  <c r="K155" i="82"/>
  <c r="L155" i="82"/>
  <c r="M155" i="82"/>
  <c r="N155" i="82"/>
  <c r="O155" i="82"/>
  <c r="P155" i="82"/>
  <c r="Q155" i="82"/>
  <c r="R155" i="82"/>
  <c r="S155" i="82"/>
  <c r="B156" i="82"/>
  <c r="D156" i="82"/>
  <c r="E156" i="82"/>
  <c r="F156" i="82"/>
  <c r="G156" i="82"/>
  <c r="H156" i="82"/>
  <c r="I156" i="82"/>
  <c r="J156" i="82"/>
  <c r="K156" i="82"/>
  <c r="L156" i="82"/>
  <c r="M156" i="82"/>
  <c r="N156" i="82"/>
  <c r="O156" i="82"/>
  <c r="P156" i="82"/>
  <c r="Q156" i="82"/>
  <c r="R156" i="82"/>
  <c r="S156" i="82"/>
  <c r="B157" i="82"/>
  <c r="D157" i="82"/>
  <c r="E157" i="82"/>
  <c r="F157" i="82"/>
  <c r="G157" i="82"/>
  <c r="H157" i="82"/>
  <c r="I157" i="82"/>
  <c r="J157" i="82"/>
  <c r="K157" i="82"/>
  <c r="L157" i="82"/>
  <c r="M157" i="82"/>
  <c r="N157" i="82"/>
  <c r="O157" i="82"/>
  <c r="P157" i="82"/>
  <c r="Q157" i="82"/>
  <c r="R157" i="82"/>
  <c r="S157" i="82"/>
  <c r="B158" i="82"/>
  <c r="D158" i="82"/>
  <c r="E158" i="82"/>
  <c r="F158" i="82"/>
  <c r="G158" i="82"/>
  <c r="H158" i="82"/>
  <c r="I158" i="82"/>
  <c r="J158" i="82"/>
  <c r="K158" i="82"/>
  <c r="L158" i="82"/>
  <c r="M158" i="82"/>
  <c r="N158" i="82"/>
  <c r="O158" i="82"/>
  <c r="P158" i="82"/>
  <c r="Q158" i="82"/>
  <c r="R158" i="82"/>
  <c r="S158" i="82"/>
  <c r="B159" i="82"/>
  <c r="D159" i="82"/>
  <c r="E159" i="82"/>
  <c r="F159" i="82"/>
  <c r="G159" i="82"/>
  <c r="H159" i="82"/>
  <c r="I159" i="82"/>
  <c r="J159" i="82"/>
  <c r="K159" i="82"/>
  <c r="L159" i="82"/>
  <c r="M159" i="82"/>
  <c r="N159" i="82"/>
  <c r="O159" i="82"/>
  <c r="P159" i="82"/>
  <c r="Q159" i="82"/>
  <c r="R159" i="82"/>
  <c r="S159" i="82"/>
  <c r="B160" i="82"/>
  <c r="D160" i="82"/>
  <c r="E160" i="82"/>
  <c r="F160" i="82"/>
  <c r="G160" i="82"/>
  <c r="H160" i="82"/>
  <c r="I160" i="82"/>
  <c r="J160" i="82"/>
  <c r="K160" i="82"/>
  <c r="L160" i="82"/>
  <c r="M160" i="82"/>
  <c r="N160" i="82"/>
  <c r="O160" i="82"/>
  <c r="P160" i="82"/>
  <c r="Q160" i="82"/>
  <c r="R160" i="82"/>
  <c r="S160" i="82"/>
  <c r="B161" i="82"/>
  <c r="D161" i="82"/>
  <c r="E161" i="82"/>
  <c r="F161" i="82"/>
  <c r="G161" i="82"/>
  <c r="H161" i="82"/>
  <c r="I161" i="82"/>
  <c r="J161" i="82"/>
  <c r="K161" i="82"/>
  <c r="L161" i="82"/>
  <c r="M161" i="82"/>
  <c r="N161" i="82"/>
  <c r="O161" i="82"/>
  <c r="P161" i="82"/>
  <c r="Q161" i="82"/>
  <c r="R161" i="82"/>
  <c r="S161" i="82"/>
  <c r="B162" i="82"/>
  <c r="D162" i="82"/>
  <c r="E162" i="82"/>
  <c r="F162" i="82"/>
  <c r="G162" i="82"/>
  <c r="H162" i="82"/>
  <c r="I162" i="82"/>
  <c r="J162" i="82"/>
  <c r="K162" i="82"/>
  <c r="L162" i="82"/>
  <c r="M162" i="82"/>
  <c r="N162" i="82"/>
  <c r="O162" i="82"/>
  <c r="P162" i="82"/>
  <c r="Q162" i="82"/>
  <c r="R162" i="82"/>
  <c r="S162" i="82"/>
  <c r="B163" i="82"/>
  <c r="D163" i="82"/>
  <c r="E163" i="82"/>
  <c r="F163" i="82"/>
  <c r="G163" i="82"/>
  <c r="H163" i="82"/>
  <c r="I163" i="82"/>
  <c r="J163" i="82"/>
  <c r="K163" i="82"/>
  <c r="L163" i="82"/>
  <c r="M163" i="82"/>
  <c r="N163" i="82"/>
  <c r="O163" i="82"/>
  <c r="P163" i="82"/>
  <c r="Q163" i="82"/>
  <c r="R163" i="82"/>
  <c r="S163" i="82"/>
  <c r="B164" i="82"/>
  <c r="D164" i="82"/>
  <c r="E164" i="82"/>
  <c r="F164" i="82"/>
  <c r="G164" i="82"/>
  <c r="H164" i="82"/>
  <c r="I164" i="82"/>
  <c r="J164" i="82"/>
  <c r="K164" i="82"/>
  <c r="L164" i="82"/>
  <c r="M164" i="82"/>
  <c r="N164" i="82"/>
  <c r="O164" i="82"/>
  <c r="P164" i="82"/>
  <c r="Q164" i="82"/>
  <c r="R164" i="82"/>
  <c r="S164" i="82"/>
  <c r="B165" i="82"/>
  <c r="D165" i="82"/>
  <c r="E165" i="82"/>
  <c r="F165" i="82"/>
  <c r="G165" i="82"/>
  <c r="H165" i="82"/>
  <c r="I165" i="82"/>
  <c r="J165" i="82"/>
  <c r="K165" i="82"/>
  <c r="L165" i="82"/>
  <c r="M165" i="82"/>
  <c r="N165" i="82"/>
  <c r="O165" i="82"/>
  <c r="P165" i="82"/>
  <c r="Q165" i="82"/>
  <c r="R165" i="82"/>
  <c r="S165" i="82"/>
  <c r="B166" i="82"/>
  <c r="D166" i="82"/>
  <c r="E166" i="82"/>
  <c r="F166" i="82"/>
  <c r="G166" i="82"/>
  <c r="H166" i="82"/>
  <c r="I166" i="82"/>
  <c r="J166" i="82"/>
  <c r="K166" i="82"/>
  <c r="L166" i="82"/>
  <c r="M166" i="82"/>
  <c r="N166" i="82"/>
  <c r="O166" i="82"/>
  <c r="P166" i="82"/>
  <c r="Q166" i="82"/>
  <c r="R166" i="82"/>
  <c r="S166" i="82"/>
  <c r="B167" i="82"/>
  <c r="D167" i="82"/>
  <c r="E167" i="82"/>
  <c r="F167" i="82"/>
  <c r="G167" i="82"/>
  <c r="H167" i="82"/>
  <c r="I167" i="82"/>
  <c r="J167" i="82"/>
  <c r="K167" i="82"/>
  <c r="L167" i="82"/>
  <c r="M167" i="82"/>
  <c r="N167" i="82"/>
  <c r="O167" i="82"/>
  <c r="P167" i="82"/>
  <c r="Q167" i="82"/>
  <c r="R167" i="82"/>
  <c r="S167" i="82"/>
  <c r="B168" i="82"/>
  <c r="D168" i="82"/>
  <c r="E168" i="82"/>
  <c r="F168" i="82"/>
  <c r="G168" i="82"/>
  <c r="H168" i="82"/>
  <c r="I168" i="82"/>
  <c r="J168" i="82"/>
  <c r="K168" i="82"/>
  <c r="L168" i="82"/>
  <c r="M168" i="82"/>
  <c r="N168" i="82"/>
  <c r="O168" i="82"/>
  <c r="P168" i="82"/>
  <c r="Q168" i="82"/>
  <c r="R168" i="82"/>
  <c r="S168" i="82"/>
  <c r="B169" i="82"/>
  <c r="D169" i="82"/>
  <c r="E169" i="82"/>
  <c r="F169" i="82"/>
  <c r="G169" i="82"/>
  <c r="H169" i="82"/>
  <c r="I169" i="82"/>
  <c r="J169" i="82"/>
  <c r="K169" i="82"/>
  <c r="L169" i="82"/>
  <c r="M169" i="82"/>
  <c r="N169" i="82"/>
  <c r="O169" i="82"/>
  <c r="P169" i="82"/>
  <c r="Q169" i="82"/>
  <c r="R169" i="82"/>
  <c r="S169" i="82"/>
  <c r="A169" i="82"/>
  <c r="A168" i="82"/>
  <c r="A167" i="82"/>
  <c r="A166" i="82"/>
  <c r="A165" i="82"/>
  <c r="A164" i="82"/>
  <c r="A161" i="82"/>
  <c r="A162" i="82"/>
  <c r="A163" i="82"/>
  <c r="A160" i="82"/>
  <c r="A159" i="82"/>
  <c r="A158" i="82"/>
  <c r="A155" i="82"/>
  <c r="A156" i="82"/>
  <c r="A157" i="82"/>
  <c r="A154" i="82"/>
  <c r="A153" i="82"/>
  <c r="A152" i="82"/>
  <c r="A151" i="82"/>
  <c r="A150" i="82"/>
  <c r="A149" i="82"/>
  <c r="A148" i="82"/>
  <c r="A147" i="82"/>
  <c r="A146" i="82"/>
  <c r="A145" i="82"/>
  <c r="A144" i="82"/>
  <c r="A143" i="82"/>
  <c r="A142" i="82"/>
  <c r="A141" i="82"/>
  <c r="A140" i="82"/>
  <c r="D19" i="91"/>
  <c r="D20" i="91"/>
  <c r="D23" i="91"/>
  <c r="D24" i="91"/>
  <c r="D22" i="91"/>
  <c r="E62" i="1" l="1"/>
  <c r="E115" i="28"/>
  <c r="L115" i="28" s="1"/>
  <c r="E10" i="88" s="1"/>
  <c r="C115" i="28"/>
  <c r="A115" i="28"/>
  <c r="M10" i="88"/>
  <c r="G10" i="88" s="1"/>
  <c r="L10" i="88"/>
  <c r="D14" i="91"/>
  <c r="D13" i="91"/>
  <c r="D12" i="91"/>
  <c r="E95" i="28"/>
  <c r="L95" i="28" s="1"/>
  <c r="E94" i="28"/>
  <c r="L94" i="28" s="1"/>
  <c r="E93" i="28"/>
  <c r="L93" i="28" s="1"/>
  <c r="E92" i="28"/>
  <c r="L92" i="28" s="1"/>
  <c r="E83" i="28"/>
  <c r="L83" i="28" s="1"/>
  <c r="E82" i="28"/>
  <c r="L82" i="28" s="1"/>
  <c r="E37" i="28"/>
  <c r="L37" i="28" s="1"/>
  <c r="E38" i="28"/>
  <c r="L38" i="28" s="1"/>
  <c r="E36" i="28"/>
  <c r="L36" i="28" s="1"/>
  <c r="A37" i="28"/>
  <c r="B37" i="28"/>
  <c r="C37" i="28"/>
  <c r="A38" i="28"/>
  <c r="B38" i="28"/>
  <c r="C38" i="28"/>
  <c r="C36" i="28"/>
  <c r="B36" i="28"/>
  <c r="A36" i="28"/>
  <c r="D21" i="91"/>
  <c r="D18" i="91"/>
  <c r="D17" i="91"/>
  <c r="D11" i="91"/>
  <c r="D26" i="91" l="1"/>
  <c r="D33" i="91"/>
  <c r="D32" i="91"/>
  <c r="D31" i="91"/>
  <c r="D30" i="91"/>
  <c r="N189" i="82"/>
  <c r="N170" i="82" l="1"/>
  <c r="N172" i="82" s="1"/>
  <c r="M170" i="82"/>
  <c r="M172" i="82" s="1"/>
  <c r="I170" i="82"/>
  <c r="I172" i="82" s="1"/>
  <c r="G170" i="82"/>
  <c r="G172" i="82" s="1"/>
  <c r="E170" i="82"/>
  <c r="E172" i="82" s="1"/>
  <c r="D170" i="82"/>
  <c r="D172" i="82" s="1"/>
  <c r="P170" i="82"/>
  <c r="P172" i="82" s="1"/>
  <c r="O170" i="82"/>
  <c r="O172" i="82" s="1"/>
  <c r="S170" i="82"/>
  <c r="S172" i="82" s="1"/>
  <c r="H170" i="82"/>
  <c r="H172" i="82" s="1"/>
  <c r="L170" i="82"/>
  <c r="L172" i="82" s="1"/>
  <c r="F170" i="82"/>
  <c r="F172" i="82" s="1"/>
  <c r="K170" i="82"/>
  <c r="K172" i="82" s="1"/>
  <c r="J170" i="82"/>
  <c r="J172" i="82" s="1"/>
  <c r="R170" i="82"/>
  <c r="R172" i="82" s="1"/>
  <c r="Q170" i="82"/>
  <c r="Q172" i="82" s="1"/>
  <c r="E19" i="1" l="1"/>
  <c r="E12" i="1"/>
  <c r="E9" i="1"/>
  <c r="E95" i="1"/>
  <c r="E92" i="1"/>
  <c r="E91" i="1"/>
  <c r="E90" i="1"/>
  <c r="E89" i="1"/>
  <c r="E86" i="1"/>
  <c r="E84" i="1"/>
  <c r="E82" i="1"/>
  <c r="E81" i="1"/>
  <c r="E80" i="1"/>
  <c r="E79" i="1"/>
  <c r="E78" i="1"/>
  <c r="E77" i="1"/>
  <c r="E76" i="1"/>
  <c r="E74" i="1"/>
  <c r="E73" i="1"/>
  <c r="E72" i="1"/>
  <c r="E71" i="1"/>
  <c r="E70" i="1"/>
  <c r="E69" i="1"/>
  <c r="E68" i="1"/>
  <c r="E67" i="1"/>
  <c r="E66" i="1"/>
  <c r="E65" i="1"/>
  <c r="E64" i="1"/>
  <c r="E61" i="1"/>
  <c r="E60" i="1"/>
  <c r="E59" i="1"/>
  <c r="E58" i="1"/>
  <c r="E57" i="1"/>
  <c r="E56" i="1"/>
  <c r="E55" i="1"/>
  <c r="E54" i="1"/>
  <c r="E53" i="1"/>
  <c r="E52" i="1"/>
  <c r="E51" i="1"/>
  <c r="E50" i="1"/>
  <c r="E39" i="1"/>
  <c r="E37" i="1"/>
  <c r="E36" i="1"/>
  <c r="E35" i="1"/>
  <c r="E34" i="1"/>
  <c r="E33" i="1"/>
  <c r="E32" i="1"/>
  <c r="E31" i="1"/>
  <c r="E30" i="1"/>
  <c r="E29" i="1"/>
  <c r="E28" i="1"/>
  <c r="E26" i="1"/>
  <c r="E25" i="1"/>
  <c r="E23" i="1"/>
  <c r="E22" i="1"/>
  <c r="E21" i="1"/>
  <c r="E20" i="1"/>
  <c r="E18" i="1"/>
  <c r="E17" i="1"/>
  <c r="E16" i="1"/>
  <c r="E15" i="1"/>
  <c r="E14" i="1"/>
  <c r="E13" i="1"/>
  <c r="E11" i="1"/>
  <c r="E10" i="1"/>
  <c r="E8" i="1"/>
  <c r="E7" i="1"/>
  <c r="E118" i="1" l="1"/>
  <c r="E4" i="92"/>
  <c r="C4" i="92"/>
  <c r="B4" i="92"/>
  <c r="E88" i="28" l="1"/>
  <c r="L88" i="28" s="1"/>
  <c r="C30" i="92" s="1"/>
  <c r="E30" i="92" s="1"/>
  <c r="A88" i="28"/>
  <c r="AA88" i="28" s="1"/>
  <c r="C88" i="28"/>
  <c r="B69" i="28"/>
  <c r="B57" i="28" l="1"/>
  <c r="B56" i="28"/>
  <c r="B55" i="28"/>
  <c r="B54" i="28"/>
  <c r="B53" i="28"/>
  <c r="B52" i="28"/>
  <c r="C57" i="28" l="1"/>
  <c r="C56" i="28"/>
  <c r="C55" i="28"/>
  <c r="C54" i="28"/>
  <c r="C53" i="28"/>
  <c r="C52" i="28"/>
  <c r="C69" i="28"/>
  <c r="C68" i="28"/>
  <c r="C67" i="28"/>
  <c r="C66" i="28"/>
  <c r="C65" i="28"/>
  <c r="C64" i="28"/>
  <c r="B68" i="28"/>
  <c r="B67" i="28"/>
  <c r="B66" i="28"/>
  <c r="B65" i="28"/>
  <c r="B64" i="28"/>
  <c r="C63" i="28"/>
  <c r="C62" i="28"/>
  <c r="C61" i="28"/>
  <c r="C60" i="28"/>
  <c r="C59" i="28"/>
  <c r="C58" i="28"/>
  <c r="B63" i="28"/>
  <c r="B62" i="28"/>
  <c r="B61" i="28"/>
  <c r="B60" i="28"/>
  <c r="B59" i="28"/>
  <c r="B58" i="28"/>
  <c r="G92" i="1"/>
  <c r="G91" i="1"/>
  <c r="H90" i="1"/>
  <c r="B39" i="91" l="1"/>
  <c r="B37" i="91"/>
  <c r="B35" i="91"/>
  <c r="L97" i="28" l="1"/>
  <c r="G18" i="1" l="1"/>
  <c r="E16" i="28"/>
  <c r="L16" i="28" s="1"/>
  <c r="A16" i="28"/>
  <c r="AA16" i="28" s="1"/>
  <c r="B16" i="28"/>
  <c r="C16" i="28"/>
  <c r="E77" i="28" l="1"/>
  <c r="M178" i="82" l="1"/>
  <c r="L178" i="82"/>
  <c r="I178" i="82" l="1"/>
  <c r="D178" i="82"/>
  <c r="E178" i="82"/>
  <c r="Q178" i="82"/>
  <c r="R178" i="82"/>
  <c r="K178" i="82"/>
  <c r="S178" i="82"/>
  <c r="F178" i="82"/>
  <c r="H178" i="82"/>
  <c r="G178" i="82"/>
  <c r="N178" i="82"/>
  <c r="P178" i="82"/>
  <c r="O178" i="82"/>
  <c r="J178" i="82"/>
  <c r="E111" i="28" l="1"/>
  <c r="E108" i="28"/>
  <c r="E81" i="28" l="1"/>
  <c r="E80" i="28"/>
  <c r="L80" i="28" s="1"/>
  <c r="E84" i="28"/>
  <c r="E72" i="28"/>
  <c r="E71" i="28"/>
  <c r="C84" i="28"/>
  <c r="A84" i="28"/>
  <c r="E91" i="28"/>
  <c r="E90" i="28"/>
  <c r="E89" i="28"/>
  <c r="E87" i="28"/>
  <c r="E86" i="28"/>
  <c r="E79" i="28"/>
  <c r="E85" i="28"/>
  <c r="E78" i="28"/>
  <c r="L77" i="28"/>
  <c r="C10" i="92" s="1"/>
  <c r="E10" i="92" s="1"/>
  <c r="E76" i="28"/>
  <c r="E75" i="28"/>
  <c r="A73" i="28"/>
  <c r="B73" i="28"/>
  <c r="C73" i="28"/>
  <c r="E74" i="28"/>
  <c r="E73" i="28"/>
  <c r="E70" i="28"/>
  <c r="E64" i="28"/>
  <c r="E65" i="28"/>
  <c r="E66" i="28"/>
  <c r="E67" i="28"/>
  <c r="E68" i="28"/>
  <c r="E69" i="28"/>
  <c r="E53" i="28"/>
  <c r="E54" i="28"/>
  <c r="E55" i="28"/>
  <c r="E56" i="28"/>
  <c r="E57" i="28"/>
  <c r="E58" i="28"/>
  <c r="E59" i="28"/>
  <c r="E60" i="28"/>
  <c r="E61" i="28"/>
  <c r="E62" i="28"/>
  <c r="A53" i="28"/>
  <c r="A54" i="28"/>
  <c r="A55" i="28"/>
  <c r="A56" i="28"/>
  <c r="A57" i="28"/>
  <c r="A58" i="28"/>
  <c r="A59" i="28"/>
  <c r="A60" i="28"/>
  <c r="A61" i="28"/>
  <c r="A62" i="28"/>
  <c r="E52" i="28"/>
  <c r="A52" i="28"/>
  <c r="E63" i="28"/>
  <c r="A69" i="28"/>
  <c r="A64" i="28"/>
  <c r="A65" i="28"/>
  <c r="A66" i="28"/>
  <c r="A67" i="28"/>
  <c r="A68" i="28"/>
  <c r="A63" i="28"/>
  <c r="L76" i="28" l="1"/>
  <c r="L75" i="28"/>
  <c r="L74" i="28"/>
  <c r="L72" i="28"/>
  <c r="L71" i="28"/>
  <c r="L70" i="28"/>
  <c r="L69" i="28"/>
  <c r="L68" i="28"/>
  <c r="L67" i="28"/>
  <c r="L66" i="28"/>
  <c r="L65" i="28"/>
  <c r="L64" i="28"/>
  <c r="L63" i="28"/>
  <c r="L62" i="28"/>
  <c r="L61" i="28"/>
  <c r="L60" i="28"/>
  <c r="L59" i="28"/>
  <c r="L58" i="28"/>
  <c r="C29" i="92" s="1"/>
  <c r="E29" i="92" s="1"/>
  <c r="L57" i="28"/>
  <c r="C31" i="92" s="1"/>
  <c r="E31" i="92" s="1"/>
  <c r="L56" i="28"/>
  <c r="L55" i="28"/>
  <c r="C28" i="92" s="1"/>
  <c r="E28" i="92" s="1"/>
  <c r="L54" i="28"/>
  <c r="L53" i="28"/>
  <c r="C26" i="92" s="1"/>
  <c r="L52" i="28"/>
  <c r="L91" i="28"/>
  <c r="L90" i="28"/>
  <c r="L89" i="28"/>
  <c r="L87" i="28"/>
  <c r="L86" i="28"/>
  <c r="L85" i="28"/>
  <c r="L84" i="28"/>
  <c r="L81" i="28"/>
  <c r="L78" i="28"/>
  <c r="L79" i="28"/>
  <c r="L73" i="28"/>
  <c r="E12" i="88" l="1"/>
  <c r="E26" i="92"/>
  <c r="E32" i="92" s="1"/>
  <c r="C32" i="92"/>
  <c r="D28" i="91"/>
  <c r="D27" i="91"/>
  <c r="D16" i="91"/>
  <c r="D15" i="91"/>
  <c r="D10" i="91"/>
  <c r="D9" i="91"/>
  <c r="E114" i="28" l="1"/>
  <c r="C114" i="28"/>
  <c r="C80" i="28"/>
  <c r="C81" i="28"/>
  <c r="A80" i="28"/>
  <c r="AA80" i="28" s="1"/>
  <c r="A81" i="28"/>
  <c r="AA81" i="28" s="1"/>
  <c r="C91" i="28"/>
  <c r="A91" i="28"/>
  <c r="C90" i="28"/>
  <c r="A90" i="28"/>
  <c r="C85" i="28"/>
  <c r="C86" i="28"/>
  <c r="C87" i="28"/>
  <c r="C89" i="28"/>
  <c r="A86" i="28"/>
  <c r="A87" i="28"/>
  <c r="A89" i="28"/>
  <c r="A85" i="28"/>
  <c r="C79" i="28"/>
  <c r="A79" i="28"/>
  <c r="C78" i="28"/>
  <c r="A78" i="28"/>
  <c r="E51" i="28"/>
  <c r="B51" i="28"/>
  <c r="C51" i="28"/>
  <c r="A51" i="28"/>
  <c r="AA51" i="28" s="1"/>
  <c r="L51" i="28" l="1"/>
  <c r="C4" i="88" l="1"/>
  <c r="G14" i="88"/>
  <c r="E112" i="28" l="1"/>
  <c r="AA96" i="28"/>
  <c r="AA97" i="28"/>
  <c r="AA98" i="28"/>
  <c r="AA99" i="28"/>
  <c r="AA100" i="28"/>
  <c r="AB100" i="28"/>
  <c r="AA101" i="28"/>
  <c r="AB101" i="28"/>
  <c r="AA102" i="28"/>
  <c r="AB102" i="28"/>
  <c r="AA103" i="28"/>
  <c r="AB103" i="28"/>
  <c r="AA104" i="28"/>
  <c r="AB104" i="28"/>
  <c r="AA105" i="28"/>
  <c r="AB105" i="28"/>
  <c r="AB97" i="28" l="1"/>
  <c r="AB99" i="28"/>
  <c r="AB98" i="28"/>
  <c r="Y127" i="28" l="1"/>
  <c r="X125" i="28"/>
  <c r="X124" i="28"/>
  <c r="X127" i="28" s="1"/>
  <c r="Z127" i="28" s="1"/>
  <c r="A118" i="1" l="1"/>
  <c r="F114" i="1" l="1"/>
  <c r="E114" i="1"/>
  <c r="F112" i="1"/>
  <c r="E112" i="1"/>
  <c r="F111" i="1"/>
  <c r="E111" i="1"/>
  <c r="F110" i="1"/>
  <c r="E110" i="1"/>
  <c r="F109" i="1"/>
  <c r="E109" i="1"/>
  <c r="G9" i="1"/>
  <c r="G73" i="1" l="1"/>
  <c r="H37" i="1" l="1"/>
  <c r="I37" i="1" s="1"/>
  <c r="G37" i="1" l="1"/>
  <c r="C108" i="28"/>
  <c r="AA89" i="28" l="1"/>
  <c r="AB89" i="28" l="1"/>
  <c r="E105" i="28" l="1"/>
  <c r="L114" i="28" l="1"/>
  <c r="AA91" i="28" l="1"/>
  <c r="AA87" i="28"/>
  <c r="AA86" i="28"/>
  <c r="AA85" i="28"/>
  <c r="AA79" i="28"/>
  <c r="AA78" i="28"/>
  <c r="AB78" i="28" l="1"/>
  <c r="AB79" i="28"/>
  <c r="G12" i="88" l="1"/>
  <c r="AB91" i="28"/>
  <c r="AB87" i="28"/>
  <c r="AB86" i="28"/>
  <c r="AB85" i="28"/>
  <c r="E110" i="28" l="1"/>
  <c r="L111" i="28"/>
  <c r="L112" i="28"/>
  <c r="E113" i="28"/>
  <c r="E109" i="28"/>
  <c r="A110" i="28"/>
  <c r="AA112" i="28" s="1"/>
  <c r="A111" i="28"/>
  <c r="AA113" i="28" s="1"/>
  <c r="A112" i="28"/>
  <c r="AA114" i="28" s="1"/>
  <c r="A113" i="28"/>
  <c r="AA116" i="28" s="1"/>
  <c r="A109" i="28"/>
  <c r="AA111" i="28" s="1"/>
  <c r="F108" i="28"/>
  <c r="G98" i="1"/>
  <c r="F105" i="28" s="1"/>
  <c r="G99" i="1"/>
  <c r="F106" i="28" s="1"/>
  <c r="G100" i="1"/>
  <c r="F107" i="28" s="1"/>
  <c r="G97" i="1"/>
  <c r="F104" i="28" s="1"/>
  <c r="AB114" i="28" l="1"/>
  <c r="AB113" i="28"/>
  <c r="L113" i="28"/>
  <c r="AB116" i="28" s="1"/>
  <c r="L110" i="28"/>
  <c r="AB112" i="28" s="1"/>
  <c r="L109" i="28"/>
  <c r="AB111" i="28" s="1"/>
  <c r="C110" i="28"/>
  <c r="C111" i="28"/>
  <c r="C113" i="28"/>
  <c r="C109" i="28"/>
  <c r="G87" i="1" l="1"/>
  <c r="G19" i="1"/>
  <c r="F113" i="28"/>
  <c r="F112" i="28"/>
  <c r="F111" i="28"/>
  <c r="F110" i="28"/>
  <c r="F109" i="28"/>
  <c r="D3" i="1" l="1"/>
  <c r="C5" i="88" l="1"/>
  <c r="L4" i="28"/>
  <c r="L8" i="88" l="1"/>
  <c r="C8" i="88" s="1"/>
  <c r="M8" i="88"/>
  <c r="D8" i="88" s="1"/>
  <c r="AA110" i="28" l="1"/>
  <c r="AA109" i="28"/>
  <c r="A108" i="28"/>
  <c r="E107" i="28"/>
  <c r="C107" i="28"/>
  <c r="A107" i="28"/>
  <c r="E106" i="28"/>
  <c r="C106" i="28"/>
  <c r="A106" i="28"/>
  <c r="AA108" i="28" s="1"/>
  <c r="C105" i="28"/>
  <c r="A105" i="28"/>
  <c r="AA107" i="28" s="1"/>
  <c r="E104" i="28"/>
  <c r="C104" i="28"/>
  <c r="A104" i="28"/>
  <c r="AA106" i="28" s="1"/>
  <c r="C77" i="28"/>
  <c r="B77" i="28"/>
  <c r="A77" i="28"/>
  <c r="AA77" i="28" s="1"/>
  <c r="C76" i="28"/>
  <c r="B76" i="28"/>
  <c r="A76" i="28"/>
  <c r="AA76" i="28" s="1"/>
  <c r="C75" i="28"/>
  <c r="B75" i="28"/>
  <c r="A75" i="28"/>
  <c r="AA75" i="28" s="1"/>
  <c r="H76" i="28"/>
  <c r="C74" i="28"/>
  <c r="B74" i="28"/>
  <c r="A74" i="28"/>
  <c r="AA74" i="28" s="1"/>
  <c r="H75" i="28"/>
  <c r="AA73" i="28"/>
  <c r="C72" i="28"/>
  <c r="B72" i="28"/>
  <c r="A72" i="28"/>
  <c r="C71" i="28"/>
  <c r="B71" i="28"/>
  <c r="A71" i="28"/>
  <c r="AA72" i="28"/>
  <c r="AA71" i="28"/>
  <c r="C70" i="28"/>
  <c r="B70" i="28"/>
  <c r="A70" i="28"/>
  <c r="H50" i="28"/>
  <c r="E50" i="28"/>
  <c r="C50" i="28"/>
  <c r="B50" i="28"/>
  <c r="A50" i="28"/>
  <c r="AA50" i="28" s="1"/>
  <c r="H49" i="28"/>
  <c r="E49" i="28"/>
  <c r="C49" i="28"/>
  <c r="B49" i="28"/>
  <c r="A49" i="28"/>
  <c r="AA49" i="28" s="1"/>
  <c r="H48" i="28"/>
  <c r="E48" i="28"/>
  <c r="C48" i="28"/>
  <c r="B48" i="28"/>
  <c r="A48" i="28"/>
  <c r="AA48" i="28" s="1"/>
  <c r="H47" i="28"/>
  <c r="E47" i="28"/>
  <c r="C47" i="28"/>
  <c r="B47" i="28"/>
  <c r="A47" i="28"/>
  <c r="AA47" i="28" s="1"/>
  <c r="H46" i="28"/>
  <c r="E46" i="28"/>
  <c r="C46" i="28"/>
  <c r="B46" i="28"/>
  <c r="A46" i="28"/>
  <c r="AA46" i="28" s="1"/>
  <c r="H45" i="28"/>
  <c r="E45" i="28"/>
  <c r="C45" i="28"/>
  <c r="B45" i="28"/>
  <c r="A45" i="28"/>
  <c r="AA45" i="28" s="1"/>
  <c r="H44" i="28"/>
  <c r="E44" i="28"/>
  <c r="C44" i="28"/>
  <c r="B44" i="28"/>
  <c r="A44" i="28"/>
  <c r="AA44" i="28" s="1"/>
  <c r="H43" i="28"/>
  <c r="E43" i="28"/>
  <c r="C43" i="28"/>
  <c r="B43" i="28"/>
  <c r="A43" i="28"/>
  <c r="AA43" i="28" s="1"/>
  <c r="H42" i="28"/>
  <c r="E42" i="28"/>
  <c r="C42" i="28"/>
  <c r="B42" i="28"/>
  <c r="A42" i="28"/>
  <c r="AA42" i="28" s="1"/>
  <c r="E41" i="28"/>
  <c r="C41" i="28"/>
  <c r="B41" i="28"/>
  <c r="A41" i="28"/>
  <c r="AA41" i="28" s="1"/>
  <c r="H40" i="28"/>
  <c r="E40" i="28"/>
  <c r="C40" i="28"/>
  <c r="B40" i="28"/>
  <c r="A40" i="28"/>
  <c r="AA40" i="28" s="1"/>
  <c r="H39" i="28"/>
  <c r="E39" i="28"/>
  <c r="C39" i="28"/>
  <c r="B39" i="28"/>
  <c r="A39" i="28"/>
  <c r="AA39" i="28" s="1"/>
  <c r="H35" i="28"/>
  <c r="E35" i="28"/>
  <c r="C35" i="28"/>
  <c r="B35" i="28"/>
  <c r="A35" i="28"/>
  <c r="AA35" i="28" s="1"/>
  <c r="H34" i="28"/>
  <c r="E34" i="28"/>
  <c r="C34" i="28"/>
  <c r="B34" i="28"/>
  <c r="A34" i="28"/>
  <c r="AA34" i="28" s="1"/>
  <c r="H33" i="28"/>
  <c r="E33" i="28"/>
  <c r="C33" i="28"/>
  <c r="B33" i="28"/>
  <c r="A33" i="28"/>
  <c r="AA33" i="28" s="1"/>
  <c r="H32" i="28"/>
  <c r="E32" i="28"/>
  <c r="C32" i="28"/>
  <c r="B32" i="28"/>
  <c r="A32" i="28"/>
  <c r="AA32" i="28" s="1"/>
  <c r="H31" i="28"/>
  <c r="E31" i="28"/>
  <c r="C31" i="28"/>
  <c r="B31" i="28"/>
  <c r="A31" i="28"/>
  <c r="AA31" i="28" s="1"/>
  <c r="H30" i="28"/>
  <c r="E30" i="28"/>
  <c r="C30" i="28"/>
  <c r="B30" i="28"/>
  <c r="A30" i="28"/>
  <c r="AA30" i="28" s="1"/>
  <c r="H29" i="28"/>
  <c r="E29" i="28"/>
  <c r="C29" i="28"/>
  <c r="B29" i="28"/>
  <c r="A29" i="28"/>
  <c r="AA29" i="28" s="1"/>
  <c r="H28" i="28"/>
  <c r="E28" i="28"/>
  <c r="C28" i="28"/>
  <c r="B28" i="28"/>
  <c r="A28" i="28"/>
  <c r="AA28" i="28" s="1"/>
  <c r="H27" i="28"/>
  <c r="E27" i="28"/>
  <c r="C27" i="28"/>
  <c r="B27" i="28"/>
  <c r="A27" i="28"/>
  <c r="AA27" i="28" s="1"/>
  <c r="H26" i="28"/>
  <c r="E26" i="28"/>
  <c r="C26" i="28"/>
  <c r="B26" i="28"/>
  <c r="A26" i="28"/>
  <c r="AA26" i="28" s="1"/>
  <c r="H25" i="28"/>
  <c r="E25" i="28"/>
  <c r="C25" i="28"/>
  <c r="B25" i="28"/>
  <c r="A25" i="28"/>
  <c r="AA25" i="28" s="1"/>
  <c r="H24" i="28"/>
  <c r="E24" i="28"/>
  <c r="C24" i="28"/>
  <c r="B24" i="28"/>
  <c r="A24" i="28"/>
  <c r="AA24" i="28" s="1"/>
  <c r="H23" i="28"/>
  <c r="E23" i="28"/>
  <c r="C23" i="28"/>
  <c r="B23" i="28"/>
  <c r="A23" i="28"/>
  <c r="AA23" i="28" s="1"/>
  <c r="H22" i="28"/>
  <c r="E22" i="28"/>
  <c r="C22" i="28"/>
  <c r="B22" i="28"/>
  <c r="A22" i="28"/>
  <c r="AA22" i="28" s="1"/>
  <c r="H21" i="28"/>
  <c r="E21" i="28"/>
  <c r="C21" i="28"/>
  <c r="B21" i="28"/>
  <c r="A21" i="28"/>
  <c r="AA21" i="28" s="1"/>
  <c r="H20" i="28"/>
  <c r="E20" i="28"/>
  <c r="C20" i="28"/>
  <c r="B20" i="28"/>
  <c r="A20" i="28"/>
  <c r="AA20" i="28" s="1"/>
  <c r="H19" i="28"/>
  <c r="E19" i="28"/>
  <c r="C19" i="28"/>
  <c r="B19" i="28"/>
  <c r="A19" i="28"/>
  <c r="AA19" i="28" s="1"/>
  <c r="H18" i="28"/>
  <c r="E18" i="28"/>
  <c r="C18" i="28"/>
  <c r="B18" i="28"/>
  <c r="A18" i="28"/>
  <c r="AA18" i="28" s="1"/>
  <c r="H17" i="28"/>
  <c r="E17" i="28"/>
  <c r="C17" i="28"/>
  <c r="B17" i="28"/>
  <c r="A17" i="28"/>
  <c r="AA17"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H10" i="28"/>
  <c r="C10" i="28"/>
  <c r="B10" i="28"/>
  <c r="A10" i="28"/>
  <c r="AA10" i="28" s="1"/>
  <c r="H9" i="28"/>
  <c r="E9" i="28"/>
  <c r="C9" i="28"/>
  <c r="B9" i="28"/>
  <c r="A9" i="28"/>
  <c r="AA9" i="28" s="1"/>
  <c r="H8" i="28"/>
  <c r="E8" i="28"/>
  <c r="C8" i="28"/>
  <c r="B8" i="28"/>
  <c r="A8" i="28"/>
  <c r="AA8" i="28" s="1"/>
  <c r="H7" i="28"/>
  <c r="G7" i="28"/>
  <c r="E7" i="28"/>
  <c r="C7" i="28"/>
  <c r="B7" i="28"/>
  <c r="A7" i="28"/>
  <c r="AA7" i="28" s="1"/>
  <c r="H6" i="28"/>
  <c r="E6" i="28"/>
  <c r="C6" i="28"/>
  <c r="B6" i="28"/>
  <c r="A6" i="28"/>
  <c r="AA6" i="28" s="1"/>
  <c r="H5" i="28"/>
  <c r="E5" i="28"/>
  <c r="C5" i="28"/>
  <c r="B5" i="28"/>
  <c r="A5" i="28"/>
  <c r="AA5" i="28" s="1"/>
  <c r="C2" i="28"/>
  <c r="G95" i="1"/>
  <c r="H92" i="1"/>
  <c r="G89" i="1"/>
  <c r="G84" i="1"/>
  <c r="G74" i="1"/>
  <c r="H72" i="1"/>
  <c r="G72" i="1" s="1"/>
  <c r="G70" i="1"/>
  <c r="G67" i="1"/>
  <c r="G65" i="1"/>
  <c r="H61" i="1"/>
  <c r="G61" i="1"/>
  <c r="H73" i="1"/>
  <c r="I73" i="1" s="1"/>
  <c r="G60" i="1"/>
  <c r="G59" i="1"/>
  <c r="G58" i="1"/>
  <c r="G57" i="1"/>
  <c r="G56" i="1"/>
  <c r="G55" i="1"/>
  <c r="G54" i="1"/>
  <c r="G53" i="1"/>
  <c r="G52" i="1"/>
  <c r="G51" i="1"/>
  <c r="G50" i="1"/>
  <c r="G40" i="1"/>
  <c r="O33" i="28"/>
  <c r="H36" i="1"/>
  <c r="G36" i="1" s="1"/>
  <c r="O32" i="28"/>
  <c r="G34" i="1"/>
  <c r="G33" i="1"/>
  <c r="G32" i="1"/>
  <c r="G31" i="1"/>
  <c r="G30" i="1"/>
  <c r="G29" i="1"/>
  <c r="G28" i="1"/>
  <c r="G26" i="1"/>
  <c r="G25" i="1"/>
  <c r="H23" i="1"/>
  <c r="G23" i="1" s="1"/>
  <c r="O21" i="28"/>
  <c r="O20" i="28"/>
  <c r="G20" i="1"/>
  <c r="G11" i="1"/>
  <c r="G10" i="1"/>
  <c r="G8" i="1"/>
  <c r="L116" i="28"/>
  <c r="L17" i="28" l="1"/>
  <c r="L104" i="28"/>
  <c r="AB106" i="28" s="1"/>
  <c r="AB76" i="28"/>
  <c r="AB73" i="28"/>
  <c r="AB71" i="28"/>
  <c r="AB72" i="28"/>
  <c r="L49" i="28"/>
  <c r="AB49" i="28" s="1"/>
  <c r="L50" i="28"/>
  <c r="L47" i="28"/>
  <c r="L48" i="28"/>
  <c r="AB48" i="28" s="1"/>
  <c r="L46" i="28"/>
  <c r="L44" i="28"/>
  <c r="C11" i="92" s="1"/>
  <c r="E11" i="92" s="1"/>
  <c r="L43" i="28"/>
  <c r="C9" i="92" s="1"/>
  <c r="E9" i="92" s="1"/>
  <c r="L45" i="28"/>
  <c r="AB45" i="28" s="1"/>
  <c r="L40" i="28"/>
  <c r="L42" i="28"/>
  <c r="AB42" i="28" s="1"/>
  <c r="L39" i="28"/>
  <c r="C7" i="92" s="1"/>
  <c r="L41" i="28"/>
  <c r="AB41" i="28" s="1"/>
  <c r="L35" i="28"/>
  <c r="AB35" i="28" s="1"/>
  <c r="L34" i="28"/>
  <c r="AB34" i="28" s="1"/>
  <c r="L28" i="28"/>
  <c r="AB28" i="28" s="1"/>
  <c r="L25" i="28"/>
  <c r="AB25" i="28" s="1"/>
  <c r="L33" i="28"/>
  <c r="AB33" i="28" s="1"/>
  <c r="L30" i="28"/>
  <c r="AB30" i="28" s="1"/>
  <c r="L27" i="28"/>
  <c r="AB27" i="28" s="1"/>
  <c r="L24" i="28"/>
  <c r="AB24" i="28" s="1"/>
  <c r="L32" i="28"/>
  <c r="AB32" i="28" s="1"/>
  <c r="L29" i="28"/>
  <c r="AB29" i="28" s="1"/>
  <c r="L26" i="28"/>
  <c r="AB26" i="28" s="1"/>
  <c r="L31" i="28"/>
  <c r="AB31" i="28" s="1"/>
  <c r="L23" i="28"/>
  <c r="AB23" i="28" s="1"/>
  <c r="L22" i="28"/>
  <c r="AB22" i="28" s="1"/>
  <c r="L21" i="28"/>
  <c r="AB21" i="28" s="1"/>
  <c r="L20" i="28"/>
  <c r="AB20" i="28" s="1"/>
  <c r="L19" i="28"/>
  <c r="AB19" i="28" s="1"/>
  <c r="L18" i="28"/>
  <c r="AB18" i="28" s="1"/>
  <c r="L15" i="28"/>
  <c r="AB15" i="28" s="1"/>
  <c r="L14" i="28"/>
  <c r="AB14" i="28" s="1"/>
  <c r="L13" i="28"/>
  <c r="AB13" i="28" s="1"/>
  <c r="L12" i="28"/>
  <c r="AB12" i="28" s="1"/>
  <c r="L11" i="28"/>
  <c r="AB11" i="28" s="1"/>
  <c r="L9" i="28"/>
  <c r="AB9" i="28" s="1"/>
  <c r="L8" i="28"/>
  <c r="AB8" i="28" s="1"/>
  <c r="L6" i="28"/>
  <c r="AB6" i="28" s="1"/>
  <c r="L5" i="28"/>
  <c r="L7" i="28"/>
  <c r="AB7" i="28" s="1"/>
  <c r="L106" i="28"/>
  <c r="AB108" i="28" s="1"/>
  <c r="L107" i="28"/>
  <c r="AB109" i="28"/>
  <c r="L105" i="28"/>
  <c r="L108" i="28"/>
  <c r="AB110" i="28"/>
  <c r="E10" i="28"/>
  <c r="L10" i="28" s="1"/>
  <c r="G12" i="1"/>
  <c r="G13" i="1"/>
  <c r="G14" i="1"/>
  <c r="G15" i="1"/>
  <c r="G16" i="1"/>
  <c r="G17" i="1"/>
  <c r="O50" i="28"/>
  <c r="O19" i="28"/>
  <c r="F9" i="28"/>
  <c r="N8" i="88" l="1"/>
  <c r="E8" i="88" s="1"/>
  <c r="G8" i="88" s="1"/>
  <c r="C14" i="92"/>
  <c r="D1" i="28"/>
  <c r="AB40" i="28"/>
  <c r="C8" i="92"/>
  <c r="C12" i="92" s="1"/>
  <c r="C34" i="92" s="1"/>
  <c r="AB46" i="28"/>
  <c r="C20" i="92"/>
  <c r="E7" i="92"/>
  <c r="E12" i="92" s="1"/>
  <c r="E34" i="92" s="1"/>
  <c r="AB47" i="28"/>
  <c r="C17" i="92"/>
  <c r="AB107" i="28"/>
  <c r="AB5" i="28"/>
  <c r="AB77" i="28"/>
  <c r="AB44" i="28"/>
  <c r="AB17" i="28"/>
  <c r="AB74" i="28"/>
  <c r="AB75" i="28"/>
  <c r="AB50" i="28"/>
  <c r="AB43" i="28"/>
  <c r="AB39" i="28"/>
  <c r="F33" i="28"/>
  <c r="F18" i="28"/>
  <c r="F24" i="28"/>
  <c r="F48" i="28"/>
  <c r="F8" i="28"/>
  <c r="F49" i="28"/>
  <c r="F30" i="28"/>
  <c r="F6" i="28"/>
  <c r="F45" i="28"/>
  <c r="F26" i="28"/>
  <c r="F29" i="28"/>
  <c r="F28" i="28"/>
  <c r="F27" i="28"/>
  <c r="F23" i="28"/>
  <c r="F22" i="28"/>
  <c r="F35" i="28"/>
  <c r="F47" i="28"/>
  <c r="F46" i="28"/>
  <c r="F25" i="28"/>
  <c r="F39" i="28"/>
  <c r="F40" i="28"/>
  <c r="F43" i="28"/>
  <c r="F44" i="28"/>
  <c r="F5" i="28"/>
  <c r="F42" i="28"/>
  <c r="G33" i="28"/>
  <c r="G50" i="28"/>
  <c r="F50" i="28"/>
  <c r="F21" i="28"/>
  <c r="G21" i="28"/>
  <c r="F32" i="28"/>
  <c r="F7" i="28"/>
  <c r="G32" i="28"/>
  <c r="H73" i="28"/>
  <c r="C15" i="92" l="1"/>
  <c r="C18" i="92" s="1"/>
  <c r="L96" i="28"/>
  <c r="L119" i="28" s="1"/>
  <c r="L121" i="28" s="1"/>
  <c r="F17" i="28"/>
  <c r="AB10" i="28"/>
  <c r="F10" i="28"/>
  <c r="B21" i="92" l="1"/>
  <c r="B22" i="92"/>
  <c r="C21" i="92"/>
  <c r="AB96" i="28"/>
</calcChain>
</file>

<file path=xl/sharedStrings.xml><?xml version="1.0" encoding="utf-8"?>
<sst xmlns="http://schemas.openxmlformats.org/spreadsheetml/2006/main" count="1501" uniqueCount="801">
  <si>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</si>
  <si>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</si>
  <si>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</si>
  <si>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</si>
  <si>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</si>
  <si>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</si>
  <si>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</si>
  <si>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</si>
  <si>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</si>
  <si>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</si>
  <si>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</si>
  <si>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</si>
  <si>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</si>
  <si>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</si>
  <si>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</si>
  <si>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</si>
  <si>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</si>
  <si>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</si>
  <si>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</si>
  <si>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</si>
  <si>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</si>
  <si>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</si>
  <si>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</si>
  <si>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</si>
  <si>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</si>
  <si>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</si>
  <si>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</si>
  <si>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</si>
  <si>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Gov - Net Investment in Capital Assets</t>
  </si>
  <si>
    <t>Gov - Restricted Net Position</t>
  </si>
  <si>
    <t>Gov - Unrestricted Net Position</t>
  </si>
  <si>
    <t>Gov - Any Adj. to Beginning Net Position</t>
  </si>
  <si>
    <t>How Data is used</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</si>
  <si>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</si>
  <si>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</si>
  <si>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</si>
  <si>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</si>
  <si>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</si>
  <si>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</si>
  <si>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</si>
  <si>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</si>
  <si>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</si>
  <si>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</si>
  <si>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</si>
  <si>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</si>
  <si>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</si>
  <si>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</si>
  <si>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</si>
  <si>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</si>
  <si>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</si>
  <si>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</si>
  <si>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</si>
  <si>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</si>
  <si>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</si>
  <si>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</si>
  <si>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</si>
  <si>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</si>
  <si>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</si>
  <si>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</si>
  <si>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</si>
  <si>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</si>
  <si>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</si>
  <si>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</si>
  <si>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</si>
  <si>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</si>
  <si>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</si>
  <si>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OPEB Note</t>
  </si>
  <si>
    <t>Fund Balance Note</t>
  </si>
  <si>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</si>
  <si>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</si>
  <si>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</si>
  <si>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</si>
  <si>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</si>
  <si>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</si>
  <si>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</si>
  <si>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</si>
  <si>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</si>
  <si>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</si>
  <si>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</si>
  <si>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</si>
  <si>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</si>
  <si>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</si>
  <si>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</si>
  <si>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</si>
  <si>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</si>
  <si>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</si>
  <si>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</si>
  <si>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Gen Fund - Transfers In</t>
  </si>
  <si>
    <t>Gen Fund - Transfers Out</t>
  </si>
  <si>
    <t>Gen Fund - Other items</t>
  </si>
  <si>
    <t>Gen Fund - Positive debt refund</t>
  </si>
  <si>
    <t>Gen fund - Negative debt refund</t>
  </si>
  <si>
    <t>Gen Fund - Change in Fund Balance</t>
  </si>
  <si>
    <t>Fiduciary - Cash and Investments</t>
  </si>
  <si>
    <t>Gen Fund - Encumbrances</t>
  </si>
  <si>
    <t>Units with Electric Operations have $.07, $.08, $.09</t>
  </si>
  <si>
    <t>Units with Water Sewer Operations have $.01</t>
  </si>
  <si>
    <t>CCH Unit Type</t>
  </si>
  <si>
    <t>CCH Unit Code</t>
  </si>
  <si>
    <t>Prior Year Amts.</t>
  </si>
  <si>
    <t>Combined Totals of all Proprietary Funds - Cash Flow from Operating</t>
  </si>
  <si>
    <t>Combined Totals of all Proprietary Funds - Capital Contributions</t>
  </si>
  <si>
    <t>Select Your Unit's Name from the drop down box in cell D2</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</si>
  <si>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</si>
  <si>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</si>
  <si>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</si>
  <si>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</si>
  <si>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</si>
  <si>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</si>
  <si>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</si>
  <si>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</si>
  <si>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</si>
  <si>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</si>
  <si>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Error Amounts</t>
  </si>
  <si>
    <t>Error Count</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</si>
  <si>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</si>
  <si>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</si>
  <si>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</si>
  <si>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</si>
  <si>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</si>
  <si>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</si>
  <si>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</si>
  <si>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</si>
  <si>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</si>
  <si>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</si>
  <si>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</si>
  <si>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</si>
  <si>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</si>
  <si>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</si>
  <si>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</si>
  <si>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</si>
  <si>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</si>
  <si>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</si>
  <si>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https://www.nctreasurer.com/slg/lfm/financial-analysis/Pages/Analysis-by-Population.aspx</t>
  </si>
  <si>
    <t>OPEB
 Note or RSI</t>
  </si>
  <si>
    <t>Notes or formulas</t>
  </si>
  <si>
    <t>OPEB
RSI</t>
  </si>
  <si>
    <t/>
  </si>
  <si>
    <t>FS., Pension note or RSI</t>
  </si>
  <si>
    <t>Notes to the Financial Statements - Pension Note</t>
  </si>
  <si>
    <t>Net Pension Liability</t>
  </si>
  <si>
    <t>Determination of Fiscal Health</t>
  </si>
  <si>
    <t>Fund Balance, Unassigned</t>
  </si>
  <si>
    <t>Debt Service Fund</t>
  </si>
  <si>
    <t>Please enter the Total Fund Balance for any Debt Service Funds</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</si>
  <si>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</si>
  <si>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</si>
  <si>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</si>
  <si>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</si>
  <si>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</si>
  <si>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</si>
  <si>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 xml:space="preserve"> GF - Fund balance, Assigned </t>
  </si>
  <si>
    <t>GF - Fund Balance, Unassigned</t>
  </si>
  <si>
    <t>Acct #</t>
  </si>
  <si>
    <t>Fund balance, Assigned (total of all assigned components)</t>
  </si>
  <si>
    <t>Unit Data From Audit Worksheet</t>
  </si>
  <si>
    <t>Charlotte</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</si>
  <si>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</si>
  <si>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</si>
  <si>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</si>
  <si>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</si>
  <si>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</si>
  <si>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</si>
  <si>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</si>
  <si>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</si>
  <si>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</si>
  <si>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</si>
  <si>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</si>
  <si>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</si>
  <si>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</si>
  <si>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</si>
  <si>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</si>
  <si>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</si>
  <si>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</si>
  <si>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</si>
  <si>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</si>
  <si>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</si>
  <si>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</si>
  <si>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</si>
  <si>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</si>
  <si>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</si>
  <si>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</si>
  <si>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</si>
  <si>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</si>
  <si>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</si>
  <si>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</si>
  <si>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</si>
  <si>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</si>
  <si>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</si>
  <si>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</si>
  <si>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</si>
  <si>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</si>
  <si>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</si>
  <si>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</si>
  <si>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</si>
  <si>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</si>
  <si>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</si>
  <si>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</si>
  <si>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</si>
  <si>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</si>
  <si>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</si>
  <si>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</si>
  <si>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</si>
  <si>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</si>
  <si>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</si>
  <si>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</si>
  <si>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</si>
  <si>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Performance Indicator</t>
  </si>
  <si>
    <t>Unit Number:</t>
  </si>
  <si>
    <t>Date the Auditor presented or plans to present the Audit to the Governing Board</t>
  </si>
  <si>
    <t>Unit Data from Audit worksheet tab :  CCH acct # 9</t>
  </si>
  <si>
    <t>hidden data</t>
  </si>
  <si>
    <t>TD Auditor</t>
  </si>
  <si>
    <t>Auditor indicated that there was at least one Performance indicator of Concern on the PI tab</t>
  </si>
  <si>
    <t>Unit Name:</t>
  </si>
  <si>
    <t>D</t>
  </si>
  <si>
    <t>E</t>
  </si>
  <si>
    <t>F</t>
  </si>
  <si>
    <t>G</t>
  </si>
  <si>
    <t>H</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</si>
  <si>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</si>
  <si>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</si>
  <si>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</si>
  <si>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</si>
  <si>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</si>
  <si>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</si>
  <si>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</si>
  <si>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</si>
  <si>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</si>
  <si>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</si>
  <si>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</si>
  <si>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</si>
  <si>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</si>
  <si>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</si>
  <si>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</si>
  <si>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</si>
  <si>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</si>
  <si>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</si>
  <si>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</si>
  <si>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</si>
  <si>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</si>
  <si>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</si>
  <si>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</si>
  <si>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</si>
  <si>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</si>
  <si>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</si>
  <si>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</si>
  <si>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</si>
  <si>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</si>
  <si>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</si>
  <si>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</si>
  <si>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</si>
  <si>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</si>
  <si>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</si>
  <si>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</si>
  <si>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</si>
  <si>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</si>
  <si>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</si>
  <si>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</si>
  <si>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</si>
  <si>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</si>
  <si>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</si>
  <si>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</si>
  <si>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</si>
  <si>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</si>
  <si>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</si>
  <si>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</si>
  <si>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</si>
  <si>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</si>
  <si>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</si>
  <si>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</si>
  <si>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</si>
  <si>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Messages</t>
  </si>
  <si>
    <t>Leave blank if data not available</t>
  </si>
  <si>
    <t>Did unit have problems with debt service payments being late, debt restructured or not meeting bond covenants</t>
  </si>
  <si>
    <t>Select Unit Name from Drop Down List</t>
  </si>
  <si>
    <t>Section 1: Data Collection NOTE:  the data submitted below may be used in various published reports</t>
  </si>
  <si>
    <t>GENERAL FUND:</t>
  </si>
  <si>
    <t>Unit Results</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</si>
  <si>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</si>
  <si>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</si>
  <si>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</si>
  <si>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lists whether or not the unit has issues with debt service payments or bond covenants.</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</si>
  <si>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</si>
  <si>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</si>
  <si>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</si>
  <si>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</si>
  <si>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</si>
  <si>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</si>
  <si>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</si>
  <si>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</si>
  <si>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</si>
  <si>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</si>
  <si>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</si>
  <si>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</si>
  <si>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</si>
  <si>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</si>
  <si>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</si>
  <si>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</si>
  <si>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</si>
  <si>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</si>
  <si>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</si>
  <si>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</si>
  <si>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</si>
  <si>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</si>
  <si>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</si>
  <si>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</si>
  <si>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Gov - Select Current Liabilities</t>
  </si>
  <si>
    <t>GA- Total General revenues (No transfers, special, extraordinary items)(SOA)</t>
  </si>
  <si>
    <t>Gen Fund - Any Adj. to Beginning Net Position</t>
  </si>
  <si>
    <t>Gen Fund - Total Expenditures</t>
  </si>
  <si>
    <t>Gen Fund - Proceeds from LTD</t>
  </si>
  <si>
    <t>Comb-Proprietary Funds- Inventories &amp; Prepaids in Curr Assets</t>
  </si>
  <si>
    <t>OPEB
1-implicit rate only
2-no benefit
3-benfit
4- state health plan</t>
  </si>
  <si>
    <t>Yes  or "1" indicates unit has defined benefit other than the ones adm. By the state</t>
  </si>
  <si>
    <t>GF - Advance to</t>
  </si>
  <si>
    <t>Compliance opinion - enter "1" for clean Opinion or "2" for other than clean opinion</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</si>
  <si>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</si>
  <si>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</si>
  <si>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</si>
  <si>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</si>
  <si>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</si>
  <si>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</si>
  <si>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</si>
  <si>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</si>
  <si>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</si>
  <si>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</si>
  <si>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</si>
  <si>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</si>
  <si>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</si>
  <si>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</si>
  <si>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</si>
  <si>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</si>
  <si>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</si>
  <si>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</si>
  <si>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</si>
  <si>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</si>
  <si>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</si>
  <si>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</si>
  <si>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</si>
  <si>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</si>
  <si>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</si>
  <si>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</si>
  <si>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</si>
  <si>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</si>
  <si>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</si>
  <si>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</si>
  <si>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</si>
  <si>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</si>
  <si>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</si>
  <si>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</si>
  <si>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</si>
  <si>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</si>
  <si>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</si>
  <si>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</si>
  <si>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</si>
  <si>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</si>
  <si>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</si>
  <si>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</si>
  <si>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</si>
  <si>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</si>
  <si>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</si>
  <si>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</si>
  <si>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</si>
  <si>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</si>
  <si>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</si>
  <si>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</si>
  <si>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</si>
  <si>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</si>
  <si>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</si>
  <si>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</si>
  <si>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</si>
  <si>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</si>
  <si>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</si>
  <si>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</si>
  <si>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</si>
  <si>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</si>
  <si>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</si>
  <si>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</si>
  <si>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</si>
  <si>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</si>
  <si>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Not on Unit Data from Audit Worksheet</t>
  </si>
  <si>
    <t>Governmental Activities - Benchmarking Tool uses account 336 in the code to calculate liquidity quick ratio.  Must be included on imported to CCH and SQL database.  Memos used these accounts as well.</t>
  </si>
  <si>
    <t>Telephone Number and Ext., etc.</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</si>
  <si>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</si>
  <si>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</si>
  <si>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</si>
  <si>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</si>
  <si>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</si>
  <si>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3.</t>
  </si>
  <si>
    <t>4.</t>
  </si>
  <si>
    <t>The unit had problems with debt service payments being late and/or did not comply with the bond covenants.</t>
  </si>
  <si>
    <t>Roper</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</si>
  <si>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</si>
  <si>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</si>
  <si>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</si>
  <si>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</si>
  <si>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</si>
  <si>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</si>
  <si>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</si>
  <si>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</si>
  <si>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GF FBA% of Exp w/o Powell Bill Formula: (506+536-4-5-6-11+647)/(532+20+509-533-508)</t>
  </si>
  <si>
    <t>Enterprise Funds other than WS and Electric</t>
  </si>
  <si>
    <t>Net Position</t>
  </si>
  <si>
    <t>Combined Totals of all Proprietary Funds - Amount of Inventories and Prepaids in current assets</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</si>
  <si>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</si>
  <si>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</si>
  <si>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</si>
  <si>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</si>
  <si>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</si>
  <si>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</si>
  <si>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</si>
  <si>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CCH Upload Batch Total</t>
  </si>
  <si>
    <t>Albemarle Commission</t>
  </si>
  <si>
    <t>Cape Fear Council of Governments</t>
  </si>
  <si>
    <t>Centralina Council of Governments</t>
  </si>
  <si>
    <t>Foothills Regional Commission</t>
  </si>
  <si>
    <t>High Country Council of Governments</t>
  </si>
  <si>
    <t>Kerr-Tar Regional Council of Governments</t>
  </si>
  <si>
    <t>Land-Of-Sky Regional Council</t>
  </si>
  <si>
    <t>Lumber River Council of Governments</t>
  </si>
  <si>
    <t>Mid-Carolina Regional Council of Governments</t>
  </si>
  <si>
    <t>Mid-East Commission/Region Q</t>
  </si>
  <si>
    <t>Neuse River Council of Governments dba Eastern Carolina Council</t>
  </si>
  <si>
    <t>Piedmont Triad Council of Governments</t>
  </si>
  <si>
    <t>Southwestern North Carolina Planning and Economic Development Commission</t>
  </si>
  <si>
    <t>Triangle J Council of Governments</t>
  </si>
  <si>
    <t>Upper Coastal Plain Council of Governments dba Region L Council of Governments</t>
  </si>
  <si>
    <t>Western Piedmont Council of Governments</t>
  </si>
  <si>
    <t>Dawn</t>
  </si>
  <si>
    <t>Denise</t>
  </si>
  <si>
    <t>Julie</t>
  </si>
  <si>
    <t>Donna</t>
  </si>
  <si>
    <t>Jo-Annah</t>
  </si>
  <si>
    <t>Glenda</t>
  </si>
  <si>
    <t>Jarrod</t>
  </si>
  <si>
    <t>Ryan</t>
  </si>
  <si>
    <t>Mark</t>
  </si>
  <si>
    <t>Andrea</t>
  </si>
  <si>
    <t>Tucker</t>
  </si>
  <si>
    <t>Strosser</t>
  </si>
  <si>
    <t>Page</t>
  </si>
  <si>
    <t>Lee</t>
  </si>
  <si>
    <t>Sullivan</t>
  </si>
  <si>
    <t>Sinclair</t>
  </si>
  <si>
    <t>Dye</t>
  </si>
  <si>
    <t>Hand</t>
  </si>
  <si>
    <t>Scaggs</t>
  </si>
  <si>
    <t>Hill</t>
  </si>
  <si>
    <t>5/16/2018</t>
  </si>
  <si>
    <t>2/11/2020</t>
  </si>
  <si>
    <t>6/3/2019</t>
  </si>
  <si>
    <t>3/1/2020</t>
  </si>
  <si>
    <t>1/1/2017</t>
  </si>
  <si>
    <t>1/4/1994</t>
  </si>
  <si>
    <t>Dawn Tucker</t>
  </si>
  <si>
    <t>Denise Strosser</t>
  </si>
  <si>
    <t>Julie Page</t>
  </si>
  <si>
    <t>Donna Lee</t>
  </si>
  <si>
    <t>Charlotte Sullivan</t>
  </si>
  <si>
    <t>Jo-Annah Sinclair</t>
  </si>
  <si>
    <t>Glenda Dye</t>
  </si>
  <si>
    <t>Ryan Scaggs</t>
  </si>
  <si>
    <t>Mark Hill</t>
  </si>
  <si>
    <t>Andrea Roper</t>
  </si>
  <si>
    <t>Finance Manager</t>
  </si>
  <si>
    <t>252-404-7084</t>
  </si>
  <si>
    <t>910-395-4553 ext.207</t>
  </si>
  <si>
    <t>704-348-2704</t>
  </si>
  <si>
    <t>252-436-2040</t>
  </si>
  <si>
    <t>910-775-9769</t>
  </si>
  <si>
    <t>910-323-4191</t>
  </si>
  <si>
    <t>252-974-1853</t>
  </si>
  <si>
    <t>336-904-0300</t>
  </si>
  <si>
    <t>252-234-5953</t>
  </si>
  <si>
    <t>dtucker@capefearcog.org</t>
  </si>
  <si>
    <t>dstrosser@centralina.org</t>
  </si>
  <si>
    <t>jpage@hccog.org</t>
  </si>
  <si>
    <t>dlee@kerrtarcog.org</t>
  </si>
  <si>
    <t>Jo-Annah.Sinclair@lrcog.org</t>
  </si>
  <si>
    <t>gdye@mccog.org</t>
  </si>
  <si>
    <t>jhand@ptrc.org</t>
  </si>
  <si>
    <t>rscaggs@regiona.org</t>
  </si>
  <si>
    <t>mhill@ucpcog.org</t>
  </si>
  <si>
    <t>andrea.roper@wpcog.org</t>
  </si>
  <si>
    <t>Jarrod Hand</t>
  </si>
  <si>
    <t>Piedmont Triad Regional Council</t>
  </si>
  <si>
    <t>Please enter any landfill closure/postclosure liabilities that are classified as current liabilities and included in account 626 above (amounts entered should agree to the current amount included in the changes to long-term debt note)</t>
  </si>
  <si>
    <t xml:space="preserve">Current Liabilities - closure/Postclosure </t>
  </si>
  <si>
    <t>=626-627-628-629-630-631-632</t>
  </si>
  <si>
    <t xml:space="preserve">Explanation of Performance Indicator
</t>
  </si>
  <si>
    <t>Positive Total Fund Balance</t>
  </si>
  <si>
    <t>The General Fund had a total fund balance less than zero - Fund Deficit</t>
  </si>
  <si>
    <t>TD Info Completed by Auditor : CCH acct #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</si>
  <si>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</si>
  <si>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r>
      <t xml:space="preserve">Mark to Market unrealized losses in the General Fund. </t>
    </r>
    <r>
      <rPr>
        <sz val="11"/>
        <color theme="5" tint="-0.499984740745262"/>
        <rFont val="Calibri"/>
        <family val="2"/>
        <scheme val="minor"/>
      </rPr>
      <t>(enter as a negative number)</t>
    </r>
  </si>
  <si>
    <t>Mark to Market unrealized losses in the General Fund</t>
  </si>
  <si>
    <t xml:space="preserve">Gen Fund - Total Expenditures </t>
  </si>
  <si>
    <t xml:space="preserve">Gen Fund - Proceeds from LTD </t>
  </si>
  <si>
    <t>Gen Fund - Any Adj. to Beginning Net Assets</t>
  </si>
  <si>
    <t>If unit is an employer participant in one of the State Cost Sharing Plans rows 71-73 should be blank.  Unless they have an additional single employer plan.</t>
  </si>
  <si>
    <t>Is there a finding for lack of technical skills, knowledge and experience (SKE) at this unit</t>
  </si>
  <si>
    <t>Debt Service Fund Balance</t>
  </si>
  <si>
    <t>Comb-Proprietary Funds-Current Assets 
Exclude: any restricted assets
                  deferred outflows.</t>
  </si>
  <si>
    <t>Number of significant deficiency findings</t>
  </si>
  <si>
    <t xml:space="preserve">Number of material weaknesses findings </t>
  </si>
  <si>
    <t>Number of other matters that auditor asked the unit to respond to</t>
  </si>
  <si>
    <t>Did your audit disclose as a finding any statutory violations (not including budget violations) (Yes or No)</t>
  </si>
  <si>
    <t xml:space="preserve"> Did the unit have a board-appointed finance officer the entire fiscal year (Yes or No)</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</si>
  <si>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</si>
  <si>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</si>
  <si>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</si>
  <si>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</si>
  <si>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</si>
  <si>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t>Statutory Calculation of Fund Balance Available for Appropriation At June 30 for the General Fund
Restricted - Stabilization by State Statute</t>
  </si>
  <si>
    <t>Calculation</t>
  </si>
  <si>
    <t>Total</t>
  </si>
  <si>
    <t>Without Including Restricted Cash</t>
  </si>
  <si>
    <t>Fund Balance Available for Appropriation - G.S. §159-8(a)</t>
  </si>
  <si>
    <t xml:space="preserve">Unrestricted Cash and Investments </t>
  </si>
  <si>
    <t xml:space="preserve">Restricted cash and investments </t>
  </si>
  <si>
    <t>Liabilities……………………………………………………………….………………………….</t>
  </si>
  <si>
    <t>Encumbrances at June 30 (listed in the notes)……………………………...…………………………</t>
  </si>
  <si>
    <t>Unavailable or Unearned Revenues Arising from Cash Receipts ……………………………</t>
  </si>
  <si>
    <t>Fund Balance Available for Appropriation ……………………………………………………….</t>
  </si>
  <si>
    <t>Column C Formula</t>
  </si>
  <si>
    <t>Column E Formula</t>
  </si>
  <si>
    <t>=506-4-6-5</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</si>
  <si>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</si>
  <si>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</si>
  <si>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</si>
  <si>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</si>
  <si>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</si>
  <si>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</si>
  <si>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</si>
  <si>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</si>
  <si>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</si>
  <si>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</si>
  <si>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 xml:space="preserve"> Restricted Cash</t>
  </si>
  <si>
    <t>Expenditures - General Fund</t>
  </si>
  <si>
    <t>Total Expenditures - General Fund ………………………………..………………………………..</t>
  </si>
  <si>
    <t>Adjustments</t>
  </si>
  <si>
    <t xml:space="preserve">    Transfers Out …………………………...…………………………………...…….</t>
  </si>
  <si>
    <t xml:space="preserve">    Negative Debt Refunding</t>
  </si>
  <si>
    <t xml:space="preserve">    Issuance of Capital Leases &amp; Installment Purchases ……………...………….</t>
  </si>
  <si>
    <t xml:space="preserve">    Positive Debt Refunding</t>
  </si>
  <si>
    <t xml:space="preserve">          Total Expenditures (As Adjusted) ………………………………...…………………….</t>
  </si>
  <si>
    <t xml:space="preserve">    Fund Balance Available  as % of Expenditures …………………………..........</t>
  </si>
  <si>
    <t>=506+536-4-6-5</t>
  </si>
  <si>
    <t>=9-(506+536-4-6-5)</t>
  </si>
  <si>
    <t>=9-(506+536-4-6-5)-7</t>
  </si>
  <si>
    <t>=532+20+509-533-508</t>
  </si>
  <si>
    <t>For units of government that have Proprietary Funds that do not prepare Government-Wide Financial Statement need to answer the following questions.</t>
  </si>
  <si>
    <t xml:space="preserve">"Certain" Special Purpose Governments as defined by GASB 34 (a special purpose government that only has proprietary funds (no governmental funds)) are not required </t>
  </si>
  <si>
    <t>to prepare Government Wide Statements but can use an alternate presentation.  If your unit is a Special Purpose Government that did not prepare  Government Wide</t>
  </si>
  <si>
    <t xml:space="preserve">Statements but can use an alternate presentation.  If your unit is a Special Purpose Government that did not prepare  Government Wide financial statements please </t>
  </si>
  <si>
    <t>Revenue, Expenses &amp; Changes in Fund Net Position</t>
  </si>
  <si>
    <t>All Proprietary Funds -total of all expenses excluding transfers out</t>
  </si>
  <si>
    <t>All Proprietary Funds -Depreciation and amortization expense</t>
  </si>
  <si>
    <t>Cash Flow Statement</t>
  </si>
  <si>
    <r>
      <rPr>
        <b/>
        <u/>
        <sz val="11"/>
        <color rgb="FFFF0000"/>
        <rFont val="Calibri"/>
        <family val="2"/>
        <scheme val="minor"/>
      </rPr>
      <t>All Proprietary Funds</t>
    </r>
    <r>
      <rPr>
        <u/>
        <sz val="11"/>
        <color theme="1"/>
        <rFont val="Calibri"/>
        <family val="2"/>
        <scheme val="minor"/>
      </rPr>
      <t xml:space="preserve"> -total </t>
    </r>
    <r>
      <rPr>
        <b/>
        <u/>
        <sz val="11"/>
        <color rgb="FFFF0000"/>
        <rFont val="Calibri"/>
        <family val="2"/>
        <scheme val="minor"/>
      </rPr>
      <t>of all</t>
    </r>
    <r>
      <rPr>
        <u/>
        <sz val="11"/>
        <color theme="1"/>
        <rFont val="Calibri"/>
        <family val="2"/>
        <scheme val="minor"/>
      </rPr>
      <t xml:space="preserve"> expenses excluding transfers out</t>
    </r>
  </si>
  <si>
    <r>
      <rPr>
        <b/>
        <u/>
        <sz val="11"/>
        <color rgb="FFFF0000"/>
        <rFont val="Calibri"/>
        <family val="2"/>
        <scheme val="minor"/>
      </rPr>
      <t>All Proprietary Funds</t>
    </r>
    <r>
      <rPr>
        <u/>
        <sz val="11"/>
        <color theme="1"/>
        <rFont val="Calibri"/>
        <family val="2"/>
        <scheme val="minor"/>
      </rPr>
      <t xml:space="preserve"> -Depreciation and amortization expense</t>
    </r>
  </si>
  <si>
    <r>
      <rPr>
        <b/>
        <u/>
        <sz val="11"/>
        <color rgb="FFFF0000"/>
        <rFont val="Calibri"/>
        <family val="2"/>
        <scheme val="minor"/>
      </rPr>
      <t>All Proprietary Funds</t>
    </r>
    <r>
      <rPr>
        <u/>
        <sz val="11"/>
        <color theme="1"/>
        <rFont val="Calibri"/>
        <family val="2"/>
        <scheme val="minor"/>
      </rPr>
      <t xml:space="preserve"> -Principal paid on long-term debt.  Amount should be reduced by principal payments for debt refunding.</t>
    </r>
  </si>
  <si>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</si>
  <si>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</si>
  <si>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Data documenting the unit's compliance with General Statue 159-25 is captured in account numbers 947, 948, 949, 950, and 952.</t>
  </si>
  <si>
    <t>answer the following questions.   A special purpose government should not have completed questions in the Governmental Activities section in rows 7 through 40</t>
  </si>
  <si>
    <t>551100</t>
  </si>
  <si>
    <t>551101</t>
  </si>
  <si>
    <t>551102</t>
  </si>
  <si>
    <t>551103</t>
  </si>
  <si>
    <t>551113</t>
  </si>
  <si>
    <t>551104</t>
  </si>
  <si>
    <t>551105</t>
  </si>
  <si>
    <t>551106</t>
  </si>
  <si>
    <t>551107</t>
  </si>
  <si>
    <t>551108</t>
  </si>
  <si>
    <t>551109</t>
  </si>
  <si>
    <t>551112</t>
  </si>
  <si>
    <t>551115</t>
  </si>
  <si>
    <t>551116</t>
  </si>
  <si>
    <t>551114</t>
  </si>
  <si>
    <t>551117</t>
  </si>
  <si>
    <t>Patricia</t>
  </si>
  <si>
    <t>John</t>
  </si>
  <si>
    <t>Hope</t>
  </si>
  <si>
    <t>Rosenberg</t>
  </si>
  <si>
    <t>Moses</t>
  </si>
  <si>
    <t>Tally</t>
  </si>
  <si>
    <t>9/15/2022</t>
  </si>
  <si>
    <t>10/31/2022</t>
  </si>
  <si>
    <t>9/4/2022</t>
  </si>
  <si>
    <t>Charlotte Sulivan</t>
  </si>
  <si>
    <t>Patricia Rosenberg</t>
  </si>
  <si>
    <t>John Moses</t>
  </si>
  <si>
    <t>Hope Tally</t>
  </si>
  <si>
    <t>Chief Financial Officer</t>
  </si>
  <si>
    <t>1/25/2023</t>
  </si>
  <si>
    <t>828-351-2335</t>
  </si>
  <si>
    <t>828-265-5434 ext.109</t>
  </si>
  <si>
    <t>828-251-6622</t>
  </si>
  <si>
    <t>828-586-1962 ext.203</t>
  </si>
  <si>
    <t>rsass@accog.org</t>
  </si>
  <si>
    <t>csullivan@foothillsregion.org</t>
  </si>
  <si>
    <t>patricia@landofsky.org</t>
  </si>
  <si>
    <t>jmoses@mideastcom.org</t>
  </si>
  <si>
    <t>Mark to Market unrealized losses in the General Fund.</t>
  </si>
  <si>
    <t>Did the unit have a board-appointed finance officer the entire fiscal year? (Yes or No)?</t>
  </si>
  <si>
    <t>Date Audit First Received</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</si>
  <si>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</si>
  <si>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</si>
  <si>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</si>
  <si>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</si>
  <si>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PY1</t>
  </si>
  <si>
    <t>Did your audit disclose as a finding any statutory violations? (not including budget violations) (Yes or No) If the answer  is "Yes", review whether this needs to be disclosed in the Stewardship, Compliance and Accountability Note</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</si>
  <si>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</si>
  <si>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</si>
  <si>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</si>
  <si>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t xml:space="preserve">Is there is a going concern noted in the audit report? </t>
  </si>
  <si>
    <r>
      <t xml:space="preserve">Number of significant deficiency findings (financial statement findings only)
</t>
    </r>
    <r>
      <rPr>
        <sz val="11"/>
        <color rgb="FFFF0000"/>
        <rFont val="Calibri"/>
        <family val="2"/>
        <scheme val="minor"/>
      </rPr>
      <t xml:space="preserve">Exclude findings reported in questions  907, 951 </t>
    </r>
  </si>
  <si>
    <r>
      <t xml:space="preserve">Number of material weaknesses findings (financial statements findings only)
</t>
    </r>
    <r>
      <rPr>
        <sz val="11"/>
        <color rgb="FFFF0000"/>
        <rFont val="Calibri"/>
        <family val="2"/>
        <scheme val="minor"/>
      </rPr>
      <t>Exclude findings reported in questions 907, 951</t>
    </r>
    <r>
      <rPr>
        <sz val="11"/>
        <color theme="1"/>
        <rFont val="Calibri"/>
        <family val="2"/>
        <scheme val="minor"/>
      </rPr>
      <t xml:space="preserve"> </t>
    </r>
  </si>
  <si>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</si>
  <si>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 xml:space="preserve">Was an AU-C Section 260 (The Auditor's Communication With Those Charged With Governance) letter issued?     </t>
  </si>
  <si>
    <t>Was an AU-C Section 265 (Communicating Internal Control Related Matters Identified in an Audit) letter issued?</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</si>
  <si>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</si>
  <si>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</si>
  <si>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</si>
  <si>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</si>
  <si>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Does the Performance Indicator Print worksheet in this workbook have a red shaded cell?</t>
  </si>
  <si>
    <t>Please enter page number if information included in the audit report/other communications</t>
  </si>
  <si>
    <t xml:space="preserve">The Unit had material weaknesses, significant deficiencies, statutory violations and/or items identified on the TD Info Completed by Auditor tab that should be addressed in the FPIC Response Letter.  </t>
  </si>
  <si>
    <t>All Proprietary Funds -Principal paid on long-term debt.  Amount should be reduced by principal payments for debt refunding</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</si>
  <si>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</si>
  <si>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</si>
  <si>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Is there is a going concern noted in the audit report</t>
  </si>
  <si>
    <t>Does the Performance Indicator Print worksheet in this workbook have a red shaded cell</t>
  </si>
  <si>
    <t>Does the Unit have a non-state administered pension plan?
(Note - OPEB is not a pension plan.)</t>
  </si>
  <si>
    <t>Please list the amount of ARPA funds expended in total this fiscal year for non-capital purposes.  Enter "zero" if no ARPA funds expended for this fiscal year for non-capital purposes.</t>
  </si>
  <si>
    <t>This indicator identifies whether the unit has any material weaknesses, significant deficiencies, management letter comments or items identified on the TD Info Completed by Audit tab including 1058, 955 and 957, that require a response.</t>
  </si>
  <si>
    <t>J</t>
  </si>
  <si>
    <t>What date was the audit report submitted to the LGC?  (Note audit reports are due four months after fiscal year end regardless of the contract submission date.)</t>
  </si>
  <si>
    <t>C26</t>
  </si>
  <si>
    <t>C25</t>
  </si>
  <si>
    <t>What date was the audit report submitted to the LGC?</t>
  </si>
  <si>
    <t>Does the unit have a self-insurance fund</t>
  </si>
  <si>
    <t>If the unit is self-insured for employee health care, does the unit use a qualified consultant to establish rates and appropriate reserve levels</t>
  </si>
  <si>
    <t>Does the Unit have a non-state administered pension plan</t>
  </si>
  <si>
    <t>Amount of ARPA funds expended in total for fiscal year for non-capital purposes</t>
  </si>
  <si>
    <t>Must be linked to unit number on Unit Data from Audit Worksheet tab</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</si>
  <si>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</si>
  <si>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</si>
  <si>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</si>
  <si>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</si>
  <si>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</si>
  <si>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</si>
  <si>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</si>
  <si>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</si>
  <si>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</si>
  <si>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</si>
  <si>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t xml:space="preserve">The questions on the  2024 TD Info Completed by Auditor tab assist our team in routing the audit report through our review process.  Please answer all questions before submitting the Data Input Workbook to the portal.  Incomplete TD Info Completed by Auditor tabs will be returned and may delay invoice processing.  </t>
  </si>
  <si>
    <t>Audit Year 2023</t>
  </si>
  <si>
    <t>Central Pines Regional Council</t>
  </si>
  <si>
    <t>ROBIN</t>
  </si>
  <si>
    <t>JULIE</t>
  </si>
  <si>
    <t>GLENDA</t>
  </si>
  <si>
    <t>Kelly</t>
  </si>
  <si>
    <t>SASS</t>
  </si>
  <si>
    <t>PAGE</t>
  </si>
  <si>
    <t>DYE</t>
  </si>
  <si>
    <t>Lancaster</t>
  </si>
  <si>
    <t>ROBIN SASS</t>
  </si>
  <si>
    <t>JULIE PAGE</t>
  </si>
  <si>
    <t>Glenda A Dye</t>
  </si>
  <si>
    <t>Kelly Lancaster</t>
  </si>
  <si>
    <t>FINANCE OFFICER</t>
  </si>
  <si>
    <t>11/21/2023</t>
  </si>
  <si>
    <t>11/7/2023</t>
  </si>
  <si>
    <t>11/30/2023</t>
  </si>
  <si>
    <t>11/9/2023</t>
  </si>
  <si>
    <t>10/31/2023</t>
  </si>
  <si>
    <t>11/20/2023</t>
  </si>
  <si>
    <t>11/29/2023</t>
  </si>
  <si>
    <t>2/17/2024</t>
  </si>
  <si>
    <t>11/22/2023</t>
  </si>
  <si>
    <t>12/1/2023</t>
  </si>
  <si>
    <t>919-558-6403</t>
  </si>
  <si>
    <t>910-323-4191 ext.22</t>
  </si>
  <si>
    <t>252-479-2103</t>
  </si>
  <si>
    <t>828-322-9919 ext.14255</t>
  </si>
  <si>
    <t>htally@centralpinesnc.gov</t>
  </si>
  <si>
    <t>klancaster@ucpcog.org</t>
  </si>
  <si>
    <t>Were there any issues or other matters presented to the Governing Board regarding internal controls (not already listed as a material weakness or significant deficiency?</t>
  </si>
  <si>
    <t>1/18/2024</t>
  </si>
  <si>
    <t>12/11/2023</t>
  </si>
  <si>
    <t>7/1/2023</t>
  </si>
  <si>
    <t>11/8/2023</t>
  </si>
  <si>
    <t>12/15/2023</t>
  </si>
  <si>
    <t>1/5/2024</t>
  </si>
  <si>
    <t>12/20/2023</t>
  </si>
  <si>
    <t>1/25/2024</t>
  </si>
  <si>
    <t>1/10/2024</t>
  </si>
  <si>
    <t>3/25/2024</t>
  </si>
  <si>
    <t>1/16/2024</t>
  </si>
  <si>
    <t>2023-11-22</t>
  </si>
  <si>
    <t>2023-11-21</t>
  </si>
  <si>
    <t>2023-12-01</t>
  </si>
  <si>
    <t>2023-11-09</t>
  </si>
  <si>
    <t>2023-11-30</t>
  </si>
  <si>
    <t>2023-11-14</t>
  </si>
  <si>
    <t>2023-10-31</t>
  </si>
  <si>
    <t>2023-11-13</t>
  </si>
  <si>
    <t>2023-11-28</t>
  </si>
  <si>
    <t>2023-11-29</t>
  </si>
  <si>
    <t>2024-02-17</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</si>
  <si>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</si>
  <si>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</si>
  <si>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</si>
  <si>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All Proprietary Funds -Principal paid on long-term debt.  Amount should be reduced by principal payments for debt refunding.</t>
  </si>
  <si>
    <t>If the answer to 1059 is "No" then was the unit without a board-appointed interim or permanent finance officer for more than 2 weeks at any time in the fiscal year? (Note:  Please include a noncompliance finding related to GS 159-24, GS 159-25(a)(2) or GS</t>
  </si>
  <si>
    <t>What date was the audit report submitted to the LGC?  (Note audit reports are due four months after fiscal year end regardless of the contract submission date.)  Enter as "MM/DD/YYYY"</t>
  </si>
  <si>
    <t>11/14/2023</t>
  </si>
  <si>
    <t>11/13/2023</t>
  </si>
  <si>
    <t>11/28/2023</t>
  </si>
  <si>
    <t>CCH Batch Total</t>
  </si>
  <si>
    <t>Kerr-Tar Regional COGs</t>
  </si>
  <si>
    <t>Mid-Carolina Reg M Council of Governments</t>
  </si>
  <si>
    <t>Neuse River Cog D/B/A/ Eastern Carolina Council</t>
  </si>
  <si>
    <t>Piedmont Triad Regional Council COGs</t>
  </si>
  <si>
    <t>Southwestern NC Planning &amp; Econ. Dev. Comm.</t>
  </si>
  <si>
    <t>Upper Coastal Plain COG dba Region L Council of Governments</t>
  </si>
  <si>
    <t>Western Piedmont COGs</t>
  </si>
  <si>
    <t>PY2</t>
  </si>
  <si>
    <t>Audit Year 2022</t>
  </si>
  <si>
    <t>Robin</t>
  </si>
  <si>
    <t>Melinda</t>
  </si>
  <si>
    <t>Sass</t>
  </si>
  <si>
    <t>McGuire</t>
  </si>
  <si>
    <t>yes</t>
  </si>
  <si>
    <t>4/20/2015</t>
  </si>
  <si>
    <t>Robin Sass</t>
  </si>
  <si>
    <t>Melinda McGuire</t>
  </si>
  <si>
    <t>2/7/2023</t>
  </si>
  <si>
    <t>11/30/2022</t>
  </si>
  <si>
    <t>11/2/2022</t>
  </si>
  <si>
    <t>3/24/2023</t>
  </si>
  <si>
    <t>4/14/2023</t>
  </si>
  <si>
    <t>12/1/2022</t>
  </si>
  <si>
    <t>3/3/2023</t>
  </si>
  <si>
    <t>3/12/2024</t>
  </si>
  <si>
    <t>11/21/2022</t>
  </si>
  <si>
    <t>2/21/2023</t>
  </si>
  <si>
    <t>919-558-9403</t>
  </si>
  <si>
    <t>252-638-3185 ext.3038</t>
  </si>
  <si>
    <t>828-322-9191 ext.255</t>
  </si>
  <si>
    <t>htallly@tjcog.org</t>
  </si>
  <si>
    <t>finance@eccog.org</t>
  </si>
  <si>
    <t>Number of other matters that auditor asked the unit to respond to.</t>
  </si>
  <si>
    <t>2/16/2023</t>
  </si>
  <si>
    <t>7/1/2022</t>
  </si>
  <si>
    <t>11/9/2022</t>
  </si>
  <si>
    <t>5/11/2023</t>
  </si>
  <si>
    <t>12/19/2022</t>
  </si>
  <si>
    <t>6/14/2023</t>
  </si>
  <si>
    <t>1/15/2023</t>
  </si>
  <si>
    <t>1/19/2023</t>
  </si>
  <si>
    <t>5/20/2023</t>
  </si>
  <si>
    <t>3/14/2024</t>
  </si>
  <si>
    <t>12/7/2022</t>
  </si>
  <si>
    <t>1/17/2023</t>
  </si>
  <si>
    <t>3/28/2023</t>
  </si>
  <si>
    <t>Are the-á ARPA-related funds on target to be completely expended by December 31, 2026? (Yes or No)</t>
  </si>
  <si>
    <t>Single Audit Only - Coronavirus State and Local Recovery Funds expenditures (21.027)</t>
  </si>
  <si>
    <t>2023-02-07</t>
  </si>
  <si>
    <t>2022-11-30</t>
  </si>
  <si>
    <t>2023-01-31</t>
  </si>
  <si>
    <t>2022-11-09</t>
  </si>
  <si>
    <t>2023-03-24</t>
  </si>
  <si>
    <t>2022-10-31</t>
  </si>
  <si>
    <t>2023-05-08</t>
  </si>
  <si>
    <t>2022-12-01</t>
  </si>
  <si>
    <t>2023-03-13</t>
  </si>
  <si>
    <t>2024-03-18</t>
  </si>
  <si>
    <t>2022-11-22</t>
  </si>
  <si>
    <t>2023-02-28</t>
  </si>
  <si>
    <t>551110</t>
  </si>
  <si>
    <t>Northwest Piedmont Council of Governments</t>
  </si>
  <si>
    <t>Peidmont Triad Council of Government dissolved and merged</t>
  </si>
  <si>
    <t>with Northwest Piedmont Council of Government to</t>
  </si>
  <si>
    <t>see permanent notes in Piedmont Triad Regional Council</t>
  </si>
  <si>
    <t>become Piedmont Triad Regional Council 7/1/2021</t>
  </si>
  <si>
    <t>Fiscal Year 2024</t>
  </si>
  <si>
    <t>If the fiscal year-end is other than 6/30/2024, 9/30/2024, 12/31/2024 or 3/31/2025, please contact us.</t>
  </si>
  <si>
    <t xml:space="preserve">Was a  Management Letter issued by the auditor to the unit of government? </t>
  </si>
  <si>
    <r>
      <t xml:space="preserve">Date the auditor presented or plans to present Financial Performance Indicators of Concern (FPIC) to the Governing Board.  </t>
    </r>
    <r>
      <rPr>
        <sz val="11"/>
        <color theme="9" tint="-0.499984740745262"/>
        <rFont val="Calibri"/>
        <family val="2"/>
        <scheme val="minor"/>
      </rPr>
      <t>If there are no FPICs to present to the governing board,  enter "7/1/2024" to indicate that a FPIC response is not required.</t>
    </r>
  </si>
  <si>
    <t>Fiscal Year 2024 -  Data Input Workbook incorporates the
Unit Data from Audit Worksheet, TD Info Completed by Auditor Worksheet, Performance Indicators Print Worksheet</t>
  </si>
  <si>
    <t xml:space="preserve"> </t>
  </si>
  <si>
    <r>
      <t xml:space="preserve">Please enter the fiscal year end reported on the unit's audited financial statements if other than 6/30/2024.                              </t>
    </r>
    <r>
      <rPr>
        <b/>
        <sz val="11"/>
        <color theme="1"/>
        <rFont val="Calibri"/>
        <family val="2"/>
        <scheme val="minor"/>
      </rPr>
      <t xml:space="preserve"> DO NOT DELETE 6/30/2024 if applicable.</t>
    </r>
    <r>
      <rPr>
        <sz val="11"/>
        <color theme="1"/>
        <rFont val="Calibri"/>
        <family val="2"/>
        <scheme val="minor"/>
      </rPr>
      <t xml:space="preserve">          Format "MM/DD/YYYY"</t>
    </r>
  </si>
  <si>
    <t>name change</t>
  </si>
  <si>
    <t>From</t>
  </si>
  <si>
    <t>To</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</si>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</sst>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0.0000"/>
    <numFmt numFmtId="179" formatCode="[&lt;=9999999]###\-####;\(###\)\ ###\-####"/>
    <numFmt numFmtId="180" formatCode="###\-###\-####"/>
    <numFmt numFmtId="181" formatCode="@*."/>
  </numFmts>
  <fonts count="181"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1"/>
      <color theme="5" tint="-0.499984740745262"/>
      <name val="Calibri"/>
      <family val="2"/>
      <scheme val="minor"/>
    </font>
    <font>
      <b/>
      <i/>
      <sz val="12"/>
      <color rgb="FFFF0000"/>
      <name val="Cambria"/>
      <family val="1"/>
    </font>
    <font>
      <sz val="11"/>
      <color theme="9" tint="-0.499984740745262"/>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u/>
      <sz val="11"/>
      <color rgb="FFFF0000"/>
      <name val="Calibri"/>
      <family val="2"/>
      <scheme val="minor"/>
    </font>
    <font>
      <sz val="8"/>
      <name val="Arial"/>
      <family val="2"/>
    </font>
    <font>
      <sz val="10"/>
      <name val="Arial"/>
      <family val="2"/>
    </font>
    <font>
      <sz val="12"/>
      <name val="Garamond"/>
      <family val="1"/>
    </font>
    <font>
      <sz val="11"/>
      <color rgb="FF000000"/>
      <name val="Calibri"/>
      <family val="2"/>
      <scheme val="minor"/>
    </font>
    <font>
      <b/>
      <u/>
      <sz val="11"/>
      <color theme="10"/>
      <name val="Calibri"/>
      <family val="2"/>
      <scheme val="minor"/>
    </font>
    <font>
      <sz val="8"/>
      <name val="Arial"/>
      <family val="2"/>
    </font>
    <font>
      <sz val="10"/>
      <name val="Arial"/>
      <family val="2"/>
    </font>
    <font>
      <sz val="12"/>
      <name val="Garamond"/>
      <family val="1"/>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rgb="FF92D050"/>
        <bgColor indexed="64"/>
      </patternFill>
    </fill>
    <fill>
      <patternFill patternType="solid">
        <fgColor theme="8" tint="0.79998168889431442"/>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theme="3" tint="0.59996337778862885"/>
      </bottom>
      <diagonal/>
    </border>
    <border>
      <left/>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3230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5" fillId="0" borderId="0"/>
    <xf numFmtId="0" fontId="65" fillId="0" borderId="0"/>
    <xf numFmtId="0" fontId="64" fillId="0" borderId="0"/>
    <xf numFmtId="0" fontId="65" fillId="0" borderId="0"/>
    <xf numFmtId="0" fontId="65" fillId="0" borderId="0"/>
    <xf numFmtId="0" fontId="66" fillId="0" borderId="0"/>
    <xf numFmtId="0" fontId="65"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11"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21" fillId="0" borderId="0"/>
    <xf numFmtId="0" fontId="33" fillId="0" borderId="0"/>
    <xf numFmtId="0" fontId="33" fillId="0" borderId="0"/>
    <xf numFmtId="0" fontId="33" fillId="0" borderId="0"/>
    <xf numFmtId="0" fontId="64"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11"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33" fillId="0" borderId="0"/>
    <xf numFmtId="0" fontId="33" fillId="0" borderId="0"/>
    <xf numFmtId="0" fontId="33" fillId="0" borderId="0"/>
    <xf numFmtId="0" fontId="33"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5"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6"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9" fillId="0" borderId="45" applyNumberFormat="0" applyFill="0" applyAlignment="0" applyProtection="0"/>
    <xf numFmtId="0" fontId="70" fillId="0" borderId="46" applyNumberFormat="0" applyFill="0" applyAlignment="0" applyProtection="0"/>
    <xf numFmtId="0" fontId="71" fillId="0" borderId="47" applyNumberFormat="0" applyFill="0" applyAlignment="0" applyProtection="0"/>
    <xf numFmtId="0" fontId="71" fillId="0" borderId="0" applyNumberFormat="0" applyFill="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4" fillId="38" borderId="48" applyNumberFormat="0" applyAlignment="0" applyProtection="0"/>
    <xf numFmtId="0" fontId="75" fillId="39" borderId="49" applyNumberFormat="0" applyAlignment="0" applyProtection="0"/>
    <xf numFmtId="0" fontId="76" fillId="39" borderId="48" applyNumberFormat="0" applyAlignment="0" applyProtection="0"/>
    <xf numFmtId="0" fontId="77" fillId="0" borderId="50" applyNumberFormat="0" applyFill="0" applyAlignment="0" applyProtection="0"/>
    <xf numFmtId="0" fontId="78" fillId="40" borderId="51" applyNumberFormat="0" applyAlignment="0" applyProtection="0"/>
    <xf numFmtId="0" fontId="67" fillId="0" borderId="0" applyNumberFormat="0" applyFill="0" applyBorder="0" applyAlignment="0" applyProtection="0"/>
    <xf numFmtId="0" fontId="39" fillId="0" borderId="53" applyNumberFormat="0" applyFill="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7"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8" fillId="37" borderId="0" applyNumberFormat="0" applyBorder="0" applyAlignment="0" applyProtection="0"/>
    <xf numFmtId="0" fontId="33" fillId="41" borderId="52" applyNumberFormat="0" applyFont="0" applyAlignment="0" applyProtection="0"/>
    <xf numFmtId="40" fontId="81" fillId="0" borderId="17">
      <alignment horizontal="right"/>
    </xf>
    <xf numFmtId="0" fontId="82" fillId="0" borderId="0">
      <alignment horizontal="left"/>
    </xf>
    <xf numFmtId="49" fontId="11" fillId="0" borderId="0"/>
    <xf numFmtId="0" fontId="82" fillId="0" borderId="0">
      <alignment horizontal="left"/>
    </xf>
    <xf numFmtId="174" fontId="81" fillId="0" borderId="17">
      <alignment horizontal="right"/>
    </xf>
    <xf numFmtId="49" fontId="81"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80" fillId="48" borderId="0">
      <alignment horizontal="right" vertical="center"/>
    </xf>
    <xf numFmtId="49" fontId="80" fillId="48" borderId="0">
      <alignment horizontal="left" vertical="center"/>
    </xf>
    <xf numFmtId="49" fontId="80" fillId="48" borderId="0">
      <alignment horizontal="center" vertical="center"/>
    </xf>
    <xf numFmtId="49" fontId="80" fillId="48" borderId="0">
      <alignment horizontal="center" vertical="center"/>
    </xf>
    <xf numFmtId="49" fontId="80" fillId="48" borderId="0">
      <alignment horizontal="right" vertical="center"/>
    </xf>
    <xf numFmtId="40" fontId="80" fillId="48" borderId="0">
      <alignment horizontal="right"/>
    </xf>
    <xf numFmtId="49" fontId="80" fillId="48"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80" fillId="48" borderId="0">
      <alignment horizontal="center" vertical="center"/>
    </xf>
    <xf numFmtId="49" fontId="80" fillId="48" borderId="0">
      <alignment horizontal="center" vertical="center"/>
    </xf>
    <xf numFmtId="174" fontId="80" fillId="48" borderId="0">
      <alignment horizontal="center" vertical="center"/>
    </xf>
    <xf numFmtId="49" fontId="80" fillId="48" borderId="0">
      <alignment horizontal="right"/>
    </xf>
    <xf numFmtId="40" fontId="81" fillId="0" borderId="19">
      <alignment horizontal="right"/>
    </xf>
    <xf numFmtId="0" fontId="82" fillId="0" borderId="0">
      <alignment horizontal="left"/>
    </xf>
    <xf numFmtId="49" fontId="11" fillId="0" borderId="0"/>
    <xf numFmtId="0" fontId="82" fillId="0" borderId="0">
      <alignment horizontal="left"/>
    </xf>
    <xf numFmtId="174" fontId="81" fillId="0" borderId="19">
      <alignment horizontal="right"/>
    </xf>
    <xf numFmtId="49" fontId="81" fillId="0" borderId="0">
      <alignment horizontal="right"/>
    </xf>
    <xf numFmtId="49" fontId="11" fillId="0" borderId="0"/>
    <xf numFmtId="49" fontId="11" fillId="0" borderId="0"/>
    <xf numFmtId="40" fontId="81" fillId="0" borderId="14">
      <alignment horizontal="right"/>
    </xf>
    <xf numFmtId="49" fontId="81" fillId="0" borderId="0">
      <alignment horizontal="left"/>
    </xf>
    <xf numFmtId="49" fontId="11" fillId="0" borderId="0"/>
    <xf numFmtId="49" fontId="81" fillId="0" borderId="0">
      <alignment horizontal="left"/>
    </xf>
    <xf numFmtId="174" fontId="81" fillId="0" borderId="14">
      <alignment horizontal="right"/>
    </xf>
    <xf numFmtId="49" fontId="81" fillId="0" borderId="0">
      <alignment horizontal="right"/>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1" fillId="49" borderId="0">
      <alignment horizontal="center" vertical="center"/>
    </xf>
    <xf numFmtId="49" fontId="11" fillId="49" borderId="0">
      <alignment horizontal="left" vertical="center"/>
    </xf>
    <xf numFmtId="49" fontId="81" fillId="49" borderId="0">
      <alignment horizontal="center" vertical="center"/>
    </xf>
    <xf numFmtId="0" fontId="81" fillId="50" borderId="0">
      <alignment horizontal="left"/>
    </xf>
    <xf numFmtId="49" fontId="11" fillId="0" borderId="0"/>
    <xf numFmtId="0" fontId="81" fillId="50" borderId="0">
      <alignment horizontal="left"/>
    </xf>
    <xf numFmtId="40" fontId="81" fillId="0" borderId="0">
      <alignment horizontal="right"/>
    </xf>
    <xf numFmtId="49" fontId="80" fillId="48" borderId="0"/>
    <xf numFmtId="49" fontId="80" fillId="48" borderId="0"/>
    <xf numFmtId="49" fontId="11" fillId="0" borderId="0"/>
    <xf numFmtId="0" fontId="83" fillId="51" borderId="0" applyFont="0" applyFill="0">
      <alignment horizontal="left" vertical="top" wrapText="1"/>
    </xf>
    <xf numFmtId="40" fontId="83" fillId="0" borderId="0"/>
    <xf numFmtId="40" fontId="83" fillId="0" borderId="0"/>
    <xf numFmtId="0" fontId="83" fillId="0" borderId="0">
      <alignment horizontal="left"/>
    </xf>
    <xf numFmtId="0" fontId="83" fillId="0" borderId="0">
      <alignment horizontal="center"/>
    </xf>
    <xf numFmtId="0" fontId="84" fillId="0" borderId="0">
      <alignment horizontal="center"/>
    </xf>
    <xf numFmtId="0" fontId="85" fillId="48" borderId="0">
      <alignment horizontal="left"/>
    </xf>
    <xf numFmtId="0" fontId="85" fillId="48" borderId="0">
      <alignment horizontal="left"/>
    </xf>
    <xf numFmtId="0" fontId="84" fillId="0" borderId="0">
      <alignment horizontal="center"/>
    </xf>
    <xf numFmtId="40" fontId="86" fillId="0" borderId="18"/>
    <xf numFmtId="40" fontId="86" fillId="0" borderId="18"/>
    <xf numFmtId="0" fontId="86" fillId="0" borderId="0"/>
    <xf numFmtId="0" fontId="86" fillId="0" borderId="0"/>
    <xf numFmtId="0" fontId="84" fillId="0" borderId="0">
      <alignment horizontal="center"/>
    </xf>
    <xf numFmtId="0" fontId="87" fillId="52" borderId="0">
      <alignment horizontal="left"/>
    </xf>
    <xf numFmtId="0" fontId="87" fillId="52" borderId="0">
      <alignment horizontal="left"/>
    </xf>
    <xf numFmtId="40" fontId="81" fillId="0" borderId="0">
      <alignment horizontal="right"/>
    </xf>
    <xf numFmtId="0" fontId="82" fillId="0" borderId="0">
      <alignment horizontal="left"/>
    </xf>
    <xf numFmtId="49" fontId="11" fillId="0" borderId="0"/>
    <xf numFmtId="0" fontId="82" fillId="0" borderId="0">
      <alignment horizontal="left"/>
    </xf>
    <xf numFmtId="174" fontId="81" fillId="0" borderId="0">
      <alignment horizontal="right"/>
    </xf>
    <xf numFmtId="49" fontId="81" fillId="0" borderId="0" applyBorder="0">
      <alignment horizontal="right"/>
    </xf>
    <xf numFmtId="0" fontId="11" fillId="0" borderId="0"/>
    <xf numFmtId="49" fontId="89" fillId="51" borderId="0">
      <alignment horizontal="left"/>
    </xf>
    <xf numFmtId="49" fontId="89" fillId="51" borderId="0">
      <alignment horizontal="left"/>
    </xf>
    <xf numFmtId="0" fontId="90" fillId="51" borderId="0">
      <alignment horizontal="left"/>
    </xf>
    <xf numFmtId="175" fontId="90" fillId="51" borderId="0">
      <alignment horizontal="left"/>
    </xf>
    <xf numFmtId="40" fontId="81" fillId="0" borderId="0">
      <alignment horizontal="right"/>
    </xf>
    <xf numFmtId="49" fontId="91" fillId="51" borderId="0">
      <alignment horizontal="left"/>
    </xf>
    <xf numFmtId="49" fontId="91" fillId="51" borderId="0">
      <alignment horizontal="left"/>
    </xf>
    <xf numFmtId="49" fontId="11" fillId="0" borderId="0"/>
    <xf numFmtId="40" fontId="81" fillId="0" borderId="14">
      <alignment horizontal="right"/>
    </xf>
    <xf numFmtId="49" fontId="81" fillId="0" borderId="0">
      <alignment horizontal="left"/>
    </xf>
    <xf numFmtId="49" fontId="11" fillId="0" borderId="0"/>
    <xf numFmtId="49" fontId="81" fillId="0" borderId="0">
      <alignment horizontal="left"/>
    </xf>
    <xf numFmtId="174" fontId="81" fillId="0" borderId="14">
      <alignment horizontal="right"/>
    </xf>
    <xf numFmtId="49" fontId="81" fillId="0" borderId="0">
      <alignment horizontal="right"/>
    </xf>
    <xf numFmtId="40" fontId="81" fillId="0" borderId="14">
      <alignment horizontal="right"/>
    </xf>
    <xf numFmtId="0" fontId="81" fillId="50" borderId="0">
      <alignment horizontal="left"/>
    </xf>
    <xf numFmtId="49" fontId="11" fillId="0" borderId="0"/>
    <xf numFmtId="0" fontId="81" fillId="50" borderId="0">
      <alignment horizontal="left"/>
    </xf>
    <xf numFmtId="174" fontId="81" fillId="0" borderId="14">
      <alignment horizontal="right"/>
    </xf>
    <xf numFmtId="49" fontId="81" fillId="0" borderId="0">
      <alignment horizontal="right"/>
    </xf>
    <xf numFmtId="0" fontId="86" fillId="0" borderId="0"/>
    <xf numFmtId="40" fontId="83" fillId="0" borderId="18"/>
    <xf numFmtId="40" fontId="83" fillId="0" borderId="18"/>
    <xf numFmtId="0" fontId="83" fillId="0" borderId="0"/>
    <xf numFmtId="0" fontId="83" fillId="0" borderId="0"/>
    <xf numFmtId="40" fontId="83" fillId="0" borderId="0"/>
    <xf numFmtId="176" fontId="83" fillId="0" borderId="0"/>
    <xf numFmtId="40" fontId="83" fillId="0" borderId="0"/>
    <xf numFmtId="0" fontId="83" fillId="0" borderId="0"/>
    <xf numFmtId="0" fontId="83" fillId="0" borderId="0"/>
    <xf numFmtId="40" fontId="81" fillId="0" borderId="18">
      <alignment horizontal="right"/>
    </xf>
    <xf numFmtId="49" fontId="81" fillId="0" borderId="0">
      <alignment horizontal="left"/>
    </xf>
    <xf numFmtId="49" fontId="11" fillId="0" borderId="0"/>
    <xf numFmtId="49" fontId="81" fillId="0" borderId="0">
      <alignment horizontal="left"/>
    </xf>
    <xf numFmtId="174" fontId="81" fillId="0" borderId="18">
      <alignment horizontal="right"/>
    </xf>
    <xf numFmtId="49" fontId="81"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1" borderId="52"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1" borderId="52" applyNumberFormat="0" applyFont="0" applyAlignment="0" applyProtection="0"/>
    <xf numFmtId="0" fontId="92" fillId="0" borderId="0" applyNumberFormat="0" applyFill="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79" fillId="55" borderId="0" applyNumberFormat="0" applyBorder="0" applyAlignment="0" applyProtection="0"/>
    <xf numFmtId="0" fontId="93" fillId="55" borderId="0" applyNumberFormat="0" applyBorder="0" applyAlignment="0" applyProtection="0"/>
    <xf numFmtId="0" fontId="79" fillId="58" borderId="0" applyNumberFormat="0" applyBorder="0" applyAlignment="0" applyProtection="0"/>
    <xf numFmtId="0" fontId="93" fillId="58" borderId="0" applyNumberFormat="0" applyBorder="0" applyAlignment="0" applyProtection="0"/>
    <xf numFmtId="0" fontId="79" fillId="61" borderId="0" applyNumberFormat="0" applyBorder="0" applyAlignment="0" applyProtection="0"/>
    <xf numFmtId="0" fontId="93" fillId="61" borderId="0" applyNumberFormat="0" applyBorder="0" applyAlignment="0" applyProtection="0"/>
    <xf numFmtId="0" fontId="79" fillId="64" borderId="0" applyNumberFormat="0" applyBorder="0" applyAlignment="0" applyProtection="0"/>
    <xf numFmtId="0" fontId="93" fillId="64" borderId="0" applyNumberFormat="0" applyBorder="0" applyAlignment="0" applyProtection="0"/>
    <xf numFmtId="0" fontId="79" fillId="67" borderId="0" applyNumberFormat="0" applyBorder="0" applyAlignment="0" applyProtection="0"/>
    <xf numFmtId="0" fontId="93" fillId="67" borderId="0" applyNumberFormat="0" applyBorder="0" applyAlignment="0" applyProtection="0"/>
    <xf numFmtId="0" fontId="79" fillId="70" borderId="0" applyNumberFormat="0" applyBorder="0" applyAlignment="0" applyProtection="0"/>
    <xf numFmtId="0" fontId="93" fillId="70"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4" fillId="36" borderId="0" applyNumberFormat="0" applyBorder="0" applyAlignment="0" applyProtection="0"/>
    <xf numFmtId="0" fontId="95" fillId="39" borderId="48" applyNumberFormat="0" applyAlignment="0" applyProtection="0"/>
    <xf numFmtId="0" fontId="96" fillId="40" borderId="5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7" fillId="0" borderId="0" applyNumberFormat="0" applyFill="0" applyBorder="0" applyAlignment="0" applyProtection="0"/>
    <xf numFmtId="0" fontId="98" fillId="35" borderId="0" applyNumberFormat="0" applyBorder="0" applyAlignment="0" applyProtection="0"/>
    <xf numFmtId="0" fontId="99" fillId="0" borderId="45" applyNumberFormat="0" applyFill="0" applyAlignment="0" applyProtection="0"/>
    <xf numFmtId="0" fontId="100" fillId="0" borderId="46" applyNumberFormat="0" applyFill="0" applyAlignment="0" applyProtection="0"/>
    <xf numFmtId="0" fontId="15" fillId="0" borderId="56" applyNumberFormat="0" applyFill="0" applyAlignment="0" applyProtection="0"/>
    <xf numFmtId="0" fontId="15" fillId="0" borderId="56" applyNumberFormat="0" applyFill="0" applyAlignment="0" applyProtection="0"/>
    <xf numFmtId="0" fontId="101" fillId="0" borderId="47" applyNumberFormat="0" applyFill="0" applyAlignment="0" applyProtection="0"/>
    <xf numFmtId="0" fontId="101" fillId="0" borderId="0" applyNumberFormat="0" applyFill="0" applyBorder="0" applyAlignment="0" applyProtection="0"/>
    <xf numFmtId="0" fontId="102" fillId="38" borderId="48" applyNumberFormat="0" applyAlignment="0" applyProtection="0"/>
    <xf numFmtId="0" fontId="103" fillId="0" borderId="50" applyNumberFormat="0" applyFill="0" applyAlignment="0" applyProtection="0"/>
    <xf numFmtId="0" fontId="104" fillId="37"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1" borderId="52" applyNumberFormat="0" applyFont="0" applyAlignment="0" applyProtection="0"/>
    <xf numFmtId="0" fontId="105" fillId="39" borderId="49" applyNumberFormat="0" applyAlignment="0" applyProtection="0"/>
    <xf numFmtId="9" fontId="6" fillId="0" borderId="0" applyFont="0" applyFill="0" applyBorder="0" applyAlignment="0" applyProtection="0"/>
    <xf numFmtId="0" fontId="106" fillId="0" borderId="0" applyNumberFormat="0" applyFill="0" applyBorder="0" applyAlignment="0" applyProtection="0"/>
    <xf numFmtId="0" fontId="107" fillId="0" borderId="53" applyNumberFormat="0" applyFill="0" applyAlignment="0" applyProtection="0"/>
    <xf numFmtId="0" fontId="108" fillId="0" borderId="0" applyNumberFormat="0" applyFill="0" applyBorder="0" applyAlignment="0" applyProtection="0"/>
    <xf numFmtId="0" fontId="111" fillId="0" borderId="0"/>
    <xf numFmtId="43" fontId="112" fillId="0" borderId="0" applyFont="0" applyFill="0" applyBorder="0" applyAlignment="0" applyProtection="0"/>
    <xf numFmtId="0" fontId="112"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2" fillId="0" borderId="0"/>
    <xf numFmtId="0" fontId="1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1" fillId="0" borderId="0"/>
    <xf numFmtId="43" fontId="111" fillId="0" borderId="0" applyFont="0" applyFill="0" applyBorder="0" applyAlignment="0" applyProtection="0"/>
    <xf numFmtId="0" fontId="111" fillId="0" borderId="0"/>
    <xf numFmtId="0" fontId="123" fillId="0" borderId="0"/>
    <xf numFmtId="0" fontId="33" fillId="0" borderId="0"/>
    <xf numFmtId="0" fontId="123" fillId="0" borderId="0"/>
    <xf numFmtId="43" fontId="111" fillId="0" borderId="0" applyFont="0" applyFill="0" applyBorder="0" applyAlignment="0" applyProtection="0"/>
    <xf numFmtId="0" fontId="111" fillId="0" borderId="0"/>
    <xf numFmtId="0" fontId="111" fillId="0" borderId="0"/>
    <xf numFmtId="0" fontId="111"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1" borderId="52"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1" borderId="52"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1" borderId="52"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1" fillId="0" borderId="0"/>
    <xf numFmtId="43" fontId="111" fillId="0" borderId="0" applyFont="0" applyFill="0" applyBorder="0" applyAlignment="0" applyProtection="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1" fillId="0" borderId="0"/>
    <xf numFmtId="0" fontId="158" fillId="0" borderId="0"/>
    <xf numFmtId="0" fontId="161" fillId="0" borderId="0"/>
    <xf numFmtId="43" fontId="161" fillId="0" borderId="0" applyFont="0" applyFill="0" applyBorder="0" applyAlignment="0" applyProtection="0"/>
    <xf numFmtId="44" fontId="16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3" fillId="0" borderId="0"/>
    <xf numFmtId="0" fontId="173" fillId="0" borderId="0"/>
    <xf numFmtId="0" fontId="173" fillId="0" borderId="0"/>
    <xf numFmtId="0" fontId="3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5" fillId="0" borderId="0"/>
    <xf numFmtId="0" fontId="175" fillId="0" borderId="0"/>
    <xf numFmtId="0" fontId="17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3" fillId="0" borderId="0"/>
    <xf numFmtId="0" fontId="173" fillId="0" borderId="0"/>
    <xf numFmtId="0" fontId="173" fillId="0" borderId="0"/>
    <xf numFmtId="0" fontId="173" fillId="0" borderId="0"/>
    <xf numFmtId="0" fontId="173" fillId="0" borderId="0"/>
    <xf numFmtId="0" fontId="33" fillId="0" borderId="0"/>
    <xf numFmtId="0" fontId="173" fillId="0" borderId="0"/>
    <xf numFmtId="0" fontId="174" fillId="0" borderId="0"/>
    <xf numFmtId="0" fontId="173"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5" fillId="0" borderId="0"/>
    <xf numFmtId="0" fontId="175" fillId="0" borderId="0"/>
    <xf numFmtId="0" fontId="175" fillId="0" borderId="0"/>
    <xf numFmtId="0" fontId="175" fillId="0" borderId="0"/>
    <xf numFmtId="0" fontId="175" fillId="0" borderId="0"/>
    <xf numFmtId="0" fontId="33" fillId="0" borderId="0"/>
    <xf numFmtId="0" fontId="175" fillId="0" borderId="0"/>
    <xf numFmtId="0" fontId="175" fillId="0" borderId="0"/>
    <xf numFmtId="0" fontId="175" fillId="0" borderId="0"/>
    <xf numFmtId="0" fontId="19" fillId="0" borderId="0"/>
    <xf numFmtId="0" fontId="11" fillId="0" borderId="0"/>
    <xf numFmtId="0" fontId="174" fillId="0" borderId="0"/>
    <xf numFmtId="0" fontId="174" fillId="5" borderId="7" applyNumberFormat="0" applyFont="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4" fillId="0" borderId="0"/>
    <xf numFmtId="0" fontId="17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4" fillId="0" borderId="0"/>
    <xf numFmtId="0" fontId="173"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11" fillId="0" borderId="0"/>
    <xf numFmtId="0" fontId="11" fillId="0" borderId="0"/>
    <xf numFmtId="0" fontId="19" fillId="0" borderId="0"/>
    <xf numFmtId="0" fontId="19" fillId="0" borderId="0"/>
    <xf numFmtId="0" fontId="11" fillId="0" borderId="0"/>
    <xf numFmtId="0" fontId="21" fillId="0" borderId="0"/>
    <xf numFmtId="44" fontId="33" fillId="0" borderId="0" applyFont="0" applyFill="0" applyBorder="0" applyAlignment="0" applyProtection="0"/>
    <xf numFmtId="0" fontId="19" fillId="0" borderId="0"/>
    <xf numFmtId="44" fontId="33" fillId="0" borderId="0" applyFont="0" applyFill="0" applyBorder="0" applyAlignment="0" applyProtection="0"/>
    <xf numFmtId="0" fontId="11"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9" fillId="0" borderId="0"/>
    <xf numFmtId="0" fontId="11" fillId="0" borderId="0"/>
    <xf numFmtId="0" fontId="19" fillId="0" borderId="0"/>
    <xf numFmtId="0" fontId="11" fillId="0" borderId="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76" fillId="0" borderId="0"/>
    <xf numFmtId="0" fontId="178" fillId="0" borderId="0"/>
    <xf numFmtId="0" fontId="178" fillId="0" borderId="0"/>
    <xf numFmtId="0" fontId="178" fillId="0" borderId="0"/>
    <xf numFmtId="0" fontId="178" fillId="0" borderId="0"/>
    <xf numFmtId="0" fontId="17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8" fillId="0" borderId="0"/>
    <xf numFmtId="0" fontId="178" fillId="0" borderId="0"/>
    <xf numFmtId="0" fontId="17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80" fillId="0" borderId="0"/>
    <xf numFmtId="0" fontId="180" fillId="0" borderId="0"/>
    <xf numFmtId="0" fontId="180"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9" fillId="0" borderId="0"/>
    <xf numFmtId="0" fontId="178" fillId="0" borderId="0"/>
    <xf numFmtId="0" fontId="17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79" fillId="0" borderId="0"/>
    <xf numFmtId="0" fontId="179" fillId="5" borderId="7" applyNumberFormat="0" applyFont="0" applyAlignment="0" applyProtection="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79" fillId="0" borderId="0"/>
    <xf numFmtId="0" fontId="180"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9" fillId="0" borderId="0"/>
    <xf numFmtId="0" fontId="178" fillId="0" borderId="0"/>
    <xf numFmtId="0" fontId="17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79" fillId="5" borderId="7" applyNumberFormat="0" applyFont="0" applyAlignment="0" applyProtection="0"/>
    <xf numFmtId="0" fontId="33" fillId="0" borderId="0"/>
    <xf numFmtId="0" fontId="33" fillId="41" borderId="52" applyNumberFormat="0" applyFont="0" applyAlignment="0" applyProtection="0"/>
  </cellStyleXfs>
  <cellXfs count="777">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164" fontId="56"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39" fillId="23" borderId="24" xfId="0" applyNumberFormat="1" applyFont="1" applyFill="1" applyBorder="1" applyAlignment="1" applyProtection="1">
      <alignment horizontal="center" vertical="center"/>
    </xf>
    <xf numFmtId="0" fontId="39" fillId="0" borderId="25" xfId="0" applyNumberFormat="1" applyFont="1" applyFill="1" applyBorder="1" applyAlignment="1" applyProtection="1">
      <alignment horizontal="center" vertical="center"/>
    </xf>
    <xf numFmtId="0" fontId="49"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56" fillId="0" borderId="0" xfId="0" applyFont="1" applyProtection="1"/>
    <xf numFmtId="0" fontId="56" fillId="23" borderId="22" xfId="0" applyNumberFormat="1" applyFont="1" applyFill="1" applyBorder="1" applyAlignment="1" applyProtection="1">
      <alignment horizontal="left" vertical="center" wrapText="1"/>
    </xf>
    <xf numFmtId="0" fontId="56"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50" fillId="25" borderId="0" xfId="439" applyNumberFormat="1" applyFont="1" applyFill="1" applyAlignment="1" applyProtection="1">
      <alignment horizontal="center"/>
    </xf>
    <xf numFmtId="0" fontId="59" fillId="0" borderId="0" xfId="0" applyFont="1" applyAlignment="1" applyProtection="1">
      <alignment horizontal="center" vertical="center" wrapText="1"/>
    </xf>
    <xf numFmtId="164" fontId="56" fillId="22" borderId="22" xfId="439"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8" xfId="439" applyNumberFormat="1" applyFont="1" applyFill="1" applyBorder="1" applyAlignment="1" applyProtection="1">
      <alignment horizontal="center" vertical="center" wrapText="1"/>
    </xf>
    <xf numFmtId="39" fontId="56"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0" borderId="0" xfId="0" applyNumberFormat="1" applyFont="1" applyFill="1" applyBorder="1" applyAlignment="1" applyProtection="1">
      <alignment horizontal="center" wrapText="1"/>
    </xf>
    <xf numFmtId="0" fontId="39" fillId="31" borderId="24" xfId="0" applyNumberFormat="1" applyFont="1" applyFill="1" applyBorder="1" applyAlignment="1" applyProtection="1">
      <alignment horizontal="center" vertical="center"/>
    </xf>
    <xf numFmtId="0" fontId="0" fillId="31" borderId="22" xfId="0" applyFont="1" applyFill="1" applyBorder="1" applyAlignment="1" applyProtection="1">
      <alignment vertical="center" wrapText="1"/>
    </xf>
    <xf numFmtId="0" fontId="59" fillId="31" borderId="0" xfId="0" applyFont="1" applyFill="1" applyAlignment="1" applyProtection="1">
      <alignment horizontal="center" vertical="center" wrapText="1"/>
    </xf>
    <xf numFmtId="0" fontId="0" fillId="0" borderId="0" xfId="0" applyFont="1" applyProtection="1">
      <protection locked="0"/>
    </xf>
    <xf numFmtId="0" fontId="52" fillId="0" borderId="24" xfId="0" applyNumberFormat="1" applyFont="1" applyFill="1" applyBorder="1" applyAlignment="1" applyProtection="1">
      <alignment horizontal="left" vertical="center" wrapText="1"/>
    </xf>
    <xf numFmtId="0" fontId="41" fillId="0" borderId="24" xfId="0" applyNumberFormat="1" applyFont="1" applyFill="1" applyBorder="1" applyAlignment="1" applyProtection="1">
      <alignment horizontal="left" vertical="center" wrapText="1"/>
    </xf>
    <xf numFmtId="41" fontId="62" fillId="0" borderId="0" xfId="0" applyNumberFormat="1" applyFont="1" applyFill="1" applyAlignment="1" applyProtection="1">
      <alignment wrapText="1"/>
    </xf>
    <xf numFmtId="0" fontId="61"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2"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7" fillId="0" borderId="27" xfId="439" applyNumberFormat="1" applyFont="1" applyFill="1" applyBorder="1" applyAlignment="1" applyProtection="1">
      <alignment horizontal="center" vertical="center" wrapText="1"/>
    </xf>
    <xf numFmtId="165" fontId="56" fillId="29" borderId="22" xfId="439" applyNumberFormat="1" applyFont="1" applyFill="1" applyBorder="1" applyAlignment="1" applyProtection="1">
      <alignment horizontal="center" vertical="center" wrapText="1"/>
      <protection locked="0"/>
    </xf>
    <xf numFmtId="0" fontId="56" fillId="22" borderId="24" xfId="0" applyNumberFormat="1" applyFont="1" applyFill="1" applyBorder="1" applyAlignment="1" applyProtection="1">
      <alignment horizontal="left" vertical="center" wrapText="1"/>
    </xf>
    <xf numFmtId="170" fontId="56" fillId="0" borderId="28" xfId="439" applyNumberFormat="1" applyFont="1" applyFill="1" applyBorder="1" applyAlignment="1" applyProtection="1">
      <alignment horizontal="center" vertical="center" wrapText="1"/>
    </xf>
    <xf numFmtId="171"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6" fillId="29" borderId="42" xfId="439" applyNumberFormat="1" applyFont="1" applyFill="1" applyBorder="1" applyAlignment="1" applyProtection="1">
      <alignment horizontal="center" vertical="center" wrapText="1"/>
      <protection locked="0"/>
    </xf>
    <xf numFmtId="39" fontId="56" fillId="0" borderId="26" xfId="439" applyNumberFormat="1" applyFont="1" applyFill="1" applyBorder="1" applyAlignment="1" applyProtection="1">
      <alignment horizontal="center" vertical="center" wrapText="1"/>
    </xf>
    <xf numFmtId="164" fontId="56" fillId="0" borderId="44" xfId="439" applyNumberFormat="1" applyFont="1" applyFill="1" applyBorder="1" applyAlignment="1" applyProtection="1">
      <alignment horizontal="center" vertical="center" wrapText="1"/>
    </xf>
    <xf numFmtId="0" fontId="39" fillId="31" borderId="25" xfId="0" applyNumberFormat="1" applyFont="1" applyFill="1" applyBorder="1" applyAlignment="1" applyProtection="1">
      <alignment horizontal="center" vertical="center"/>
    </xf>
    <xf numFmtId="0" fontId="0" fillId="31" borderId="30" xfId="0" applyFont="1" applyFill="1" applyBorder="1" applyAlignment="1" applyProtection="1">
      <alignment vertical="center" wrapText="1"/>
    </xf>
    <xf numFmtId="164" fontId="56" fillId="29" borderId="43" xfId="439" applyNumberFormat="1" applyFont="1" applyFill="1" applyBorder="1" applyAlignment="1" applyProtection="1">
      <alignment horizontal="center" vertical="center" wrapText="1"/>
      <protection locked="0"/>
    </xf>
    <xf numFmtId="0" fontId="56" fillId="23" borderId="30" xfId="0" applyNumberFormat="1" applyFont="1" applyFill="1" applyBorder="1" applyAlignment="1" applyProtection="1">
      <alignment horizontal="left" vertical="center" wrapText="1"/>
    </xf>
    <xf numFmtId="0" fontId="56"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0" fontId="39" fillId="23" borderId="25" xfId="0" applyNumberFormat="1" applyFont="1" applyFill="1" applyBorder="1" applyAlignment="1" applyProtection="1">
      <alignment horizontal="center" vertical="center"/>
    </xf>
    <xf numFmtId="0" fontId="39" fillId="32" borderId="0" xfId="0" applyFont="1" applyFill="1" applyProtection="1"/>
    <xf numFmtId="0" fontId="0" fillId="0" borderId="34" xfId="0" applyNumberFormat="1" applyFont="1" applyFill="1" applyBorder="1" applyAlignment="1" applyProtection="1">
      <alignment horizontal="left" vertical="center" wrapText="1"/>
    </xf>
    <xf numFmtId="0" fontId="0" fillId="32" borderId="22" xfId="0" applyFont="1" applyFill="1" applyBorder="1" applyAlignment="1" applyProtection="1">
      <alignment vertical="center" wrapText="1"/>
    </xf>
    <xf numFmtId="0" fontId="39" fillId="32" borderId="41" xfId="0" applyNumberFormat="1" applyFont="1" applyFill="1" applyBorder="1" applyAlignment="1" applyProtection="1">
      <alignment horizontal="center" vertical="center"/>
    </xf>
    <xf numFmtId="0" fontId="56" fillId="0" borderId="24" xfId="0" applyNumberFormat="1" applyFont="1" applyFill="1" applyBorder="1" applyAlignment="1" applyProtection="1">
      <alignment horizontal="left" vertical="center" wrapText="1"/>
    </xf>
    <xf numFmtId="0" fontId="0" fillId="23" borderId="22" xfId="0" applyFont="1" applyFill="1" applyBorder="1" applyAlignment="1" applyProtection="1">
      <alignment vertical="center" wrapText="1"/>
    </xf>
    <xf numFmtId="41" fontId="63" fillId="0" borderId="0" xfId="0" applyNumberFormat="1" applyFont="1" applyFill="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1" fontId="56" fillId="22" borderId="29" xfId="439" applyNumberFormat="1" applyFont="1" applyFill="1" applyBorder="1" applyAlignment="1" applyProtection="1">
      <alignment horizontal="center" vertical="center" wrapText="1"/>
    </xf>
    <xf numFmtId="177" fontId="56" fillId="73" borderId="22"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 fontId="56" fillId="23" borderId="30" xfId="439" applyNumberFormat="1" applyFont="1" applyFill="1" applyBorder="1" applyAlignment="1" applyProtection="1">
      <alignment horizontal="center" vertical="center" wrapText="1"/>
    </xf>
    <xf numFmtId="3" fontId="56" fillId="23" borderId="22" xfId="439" applyNumberFormat="1" applyFont="1" applyFill="1" applyBorder="1" applyAlignment="1" applyProtection="1">
      <alignment horizontal="center" vertical="center" wrapText="1"/>
    </xf>
    <xf numFmtId="3" fontId="56" fillId="0" borderId="29"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1" fillId="0" borderId="0" xfId="0" applyFont="1" applyProtection="1"/>
    <xf numFmtId="0" fontId="0" fillId="0" borderId="0" xfId="0" applyAlignment="1">
      <alignment horizontal="center"/>
    </xf>
    <xf numFmtId="0" fontId="0" fillId="0" borderId="59" xfId="0" applyNumberFormat="1" applyFont="1" applyFill="1" applyBorder="1" applyAlignment="1">
      <alignment horizontal="center"/>
    </xf>
    <xf numFmtId="0" fontId="79" fillId="0" borderId="0" xfId="0" applyFont="1" applyAlignment="1">
      <alignment horizontal="center"/>
    </xf>
    <xf numFmtId="0" fontId="39" fillId="0" borderId="23" xfId="0" applyFont="1" applyBorder="1" applyAlignment="1">
      <alignment horizontal="center" vertical="center"/>
    </xf>
    <xf numFmtId="0" fontId="39" fillId="72" borderId="62" xfId="0" applyNumberFormat="1" applyFont="1" applyFill="1" applyBorder="1" applyAlignment="1" applyProtection="1">
      <alignment horizontal="center" vertical="center"/>
    </xf>
    <xf numFmtId="0" fontId="0" fillId="71" borderId="0" xfId="0" applyFill="1"/>
    <xf numFmtId="0" fontId="115" fillId="71" borderId="0" xfId="0" applyFont="1" applyFill="1" applyAlignment="1">
      <alignment vertical="center" wrapText="1"/>
    </xf>
    <xf numFmtId="0" fontId="46" fillId="71" borderId="0" xfId="0" applyFont="1" applyFill="1" applyAlignment="1">
      <alignment horizontal="justify" vertical="center"/>
    </xf>
    <xf numFmtId="0" fontId="120" fillId="75" borderId="0" xfId="0" applyFont="1" applyFill="1" applyAlignment="1">
      <alignment vertical="center"/>
    </xf>
    <xf numFmtId="0" fontId="59" fillId="0" borderId="43" xfId="0" applyFont="1" applyFill="1" applyBorder="1" applyAlignment="1" applyProtection="1">
      <alignment horizontal="center" vertical="center" wrapText="1"/>
    </xf>
    <xf numFmtId="0" fontId="59" fillId="31" borderId="43" xfId="0" applyFont="1" applyFill="1" applyBorder="1" applyAlignment="1" applyProtection="1">
      <alignment horizontal="center" vertical="center" wrapText="1"/>
    </xf>
    <xf numFmtId="0" fontId="56" fillId="30" borderId="24" xfId="0" applyNumberFormat="1" applyFont="1" applyFill="1" applyBorder="1" applyAlignment="1" applyProtection="1">
      <alignment horizontal="left" vertical="center" wrapText="1"/>
    </xf>
    <xf numFmtId="0" fontId="41" fillId="30" borderId="64" xfId="0" applyFont="1" applyFill="1" applyBorder="1" applyAlignment="1">
      <alignment wrapText="1"/>
    </xf>
    <xf numFmtId="14" fontId="41" fillId="30" borderId="64" xfId="0" applyNumberFormat="1" applyFont="1" applyFill="1" applyBorder="1" applyAlignment="1">
      <alignment wrapText="1"/>
    </xf>
    <xf numFmtId="0" fontId="39" fillId="30" borderId="62"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6" fillId="71" borderId="0" xfId="0" applyFont="1" applyFill="1" applyAlignment="1">
      <alignment horizontal="left" vertical="center" wrapText="1"/>
    </xf>
    <xf numFmtId="0" fontId="33" fillId="71" borderId="0" xfId="30097" applyFill="1"/>
    <xf numFmtId="0" fontId="119" fillId="75" borderId="0" xfId="30097" applyFont="1" applyFill="1" applyAlignment="1">
      <alignment horizontal="center" vertical="center" wrapText="1"/>
    </xf>
    <xf numFmtId="0" fontId="115" fillId="71" borderId="0" xfId="30097" applyFont="1" applyFill="1" applyAlignment="1">
      <alignment vertical="center" wrapText="1"/>
    </xf>
    <xf numFmtId="0" fontId="46" fillId="71" borderId="0" xfId="30097" applyFont="1" applyFill="1" applyAlignment="1">
      <alignment vertical="center" wrapText="1"/>
    </xf>
    <xf numFmtId="0" fontId="120" fillId="75" borderId="0" xfId="30097"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0" fontId="39" fillId="0" borderId="41" xfId="0" applyNumberFormat="1" applyFont="1" applyFill="1" applyBorder="1" applyAlignment="1" applyProtection="1">
      <alignment horizontal="center" vertical="center"/>
    </xf>
    <xf numFmtId="0" fontId="39" fillId="0" borderId="0" xfId="0" applyFont="1" applyAlignment="1">
      <alignment horizontal="center"/>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left" vertical="center" wrapText="1"/>
    </xf>
    <xf numFmtId="0" fontId="0" fillId="0" borderId="43" xfId="0" applyNumberFormat="1" applyFont="1" applyFill="1" applyBorder="1" applyAlignment="1" applyProtection="1">
      <alignment horizontal="center" vertical="center"/>
    </xf>
    <xf numFmtId="0" fontId="0" fillId="0" borderId="43" xfId="0" applyFont="1" applyFill="1" applyBorder="1" applyAlignment="1" applyProtection="1">
      <alignment vertical="center" wrapText="1"/>
    </xf>
    <xf numFmtId="0" fontId="0" fillId="0" borderId="43" xfId="0" applyFont="1" applyFill="1" applyBorder="1" applyAlignment="1" applyProtection="1">
      <alignment horizontal="left" vertical="center" wrapText="1"/>
    </xf>
    <xf numFmtId="0" fontId="0" fillId="32" borderId="0" xfId="0" applyNumberFormat="1"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62" xfId="0" applyFont="1" applyFill="1" applyBorder="1" applyAlignment="1">
      <alignment horizontal="center" vertical="center"/>
    </xf>
    <xf numFmtId="0" fontId="67" fillId="0" borderId="0" xfId="0" applyFont="1" applyFill="1"/>
    <xf numFmtId="39" fontId="56" fillId="0" borderId="43" xfId="439"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left" vertical="center" wrapText="1"/>
    </xf>
    <xf numFmtId="0" fontId="56" fillId="32" borderId="24" xfId="0" applyNumberFormat="1" applyFont="1" applyFill="1" applyBorder="1" applyAlignment="1" applyProtection="1">
      <alignment horizontal="left"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60" fillId="0" borderId="43" xfId="0" applyNumberFormat="1" applyFont="1" applyFill="1" applyBorder="1" applyAlignment="1" applyProtection="1">
      <alignment horizontal="left" vertical="center" wrapText="1"/>
    </xf>
    <xf numFmtId="0" fontId="56" fillId="0" borderId="27"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center" vertical="center"/>
    </xf>
    <xf numFmtId="164" fontId="56" fillId="0" borderId="43"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2" borderId="22" xfId="0" applyNumberFormat="1" applyFont="1" applyFill="1" applyBorder="1" applyAlignment="1" applyProtection="1">
      <alignment horizontal="lef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3" fontId="56" fillId="32"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3" fontId="56" fillId="0" borderId="43" xfId="439" applyNumberFormat="1" applyFont="1" applyFill="1" applyBorder="1" applyAlignment="1" applyProtection="1">
      <alignment horizontal="center" vertical="center" wrapText="1"/>
    </xf>
    <xf numFmtId="0" fontId="56" fillId="0" borderId="43" xfId="0" applyNumberFormat="1" applyFont="1" applyFill="1" applyBorder="1" applyAlignment="1" applyProtection="1">
      <alignment horizontal="left" vertical="center" wrapText="1"/>
    </xf>
    <xf numFmtId="0" fontId="39" fillId="32" borderId="24" xfId="0" applyNumberFormat="1" applyFont="1" applyFill="1" applyBorder="1" applyAlignment="1" applyProtection="1">
      <alignment horizontal="center" vertical="center"/>
    </xf>
    <xf numFmtId="0" fontId="56" fillId="76" borderId="24" xfId="0" applyNumberFormat="1" applyFont="1" applyFill="1" applyBorder="1" applyAlignment="1" applyProtection="1">
      <alignment horizontal="left" vertical="center" wrapText="1"/>
    </xf>
    <xf numFmtId="0" fontId="56" fillId="76" borderId="22" xfId="0" applyNumberFormat="1" applyFont="1" applyFill="1" applyBorder="1" applyAlignment="1" applyProtection="1">
      <alignment horizontal="left" vertical="center" wrapText="1"/>
    </xf>
    <xf numFmtId="164" fontId="49" fillId="0" borderId="0" xfId="0" applyNumberFormat="1" applyFont="1" applyFill="1" applyAlignment="1" applyProtection="1">
      <alignment wrapText="1"/>
    </xf>
    <xf numFmtId="164" fontId="49" fillId="76" borderId="10" xfId="0" applyNumberFormat="1" applyFont="1" applyFill="1" applyBorder="1" applyAlignment="1" applyProtection="1">
      <alignment horizontal="center" vertical="center" wrapText="1"/>
    </xf>
    <xf numFmtId="0" fontId="41" fillId="76" borderId="0" xfId="0" applyFont="1" applyFill="1" applyBorder="1" applyAlignment="1">
      <alignment wrapText="1"/>
    </xf>
    <xf numFmtId="0" fontId="39" fillId="76" borderId="62" xfId="0" applyNumberFormat="1" applyFont="1" applyFill="1" applyBorder="1" applyAlignment="1" applyProtection="1">
      <alignment horizontal="center" vertical="center"/>
    </xf>
    <xf numFmtId="0" fontId="41" fillId="76"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0" fontId="0" fillId="76" borderId="10" xfId="0" applyFont="1" applyFill="1" applyBorder="1" applyAlignment="1">
      <alignment vertical="center" wrapText="1"/>
    </xf>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3" xfId="0" applyFont="1" applyFill="1" applyBorder="1" applyProtection="1"/>
    <xf numFmtId="0" fontId="0" fillId="0" borderId="43" xfId="0" applyFont="1" applyFill="1" applyBorder="1" applyAlignment="1" applyProtection="1">
      <alignment horizontal="center"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22" borderId="43"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2" borderId="24" xfId="0" applyNumberFormat="1" applyFont="1" applyFill="1" applyBorder="1" applyAlignment="1" applyProtection="1">
      <alignment horizontal="left" vertical="center" wrapText="1"/>
    </xf>
    <xf numFmtId="0" fontId="0" fillId="32" borderId="22" xfId="0" applyNumberFormat="1" applyFont="1" applyFill="1" applyBorder="1" applyAlignment="1" applyProtection="1">
      <alignment horizontal="left" vertical="center" wrapText="1"/>
    </xf>
    <xf numFmtId="37" fontId="0" fillId="32" borderId="28" xfId="439" applyNumberFormat="1" applyFont="1" applyFill="1" applyBorder="1" applyAlignment="1" applyProtection="1">
      <alignment vertical="center"/>
    </xf>
    <xf numFmtId="0" fontId="0" fillId="0" borderId="0" xfId="0" applyFont="1" applyFill="1" applyBorder="1" applyProtection="1"/>
    <xf numFmtId="0" fontId="0" fillId="0" borderId="0" xfId="0" applyFont="1" applyAlignment="1" applyProtection="1">
      <alignment wrapText="1"/>
    </xf>
    <xf numFmtId="0" fontId="0" fillId="0" borderId="0" xfId="0" applyFont="1" applyBorder="1" applyProtection="1"/>
    <xf numFmtId="0" fontId="0" fillId="33" borderId="0" xfId="0" applyFont="1" applyFill="1" applyAlignment="1" applyProtection="1">
      <alignment horizontal="center" vertical="center"/>
    </xf>
    <xf numFmtId="0" fontId="0" fillId="0" borderId="22" xfId="0" applyFont="1" applyFill="1" applyBorder="1" applyAlignment="1">
      <alignment vertical="center" wrapText="1"/>
    </xf>
    <xf numFmtId="39" fontId="128" fillId="74" borderId="61" xfId="1561" applyNumberFormat="1" applyFont="1" applyFill="1" applyBorder="1" applyAlignment="1">
      <alignment horizontal="center" vertical="center" wrapText="1"/>
    </xf>
    <xf numFmtId="0" fontId="128" fillId="76" borderId="0" xfId="0" applyFont="1" applyFill="1" applyAlignment="1" applyProtection="1">
      <alignment horizontal="left" vertical="center" wrapText="1"/>
    </xf>
    <xf numFmtId="164" fontId="0" fillId="76" borderId="22" xfId="439" applyNumberFormat="1" applyFont="1" applyFill="1" applyBorder="1" applyAlignment="1" applyProtection="1">
      <alignment horizontal="center" vertical="center" wrapText="1"/>
    </xf>
    <xf numFmtId="0" fontId="0" fillId="76" borderId="23" xfId="0" quotePrefix="1" applyNumberFormat="1" applyFont="1" applyFill="1" applyBorder="1" applyAlignment="1" applyProtection="1">
      <alignment horizontal="center"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2" borderId="22" xfId="0" applyNumberFormat="1" applyFont="1" applyFill="1" applyBorder="1" applyAlignment="1" applyProtection="1">
      <alignment horizontal="left" vertical="center" wrapText="1"/>
    </xf>
    <xf numFmtId="49" fontId="0" fillId="72" borderId="63"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2" borderId="63" xfId="439" applyNumberFormat="1" applyFont="1" applyFill="1" applyBorder="1" applyAlignment="1" applyProtection="1">
      <alignment horizontal="center" vertical="center"/>
    </xf>
    <xf numFmtId="49" fontId="0" fillId="30" borderId="0" xfId="0" applyNumberFormat="1" applyFont="1" applyFill="1" applyAlignment="1" applyProtection="1">
      <alignment horizontal="center"/>
    </xf>
    <xf numFmtId="41" fontId="0" fillId="0" borderId="64"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2"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2" xfId="439" applyNumberFormat="1" applyFont="1" applyFill="1" applyBorder="1" applyAlignment="1" applyProtection="1">
      <alignment horizontal="center" vertical="center"/>
    </xf>
    <xf numFmtId="41" fontId="0" fillId="76" borderId="0" xfId="0" applyNumberFormat="1" applyFont="1" applyFill="1" applyBorder="1" applyAlignment="1">
      <alignment horizontal="center" vertical="center" wrapText="1"/>
    </xf>
    <xf numFmtId="14" fontId="0" fillId="76" borderId="62" xfId="439" applyNumberFormat="1" applyFont="1" applyFill="1" applyBorder="1" applyAlignment="1" applyProtection="1">
      <alignment horizontal="center" vertical="center"/>
    </xf>
    <xf numFmtId="0" fontId="0" fillId="76"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0" xfId="0" applyFont="1" applyFill="1" applyBorder="1" applyAlignment="1">
      <alignment vertical="center" wrapText="1"/>
    </xf>
    <xf numFmtId="0" fontId="60" fillId="0" borderId="60"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2" borderId="0" xfId="0" applyFont="1" applyFill="1" applyAlignment="1" applyProtection="1">
      <alignment wrapText="1"/>
    </xf>
    <xf numFmtId="0" fontId="0" fillId="32"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8"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7" fillId="28" borderId="0" xfId="439" applyNumberFormat="1" applyFont="1" applyFill="1" applyAlignment="1" applyProtection="1">
      <alignment wrapText="1"/>
    </xf>
    <xf numFmtId="41" fontId="68" fillId="0" borderId="0" xfId="0" applyNumberFormat="1" applyFont="1" applyFill="1" applyAlignment="1" applyProtection="1">
      <alignment wrapText="1"/>
    </xf>
    <xf numFmtId="0" fontId="0" fillId="0" borderId="0" xfId="0" applyFont="1" applyFill="1" applyAlignment="1" applyProtection="1">
      <alignment wrapText="1"/>
      <protection locked="0"/>
    </xf>
    <xf numFmtId="164" fontId="0" fillId="0" borderId="0" xfId="0" applyNumberFormat="1" applyFont="1" applyFill="1" applyAlignment="1" applyProtection="1">
      <alignment wrapText="1"/>
      <protection locked="0"/>
    </xf>
    <xf numFmtId="0" fontId="0" fillId="0" borderId="43" xfId="0" applyFont="1" applyFill="1" applyBorder="1" applyAlignment="1" applyProtection="1">
      <alignment wrapText="1"/>
      <protection locked="0"/>
    </xf>
    <xf numFmtId="41" fontId="67" fillId="0" borderId="0" xfId="439" applyNumberFormat="1" applyFont="1" applyFill="1" applyAlignment="1" applyProtection="1">
      <alignment wrapText="1"/>
    </xf>
    <xf numFmtId="41" fontId="67" fillId="0" borderId="0" xfId="0" applyNumberFormat="1" applyFont="1" applyFill="1" applyAlignment="1" applyProtection="1">
      <alignment wrapText="1"/>
    </xf>
    <xf numFmtId="164" fontId="0" fillId="0" borderId="43"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31" borderId="0" xfId="0" applyFont="1" applyFill="1" applyProtection="1"/>
    <xf numFmtId="41" fontId="67" fillId="0" borderId="0" xfId="439" applyNumberFormat="1" applyFont="1" applyFill="1" applyAlignment="1" applyProtection="1">
      <alignment vertical="center" wrapText="1"/>
    </xf>
    <xf numFmtId="39" fontId="67"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41" fontId="67"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2" fillId="0" borderId="0" xfId="0" applyNumberFormat="1" applyFont="1" applyFill="1" applyAlignment="1" applyProtection="1">
      <alignment horizontal="left" vertical="center" wrapText="1"/>
    </xf>
    <xf numFmtId="0" fontId="39" fillId="0" borderId="0" xfId="0" applyFont="1" applyFill="1" applyAlignment="1" applyProtection="1">
      <alignment horizontal="center" vertical="center"/>
    </xf>
    <xf numFmtId="0" fontId="0" fillId="72" borderId="0" xfId="0" applyNumberFormat="1" applyFont="1" applyFill="1" applyAlignment="1" applyProtection="1">
      <alignment horizontal="left" vertical="center" wrapText="1"/>
    </xf>
    <xf numFmtId="37" fontId="0" fillId="72" borderId="0" xfId="439" applyNumberFormat="1" applyFont="1" applyFill="1" applyAlignment="1" applyProtection="1">
      <alignment horizontal="center" vertical="center"/>
      <protection locked="0"/>
    </xf>
    <xf numFmtId="41" fontId="67" fillId="72" borderId="0" xfId="439" applyNumberFormat="1" applyFont="1" applyFill="1" applyAlignment="1" applyProtection="1">
      <alignment wrapText="1"/>
    </xf>
    <xf numFmtId="0" fontId="39" fillId="72" borderId="0" xfId="0" applyNumberFormat="1" applyFont="1" applyFill="1" applyAlignment="1" applyProtection="1">
      <alignment horizontal="left" vertical="center" wrapText="1"/>
    </xf>
    <xf numFmtId="164" fontId="0" fillId="72" borderId="0" xfId="439" applyNumberFormat="1" applyFont="1" applyFill="1" applyAlignment="1" applyProtection="1">
      <alignment horizontal="center" vertical="center"/>
      <protection locked="0"/>
    </xf>
    <xf numFmtId="41" fontId="68" fillId="72" borderId="0" xfId="439" applyNumberFormat="1" applyFont="1" applyFill="1" applyAlignment="1" applyProtection="1">
      <alignment wrapText="1"/>
    </xf>
    <xf numFmtId="0" fontId="57" fillId="72" borderId="0" xfId="0" applyFont="1" applyFill="1" applyAlignment="1" applyProtection="1">
      <alignment horizontal="left" vertical="center"/>
    </xf>
    <xf numFmtId="0" fontId="44" fillId="72" borderId="0" xfId="0" applyFont="1" applyFill="1" applyAlignment="1" applyProtection="1">
      <alignment horizontal="left" vertical="center"/>
    </xf>
    <xf numFmtId="0" fontId="0" fillId="72" borderId="0" xfId="0" applyNumberFormat="1" applyFont="1" applyFill="1" applyAlignment="1" applyProtection="1">
      <alignment wrapText="1"/>
    </xf>
    <xf numFmtId="0" fontId="0" fillId="72" borderId="0" xfId="0" applyFont="1" applyFill="1" applyAlignment="1" applyProtection="1">
      <alignment vertical="center"/>
    </xf>
    <xf numFmtId="164" fontId="0" fillId="72" borderId="0" xfId="0" applyNumberFormat="1" applyFont="1" applyFill="1" applyAlignment="1" applyProtection="1">
      <alignment vertical="center"/>
    </xf>
    <xf numFmtId="164" fontId="39" fillId="72" borderId="0" xfId="439" applyNumberFormat="1" applyFont="1" applyFill="1" applyAlignment="1" applyProtection="1">
      <alignment horizontal="center" vertical="center"/>
      <protection locked="0"/>
    </xf>
    <xf numFmtId="41" fontId="68" fillId="72" borderId="0" xfId="0" applyNumberFormat="1" applyFont="1" applyFill="1" applyAlignment="1" applyProtection="1">
      <alignment wrapText="1"/>
    </xf>
    <xf numFmtId="0" fontId="39" fillId="72" borderId="0" xfId="0" applyFont="1" applyFill="1" applyAlignment="1" applyProtection="1">
      <alignment horizontal="left" vertical="center"/>
    </xf>
    <xf numFmtId="0" fontId="0" fillId="72" borderId="0" xfId="0" applyFont="1" applyFill="1" applyAlignment="1" applyProtection="1">
      <alignment horizontal="left" vertical="center"/>
    </xf>
    <xf numFmtId="3" fontId="39" fillId="72" borderId="0" xfId="439" applyNumberFormat="1" applyFont="1" applyFill="1" applyAlignment="1" applyProtection="1">
      <alignment horizontal="center" vertical="center"/>
      <protection locked="0"/>
    </xf>
    <xf numFmtId="38" fontId="44" fillId="72" borderId="0" xfId="439" applyNumberFormat="1" applyFont="1" applyFill="1" applyAlignment="1" applyProtection="1">
      <alignment horizontal="center" vertical="center" wrapText="1"/>
    </xf>
    <xf numFmtId="164" fontId="0" fillId="72" borderId="0" xfId="439" applyNumberFormat="1" applyFont="1" applyFill="1" applyAlignment="1" applyProtection="1">
      <alignment horizontal="center" vertical="center"/>
    </xf>
    <xf numFmtId="41" fontId="0" fillId="72" borderId="0" xfId="439" applyNumberFormat="1" applyFont="1" applyFill="1" applyAlignment="1" applyProtection="1">
      <alignment vertical="center" wrapText="1"/>
    </xf>
    <xf numFmtId="0" fontId="0" fillId="72" borderId="0" xfId="0" applyFont="1" applyFill="1" applyAlignment="1" applyProtection="1">
      <alignment wrapText="1"/>
      <protection locked="0"/>
    </xf>
    <xf numFmtId="0" fontId="140" fillId="72" borderId="0" xfId="0" applyFont="1" applyFill="1" applyAlignment="1" applyProtection="1">
      <alignment horizontal="left" vertical="center"/>
    </xf>
    <xf numFmtId="0" fontId="79" fillId="72" borderId="0" xfId="0" applyFont="1" applyFill="1" applyAlignment="1" applyProtection="1">
      <alignment vertical="center"/>
    </xf>
    <xf numFmtId="0" fontId="141" fillId="72" borderId="0" xfId="0" applyFont="1" applyFill="1" applyAlignment="1" applyProtection="1">
      <alignment vertical="center"/>
      <protection locked="0"/>
    </xf>
    <xf numFmtId="0" fontId="57" fillId="72" borderId="0" xfId="0" applyFont="1" applyFill="1" applyAlignment="1">
      <alignment vertical="center" wrapText="1"/>
    </xf>
    <xf numFmtId="41" fontId="142" fillId="0" borderId="0" xfId="0" applyNumberFormat="1" applyFont="1" applyFill="1" applyAlignment="1" applyProtection="1">
      <alignment wrapText="1"/>
    </xf>
    <xf numFmtId="0" fontId="57" fillId="72" borderId="0" xfId="0" applyFont="1" applyFill="1" applyAlignment="1" applyProtection="1">
      <alignment vertical="center"/>
    </xf>
    <xf numFmtId="166" fontId="0" fillId="21" borderId="16" xfId="0" applyNumberFormat="1" applyFont="1" applyFill="1" applyBorder="1" applyProtection="1"/>
    <xf numFmtId="0" fontId="0" fillId="0" borderId="0" xfId="0" applyAlignment="1">
      <alignment wrapText="1"/>
    </xf>
    <xf numFmtId="0" fontId="0" fillId="0" borderId="68" xfId="0" applyBorder="1"/>
    <xf numFmtId="0" fontId="0" fillId="0" borderId="78" xfId="0" applyBorder="1"/>
    <xf numFmtId="0" fontId="0" fillId="0" borderId="0" xfId="0" applyAlignment="1">
      <alignment horizontal="center" wrapText="1"/>
    </xf>
    <xf numFmtId="0" fontId="0" fillId="76" borderId="66" xfId="0" applyFill="1" applyBorder="1" applyAlignment="1">
      <alignment horizontal="left" vertical="center" wrapText="1"/>
    </xf>
    <xf numFmtId="0" fontId="39" fillId="0" borderId="55" xfId="0" applyFont="1" applyBorder="1" applyAlignment="1">
      <alignment horizontal="center"/>
    </xf>
    <xf numFmtId="0" fontId="39" fillId="76" borderId="65" xfId="0" applyFont="1" applyFill="1" applyBorder="1" applyAlignment="1">
      <alignment horizontal="center"/>
    </xf>
    <xf numFmtId="0" fontId="0" fillId="76" borderId="55" xfId="0" applyFill="1" applyBorder="1"/>
    <xf numFmtId="0" fontId="0" fillId="76" borderId="55" xfId="0" applyFill="1" applyBorder="1" applyAlignment="1">
      <alignment horizontal="center"/>
    </xf>
    <xf numFmtId="0" fontId="0" fillId="0" borderId="71" xfId="0" applyBorder="1"/>
    <xf numFmtId="0" fontId="0" fillId="0" borderId="76" xfId="0" applyBorder="1"/>
    <xf numFmtId="0" fontId="37" fillId="76" borderId="55" xfId="0" applyFont="1" applyFill="1" applyBorder="1" applyAlignment="1">
      <alignment vertical="center" wrapText="1"/>
    </xf>
    <xf numFmtId="0" fontId="0" fillId="76" borderId="55" xfId="0" applyFill="1" applyBorder="1" applyAlignment="1">
      <alignment vertical="center"/>
    </xf>
    <xf numFmtId="0" fontId="37" fillId="76" borderId="55" xfId="0" applyFont="1" applyFill="1" applyBorder="1" applyAlignment="1">
      <alignment horizontal="justify" vertical="center"/>
    </xf>
    <xf numFmtId="0" fontId="45" fillId="76" borderId="13" xfId="0" applyFont="1" applyFill="1" applyBorder="1" applyAlignment="1">
      <alignment vertical="center" wrapText="1"/>
    </xf>
    <xf numFmtId="0" fontId="40" fillId="76" borderId="13" xfId="0" applyFont="1" applyFill="1" applyBorder="1" applyAlignment="1">
      <alignment horizontal="center" vertical="center"/>
    </xf>
    <xf numFmtId="0" fontId="45" fillId="76" borderId="13" xfId="0" applyFont="1" applyFill="1" applyBorder="1" applyAlignment="1">
      <alignment vertical="center"/>
    </xf>
    <xf numFmtId="0" fontId="0" fillId="0" borderId="55"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8" fillId="0" borderId="0" xfId="439" applyNumberFormat="1" applyFont="1" applyFill="1" applyAlignment="1" applyProtection="1">
      <alignment horizontal="center" vertical="center" wrapText="1"/>
      <protection locked="0"/>
    </xf>
    <xf numFmtId="0" fontId="146" fillId="75" borderId="55" xfId="0" applyFont="1" applyFill="1" applyBorder="1" applyAlignment="1">
      <alignment horizontal="center" vertical="center" wrapText="1"/>
    </xf>
    <xf numFmtId="0" fontId="143" fillId="0" borderId="0" xfId="0" applyFont="1"/>
    <xf numFmtId="0" fontId="147" fillId="71" borderId="0" xfId="0" applyFont="1" applyFill="1" applyAlignment="1">
      <alignment horizontal="justify" vertical="center"/>
    </xf>
    <xf numFmtId="0" fontId="147" fillId="71" borderId="0" xfId="0" applyFont="1" applyFill="1" applyAlignment="1">
      <alignment vertical="center"/>
    </xf>
    <xf numFmtId="0" fontId="0" fillId="0" borderId="0" xfId="0" applyAlignment="1">
      <alignment vertical="center"/>
    </xf>
    <xf numFmtId="0" fontId="147" fillId="71" borderId="0" xfId="0" applyFont="1" applyFill="1" applyAlignment="1">
      <alignment vertical="center" wrapText="1"/>
    </xf>
    <xf numFmtId="0" fontId="151" fillId="71" borderId="0" xfId="611" applyFont="1" applyFill="1" applyAlignment="1">
      <alignment vertical="center"/>
    </xf>
    <xf numFmtId="0" fontId="152" fillId="71" borderId="0" xfId="0" applyFont="1" applyFill="1" applyAlignment="1">
      <alignment vertical="center"/>
    </xf>
    <xf numFmtId="0" fontId="153" fillId="71" borderId="0" xfId="611" applyFont="1" applyFill="1" applyAlignment="1" applyProtection="1">
      <alignment vertical="center"/>
      <protection locked="0"/>
    </xf>
    <xf numFmtId="0" fontId="152" fillId="71" borderId="0" xfId="0" applyFont="1" applyFill="1"/>
    <xf numFmtId="0" fontId="153" fillId="71" borderId="0" xfId="611" applyFont="1" applyFill="1" applyProtection="1">
      <protection locked="0"/>
    </xf>
    <xf numFmtId="0" fontId="115" fillId="71" borderId="0" xfId="30097" quotePrefix="1" applyFont="1" applyFill="1" applyAlignment="1">
      <alignment horizontal="left" vertical="center" wrapText="1" indent="1"/>
    </xf>
    <xf numFmtId="0" fontId="156" fillId="71" borderId="0" xfId="30097" applyFont="1" applyFill="1" applyAlignment="1">
      <alignment vertical="center" wrapText="1"/>
    </xf>
    <xf numFmtId="0" fontId="35" fillId="0" borderId="0" xfId="611"/>
    <xf numFmtId="0" fontId="147" fillId="71" borderId="0" xfId="30097" applyFont="1" applyFill="1" applyAlignment="1">
      <alignment vertical="center" wrapText="1"/>
    </xf>
    <xf numFmtId="0" fontId="153" fillId="71"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3" fontId="0" fillId="32" borderId="0" xfId="0" applyNumberFormat="1" applyFont="1" applyFill="1" applyProtection="1"/>
    <xf numFmtId="1" fontId="0" fillId="0" borderId="0" xfId="0" applyNumberFormat="1" applyFont="1" applyFill="1" applyAlignment="1" applyProtection="1">
      <alignment horizontal="center" vertical="center"/>
    </xf>
    <xf numFmtId="0" fontId="0" fillId="29" borderId="0" xfId="0" applyFill="1" applyAlignment="1">
      <alignment horizontal="center"/>
    </xf>
    <xf numFmtId="0" fontId="0" fillId="20" borderId="0" xfId="0" applyFill="1" applyAlignment="1">
      <alignment horizontal="center"/>
    </xf>
    <xf numFmtId="0" fontId="0" fillId="31" borderId="0" xfId="0" applyFill="1" applyAlignment="1">
      <alignment horizontal="center"/>
    </xf>
    <xf numFmtId="0" fontId="0" fillId="0" borderId="0" xfId="0" applyFill="1" applyAlignment="1">
      <alignment horizontal="center"/>
    </xf>
    <xf numFmtId="0" fontId="0" fillId="0" borderId="0" xfId="0" applyFill="1"/>
    <xf numFmtId="0" fontId="0" fillId="78" borderId="0" xfId="0" applyFill="1" applyAlignment="1">
      <alignment horizontal="center"/>
    </xf>
    <xf numFmtId="0" fontId="0" fillId="78" borderId="0" xfId="0" applyFill="1"/>
    <xf numFmtId="0" fontId="0" fillId="78" borderId="0" xfId="0" applyNumberFormat="1" applyFont="1" applyFill="1" applyAlignment="1" applyProtection="1">
      <alignment horizontal="center" vertical="center"/>
    </xf>
    <xf numFmtId="0" fontId="0" fillId="26" borderId="0" xfId="0" applyFill="1" applyAlignment="1">
      <alignment horizontal="center"/>
    </xf>
    <xf numFmtId="38" fontId="44" fillId="22" borderId="43" xfId="439" applyNumberFormat="1" applyFont="1" applyFill="1" applyBorder="1" applyAlignment="1" applyProtection="1">
      <alignment horizontal="center" vertical="center" wrapText="1"/>
    </xf>
    <xf numFmtId="4" fontId="0" fillId="0" borderId="0" xfId="0" applyNumberFormat="1"/>
    <xf numFmtId="4" fontId="0" fillId="0" borderId="0" xfId="0" applyNumberFormat="1" applyFont="1" applyProtection="1"/>
    <xf numFmtId="179" fontId="41" fillId="30" borderId="64" xfId="0" applyNumberFormat="1" applyFont="1" applyFill="1" applyBorder="1" applyAlignment="1">
      <alignment wrapText="1"/>
    </xf>
    <xf numFmtId="179" fontId="56" fillId="0" borderId="27" xfId="439" applyNumberFormat="1" applyFont="1" applyFill="1" applyBorder="1" applyAlignment="1" applyProtection="1">
      <alignment horizontal="center" vertical="center" wrapText="1"/>
    </xf>
    <xf numFmtId="0" fontId="0" fillId="0" borderId="13" xfId="0" applyBorder="1"/>
    <xf numFmtId="0" fontId="0" fillId="0" borderId="38" xfId="0" applyBorder="1"/>
    <xf numFmtId="0" fontId="0" fillId="0" borderId="65" xfId="0" applyBorder="1"/>
    <xf numFmtId="0" fontId="39" fillId="76" borderId="80" xfId="0" applyFont="1" applyFill="1" applyBorder="1" applyAlignment="1">
      <alignment horizontal="left"/>
    </xf>
    <xf numFmtId="0" fontId="0" fillId="76" borderId="81" xfId="0" applyFill="1" applyBorder="1"/>
    <xf numFmtId="0" fontId="0" fillId="76" borderId="87" xfId="0" applyFill="1" applyBorder="1"/>
    <xf numFmtId="0" fontId="0" fillId="0" borderId="79" xfId="0" applyBorder="1"/>
    <xf numFmtId="0" fontId="145" fillId="0" borderId="66" xfId="0" applyFont="1" applyBorder="1" applyAlignment="1">
      <alignment horizontal="center" vertical="center" wrapText="1"/>
    </xf>
    <xf numFmtId="0" fontId="0" fillId="0" borderId="66" xfId="0" applyBorder="1"/>
    <xf numFmtId="0" fontId="145" fillId="0" borderId="13" xfId="0" applyFont="1" applyBorder="1" applyAlignment="1">
      <alignment horizontal="center" vertical="center" wrapText="1"/>
    </xf>
    <xf numFmtId="0" fontId="39" fillId="0" borderId="55" xfId="0" quotePrefix="1" applyFont="1" applyBorder="1" applyAlignment="1">
      <alignment horizontal="center" vertical="center"/>
    </xf>
    <xf numFmtId="0" fontId="37" fillId="76" borderId="66" xfId="0" applyFont="1" applyFill="1" applyBorder="1" applyAlignment="1">
      <alignment vertical="center" wrapText="1"/>
    </xf>
    <xf numFmtId="0" fontId="0" fillId="76" borderId="66" xfId="0" applyFill="1" applyBorder="1" applyAlignment="1">
      <alignment vertical="center" wrapText="1"/>
    </xf>
    <xf numFmtId="37" fontId="0" fillId="0" borderId="55" xfId="0" applyNumberFormat="1" applyBorder="1" applyAlignment="1">
      <alignment horizontal="center" vertical="center" wrapText="1"/>
    </xf>
    <xf numFmtId="0" fontId="39" fillId="76" borderId="55" xfId="0" applyFont="1" applyFill="1" applyBorder="1" applyAlignment="1">
      <alignment horizontal="center" wrapText="1"/>
    </xf>
    <xf numFmtId="0" fontId="0" fillId="76" borderId="80" xfId="0" applyFill="1" applyBorder="1"/>
    <xf numFmtId="49" fontId="39" fillId="0" borderId="55" xfId="0" quotePrefix="1" applyNumberFormat="1" applyFont="1" applyBorder="1" applyAlignment="1">
      <alignment horizontal="center" vertical="center"/>
    </xf>
    <xf numFmtId="0" fontId="39" fillId="0" borderId="55" xfId="0" applyFont="1" applyBorder="1" applyAlignment="1">
      <alignment horizontal="center" vertical="center"/>
    </xf>
    <xf numFmtId="0" fontId="44" fillId="1" borderId="55" xfId="0" applyFont="1" applyFill="1" applyBorder="1" applyAlignment="1">
      <alignment horizontal="center" vertical="center" wrapText="1"/>
    </xf>
    <xf numFmtId="0" fontId="39" fillId="0" borderId="76" xfId="0" applyFont="1" applyBorder="1" applyAlignment="1">
      <alignment horizontal="center" vertical="center"/>
    </xf>
    <xf numFmtId="178" fontId="0" fillId="0" borderId="0" xfId="0" applyNumberFormat="1"/>
    <xf numFmtId="0" fontId="0" fillId="76" borderId="11" xfId="0" applyFill="1" applyBorder="1" applyAlignment="1">
      <alignment horizontal="center"/>
    </xf>
    <xf numFmtId="0" fontId="44" fillId="0" borderId="83" xfId="0" applyFont="1" applyBorder="1"/>
    <xf numFmtId="0" fontId="44" fillId="0" borderId="0" xfId="0" applyFont="1"/>
    <xf numFmtId="0" fontId="44" fillId="0" borderId="67" xfId="0" applyFont="1" applyBorder="1"/>
    <xf numFmtId="0" fontId="44" fillId="0" borderId="68" xfId="0" applyFont="1" applyBorder="1"/>
    <xf numFmtId="0" fontId="159" fillId="0" borderId="0" xfId="0" applyFont="1" applyAlignment="1">
      <alignment vertical="center" wrapText="1"/>
    </xf>
    <xf numFmtId="0" fontId="44" fillId="0" borderId="77" xfId="0" applyFont="1" applyBorder="1" applyAlignment="1">
      <alignment wrapText="1"/>
    </xf>
    <xf numFmtId="1" fontId="44" fillId="0" borderId="0" xfId="0" applyNumberFormat="1" applyFont="1"/>
    <xf numFmtId="0" fontId="44" fillId="0" borderId="75" xfId="0" applyFont="1" applyBorder="1"/>
    <xf numFmtId="0" fontId="44" fillId="0" borderId="0" xfId="0" applyFont="1" applyAlignment="1">
      <alignment horizontal="center"/>
    </xf>
    <xf numFmtId="0" fontId="44" fillId="0" borderId="0" xfId="0" applyFont="1" applyAlignment="1">
      <alignment horizontal="center" wrapText="1"/>
    </xf>
    <xf numFmtId="9" fontId="44" fillId="0" borderId="0" xfId="4687" applyFont="1" applyFill="1" applyBorder="1"/>
    <xf numFmtId="10" fontId="44" fillId="0" borderId="67" xfId="0" applyNumberFormat="1" applyFont="1" applyBorder="1"/>
    <xf numFmtId="0" fontId="57" fillId="0" borderId="0" xfId="0" applyFont="1" applyAlignment="1">
      <alignment vertical="center"/>
    </xf>
    <xf numFmtId="0" fontId="44" fillId="0" borderId="78" xfId="0" applyFont="1" applyBorder="1"/>
    <xf numFmtId="0" fontId="0" fillId="0" borderId="0" xfId="0" applyFill="1" applyAlignment="1">
      <alignment horizontal="left" vertical="center"/>
    </xf>
    <xf numFmtId="0" fontId="0" fillId="0" borderId="0" xfId="0" applyFill="1" applyAlignment="1">
      <alignment wrapText="1"/>
    </xf>
    <xf numFmtId="0" fontId="160" fillId="0" borderId="0" xfId="0" applyFont="1" applyFill="1" applyAlignment="1">
      <alignment horizontal="left" vertical="center"/>
    </xf>
    <xf numFmtId="0" fontId="79" fillId="0" borderId="39" xfId="0" applyFont="1" applyFill="1" applyBorder="1"/>
    <xf numFmtId="0" fontId="79" fillId="0" borderId="39" xfId="0" applyFont="1"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4" borderId="0" xfId="0" applyNumberFormat="1" applyFont="1" applyFill="1" applyAlignment="1" applyProtection="1">
      <alignment horizontal="center"/>
    </xf>
    <xf numFmtId="164" fontId="56" fillId="34" borderId="22" xfId="439"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1" borderId="43" xfId="0" applyNumberFormat="1" applyFont="1" applyFill="1" applyBorder="1" applyAlignment="1" applyProtection="1">
      <alignment horizontal="center" vertical="center"/>
    </xf>
    <xf numFmtId="0" fontId="0" fillId="31" borderId="43" xfId="0" applyFont="1" applyFill="1" applyBorder="1" applyAlignment="1" applyProtection="1">
      <alignment vertical="center" wrapText="1"/>
    </xf>
    <xf numFmtId="37" fontId="0" fillId="31" borderId="43" xfId="439" applyNumberFormat="1" applyFont="1" applyFill="1" applyBorder="1" applyAlignment="1" applyProtection="1">
      <alignment vertical="center"/>
    </xf>
    <xf numFmtId="14" fontId="56" fillId="34" borderId="22" xfId="439"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center" vertical="center"/>
    </xf>
    <xf numFmtId="164" fontId="0" fillId="0" borderId="0" xfId="0" applyNumberFormat="1" applyFont="1" applyFill="1" applyBorder="1" applyAlignment="1" applyProtection="1">
      <alignment wrapText="1"/>
      <protection locked="0"/>
    </xf>
    <xf numFmtId="0" fontId="39" fillId="72" borderId="0" xfId="0" applyFont="1" applyFill="1" applyAlignment="1">
      <alignment vertical="center" wrapText="1"/>
    </xf>
    <xf numFmtId="1" fontId="0" fillId="0" borderId="0" xfId="0" applyNumberFormat="1" applyAlignment="1">
      <alignment horizontal="center" vertical="center"/>
    </xf>
    <xf numFmtId="0" fontId="0" fillId="0" borderId="0" xfId="0" applyAlignment="1">
      <alignment horizontal="left" vertical="center" wrapText="1"/>
    </xf>
    <xf numFmtId="1" fontId="0" fillId="0" borderId="24" xfId="0" applyNumberFormat="1" applyBorder="1" applyAlignment="1">
      <alignment horizontal="center" vertical="center" wrapText="1"/>
    </xf>
    <xf numFmtId="0" fontId="0" fillId="0" borderId="22" xfId="0" applyBorder="1" applyAlignment="1">
      <alignment horizontal="left" vertical="center" wrapText="1"/>
    </xf>
    <xf numFmtId="0" fontId="0" fillId="32" borderId="0" xfId="0" applyFont="1" applyFill="1" applyAlignment="1" applyProtection="1">
      <alignment horizontal="center" vertical="center"/>
    </xf>
    <xf numFmtId="172" fontId="39" fillId="72" borderId="0" xfId="439" applyNumberFormat="1" applyFont="1" applyFill="1" applyAlignment="1" applyProtection="1">
      <alignment horizontal="center" vertical="center"/>
      <protection locked="0"/>
    </xf>
    <xf numFmtId="1" fontId="0" fillId="0" borderId="24" xfId="0" applyNumberFormat="1" applyFont="1" applyFill="1" applyBorder="1" applyAlignment="1" applyProtection="1">
      <alignment horizontal="left" vertical="center" wrapText="1"/>
    </xf>
    <xf numFmtId="1" fontId="0" fillId="0" borderId="24" xfId="0" applyNumberFormat="1" applyFont="1" applyFill="1" applyBorder="1" applyAlignment="1" applyProtection="1">
      <alignment horizontal="center" vertical="center" wrapText="1"/>
    </xf>
    <xf numFmtId="0" fontId="39" fillId="0" borderId="35" xfId="0" applyFont="1" applyFill="1" applyBorder="1" applyAlignment="1">
      <alignment horizontal="center" vertical="center"/>
    </xf>
    <xf numFmtId="0" fontId="39" fillId="0" borderId="36" xfId="0" applyFont="1" applyFill="1" applyBorder="1" applyAlignment="1">
      <alignment horizontal="center" vertical="center"/>
    </xf>
    <xf numFmtId="49" fontId="33" fillId="0" borderId="22" xfId="439" applyNumberFormat="1" applyFont="1" applyFill="1" applyBorder="1" applyAlignment="1" applyProtection="1">
      <alignment horizontal="center" vertical="center" wrapText="1"/>
    </xf>
    <xf numFmtId="0" fontId="41" fillId="0" borderId="10" xfId="0" applyFont="1" applyBorder="1" applyAlignment="1" applyProtection="1">
      <alignment horizontal="right" vertical="center" wrapText="1"/>
    </xf>
    <xf numFmtId="4" fontId="0" fillId="0" borderId="10" xfId="0" applyNumberFormat="1" applyBorder="1"/>
    <xf numFmtId="0" fontId="41" fillId="0" borderId="10" xfId="0" applyFont="1" applyBorder="1" applyAlignment="1" applyProtection="1">
      <alignment horizontal="right"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0" borderId="10" xfId="0" applyFill="1" applyBorder="1" applyAlignment="1">
      <alignment wrapText="1"/>
    </xf>
    <xf numFmtId="0" fontId="0" fillId="0" borderId="10" xfId="0" applyFill="1" applyBorder="1"/>
    <xf numFmtId="0" fontId="39" fillId="0" borderId="10" xfId="0" applyFont="1" applyFill="1" applyBorder="1" applyAlignment="1">
      <alignment horizontal="left" vertical="center"/>
    </xf>
    <xf numFmtId="0" fontId="0" fillId="76" borderId="25" xfId="0" applyFont="1" applyFill="1" applyBorder="1" applyAlignment="1" applyProtection="1">
      <alignment vertical="center" wrapText="1"/>
    </xf>
    <xf numFmtId="0" fontId="39" fillId="0" borderId="41" xfId="0" applyFont="1" applyBorder="1" applyAlignment="1">
      <alignment horizontal="center" vertical="center"/>
    </xf>
    <xf numFmtId="0" fontId="0" fillId="0" borderId="43" xfId="0" applyNumberFormat="1" applyFont="1" applyFill="1" applyBorder="1" applyAlignment="1" applyProtection="1">
      <alignment horizontal="center" vertical="center" wrapText="1"/>
    </xf>
    <xf numFmtId="41" fontId="68" fillId="0" borderId="0" xfId="0" applyNumberFormat="1" applyFont="1" applyFill="1" applyAlignment="1" applyProtection="1">
      <alignment vertical="center" wrapText="1"/>
    </xf>
    <xf numFmtId="4" fontId="0" fillId="0" borderId="0" xfId="0" applyNumberFormat="1" applyAlignment="1">
      <alignment horizontal="right"/>
    </xf>
    <xf numFmtId="0" fontId="60" fillId="0" borderId="0" xfId="0" applyNumberFormat="1" applyFont="1" applyFill="1" applyBorder="1" applyAlignment="1" applyProtection="1">
      <alignment horizontal="left" vertical="center" wrapText="1"/>
    </xf>
    <xf numFmtId="0" fontId="0" fillId="0" borderId="0" xfId="0" applyFont="1" applyFill="1" applyBorder="1" applyAlignment="1" applyProtection="1">
      <alignment wrapText="1"/>
      <protection locked="0"/>
    </xf>
    <xf numFmtId="164" fontId="56" fillId="0" borderId="0" xfId="439" applyNumberFormat="1" applyFont="1" applyFill="1" applyBorder="1" applyAlignment="1" applyProtection="1">
      <alignment horizontal="center" vertical="center" wrapText="1"/>
    </xf>
    <xf numFmtId="39" fontId="56" fillId="0" borderId="0" xfId="439"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wrapText="1"/>
    </xf>
    <xf numFmtId="0" fontId="39" fillId="0" borderId="0" xfId="0" applyFont="1" applyFill="1" applyBorder="1" applyAlignment="1">
      <alignment horizontal="center" vertical="center"/>
    </xf>
    <xf numFmtId="0" fontId="0" fillId="0" borderId="0" xfId="0" applyFont="1" applyFill="1" applyBorder="1" applyAlignment="1" applyProtection="1">
      <alignment horizontal="center" vertical="center"/>
    </xf>
    <xf numFmtId="0" fontId="0" fillId="0" borderId="43" xfId="0" applyBorder="1" applyAlignment="1">
      <alignment vertical="center" wrapText="1"/>
    </xf>
    <xf numFmtId="0" fontId="49" fillId="76" borderId="66" xfId="0" applyFont="1" applyFill="1" applyBorder="1" applyAlignment="1">
      <alignment horizontal="center" wrapText="1"/>
    </xf>
    <xf numFmtId="0" fontId="57" fillId="76" borderId="40" xfId="0" applyFont="1" applyFill="1" applyBorder="1" applyAlignment="1">
      <alignment wrapText="1"/>
    </xf>
    <xf numFmtId="0" fontId="57" fillId="76" borderId="66" xfId="0" applyFont="1" applyFill="1" applyBorder="1" applyAlignment="1">
      <alignment horizontal="center" wrapText="1"/>
    </xf>
    <xf numFmtId="0" fontId="37" fillId="76" borderId="55" xfId="0" applyFont="1" applyFill="1" applyBorder="1" applyAlignment="1">
      <alignment horizontal="center" vertical="center" wrapText="1"/>
    </xf>
    <xf numFmtId="0" fontId="37" fillId="76" borderId="13" xfId="0" applyFont="1" applyFill="1" applyBorder="1" applyAlignment="1">
      <alignment horizontal="center" vertical="center" wrapText="1"/>
    </xf>
    <xf numFmtId="6" fontId="44" fillId="0" borderId="0" xfId="4687" applyNumberFormat="1" applyFont="1"/>
    <xf numFmtId="6" fontId="44" fillId="0" borderId="68" xfId="0" applyNumberFormat="1" applyFont="1" applyBorder="1"/>
    <xf numFmtId="0" fontId="37" fillId="76" borderId="84" xfId="0" applyFont="1" applyFill="1" applyBorder="1" applyAlignment="1">
      <alignment horizontal="center" vertical="center" wrapText="1"/>
    </xf>
    <xf numFmtId="37" fontId="44" fillId="0" borderId="55" xfId="0" applyNumberFormat="1" applyFont="1" applyBorder="1" applyAlignment="1">
      <alignment horizontal="center" vertical="center" wrapText="1"/>
    </xf>
    <xf numFmtId="0" fontId="57" fillId="76" borderId="70" xfId="0" applyFont="1" applyFill="1" applyBorder="1" applyAlignment="1">
      <alignment horizontal="center" wrapText="1"/>
    </xf>
    <xf numFmtId="0" fontId="39" fillId="76" borderId="14" xfId="0" applyFont="1" applyFill="1" applyBorder="1" applyAlignment="1">
      <alignment horizontal="left" vertical="center" wrapText="1"/>
    </xf>
    <xf numFmtId="0" fontId="37" fillId="76" borderId="14" xfId="0" applyFont="1" applyFill="1" applyBorder="1" applyAlignment="1">
      <alignment vertical="center" wrapText="1"/>
    </xf>
    <xf numFmtId="0" fontId="67" fillId="0" borderId="10" xfId="0" applyFont="1" applyFill="1" applyBorder="1" applyAlignment="1">
      <alignment vertical="center" wrapText="1"/>
    </xf>
    <xf numFmtId="0" fontId="164" fillId="71" borderId="0" xfId="30097" applyFont="1" applyFill="1" applyAlignment="1">
      <alignment vertical="center" wrapText="1"/>
    </xf>
    <xf numFmtId="37" fontId="57" fillId="29" borderId="0" xfId="439" applyNumberFormat="1" applyFont="1" applyFill="1" applyAlignment="1" applyProtection="1">
      <alignment horizontal="center" vertical="center" wrapText="1"/>
      <protection locked="0"/>
    </xf>
    <xf numFmtId="38" fontId="44" fillId="0" borderId="0" xfId="439" applyNumberFormat="1" applyFont="1" applyFill="1" applyAlignment="1" applyProtection="1">
      <alignment horizontal="left" vertical="center" wrapText="1"/>
    </xf>
    <xf numFmtId="0" fontId="39" fillId="72" borderId="0" xfId="0" applyFont="1" applyFill="1" applyAlignment="1">
      <alignment horizontal="left" vertical="center" wrapText="1"/>
    </xf>
    <xf numFmtId="0" fontId="0" fillId="28" borderId="0" xfId="0" applyNumberFormat="1" applyFont="1" applyFill="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43" xfId="0" applyFont="1" applyFill="1" applyBorder="1" applyAlignment="1">
      <alignment horizontal="left" vertical="center" wrapText="1"/>
    </xf>
    <xf numFmtId="0" fontId="55" fillId="0" borderId="0" xfId="0" applyNumberFormat="1" applyFont="1" applyFill="1" applyAlignment="1" applyProtection="1">
      <alignment horizontal="left" vertical="center" wrapText="1"/>
    </xf>
    <xf numFmtId="38" fontId="44" fillId="72" borderId="0" xfId="439" applyNumberFormat="1" applyFont="1" applyFill="1" applyAlignment="1" applyProtection="1">
      <alignment horizontal="left" vertical="center" wrapText="1"/>
    </xf>
    <xf numFmtId="0" fontId="0" fillId="72" borderId="0" xfId="0" applyFont="1" applyFill="1" applyAlignment="1" applyProtection="1">
      <alignment horizontal="left" vertical="center" wrapText="1"/>
    </xf>
    <xf numFmtId="0" fontId="39" fillId="72" borderId="0" xfId="0" applyFont="1" applyFill="1" applyAlignment="1" applyProtection="1">
      <alignment horizontal="left" vertical="center" wrapText="1"/>
    </xf>
    <xf numFmtId="41" fontId="0" fillId="72" borderId="0" xfId="439" applyNumberFormat="1" applyFont="1" applyFill="1" applyAlignment="1" applyProtection="1">
      <alignment horizontal="left" vertical="center" wrapText="1"/>
      <protection locked="0"/>
    </xf>
    <xf numFmtId="169" fontId="39" fillId="0" borderId="0" xfId="439" applyNumberFormat="1" applyFont="1" applyFill="1" applyAlignment="1" applyProtection="1">
      <alignment horizontal="left" vertical="center"/>
      <protection locked="0"/>
    </xf>
    <xf numFmtId="0" fontId="39" fillId="0" borderId="15" xfId="0" applyFont="1" applyBorder="1" applyAlignment="1">
      <alignment horizontal="left" vertical="center"/>
    </xf>
    <xf numFmtId="0" fontId="39" fillId="0" borderId="0" xfId="0" applyFont="1" applyBorder="1" applyAlignment="1">
      <alignment horizontal="left" vertical="center"/>
    </xf>
    <xf numFmtId="0" fontId="39" fillId="0" borderId="17" xfId="0" applyFont="1" applyBorder="1" applyAlignment="1">
      <alignment horizontal="left" vertical="center"/>
    </xf>
    <xf numFmtId="0" fontId="39" fillId="0" borderId="57" xfId="0" applyFont="1" applyFill="1" applyBorder="1" applyAlignment="1">
      <alignment horizontal="left" vertical="center"/>
    </xf>
    <xf numFmtId="41" fontId="67" fillId="0" borderId="0" xfId="439" applyNumberFormat="1" applyFont="1" applyFill="1" applyAlignment="1" applyProtection="1">
      <alignment horizontal="left" vertical="center" wrapText="1"/>
      <protection locked="0"/>
    </xf>
    <xf numFmtId="0" fontId="39" fillId="0" borderId="0" xfId="0" applyFont="1" applyAlignment="1">
      <alignment horizontal="left" vertical="center"/>
    </xf>
    <xf numFmtId="0" fontId="39" fillId="30" borderId="35" xfId="0" applyFont="1" applyFill="1" applyBorder="1" applyAlignment="1">
      <alignment horizontal="left" vertical="center" wrapText="1"/>
    </xf>
    <xf numFmtId="0" fontId="39" fillId="30" borderId="37" xfId="0" applyFont="1" applyFill="1" applyBorder="1" applyAlignment="1">
      <alignment horizontal="left" vertical="center" wrapText="1"/>
    </xf>
    <xf numFmtId="41" fontId="67" fillId="0" borderId="0" xfId="439" applyNumberFormat="1" applyFont="1" applyAlignment="1">
      <alignment horizontal="left" vertical="center" wrapText="1"/>
    </xf>
    <xf numFmtId="41" fontId="68" fillId="30" borderId="73" xfId="439" applyNumberFormat="1" applyFont="1" applyFill="1" applyBorder="1" applyAlignment="1">
      <alignment horizontal="left" vertical="center" wrapText="1"/>
    </xf>
    <xf numFmtId="41" fontId="68" fillId="30" borderId="0" xfId="439" applyNumberFormat="1" applyFont="1" applyFill="1" applyAlignment="1">
      <alignment horizontal="left" vertical="center" wrapText="1"/>
    </xf>
    <xf numFmtId="41" fontId="68" fillId="30" borderId="86" xfId="439" applyNumberFormat="1" applyFont="1" applyFill="1" applyBorder="1" applyAlignment="1">
      <alignment horizontal="left" vertical="center" wrapText="1"/>
    </xf>
    <xf numFmtId="41" fontId="68" fillId="30" borderId="74" xfId="439" applyNumberFormat="1" applyFont="1" applyFill="1" applyBorder="1" applyAlignment="1">
      <alignment horizontal="left" vertical="center" wrapText="1"/>
    </xf>
    <xf numFmtId="0" fontId="39" fillId="72" borderId="0" xfId="0" applyFont="1" applyFill="1" applyAlignment="1" applyProtection="1">
      <alignment horizontal="center" vertical="center"/>
    </xf>
    <xf numFmtId="0" fontId="0" fillId="72" borderId="0" xfId="0" applyNumberFormat="1" applyFont="1" applyFill="1" applyAlignment="1" applyProtection="1">
      <alignment horizontal="center" vertical="center" wrapText="1"/>
    </xf>
    <xf numFmtId="0" fontId="39" fillId="72" borderId="0" xfId="0" applyFont="1" applyFill="1" applyAlignment="1">
      <alignment horizontal="center" vertical="center" wrapText="1"/>
    </xf>
    <xf numFmtId="164" fontId="0" fillId="28" borderId="0" xfId="439" applyNumberFormat="1" applyFont="1" applyFill="1" applyAlignment="1" applyProtection="1">
      <alignment horizontal="center" vertical="center"/>
    </xf>
    <xf numFmtId="0" fontId="0" fillId="0" borderId="34" xfId="0" applyNumberFormat="1" applyFont="1" applyFill="1" applyBorder="1" applyAlignment="1" applyProtection="1">
      <alignment horizontal="center" vertical="center" wrapText="1"/>
    </xf>
    <xf numFmtId="41" fontId="67" fillId="72" borderId="0" xfId="439"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57" fillId="72" borderId="0" xfId="0" applyFont="1" applyFill="1" applyAlignment="1">
      <alignment horizontal="center" vertical="center" wrapText="1"/>
    </xf>
    <xf numFmtId="0" fontId="0" fillId="0" borderId="21" xfId="0" applyFont="1" applyFill="1" applyBorder="1" applyAlignment="1">
      <alignment horizontal="center" vertical="center"/>
    </xf>
    <xf numFmtId="0" fontId="0" fillId="0" borderId="0" xfId="0" applyFont="1" applyAlignment="1" applyProtection="1">
      <alignment horizontal="left" vertical="center"/>
      <protection locked="0"/>
    </xf>
    <xf numFmtId="0" fontId="0" fillId="0" borderId="0" xfId="0" applyFont="1" applyBorder="1" applyAlignment="1">
      <alignment horizontal="left" vertical="center"/>
    </xf>
    <xf numFmtId="0" fontId="0" fillId="0" borderId="54" xfId="0" applyFont="1" applyBorder="1" applyAlignment="1">
      <alignment horizontal="left" vertical="center"/>
    </xf>
    <xf numFmtId="0" fontId="39" fillId="0" borderId="55" xfId="0" applyFont="1" applyBorder="1" applyAlignment="1">
      <alignment horizontal="left" vertical="center"/>
    </xf>
    <xf numFmtId="0" fontId="39" fillId="26" borderId="16" xfId="0" applyFont="1" applyFill="1" applyBorder="1" applyAlignment="1" applyProtection="1">
      <alignment horizontal="left" vertical="center"/>
    </xf>
    <xf numFmtId="0" fontId="0" fillId="26" borderId="16" xfId="0" applyFont="1" applyFill="1" applyBorder="1" applyAlignment="1" applyProtection="1">
      <alignment horizontal="left" vertical="center"/>
    </xf>
    <xf numFmtId="0" fontId="0" fillId="0" borderId="11" xfId="0" applyFont="1" applyFill="1" applyBorder="1" applyAlignment="1" applyProtection="1">
      <alignment horizontal="left" vertical="center"/>
    </xf>
    <xf numFmtId="41" fontId="68" fillId="0" borderId="0" xfId="0" applyNumberFormat="1" applyFont="1" applyFill="1" applyAlignment="1" applyProtection="1">
      <alignment horizontal="left" vertical="center" wrapText="1"/>
    </xf>
    <xf numFmtId="14" fontId="122" fillId="29" borderId="10" xfId="31721" applyNumberFormat="1" applyFont="1" applyFill="1" applyBorder="1" applyAlignment="1" applyProtection="1">
      <alignment horizontal="left" vertical="center"/>
      <protection locked="0"/>
    </xf>
    <xf numFmtId="0" fontId="0" fillId="0" borderId="25" xfId="0" applyNumberFormat="1" applyFont="1" applyFill="1" applyBorder="1" applyAlignment="1" applyProtection="1">
      <alignment horizontal="center" vertical="center" wrapText="1"/>
    </xf>
    <xf numFmtId="0" fontId="0" fillId="77" borderId="24" xfId="0" applyNumberFormat="1" applyFont="1" applyFill="1" applyBorder="1" applyAlignment="1" applyProtection="1">
      <alignment horizontal="center" vertical="center" wrapText="1"/>
    </xf>
    <xf numFmtId="0" fontId="0" fillId="32" borderId="24" xfId="0" applyNumberFormat="1" applyFont="1" applyFill="1" applyBorder="1" applyAlignment="1" applyProtection="1">
      <alignment horizontal="center" vertical="center" wrapText="1"/>
    </xf>
    <xf numFmtId="0" fontId="0" fillId="0" borderId="33" xfId="0" applyNumberFormat="1" applyFont="1" applyFill="1" applyBorder="1" applyAlignment="1" applyProtection="1">
      <alignment horizontal="center" vertical="center" wrapText="1"/>
    </xf>
    <xf numFmtId="0" fontId="0" fillId="23" borderId="24" xfId="0" applyNumberFormat="1" applyFont="1" applyFill="1" applyBorder="1" applyAlignment="1" applyProtection="1">
      <alignment horizontal="center" vertical="center" wrapText="1"/>
    </xf>
    <xf numFmtId="0" fontId="0" fillId="76" borderId="24" xfId="0" applyNumberFormat="1" applyFont="1" applyFill="1" applyBorder="1" applyAlignment="1" applyProtection="1">
      <alignment horizontal="center" vertical="center" wrapText="1"/>
    </xf>
    <xf numFmtId="0" fontId="0" fillId="22" borderId="24" xfId="0" applyNumberFormat="1" applyFont="1" applyFill="1" applyBorder="1" applyAlignment="1" applyProtection="1">
      <alignment horizontal="center" vertical="center" wrapText="1"/>
    </xf>
    <xf numFmtId="0" fontId="0" fillId="30" borderId="64" xfId="0" applyFont="1" applyFill="1" applyBorder="1" applyAlignment="1">
      <alignment horizontal="center" vertical="center"/>
    </xf>
    <xf numFmtId="0" fontId="0" fillId="76" borderId="0" xfId="0" applyFont="1" applyFill="1" applyBorder="1" applyAlignment="1">
      <alignment horizontal="center" vertical="center"/>
    </xf>
    <xf numFmtId="0" fontId="0" fillId="0" borderId="22" xfId="0" applyBorder="1" applyAlignment="1">
      <alignment vertical="center" wrapText="1"/>
    </xf>
    <xf numFmtId="0" fontId="0" fillId="0" borderId="24" xfId="0" applyBorder="1" applyAlignment="1">
      <alignment horizontal="left" vertical="center" wrapText="1"/>
    </xf>
    <xf numFmtId="0" fontId="0" fillId="0" borderId="30" xfId="0" applyBorder="1" applyAlignment="1">
      <alignment vertical="center" wrapText="1"/>
    </xf>
    <xf numFmtId="0" fontId="0" fillId="76" borderId="63" xfId="0" applyFont="1" applyFill="1" applyBorder="1" applyAlignment="1">
      <alignment horizontal="center" vertical="center" wrapText="1"/>
    </xf>
    <xf numFmtId="0" fontId="0" fillId="76" borderId="25" xfId="0" applyFont="1" applyFill="1" applyBorder="1" applyAlignment="1" applyProtection="1">
      <alignment horizontal="center" vertical="center" wrapText="1"/>
    </xf>
    <xf numFmtId="172" fontId="0" fillId="73" borderId="28" xfId="439" applyNumberFormat="1" applyFont="1" applyFill="1" applyBorder="1" applyAlignment="1" applyProtection="1">
      <alignment vertical="center"/>
    </xf>
    <xf numFmtId="0" fontId="0" fillId="0" borderId="0" xfId="0" applyAlignment="1" applyProtection="1">
      <alignment vertical="center" wrapText="1"/>
      <protection locked="0"/>
    </xf>
    <xf numFmtId="3" fontId="0" fillId="0" borderId="28" xfId="439" applyNumberFormat="1" applyFont="1" applyFill="1" applyBorder="1" applyAlignment="1" applyProtection="1">
      <alignment vertical="center"/>
    </xf>
    <xf numFmtId="3" fontId="0" fillId="76" borderId="93" xfId="439" applyNumberFormat="1" applyFont="1" applyFill="1" applyBorder="1" applyAlignment="1" applyProtection="1">
      <alignment vertical="center"/>
    </xf>
    <xf numFmtId="3" fontId="0" fillId="0" borderId="27" xfId="439" applyNumberFormat="1" applyFont="1" applyFill="1" applyBorder="1" applyAlignment="1" applyProtection="1">
      <alignment vertical="center"/>
    </xf>
    <xf numFmtId="169" fontId="0" fillId="72" borderId="63" xfId="439" applyNumberFormat="1" applyFont="1" applyFill="1" applyBorder="1" applyAlignment="1" applyProtection="1">
      <alignment horizontal="center" vertical="center"/>
    </xf>
    <xf numFmtId="1" fontId="40" fillId="24" borderId="0" xfId="439" applyNumberFormat="1" applyFont="1" applyFill="1" applyBorder="1" applyAlignment="1" applyProtection="1">
      <alignment horizontal="center" wrapText="1"/>
    </xf>
    <xf numFmtId="0" fontId="0" fillId="0" borderId="0" xfId="0" applyNumberFormat="1" applyFont="1" applyFill="1" applyBorder="1" applyAlignment="1" applyProtection="1">
      <alignment horizontal="left" vertical="center" wrapText="1"/>
    </xf>
    <xf numFmtId="0" fontId="0" fillId="0" borderId="43" xfId="0" applyFont="1" applyFill="1" applyBorder="1" applyAlignment="1" applyProtection="1">
      <alignment horizontal="center" vertical="center" wrapText="1"/>
    </xf>
    <xf numFmtId="0" fontId="44" fillId="0" borderId="43"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72" borderId="0" xfId="0" applyFont="1" applyFill="1" applyAlignment="1" applyProtection="1">
      <alignment horizontal="center" vertical="center"/>
    </xf>
    <xf numFmtId="0" fontId="44" fillId="0" borderId="0" xfId="0" applyFont="1" applyFill="1" applyAlignment="1" applyProtection="1">
      <alignment horizontal="center" vertical="center" wrapText="1"/>
    </xf>
    <xf numFmtId="0" fontId="44" fillId="0" borderId="43" xfId="0" applyFont="1" applyBorder="1" applyAlignment="1">
      <alignment horizontal="center" vertical="center" wrapText="1"/>
    </xf>
    <xf numFmtId="0" fontId="0" fillId="0" borderId="0" xfId="0" applyAlignment="1">
      <alignment horizontal="center" vertical="center" wrapText="1"/>
    </xf>
    <xf numFmtId="0" fontId="0" fillId="0" borderId="22" xfId="0" applyBorder="1" applyAlignment="1">
      <alignment horizontal="center" vertical="center" wrapText="1"/>
    </xf>
    <xf numFmtId="0" fontId="39" fillId="0" borderId="0" xfId="0" applyFont="1" applyAlignment="1" applyProtection="1">
      <alignment horizontal="center" vertical="center" wrapText="1"/>
    </xf>
    <xf numFmtId="0" fontId="0" fillId="28" borderId="0" xfId="0" applyFont="1" applyFill="1" applyAlignment="1" applyProtection="1">
      <alignment horizontal="center" vertical="center"/>
    </xf>
    <xf numFmtId="164" fontId="0" fillId="0" borderId="22" xfId="439" applyNumberFormat="1" applyFont="1" applyFill="1" applyBorder="1" applyAlignment="1" applyProtection="1">
      <alignment horizontal="center" vertical="center" wrapText="1"/>
      <protection locked="0"/>
    </xf>
    <xf numFmtId="0" fontId="0" fillId="29" borderId="69" xfId="0" applyFill="1" applyBorder="1" applyAlignment="1" applyProtection="1">
      <alignment horizontal="center" vertical="center"/>
      <protection locked="0"/>
    </xf>
    <xf numFmtId="0" fontId="0" fillId="29" borderId="10" xfId="0" applyFill="1" applyBorder="1" applyAlignment="1" applyProtection="1">
      <alignment horizontal="center" vertical="center"/>
      <protection locked="0"/>
    </xf>
    <xf numFmtId="14" fontId="0" fillId="29" borderId="69" xfId="0" applyNumberFormat="1" applyFill="1" applyBorder="1" applyAlignment="1" applyProtection="1">
      <alignment horizontal="center" vertical="center"/>
      <protection locked="0"/>
    </xf>
    <xf numFmtId="0" fontId="0" fillId="29" borderId="10" xfId="0" applyFill="1" applyBorder="1" applyAlignment="1" applyProtection="1">
      <alignment wrapText="1"/>
      <protection locked="0"/>
    </xf>
    <xf numFmtId="14" fontId="0" fillId="0" borderId="0" xfId="0" applyNumberFormat="1" applyFill="1" applyAlignment="1">
      <alignment wrapText="1"/>
    </xf>
    <xf numFmtId="0" fontId="41" fillId="30" borderId="64" xfId="0" applyFont="1" applyFill="1" applyBorder="1" applyAlignment="1">
      <alignment vertical="center" wrapText="1"/>
    </xf>
    <xf numFmtId="0" fontId="39" fillId="72" borderId="0" xfId="0" applyFont="1" applyFill="1" applyAlignment="1">
      <alignment horizontal="left" vertical="center"/>
    </xf>
    <xf numFmtId="0" fontId="39" fillId="28" borderId="0" xfId="0" applyFont="1" applyFill="1" applyAlignment="1" applyProtection="1">
      <alignment horizontal="left" vertical="center"/>
    </xf>
    <xf numFmtId="0" fontId="39" fillId="0" borderId="0" xfId="682" applyFont="1" applyAlignment="1">
      <alignment wrapText="1"/>
    </xf>
    <xf numFmtId="0" fontId="0" fillId="0" borderId="0" xfId="682" applyFont="1"/>
    <xf numFmtId="0" fontId="166" fillId="26" borderId="0" xfId="682" applyFont="1" applyFill="1"/>
    <xf numFmtId="0" fontId="39" fillId="26" borderId="17" xfId="0" applyFont="1" applyFill="1" applyBorder="1" applyAlignment="1">
      <alignment horizontal="center" vertical="center"/>
    </xf>
    <xf numFmtId="0" fontId="39" fillId="26" borderId="0" xfId="0" applyFont="1" applyFill="1" applyAlignment="1">
      <alignment horizontal="center" vertical="center"/>
    </xf>
    <xf numFmtId="0" fontId="167" fillId="0" borderId="0" xfId="682" applyFont="1"/>
    <xf numFmtId="0" fontId="167" fillId="0" borderId="0" xfId="682" applyFont="1" applyAlignment="1">
      <alignment vertical="center"/>
    </xf>
    <xf numFmtId="0" fontId="49" fillId="0" borderId="17" xfId="682" applyFont="1" applyBorder="1" applyAlignment="1">
      <alignment horizontal="center"/>
    </xf>
    <xf numFmtId="0" fontId="49" fillId="0" borderId="14" xfId="682" applyFont="1" applyBorder="1" applyAlignment="1">
      <alignment horizontal="center" vertical="center" wrapText="1"/>
    </xf>
    <xf numFmtId="0" fontId="168" fillId="0" borderId="0" xfId="682" applyFont="1"/>
    <xf numFmtId="0" fontId="52" fillId="0" borderId="0" xfId="682" applyFont="1"/>
    <xf numFmtId="181" fontId="52" fillId="0" borderId="0" xfId="682" applyNumberFormat="1" applyFont="1"/>
    <xf numFmtId="42" fontId="169" fillId="26" borderId="0" xfId="546" applyNumberFormat="1" applyFont="1" applyFill="1"/>
    <xf numFmtId="167" fontId="52" fillId="0" borderId="0" xfId="546" applyNumberFormat="1" applyFont="1"/>
    <xf numFmtId="0" fontId="52" fillId="0" borderId="0" xfId="0" applyFont="1" applyAlignment="1">
      <alignment horizontal="center"/>
    </xf>
    <xf numFmtId="0" fontId="52" fillId="0" borderId="0" xfId="0" applyFont="1"/>
    <xf numFmtId="41" fontId="169" fillId="26" borderId="0" xfId="682" applyNumberFormat="1" applyFont="1" applyFill="1"/>
    <xf numFmtId="38" fontId="52" fillId="0" borderId="0" xfId="682" applyNumberFormat="1" applyFont="1"/>
    <xf numFmtId="41" fontId="0" fillId="26" borderId="0" xfId="682" applyNumberFormat="1" applyFont="1" applyFill="1"/>
    <xf numFmtId="41" fontId="52" fillId="26" borderId="0" xfId="682" applyNumberFormat="1" applyFont="1" applyFill="1"/>
    <xf numFmtId="41" fontId="52" fillId="26" borderId="17" xfId="449" applyNumberFormat="1" applyFont="1" applyFill="1" applyBorder="1"/>
    <xf numFmtId="38" fontId="52" fillId="0" borderId="0" xfId="449" applyNumberFormat="1" applyFont="1"/>
    <xf numFmtId="0" fontId="39" fillId="0" borderId="0" xfId="682" applyFont="1"/>
    <xf numFmtId="42" fontId="49" fillId="27" borderId="0" xfId="546" applyNumberFormat="1" applyFont="1" applyFill="1"/>
    <xf numFmtId="0" fontId="52" fillId="0" borderId="0" xfId="0" quotePrefix="1" applyFont="1"/>
    <xf numFmtId="0" fontId="0" fillId="0" borderId="0" xfId="0" quotePrefix="1"/>
    <xf numFmtId="41" fontId="52" fillId="26" borderId="0" xfId="449" applyNumberFormat="1" applyFont="1" applyFill="1" applyBorder="1"/>
    <xf numFmtId="41" fontId="52" fillId="0" borderId="0" xfId="449" applyNumberFormat="1" applyFont="1"/>
    <xf numFmtId="164" fontId="0" fillId="0" borderId="0" xfId="0" applyNumberFormat="1"/>
    <xf numFmtId="0" fontId="168" fillId="0" borderId="0" xfId="682" applyFont="1" applyAlignment="1">
      <alignment vertical="center"/>
    </xf>
    <xf numFmtId="0" fontId="170" fillId="0" borderId="0" xfId="682" applyFont="1"/>
    <xf numFmtId="42" fontId="49" fillId="27" borderId="18" xfId="546" applyNumberFormat="1" applyFont="1" applyFill="1" applyBorder="1"/>
    <xf numFmtId="42" fontId="52" fillId="26" borderId="19" xfId="546" applyNumberFormat="1" applyFont="1" applyFill="1" applyBorder="1"/>
    <xf numFmtId="0" fontId="49" fillId="0" borderId="0" xfId="682" applyFont="1"/>
    <xf numFmtId="42" fontId="49" fillId="0" borderId="94" xfId="546" applyNumberFormat="1" applyFont="1" applyBorder="1"/>
    <xf numFmtId="0" fontId="171" fillId="27" borderId="0" xfId="682" applyFont="1" applyFill="1" applyAlignment="1">
      <alignment vertical="center" wrapText="1"/>
    </xf>
    <xf numFmtId="0" fontId="49" fillId="0" borderId="0" xfId="682" applyFont="1" applyAlignment="1">
      <alignment horizontal="center"/>
    </xf>
    <xf numFmtId="0" fontId="0" fillId="0" borderId="0" xfId="0" quotePrefix="1" applyAlignment="1">
      <alignment horizontal="center"/>
    </xf>
    <xf numFmtId="3" fontId="52" fillId="0" borderId="0" xfId="0" applyNumberFormat="1" applyFont="1"/>
    <xf numFmtId="0" fontId="170" fillId="0" borderId="0" xfId="0" applyFont="1" applyAlignment="1">
      <alignment horizontal="left" vertical="center" wrapText="1"/>
    </xf>
    <xf numFmtId="181" fontId="49" fillId="0" borderId="0" xfId="682" applyNumberFormat="1" applyFont="1"/>
    <xf numFmtId="10" fontId="49" fillId="0" borderId="19" xfId="682" applyNumberFormat="1" applyFont="1" applyBorder="1"/>
    <xf numFmtId="0" fontId="51" fillId="0" borderId="0" xfId="0" applyFont="1"/>
    <xf numFmtId="2" fontId="0" fillId="0" borderId="0" xfId="0" applyNumberFormat="1"/>
    <xf numFmtId="164" fontId="0" fillId="0" borderId="0" xfId="439" applyNumberFormat="1" applyFont="1"/>
    <xf numFmtId="42" fontId="52" fillId="0" borderId="19" xfId="546" applyNumberFormat="1" applyFont="1" applyBorder="1"/>
    <xf numFmtId="0" fontId="0" fillId="0" borderId="0" xfId="0" applyAlignment="1">
      <alignment horizontal="center" vertical="center"/>
    </xf>
    <xf numFmtId="41" fontId="68" fillId="0" borderId="0" xfId="0" applyNumberFormat="1" applyFont="1" applyAlignment="1">
      <alignment wrapText="1"/>
    </xf>
    <xf numFmtId="38" fontId="0" fillId="20" borderId="0" xfId="0" applyNumberFormat="1" applyFont="1" applyFill="1" applyAlignment="1" applyProtection="1">
      <alignment vertical="center" wrapText="1"/>
      <protection locked="0"/>
    </xf>
    <xf numFmtId="164" fontId="0" fillId="0" borderId="0" xfId="0" applyNumberFormat="1" applyFont="1" applyFill="1" applyAlignment="1" applyProtection="1">
      <alignment vertical="center" wrapText="1"/>
      <protection locked="0"/>
    </xf>
    <xf numFmtId="0" fontId="0" fillId="0" borderId="0" xfId="0" applyFill="1" applyAlignment="1">
      <alignment horizontal="center" vertical="center" wrapText="1"/>
    </xf>
    <xf numFmtId="0" fontId="0" fillId="0" borderId="0" xfId="0" applyFill="1" applyAlignment="1">
      <alignment horizontal="left" vertical="center" wrapText="1"/>
    </xf>
    <xf numFmtId="3" fontId="0" fillId="0" borderId="23" xfId="0" applyNumberFormat="1" applyFont="1" applyFill="1" applyBorder="1" applyAlignment="1" applyProtection="1">
      <alignment horizontal="center" vertical="center" wrapText="1"/>
    </xf>
    <xf numFmtId="43" fontId="0" fillId="0" borderId="0" xfId="0" applyNumberFormat="1"/>
    <xf numFmtId="164" fontId="56" fillId="32" borderId="22"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center" vertical="center" wrapText="1"/>
    </xf>
    <xf numFmtId="3" fontId="0" fillId="32" borderId="28" xfId="439" applyNumberFormat="1" applyFont="1" applyFill="1" applyBorder="1" applyAlignment="1" applyProtection="1">
      <alignment vertical="center"/>
    </xf>
    <xf numFmtId="0" fontId="67" fillId="0" borderId="10" xfId="0" applyFont="1" applyBorder="1" applyAlignment="1">
      <alignment vertical="center" wrapText="1"/>
    </xf>
    <xf numFmtId="0" fontId="0" fillId="0" borderId="10" xfId="0" applyBorder="1" applyAlignment="1" applyProtection="1">
      <alignment vertical="center"/>
      <protection locked="0"/>
    </xf>
    <xf numFmtId="0" fontId="68" fillId="32" borderId="65" xfId="0" applyFont="1" applyFill="1" applyBorder="1" applyAlignment="1" applyProtection="1">
      <alignment wrapText="1"/>
      <protection locked="0"/>
    </xf>
    <xf numFmtId="3" fontId="0" fillId="29" borderId="69" xfId="0" applyNumberFormat="1" applyFill="1" applyBorder="1" applyAlignment="1" applyProtection="1">
      <alignment horizontal="center" vertical="center"/>
      <protection locked="0"/>
    </xf>
    <xf numFmtId="43" fontId="34" fillId="0" borderId="0" xfId="440" applyNumberFormat="1" applyFont="1" applyFill="1"/>
    <xf numFmtId="0" fontId="0" fillId="0" borderId="10" xfId="0" applyBorder="1" applyAlignment="1">
      <alignment horizontal="center" vertical="center"/>
    </xf>
    <xf numFmtId="0" fontId="0" fillId="80" borderId="10" xfId="0" applyFill="1" applyBorder="1" applyAlignment="1">
      <alignment vertical="center" wrapText="1"/>
    </xf>
    <xf numFmtId="14" fontId="0" fillId="29" borderId="10" xfId="0" applyNumberFormat="1" applyFill="1" applyBorder="1" applyAlignment="1" applyProtection="1">
      <alignment horizontal="center" vertical="center"/>
      <protection locked="0"/>
    </xf>
    <xf numFmtId="0" fontId="68" fillId="80" borderId="69" xfId="0" applyFont="1" applyFill="1" applyBorder="1" applyAlignment="1">
      <alignment vertical="center" wrapText="1"/>
    </xf>
    <xf numFmtId="0" fontId="67" fillId="0" borderId="69" xfId="0" applyFont="1" applyBorder="1" applyAlignment="1">
      <alignment vertical="center" wrapText="1"/>
    </xf>
    <xf numFmtId="14" fontId="44" fillId="0" borderId="98" xfId="0" applyNumberFormat="1" applyFont="1" applyBorder="1"/>
    <xf numFmtId="14" fontId="44" fillId="32" borderId="99" xfId="0" applyNumberFormat="1" applyFont="1" applyFill="1" applyBorder="1"/>
    <xf numFmtId="14" fontId="44" fillId="32" borderId="100" xfId="0" applyNumberFormat="1" applyFont="1" applyFill="1" applyBorder="1"/>
    <xf numFmtId="0" fontId="44" fillId="0" borderId="21" xfId="0" applyFont="1" applyBorder="1"/>
    <xf numFmtId="0" fontId="44" fillId="0" borderId="54" xfId="0" applyFont="1" applyBorder="1"/>
    <xf numFmtId="14" fontId="44" fillId="0" borderId="0" xfId="0" applyNumberFormat="1" applyFont="1"/>
    <xf numFmtId="14" fontId="44" fillId="0" borderId="54" xfId="0" applyNumberFormat="1" applyFont="1" applyBorder="1"/>
    <xf numFmtId="0" fontId="44" fillId="0" borderId="101" xfId="0" applyFont="1" applyBorder="1"/>
    <xf numFmtId="14" fontId="44" fillId="0" borderId="17" xfId="0" applyNumberFormat="1" applyFont="1" applyBorder="1"/>
    <xf numFmtId="14" fontId="44" fillId="0" borderId="102" xfId="0" applyNumberFormat="1" applyFont="1" applyBorder="1"/>
    <xf numFmtId="14" fontId="0" fillId="0" borderId="55" xfId="0" applyNumberFormat="1" applyBorder="1" applyAlignment="1">
      <alignment horizontal="center" vertical="center" wrapText="1"/>
    </xf>
    <xf numFmtId="0" fontId="0" fillId="1" borderId="55" xfId="0" applyFill="1" applyBorder="1" applyAlignment="1">
      <alignment horizontal="center" vertical="center" wrapText="1"/>
    </xf>
    <xf numFmtId="14" fontId="0" fillId="34" borderId="0" xfId="0" applyNumberFormat="1" applyFont="1" applyFill="1" applyAlignment="1" applyProtection="1">
      <alignment horizontal="center" vertical="center"/>
    </xf>
    <xf numFmtId="0" fontId="0" fillId="0" borderId="0" xfId="0" applyFont="1" applyFill="1" applyAlignment="1" applyProtection="1">
      <alignment horizontal="left" vertical="center" wrapText="1"/>
      <protection locked="0"/>
    </xf>
    <xf numFmtId="0" fontId="67" fillId="0" borderId="0" xfId="0" applyFont="1" applyAlignment="1" applyProtection="1">
      <alignment horizontal="left" vertical="center" wrapText="1"/>
      <protection locked="0"/>
    </xf>
    <xf numFmtId="0" fontId="0" fillId="0" borderId="0" xfId="0" applyFont="1" applyAlignment="1" applyProtection="1">
      <alignment horizontal="left" vertical="center" wrapText="1"/>
      <protection locked="0"/>
    </xf>
    <xf numFmtId="38" fontId="67" fillId="20" borderId="0" xfId="0" applyNumberFormat="1" applyFont="1" applyFill="1" applyAlignment="1" applyProtection="1">
      <alignment horizontal="left" vertical="center" wrapText="1"/>
    </xf>
    <xf numFmtId="0" fontId="0" fillId="0" borderId="103" xfId="0" applyFill="1" applyBorder="1" applyAlignment="1">
      <alignment horizontal="center" vertical="center"/>
    </xf>
    <xf numFmtId="0" fontId="0" fillId="0" borderId="103" xfId="0" applyFill="1" applyBorder="1" applyAlignment="1">
      <alignment vertical="center" wrapText="1"/>
    </xf>
    <xf numFmtId="0" fontId="0" fillId="29" borderId="98" xfId="0" applyFill="1" applyBorder="1" applyAlignment="1" applyProtection="1">
      <alignment horizontal="center" vertical="center"/>
      <protection locked="0"/>
    </xf>
    <xf numFmtId="0" fontId="67" fillId="0" borderId="103"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6" borderId="69" xfId="0" applyFill="1" applyBorder="1" applyAlignment="1">
      <alignment horizontal="left" vertical="center"/>
    </xf>
    <xf numFmtId="0" fontId="0" fillId="76" borderId="14" xfId="0" applyFill="1" applyBorder="1" applyAlignment="1">
      <alignment vertical="center" wrapText="1"/>
    </xf>
    <xf numFmtId="0" fontId="0" fillId="76" borderId="14" xfId="0" applyFill="1" applyBorder="1" applyAlignment="1" applyProtection="1">
      <alignment horizontal="center" vertical="center"/>
      <protection locked="0"/>
    </xf>
    <xf numFmtId="0" fontId="67" fillId="76" borderId="20" xfId="0" applyFont="1" applyFill="1" applyBorder="1" applyAlignment="1">
      <alignment vertical="center" wrapText="1"/>
    </xf>
    <xf numFmtId="0" fontId="0" fillId="0" borderId="55" xfId="0" applyFill="1" applyBorder="1" applyAlignment="1">
      <alignment horizontal="center" vertical="center" wrapText="1"/>
    </xf>
    <xf numFmtId="6" fontId="0" fillId="0" borderId="55" xfId="0" applyNumberFormat="1" applyFill="1" applyBorder="1" applyAlignment="1">
      <alignment horizontal="center" vertical="center"/>
    </xf>
    <xf numFmtId="6" fontId="0" fillId="0" borderId="55" xfId="0" applyNumberFormat="1" applyBorder="1" applyAlignment="1">
      <alignment horizontal="center" vertical="center"/>
    </xf>
    <xf numFmtId="0" fontId="0" fillId="0" borderId="55" xfId="0" applyBorder="1" applyAlignment="1" applyProtection="1">
      <alignment horizontal="left" vertical="center"/>
      <protection locked="0"/>
    </xf>
    <xf numFmtId="0" fontId="39" fillId="76" borderId="65" xfId="0" applyFont="1" applyFill="1" applyBorder="1" applyAlignment="1" applyProtection="1">
      <alignment horizontal="left" vertical="center"/>
      <protection locked="0"/>
    </xf>
    <xf numFmtId="0" fontId="0" fillId="76" borderId="79" xfId="0" applyFill="1" applyBorder="1" applyAlignment="1" applyProtection="1">
      <alignment horizontal="left" vertical="center"/>
      <protection locked="0"/>
    </xf>
    <xf numFmtId="0" fontId="0" fillId="32" borderId="0" xfId="0" applyFill="1" applyAlignment="1" applyProtection="1">
      <alignment vertical="center" wrapText="1"/>
      <protection locked="0"/>
    </xf>
    <xf numFmtId="0" fontId="51" fillId="76" borderId="55" xfId="0" applyFont="1" applyFill="1" applyBorder="1" applyAlignment="1">
      <alignment vertical="center" wrapText="1"/>
    </xf>
    <xf numFmtId="168" fontId="0" fillId="0" borderId="0" xfId="0" applyNumberFormat="1" applyFont="1" applyFill="1" applyAlignment="1" applyProtection="1">
      <alignment horizontal="left" vertical="center" wrapText="1"/>
      <protection locked="0"/>
    </xf>
    <xf numFmtId="168" fontId="0" fillId="0" borderId="0" xfId="0" applyNumberFormat="1" applyFont="1" applyAlignment="1" applyProtection="1">
      <alignment horizontal="left" vertical="center" wrapText="1"/>
      <protection locked="0"/>
    </xf>
    <xf numFmtId="0" fontId="0" fillId="0" borderId="0" xfId="0" applyNumberFormat="1" applyFont="1" applyFill="1" applyAlignment="1" applyProtection="1">
      <alignment horizontal="left" vertical="center" wrapText="1"/>
      <protection locked="0"/>
    </xf>
    <xf numFmtId="14" fontId="0" fillId="0" borderId="0" xfId="0" applyNumberFormat="1" applyFont="1" applyAlignment="1" applyProtection="1">
      <alignment horizontal="left" vertical="center" wrapText="1"/>
      <protection locked="0"/>
    </xf>
    <xf numFmtId="14" fontId="0" fillId="0" borderId="0" xfId="0" applyNumberFormat="1" applyFont="1" applyFill="1" applyAlignment="1" applyProtection="1">
      <alignment horizontal="left" vertical="center" wrapText="1"/>
      <protection locked="0"/>
    </xf>
    <xf numFmtId="168" fontId="0" fillId="0" borderId="0" xfId="0" applyNumberFormat="1" applyFont="1" applyFill="1" applyAlignment="1" applyProtection="1">
      <alignment vertical="center" wrapText="1"/>
    </xf>
    <xf numFmtId="0" fontId="0" fillId="0" borderId="69" xfId="0" applyFill="1" applyBorder="1" applyAlignment="1">
      <alignment vertical="center"/>
    </xf>
    <xf numFmtId="0" fontId="0" fillId="0" borderId="0" xfId="0" applyFill="1" applyAlignment="1">
      <alignment vertical="center"/>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49" fontId="39" fillId="30" borderId="13" xfId="0" applyNumberFormat="1" applyFont="1" applyFill="1" applyBorder="1" applyAlignment="1" applyProtection="1">
      <alignment horizontal="center" vertical="center"/>
      <protection locked="0"/>
    </xf>
    <xf numFmtId="14" fontId="39" fillId="30" borderId="13" xfId="0" applyNumberFormat="1" applyFont="1" applyFill="1" applyBorder="1" applyAlignment="1" applyProtection="1">
      <alignment horizontal="center" vertical="center"/>
      <protection locked="0"/>
    </xf>
    <xf numFmtId="180" fontId="39" fillId="30" borderId="13" xfId="0" applyNumberFormat="1" applyFont="1" applyFill="1" applyBorder="1" applyAlignment="1" applyProtection="1">
      <alignment horizontal="center" vertical="center"/>
      <protection locked="0"/>
    </xf>
    <xf numFmtId="49" fontId="177" fillId="30" borderId="13" xfId="611" applyNumberFormat="1" applyFont="1" applyFill="1" applyBorder="1" applyAlignment="1" applyProtection="1">
      <alignment horizontal="center" vertical="center"/>
      <protection locked="0"/>
    </xf>
    <xf numFmtId="168" fontId="0" fillId="0" borderId="0" xfId="0" applyNumberFormat="1" applyFill="1" applyAlignment="1">
      <alignment wrapText="1"/>
    </xf>
    <xf numFmtId="0" fontId="0" fillId="0" borderId="0" xfId="0" applyFill="1" applyAlignment="1">
      <alignment horizontal="center" vertical="center"/>
    </xf>
    <xf numFmtId="0" fontId="53" fillId="0" borderId="0" xfId="0" applyFont="1" applyFill="1" applyAlignment="1">
      <alignment horizontal="left" vertical="center" wrapText="1"/>
    </xf>
    <xf numFmtId="0" fontId="60" fillId="0" borderId="0" xfId="0" applyFont="1" applyFill="1" applyAlignment="1">
      <alignment horizontal="center" vertical="center" wrapText="1"/>
    </xf>
    <xf numFmtId="0" fontId="39" fillId="72" borderId="95" xfId="0" applyFont="1" applyFill="1" applyBorder="1" applyAlignment="1">
      <alignment vertical="center"/>
    </xf>
    <xf numFmtId="0" fontId="39" fillId="72" borderId="96" xfId="0" applyFont="1" applyFill="1" applyBorder="1" applyAlignment="1">
      <alignment vertical="center"/>
    </xf>
    <xf numFmtId="0" fontId="39" fillId="72" borderId="97" xfId="0" applyFont="1" applyFill="1" applyBorder="1" applyAlignment="1">
      <alignment vertical="center"/>
    </xf>
    <xf numFmtId="0" fontId="0" fillId="72" borderId="35" xfId="0" applyFill="1" applyBorder="1" applyAlignment="1">
      <alignment vertical="center"/>
    </xf>
    <xf numFmtId="0" fontId="0" fillId="72" borderId="36" xfId="0" applyFill="1" applyBorder="1" applyAlignment="1">
      <alignment vertical="center"/>
    </xf>
    <xf numFmtId="41" fontId="68" fillId="72" borderId="37" xfId="0" applyNumberFormat="1" applyFont="1" applyFill="1" applyBorder="1" applyAlignment="1">
      <alignment wrapText="1"/>
    </xf>
    <xf numFmtId="0" fontId="0" fillId="72" borderId="15" xfId="0" applyFill="1" applyBorder="1" applyAlignment="1">
      <alignment vertical="center"/>
    </xf>
    <xf numFmtId="0" fontId="0" fillId="72" borderId="0" xfId="0" applyFill="1" applyAlignment="1">
      <alignment vertical="center"/>
    </xf>
    <xf numFmtId="41" fontId="68" fillId="72" borderId="58" xfId="0" applyNumberFormat="1" applyFont="1" applyFill="1" applyBorder="1" applyAlignment="1">
      <alignment wrapText="1"/>
    </xf>
    <xf numFmtId="0" fontId="0" fillId="72" borderId="15" xfId="0" applyFill="1" applyBorder="1"/>
    <xf numFmtId="0" fontId="0" fillId="72" borderId="38" xfId="0" applyFill="1" applyBorder="1" applyAlignment="1">
      <alignment vertical="center"/>
    </xf>
    <xf numFmtId="0" fontId="0" fillId="72" borderId="39" xfId="0" applyFill="1" applyBorder="1" applyAlignment="1">
      <alignment vertical="center"/>
    </xf>
    <xf numFmtId="41" fontId="68" fillId="72" borderId="40" xfId="0" applyNumberFormat="1" applyFont="1" applyFill="1" applyBorder="1" applyAlignment="1">
      <alignment wrapText="1"/>
    </xf>
    <xf numFmtId="0" fontId="0" fillId="0" borderId="0" xfId="0" applyNumberFormat="1"/>
    <xf numFmtId="43" fontId="34" fillId="0" borderId="0" xfId="440" applyNumberFormat="1" applyFont="1" applyFill="1"/>
    <xf numFmtId="43" fontId="34" fillId="0" borderId="0" xfId="440" applyNumberFormat="1" applyFont="1" applyFill="1"/>
    <xf numFmtId="43" fontId="34" fillId="0" borderId="0" xfId="440" applyNumberFormat="1" applyFont="1" applyFill="1"/>
    <xf numFmtId="43" fontId="34" fillId="0" borderId="0" xfId="440" applyNumberFormat="1" applyFont="1" applyFill="1"/>
    <xf numFmtId="1" fontId="34" fillId="0" borderId="0" xfId="31253" applyNumberFormat="1" applyFill="1" applyAlignment="1">
      <alignment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0" fontId="67" fillId="0" borderId="12" xfId="0" applyFont="1" applyFill="1" applyBorder="1" applyAlignment="1">
      <alignment vertical="center" wrapText="1"/>
    </xf>
    <xf numFmtId="0" fontId="0" fillId="0" borderId="0" xfId="0" applyFill="1" applyAlignment="1">
      <alignment vertical="center" wrapText="1"/>
    </xf>
    <xf numFmtId="0" fontId="60" fillId="32" borderId="60" xfId="0" applyFont="1" applyFill="1" applyBorder="1" applyAlignment="1">
      <alignment vertical="center" wrapText="1"/>
    </xf>
    <xf numFmtId="0" fontId="0" fillId="32" borderId="59" xfId="0" applyNumberFormat="1" applyFont="1" applyFill="1" applyBorder="1" applyAlignment="1">
      <alignment horizontal="center"/>
    </xf>
    <xf numFmtId="0" fontId="0" fillId="32" borderId="31" xfId="0" applyFont="1" applyFill="1" applyBorder="1" applyAlignment="1">
      <alignment horizontal="center" wrapText="1"/>
    </xf>
    <xf numFmtId="0" fontId="0" fillId="32" borderId="0" xfId="0" applyNumberFormat="1" applyFont="1" applyFill="1" applyProtection="1"/>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left" vertical="center"/>
    </xf>
    <xf numFmtId="0" fontId="39" fillId="0" borderId="16" xfId="0" applyFont="1" applyBorder="1" applyAlignment="1">
      <alignment horizontal="left" vertical="center"/>
    </xf>
    <xf numFmtId="0" fontId="39" fillId="0" borderId="11" xfId="0" applyFont="1" applyBorder="1" applyAlignment="1">
      <alignment horizontal="left" vertical="center"/>
    </xf>
    <xf numFmtId="0" fontId="57" fillId="72" borderId="72" xfId="0" applyFont="1" applyFill="1" applyBorder="1" applyAlignment="1">
      <alignment horizontal="left" vertical="center" wrapText="1"/>
    </xf>
    <xf numFmtId="0" fontId="0" fillId="0" borderId="36" xfId="0" applyFont="1" applyBorder="1" applyAlignment="1">
      <alignment horizontal="left" vertical="center" wrapText="1"/>
    </xf>
    <xf numFmtId="0" fontId="0" fillId="32" borderId="13" xfId="0" applyFont="1" applyFill="1" applyBorder="1" applyAlignment="1">
      <alignment horizontal="left" vertical="center" wrapText="1"/>
    </xf>
    <xf numFmtId="0" fontId="0" fillId="32" borderId="16" xfId="0" applyFont="1" applyFill="1" applyBorder="1" applyAlignment="1">
      <alignment horizontal="left" vertical="center" wrapText="1"/>
    </xf>
    <xf numFmtId="0" fontId="0" fillId="0" borderId="13" xfId="0" applyFont="1" applyBorder="1" applyAlignment="1">
      <alignment horizontal="left" vertical="center"/>
    </xf>
    <xf numFmtId="0" fontId="0" fillId="0" borderId="16" xfId="0" applyFont="1" applyBorder="1" applyAlignment="1">
      <alignment horizontal="left" vertical="center"/>
    </xf>
    <xf numFmtId="0" fontId="0" fillId="0" borderId="13" xfId="0" applyFont="1" applyBorder="1" applyAlignment="1">
      <alignment horizontal="left" vertical="center" wrapText="1"/>
    </xf>
    <xf numFmtId="0" fontId="0" fillId="0" borderId="16" xfId="0" applyFont="1" applyBorder="1" applyAlignment="1">
      <alignment horizontal="left" vertical="center" wrapText="1"/>
    </xf>
    <xf numFmtId="0" fontId="0" fillId="0" borderId="13"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62" fillId="79" borderId="13" xfId="0" applyFont="1" applyFill="1" applyBorder="1" applyAlignment="1">
      <alignment horizontal="center" vertical="center"/>
    </xf>
    <xf numFmtId="0" fontId="162" fillId="79"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7" fillId="76" borderId="11" xfId="0" applyFont="1" applyFill="1" applyBorder="1" applyAlignment="1">
      <alignment horizontal="justify" vertical="center" wrapText="1"/>
    </xf>
    <xf numFmtId="0" fontId="57" fillId="76" borderId="55" xfId="0" applyFont="1" applyFill="1" applyBorder="1" applyAlignment="1">
      <alignment horizontal="justify" vertical="center" wrapText="1"/>
    </xf>
    <xf numFmtId="0" fontId="57" fillId="76" borderId="16" xfId="0" applyFont="1" applyFill="1" applyBorder="1" applyAlignment="1">
      <alignment horizontal="left" wrapText="1"/>
    </xf>
    <xf numFmtId="0" fontId="57" fillId="76" borderId="16" xfId="0" applyFont="1" applyFill="1" applyBorder="1" applyAlignment="1">
      <alignment horizontal="justify" vertical="center" wrapText="1"/>
    </xf>
    <xf numFmtId="0" fontId="57" fillId="76" borderId="82" xfId="0" applyFont="1" applyFill="1" applyBorder="1" applyAlignment="1">
      <alignment horizontal="left" wrapText="1"/>
    </xf>
    <xf numFmtId="0" fontId="57" fillId="76" borderId="16" xfId="0" applyFont="1" applyFill="1" applyBorder="1" applyAlignment="1">
      <alignment horizontal="center" wrapText="1"/>
    </xf>
    <xf numFmtId="0" fontId="57" fillId="76" borderId="11" xfId="0" applyFont="1" applyFill="1" applyBorder="1" applyAlignment="1">
      <alignment horizontal="center" wrapText="1"/>
    </xf>
    <xf numFmtId="0" fontId="144" fillId="0" borderId="38" xfId="0" applyFont="1" applyBorder="1" applyAlignment="1">
      <alignment horizontal="center" vertical="center"/>
    </xf>
    <xf numFmtId="0" fontId="144" fillId="0" borderId="39" xfId="0" applyFont="1" applyBorder="1" applyAlignment="1">
      <alignment horizontal="center" vertical="center"/>
    </xf>
    <xf numFmtId="0" fontId="144" fillId="0" borderId="16" xfId="0" applyFont="1" applyBorder="1" applyAlignment="1">
      <alignment horizontal="center" vertical="center"/>
    </xf>
    <xf numFmtId="0" fontId="144" fillId="0" borderId="11" xfId="0" applyFont="1" applyBorder="1" applyAlignment="1">
      <alignment horizontal="center" vertical="center"/>
    </xf>
    <xf numFmtId="0" fontId="57" fillId="32" borderId="13" xfId="0" applyFont="1" applyFill="1" applyBorder="1" applyAlignment="1">
      <alignment horizontal="justify" vertical="center" wrapText="1"/>
    </xf>
    <xf numFmtId="0" fontId="57" fillId="32" borderId="16" xfId="0" applyFont="1" applyFill="1" applyBorder="1" applyAlignment="1">
      <alignment horizontal="justify" vertical="center" wrapText="1"/>
    </xf>
    <xf numFmtId="0" fontId="57" fillId="32" borderId="11" xfId="0" applyFont="1" applyFill="1" applyBorder="1" applyAlignment="1">
      <alignment horizontal="justify" vertical="center" wrapText="1"/>
    </xf>
    <xf numFmtId="0" fontId="48" fillId="0" borderId="88" xfId="0" applyFont="1" applyBorder="1" applyAlignment="1">
      <alignment horizontal="center" vertical="center" wrapText="1"/>
    </xf>
    <xf numFmtId="0" fontId="48" fillId="0" borderId="89" xfId="0" applyFont="1" applyBorder="1" applyAlignment="1">
      <alignment horizontal="center" vertical="center" wrapText="1"/>
    </xf>
    <xf numFmtId="0" fontId="48" fillId="0" borderId="85" xfId="0" applyFont="1" applyBorder="1" applyAlignment="1">
      <alignment horizontal="center" vertical="center" wrapText="1"/>
    </xf>
    <xf numFmtId="0" fontId="39" fillId="0" borderId="15" xfId="0" applyFont="1" applyBorder="1" applyAlignment="1">
      <alignment horizontal="center" vertical="center"/>
    </xf>
    <xf numFmtId="0" fontId="39" fillId="0" borderId="58" xfId="0" applyFont="1" applyBorder="1" applyAlignment="1">
      <alignment horizontal="center" vertical="center"/>
    </xf>
    <xf numFmtId="0" fontId="39" fillId="0" borderId="38" xfId="0" applyFont="1" applyBorder="1" applyAlignment="1">
      <alignment horizontal="center" vertical="center"/>
    </xf>
    <xf numFmtId="0" fontId="39" fillId="0" borderId="40" xfId="0" applyFont="1" applyBorder="1" applyAlignment="1">
      <alignment horizontal="center" vertical="center"/>
    </xf>
    <xf numFmtId="0" fontId="39" fillId="0" borderId="79" xfId="0" applyFont="1" applyBorder="1" applyAlignment="1">
      <alignment horizontal="center" wrapText="1"/>
    </xf>
    <xf numFmtId="0" fontId="39" fillId="0" borderId="66" xfId="0" applyFont="1" applyBorder="1" applyAlignment="1">
      <alignment horizontal="center"/>
    </xf>
    <xf numFmtId="0" fontId="48" fillId="0" borderId="90" xfId="0" applyFont="1" applyBorder="1" applyAlignment="1">
      <alignment horizontal="center" vertical="center"/>
    </xf>
    <xf numFmtId="0" fontId="48" fillId="0" borderId="91" xfId="0" applyFont="1" applyBorder="1" applyAlignment="1">
      <alignment horizontal="center" vertical="center"/>
    </xf>
    <xf numFmtId="0" fontId="48" fillId="0" borderId="92" xfId="0" applyFont="1" applyBorder="1" applyAlignment="1">
      <alignment horizontal="center" vertical="center"/>
    </xf>
    <xf numFmtId="0" fontId="127" fillId="71" borderId="65" xfId="0" applyFont="1" applyFill="1" applyBorder="1" applyAlignment="1">
      <alignment horizontal="center" vertical="center" wrapText="1"/>
    </xf>
    <xf numFmtId="0" fontId="127" fillId="71" borderId="79" xfId="0" applyFont="1" applyFill="1" applyBorder="1" applyAlignment="1">
      <alignment horizontal="center" vertical="center" wrapText="1"/>
    </xf>
    <xf numFmtId="0" fontId="127" fillId="71" borderId="66" xfId="0" applyFont="1" applyFill="1" applyBorder="1" applyAlignment="1">
      <alignment horizontal="center" vertical="center" wrapText="1"/>
    </xf>
    <xf numFmtId="0" fontId="57" fillId="76" borderId="65" xfId="0" applyFont="1" applyFill="1" applyBorder="1" applyAlignment="1">
      <alignment horizontal="center" vertical="center" wrapText="1"/>
    </xf>
    <xf numFmtId="0" fontId="57" fillId="76" borderId="79" xfId="0" applyFont="1" applyFill="1" applyBorder="1" applyAlignment="1">
      <alignment horizontal="center" vertical="center" wrapText="1"/>
    </xf>
    <xf numFmtId="0" fontId="40" fillId="0" borderId="13" xfId="682" applyFont="1" applyBorder="1" applyAlignment="1">
      <alignment horizontal="justify" vertical="justify" wrapText="1"/>
    </xf>
    <xf numFmtId="0" fontId="40" fillId="0" borderId="16" xfId="682" applyFont="1" applyBorder="1" applyAlignment="1">
      <alignment horizontal="justify" vertical="justify" wrapText="1"/>
    </xf>
    <xf numFmtId="0" fontId="40" fillId="0" borderId="11" xfId="682" applyFont="1" applyBorder="1" applyAlignment="1">
      <alignment horizontal="justify" vertical="justify" wrapText="1"/>
    </xf>
    <xf numFmtId="0" fontId="57" fillId="27" borderId="0" xfId="682" applyFont="1" applyFill="1" applyAlignment="1">
      <alignment horizontal="center" vertical="center" wrapText="1"/>
    </xf>
  </cellXfs>
  <cellStyles count="32308">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2" xr:uid="{00000000-0005-0000-0000-0000BB010000}"/>
    <cellStyle name="Comma 10 2 3 2" xfId="2662"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0"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0" xr:uid="{00000000-0005-0000-0000-0000BC010000}"/>
    <cellStyle name="Comma 10 2 4 2" xfId="4674"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0"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3" xr:uid="{00000000-0005-0000-0000-0000BE010000}"/>
    <cellStyle name="Comma 10 3 2 2" xfId="2661" xr:uid="{00000000-0005-0000-0000-000079010000}"/>
    <cellStyle name="Comma 10 3 2 2 2" xfId="26599" xr:uid="{8D6FBC3B-4AE4-4914-9366-0DFD7FECC23F}"/>
    <cellStyle name="Comma 10 3 2 2 3" xfId="26095" xr:uid="{327F2421-D34A-4BF2-8FAF-3BEE61ADE475}"/>
    <cellStyle name="Comma 10 3 2 3" xfId="2055" xr:uid="{00000000-0005-0000-0000-0000BE010000}"/>
    <cellStyle name="Comma 10 3 2 4" xfId="23888" xr:uid="{AAA2E3EE-1A35-4B5E-8F80-42D80BD38AF3}"/>
    <cellStyle name="Comma 10 3 3" xfId="3709"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6"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4" xr:uid="{00000000-0005-0000-0000-0000BF010000}"/>
    <cellStyle name="Comma 10 4 2" xfId="3008"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1" xr:uid="{00000000-0005-0000-0000-0000BF010000}"/>
    <cellStyle name="Comma 10 4 3 2" xfId="32056" xr:uid="{16D85A12-C140-4E5B-B43C-64E3456AB923}"/>
    <cellStyle name="Comma 10 4 4" xfId="4390"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59" xr:uid="{00000000-0005-0000-0000-0000C0010000}"/>
    <cellStyle name="Comma 10 5 2" xfId="2652"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0"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7"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6" xr:uid="{00000000-0005-0000-0000-0000C2010000}"/>
    <cellStyle name="Comma 11 2 2" xfId="3009"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3"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7" xr:uid="{00000000-0005-0000-0000-0000C3010000}"/>
    <cellStyle name="Comma 11 3 2" xfId="2660"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4"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5" xr:uid="{00000000-0005-0000-0000-0000C4010000}"/>
    <cellStyle name="Comma 11 4 2" xfId="25794" xr:uid="{0F4819E6-8400-47DB-97BA-E4B83CC33474}"/>
    <cellStyle name="Comma 11 4 2 2" xfId="32099" xr:uid="{AEF5CBC6-89B8-4780-9D79-B410922688C7}"/>
    <cellStyle name="Comma 11 4 3" xfId="25825" xr:uid="{DEC04C91-C7FF-4AB4-AC6A-E34F8FE67955}"/>
    <cellStyle name="Comma 11 5" xfId="3856"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8" xr:uid="{00000000-0005-0000-0000-0000C5010000}"/>
    <cellStyle name="Comma 12 2" xfId="2427"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5" xr:uid="{00000000-0005-0000-0000-0000C5010000}"/>
    <cellStyle name="Comma 12 3 2" xfId="29787" xr:uid="{33AA548C-D797-4568-9126-E3D501F4FDC8}"/>
    <cellStyle name="Comma 12 3 2 2" xfId="31990" xr:uid="{0BF46BFB-9EE2-43A8-9598-0BD3363DD7CF}"/>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2 2" xfId="31945" xr:uid="{602238FF-2FDB-4265-BD5D-6CB7F892FE80}"/>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2 2" xfId="31962" xr:uid="{FAE9F865-3C6D-4D06-BEE4-A44A5BCBF888}"/>
    <cellStyle name="Comma 2 3 3" xfId="29592" xr:uid="{9BDAE080-E5CC-418E-BF83-F4564BF71D85}"/>
    <cellStyle name="Comma 2 3 4" xfId="31946" xr:uid="{451CEE27-185E-4197-862A-B4BCB253B44C}"/>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0"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1" xr:uid="{00000000-0005-0000-0000-0000CD010000}"/>
    <cellStyle name="Comma 4 2 3 2" xfId="31305" xr:uid="{49A9EC71-F7ED-4673-8683-2A4474D511C9}"/>
    <cellStyle name="Comma 4 2 3 3" xfId="31258" xr:uid="{23FD20D2-6052-4A6D-AD0A-35FA86F58AFB}"/>
    <cellStyle name="Comma 4 2 4" xfId="1569"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6" xr:uid="{00000000-0005-0000-0000-0000D5010000}"/>
    <cellStyle name="Comma 4 4 3 2" xfId="31306" xr:uid="{562EDFC7-98B1-48F5-955F-063537062A1F}"/>
    <cellStyle name="Comma 4 4 3 2 2" xfId="31961" xr:uid="{71F0315F-40AE-40C3-8958-D657B73EE3DC}"/>
    <cellStyle name="Comma 4 4 3 3" xfId="31269" xr:uid="{16BF9C11-0CAE-4CE6-9869-9C95A116E155}"/>
    <cellStyle name="Comma 4 4 4" xfId="1577" xr:uid="{00000000-0005-0000-0000-0000D6010000}"/>
    <cellStyle name="Comma 4 4 5" xfId="1572"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3" xr:uid="{8A35B263-6F7A-49AC-8E7A-20930DCA1217}"/>
    <cellStyle name="Comma 4 5 5 2" xfId="16973" xr:uid="{9E7A9994-646C-4A7E-83E3-D82D76F3A78D}"/>
    <cellStyle name="Comma 4 5 5 3" xfId="31947" xr:uid="{61D69F62-D7EF-4886-86F2-5BA57E2F55D8}"/>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1"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3" xr:uid="{00000000-0005-0000-0000-0000DF010000}"/>
    <cellStyle name="Comma 5 10 2 2" xfId="3010"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2"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4" xr:uid="{00000000-0005-0000-0000-0000E0010000}"/>
    <cellStyle name="Comma 5 10 3 2" xfId="2663"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2"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2" xr:uid="{00000000-0005-0000-0000-0000E1010000}"/>
    <cellStyle name="Comma 5 10 4 2" xfId="2270"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6" xr:uid="{00000000-0005-0000-0000-0000E1010000}"/>
    <cellStyle name="Comma 5 10 4 4" xfId="23911" xr:uid="{A0E22693-D6AA-4593-989F-35C45B43184B}"/>
    <cellStyle name="Comma 5 10 4 4 2" xfId="31965" xr:uid="{4E5DAD65-E6D8-4E67-B09F-11D884C38432}"/>
    <cellStyle name="Comma 5 10 5" xfId="3858"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6" xr:uid="{00000000-0005-0000-0000-0000E3010000}"/>
    <cellStyle name="Comma 5 11 2 2" xfId="3011"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6"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7"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5"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7"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89"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0" xr:uid="{00000000-0005-0000-0000-0000E8010000}"/>
    <cellStyle name="Comma 5 12 3 2" xfId="23255" xr:uid="{6D57B10A-6741-4069-93BF-29EFDF4F6C0B}"/>
    <cellStyle name="Comma 5 12 3 2 2" xfId="31991" xr:uid="{2588F6A9-E5FF-4FA1-85E6-28A4B0E1E893}"/>
    <cellStyle name="Comma 5 12 3 3" xfId="24383" xr:uid="{F61EDBCB-4E7F-4373-BBB6-91316B7F1263}"/>
    <cellStyle name="Comma 5 12 4" xfId="1588" xr:uid="{00000000-0005-0000-0000-0000E9010000}"/>
    <cellStyle name="Comma 5 12 4 2" xfId="31994" xr:uid="{593CEDC2-E8AD-41E2-8130-EAE2E0615F65}"/>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1" xr:uid="{00000000-0005-0000-0000-0000EA010000}"/>
    <cellStyle name="Comma 5 13 2" xfId="2428"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5"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5"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6"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3"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4"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2"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8" xr:uid="{00000000-0005-0000-0000-0000F3010000}"/>
    <cellStyle name="Comma 5 3 2 2 2 2" xfId="3014"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6"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29" xr:uid="{00000000-0005-0000-0000-0000F3010000}"/>
    <cellStyle name="Comma 5 3 2 2 2 4 2" xfId="32058" xr:uid="{71C0B27E-1700-4211-A9F6-583077EC3076}"/>
    <cellStyle name="Comma 5 3 2 2 2 5" xfId="4251"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599" xr:uid="{00000000-0005-0000-0000-0000F4010000}"/>
    <cellStyle name="Comma 5 3 2 2 3 2" xfId="3015"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2" xr:uid="{00000000-0005-0000-0000-0000F4010000}"/>
    <cellStyle name="Comma 5 3 2 2 3 4" xfId="4391"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7" xr:uid="{00000000-0005-0000-0000-0000F5010000}"/>
    <cellStyle name="Comma 5 3 2 2 4 2" xfId="3013"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1"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7"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0" xr:uid="{00000000-0005-0000-0000-0000F6010000}"/>
    <cellStyle name="Comma 5 3 2 3 2" xfId="3016"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5"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0" xr:uid="{00000000-0005-0000-0000-0000F6010000}"/>
    <cellStyle name="Comma 5 3 2 3 4 2" xfId="32057" xr:uid="{B47D4012-52D1-4A9C-BFBF-BDF91E840BEB}"/>
    <cellStyle name="Comma 5 3 2 3 5" xfId="4250"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1" xr:uid="{00000000-0005-0000-0000-0000F7010000}"/>
    <cellStyle name="Comma 5 3 2 4 2" xfId="3017"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4" xr:uid="{00000000-0005-0000-0000-0000F7010000}"/>
    <cellStyle name="Comma 5 3 2 4 4" xfId="4392"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6" xr:uid="{00000000-0005-0000-0000-0000F8010000}"/>
    <cellStyle name="Comma 5 3 2 5 2" xfId="3012"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8"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5"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39"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2"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3" xr:uid="{00000000-0005-0000-0000-0000FA010000}"/>
    <cellStyle name="Comma 5 3 3 2 2" xfId="3019"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7"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0" xr:uid="{00000000-0005-0000-0000-0000FA010000}"/>
    <cellStyle name="Comma 5 3 3 2 4 2" xfId="32059" xr:uid="{A9EAFA3C-395D-4766-BC01-9A5A9BD9479E}"/>
    <cellStyle name="Comma 5 3 3 2 5" xfId="4252"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4" xr:uid="{00000000-0005-0000-0000-0000FB010000}"/>
    <cellStyle name="Comma 5 3 3 3 2" xfId="3020"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4" xr:uid="{00000000-0005-0000-0000-0000FB010000}"/>
    <cellStyle name="Comma 5 3 3 3 3 2" xfId="32050" xr:uid="{0822F726-9BB5-43B6-BC7D-671C4F04A2D0}"/>
    <cellStyle name="Comma 5 3 3 3 4" xfId="4393"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2" xr:uid="{00000000-0005-0000-0000-0000FC010000}"/>
    <cellStyle name="Comma 5 3 3 4 2" xfId="3018"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3"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8"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2"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1"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6" xr:uid="{00000000-0005-0000-0000-0000FE010000}"/>
    <cellStyle name="Comma 5 3 4 2 2" xfId="3021"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5"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7" xr:uid="{00000000-0005-0000-0000-0000FF010000}"/>
    <cellStyle name="Comma 5 3 4 3 2" xfId="2664"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3"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5" xr:uid="{00000000-0005-0000-0000-000000020000}"/>
    <cellStyle name="Comma 5 3 4 4 2" xfId="4650"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19"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8" xr:uid="{00000000-0005-0000-0000-000001020000}"/>
    <cellStyle name="Comma 5 3 5 2" xfId="3022"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1" xr:uid="{00000000-0005-0000-0000-000001020000}"/>
    <cellStyle name="Comma 5 3 5 4" xfId="4394"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09" xr:uid="{00000000-0005-0000-0000-000002020000}"/>
    <cellStyle name="Comma 5 3 6 2" xfId="2867"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6"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5" xr:uid="{00000000-0005-0000-0000-000003020000}"/>
    <cellStyle name="Comma 5 3 7 2" xfId="2485"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09"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79"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59"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3" xr:uid="{00000000-0005-0000-0000-000007020000}"/>
    <cellStyle name="Comma 5 4 2 2 2 2" xfId="3024"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2"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4" xr:uid="{00000000-0005-0000-0000-000008020000}"/>
    <cellStyle name="Comma 5 4 2 2 3 2" xfId="4632"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2" xr:uid="{00000000-0005-0000-0000-000009020000}"/>
    <cellStyle name="Comma 5 4 2 2 4 2" xfId="26902" xr:uid="{8B3A6ADC-228E-48ED-A885-CFF25D8A396D}"/>
    <cellStyle name="Comma 5 4 2 2 4 2 2" xfId="32061" xr:uid="{81A0B583-EF08-4098-BA29-8CB71D1EC1BF}"/>
    <cellStyle name="Comma 5 4 2 2 4 3" xfId="26322" xr:uid="{F4B2F6D5-A474-46A9-8F94-8D112600F312}"/>
    <cellStyle name="Comma 5 4 2 2 5" xfId="4254"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5" xr:uid="{00000000-0005-0000-0000-00000A020000}"/>
    <cellStyle name="Comma 5 4 2 3 2" xfId="3025"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1" xr:uid="{00000000-0005-0000-0000-00000A020000}"/>
    <cellStyle name="Comma 5 4 2 3 4" xfId="4395"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6" xr:uid="{00000000-0005-0000-0000-00000B020000}"/>
    <cellStyle name="Comma 5 4 2 4 2" xfId="3023"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0"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1" xr:uid="{00000000-0005-0000-0000-00000C020000}"/>
    <cellStyle name="Comma 5 4 2 5 2" xfId="2519"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1"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3"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2"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8" xr:uid="{00000000-0005-0000-0000-00000E020000}"/>
    <cellStyle name="Comma 5 4 3 2 2" xfId="3027"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8"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2" xr:uid="{00000000-0005-0000-0000-00000E020000}"/>
    <cellStyle name="Comma 5 4 3 2 4 2" xfId="32062" xr:uid="{69B37007-37D7-4CA4-B4DD-775D18AAF759}"/>
    <cellStyle name="Comma 5 4 3 2 5" xfId="4255"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19" xr:uid="{00000000-0005-0000-0000-00000F020000}"/>
    <cellStyle name="Comma 5 4 3 3 2" xfId="3028"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3" xr:uid="{00000000-0005-0000-0000-00000F020000}"/>
    <cellStyle name="Comma 5 4 3 3 3 2" xfId="32051" xr:uid="{22CEE816-A089-4F5A-B35C-CDFCBC15C8A1}"/>
    <cellStyle name="Comma 5 4 3 3 4" xfId="4396"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7" xr:uid="{00000000-0005-0000-0000-000010020000}"/>
    <cellStyle name="Comma 5 4 3 4 2" xfId="3026"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3"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2"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0"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1" xr:uid="{00000000-0005-0000-0000-000012020000}"/>
    <cellStyle name="Comma 5 4 4 2 2" xfId="3029"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0"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2" xr:uid="{00000000-0005-0000-0000-000013020000}"/>
    <cellStyle name="Comma 5 4 4 3 2" xfId="4643"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0" xr:uid="{00000000-0005-0000-0000-000014020000}"/>
    <cellStyle name="Comma 5 4 4 4 2" xfId="32060" xr:uid="{29645474-4173-4481-9EDF-7B34321473FB}"/>
    <cellStyle name="Comma 5 4 4 5" xfId="4253"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3" xr:uid="{00000000-0005-0000-0000-000015020000}"/>
    <cellStyle name="Comma 5 4 5 2" xfId="3030"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1" xr:uid="{00000000-0005-0000-0000-000015020000}"/>
    <cellStyle name="Comma 5 4 5 4" xfId="4397"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4" xr:uid="{00000000-0005-0000-0000-000016020000}"/>
    <cellStyle name="Comma 5 4 6 2" xfId="2868"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0"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0" xr:uid="{00000000-0005-0000-0000-000017020000}"/>
    <cellStyle name="Comma 5 4 7 2" xfId="2459"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0"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3"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0"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8" xr:uid="{00000000-0005-0000-0000-00001B020000}"/>
    <cellStyle name="Comma 5 5 2 2 2 2" xfId="3032"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6"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29" xr:uid="{00000000-0005-0000-0000-00001C020000}"/>
    <cellStyle name="Comma 5 5 2 2 3 2" xfId="4661"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7" xr:uid="{00000000-0005-0000-0000-00001D020000}"/>
    <cellStyle name="Comma 5 5 2 2 4 2" xfId="26905" xr:uid="{6F7A2ECF-25AB-4CBD-817C-55807B88D221}"/>
    <cellStyle name="Comma 5 5 2 2 4 2 2" xfId="32064" xr:uid="{8F2224A7-F658-47AC-9F9C-1C40101B063B}"/>
    <cellStyle name="Comma 5 5 2 2 4 3" xfId="26323" xr:uid="{947B228F-946F-4CAA-BA52-7D37CF416252}"/>
    <cellStyle name="Comma 5 5 2 2 5" xfId="4256"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0" xr:uid="{00000000-0005-0000-0000-00001E020000}"/>
    <cellStyle name="Comma 5 5 2 3 2" xfId="3033"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8" xr:uid="{00000000-0005-0000-0000-00001E020000}"/>
    <cellStyle name="Comma 5 5 2 3 4" xfId="4398"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1" xr:uid="{00000000-0005-0000-0000-00001F020000}"/>
    <cellStyle name="Comma 5 5 2 4 2" xfId="3031"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8"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6" xr:uid="{00000000-0005-0000-0000-000020020000}"/>
    <cellStyle name="Comma 5 5 2 5 2" xfId="2605"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49"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4"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3"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3" xr:uid="{00000000-0005-0000-0000-000022020000}"/>
    <cellStyle name="Comma 5 5 3 2 2" xfId="3034"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3" xr:uid="{00000000-0005-0000-0000-000022020000}"/>
    <cellStyle name="Comma 5 5 3 2 3 2" xfId="32063" xr:uid="{2F4544FE-DD0C-458E-A5F3-7801B10FF742}"/>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4" xr:uid="{00000000-0005-0000-0000-000023020000}"/>
    <cellStyle name="Comma 5 5 3 3 2" xfId="2669"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1"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2" xr:uid="{00000000-0005-0000-0000-000024020000}"/>
    <cellStyle name="Comma 5 5 3 4 2" xfId="4677"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1"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6"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7" xr:uid="{00000000-0005-0000-0000-000027020000}"/>
    <cellStyle name="Comma 5 5 4 4" xfId="1635" xr:uid="{00000000-0005-0000-0000-000028020000}"/>
    <cellStyle name="Comma 5 5 4 5" xfId="4399"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8" xr:uid="{00000000-0005-0000-0000-000029020000}"/>
    <cellStyle name="Comma 5 5 5 2" xfId="2869"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2"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39" xr:uid="{00000000-0005-0000-0000-00002A020000}"/>
    <cellStyle name="Comma 5 5 6 2" xfId="2442"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3"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5" xr:uid="{00000000-0005-0000-0000-00002B020000}"/>
    <cellStyle name="Comma 5 5 7 2" xfId="2196"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4" xr:uid="{00000000-0005-0000-0000-00002B020000}"/>
    <cellStyle name="Comma 5 5 7 4" xfId="24411" xr:uid="{36ED9414-6024-4C62-872F-AAB37126E048}"/>
    <cellStyle name="Comma 5 5 8" xfId="3861"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3" xr:uid="{00000000-0005-0000-0000-00002F020000}"/>
    <cellStyle name="Comma 5 6 2 2 2 2" xfId="3036"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0"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4" xr:uid="{00000000-0005-0000-0000-000030020000}"/>
    <cellStyle name="Comma 5 6 2 2 3 2" xfId="3773"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2" xr:uid="{00000000-0005-0000-0000-000031020000}"/>
    <cellStyle name="Comma 5 6 2 2 4 2" xfId="26908" xr:uid="{666AAA86-1F0C-4D09-92AE-DEB1BB345679}"/>
    <cellStyle name="Comma 5 6 2 2 4 2 2" xfId="32066" xr:uid="{35C49277-6398-40F7-A9E1-F38D0B663CA6}"/>
    <cellStyle name="Comma 5 6 2 2 4 3" xfId="26325" xr:uid="{BEE176BE-0587-4DAF-B5D8-95DE1ABCEAEC}"/>
    <cellStyle name="Comma 5 6 2 2 5" xfId="4257"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5" xr:uid="{00000000-0005-0000-0000-000032020000}"/>
    <cellStyle name="Comma 5 6 2 3 2" xfId="3037"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3" xr:uid="{00000000-0005-0000-0000-000032020000}"/>
    <cellStyle name="Comma 5 6 2 3 4" xfId="4400"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6" xr:uid="{00000000-0005-0000-0000-000033020000}"/>
    <cellStyle name="Comma 5 6 2 4 2" xfId="3035"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8"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1" xr:uid="{00000000-0005-0000-0000-000034020000}"/>
    <cellStyle name="Comma 5 6 2 5 2" xfId="2653"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69"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5"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6"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8" xr:uid="{00000000-0005-0000-0000-000036020000}"/>
    <cellStyle name="Comma 5 6 3 2 2" xfId="3038"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7" xr:uid="{00000000-0005-0000-0000-000036020000}"/>
    <cellStyle name="Comma 5 6 3 2 3 2" xfId="32065" xr:uid="{E412FD14-7403-4610-BCB7-103EB08028E3}"/>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49" xr:uid="{00000000-0005-0000-0000-000037020000}"/>
    <cellStyle name="Comma 5 6 3 3 2" xfId="2670"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39"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7" xr:uid="{00000000-0005-0000-0000-000038020000}"/>
    <cellStyle name="Comma 5 6 3 4 2" xfId="4655"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2"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1"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2" xr:uid="{00000000-0005-0000-0000-00003B020000}"/>
    <cellStyle name="Comma 5 6 4 4" xfId="1650" xr:uid="{00000000-0005-0000-0000-00003C020000}"/>
    <cellStyle name="Comma 5 6 4 5" xfId="4401"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3" xr:uid="{00000000-0005-0000-0000-00003D020000}"/>
    <cellStyle name="Comma 5 6 5 2" xfId="2870"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0"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4" xr:uid="{00000000-0005-0000-0000-00003E020000}"/>
    <cellStyle name="Comma 5 6 6 2" xfId="2502"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2"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0" xr:uid="{00000000-0005-0000-0000-00003F020000}"/>
    <cellStyle name="Comma 5 6 7 2" xfId="2258"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1" xr:uid="{00000000-0005-0000-0000-00003F020000}"/>
    <cellStyle name="Comma 5 6 7 4" xfId="23676" xr:uid="{98C2CE82-9E9A-455F-9994-C8EBEE219C54}"/>
    <cellStyle name="Comma 5 6 8" xfId="3862"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8"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59" xr:uid="{00000000-0005-0000-0000-000044020000}"/>
    <cellStyle name="Comma 5 7 2 2 3 2" xfId="26635" xr:uid="{5556106A-FC6B-4A1F-BCE2-D4D23FB55ECF}"/>
    <cellStyle name="Comma 5 7 2 2 3 3" xfId="26990" xr:uid="{79683DFE-2E88-4A76-9341-AE0DCE02312A}"/>
    <cellStyle name="Comma 5 7 2 2 4" xfId="1657"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0" xr:uid="{00000000-0005-0000-0000-000046020000}"/>
    <cellStyle name="Comma 5 7 2 3 2" xfId="2671"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1"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1" xr:uid="{00000000-0005-0000-0000-000047020000}"/>
    <cellStyle name="Comma 5 7 2 4 2" xfId="4681"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6" xr:uid="{00000000-0005-0000-0000-000048020000}"/>
    <cellStyle name="Comma 5 7 2 5 2" xfId="25609" xr:uid="{B6E4083F-4A15-4CCF-B5C9-4526FACB1C2F}"/>
    <cellStyle name="Comma 5 7 2 5 2 2" xfId="31995" xr:uid="{FBBB992B-7268-4A2B-8FC8-F5B7ED7F43C1}"/>
    <cellStyle name="Comma 5 7 2 5 3" xfId="25776" xr:uid="{FEC3CEA1-CCC7-4BCE-9945-F426DD63FDF4}"/>
    <cellStyle name="Comma 5 7 2 6" xfId="4123"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3"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4" xr:uid="{00000000-0005-0000-0000-00004B020000}"/>
    <cellStyle name="Comma 5 7 3 4" xfId="1662" xr:uid="{00000000-0005-0000-0000-00004C020000}"/>
    <cellStyle name="Comma 5 7 3 4 2" xfId="27492" xr:uid="{255A2A1F-FD39-4D43-951D-12CE0A0F4BA0}"/>
    <cellStyle name="Comma 5 7 3 4 3" xfId="27821" xr:uid="{27574CA1-AC0A-41F4-AA4C-8BF3E9895FE7}"/>
    <cellStyle name="Comma 5 7 3 5" xfId="4402"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6"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7" xr:uid="{00000000-0005-0000-0000-00004F020000}"/>
    <cellStyle name="Comma 5 7 4 4" xfId="1665"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8" xr:uid="{00000000-0005-0000-0000-000051020000}"/>
    <cellStyle name="Comma 5 7 5 2" xfId="2562"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7"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69" xr:uid="{00000000-0005-0000-0000-000052020000}"/>
    <cellStyle name="Comma 5 7 6 2" xfId="2276"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4"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5" xr:uid="{00000000-0005-0000-0000-000053020000}"/>
    <cellStyle name="Comma 5 7 7 2" xfId="27466" xr:uid="{F7E8B45B-C5F3-45F3-8652-1B25E60F4742}"/>
    <cellStyle name="Comma 5 7 7 3" xfId="28400" xr:uid="{94908BF2-0398-46D6-996F-F460030C3D64}"/>
    <cellStyle name="Comma 5 7 8" xfId="3863"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2" xr:uid="{00000000-0005-0000-0000-000056020000}"/>
    <cellStyle name="Comma 5 8 2 2 2" xfId="3039"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79"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3"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1"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4"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5"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6" xr:uid="{00000000-0005-0000-0000-00005B020000}"/>
    <cellStyle name="Comma 5 8 3 4" xfId="1674"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7" xr:uid="{00000000-0005-0000-0000-00005D020000}"/>
    <cellStyle name="Comma 5 8 4 2" xfId="2672"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1"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8" xr:uid="{00000000-0005-0000-0000-00005E020000}"/>
    <cellStyle name="Comma 5 8 5 2" xfId="2277"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5"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0"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4"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7"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2"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0"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4"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5" xr:uid="{00000000-0005-0000-0000-000067020000}"/>
    <cellStyle name="Comma 5 9 3 4" xfId="1683"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6" xr:uid="{00000000-0005-0000-0000-000069020000}"/>
    <cellStyle name="Comma 5 9 4 2" xfId="2278"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7"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7"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79"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5"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0" xr:uid="{00000000-0005-0000-0000-000070020000}"/>
    <cellStyle name="Comma 6 3 3 2" xfId="31308" xr:uid="{B892DCB0-225F-4A82-BF1C-F3D3857F7969}"/>
    <cellStyle name="Comma 6 3 3 3" xfId="31267" xr:uid="{6EC989E8-EEBE-4E56-B842-6FAA8089D686}"/>
    <cellStyle name="Comma 6 3 4" xfId="1688"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4" xr:uid="{00000000-0005-0000-0000-000075020000}"/>
    <cellStyle name="Comma 6 4 2 2 2 2" xfId="3041"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4"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5" xr:uid="{00000000-0005-0000-0000-000076020000}"/>
    <cellStyle name="Comma 6 4 2 2 3 2" xfId="4646"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3" xr:uid="{00000000-0005-0000-0000-000077020000}"/>
    <cellStyle name="Comma 6 4 2 2 4 2" xfId="26919" xr:uid="{5EED627A-0015-4E1B-A2B6-EF5D8B44E99E}"/>
    <cellStyle name="Comma 6 4 2 2 4 2 2" xfId="32069" xr:uid="{4E9B932B-3EB3-4BB8-8374-AADC4E120D9E}"/>
    <cellStyle name="Comma 6 4 2 2 4 3" xfId="26328" xr:uid="{A5E211ED-3697-47AE-AFB7-DC4A9AEBCE66}"/>
    <cellStyle name="Comma 6 4 2 2 5" xfId="4259"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6" xr:uid="{00000000-0005-0000-0000-000078020000}"/>
    <cellStyle name="Comma 6 4 2 3 2" xfId="3042"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0" xr:uid="{00000000-0005-0000-0000-000078020000}"/>
    <cellStyle name="Comma 6 4 2 3 4" xfId="4403"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7" xr:uid="{00000000-0005-0000-0000-000079020000}"/>
    <cellStyle name="Comma 6 4 2 4 2" xfId="3040"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0"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2" xr:uid="{00000000-0005-0000-0000-00007A020000}"/>
    <cellStyle name="Comma 6 4 2 5 2" xfId="2527"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2"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79"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8"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699" xr:uid="{00000000-0005-0000-0000-00007C020000}"/>
    <cellStyle name="Comma 6 4 3 2 2" xfId="3044"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3"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8" xr:uid="{00000000-0005-0000-0000-00007C020000}"/>
    <cellStyle name="Comma 6 4 3 2 4 2" xfId="32070" xr:uid="{4919BA01-DF60-403E-91E4-7E18224AF8DF}"/>
    <cellStyle name="Comma 6 4 3 2 5" xfId="4260"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0" xr:uid="{00000000-0005-0000-0000-00007D020000}"/>
    <cellStyle name="Comma 6 4 3 3 2" xfId="3045"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1" xr:uid="{00000000-0005-0000-0000-00007D020000}"/>
    <cellStyle name="Comma 6 4 3 3 3 2" xfId="32052" xr:uid="{2F8F67D2-BE39-4EB8-B28C-22DCEF6374C4}"/>
    <cellStyle name="Comma 6 4 3 3 4" xfId="4404"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8" xr:uid="{00000000-0005-0000-0000-00007E020000}"/>
    <cellStyle name="Comma 6 4 3 4 2" xfId="3043"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6"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0"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5"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2" xr:uid="{00000000-0005-0000-0000-000080020000}"/>
    <cellStyle name="Comma 6 4 4 2 2" xfId="3046"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39"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3" xr:uid="{00000000-0005-0000-0000-000081020000}"/>
    <cellStyle name="Comma 6 4 4 3 2" xfId="4623"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1" xr:uid="{00000000-0005-0000-0000-000082020000}"/>
    <cellStyle name="Comma 6 4 4 4 2" xfId="32067" xr:uid="{C354CEDE-B906-4027-8CEB-603AEF15B57E}"/>
    <cellStyle name="Comma 6 4 4 5" xfId="4258"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4" xr:uid="{00000000-0005-0000-0000-000083020000}"/>
    <cellStyle name="Comma 6 4 5 2" xfId="3047"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89" xr:uid="{00000000-0005-0000-0000-000083020000}"/>
    <cellStyle name="Comma 6 4 5 4" xfId="4405"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5" xr:uid="{00000000-0005-0000-0000-000084020000}"/>
    <cellStyle name="Comma 6 4 6 2" xfId="2872"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4"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1" xr:uid="{00000000-0005-0000-0000-000085020000}"/>
    <cellStyle name="Comma 6 4 7 2" xfId="2467"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4"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1"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6"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6"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4" xr:uid="{00000000-0005-0000-0000-0000F9010000}"/>
    <cellStyle name="Comma 6 5 2 2" xfId="3049"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1"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0" xr:uid="{00000000-0005-0000-0000-0000FB010000}"/>
    <cellStyle name="Comma 6 5 3 2" xfId="4406"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8"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0"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2" xr:uid="{00000000-0005-0000-0000-000086020000}"/>
    <cellStyle name="Comma 6 5 6 2" xfId="28162" xr:uid="{885D212C-05ED-4BF0-B750-04B03BB0CBF8}"/>
    <cellStyle name="Comma 6 5 6 3" xfId="27109" xr:uid="{2FED39B2-98E6-41CC-AE80-60096B335C8F}"/>
    <cellStyle name="Comma 6 5 7" xfId="4235"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7 5" xfId="31948" xr:uid="{6C895FF5-1745-4F94-8FA4-71E7B1086F4B}"/>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1"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09" xr:uid="{00000000-0005-0000-0000-000089020000}"/>
    <cellStyle name="Comma 7 10 2 2" xfId="3051"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5"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0" xr:uid="{00000000-0005-0000-0000-00008A020000}"/>
    <cellStyle name="Comma 7 10 3 2" xfId="23283" xr:uid="{471F6C94-CC11-4E87-87AE-598C4CE9FAB7}"/>
    <cellStyle name="Comma 7 10 3 2 2" xfId="31992" xr:uid="{0C65D4FE-957B-49D9-A904-603F5839E819}"/>
    <cellStyle name="Comma 7 10 3 3" xfId="25740" xr:uid="{FA0AC2A2-EC53-4D9A-A288-717BCA4D8A2E}"/>
    <cellStyle name="Comma 7 10 3 4" xfId="30054" xr:uid="{82D7F95B-ADDB-4CD3-8CA5-38E26A9A1505}"/>
    <cellStyle name="Comma 7 10 3 5" xfId="29661" xr:uid="{6948ED0E-1928-433B-8896-129390D39D27}"/>
    <cellStyle name="Comma 7 10 4" xfId="1708" xr:uid="{00000000-0005-0000-0000-00008B020000}"/>
    <cellStyle name="Comma 7 10 4 2" xfId="25723" xr:uid="{65959AE7-EB73-4A29-AEDE-5086AD6654D1}"/>
    <cellStyle name="Comma 7 10 4 2 2" xfId="31996" xr:uid="{08B07DA8-177E-4E92-8CCF-6C9304D1A3DC}"/>
    <cellStyle name="Comma 7 10 4 3" xfId="23896" xr:uid="{A2302EFE-A812-41F1-B7CF-01786DD9FD31}"/>
    <cellStyle name="Comma 7 10 5" xfId="4126"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2"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3" xr:uid="{00000000-0005-0000-0000-00008E020000}"/>
    <cellStyle name="Comma 7 11 3 2" xfId="31309" xr:uid="{BF8591BA-BEDC-47CC-8EFA-C694600B8972}"/>
    <cellStyle name="Comma 7 11 3 3" xfId="31271" xr:uid="{2324712B-9FE1-4E85-A8B2-EE1C9063D0B9}"/>
    <cellStyle name="Comma 7 11 4" xfId="1711"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4" xr:uid="{00000000-0005-0000-0000-000090020000}"/>
    <cellStyle name="Comma 7 12 2" xfId="2433"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6"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5" xr:uid="{00000000-0005-0000-0000-000091020000}"/>
    <cellStyle name="Comma 7 13 2" xfId="2163"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3"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7"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7"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19" xr:uid="{00000000-0005-0000-0000-000096020000}"/>
    <cellStyle name="Comma 7 2 2 2 2 2" xfId="3053"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8"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3" xr:uid="{00000000-0005-0000-0000-000096020000}"/>
    <cellStyle name="Comma 7 2 2 2 2 4 2" xfId="26164" xr:uid="{EE1A87B6-5E5A-437E-A7D8-9561D25E3C72}"/>
    <cellStyle name="Comma 7 2 2 2 2 4 2 2" xfId="32073" xr:uid="{3997E3BE-F953-4B4B-B430-4CC0D767A8F3}"/>
    <cellStyle name="Comma 7 2 2 2 2 4 3" xfId="26558" xr:uid="{28E46E9E-8B0C-4098-BBDF-63BBC3B42520}"/>
    <cellStyle name="Comma 7 2 2 2 2 5" xfId="4262"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0" xr:uid="{00000000-0005-0000-0000-000097020000}"/>
    <cellStyle name="Comma 7 2 2 2 3 2" xfId="3054"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7" xr:uid="{00000000-0005-0000-0000-000097020000}"/>
    <cellStyle name="Comma 7 2 2 2 3 4" xfId="4407"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8" xr:uid="{00000000-0005-0000-0000-000098020000}"/>
    <cellStyle name="Comma 7 2 2 2 4 2" xfId="3052"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6"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7"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2"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1"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2" xr:uid="{00000000-0005-0000-0000-00009A020000}"/>
    <cellStyle name="Comma 7 2 2 3 2 2" xfId="3055"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0" xr:uid="{00000000-0005-0000-0000-00009A020000}"/>
    <cellStyle name="Comma 7 2 2 3 2 3 2" xfId="32072" xr:uid="{533CD4A1-F5A0-4329-830F-0070BDA0B686}"/>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3" xr:uid="{00000000-0005-0000-0000-00009B020000}"/>
    <cellStyle name="Comma 7 2 2 3 3 2" xfId="2677"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8"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1" xr:uid="{00000000-0005-0000-0000-00009C020000}"/>
    <cellStyle name="Comma 7 2 2 3 4 2" xfId="4653"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8"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4" xr:uid="{00000000-0005-0000-0000-00009D020000}"/>
    <cellStyle name="Comma 7 2 2 4 2" xfId="3056"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79" xr:uid="{00000000-0005-0000-0000-00009D020000}"/>
    <cellStyle name="Comma 7 2 2 4 4" xfId="4408"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5" xr:uid="{00000000-0005-0000-0000-00009E020000}"/>
    <cellStyle name="Comma 7 2 2 5 2" xfId="2874"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3"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7" xr:uid="{00000000-0005-0000-0000-00009F020000}"/>
    <cellStyle name="Comma 7 2 2 6 2" xfId="2552"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3"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6"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69"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7" xr:uid="{00000000-0005-0000-0000-0000A1020000}"/>
    <cellStyle name="Comma 7 2 3 2 2" xfId="3058"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79"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1" xr:uid="{00000000-0005-0000-0000-0000A1020000}"/>
    <cellStyle name="Comma 7 2 3 2 4 2" xfId="27493" xr:uid="{E74C66D3-BDDD-4527-9E91-499D01B416C2}"/>
    <cellStyle name="Comma 7 2 3 2 4 2 2" xfId="32074" xr:uid="{7F7023D5-24DB-40D4-B643-CF4B947A272E}"/>
    <cellStyle name="Comma 7 2 3 2 4 3" xfId="26595" xr:uid="{6A9E456A-B61A-489A-9460-E446CE99DB04}"/>
    <cellStyle name="Comma 7 2 3 2 5" xfId="4263"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8" xr:uid="{00000000-0005-0000-0000-0000A2020000}"/>
    <cellStyle name="Comma 7 2 3 3 2" xfId="3059"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4" xr:uid="{00000000-0005-0000-0000-0000A2020000}"/>
    <cellStyle name="Comma 7 2 3 3 4" xfId="4409"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6" xr:uid="{00000000-0005-0000-0000-0000A3020000}"/>
    <cellStyle name="Comma 7 2 3 4 2" xfId="3057"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0"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5"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1"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0"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0" xr:uid="{00000000-0005-0000-0000-0000A5020000}"/>
    <cellStyle name="Comma 7 2 4 2 2" xfId="3060"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7" xr:uid="{00000000-0005-0000-0000-0000A5020000}"/>
    <cellStyle name="Comma 7 2 4 2 3 2" xfId="32071" xr:uid="{0D2285F8-B62A-4290-B47A-573DB99E86D2}"/>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1" xr:uid="{00000000-0005-0000-0000-0000A6020000}"/>
    <cellStyle name="Comma 7 2 4 3 2" xfId="2676"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89"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29" xr:uid="{00000000-0005-0000-0000-0000A7020000}"/>
    <cellStyle name="Comma 7 2 4 4 2" xfId="4676"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7"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3"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4" xr:uid="{00000000-0005-0000-0000-0000AA020000}"/>
    <cellStyle name="Comma 7 2 5 4" xfId="1732" xr:uid="{00000000-0005-0000-0000-0000AB020000}"/>
    <cellStyle name="Comma 7 2 5 5" xfId="4410"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5" xr:uid="{00000000-0005-0000-0000-0000AC020000}"/>
    <cellStyle name="Comma 7 2 6 2" xfId="2873"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3"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6" xr:uid="{00000000-0005-0000-0000-0000AD020000}"/>
    <cellStyle name="Comma 7 2 7 2" xfId="2492"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19"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6" xr:uid="{00000000-0005-0000-0000-0000AE020000}"/>
    <cellStyle name="Comma 7 2 8 2" xfId="2186"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49" xr:uid="{00000000-0005-0000-0000-0000AE020000}"/>
    <cellStyle name="Comma 7 2 8 4" xfId="24348" xr:uid="{D37F70DB-05AA-47E1-B5F7-2728E2C870A0}"/>
    <cellStyle name="Comma 7 2 9" xfId="3868"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0" xr:uid="{00000000-0005-0000-0000-0000B2020000}"/>
    <cellStyle name="Comma 7 3 2 2 2 2" xfId="3062"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6"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1" xr:uid="{00000000-0005-0000-0000-0000B3020000}"/>
    <cellStyle name="Comma 7 3 2 2 3 2" xfId="4630"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39" xr:uid="{00000000-0005-0000-0000-0000B4020000}"/>
    <cellStyle name="Comma 7 3 2 2 4 2" xfId="26933" xr:uid="{BB2C93DE-0EA2-4180-8F0A-5D7729C94327}"/>
    <cellStyle name="Comma 7 3 2 2 4 2 2" xfId="32076" xr:uid="{CFFF904A-EB5E-4675-A050-4A96387304DD}"/>
    <cellStyle name="Comma 7 3 2 2 4 3" xfId="26330" xr:uid="{4B7EA0F0-A874-4A7A-AA17-A511659378B1}"/>
    <cellStyle name="Comma 7 3 2 2 5" xfId="4265"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2" xr:uid="{00000000-0005-0000-0000-0000B5020000}"/>
    <cellStyle name="Comma 7 3 2 3 2" xfId="3063"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2" xr:uid="{00000000-0005-0000-0000-0000B5020000}"/>
    <cellStyle name="Comma 7 3 2 3 4" xfId="4411"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3" xr:uid="{00000000-0005-0000-0000-0000B6020000}"/>
    <cellStyle name="Comma 7 3 2 4 2" xfId="3061"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5"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8" xr:uid="{00000000-0005-0000-0000-0000B7020000}"/>
    <cellStyle name="Comma 7 3 2 5 2" xfId="2529"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4"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3"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2"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5" xr:uid="{00000000-0005-0000-0000-0000B9020000}"/>
    <cellStyle name="Comma 7 3 3 2 2" xfId="3065"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0"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3" xr:uid="{00000000-0005-0000-0000-0000B9020000}"/>
    <cellStyle name="Comma 7 3 3 2 4 2" xfId="32077" xr:uid="{9ADCF775-9BCB-4884-8E43-BF6548333D3E}"/>
    <cellStyle name="Comma 7 3 3 2 5" xfId="4266"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6" xr:uid="{00000000-0005-0000-0000-0000BA020000}"/>
    <cellStyle name="Comma 7 3 3 3 2" xfId="3066"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59" xr:uid="{00000000-0005-0000-0000-0000BA020000}"/>
    <cellStyle name="Comma 7 3 3 3 3 2" xfId="32053" xr:uid="{340F1A8B-7A87-4134-8C6C-EAC75F357859}"/>
    <cellStyle name="Comma 7 3 3 3 4" xfId="4412"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4" xr:uid="{00000000-0005-0000-0000-0000BB020000}"/>
    <cellStyle name="Comma 7 3 3 4 2" xfId="3064"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2"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2"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29"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8" xr:uid="{00000000-0005-0000-0000-0000BD020000}"/>
    <cellStyle name="Comma 7 3 4 2 2" xfId="3067"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6"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49" xr:uid="{00000000-0005-0000-0000-0000BE020000}"/>
    <cellStyle name="Comma 7 3 4 3 2" xfId="3814"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7" xr:uid="{00000000-0005-0000-0000-0000BF020000}"/>
    <cellStyle name="Comma 7 3 4 4 2" xfId="32075" xr:uid="{F70F4007-23CF-48B6-AA2A-E4E18CD3AF34}"/>
    <cellStyle name="Comma 7 3 4 5" xfId="4264"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0" xr:uid="{00000000-0005-0000-0000-0000C0020000}"/>
    <cellStyle name="Comma 7 3 5 2" xfId="3068"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7" xr:uid="{00000000-0005-0000-0000-0000C0020000}"/>
    <cellStyle name="Comma 7 3 5 4" xfId="4413"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1" xr:uid="{00000000-0005-0000-0000-0000C1020000}"/>
    <cellStyle name="Comma 7 3 6 2" xfId="2875"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3"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7" xr:uid="{00000000-0005-0000-0000-0000C2020000}"/>
    <cellStyle name="Comma 7 3 7 2" xfId="2469"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8"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3"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0"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5" xr:uid="{00000000-0005-0000-0000-0000C6020000}"/>
    <cellStyle name="Comma 7 4 2 2 2 2" xfId="3070"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3"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6" xr:uid="{00000000-0005-0000-0000-0000C7020000}"/>
    <cellStyle name="Comma 7 4 2 2 3 2" xfId="4652"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4" xr:uid="{00000000-0005-0000-0000-0000C8020000}"/>
    <cellStyle name="Comma 7 4 2 2 4 2" xfId="26940" xr:uid="{EACAFCDE-67F4-4E83-A579-0DC3A6628F60}"/>
    <cellStyle name="Comma 7 4 2 2 4 2 2" xfId="32079" xr:uid="{E01893FE-E3EA-46D7-B43A-CE6EDE6235B6}"/>
    <cellStyle name="Comma 7 4 2 2 4 3" xfId="26331" xr:uid="{C333864C-4DD8-4C48-8E8A-BF6D74E07578}"/>
    <cellStyle name="Comma 7 4 2 2 5" xfId="4267"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7" xr:uid="{00000000-0005-0000-0000-0000C9020000}"/>
    <cellStyle name="Comma 7 4 2 3 2" xfId="3071"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4" xr:uid="{00000000-0005-0000-0000-0000C9020000}"/>
    <cellStyle name="Comma 7 4 2 3 4" xfId="4414"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8" xr:uid="{00000000-0005-0000-0000-0000CA020000}"/>
    <cellStyle name="Comma 7 4 2 4 2" xfId="3069"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7"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3" xr:uid="{00000000-0005-0000-0000-0000CB020000}"/>
    <cellStyle name="Comma 7 4 2 5 2" xfId="2612"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2"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4"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3"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0" xr:uid="{00000000-0005-0000-0000-0000CD020000}"/>
    <cellStyle name="Comma 7 4 3 2 2" xfId="3072"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5" xr:uid="{00000000-0005-0000-0000-0000CD020000}"/>
    <cellStyle name="Comma 7 4 3 2 3 2" xfId="32078" xr:uid="{C8BC834A-888C-4ACC-B1E4-EB98E61BCDCE}"/>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1" xr:uid="{00000000-0005-0000-0000-0000CE020000}"/>
    <cellStyle name="Comma 7 4 3 3 2" xfId="2681"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6"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59" xr:uid="{00000000-0005-0000-0000-0000CF020000}"/>
    <cellStyle name="Comma 7 4 3 4 2" xfId="3815"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0"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3"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4" xr:uid="{00000000-0005-0000-0000-0000D2020000}"/>
    <cellStyle name="Comma 7 4 4 4" xfId="1762" xr:uid="{00000000-0005-0000-0000-0000D3020000}"/>
    <cellStyle name="Comma 7 4 4 5" xfId="4415"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5" xr:uid="{00000000-0005-0000-0000-0000D4020000}"/>
    <cellStyle name="Comma 7 4 5 2" xfId="2876"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6"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6" xr:uid="{00000000-0005-0000-0000-0000D5020000}"/>
    <cellStyle name="Comma 7 4 6 2" xfId="2449"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7"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2" xr:uid="{00000000-0005-0000-0000-0000D6020000}"/>
    <cellStyle name="Comma 7 4 7 2" xfId="2203"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5" xr:uid="{00000000-0005-0000-0000-0000D6020000}"/>
    <cellStyle name="Comma 7 4 7 4" xfId="23782" xr:uid="{809982DD-55F7-4340-A2D8-962BFBBD17E2}"/>
    <cellStyle name="Comma 7 4 8" xfId="3871"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0"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1" xr:uid="{00000000-0005-0000-0000-0000DB020000}"/>
    <cellStyle name="Comma 7 5 2 2 3 2" xfId="27029" xr:uid="{4FA6F6FF-3998-4705-9D32-C8FCE46C3B75}"/>
    <cellStyle name="Comma 7 5 2 2 3 3" xfId="27385" xr:uid="{6C331F4C-E5CD-4B44-968E-0F45ABC4B5DD}"/>
    <cellStyle name="Comma 7 5 2 2 4" xfId="1769"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2" xr:uid="{00000000-0005-0000-0000-0000DD020000}"/>
    <cellStyle name="Comma 7 5 2 3 2" xfId="2682"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3"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3" xr:uid="{00000000-0005-0000-0000-0000DE020000}"/>
    <cellStyle name="Comma 7 5 2 4 2" xfId="4660"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8" xr:uid="{00000000-0005-0000-0000-0000DF020000}"/>
    <cellStyle name="Comma 7 5 2 5 2" xfId="22840" xr:uid="{D1DB451F-6159-4A74-9B86-700896744C6A}"/>
    <cellStyle name="Comma 7 5 2 5 2 2" xfId="31997" xr:uid="{CB3B7A15-A192-4435-89D4-6F1AE892FC27}"/>
    <cellStyle name="Comma 7 5 2 5 3" xfId="23333" xr:uid="{93AFDCE7-C4AA-4008-818F-D54818BF790E}"/>
    <cellStyle name="Comma 7 5 2 6" xfId="4131"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5"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6" xr:uid="{00000000-0005-0000-0000-0000E2020000}"/>
    <cellStyle name="Comma 7 5 3 4" xfId="1774" xr:uid="{00000000-0005-0000-0000-0000E3020000}"/>
    <cellStyle name="Comma 7 5 3 4 2" xfId="25793" xr:uid="{C46FFFC4-5367-43D9-A0F2-883957F7948E}"/>
    <cellStyle name="Comma 7 5 3 4 3" xfId="25049" xr:uid="{B860A217-F0E0-4C8F-8370-1FADC8BB8F47}"/>
    <cellStyle name="Comma 7 5 3 5" xfId="4416"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8"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79" xr:uid="{00000000-0005-0000-0000-0000E6020000}"/>
    <cellStyle name="Comma 7 5 4 4" xfId="1777"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0" xr:uid="{00000000-0005-0000-0000-0000E8020000}"/>
    <cellStyle name="Comma 7 5 5 2" xfId="2509"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7"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1" xr:uid="{00000000-0005-0000-0000-0000E9020000}"/>
    <cellStyle name="Comma 7 5 6 2" xfId="2285"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8"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7" xr:uid="{00000000-0005-0000-0000-0000EA020000}"/>
    <cellStyle name="Comma 7 5 7 2" xfId="25767" xr:uid="{F584A0C8-D732-472C-8BC3-DCA82A4452C1}"/>
    <cellStyle name="Comma 7 5 7 3" xfId="24311" xr:uid="{DE1C596D-9290-445D-A960-F019D4EBE472}"/>
    <cellStyle name="Comma 7 5 8" xfId="3872"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5"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6" xr:uid="{00000000-0005-0000-0000-0000EF020000}"/>
    <cellStyle name="Comma 7 6 2 2 3 2" xfId="28555" xr:uid="{5E0339E1-F027-4441-B67C-359CFFC3FA81}"/>
    <cellStyle name="Comma 7 6 2 2 3 3" xfId="26687" xr:uid="{49DBD4AD-E167-4C32-A3F1-77C9BEF24AA4}"/>
    <cellStyle name="Comma 7 6 2 2 4" xfId="1784"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7" xr:uid="{00000000-0005-0000-0000-0000F1020000}"/>
    <cellStyle name="Comma 7 6 2 3 2" xfId="2683"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7"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8" xr:uid="{00000000-0005-0000-0000-0000F2020000}"/>
    <cellStyle name="Comma 7 6 2 4 2" xfId="4663"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3" xr:uid="{00000000-0005-0000-0000-0000F3020000}"/>
    <cellStyle name="Comma 7 6 2 5 2" xfId="25693" xr:uid="{43A0D14E-D700-4A27-B4AB-31B149617AFF}"/>
    <cellStyle name="Comma 7 6 2 5 2 2" xfId="31998" xr:uid="{9AB864C6-70B0-40B2-9048-5E7102C682F1}"/>
    <cellStyle name="Comma 7 6 2 5 3" xfId="24098" xr:uid="{54D0671A-307C-4728-BC97-C34C5ECF5973}"/>
    <cellStyle name="Comma 7 6 2 6" xfId="4132"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0"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1" xr:uid="{00000000-0005-0000-0000-0000F6020000}"/>
    <cellStyle name="Comma 7 6 3 4" xfId="1789" xr:uid="{00000000-0005-0000-0000-0000F7020000}"/>
    <cellStyle name="Comma 7 6 3 4 2" xfId="26137" xr:uid="{E6EA9670-01AD-4097-8942-F95C02BBB311}"/>
    <cellStyle name="Comma 7 6 3 4 3" xfId="27842" xr:uid="{2083A926-FFA6-4312-9EFE-62A3FA2AB227}"/>
    <cellStyle name="Comma 7 6 3 5" xfId="4417"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3"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4" xr:uid="{00000000-0005-0000-0000-0000FA020000}"/>
    <cellStyle name="Comma 7 6 4 4" xfId="1792"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5" xr:uid="{00000000-0005-0000-0000-0000FC020000}"/>
    <cellStyle name="Comma 7 6 5 2" xfId="2572"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2"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6" xr:uid="{00000000-0005-0000-0000-0000FD020000}"/>
    <cellStyle name="Comma 7 6 6 2" xfId="2286"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5"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2" xr:uid="{00000000-0005-0000-0000-0000FE020000}"/>
    <cellStyle name="Comma 7 6 7 2" xfId="27962" xr:uid="{1D32C5D1-031B-4E2E-A3F9-D5DB05CFD04C}"/>
    <cellStyle name="Comma 7 6 7 3" xfId="26877" xr:uid="{B323087D-4CC4-4BF7-B52C-5DE2B8509722}"/>
    <cellStyle name="Comma 7 6 8" xfId="3873"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79"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0"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8"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2"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3" xr:uid="{00000000-0005-0000-0000-000006030000}"/>
    <cellStyle name="Comma 7 7 3 4" xfId="1801"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4" xr:uid="{00000000-0005-0000-0000-000008030000}"/>
    <cellStyle name="Comma 7 7 4 2" xfId="2287"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8"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5"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7"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4"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1"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09"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7"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1"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2" xr:uid="{00000000-0005-0000-0000-000012030000}"/>
    <cellStyle name="Comma 7 8 3 4" xfId="1810"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3" xr:uid="{00000000-0005-0000-0000-000014030000}"/>
    <cellStyle name="Comma 7 8 4 2" xfId="2288"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8"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4"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6"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5"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6" xr:uid="{00000000-0005-0000-0000-000018030000}"/>
    <cellStyle name="Comma 7 9 2 2" xfId="3073"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8"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7" xr:uid="{00000000-0005-0000-0000-000019030000}"/>
    <cellStyle name="Comma 7 9 3 2" xfId="2675"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8"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5" xr:uid="{00000000-0005-0000-0000-00001A030000}"/>
    <cellStyle name="Comma 7 9 4 2" xfId="2280"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3" xr:uid="{00000000-0005-0000-0000-00001A030000}"/>
    <cellStyle name="Comma 7 9 4 4" xfId="24761" xr:uid="{B4293C2A-2C20-4FDE-A651-4B5858E9672E}"/>
    <cellStyle name="Comma 7 9 4 4 2" xfId="31966" xr:uid="{F11E91DE-9EE0-49F4-BBDA-2A58C1EEC033}"/>
    <cellStyle name="Comma 7 9 5" xfId="3819"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1" xr:uid="{00000000-0005-0000-0000-00001F030000}"/>
    <cellStyle name="Comma 9 2 2 2 2" xfId="3075"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6"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5" xr:uid="{00000000-0005-0000-0000-00001F030000}"/>
    <cellStyle name="Comma 9 2 2 2 4 2" xfId="26108" xr:uid="{122440CA-696A-44E0-9E96-A87373C105F9}"/>
    <cellStyle name="Comma 9 2 2 2 4 2 2" xfId="32082" xr:uid="{95F22DB6-C197-449D-964F-CEC0662EE1B2}"/>
    <cellStyle name="Comma 9 2 2 2 4 3" xfId="27291" xr:uid="{4E4768B2-7AB8-4453-8074-05036922F932}"/>
    <cellStyle name="Comma 9 2 2 2 5" xfId="4268"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2" xr:uid="{00000000-0005-0000-0000-000020030000}"/>
    <cellStyle name="Comma 9 2 2 3 2" xfId="3076"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89" xr:uid="{00000000-0005-0000-0000-000020030000}"/>
    <cellStyle name="Comma 9 2 2 3 4" xfId="4418"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0" xr:uid="{00000000-0005-0000-0000-000021030000}"/>
    <cellStyle name="Comma 9 2 2 4 2" xfId="3074"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6"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1"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0"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5"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4" xr:uid="{00000000-0005-0000-0000-000023030000}"/>
    <cellStyle name="Comma 9 2 3 2 2" xfId="3077"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7" xr:uid="{00000000-0005-0000-0000-000023030000}"/>
    <cellStyle name="Comma 9 2 3 2 3 2" xfId="32081" xr:uid="{8D7B380D-962E-4136-B851-AB0E75811DBC}"/>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5" xr:uid="{00000000-0005-0000-0000-000024030000}"/>
    <cellStyle name="Comma 9 2 3 3 2" xfId="2685"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8"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3" xr:uid="{00000000-0005-0000-0000-000025030000}"/>
    <cellStyle name="Comma 9 2 3 4 2" xfId="4654"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4"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6" xr:uid="{00000000-0005-0000-0000-000026030000}"/>
    <cellStyle name="Comma 9 2 4 2" xfId="3078"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8" xr:uid="{00000000-0005-0000-0000-000026030000}"/>
    <cellStyle name="Comma 9 2 4 4" xfId="4419"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7" xr:uid="{00000000-0005-0000-0000-000027030000}"/>
    <cellStyle name="Comma 9 2 5 2" xfId="2880"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6"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19" xr:uid="{00000000-0005-0000-0000-000028030000}"/>
    <cellStyle name="Comma 9 2 6 2" xfId="2539"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5"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3"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7"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29" xr:uid="{00000000-0005-0000-0000-00002A030000}"/>
    <cellStyle name="Comma 9 3 2 2" xfId="3080"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7"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4" xr:uid="{00000000-0005-0000-0000-00002A030000}"/>
    <cellStyle name="Comma 9 3 2 4 2" xfId="26649" xr:uid="{5A147B94-5AF9-4CDC-8BC6-C737EBE8A913}"/>
    <cellStyle name="Comma 9 3 2 4 2 2" xfId="32083" xr:uid="{B10015B9-303F-4A01-9144-B225F4E7D59E}"/>
    <cellStyle name="Comma 9 3 2 4 3" xfId="26682" xr:uid="{FB1D1AC5-9D11-429C-BF39-EEAC07E5768E}"/>
    <cellStyle name="Comma 9 3 2 5" xfId="4269"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0" xr:uid="{00000000-0005-0000-0000-00002B030000}"/>
    <cellStyle name="Comma 9 3 3 2" xfId="3081"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4" xr:uid="{00000000-0005-0000-0000-00002B030000}"/>
    <cellStyle name="Comma 9 3 3 4" xfId="4420"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8" xr:uid="{00000000-0005-0000-0000-00002C030000}"/>
    <cellStyle name="Comma 9 3 4 2" xfId="3079"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69"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2"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89"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4"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2" xr:uid="{00000000-0005-0000-0000-00002E030000}"/>
    <cellStyle name="Comma 9 4 2 2" xfId="3082"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2" xr:uid="{00000000-0005-0000-0000-00002E030000}"/>
    <cellStyle name="Comma 9 4 2 3 2" xfId="32080" xr:uid="{E897EADA-4FD7-47F7-A713-F85426C4BD65}"/>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3" xr:uid="{00000000-0005-0000-0000-00002F030000}"/>
    <cellStyle name="Comma 9 4 3 2" xfId="2684"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4"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1" xr:uid="{00000000-0005-0000-0000-000030030000}"/>
    <cellStyle name="Comma 9 4 4 2" xfId="4624"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3"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5"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6" xr:uid="{00000000-0005-0000-0000-000033030000}"/>
    <cellStyle name="Comma 9 5 4" xfId="1834" xr:uid="{00000000-0005-0000-0000-000034030000}"/>
    <cellStyle name="Comma 9 5 5" xfId="4421"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7" xr:uid="{00000000-0005-0000-0000-000035030000}"/>
    <cellStyle name="Comma 9 6 2" xfId="2879"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0"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8" xr:uid="{00000000-0005-0000-0000-000036030000}"/>
    <cellStyle name="Comma 9 7 2" xfId="2479"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8"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8" xr:uid="{00000000-0005-0000-0000-000037030000}"/>
    <cellStyle name="Comma 9 8 2" xfId="2173"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5" xr:uid="{00000000-0005-0000-0000-000037030000}"/>
    <cellStyle name="Comma 9 8 4" xfId="25253" xr:uid="{002E24B2-B2C8-44B9-8713-3DE11B6D9157}"/>
    <cellStyle name="Comma 9 9" xfId="3876"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0"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1" xr:uid="{00000000-0005-0000-0000-00003C030000}"/>
    <cellStyle name="Currency 2 2 3 2" xfId="31310" xr:uid="{7BFE6CF7-9CFB-4E56-9502-51B9DDDA54DC}"/>
    <cellStyle name="Currency 2 2 3 3" xfId="31261" xr:uid="{1228AB1E-3502-40BF-A461-A45B15291AD2}"/>
    <cellStyle name="Currency 2 2 4" xfId="1839"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6" xr:uid="{00000000-0005-0000-0000-000044030000}"/>
    <cellStyle name="Currency 2 4 3 2" xfId="31311" xr:uid="{63EA3BD5-D743-4D3E-B117-DC4C143B3472}"/>
    <cellStyle name="Currency 2 4 3 2 2" xfId="31959" xr:uid="{A9B8BBF4-CA40-4706-B17C-2723D1E8C4EB}"/>
    <cellStyle name="Currency 2 4 3 3" xfId="31270" xr:uid="{143BD92B-F210-4D52-85D1-C1196C82AA7E}"/>
    <cellStyle name="Currency 2 4 4" xfId="1847" xr:uid="{00000000-0005-0000-0000-000045030000}"/>
    <cellStyle name="Currency 2 4 5" xfId="1842"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8" xr:uid="{00000000-0005-0000-0000-000047030000}"/>
    <cellStyle name="Currency 2 5 2" xfId="31272" xr:uid="{C9960BEB-433F-4D8A-AB3D-38B8005C5B97}"/>
    <cellStyle name="Currency 2 5 2 2" xfId="31950" xr:uid="{A7DD43C4-B3CF-4F63-B824-C28D6F62BA6E}"/>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0"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1"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49"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3 2" xfId="31963" xr:uid="{98E5C339-EB98-4152-BE55-DFDF7EBA7999}"/>
    <cellStyle name="Currency 3 3 3" xfId="31957" xr:uid="{F0631B7C-A0C0-4CE2-AED0-49A826FA3F82}"/>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4" xr:uid="{00000000-0005-0000-0000-00004F030000}"/>
    <cellStyle name="Currency 4 10 2 2" xfId="3083"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1"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5"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3" xr:uid="{00000000-0005-0000-0000-000051030000}"/>
    <cellStyle name="Currency 4 10 4 2" xfId="24283" xr:uid="{ED9A845B-35BA-45AD-AF0D-05D9F0ECF894}"/>
    <cellStyle name="Currency 4 10 4 3" xfId="23778" xr:uid="{D5B3556B-A73E-4DB9-A41F-1F71F0BEC923}"/>
    <cellStyle name="Currency 4 10 5" xfId="4135"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7"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8" xr:uid="{00000000-0005-0000-0000-000054030000}"/>
    <cellStyle name="Currency 4 11 4" xfId="1856"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59" xr:uid="{00000000-0005-0000-0000-000056030000}"/>
    <cellStyle name="Currency 4 12 2" xfId="2434"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5"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0" xr:uid="{00000000-0005-0000-0000-000057030000}"/>
    <cellStyle name="Currency 4 13 2" xfId="2164"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6"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2"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0"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4" xr:uid="{00000000-0005-0000-0000-00005C030000}"/>
    <cellStyle name="Currency 4 2 2 2 2 2" xfId="3085"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2"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2" xr:uid="{00000000-0005-0000-0000-00005C030000}"/>
    <cellStyle name="Currency 4 2 2 2 2 4 2" xfId="26598" xr:uid="{F886625C-0AFC-492F-A3D1-E841A6F7365F}"/>
    <cellStyle name="Currency 4 2 2 2 2 4 2 2" xfId="32086" xr:uid="{589D3132-6570-46BC-9E46-B785D7CDC1AB}"/>
    <cellStyle name="Currency 4 2 2 2 2 4 3" xfId="26880" xr:uid="{F81CAD20-DEED-47B7-BD1C-8459B3A8B952}"/>
    <cellStyle name="Currency 4 2 2 2 2 5" xfId="4271"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5" xr:uid="{00000000-0005-0000-0000-00005D030000}"/>
    <cellStyle name="Currency 4 2 2 2 3 2" xfId="3086"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7" xr:uid="{00000000-0005-0000-0000-00005D030000}"/>
    <cellStyle name="Currency 4 2 2 2 3 4" xfId="4422"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3" xr:uid="{00000000-0005-0000-0000-00005E030000}"/>
    <cellStyle name="Currency 4 2 2 2 4 2" xfId="3084"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6"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8"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3"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8"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7" xr:uid="{00000000-0005-0000-0000-000060030000}"/>
    <cellStyle name="Currency 4 2 2 3 2 2" xfId="3087"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7" xr:uid="{00000000-0005-0000-0000-000060030000}"/>
    <cellStyle name="Currency 4 2 2 3 2 3 2" xfId="32085" xr:uid="{3BE0C25E-A5DF-4B4F-9D8E-EBE9FB0F34CE}"/>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8" xr:uid="{00000000-0005-0000-0000-000061030000}"/>
    <cellStyle name="Currency 4 2 2 3 3 2" xfId="2691"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6"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6" xr:uid="{00000000-0005-0000-0000-000062030000}"/>
    <cellStyle name="Currency 4 2 2 3 4 2" xfId="4656"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7"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69" xr:uid="{00000000-0005-0000-0000-000063030000}"/>
    <cellStyle name="Currency 4 2 2 4 2" xfId="3088"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7" xr:uid="{00000000-0005-0000-0000-000063030000}"/>
    <cellStyle name="Currency 4 2 2 4 4" xfId="4423"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0" xr:uid="{00000000-0005-0000-0000-000064030000}"/>
    <cellStyle name="Currency 4 2 2 5 2" xfId="2882"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2"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2" xr:uid="{00000000-0005-0000-0000-000065030000}"/>
    <cellStyle name="Currency 4 2 2 6 2" xfId="2553"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1"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7"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2"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2" xr:uid="{00000000-0005-0000-0000-000067030000}"/>
    <cellStyle name="Currency 4 2 3 2 2" xfId="3090"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3"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5" xr:uid="{00000000-0005-0000-0000-000067030000}"/>
    <cellStyle name="Currency 4 2 3 2 4 2" xfId="28593" xr:uid="{34300D74-C053-4AAD-9447-88E2ED878C9A}"/>
    <cellStyle name="Currency 4 2 3 2 4 2 2" xfId="32087" xr:uid="{99DCC8EC-A6DE-4802-AA0A-99FB516DBF20}"/>
    <cellStyle name="Currency 4 2 3 2 4 3" xfId="26230" xr:uid="{149D8F1A-E6C2-4FB7-87CA-FA6E9DD07168}"/>
    <cellStyle name="Currency 4 2 3 2 5" xfId="4272"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3" xr:uid="{00000000-0005-0000-0000-000068030000}"/>
    <cellStyle name="Currency 4 2 3 3 2" xfId="3091"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5" xr:uid="{00000000-0005-0000-0000-000068030000}"/>
    <cellStyle name="Currency 4 2 3 3 4" xfId="4424"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1" xr:uid="{00000000-0005-0000-0000-000069030000}"/>
    <cellStyle name="Currency 4 2 3 4 2" xfId="3089"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7"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6"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2"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7"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5" xr:uid="{00000000-0005-0000-0000-00006B030000}"/>
    <cellStyle name="Currency 4 2 4 2 2" xfId="3092"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1" xr:uid="{00000000-0005-0000-0000-00006B030000}"/>
    <cellStyle name="Currency 4 2 4 2 3 2" xfId="32084" xr:uid="{98879FEC-ADB6-48B1-9F30-094ED5E533D5}"/>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6" xr:uid="{00000000-0005-0000-0000-00006C030000}"/>
    <cellStyle name="Currency 4 2 4 3 2" xfId="2690"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3"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4" xr:uid="{00000000-0005-0000-0000-00006D030000}"/>
    <cellStyle name="Currency 4 2 4 4 2" xfId="4673"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6"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8"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79" xr:uid="{00000000-0005-0000-0000-000070030000}"/>
    <cellStyle name="Currency 4 2 5 4" xfId="1877" xr:uid="{00000000-0005-0000-0000-000071030000}"/>
    <cellStyle name="Currency 4 2 5 5" xfId="4425"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0" xr:uid="{00000000-0005-0000-0000-000072030000}"/>
    <cellStyle name="Currency 4 2 6 2" xfId="2881"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0"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1" xr:uid="{00000000-0005-0000-0000-000073030000}"/>
    <cellStyle name="Currency 4 2 7 2" xfId="2493"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2"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1" xr:uid="{00000000-0005-0000-0000-000074030000}"/>
    <cellStyle name="Currency 4 2 8 2" xfId="2187"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0" xr:uid="{00000000-0005-0000-0000-000074030000}"/>
    <cellStyle name="Currency 4 2 8 4" xfId="24961" xr:uid="{3F0C25D4-5FA2-4F09-A128-283041A580CB}"/>
    <cellStyle name="Currency 4 2 9" xfId="3881"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5" xr:uid="{00000000-0005-0000-0000-000078030000}"/>
    <cellStyle name="Currency 4 3 2 2 2 2" xfId="3094"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0"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6" xr:uid="{00000000-0005-0000-0000-000079030000}"/>
    <cellStyle name="Currency 4 3 2 2 3 2" xfId="4682"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4" xr:uid="{00000000-0005-0000-0000-00007A030000}"/>
    <cellStyle name="Currency 4 3 2 2 4 2" xfId="26961" xr:uid="{DB772303-1715-451F-983D-FA4084595956}"/>
    <cellStyle name="Currency 4 3 2 2 4 2 2" xfId="32089" xr:uid="{C88B6091-ED59-4005-8F56-2C3E01555F3D}"/>
    <cellStyle name="Currency 4 3 2 2 4 3" xfId="26336" xr:uid="{B0BAF356-AC96-4D61-AF66-90BA33F5234A}"/>
    <cellStyle name="Currency 4 3 2 2 5" xfId="4274"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7" xr:uid="{00000000-0005-0000-0000-00007B030000}"/>
    <cellStyle name="Currency 4 3 2 3 2" xfId="3095"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599" xr:uid="{00000000-0005-0000-0000-00007B030000}"/>
    <cellStyle name="Currency 4 3 2 3 4" xfId="4426"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8" xr:uid="{00000000-0005-0000-0000-00007C030000}"/>
    <cellStyle name="Currency 4 3 2 4 2" xfId="3093"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2"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3" xr:uid="{00000000-0005-0000-0000-00007D030000}"/>
    <cellStyle name="Currency 4 3 2 5 2" xfId="2530"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4"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4"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29"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0" xr:uid="{00000000-0005-0000-0000-00007F030000}"/>
    <cellStyle name="Currency 4 3 3 2 2" xfId="3097"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4"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1" xr:uid="{00000000-0005-0000-0000-00007F030000}"/>
    <cellStyle name="Currency 4 3 3 2 4 2" xfId="32090" xr:uid="{7D3CDCA5-C3C0-44D8-9A44-94B24E795A24}"/>
    <cellStyle name="Currency 4 3 3 2 5" xfId="4275"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1" xr:uid="{00000000-0005-0000-0000-000080030000}"/>
    <cellStyle name="Currency 4 3 3 3 2" xfId="3098"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2" xr:uid="{00000000-0005-0000-0000-000080030000}"/>
    <cellStyle name="Currency 4 3 3 3 3 2" xfId="32054" xr:uid="{67D8E854-567E-4A8E-976B-E8B148C6B27F}"/>
    <cellStyle name="Currency 4 3 3 3 4" xfId="4427"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89" xr:uid="{00000000-0005-0000-0000-000081030000}"/>
    <cellStyle name="Currency 4 3 3 4 2" xfId="3096"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1"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3"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8"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3" xr:uid="{00000000-0005-0000-0000-000083030000}"/>
    <cellStyle name="Currency 4 3 4 2 2" xfId="3099"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7"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4" xr:uid="{00000000-0005-0000-0000-000084030000}"/>
    <cellStyle name="Currency 4 3 4 3 2" xfId="4672"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2" xr:uid="{00000000-0005-0000-0000-000085030000}"/>
    <cellStyle name="Currency 4 3 4 4 2" xfId="32088" xr:uid="{DD968707-FEA5-439D-9D1F-8937A6163249}"/>
    <cellStyle name="Currency 4 3 4 5" xfId="4273"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5" xr:uid="{00000000-0005-0000-0000-000086030000}"/>
    <cellStyle name="Currency 4 3 5 2" xfId="3100"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59" xr:uid="{00000000-0005-0000-0000-000086030000}"/>
    <cellStyle name="Currency 4 3 5 4" xfId="4428"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6" xr:uid="{00000000-0005-0000-0000-000087030000}"/>
    <cellStyle name="Currency 4 3 6 2" xfId="2883"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8"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2" xr:uid="{00000000-0005-0000-0000-000088030000}"/>
    <cellStyle name="Currency 4 3 7 2" xfId="2470"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1"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4"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3"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0" xr:uid="{00000000-0005-0000-0000-00008C030000}"/>
    <cellStyle name="Currency 4 4 2 2 2 2" xfId="3102"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59"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1" xr:uid="{00000000-0005-0000-0000-00008D030000}"/>
    <cellStyle name="Currency 4 4 2 2 3 2" xfId="4637"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899" xr:uid="{00000000-0005-0000-0000-00008E030000}"/>
    <cellStyle name="Currency 4 4 2 2 4 2" xfId="26966" xr:uid="{7B61A0D3-E365-47E1-BF65-D22D21EAE7CE}"/>
    <cellStyle name="Currency 4 4 2 2 4 2 2" xfId="32092" xr:uid="{B138C950-A03D-4CD7-A136-5CAF87527D8A}"/>
    <cellStyle name="Currency 4 4 2 2 4 3" xfId="26337" xr:uid="{E01B3AF2-4017-4494-9A21-EB0A702E2343}"/>
    <cellStyle name="Currency 4 4 2 2 5" xfId="4276"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2" xr:uid="{00000000-0005-0000-0000-00008F030000}"/>
    <cellStyle name="Currency 4 4 2 3 2" xfId="3103"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2" xr:uid="{00000000-0005-0000-0000-00008F030000}"/>
    <cellStyle name="Currency 4 4 2 3 4" xfId="4429"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3" xr:uid="{00000000-0005-0000-0000-000090030000}"/>
    <cellStyle name="Currency 4 4 2 4 2" xfId="3101"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7"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8" xr:uid="{00000000-0005-0000-0000-000091030000}"/>
    <cellStyle name="Currency 4 4 2 5 2" xfId="2613"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1"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5"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0"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5" xr:uid="{00000000-0005-0000-0000-000093030000}"/>
    <cellStyle name="Currency 4 4 3 2 2" xfId="3104"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4" xr:uid="{00000000-0005-0000-0000-000093030000}"/>
    <cellStyle name="Currency 4 4 3 2 3 2" xfId="32091" xr:uid="{C50C2256-570F-4BE3-9D8A-F925F39CF0E7}"/>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6" xr:uid="{00000000-0005-0000-0000-000094030000}"/>
    <cellStyle name="Currency 4 4 3 3 2" xfId="2695"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4"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4" xr:uid="{00000000-0005-0000-0000-000095030000}"/>
    <cellStyle name="Currency 4 4 3 4 2" xfId="3770"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39"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8"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09" xr:uid="{00000000-0005-0000-0000-000098030000}"/>
    <cellStyle name="Currency 4 4 4 4" xfId="1907" xr:uid="{00000000-0005-0000-0000-000099030000}"/>
    <cellStyle name="Currency 4 4 4 5" xfId="4430"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0" xr:uid="{00000000-0005-0000-0000-00009A030000}"/>
    <cellStyle name="Currency 4 4 5 2" xfId="2884"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0"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1" xr:uid="{00000000-0005-0000-0000-00009B030000}"/>
    <cellStyle name="Currency 4 4 6 2" xfId="2450"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2"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7" xr:uid="{00000000-0005-0000-0000-00009C030000}"/>
    <cellStyle name="Currency 4 4 7 2" xfId="2204"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0" xr:uid="{00000000-0005-0000-0000-00009C030000}"/>
    <cellStyle name="Currency 4 4 7 4" xfId="23996" xr:uid="{3627A03A-4482-445B-90C3-B16E8F917721}"/>
    <cellStyle name="Currency 4 4 8" xfId="3884"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5"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6" xr:uid="{00000000-0005-0000-0000-0000A1030000}"/>
    <cellStyle name="Currency 4 5 2 2 3 2" xfId="28278" xr:uid="{50B40CE8-5CD9-417B-992B-76488973FBEE}"/>
    <cellStyle name="Currency 4 5 2 2 3 3" xfId="27748" xr:uid="{8C12FD05-3DB0-4D9C-B5B8-A93CD492E9A2}"/>
    <cellStyle name="Currency 4 5 2 2 4" xfId="1914"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7" xr:uid="{00000000-0005-0000-0000-0000A3030000}"/>
    <cellStyle name="Currency 4 5 2 3 2" xfId="2696"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5"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8" xr:uid="{00000000-0005-0000-0000-0000A4030000}"/>
    <cellStyle name="Currency 4 5 2 4 2" xfId="4631"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3" xr:uid="{00000000-0005-0000-0000-0000A5030000}"/>
    <cellStyle name="Currency 4 5 2 5 2" xfId="24046" xr:uid="{0D05523D-B528-4033-A555-6E964F1AABAC}"/>
    <cellStyle name="Currency 4 5 2 5 2 2" xfId="31999" xr:uid="{DB3E49A2-16BD-4CF8-AEEA-1C32E74755FE}"/>
    <cellStyle name="Currency 4 5 2 5 3" xfId="25821" xr:uid="{F99162FC-7F1B-4FCA-89F8-447E787AAD95}"/>
    <cellStyle name="Currency 4 5 2 6" xfId="4140"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0"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1" xr:uid="{00000000-0005-0000-0000-0000A8030000}"/>
    <cellStyle name="Currency 4 5 3 4" xfId="1919" xr:uid="{00000000-0005-0000-0000-0000A9030000}"/>
    <cellStyle name="Currency 4 5 3 4 2" xfId="22935" xr:uid="{71B5603C-6766-4D0C-B1CC-BB0C74847168}"/>
    <cellStyle name="Currency 4 5 3 4 3" xfId="23188" xr:uid="{1205E03B-BC6A-4DE9-88A4-2BEF1DEAC256}"/>
    <cellStyle name="Currency 4 5 3 5" xfId="4431"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3"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4" xr:uid="{00000000-0005-0000-0000-0000AC030000}"/>
    <cellStyle name="Currency 4 5 4 4" xfId="1922"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5" xr:uid="{00000000-0005-0000-0000-0000AE030000}"/>
    <cellStyle name="Currency 4 5 5 2" xfId="2510"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6"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6" xr:uid="{00000000-0005-0000-0000-0000AF030000}"/>
    <cellStyle name="Currency 4 5 6 2" xfId="2296"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49"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2" xr:uid="{00000000-0005-0000-0000-0000B0030000}"/>
    <cellStyle name="Currency 4 5 7 2" xfId="25774" xr:uid="{E7C99D6A-38BF-4E4B-8018-AFD0CBFA99FB}"/>
    <cellStyle name="Currency 4 5 7 3" xfId="24240" xr:uid="{76B8FB3E-46A1-4D15-A448-AE8DEDB8CB73}"/>
    <cellStyle name="Currency 4 5 8" xfId="3885"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0"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1" xr:uid="{00000000-0005-0000-0000-0000B5030000}"/>
    <cellStyle name="Currency 4 6 2 2 3 2" xfId="27018" xr:uid="{6D4BFB8F-F4E3-488F-AE7F-8B569DEE806B}"/>
    <cellStyle name="Currency 4 6 2 2 3 3" xfId="28380" xr:uid="{8E7070DA-EB58-4185-BD19-1566856F6854}"/>
    <cellStyle name="Currency 4 6 2 2 4" xfId="1929"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2" xr:uid="{00000000-0005-0000-0000-0000B7030000}"/>
    <cellStyle name="Currency 4 6 2 3 2" xfId="2697"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5"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3" xr:uid="{00000000-0005-0000-0000-0000B8030000}"/>
    <cellStyle name="Currency 4 6 2 4 2" xfId="3769"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8" xr:uid="{00000000-0005-0000-0000-0000B9030000}"/>
    <cellStyle name="Currency 4 6 2 5 2" xfId="23049" xr:uid="{DEB66FCC-EAF6-49BE-BE1E-44208B92D060}"/>
    <cellStyle name="Currency 4 6 2 5 2 2" xfId="32000" xr:uid="{E6827E4F-66AA-4A44-93FC-0282FFBDB9FF}"/>
    <cellStyle name="Currency 4 6 2 5 3" xfId="25804" xr:uid="{450EC3BB-E536-4A0F-ADBB-326E1FBE7306}"/>
    <cellStyle name="Currency 4 6 2 6" xfId="4141"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5"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6" xr:uid="{00000000-0005-0000-0000-0000BC030000}"/>
    <cellStyle name="Currency 4 6 3 4" xfId="1934" xr:uid="{00000000-0005-0000-0000-0000BD030000}"/>
    <cellStyle name="Currency 4 6 3 4 2" xfId="27206" xr:uid="{76CF2D70-31C2-4FE1-8EE7-818EBE82C205}"/>
    <cellStyle name="Currency 4 6 3 4 3" xfId="28334" xr:uid="{32B145DB-C29E-4812-BF17-9D7B62B1F686}"/>
    <cellStyle name="Currency 4 6 3 5" xfId="4432"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8"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39" xr:uid="{00000000-0005-0000-0000-0000C0030000}"/>
    <cellStyle name="Currency 4 6 4 4" xfId="1937"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0" xr:uid="{00000000-0005-0000-0000-0000C2030000}"/>
    <cellStyle name="Currency 4 6 5 2" xfId="2573"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4"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1" xr:uid="{00000000-0005-0000-0000-0000C3030000}"/>
    <cellStyle name="Currency 4 6 6 2" xfId="2297"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7"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7" xr:uid="{00000000-0005-0000-0000-0000C4030000}"/>
    <cellStyle name="Currency 4 6 7 2" xfId="28517" xr:uid="{2B3A5AD4-3B72-4F07-A3C7-D11D3D3B1C66}"/>
    <cellStyle name="Currency 4 6 7 3" xfId="27210" xr:uid="{5F1C9F25-9141-46C1-A1B3-03D885C2C8D1}"/>
    <cellStyle name="Currency 4 6 8" xfId="3886"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4"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5"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3"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7"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8" xr:uid="{00000000-0005-0000-0000-0000CC030000}"/>
    <cellStyle name="Currency 4 7 3 4" xfId="1946"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49" xr:uid="{00000000-0005-0000-0000-0000CE030000}"/>
    <cellStyle name="Currency 4 7 4 2" xfId="2298"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6"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0"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2"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7"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3"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4"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2"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6"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7" xr:uid="{00000000-0005-0000-0000-0000D8030000}"/>
    <cellStyle name="Currency 4 8 3 4" xfId="1955"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8" xr:uid="{00000000-0005-0000-0000-0000DA030000}"/>
    <cellStyle name="Currency 4 8 4 2" xfId="2299"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8"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59"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1"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8"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1" xr:uid="{00000000-0005-0000-0000-0000DE030000}"/>
    <cellStyle name="Currency 4 9 2 2" xfId="3105"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5"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2" xr:uid="{00000000-0005-0000-0000-0000DF030000}"/>
    <cellStyle name="Currency 4 9 3 2" xfId="2689"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5"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0" xr:uid="{00000000-0005-0000-0000-0000E0030000}"/>
    <cellStyle name="Currency 4 9 4 2" xfId="2291"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4" xr:uid="{00000000-0005-0000-0000-0000E0030000}"/>
    <cellStyle name="Currency 4 9 4 4" xfId="23983" xr:uid="{D7ECF183-A9FB-4F7A-A59A-272E2F6F535B}"/>
    <cellStyle name="Currency 4 9 4 4 2" xfId="31993" xr:uid="{4D916C93-7ACF-4311-8173-C4F3BEBA7443}"/>
    <cellStyle name="Currency 4 9 5" xfId="3826"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6" xr:uid="{00000000-0005-0000-0000-0000E4030000}"/>
    <cellStyle name="Currency 5 2 2 2 2" xfId="3107"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0"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7" xr:uid="{00000000-0005-0000-0000-0000E4030000}"/>
    <cellStyle name="Currency 5 2 2 2 4 2" xfId="26834" xr:uid="{C64A4FF9-2FD0-4583-B837-5708E557185E}"/>
    <cellStyle name="Currency 5 2 2 2 4 2 2" xfId="32095" xr:uid="{6BFBB77B-5098-49A9-8DEA-2449F3C19AD6}"/>
    <cellStyle name="Currency 5 2 2 2 4 3" xfId="28443" xr:uid="{70E40412-F726-4A29-B8F5-5630BE3A9276}"/>
    <cellStyle name="Currency 5 2 2 2 5" xfId="4277"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7" xr:uid="{00000000-0005-0000-0000-0000E5030000}"/>
    <cellStyle name="Currency 5 2 2 3 2" xfId="3108"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8" xr:uid="{00000000-0005-0000-0000-0000E5030000}"/>
    <cellStyle name="Currency 5 2 2 3 4" xfId="4433"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5" xr:uid="{00000000-0005-0000-0000-0000E6030000}"/>
    <cellStyle name="Currency 5 2 2 4 2" xfId="3106"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0"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2"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1"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2"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69" xr:uid="{00000000-0005-0000-0000-0000E8030000}"/>
    <cellStyle name="Currency 5 2 3 2 2" xfId="3109"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4" xr:uid="{00000000-0005-0000-0000-0000E8030000}"/>
    <cellStyle name="Currency 5 2 3 2 3 2" xfId="32094" xr:uid="{6127941A-4941-4B6F-8C41-890E08D1DF46}"/>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0" xr:uid="{00000000-0005-0000-0000-0000E9030000}"/>
    <cellStyle name="Currency 5 2 3 3 2" xfId="2699"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8"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8" xr:uid="{00000000-0005-0000-0000-0000EA030000}"/>
    <cellStyle name="Currency 5 2 3 4 2" xfId="3774"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3"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1" xr:uid="{00000000-0005-0000-0000-0000EB030000}"/>
    <cellStyle name="Currency 5 2 4 2" xfId="3110"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8" xr:uid="{00000000-0005-0000-0000-0000EB030000}"/>
    <cellStyle name="Currency 5 2 4 4" xfId="4434"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2" xr:uid="{00000000-0005-0000-0000-0000EC030000}"/>
    <cellStyle name="Currency 5 2 5 2" xfId="2888"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7"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4" xr:uid="{00000000-0005-0000-0000-0000ED030000}"/>
    <cellStyle name="Currency 5 2 6 2" xfId="2540"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3"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4"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0"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4" xr:uid="{00000000-0005-0000-0000-0000EF030000}"/>
    <cellStyle name="Currency 5 3 2 2" xfId="3112"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1"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699" xr:uid="{00000000-0005-0000-0000-0000EF030000}"/>
    <cellStyle name="Currency 5 3 2 4 2" xfId="26890" xr:uid="{C9DBE510-EFCE-4A0C-8EE8-48DD9ED241FF}"/>
    <cellStyle name="Currency 5 3 2 4 2 2" xfId="32096" xr:uid="{B7AC0637-AB93-4C49-892F-5B33F822B329}"/>
    <cellStyle name="Currency 5 3 2 4 3" xfId="26496" xr:uid="{49081016-EABC-4DB1-B361-D6F414E29952}"/>
    <cellStyle name="Currency 5 3 2 5" xfId="4278"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5" xr:uid="{00000000-0005-0000-0000-0000F0030000}"/>
    <cellStyle name="Currency 5 3 3 2" xfId="3113"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6" xr:uid="{00000000-0005-0000-0000-0000F0030000}"/>
    <cellStyle name="Currency 5 3 3 4" xfId="4435"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3" xr:uid="{00000000-0005-0000-0000-0000F1030000}"/>
    <cellStyle name="Currency 5 3 4 2" xfId="3111"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4"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3"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0"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1"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7" xr:uid="{00000000-0005-0000-0000-0000F3030000}"/>
    <cellStyle name="Currency 5 4 2 2" xfId="3114"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1" xr:uid="{00000000-0005-0000-0000-0000F3030000}"/>
    <cellStyle name="Currency 5 4 2 3 2" xfId="32093" xr:uid="{CAAB1019-AF13-4350-8223-E9237702A722}"/>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8" xr:uid="{00000000-0005-0000-0000-0000F4030000}"/>
    <cellStyle name="Currency 5 4 3 2" xfId="2698"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5"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6" xr:uid="{00000000-0005-0000-0000-0000F5030000}"/>
    <cellStyle name="Currency 5 4 4 2" xfId="4686"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2"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0"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1" xr:uid="{00000000-0005-0000-0000-0000F8030000}"/>
    <cellStyle name="Currency 5 5 4" xfId="1979" xr:uid="{00000000-0005-0000-0000-0000F9030000}"/>
    <cellStyle name="Currency 5 5 5" xfId="4436"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2" xr:uid="{00000000-0005-0000-0000-0000FA030000}"/>
    <cellStyle name="Currency 5 6 2" xfId="2887"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0"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3" xr:uid="{00000000-0005-0000-0000-0000FB030000}"/>
    <cellStyle name="Currency 5 7 2" xfId="2480"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6"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3" xr:uid="{00000000-0005-0000-0000-0000FC030000}"/>
    <cellStyle name="Currency 5 8 2" xfId="2174"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8" xr:uid="{00000000-0005-0000-0000-0000FC030000}"/>
    <cellStyle name="Currency 5 8 4" xfId="23105" xr:uid="{CBC88581-24CC-458C-88B9-2467C62CDA1B}"/>
    <cellStyle name="Currency 5 9" xfId="3889"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5" xr:uid="{00000000-0005-0000-0000-0000FE030000}"/>
    <cellStyle name="Currency 6 2 2" xfId="3116"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2"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4" xr:uid="{00000000-0005-0000-0000-0000FE030000}"/>
    <cellStyle name="Currency 6 2 4 2" xfId="28453" xr:uid="{63F8D999-7F7B-4DAE-890C-454CEE7A69B1}"/>
    <cellStyle name="Currency 6 2 4 2 2" xfId="32097" xr:uid="{F912ABCC-8B2D-42E9-99A5-D876CC52DB09}"/>
    <cellStyle name="Currency 6 2 4 3" xfId="25893" xr:uid="{7C3EFCC2-60A4-44AB-9B00-3C8AEB3CC08F}"/>
    <cellStyle name="Currency 6 2 5" xfId="4279"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6" xr:uid="{00000000-0005-0000-0000-0000FF030000}"/>
    <cellStyle name="Currency 6 3 2" xfId="3117"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7" xr:uid="{00000000-0005-0000-0000-0000FF030000}"/>
    <cellStyle name="Currency 6 3 4" xfId="4437"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4" xr:uid="{00000000-0005-0000-0000-000000040000}"/>
    <cellStyle name="Currency 6 4 2" xfId="3115"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2"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4"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59"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8"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8" xr:uid="{00000000-0005-0000-0000-0000EA020000}"/>
    <cellStyle name="Currency 7 2" xfId="3118"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0"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2 2" xfId="31949" xr:uid="{452465B0-9BA9-456F-918D-859E7102DBEE}"/>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8"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4"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2"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3"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2"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1"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3" xr:uid="{00000000-0005-0000-0000-00000E030000}"/>
    <cellStyle name="Normal 10 2 2 2 3 2" xfId="4438"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1"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49"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5" xr:uid="{00000000-0005-0000-0000-000010030000}"/>
    <cellStyle name="Normal 10 2 2 3 2" xfId="3124"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0"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5" xr:uid="{00000000-0005-0000-0000-000012030000}"/>
    <cellStyle name="Normal 10 2 2 4 2" xfId="4439"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0"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1"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5"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5"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6" xr:uid="{00000000-0005-0000-0000-000016030000}"/>
    <cellStyle name="Normal 10 2 3 2 2" xfId="3127"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2"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8" xr:uid="{00000000-0005-0000-0000-000018030000}"/>
    <cellStyle name="Normal 10 2 3 3 2" xfId="4440"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6"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4"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3"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4"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29"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4"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5"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0" xr:uid="{00000000-0005-0000-0000-00001E030000}"/>
    <cellStyle name="Normal 10 2 5 2" xfId="4441"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89"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1"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5"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4"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2"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4"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3" xr:uid="{00000000-0005-0000-0000-000025030000}"/>
    <cellStyle name="Normal 10 3 2 3 2" xfId="4442"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1"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8"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4"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5"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7" xr:uid="{00000000-0005-0000-0000-000029030000}"/>
    <cellStyle name="Normal 10 3 3 2 2" xfId="3135"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5"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6" xr:uid="{00000000-0005-0000-0000-00002B030000}"/>
    <cellStyle name="Normal 10 3 3 3 2" xfId="4443"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4"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0"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6"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7"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3"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8" xr:uid="{00000000-0005-0000-0000-000030030000}"/>
    <cellStyle name="Normal 10 3 5 2" xfId="4444"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0"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8"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2"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5"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0"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6"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1" xr:uid="{00000000-0005-0000-0000-000037030000}"/>
    <cellStyle name="Normal 10 4 2 3 2" xfId="4445"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39"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1"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5"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6"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2"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8"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7"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6"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1"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8"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2"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6"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09"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8"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7"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8"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6"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7"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0"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49"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8"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1"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7"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8"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2"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8"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09"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3"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09"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0"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3"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6"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2"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3"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1"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2"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3"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4"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1"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4"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1"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0"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7"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3"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59"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0"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1"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6"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4"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59"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4"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7"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7"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6"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5"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2"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0"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6"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49"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3"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2"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6"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3"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1"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0"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3"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3"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7"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5"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2"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4"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4"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8"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5"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5"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19"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5"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5"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8"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8"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6"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3"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1"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4"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6"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1"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6"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4"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7"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7"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2"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6"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8"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3"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7"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5"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6"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0"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8"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3"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29"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6"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79"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5"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3 6" xfId="31951" xr:uid="{038C6C18-5F8F-4841-A484-41FD01F55842}"/>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6"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6"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6"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1" xr:uid="{00000000-0005-0000-0000-0000B7030000}"/>
    <cellStyle name="Normal 2 2 4 2 2 2 2 2" xfId="3152"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8"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3" xr:uid="{00000000-0005-0000-0000-0000B9030000}"/>
    <cellStyle name="Normal 2 2 4 2 2 2 3 2" xfId="4452"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1"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5"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0" xr:uid="{00000000-0005-0000-0000-0000BB030000}"/>
    <cellStyle name="Normal 2 2 4 2 2 3 2" xfId="3154"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7"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5" xr:uid="{00000000-0005-0000-0000-0000BD030000}"/>
    <cellStyle name="Normal 2 2 4 2 2 4 2" xfId="4453"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0"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5"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49"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0"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2" xr:uid="{00000000-0005-0000-0000-0000C1030000}"/>
    <cellStyle name="Normal 2 2 4 2 3 2 2" xfId="3157"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89"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8" xr:uid="{00000000-0005-0000-0000-0000C3030000}"/>
    <cellStyle name="Normal 2 2 4 2 3 3 2" xfId="4454"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6"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8"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0"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39"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59"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19"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6"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0" xr:uid="{00000000-0005-0000-0000-0000C9030000}"/>
    <cellStyle name="Normal 2 2 4 2 5 2" xfId="4455"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7"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5"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89"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7"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2"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1"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3" xr:uid="{00000000-0005-0000-0000-0000D0030000}"/>
    <cellStyle name="Normal 2 2 4 3 2 3 2" xfId="4456"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1"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2"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1"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0"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3" xr:uid="{00000000-0005-0000-0000-0000D4030000}"/>
    <cellStyle name="Normal 2 2 4 3 3 2 2" xfId="3165"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2"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6" xr:uid="{00000000-0005-0000-0000-0000D6030000}"/>
    <cellStyle name="Normal 2 2 4 3 3 3 2" xfId="4457"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4"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4"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7"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7"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0"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8" xr:uid="{00000000-0005-0000-0000-0000DB030000}"/>
    <cellStyle name="Normal 2 2 4 3 5 2" xfId="4458"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8"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2"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6"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8"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0"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3"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1" xr:uid="{00000000-0005-0000-0000-0000E2030000}"/>
    <cellStyle name="Normal 2 2 4 4 2 3 2" xfId="4459"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69"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5"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2"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1"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2"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4"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8"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0"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899"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2"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6"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29"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5"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59"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1"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2"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3"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0"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6"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0"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2"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5"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4"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1"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0"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5"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2"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1"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6"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3"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3"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8"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19"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8"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29" xr:uid="{00000000-0005-0000-0000-000007040000}"/>
    <cellStyle name="Normal 2 2 5 2 2 2 2" xfId="3175"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4"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6" xr:uid="{00000000-0005-0000-0000-000009040000}"/>
    <cellStyle name="Normal 2 2 5 2 2 3 2" xfId="4463"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4"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3"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8"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3"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7"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8"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2"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8" xr:uid="{00000000-0005-0000-0000-00000F040000}"/>
    <cellStyle name="Normal 2 2 5 2 4 2" xfId="4464"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3"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1"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5"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5"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0" xr:uid="{00000000-0005-0000-0000-000013040000}"/>
    <cellStyle name="Normal 2 2 5 3 2 2" xfId="3180"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5"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1" xr:uid="{00000000-0005-0000-0000-000015040000}"/>
    <cellStyle name="Normal 2 2 5 3 3 2" xfId="4465"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79"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4"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7"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2"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2"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7"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1"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6"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2"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1"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5"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4"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3" xr:uid="{00000000-0005-0000-0000-000021040000}"/>
    <cellStyle name="Normal 2 2 6 2 2 2 2" xfId="3185"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7"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6" xr:uid="{00000000-0005-0000-0000-000023040000}"/>
    <cellStyle name="Normal 2 2 6 2 2 3 2" xfId="4467"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4"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39"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2" xr:uid="{00000000-0005-0000-0000-000025040000}"/>
    <cellStyle name="Normal 2 2 6 2 3 2" xfId="3187"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6"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8" xr:uid="{00000000-0005-0000-0000-000027040000}"/>
    <cellStyle name="Normal 2 2 6 2 4 2" xfId="4468"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3"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7"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1"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4"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4" xr:uid="{00000000-0005-0000-0000-00002B040000}"/>
    <cellStyle name="Normal 2 2 6 3 2 2" xfId="3190"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8"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1" xr:uid="{00000000-0005-0000-0000-00002D040000}"/>
    <cellStyle name="Normal 2 2 6 3 3 2" xfId="4469"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89"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0"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29"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4"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2"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1"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3"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3" xr:uid="{00000000-0005-0000-0000-000033040000}"/>
    <cellStyle name="Normal 2 2 6 5 2" xfId="4470"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4"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7"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1"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6"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5"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0"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6" xr:uid="{00000000-0005-0000-0000-00003A040000}"/>
    <cellStyle name="Normal 2 2 7 2 3 2" xfId="4471"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4"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1"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0"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5"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5" xr:uid="{00000000-0005-0000-0000-00003E040000}"/>
    <cellStyle name="Normal 2 2 7 3 2 2" xfId="3198"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1"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199" xr:uid="{00000000-0005-0000-0000-000040040000}"/>
    <cellStyle name="Normal 2 2 7 3 3 2" xfId="4472"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7"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4"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4"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0"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299"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1" xr:uid="{00000000-0005-0000-0000-000045040000}"/>
    <cellStyle name="Normal 2 2 7 5 2" xfId="4473"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5"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1"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5"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7"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3"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2"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4" xr:uid="{00000000-0005-0000-0000-00004C040000}"/>
    <cellStyle name="Normal 2 2 8 2 3 2" xfId="4474"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2"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7"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1"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6"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5"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6"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5"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5"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6"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4"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8"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8"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7"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3"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8" xr:uid="{00000000-0005-0000-0000-000059040000}"/>
    <cellStyle name="Normal 2 2 9 2 3 2" xfId="4476"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6"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5"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2"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7"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09"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7"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6"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7"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7"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4"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0"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39"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8"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5"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2"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2"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1" xr:uid="{00000000-0005-0000-0000-00006C040000}"/>
    <cellStyle name="Normal 2 5 2 2 2 2 2" xfId="3213"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5"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4" xr:uid="{00000000-0005-0000-0000-00006E040000}"/>
    <cellStyle name="Normal 2 5 2 2 2 3 2" xfId="4478"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2"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4"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0" xr:uid="{00000000-0005-0000-0000-000070040000}"/>
    <cellStyle name="Normal 2 5 2 2 3 2" xfId="3215"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4"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6" xr:uid="{00000000-0005-0000-0000-000072040000}"/>
    <cellStyle name="Normal 2 5 2 2 4 2" xfId="4479"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1"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4"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8"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799"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2" xr:uid="{00000000-0005-0000-0000-000076040000}"/>
    <cellStyle name="Normal 2 5 2 3 2 2" xfId="3218"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6"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19" xr:uid="{00000000-0005-0000-0000-000078040000}"/>
    <cellStyle name="Normal 2 5 2 3 3 2" xfId="4480"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7"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7"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3"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8"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0"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39"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7"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1" xr:uid="{00000000-0005-0000-0000-00007E040000}"/>
    <cellStyle name="Normal 2 5 2 5 2" xfId="4481"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8"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4"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8"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3"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3"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8"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4" xr:uid="{00000000-0005-0000-0000-000085040000}"/>
    <cellStyle name="Normal 2 5 3 2 3 2" xfId="4482"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2"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8"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4"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49"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3" xr:uid="{00000000-0005-0000-0000-000089040000}"/>
    <cellStyle name="Normal 2 5 3 3 2 2" xfId="3226"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09"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7" xr:uid="{00000000-0005-0000-0000-00008B040000}"/>
    <cellStyle name="Normal 2 5 3 3 3 2" xfId="4483"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5"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1"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8"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8"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7"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29" xr:uid="{00000000-0005-0000-0000-000090040000}"/>
    <cellStyle name="Normal 2 5 3 5 2" xfId="4484"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09"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8"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2"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4"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1"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0"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2" xr:uid="{00000000-0005-0000-0000-000097040000}"/>
    <cellStyle name="Normal 2 5 4 2 3 2" xfId="4485"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0"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4"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5"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0"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3"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4"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69"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6"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0"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1"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5"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5"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5"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0"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7"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1"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6"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6"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6"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1"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8"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1"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7"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7"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1"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8"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8"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2"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39"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49"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4"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8"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1"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09"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49" xr:uid="{00000000-0005-0000-0000-0000BC040000}"/>
    <cellStyle name="Normal 2 6 2 2 2 2" xfId="3237"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2"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8" xr:uid="{00000000-0005-0000-0000-0000BE040000}"/>
    <cellStyle name="Normal 2 6 2 2 3 2" xfId="4489"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6"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6"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8" xr:uid="{00000000-0005-0000-0000-0000C0040000}"/>
    <cellStyle name="Normal 2 6 2 3 2" xfId="3239"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1"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0" xr:uid="{00000000-0005-0000-0000-0000C2040000}"/>
    <cellStyle name="Normal 2 6 2 4 2" xfId="4490"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5"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1"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5"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1"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0" xr:uid="{00000000-0005-0000-0000-0000C6040000}"/>
    <cellStyle name="Normal 2 6 3 2 2" xfId="3242"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3"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3" xr:uid="{00000000-0005-0000-0000-0000C8040000}"/>
    <cellStyle name="Normal 2 6 3 3 2" xfId="4491"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1"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4"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0"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1"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4"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7"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2"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5" xr:uid="{00000000-0005-0000-0000-0000CE040000}"/>
    <cellStyle name="Normal 2 6 5 2" xfId="4492"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3"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1"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5"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0"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3" xr:uid="{00000000-0005-0000-0000-0000D4040000}"/>
    <cellStyle name="Normal 2 7 2 2 2 2" xfId="3248"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5"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49" xr:uid="{00000000-0005-0000-0000-0000D6040000}"/>
    <cellStyle name="Normal 2 7 2 2 3 2" xfId="4493"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7"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8"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2" xr:uid="{00000000-0005-0000-0000-0000D8040000}"/>
    <cellStyle name="Normal 2 7 2 3 2" xfId="3250"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4"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1" xr:uid="{00000000-0005-0000-0000-0000DA040000}"/>
    <cellStyle name="Normal 2 7 2 4 2" xfId="4494"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6"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6"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0"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3"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4" xr:uid="{00000000-0005-0000-0000-0000DE040000}"/>
    <cellStyle name="Normal 2 7 3 2 2" xfId="3253"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6"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4" xr:uid="{00000000-0005-0000-0000-0000E0040000}"/>
    <cellStyle name="Normal 2 7 3 3 2" xfId="4495"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2"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89"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1"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2"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5"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1"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3"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6" xr:uid="{00000000-0005-0000-0000-0000E6040000}"/>
    <cellStyle name="Normal 2 7 5 2" xfId="4496"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4"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6"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0"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1"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8"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8"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59" xr:uid="{00000000-0005-0000-0000-0000ED040000}"/>
    <cellStyle name="Normal 2 8 2 3 2" xfId="4497"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7"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0"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2"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3"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5" xr:uid="{00000000-0005-0000-0000-0000F1040000}"/>
    <cellStyle name="Normal 2 8 3 2 2" xfId="3261"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19"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2" xr:uid="{00000000-0005-0000-0000-0000F3040000}"/>
    <cellStyle name="Normal 2 8 3 3 2" xfId="4498"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0"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3"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4"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3"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7"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4" xr:uid="{00000000-0005-0000-0000-0000F8040000}"/>
    <cellStyle name="Normal 2 8 5 2" xfId="4499"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5"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0"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4"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2"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6"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0"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7" xr:uid="{00000000-0005-0000-0000-0000FF040000}"/>
    <cellStyle name="Normal 2 9 2 3 2" xfId="4500"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5"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6"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3"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5"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8"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6"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5"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1"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6"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3"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7"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3"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1 2" xfId="32100" xr:uid="{D8C24802-C18A-4637-91CA-FC658E9745E7}"/>
    <cellStyle name="Normal 22" xfId="12382" xr:uid="{8C915B8E-2FA3-4DC4-BD95-7A870649C7C0}"/>
    <cellStyle name="Normal 22 2" xfId="32101" xr:uid="{B8FEC79E-E366-45F8-84F7-FBFF21D008F9}"/>
    <cellStyle name="Normal 23" xfId="30098" xr:uid="{C20B993B-01C2-4C51-8F98-6A9CBB8E2F4D}"/>
    <cellStyle name="Normal 23 2" xfId="30395" xr:uid="{287CA121-5416-4078-9572-C7B4DE184957}"/>
    <cellStyle name="Normal 23 3" xfId="31721" xr:uid="{23061F0C-4409-4E5F-A960-26EABC21E703}"/>
    <cellStyle name="Normal 23 4" xfId="32306" xr:uid="{CB736105-AB8D-48E0-A497-E23886E7A552}"/>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3" xr:uid="{7E0E1DE2-FFD9-4B6C-A96E-E7DA851E3AAB}"/>
    <cellStyle name="Normal 3 2 2 4 3 2 2" xfId="32044" xr:uid="{F362D291-2848-44E9-A467-214F01760AEA}"/>
    <cellStyle name="Normal 3 2 2 4 3 2 3" xfId="31886" xr:uid="{49C2CE7A-E232-4922-840C-B66A9B71B80A}"/>
    <cellStyle name="Normal 3 2 2 4 3 2 4" xfId="32247" xr:uid="{BA6F40FD-1D20-4779-A6C5-224207DB818C}"/>
    <cellStyle name="Normal 3 2 2 4 3 3" xfId="30235" xr:uid="{B775CA85-A94A-4FA2-B016-4DD4E6773E9E}"/>
    <cellStyle name="Normal 3 2 2 4 3 3 2" xfId="31378" xr:uid="{FE22CF11-4570-4966-8D0D-C6F52D65F8E8}"/>
    <cellStyle name="Normal 3 2 2 4 3 4" xfId="31575" xr:uid="{D3F1F72C-C507-475E-BFC1-88BFEC9AABA6}"/>
    <cellStyle name="Normal 3 2 2 4 4" xfId="31820" xr:uid="{F9E6DFD3-5C36-4E26-92BC-53CE35C2A839}"/>
    <cellStyle name="Normal 3 2 2 4 5" xfId="31766" xr:uid="{447F1DD7-040F-4251-998E-31C06677362F}"/>
    <cellStyle name="Normal 3 2 2 4 6" xfId="32131" xr:uid="{56FA5428-01D1-40E3-BF0F-7C47D3EB493D}"/>
    <cellStyle name="Normal 3 2 2 5" xfId="31262" xr:uid="{45F1AD26-CE1F-46C4-A103-5777DD7B21F9}"/>
    <cellStyle name="Normal 3 2 2 6" xfId="31736" xr:uid="{CB28E557-7260-4BDB-8D76-2E797344B96E}"/>
    <cellStyle name="Normal 3 2 2 7" xfId="32102" xr:uid="{90FE6539-1269-491F-B6B8-187C7E6824C0}"/>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8" xr:uid="{51E09282-E913-4ED6-8E0D-C413A5D4A1F2}"/>
    <cellStyle name="Normal 3 2 3 3 2 3 2 3 3 2 2" xfId="31887" xr:uid="{CA292F10-9B41-47DB-990B-71F7211E9075}"/>
    <cellStyle name="Normal 3 2 3 3 2 3 2 3 3 2 3" xfId="32248" xr:uid="{14F48E6A-CDC0-4DE5-B891-9CFE31003910}"/>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8" xr:uid="{00000000-0005-0000-0000-000014050000}"/>
    <cellStyle name="Normal 3 2 3 3 2 3 4 2" xfId="31291" xr:uid="{EB8BC9D9-A033-4C6E-8AEF-B73E94BB5D44}"/>
    <cellStyle name="Normal 3 2 3 3 2 3 5" xfId="2093" xr:uid="{00000000-0005-0000-0000-000008020000}"/>
    <cellStyle name="Normal 3 2 3 3 2 3 5 2" xfId="4648" xr:uid="{F5C0EA0D-9822-4FF4-BD48-55FE3EF7782D}"/>
    <cellStyle name="Normal 3 2 3 3 2 3 5 2 2" xfId="32003" xr:uid="{1A12E714-6482-4895-87B1-350DFDCC84D7}"/>
    <cellStyle name="Normal 3 2 3 3 2 3 5 2 3" xfId="31825" xr:uid="{E83361B3-B423-4964-9BD3-17D6E9F699B6}"/>
    <cellStyle name="Normal 3 2 3 3 2 3 5 2 4" xfId="32186" xr:uid="{9B1D87E4-343F-410B-9490-1E66C2A350AF}"/>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6"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3 8" xfId="31767" xr:uid="{FB0074F9-BDA5-4BFF-9098-21F44055B532}"/>
    <cellStyle name="Normal 3 2 3 3 2 3 9" xfId="32132" xr:uid="{71061915-0A05-4ACD-9A2C-BB6AAB52C8EA}"/>
    <cellStyle name="Normal 3 2 3 3 2 4" xfId="859" xr:uid="{00000000-0005-0000-0000-000008050000}"/>
    <cellStyle name="Normal 3 2 3 3 2 4 2" xfId="2917"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4 4" xfId="31969" xr:uid="{9C10A648-235B-4879-AF30-28150FE07C0F}"/>
    <cellStyle name="Normal 3 2 3 3 2 5" xfId="2092" xr:uid="{00000000-0005-0000-0000-000006020000}"/>
    <cellStyle name="Normal 3 2 3 3 2 5 2" xfId="4665" xr:uid="{1B4AA995-6D1E-409F-BFE5-CBE6CD7AB94F}"/>
    <cellStyle name="Normal 3 2 3 3 2 5 2 2" xfId="31824" xr:uid="{F72481D8-A1C8-47BC-9864-4209EC1033E5}"/>
    <cellStyle name="Normal 3 2 3 3 2 5 2 3" xfId="32185" xr:uid="{E5282306-3E1E-411B-B776-5C82A64DC8A6}"/>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5"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2 8" xfId="31738" xr:uid="{6999208B-1F94-4248-A38C-18714DE2421C}"/>
    <cellStyle name="Normal 3 2 3 3 2 9" xfId="32104" xr:uid="{096459AF-9B13-49B1-BAFB-5C1DE26880A8}"/>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2 2" xfId="30085" xr:uid="{89E53FE7-94C9-4D91-BBC4-6F94CBF85A44}"/>
    <cellStyle name="Normal 3 2 3 3 4 2 2 2 3" xfId="3712" xr:uid="{00000000-0005-0000-0000-00007A040000}"/>
    <cellStyle name="Normal 3 2 3 3 4 2 2 2 3 2" xfId="4774" xr:uid="{3EE6A992-6E14-412B-A546-1161B9E0D3AE}"/>
    <cellStyle name="Normal 3 2 3 3 4 2 2 2 3 2 2" xfId="31888" xr:uid="{F07EFFB2-0B35-4165-8243-AD2DC13C9649}"/>
    <cellStyle name="Normal 3 2 3 3 4 2 2 2 3 2 3" xfId="32249" xr:uid="{816D70C8-1CEE-48C2-AB48-EA4E9F8DC0E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89"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5" xr:uid="{00000000-0005-0000-0000-00000E020000}"/>
    <cellStyle name="Normal 3 2 3 3 4 2 3 4 2" xfId="4715" xr:uid="{84F79AEF-86F1-430E-9A02-46E9B0EA2D4B}"/>
    <cellStyle name="Normal 3 2 3 3 4 2 3 4 2 2" xfId="31827" xr:uid="{3A4CB19C-4B69-492D-9C78-4E474D489727}"/>
    <cellStyle name="Normal 3 2 3 3 4 2 3 4 2 3" xfId="32188" xr:uid="{30A3920A-DBA4-4268-A0B7-E4E4F68B3BCD}"/>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3 7" xfId="31769" xr:uid="{D4BE390D-028E-4189-9379-83C9F666B55F}"/>
    <cellStyle name="Normal 3 2 3 3 4 2 3 8" xfId="32134" xr:uid="{9C5150A7-F1FB-4892-8C23-6096A57004B9}"/>
    <cellStyle name="Normal 3 2 3 3 4 2 4" xfId="23281" xr:uid="{607B55E2-785A-4475-A5AF-715CB366B607}"/>
    <cellStyle name="Normal 3 2 3 3 4 3" xfId="868" xr:uid="{00000000-0005-0000-0000-000013050000}"/>
    <cellStyle name="Normal 3 2 3 3 4 4" xfId="2919" xr:uid="{00000000-0005-0000-0000-00001D050000}"/>
    <cellStyle name="Normal 3 2 3 3 4 4 2" xfId="31295" xr:uid="{324C98B1-8E30-4CDB-8616-21FD670B2E3A}"/>
    <cellStyle name="Normal 3 2 3 3 4 5" xfId="2094" xr:uid="{00000000-0005-0000-0000-00000B020000}"/>
    <cellStyle name="Normal 3 2 3 3 4 5 2" xfId="3807" xr:uid="{88D4B6F8-D038-4FA2-9B5E-8BA2B2639DFB}"/>
    <cellStyle name="Normal 3 2 3 3 4 5 2 2" xfId="32004" xr:uid="{4DAC25F6-0FB8-45BA-AA5E-8FD6B5E87BA1}"/>
    <cellStyle name="Normal 3 2 3 3 4 5 2 3" xfId="31826" xr:uid="{B88A0E82-7758-4C50-B045-352B923A2766}"/>
    <cellStyle name="Normal 3 2 3 3 4 5 2 4" xfId="32187" xr:uid="{028A8E61-E3FC-4ACC-AABB-517CB8B124EF}"/>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7"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4 8" xfId="31768" xr:uid="{52BB57DC-309E-484B-9080-8913529F3D43}"/>
    <cellStyle name="Normal 3 2 3 3 4 9" xfId="32133" xr:uid="{AFE4C420-8A43-494F-BBD4-0AF19602EAF0}"/>
    <cellStyle name="Normal 3 2 3 3 5" xfId="869" xr:uid="{00000000-0005-0000-0000-000014050000}"/>
    <cellStyle name="Normal 3 2 3 3 5 2" xfId="870" xr:uid="{00000000-0005-0000-0000-000015050000}"/>
    <cellStyle name="Normal 3 2 3 3 5 3" xfId="3713" xr:uid="{00000000-0005-0000-0000-000081040000}"/>
    <cellStyle name="Normal 3 2 3 3 5 3 2" xfId="4788" xr:uid="{345DF071-92C4-4D83-A3A4-5CDB82EFF459}"/>
    <cellStyle name="Normal 3 2 3 3 5 3 2 2" xfId="27325" xr:uid="{36392154-9601-4751-B21A-9FC0AC69F7FB}"/>
    <cellStyle name="Normal 3 2 3 3 5 3 2 3" xfId="31889" xr:uid="{8140FA26-D17C-4584-8D4D-573ADD25FEF2}"/>
    <cellStyle name="Normal 3 2 3 3 5 3 2 4" xfId="32250" xr:uid="{DE330BA9-02A9-427B-A94F-097C470F1294}"/>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70" xr:uid="{3F5C8904-0CB7-4A62-A566-1B839756158A}"/>
    <cellStyle name="Normal 3 2 3 4 3 2 3 3 2 2" xfId="31890" xr:uid="{E154C475-ADBD-4C67-A3F0-DB3F6E0EEE5D}"/>
    <cellStyle name="Normal 3 2 3 4 3 2 3 3 2 3" xfId="32251" xr:uid="{B1E13DAC-2ADD-4FAD-9B47-988D48E7418E}"/>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0" xr:uid="{00000000-0005-0000-0000-000023050000}"/>
    <cellStyle name="Normal 3 2 3 4 3 4 2" xfId="31284" xr:uid="{8B70590F-73CC-44E1-B466-2B324B3DBBCB}"/>
    <cellStyle name="Normal 3 2 3 4 3 5" xfId="2097" xr:uid="{00000000-0005-0000-0000-000012020000}"/>
    <cellStyle name="Normal 3 2 3 4 3 5 2" xfId="4670" xr:uid="{C7488697-347C-4027-9144-3C9AC3B4D98F}"/>
    <cellStyle name="Normal 3 2 3 4 3 5 2 2" xfId="32006" xr:uid="{63DD628A-3332-41E5-83A6-5EF25D57C7A6}"/>
    <cellStyle name="Normal 3 2 3 4 3 5 2 3" xfId="31829" xr:uid="{7A22F7B4-05A1-48AB-AFF9-59D92A68BC9B}"/>
    <cellStyle name="Normal 3 2 3 4 3 5 2 4" xfId="32190" xr:uid="{8129BB8E-2BD4-48D1-BAAD-8387C662A8A4}"/>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59"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3 8" xfId="31770" xr:uid="{A8A31B48-1C7D-451E-A923-AF8DD1D5D41D}"/>
    <cellStyle name="Normal 3 2 3 4 3 9" xfId="32135" xr:uid="{F282E306-5C7C-4B8F-A170-AD4A0971B008}"/>
    <cellStyle name="Normal 3 2 3 4 4" xfId="878" xr:uid="{00000000-0005-0000-0000-00001E050000}"/>
    <cellStyle name="Normal 3 2 3 4 4 2" xfId="1991" xr:uid="{00000000-0005-0000-0000-00001F050000}"/>
    <cellStyle name="Normal 3 2 3 4 4 3" xfId="3715" xr:uid="{00000000-0005-0000-0000-00008B040000}"/>
    <cellStyle name="Normal 3 2 3 4 4 3 2" xfId="4730" xr:uid="{6712E95B-D981-4590-85C2-AC9FC672C3C9}"/>
    <cellStyle name="Normal 3 2 3 4 4 3 2 2" xfId="32005" xr:uid="{292D9CB9-5532-4C18-86A9-8AE053804D5B}"/>
    <cellStyle name="Normal 3 2 3 4 4 3 2 3" xfId="31891" xr:uid="{C0C79DCC-404D-4F1E-A63E-A2B3672DB195}"/>
    <cellStyle name="Normal 3 2 3 4 4 3 2 4" xfId="32252" xr:uid="{41E2488C-A28A-4B1C-8AAD-CA41FC491ED0}"/>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4 4" xfId="31970" xr:uid="{B8CBA40C-037B-4726-A59A-F580392E6EA5}"/>
    <cellStyle name="Normal 3 2 3 4 5" xfId="2096" xr:uid="{00000000-0005-0000-0000-000010020000}"/>
    <cellStyle name="Normal 3 2 3 4 5 2" xfId="3777" xr:uid="{8B0DC8D1-7DE9-4171-A63D-3B65DE7CC539}"/>
    <cellStyle name="Normal 3 2 3 4 5 2 2" xfId="31828" xr:uid="{3186BE19-2C18-420C-B0F0-B88211CEEE55}"/>
    <cellStyle name="Normal 3 2 3 4 5 2 3" xfId="32189" xr:uid="{44EA70DC-D7D5-43DD-A3D9-B44B054224C0}"/>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8"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4 8" xfId="31739" xr:uid="{E293636D-CA5D-4887-ABBA-546E8CAD5AC5}"/>
    <cellStyle name="Normal 3 2 3 4 9" xfId="32105" xr:uid="{25A6E481-A371-40DE-BB3F-FECD0E01BABF}"/>
    <cellStyle name="Normal 3 2 3 5" xfId="2065"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5 5" xfId="31771" xr:uid="{9ED52BCC-D564-4E54-8F1A-10E73874EAC1}"/>
    <cellStyle name="Normal 3 2 3 5 6" xfId="32136" xr:uid="{0D3649FF-8439-42A2-BE5A-92CEC568DC24}"/>
    <cellStyle name="Normal 3 2 3 6" xfId="30111" xr:uid="{2DA27080-57C7-488E-9E66-228C66F3BB6F}"/>
    <cellStyle name="Normal 3 2 3 6 2" xfId="30470" xr:uid="{CBE48B84-9220-4165-B20B-487010328F48}"/>
    <cellStyle name="Normal 3 2 3 7" xfId="31737" xr:uid="{E129D624-C051-4C16-BA44-EADBCCDCB5ED}"/>
    <cellStyle name="Normal 3 2 3 8" xfId="32103" xr:uid="{58306533-9CB8-4EEE-B01D-8B349E6529E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700" xr:uid="{E7124F84-1902-4C52-813A-2AD87B201F7F}"/>
    <cellStyle name="Normal 3 2 4 3 2 3 3 2 2" xfId="31892" xr:uid="{5701A14E-6BBA-4D7C-A82E-CCD0C8880364}"/>
    <cellStyle name="Normal 3 2 4 3 2 3 3 2 3" xfId="32253" xr:uid="{4E5B406B-9CBF-4B0A-8EE1-6934FD237853}"/>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2" xr:uid="{00000000-0005-0000-0000-00002A050000}"/>
    <cellStyle name="Normal 3 2 4 3 4 2" xfId="31286" xr:uid="{C5493F1B-7833-429B-A3F9-F86186048626}"/>
    <cellStyle name="Normal 3 2 4 3 5" xfId="2099" xr:uid="{00000000-0005-0000-0000-000016020000}"/>
    <cellStyle name="Normal 3 2 4 3 5 2" xfId="4685" xr:uid="{06BFEBE3-1397-400F-9E69-D60195609A34}"/>
    <cellStyle name="Normal 3 2 4 3 5 2 2" xfId="32008" xr:uid="{D16BD06C-F267-415D-9602-A3A902387C1B}"/>
    <cellStyle name="Normal 3 2 4 3 5 2 3" xfId="31831" xr:uid="{8E9E19F7-83C3-4129-A871-D2AA7902053F}"/>
    <cellStyle name="Normal 3 2 4 3 5 2 4" xfId="32192" xr:uid="{68A05881-DE34-4F58-AFB2-C1757BA4CA13}"/>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2"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3 8" xfId="31772" xr:uid="{C076E18B-A48F-41C2-9A8F-066A198F18C1}"/>
    <cellStyle name="Normal 3 2 4 3 9" xfId="32137" xr:uid="{127D5AF2-0691-4D6C-BB18-92A232C8B25F}"/>
    <cellStyle name="Normal 3 2 4 4" xfId="2921"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4 3 2" xfId="32007" xr:uid="{08E476EB-DC98-4F80-9CA9-D9CA37233C07}"/>
    <cellStyle name="Normal 3 2 4 4 4" xfId="31971" xr:uid="{C794F656-CA7A-4FC9-9987-C98FEBB3A048}"/>
    <cellStyle name="Normal 3 2 4 5" xfId="2098" xr:uid="{00000000-0005-0000-0000-000014020000}"/>
    <cellStyle name="Normal 3 2 4 5 2" xfId="4644" xr:uid="{3EC2113D-E49B-4038-9F23-778F9B5DB2AD}"/>
    <cellStyle name="Normal 3 2 4 5 2 2" xfId="31830" xr:uid="{BC4ED26C-1BAE-4898-AE91-1636D0C98CDE}"/>
    <cellStyle name="Normal 3 2 4 5 2 3" xfId="32191" xr:uid="{B76F0BC3-7C4F-440E-A95B-A03DE88565A2}"/>
    <cellStyle name="Normal 3 2 4 5 3" xfId="30179" xr:uid="{8EA82334-E7EE-4E69-990C-4DEAF38099AA}"/>
    <cellStyle name="Normal 3 2 4 5 3 2" xfId="31323" xr:uid="{E9CBBCA5-54AD-468F-B466-AB0737888486}"/>
    <cellStyle name="Normal 3 2 4 5 4" xfId="31519" xr:uid="{B5FE814E-E042-40D9-B41A-A129B9C70AF7}"/>
    <cellStyle name="Normal 3 2 4 6" xfId="3961"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4 8" xfId="31740" xr:uid="{174DC396-6015-456B-BC3F-C6B4E00EB2BE}"/>
    <cellStyle name="Normal 3 2 4 9" xfId="32106" xr:uid="{BDFEF8CA-72F1-450F-B193-959616286A8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8"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6"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2"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5"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4"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4"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69"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7"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59"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5"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5"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3"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6"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6"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0"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7"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7"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3"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1"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6"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4"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0"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4"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7"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8"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2"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0"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8"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7"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3"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5"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0"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7"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1"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8"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8"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8"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69"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4" xr:uid="{00000000-0005-0000-0000-00005A050000}"/>
    <cellStyle name="Normal 4 2 2 2 2 2 2 2" xfId="3277"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2"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8" xr:uid="{00000000-0005-0000-0000-00005C050000}"/>
    <cellStyle name="Normal 4 2 2 2 2 2 3 2" xfId="4503"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6"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7"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3" xr:uid="{00000000-0005-0000-0000-00005E050000}"/>
    <cellStyle name="Normal 4 2 2 2 2 3 2" xfId="3279"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1"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0" xr:uid="{00000000-0005-0000-0000-000060050000}"/>
    <cellStyle name="Normal 4 2 2 2 2 4 2" xfId="4504"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5"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7"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1"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2"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5" xr:uid="{00000000-0005-0000-0000-000064050000}"/>
    <cellStyle name="Normal 4 2 2 2 3 2 2" xfId="3282"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3"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3" xr:uid="{00000000-0005-0000-0000-000066050000}"/>
    <cellStyle name="Normal 4 2 2 2 3 3 2" xfId="4505"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1"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0"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49"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79"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4"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2"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79"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5" xr:uid="{00000000-0005-0000-0000-00006C050000}"/>
    <cellStyle name="Normal 4 2 2 2 5 2" xfId="4506"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5"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7"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1"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0"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7"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5"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8" xr:uid="{00000000-0005-0000-0000-000073050000}"/>
    <cellStyle name="Normal 4 2 2 3 2 3 2" xfId="4507"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6"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4"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0"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1"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6" xr:uid="{00000000-0005-0000-0000-000077050000}"/>
    <cellStyle name="Normal 4 2 2 3 3 2 2" xfId="3290"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6"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1" xr:uid="{00000000-0005-0000-0000-000079050000}"/>
    <cellStyle name="Normal 4 2 2 3 3 3 2" xfId="4508"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89"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6"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0"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2"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4"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3" xr:uid="{00000000-0005-0000-0000-00007E050000}"/>
    <cellStyle name="Normal 4 2 2 3 5 2" xfId="4509"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6"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4"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8"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1"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5"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7"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6" xr:uid="{00000000-0005-0000-0000-000085050000}"/>
    <cellStyle name="Normal 4 2 2 4 2 3 2" xfId="4510"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4"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7"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1"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2"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7"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7"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1"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1"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7"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4"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8"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2"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8"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2"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2"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4"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2"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3"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69"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3"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3"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7"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3"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4"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8"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4"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5"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29"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5"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6"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8"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1"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8"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7"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2" xr:uid="{00000000-0005-0000-0000-0000AA050000}"/>
    <cellStyle name="Normal 4 2 3 2 2 2 2" xfId="3300"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8"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1" xr:uid="{00000000-0005-0000-0000-0000AC050000}"/>
    <cellStyle name="Normal 4 2 3 2 2 3 2" xfId="4514"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299"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5"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7"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4"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2"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1"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5"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3" xr:uid="{00000000-0005-0000-0000-0000B2050000}"/>
    <cellStyle name="Normal 4 2 3 2 4 2" xfId="4515"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1"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3"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7"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8"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3" xr:uid="{00000000-0005-0000-0000-0000B6050000}"/>
    <cellStyle name="Normal 4 2 3 3 2 2" xfId="3305"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29"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6" xr:uid="{00000000-0005-0000-0000-0000B8050000}"/>
    <cellStyle name="Normal 4 2 3 3 3 2" xfId="4516"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4"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6"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6"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3"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7"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0"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4"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7"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0"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3"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7"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7"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6" xr:uid="{00000000-0005-0000-0000-0000C4050000}"/>
    <cellStyle name="Normal 4 2 4 2 2 2 2" xfId="3310"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1"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1" xr:uid="{00000000-0005-0000-0000-0000C6050000}"/>
    <cellStyle name="Normal 4 2 4 2 2 3 2" xfId="4518"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09"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1"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5" xr:uid="{00000000-0005-0000-0000-0000C8050000}"/>
    <cellStyle name="Normal 4 2 4 2 3 2" xfId="3312"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0"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3" xr:uid="{00000000-0005-0000-0000-0000CA050000}"/>
    <cellStyle name="Normal 4 2 4 2 4 2" xfId="4519"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8"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49"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3"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6"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7" xr:uid="{00000000-0005-0000-0000-0000CE050000}"/>
    <cellStyle name="Normal 4 2 4 3 2 2" xfId="3315"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2"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6" xr:uid="{00000000-0005-0000-0000-0000D0050000}"/>
    <cellStyle name="Normal 4 2 4 3 3 2" xfId="4520"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4"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2"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8"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5"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7"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4"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6"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8" xr:uid="{00000000-0005-0000-0000-0000D6050000}"/>
    <cellStyle name="Normal 4 2 4 5 2" xfId="4521"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2"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89"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3"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79"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0"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4"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1" xr:uid="{00000000-0005-0000-0000-0000DD050000}"/>
    <cellStyle name="Normal 4 2 5 2 3 2" xfId="4522"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19"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3"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59"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6"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8" xr:uid="{00000000-0005-0000-0000-0000E1050000}"/>
    <cellStyle name="Normal 4 2 5 3 2 2" xfId="3323"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5"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4" xr:uid="{00000000-0005-0000-0000-0000E3050000}"/>
    <cellStyle name="Normal 4 2 5 3 3 2" xfId="4523"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2"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6"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7"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5"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3"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6" xr:uid="{00000000-0005-0000-0000-0000E8050000}"/>
    <cellStyle name="Normal 4 2 5 5 2" xfId="4524"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3"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3"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7"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0"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8"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6"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29" xr:uid="{00000000-0005-0000-0000-0000EF050000}"/>
    <cellStyle name="Normal 4 2 6 2 3 2" xfId="4525"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7"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09"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0"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7"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0"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79"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8"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6"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4"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6"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0"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1"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2"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7"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3" xr:uid="{00000000-0005-0000-0000-0000FC050000}"/>
    <cellStyle name="Normal 4 2 7 2 3 2" xfId="4527"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1"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7"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1"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8"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4"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0"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89"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8"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5"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6"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2"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2"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1"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0"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29"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6"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2"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3"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5"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1"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2"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3"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4"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2"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7"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7"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5"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6" xr:uid="{00000000-0005-0000-0000-00001B060000}"/>
    <cellStyle name="Normal 4 4 2 2 2 2 2" xfId="3339"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39"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0" xr:uid="{00000000-0005-0000-0000-00001D060000}"/>
    <cellStyle name="Normal 4 4 2 2 2 3 2" xfId="4530"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8"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6"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5" xr:uid="{00000000-0005-0000-0000-00001F060000}"/>
    <cellStyle name="Normal 4 4 2 2 3 2" xfId="3341"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8"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2" xr:uid="{00000000-0005-0000-0000-000021060000}"/>
    <cellStyle name="Normal 4 4 2 2 4 2" xfId="4531"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7"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6"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0"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1"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7" xr:uid="{00000000-0005-0000-0000-000025060000}"/>
    <cellStyle name="Normal 4 4 2 3 2 2" xfId="3344"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0"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5" xr:uid="{00000000-0005-0000-0000-000027060000}"/>
    <cellStyle name="Normal 4 4 2 3 3 2" xfId="4532"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3"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599"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5"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0"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6"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4"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3"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7" xr:uid="{00000000-0005-0000-0000-00002D060000}"/>
    <cellStyle name="Normal 4 4 2 5 2" xfId="4533"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6"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6"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0"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6"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49"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2"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0" xr:uid="{00000000-0005-0000-0000-000034060000}"/>
    <cellStyle name="Normal 4 4 3 2 3 2" xfId="4534"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8"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3"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6"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1"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8" xr:uid="{00000000-0005-0000-0000-000038060000}"/>
    <cellStyle name="Normal 4 4 3 3 2 2" xfId="3352"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3"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3" xr:uid="{00000000-0005-0000-0000-00003A060000}"/>
    <cellStyle name="Normal 4 4 3 3 3 2" xfId="4535"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1"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5"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4"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4"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1"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5" xr:uid="{00000000-0005-0000-0000-00003F060000}"/>
    <cellStyle name="Normal 4 4 3 5 2" xfId="4536"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7"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3"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7"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7"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7"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4"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8" xr:uid="{00000000-0005-0000-0000-000046060000}"/>
    <cellStyle name="Normal 4 4 4 2 3 2" xfId="4537"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6"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6"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7"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2"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59"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89"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5"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8"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8"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3"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7"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8"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0"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6"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39"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3"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8"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89"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1"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7"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0"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6"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69"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0"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39"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0"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1"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0"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1"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2"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0"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3"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4"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899"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4" xr:uid="{00000000-0005-0000-0000-00006B060000}"/>
    <cellStyle name="Normal 4 5 2 2 2 2" xfId="3362"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5"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3" xr:uid="{00000000-0005-0000-0000-00006D060000}"/>
    <cellStyle name="Normal 4 5 2 2 3 2" xfId="4541"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1"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4"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3"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4"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4"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3"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199"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5" xr:uid="{00000000-0005-0000-0000-000073060000}"/>
    <cellStyle name="Normal 4 5 2 4 2" xfId="4542"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2"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2"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6"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4"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5" xr:uid="{00000000-0005-0000-0000-000077060000}"/>
    <cellStyle name="Normal 4 5 3 2 2" xfId="3367"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6"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8" xr:uid="{00000000-0005-0000-0000-000079060000}"/>
    <cellStyle name="Normal 4 5 3 3 2" xfId="4543"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6"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5"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2"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5"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69"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2"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8"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4"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1"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2"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6"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3"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8" xr:uid="{00000000-0005-0000-0000-000085060000}"/>
    <cellStyle name="Normal 4 6 2 2 2 2" xfId="3372"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8"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3" xr:uid="{00000000-0005-0000-0000-000087060000}"/>
    <cellStyle name="Normal 4 6 2 2 3 2" xfId="4545"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1"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0"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7" xr:uid="{00000000-0005-0000-0000-000089060000}"/>
    <cellStyle name="Normal 4 6 2 3 2" xfId="3374"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7"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5" xr:uid="{00000000-0005-0000-0000-00008B060000}"/>
    <cellStyle name="Normal 4 6 2 4 2" xfId="4546"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0"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8"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2"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5"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799" xr:uid="{00000000-0005-0000-0000-00008F060000}"/>
    <cellStyle name="Normal 4 6 3 2 2" xfId="3377"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49"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8" xr:uid="{00000000-0005-0000-0000-000091060000}"/>
    <cellStyle name="Normal 4 6 3 3 2" xfId="4547"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6"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1"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4"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5"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79"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6"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0"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0" xr:uid="{00000000-0005-0000-0000-000097060000}"/>
    <cellStyle name="Normal 4 6 5 2" xfId="4548"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3"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8"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2"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5"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2"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1"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3" xr:uid="{00000000-0005-0000-0000-00009E060000}"/>
    <cellStyle name="Normal 4 7 2 3 2" xfId="4549"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1"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2"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5"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0"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0" xr:uid="{00000000-0005-0000-0000-0000A2060000}"/>
    <cellStyle name="Normal 4 7 3 2 2" xfId="3385"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2"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6" xr:uid="{00000000-0005-0000-0000-0000A4060000}"/>
    <cellStyle name="Normal 4 7 3 3 2" xfId="4550"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4"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5"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1"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7"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0"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8" xr:uid="{00000000-0005-0000-0000-0000A9060000}"/>
    <cellStyle name="Normal 4 7 5 2" xfId="4551"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4"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2"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6"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6"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0"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3"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1" xr:uid="{00000000-0005-0000-0000-0000B0060000}"/>
    <cellStyle name="Normal 4 8 2 3 2" xfId="4552"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89"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8"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6"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1"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2"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1"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2"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3"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5"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5"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199"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7"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4"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4"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5" xr:uid="{00000000-0005-0000-0000-0000BD060000}"/>
    <cellStyle name="Normal 4 9 2 3 2" xfId="4554"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3"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6"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7"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4"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6"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2"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3"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5"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6"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5"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1"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8"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10" xfId="31741" xr:uid="{EB468D5C-292E-49D2-9D34-153E60EA6B6C}"/>
    <cellStyle name="Normal 5 2 11" xfId="32107" xr:uid="{A5CCC382-9320-4002-8E0B-A241C27FF97C}"/>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1" xr:uid="{51905AF2-C163-47F0-8B1F-2980361FD244}"/>
    <cellStyle name="Normal 5 2 2 3 3 2 3 2 3 3 2 2" xfId="31893" xr:uid="{ED428851-BFE3-4469-AFC1-BE02FB35F118}"/>
    <cellStyle name="Normal 5 2 2 3 3 2 3 2 3 3 2 3" xfId="32254" xr:uid="{4DF417D0-76DD-4A24-A503-39EC6ACD519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8" xr:uid="{00000000-0005-0000-0000-0000D2060000}"/>
    <cellStyle name="Normal 5 2 2 3 3 2 3 4 2" xfId="31296" xr:uid="{78CA0B19-A34B-4E31-AA24-2A14D9E7C4D2}"/>
    <cellStyle name="Normal 5 2 2 3 3 2 3 5" xfId="2101" xr:uid="{00000000-0005-0000-0000-000062020000}"/>
    <cellStyle name="Normal 5 2 2 3 3 2 3 5 2" xfId="4645" xr:uid="{DCF2241D-14ED-485A-9D65-B2AB943923E7}"/>
    <cellStyle name="Normal 5 2 2 3 3 2 3 5 2 2" xfId="32009" xr:uid="{311B6BD8-7A0C-483A-86EC-99645DD7472F}"/>
    <cellStyle name="Normal 5 2 2 3 3 2 3 5 2 3" xfId="31833" xr:uid="{9706929A-8315-4FE2-9F13-4DEB82301A94}"/>
    <cellStyle name="Normal 5 2 2 3 3 2 3 5 2 4" xfId="32194" xr:uid="{21FF0BFF-8494-471A-AC1B-820B9134E01E}"/>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0"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3 8" xfId="31773" xr:uid="{3600C602-767D-4ED5-9E46-30E006767984}"/>
    <cellStyle name="Normal 5 2 2 3 3 2 3 9" xfId="32138" xr:uid="{EE858D67-3B13-4771-8D97-117966BE3805}"/>
    <cellStyle name="Normal 5 2 2 3 3 2 4" xfId="1059" xr:uid="{00000000-0005-0000-0000-0000D6050000}"/>
    <cellStyle name="Normal 5 2 2 3 3 2 4 2" xfId="2947"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4 4" xfId="31972" xr:uid="{3BDF3287-9D2F-4EB0-AEB6-0530A791668F}"/>
    <cellStyle name="Normal 5 2 2 3 3 2 5" xfId="2100" xr:uid="{00000000-0005-0000-0000-000060020000}"/>
    <cellStyle name="Normal 5 2 2 3 3 2 5 2" xfId="4664" xr:uid="{456E6ACB-B92B-4E09-90D7-9887AC9A6356}"/>
    <cellStyle name="Normal 5 2 2 3 3 2 5 2 2" xfId="31832" xr:uid="{9B08E067-086D-4D9E-AE7B-5D8F62A6A981}"/>
    <cellStyle name="Normal 5 2 2 3 3 2 5 2 3" xfId="32193" xr:uid="{63B79CA0-6AFB-4E9C-922C-728218BBAD67}"/>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3999"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2 8" xfId="31743" xr:uid="{B1D2670B-8947-4469-9E1A-D106971EB1E6}"/>
    <cellStyle name="Normal 5 2 2 3 3 2 9" xfId="32109" xr:uid="{E933789C-F64D-42D9-B492-51A8112289E9}"/>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2 2" xfId="30090" xr:uid="{2B878A51-CD5F-4DE5-B930-3F48D284360B}"/>
    <cellStyle name="Normal 5 2 2 3 3 4 2 2 2 3" xfId="3718" xr:uid="{00000000-0005-0000-0000-000047050000}"/>
    <cellStyle name="Normal 5 2 2 3 3 4 2 2 2 3 2" xfId="4815" xr:uid="{A9DAC7E2-553D-4565-B80F-940B97A51BE8}"/>
    <cellStyle name="Normal 5 2 2 3 3 4 2 2 2 3 2 2" xfId="31894" xr:uid="{2E6D6832-4FC8-475A-846C-82A046BC7937}"/>
    <cellStyle name="Normal 5 2 2 3 3 4 2 2 2 3 2 3" xfId="32255" xr:uid="{92F9EA04-B306-46BA-99F7-6C11BD68882A}"/>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5"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3" xr:uid="{00000000-0005-0000-0000-000068020000}"/>
    <cellStyle name="Normal 5 2 2 3 3 4 2 3 4 2" xfId="4708" xr:uid="{B07E0505-B8A6-484D-AAA8-0C41974ED4F4}"/>
    <cellStyle name="Normal 5 2 2 3 3 4 2 3 4 2 2" xfId="31835" xr:uid="{F9C48DFE-D247-4AAB-8ACB-429E8EC1470A}"/>
    <cellStyle name="Normal 5 2 2 3 3 4 2 3 4 2 3" xfId="32196" xr:uid="{C9E814E7-3F43-4911-9A6D-CB9E4E63BEFC}"/>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3 7" xfId="31775" xr:uid="{191A765D-BD8D-49B3-B1B5-6C684B35D4DB}"/>
    <cellStyle name="Normal 5 2 2 3 3 4 2 3 8" xfId="32140" xr:uid="{FDF29056-89CE-49B7-9EFA-8D4037F64C17}"/>
    <cellStyle name="Normal 5 2 2 3 3 4 2 4" xfId="24194" xr:uid="{8D3CA287-FEA1-4E49-ADF5-2EF14E33D055}"/>
    <cellStyle name="Normal 5 2 2 3 3 4 3" xfId="1068" xr:uid="{00000000-0005-0000-0000-0000E1050000}"/>
    <cellStyle name="Normal 5 2 2 3 3 4 4" xfId="2949" xr:uid="{00000000-0005-0000-0000-0000DB060000}"/>
    <cellStyle name="Normal 5 2 2 3 3 4 4 2" xfId="31290" xr:uid="{DEB5B321-0F2A-4419-A5CA-930B6F07E2F7}"/>
    <cellStyle name="Normal 5 2 2 3 3 4 5" xfId="2102" xr:uid="{00000000-0005-0000-0000-000065020000}"/>
    <cellStyle name="Normal 5 2 2 3 3 4 5 2" xfId="3790" xr:uid="{BC5A38D1-BFF3-476A-8A69-EA1EE0617EC6}"/>
    <cellStyle name="Normal 5 2 2 3 3 4 5 2 2" xfId="32010" xr:uid="{2736A193-2BDD-4045-8315-72469348CA9D}"/>
    <cellStyle name="Normal 5 2 2 3 3 4 5 2 3" xfId="31834" xr:uid="{35AED4AE-B505-4004-AEF1-E371ED7E9AD4}"/>
    <cellStyle name="Normal 5 2 2 3 3 4 5 2 4" xfId="32195" xr:uid="{33859655-3C91-4B17-8C83-6B3A7207B030}"/>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1"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4 8" xfId="31774" xr:uid="{9E765CF7-2580-47BD-BDC5-22CC68FF9066}"/>
    <cellStyle name="Normal 5 2 2 3 3 4 9" xfId="32139" xr:uid="{3268D36A-34B6-4EEB-86A6-1CAF98997D89}"/>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4" xr:uid="{DF0BC7BF-5428-4780-84E3-7F8E288418C8}"/>
    <cellStyle name="Normal 5 2 2 3 3 5 3 2 2" xfId="27326" xr:uid="{F12C00FE-6AFB-4D00-84B2-71822DC2DF6A}"/>
    <cellStyle name="Normal 5 2 2 3 3 5 3 2 3" xfId="31895" xr:uid="{EA5223BD-8DA4-40C2-AC0E-22FC368511DB}"/>
    <cellStyle name="Normal 5 2 2 3 3 5 3 2 4" xfId="32256" xr:uid="{EE27F297-0D28-44FB-B469-2676BDE2CFAE}"/>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8" xr:uid="{2AAB0A08-DE9A-4C96-9B2A-1DB1A63BD9DB}"/>
    <cellStyle name="Normal 5 2 2 3 4 3 2 3 3 2 2" xfId="31896" xr:uid="{B1B8553E-CD72-46B4-9F87-F32C3DDB7B88}"/>
    <cellStyle name="Normal 5 2 2 3 4 3 2 3 3 2 3" xfId="32257" xr:uid="{3DCB5804-C6EB-4AF1-BD0D-320C2C5D2499}"/>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0" xr:uid="{00000000-0005-0000-0000-0000E1060000}"/>
    <cellStyle name="Normal 5 2 2 3 4 3 4 2" xfId="31274" xr:uid="{48413553-C1B7-4B8D-A3C6-C8BF89975138}"/>
    <cellStyle name="Normal 5 2 2 3 4 3 5" xfId="2105" xr:uid="{00000000-0005-0000-0000-00006C020000}"/>
    <cellStyle name="Normal 5 2 2 3 4 3 5 2" xfId="4052" xr:uid="{49B8B7A8-4856-40A4-A58F-9BFE37881BD3}"/>
    <cellStyle name="Normal 5 2 2 3 4 3 5 2 2" xfId="32012" xr:uid="{0CAD7B59-CB61-400A-A1CA-F8D9BB9A6E12}"/>
    <cellStyle name="Normal 5 2 2 3 4 3 5 2 3" xfId="31837" xr:uid="{A588BDF8-3EE2-4247-9B0A-B972145A88E0}"/>
    <cellStyle name="Normal 5 2 2 3 4 3 5 2 4" xfId="32198" xr:uid="{58492CC4-D989-41FA-A605-D597B003F26C}"/>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3"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3 8" xfId="31776" xr:uid="{4D33DC6F-0FC1-4E8F-AD20-F90B0D2EDE91}"/>
    <cellStyle name="Normal 5 2 2 3 4 3 9" xfId="32141" xr:uid="{D66D414A-F473-42F7-87B6-D91CE6DBF97B}"/>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6" xr:uid="{FB999CD8-02A8-4F7C-89CE-DB6631DE48C4}"/>
    <cellStyle name="Normal 5 2 2 3 4 4 3 2 2" xfId="32011" xr:uid="{2077A9C9-43A2-4D9E-A5C2-A40B42EAC1FD}"/>
    <cellStyle name="Normal 5 2 2 3 4 4 3 2 3" xfId="31897" xr:uid="{C24AD1FD-349E-4B84-93CD-78B9610136AF}"/>
    <cellStyle name="Normal 5 2 2 3 4 4 3 2 4" xfId="32258" xr:uid="{77F12B24-B9F1-48F6-84E9-58EE73ED9EE2}"/>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4 4" xfId="31973" xr:uid="{92A24D7E-B907-4159-B0CD-7C23F1DBDBD5}"/>
    <cellStyle name="Normal 5 2 2 3 4 5" xfId="2104" xr:uid="{00000000-0005-0000-0000-00006A020000}"/>
    <cellStyle name="Normal 5 2 2 3 4 5 2" xfId="4658" xr:uid="{67E9FDA9-5A2B-445D-B40D-93E8A98A8238}"/>
    <cellStyle name="Normal 5 2 2 3 4 5 2 2" xfId="31836" xr:uid="{BEF9D787-8A7B-458F-9559-A5F6222AAA48}"/>
    <cellStyle name="Normal 5 2 2 3 4 5 2 3" xfId="32197" xr:uid="{3B70C184-DF46-4C91-B43B-40929562DEF3}"/>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2"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4 8" xfId="31744" xr:uid="{54C09C6C-220A-4512-960E-B3A11CE607A0}"/>
    <cellStyle name="Normal 5 2 2 3 4 9" xfId="32110" xr:uid="{2DF4E42D-C5E4-4F98-A068-FF2622B4F64D}"/>
    <cellStyle name="Normal 5 2 2 3 5" xfId="2066"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5 5" xfId="31777" xr:uid="{DAD3241F-0709-4BA2-8D70-B3346DDE6641}"/>
    <cellStyle name="Normal 5 2 2 3 5 6" xfId="32142" xr:uid="{F3EA8A32-7825-4666-B636-6E81CC6989EB}"/>
    <cellStyle name="Normal 5 2 2 3 6" xfId="30103" xr:uid="{93BD7124-346B-4FA7-9E75-822A18739E86}"/>
    <cellStyle name="Normal 5 2 2 3 6 2" xfId="30471" xr:uid="{B7FC6D84-3823-4E1F-9CD2-CD3763CCF30A}"/>
    <cellStyle name="Normal 5 2 2 3 7" xfId="31742" xr:uid="{BD9708E3-C64F-4E67-96E5-9588B3900876}"/>
    <cellStyle name="Normal 5 2 2 3 8" xfId="32108" xr:uid="{8448E5F3-656A-4B66-B914-A7B66838A83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6" xr:uid="{E49EB17C-CF0A-4F32-A8B8-D0C3423F7ADE}"/>
    <cellStyle name="Normal 5 2 2 4 3 2 3 3 2 2" xfId="31898" xr:uid="{E24D45E7-A433-4A82-BA01-89F4FBFDA568}"/>
    <cellStyle name="Normal 5 2 2 4 3 2 3 3 2 3" xfId="32259" xr:uid="{149EF702-3C19-48B0-B282-0F09A4A6FC76}"/>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1" xr:uid="{00000000-0005-0000-0000-0000E8060000}"/>
    <cellStyle name="Normal 5 2 2 4 3 4 2" xfId="31277" xr:uid="{5827531A-151D-490E-B9CC-5F64E61F31DF}"/>
    <cellStyle name="Normal 5 2 2 4 3 5" xfId="2107" xr:uid="{00000000-0005-0000-0000-000070020000}"/>
    <cellStyle name="Normal 5 2 2 4 3 5 2" xfId="4629" xr:uid="{CB491582-F2CB-4E36-BE6E-EFC681D7156D}"/>
    <cellStyle name="Normal 5 2 2 4 3 5 2 2" xfId="32014" xr:uid="{D9CF4148-B94C-4447-B94D-F7E4506C06A3}"/>
    <cellStyle name="Normal 5 2 2 4 3 5 2 3" xfId="31839" xr:uid="{56769A63-DAF9-4063-BC0F-E7FEEA436155}"/>
    <cellStyle name="Normal 5 2 2 4 3 5 2 4" xfId="32200" xr:uid="{1DE01491-5CA8-4233-B85A-041FDA101586}"/>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5"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3 8" xfId="31778" xr:uid="{DF8C4899-1FAE-49A2-994F-0FB1951EE34C}"/>
    <cellStyle name="Normal 5 2 2 4 3 9" xfId="32143" xr:uid="{836AEEC1-0C45-480C-8270-20DD72BE5D8B}"/>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1" xr:uid="{85B5A93A-A824-41A3-9870-5FB5020B28AB}"/>
    <cellStyle name="Normal 5 2 2 4 4 3 2 2" xfId="32013" xr:uid="{F0B744FA-4614-4402-80E3-C62BB7B97E63}"/>
    <cellStyle name="Normal 5 2 2 4 4 3 2 3" xfId="31899" xr:uid="{FF0CC654-7F43-4CC8-93A2-65C26A8B66EB}"/>
    <cellStyle name="Normal 5 2 2 4 4 3 2 4" xfId="32260" xr:uid="{ED095052-F63A-4264-9E2F-25FC7F9141C3}"/>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4 4" xfId="31974" xr:uid="{5011A8C3-CDD3-4D68-A94B-7DEEA43C17ED}"/>
    <cellStyle name="Normal 5 2 2 4 5" xfId="2106" xr:uid="{00000000-0005-0000-0000-00006E020000}"/>
    <cellStyle name="Normal 5 2 2 4 5 2" xfId="4678" xr:uid="{1C1F360D-C6E5-496D-8E0B-7C61EF688A4B}"/>
    <cellStyle name="Normal 5 2 2 4 5 2 2" xfId="31838" xr:uid="{AB5C8731-509D-429B-84FF-FEE9195C42AF}"/>
    <cellStyle name="Normal 5 2 2 4 5 2 3" xfId="32199" xr:uid="{6258179F-2AB3-4E9F-B933-19054CBC07E8}"/>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4"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4 8" xfId="31745" xr:uid="{5DB8CF59-6653-4F41-A0EC-71CE16AE526F}"/>
    <cellStyle name="Normal 5 2 2 4 9" xfId="32111" xr:uid="{1F1EEDA5-F72B-4A3F-BE1F-9F035ED2291F}"/>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3" xr:uid="{FD3276C6-408C-4237-B809-AE73C12F6AE6}"/>
    <cellStyle name="Normal 5 2 4 3 2 3 2 3 3 2 2" xfId="31900" xr:uid="{44621A2E-A929-4284-A9FF-F45270594537}"/>
    <cellStyle name="Normal 5 2 4 3 2 3 2 3 3 2 3" xfId="32261" xr:uid="{7DBD4543-C7F7-4BD1-9361-CCC7DCAA0D62}"/>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3" xr:uid="{00000000-0005-0000-0000-0000F4060000}"/>
    <cellStyle name="Normal 5 2 4 3 2 3 4 2" xfId="31278" xr:uid="{51508AF3-39AA-43A7-A514-BBE022261B7A}"/>
    <cellStyle name="Normal 5 2 4 3 2 3 5" xfId="2109" xr:uid="{00000000-0005-0000-0000-000079020000}"/>
    <cellStyle name="Normal 5 2 4 3 2 3 5 2" xfId="4628" xr:uid="{D9BC3CB2-5DA1-450C-BCAA-C84E226AB1E6}"/>
    <cellStyle name="Normal 5 2 4 3 2 3 5 2 2" xfId="32015" xr:uid="{1AFB65E5-28FD-4FB2-884B-A7DA39437B77}"/>
    <cellStyle name="Normal 5 2 4 3 2 3 5 2 3" xfId="31841" xr:uid="{8238606D-9D7B-463F-B9AC-CEBBB518EC68}"/>
    <cellStyle name="Normal 5 2 4 3 2 3 5 2 4" xfId="32202" xr:uid="{6F93B545-6FC6-4C13-9E65-0EE831522591}"/>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7"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3 8" xfId="31779" xr:uid="{5592C6C0-637B-4A97-BA33-4BAFC3D5CD01}"/>
    <cellStyle name="Normal 5 2 4 3 2 3 9" xfId="32144" xr:uid="{C4596500-03B0-4584-B6E9-970B479F11CB}"/>
    <cellStyle name="Normal 5 2 4 3 2 4" xfId="1102" xr:uid="{00000000-0005-0000-0000-000007060000}"/>
    <cellStyle name="Normal 5 2 4 3 2 4 2" xfId="2952"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4 4" xfId="31975" xr:uid="{064E7659-A02B-41EA-B445-2CD6B93158B6}"/>
    <cellStyle name="Normal 5 2 4 3 2 5" xfId="2108" xr:uid="{00000000-0005-0000-0000-000077020000}"/>
    <cellStyle name="Normal 5 2 4 3 2 5 2" xfId="4633" xr:uid="{CE0C5B6A-2719-4A04-925F-57872C2DEC2B}"/>
    <cellStyle name="Normal 5 2 4 3 2 5 2 2" xfId="31840" xr:uid="{DB72C985-3400-405A-8E34-3D4DBBB619B0}"/>
    <cellStyle name="Normal 5 2 4 3 2 5 2 3" xfId="32201" xr:uid="{532D7B60-6B1A-4F97-8DCA-E4547981C7A0}"/>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6"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2 8" xfId="31747" xr:uid="{1370E26B-E165-478B-AAB0-FF134BD6429D}"/>
    <cellStyle name="Normal 5 2 4 3 2 9" xfId="32113" xr:uid="{E79154E2-FD4A-45FE-8A40-648569CABF97}"/>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2 2" xfId="30091" xr:uid="{00FBE9D4-901D-40C4-AE9A-A01535727F0E}"/>
    <cellStyle name="Normal 5 2 4 3 4 2 2 2 3" xfId="3725" xr:uid="{00000000-0005-0000-0000-000077050000}"/>
    <cellStyle name="Normal 5 2 4 3 4 2 2 2 3 2" xfId="4699" xr:uid="{D86AE0E5-80AB-45CC-BB51-27009840DF19}"/>
    <cellStyle name="Normal 5 2 4 3 4 2 2 2 3 2 2" xfId="31901" xr:uid="{AF7946DE-7641-48E5-9025-8E2C689F56BD}"/>
    <cellStyle name="Normal 5 2 4 3 4 2 2 2 3 2 3" xfId="32262" xr:uid="{C60544C4-85C0-4B65-ACE8-A576E0A1C591}"/>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1"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1" xr:uid="{00000000-0005-0000-0000-00007F020000}"/>
    <cellStyle name="Normal 5 2 4 3 4 2 3 4 2" xfId="4771" xr:uid="{C01071CA-2E5F-4969-B1C0-9DBB04C21783}"/>
    <cellStyle name="Normal 5 2 4 3 4 2 3 4 2 2" xfId="31843" xr:uid="{D8D53E3A-1EDA-4541-A925-8FF58EF0B602}"/>
    <cellStyle name="Normal 5 2 4 3 4 2 3 4 2 3" xfId="32204" xr:uid="{95273ABC-820E-4FAF-BE26-470EC6B11C62}"/>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3 7" xfId="31781" xr:uid="{0B9D0FA8-1EE3-4CAC-A0A2-00DAB1A6BA8A}"/>
    <cellStyle name="Normal 5 2 4 3 4 2 3 8" xfId="32146" xr:uid="{003BD5D2-2CAF-4943-A929-DAE32658AB2D}"/>
    <cellStyle name="Normal 5 2 4 3 4 2 4" xfId="23057" xr:uid="{C7716834-6B7F-4C7C-AB0F-D110ACFBAC7A}"/>
    <cellStyle name="Normal 5 2 4 3 4 3" xfId="1111" xr:uid="{00000000-0005-0000-0000-000012060000}"/>
    <cellStyle name="Normal 5 2 4 3 4 4" xfId="2954" xr:uid="{00000000-0005-0000-0000-0000FD060000}"/>
    <cellStyle name="Normal 5 2 4 3 4 4 2" xfId="31283" xr:uid="{853362D5-299F-4808-978A-B0AF91C9FCCD}"/>
    <cellStyle name="Normal 5 2 4 3 4 5" xfId="2110" xr:uid="{00000000-0005-0000-0000-00007C020000}"/>
    <cellStyle name="Normal 5 2 4 3 4 5 2" xfId="4639" xr:uid="{9499810A-4B41-448D-89FA-46D00AE72935}"/>
    <cellStyle name="Normal 5 2 4 3 4 5 2 2" xfId="32016" xr:uid="{B984612D-612C-48AC-958B-D0A67F1B1E04}"/>
    <cellStyle name="Normal 5 2 4 3 4 5 2 3" xfId="31842" xr:uid="{B4C65C64-48F8-476C-BF1F-436E6648816C}"/>
    <cellStyle name="Normal 5 2 4 3 4 5 2 4" xfId="32203" xr:uid="{867F5827-62E2-4ADF-8E3F-30FB567CFE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8"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4 8" xfId="31780" xr:uid="{CC44A491-413C-4444-BA46-0535F11A269F}"/>
    <cellStyle name="Normal 5 2 4 3 4 9" xfId="32145" xr:uid="{FE633944-A227-4E63-9F41-2E7C10485731}"/>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9" xr:uid="{CC143ED1-937D-4F73-A068-C4CF9C5A1DF7}"/>
    <cellStyle name="Normal 5 2 4 3 5 3 2 2" xfId="27327" xr:uid="{17D2031A-E82D-4478-9366-F21AB81BBD6E}"/>
    <cellStyle name="Normal 5 2 4 3 5 3 2 3" xfId="31902" xr:uid="{62E067B1-43F1-4616-A129-2387F4DA9498}"/>
    <cellStyle name="Normal 5 2 4 3 5 3 2 4" xfId="32263" xr:uid="{B421CD4C-880A-418E-9148-8F11C1D8A2F7}"/>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10" xfId="32114" xr:uid="{1153BFE9-D222-46E2-9784-08F640AE57BE}"/>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9" xr:uid="{F35494D6-FE07-48A7-A0C8-E98B5ABBC110}"/>
    <cellStyle name="Normal 5 2 4 4 3 2 3 3 2 2" xfId="31903" xr:uid="{2AF37177-E98D-48F2-970B-BB909CD2BC9F}"/>
    <cellStyle name="Normal 5 2 4 4 3 2 3 3 2 3" xfId="32264" xr:uid="{C7E6D513-5FCC-4FF8-8A2C-93527D82ACCF}"/>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5" xr:uid="{00000000-0005-0000-0000-000003070000}"/>
    <cellStyle name="Normal 5 2 4 4 3 4 2" xfId="31273" xr:uid="{FA2917AE-C3BA-4BE1-A1E6-01DBDC065E54}"/>
    <cellStyle name="Normal 5 2 4 4 3 5" xfId="2113" xr:uid="{00000000-0005-0000-0000-000083020000}"/>
    <cellStyle name="Normal 5 2 4 4 3 5 2" xfId="3782" xr:uid="{D037D556-2DF5-490C-8D04-4D0D0B902C7F}"/>
    <cellStyle name="Normal 5 2 4 4 3 5 2 2" xfId="32018" xr:uid="{E883839E-7D58-47E3-8E15-A04A27296639}"/>
    <cellStyle name="Normal 5 2 4 4 3 5 2 3" xfId="31845" xr:uid="{773EABC2-F83D-4E78-8451-67B1A81231C0}"/>
    <cellStyle name="Normal 5 2 4 4 3 5 2 4" xfId="32206" xr:uid="{78A42A5B-CD44-40EC-9784-A2DDE2FE1C6D}"/>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0"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3 8" xfId="31782" xr:uid="{26431003-016D-41BB-BCD8-4AD7EA719C36}"/>
    <cellStyle name="Normal 5 2 4 4 3 9" xfId="32147" xr:uid="{F5DB61E4-D10A-4E3A-9987-89605A99C932}"/>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4" xr:uid="{2B3CDEAC-4952-4F4E-97D6-E795D826D395}"/>
    <cellStyle name="Normal 5 2 4 4 4 3 2 2" xfId="32017" xr:uid="{6EFB5ECF-FD24-404F-8ACC-1A0A3658A5F4}"/>
    <cellStyle name="Normal 5 2 4 4 4 3 2 3" xfId="31904" xr:uid="{96C8BE4E-AE03-43FB-B647-97A2DFAF2A80}"/>
    <cellStyle name="Normal 5 2 4 4 4 3 2 4" xfId="32265" xr:uid="{4C89A75F-4E39-4286-BD3F-21DC8DAAA53E}"/>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4 4" xfId="31976" xr:uid="{96C5CF29-78C3-4BC2-8D3A-9FC8A17F7CFA}"/>
    <cellStyle name="Normal 5 2 4 4 5" xfId="1123" xr:uid="{00000000-0005-0000-0000-00001F060000}"/>
    <cellStyle name="Normal 5 2 4 4 5 2" xfId="4684"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59" xr:uid="{B6A07F6F-9F13-4228-A8E1-D1C6B6C8E7AD}"/>
    <cellStyle name="Normal 5 2 4 4 5 4" xfId="24641" xr:uid="{11EB602C-CBF5-439D-843C-5A00AA8F3884}"/>
    <cellStyle name="Normal 5 2 4 4 6" xfId="2112" xr:uid="{00000000-0005-0000-0000-000081020000}"/>
    <cellStyle name="Normal 5 2 4 4 6 2" xfId="4696" xr:uid="{FE5B8EF5-9CD7-4287-865B-5A904A0E530B}"/>
    <cellStyle name="Normal 5 2 4 4 6 2 2" xfId="31844" xr:uid="{98BCF68F-B4F5-4D2B-A209-97C9F3D39170}"/>
    <cellStyle name="Normal 5 2 4 4 6 2 3" xfId="32205" xr:uid="{774B1780-FEC9-495F-A645-C28336F2EA7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09"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4 9" xfId="31748" xr:uid="{B2172B9C-ACE5-4A1D-B974-F4A90FDF134C}"/>
    <cellStyle name="Normal 5 2 4 5" xfId="1124" xr:uid="{00000000-0005-0000-0000-000020060000}"/>
    <cellStyle name="Normal 5 2 4 5 2" xfId="1125" xr:uid="{00000000-0005-0000-0000-000021060000}"/>
    <cellStyle name="Normal 5 2 4 5 3" xfId="3729" xr:uid="{00000000-0005-0000-0000-00008A050000}"/>
    <cellStyle name="Normal 5 2 4 5 3 2" xfId="4793" xr:uid="{D64666DE-161D-45A7-8501-FCDF6FF74294}"/>
    <cellStyle name="Normal 5 2 4 5 3 2 2" xfId="31905" xr:uid="{2A6462AE-F26D-459E-AEED-C9F87AAAC11C}"/>
    <cellStyle name="Normal 5 2 4 5 3 2 3" xfId="32266" xr:uid="{4BF83891-AB17-4B61-AAEA-2F0C381988E3}"/>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5 6" xfId="31783" xr:uid="{1EEF636D-B2A8-4DDC-B857-FD30E79DA69A}"/>
    <cellStyle name="Normal 5 2 4 5 7" xfId="32148" xr:uid="{EE94A34F-90EA-463A-9528-199DFD9E9754}"/>
    <cellStyle name="Normal 5 2 4 6" xfId="2067" xr:uid="{00000000-0005-0000-0000-000074020000}"/>
    <cellStyle name="Normal 5 2 4 6 2" xfId="4760" xr:uid="{35A1BC4F-2451-4737-BD49-D3AC91FFB2BF}"/>
    <cellStyle name="Normal 5 2 4 6 2 2" xfId="31822" xr:uid="{445655D8-E180-43AE-9BBA-FE107CC7F67D}"/>
    <cellStyle name="Normal 5 2 4 6 2 3" xfId="32183" xr:uid="{46DF9F33-F843-40CD-9C31-FDA38DED63C7}"/>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4 8" xfId="31746" xr:uid="{B0818DBE-3DF7-473E-9180-6516B14D033D}"/>
    <cellStyle name="Normal 5 2 4 9" xfId="32112" xr:uid="{EFF19456-9333-4B73-949F-01B83D065BC2}"/>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1" xr:uid="{7604220B-D70E-4A63-A63C-24114FAE80C9}"/>
    <cellStyle name="Normal 5 2 6 3 2 3 3 2 2" xfId="31906" xr:uid="{AAD94B50-DA1F-469A-8E7F-BCEA45EF6AA7}"/>
    <cellStyle name="Normal 5 2 6 3 2 3 3 2 3" xfId="32267" xr:uid="{C335F99C-8470-42AF-902F-C8C9B5BFC34B}"/>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7" xr:uid="{00000000-0005-0000-0000-00000B070000}"/>
    <cellStyle name="Normal 5 2 6 3 4 2" xfId="31280" xr:uid="{0E491AE0-2453-47A6-807A-49B64C0F5E81}"/>
    <cellStyle name="Normal 5 2 6 3 5" xfId="2115" xr:uid="{00000000-0005-0000-0000-000088020000}"/>
    <cellStyle name="Normal 5 2 6 3 5 2" xfId="4642" xr:uid="{55F936E5-2268-4048-890B-2E7F45921A47}"/>
    <cellStyle name="Normal 5 2 6 3 5 2 2" xfId="32020" xr:uid="{44BA80DB-F72E-48B7-9519-EFDFFE41E4BF}"/>
    <cellStyle name="Normal 5 2 6 3 5 2 3" xfId="31847" xr:uid="{99C3DB38-A5BF-42D1-8E7C-83F57E8044B0}"/>
    <cellStyle name="Normal 5 2 6 3 5 2 4" xfId="32208" xr:uid="{F9601D1D-AEF1-418E-834F-78393BA9DACA}"/>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2"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3 8" xfId="31784" xr:uid="{1CD7CD3F-726F-4316-93B4-FC6400695123}"/>
    <cellStyle name="Normal 5 2 6 3 9" xfId="32149" xr:uid="{32A44DAD-C4B8-4A30-844E-46BE58C2BCFB}"/>
    <cellStyle name="Normal 5 2 6 4" xfId="2956"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4 3 2" xfId="32019" xr:uid="{98BA20A2-AFB1-4F8D-8480-022163638438}"/>
    <cellStyle name="Normal 5 2 6 4 4" xfId="31977" xr:uid="{DB2BAF49-9028-4011-ACEA-D930C32B34E8}"/>
    <cellStyle name="Normal 5 2 6 5" xfId="2114" xr:uid="{00000000-0005-0000-0000-000086020000}"/>
    <cellStyle name="Normal 5 2 6 5 2" xfId="3960" xr:uid="{FFE7DF02-3E33-41D1-A9B4-B30866C5927C}"/>
    <cellStyle name="Normal 5 2 6 5 2 2" xfId="31846" xr:uid="{1FB129DF-03C3-4C11-B526-F7F5DF43C86C}"/>
    <cellStyle name="Normal 5 2 6 5 2 3" xfId="32207" xr:uid="{991F6DBF-9190-4F15-82BA-1EAEE4DD87EC}"/>
    <cellStyle name="Normal 5 2 6 5 3" xfId="30195" xr:uid="{E9C91989-B50D-4FEA-A02E-215D82A86398}"/>
    <cellStyle name="Normal 5 2 6 5 3 2" xfId="31339" xr:uid="{A1057280-B42D-4151-91E2-1101E0CD1D18}"/>
    <cellStyle name="Normal 5 2 6 5 4" xfId="31535" xr:uid="{E4FEB8EC-79F4-4159-9C42-EA456D479CB2}"/>
    <cellStyle name="Normal 5 2 6 6" xfId="4011"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6 8" xfId="31749" xr:uid="{DD71A4F9-43B5-4572-9F0F-B7995D23737F}"/>
    <cellStyle name="Normal 5 2 6 9" xfId="32115" xr:uid="{D0F57F08-B3B6-4047-A03D-2783712A9980}"/>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1" xr:uid="{00000000-0005-0000-0000-000095050000}"/>
    <cellStyle name="Normal 5 2 7 4 2" xfId="4772" xr:uid="{5E06A59F-611A-44B3-A971-E98276EE6A1C}"/>
    <cellStyle name="Normal 5 2 7 4 2 2" xfId="31907" xr:uid="{68C03524-E06E-4107-8EFB-89473F95A3F1}"/>
    <cellStyle name="Normal 5 2 7 4 2 3" xfId="32268" xr:uid="{53C07D92-8D00-4FA6-B2B3-3D73FC6FA856}"/>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7 8" xfId="31785" xr:uid="{BE5449F0-09AC-4CAA-8858-52E3A6789483}"/>
    <cellStyle name="Normal 5 2 7 9" xfId="32150" xr:uid="{78EC426A-84E9-4241-AA27-86339B11195D}"/>
    <cellStyle name="Normal 5 2 8" xfId="31263" xr:uid="{3941616B-0E99-4AFF-91D2-813ADB9BBB4A}"/>
    <cellStyle name="Normal 5 2 8 2" xfId="32001" xr:uid="{47F6F1AE-402A-4B9B-B979-BE76737B6089}"/>
    <cellStyle name="Normal 5 2 8 3" xfId="31955" xr:uid="{6F9E94C5-5BF6-47D9-ADF0-7CBEB2C77F9E}"/>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800" xr:uid="{3B592359-610D-414E-8647-51F1C23BDEBE}"/>
    <cellStyle name="Normal 5 3 3 2 3 2 3 3 2 2" xfId="31908" xr:uid="{37E683F1-D7D6-49C8-9B0A-D7D61AD26894}"/>
    <cellStyle name="Normal 5 3 3 2 3 2 3 3 2 3" xfId="32269" xr:uid="{F4174178-625A-4E20-AF82-02BCC1776E20}"/>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8" xr:uid="{00000000-0005-0000-0000-000015070000}"/>
    <cellStyle name="Normal 5 3 3 2 3 4 2" xfId="31279" xr:uid="{10A152D0-5DF9-4181-A6B6-C858B6F9085A}"/>
    <cellStyle name="Normal 5 3 3 2 3 5" xfId="2117" xr:uid="{00000000-0005-0000-0000-00008F020000}"/>
    <cellStyle name="Normal 5 3 3 2 3 5 2" xfId="4666" xr:uid="{9506A050-893F-44B9-8047-501E583497C1}"/>
    <cellStyle name="Normal 5 3 3 2 3 5 2 2" xfId="32022" xr:uid="{14EA1DEF-4F64-4D2F-B39B-2AB322AECF9A}"/>
    <cellStyle name="Normal 5 3 3 2 3 5 2 3" xfId="31849" xr:uid="{782550AC-565E-4895-AA07-9A53B23CB920}"/>
    <cellStyle name="Normal 5 3 3 2 3 5 2 4" xfId="32210" xr:uid="{F1EDC96B-139E-4B8F-ACEB-A0A9EBFB3E39}"/>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4"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3 8" xfId="31786" xr:uid="{365BC452-0F3A-43BC-B1C4-98F1AB4E3375}"/>
    <cellStyle name="Normal 5 3 3 2 3 9" xfId="32151" xr:uid="{10299F74-D3D6-485C-91AB-AC29AACB9292}"/>
    <cellStyle name="Normal 5 3 3 2 4" xfId="1147" xr:uid="{00000000-0005-0000-0000-000039060000}"/>
    <cellStyle name="Normal 5 3 3 2 4 2" xfId="1148" xr:uid="{00000000-0005-0000-0000-00003A060000}"/>
    <cellStyle name="Normal 5 3 3 2 4 3" xfId="1149" xr:uid="{00000000-0005-0000-0000-00003B060000}"/>
    <cellStyle name="Normal 5 3 3 2 4 3 2" xfId="32021" xr:uid="{374C4B90-7826-49A9-BE5A-C9DF7C37285E}"/>
    <cellStyle name="Normal 5 3 3 2 4 4" xfId="3733" xr:uid="{00000000-0005-0000-0000-0000A2050000}"/>
    <cellStyle name="Normal 5 3 3 2 4 4 2" xfId="4824" xr:uid="{D70A007E-549D-49FA-BB0C-2AAD55339FA5}"/>
    <cellStyle name="Normal 5 3 3 2 4 4 2 2" xfId="31909" xr:uid="{8A10AD72-09B0-4127-A0EE-3C381F376E7D}"/>
    <cellStyle name="Normal 5 3 3 2 4 4 2 3" xfId="32270" xr:uid="{0EFDD571-31F7-49D0-A57A-2D6B83C6D39B}"/>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6" xr:uid="{00000000-0005-0000-0000-00008D020000}"/>
    <cellStyle name="Normal 5 3 3 2 5 2" xfId="4641" xr:uid="{6378A6EC-FE82-4A4D-B72E-F6F245354E18}"/>
    <cellStyle name="Normal 5 3 3 2 5 2 2" xfId="31848" xr:uid="{D992E5BB-505A-43BD-931E-716F67E81BD2}"/>
    <cellStyle name="Normal 5 3 3 2 5 2 3" xfId="32209" xr:uid="{9A532A86-F556-498A-8BCB-DF14C129FE4B}"/>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3"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2 8" xfId="31751" xr:uid="{91388662-6C76-427C-A38F-0307D44A0723}"/>
    <cellStyle name="Normal 5 3 3 2 9" xfId="32117" xr:uid="{39088C65-DD8B-4B20-BE76-6EEA96A4EB70}"/>
    <cellStyle name="Normal 5 3 3 3" xfId="1150" xr:uid="{00000000-0005-0000-0000-00003C060000}"/>
    <cellStyle name="Normal 5 3 3 3 2" xfId="1151" xr:uid="{00000000-0005-0000-0000-00003D060000}"/>
    <cellStyle name="Normal 5 3 3 3 3" xfId="3734" xr:uid="{00000000-0005-0000-0000-0000A4050000}"/>
    <cellStyle name="Normal 5 3 3 3 3 2" xfId="4718" xr:uid="{8F567422-14B6-49FC-9961-886E57C38FD3}"/>
    <cellStyle name="Normal 5 3 3 3 3 2 2" xfId="31910" xr:uid="{34370D10-2EE0-444B-97B2-E25917F1790B}"/>
    <cellStyle name="Normal 5 3 3 3 3 2 3" xfId="32271" xr:uid="{95CE2A99-302F-4331-9A19-F1FAE95A35F8}"/>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2 2" xfId="30082" xr:uid="{E69CF877-FED2-44A6-9C89-2AAF3ED69E2C}"/>
    <cellStyle name="Normal 5 3 3 4 2 2 2 3" xfId="3735" xr:uid="{00000000-0005-0000-0000-0000A9050000}"/>
    <cellStyle name="Normal 5 3 3 4 2 2 2 3 2" xfId="4717" xr:uid="{445C2ED0-AA7A-4C15-99E2-A6CE07F7E750}"/>
    <cellStyle name="Normal 5 3 3 4 2 2 2 3 2 2" xfId="31911" xr:uid="{C4975417-71E1-4444-A050-AA74B87CFB3D}"/>
    <cellStyle name="Normal 5 3 3 4 2 2 2 3 2 3" xfId="32272" xr:uid="{B25A5192-4A16-4823-ABCD-18985D24528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6"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19" xr:uid="{00000000-0005-0000-0000-000095020000}"/>
    <cellStyle name="Normal 5 3 3 4 2 3 4 2" xfId="4716" xr:uid="{9B130290-3EDE-4BC8-974D-86A484E65339}"/>
    <cellStyle name="Normal 5 3 3 4 2 3 4 2 2" xfId="31851" xr:uid="{143F5AA4-0157-444C-B848-5E6B115C361F}"/>
    <cellStyle name="Normal 5 3 3 4 2 3 4 2 3" xfId="32212" xr:uid="{F84E7DEC-E052-44DB-A14B-1E3E838EC1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3 7" xfId="31788" xr:uid="{E7927A68-0F5E-403E-819F-8FA3CADEC30F}"/>
    <cellStyle name="Normal 5 3 3 4 2 3 8" xfId="32153" xr:uid="{4FFFAED4-51C9-4C05-944F-8156B3E5CABE}"/>
    <cellStyle name="Normal 5 3 3 4 2 4" xfId="24107" xr:uid="{948204CC-FE7E-44DB-B145-20BC57C9DDCF}"/>
    <cellStyle name="Normal 5 3 3 4 3" xfId="1159" xr:uid="{00000000-0005-0000-0000-000047060000}"/>
    <cellStyle name="Normal 5 3 3 4 4" xfId="2959" xr:uid="{00000000-0005-0000-0000-00001E070000}"/>
    <cellStyle name="Normal 5 3 3 4 4 2" xfId="31292" xr:uid="{F161427D-9EB4-4451-9A6A-06D7E603F9F7}"/>
    <cellStyle name="Normal 5 3 3 4 5" xfId="2118" xr:uid="{00000000-0005-0000-0000-000092020000}"/>
    <cellStyle name="Normal 5 3 3 4 5 2" xfId="4669" xr:uid="{C1D65F0E-85F0-4012-A373-B75FD3E1BAA3}"/>
    <cellStyle name="Normal 5 3 3 4 5 2 2" xfId="32023" xr:uid="{B59A59DB-EECB-493C-AB5A-6DF061E917E7}"/>
    <cellStyle name="Normal 5 3 3 4 5 2 3" xfId="31850" xr:uid="{46E63488-70DA-4629-B581-F6833A167B30}"/>
    <cellStyle name="Normal 5 3 3 4 5 2 4" xfId="32211" xr:uid="{781D6ECF-B803-483D-8B90-D49EBA860180}"/>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5"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4 8" xfId="31787" xr:uid="{EE488235-4F1F-4B84-95AC-CFC608829F3A}"/>
    <cellStyle name="Normal 5 3 3 4 9" xfId="32152" xr:uid="{59C5C97A-694E-4326-B06F-2CDF392DB8E8}"/>
    <cellStyle name="Normal 5 3 3 5" xfId="1160" xr:uid="{00000000-0005-0000-0000-000048060000}"/>
    <cellStyle name="Normal 5 3 3 5 2" xfId="1161" xr:uid="{00000000-0005-0000-0000-000049060000}"/>
    <cellStyle name="Normal 5 3 3 5 3" xfId="3736" xr:uid="{00000000-0005-0000-0000-0000B0050000}"/>
    <cellStyle name="Normal 5 3 3 5 3 2" xfId="4807" xr:uid="{13429663-B3E8-4F7D-8BB0-5D8781B62C1D}"/>
    <cellStyle name="Normal 5 3 3 5 3 2 2" xfId="27328" xr:uid="{D1D742DB-1D3F-4ADA-891E-043A0C8CE4C5}"/>
    <cellStyle name="Normal 5 3 3 5 3 2 3" xfId="31912" xr:uid="{07BF0375-CB80-42A7-8514-CA2E72E3B545}"/>
    <cellStyle name="Normal 5 3 3 5 3 2 4" xfId="32273" xr:uid="{117F55D0-0371-4DFD-AF52-566CAE4CC0B9}"/>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2" xr:uid="{F69489D8-2553-48CA-8E76-55D2E5877230}"/>
    <cellStyle name="Normal 5 3 3 6 3 2 2" xfId="31913" xr:uid="{F7C49844-2D3E-4055-B35C-5E34B046CF3F}"/>
    <cellStyle name="Normal 5 3 3 6 3 2 3" xfId="32274" xr:uid="{51876FC8-FACC-447F-BF0E-292228F4982B}"/>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8" xr:uid="{27CD84D7-B911-4190-A3D0-FB0C125E7707}"/>
    <cellStyle name="Normal 5 3 4 3 2 3 3 2 2" xfId="31914" xr:uid="{4DE5F05D-C1A0-46A1-80CB-71E11F232401}"/>
    <cellStyle name="Normal 5 3 4 3 2 3 3 2 3" xfId="32275" xr:uid="{C6821223-F60B-40E4-B33B-99148E7C651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0" xr:uid="{00000000-0005-0000-0000-000024070000}"/>
    <cellStyle name="Normal 5 3 4 3 4 2" xfId="31287" xr:uid="{DCD0F34B-C807-48EF-AD43-4F507781571A}"/>
    <cellStyle name="Normal 5 3 4 3 5" xfId="2121" xr:uid="{00000000-0005-0000-0000-000099020000}"/>
    <cellStyle name="Normal 5 3 4 3 5 2" xfId="3817" xr:uid="{9369DBB9-DD67-4338-8EB8-DA10B04D3AFA}"/>
    <cellStyle name="Normal 5 3 4 3 5 2 2" xfId="32025" xr:uid="{E79C6A25-2350-43CD-8036-CCDFE994C2C3}"/>
    <cellStyle name="Normal 5 3 4 3 5 2 3" xfId="31853" xr:uid="{39ACAC43-154E-4920-A42C-221733A46A16}"/>
    <cellStyle name="Normal 5 3 4 3 5 2 4" xfId="32214" xr:uid="{F8FD8AFB-743E-4026-A20C-82E0D42E94C4}"/>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7"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3 8" xfId="31789" xr:uid="{07784553-3819-4FFF-8018-19553ACAE779}"/>
    <cellStyle name="Normal 5 3 4 3 9" xfId="32154" xr:uid="{2C905135-DCED-47BC-B784-F514F4733585}"/>
    <cellStyle name="Normal 5 3 4 4" xfId="1170" xr:uid="{00000000-0005-0000-0000-000054060000}"/>
    <cellStyle name="Normal 5 3 4 4 2" xfId="2009" xr:uid="{00000000-0005-0000-0000-000055060000}"/>
    <cellStyle name="Normal 5 3 4 4 3" xfId="3739" xr:uid="{00000000-0005-0000-0000-0000BC050000}"/>
    <cellStyle name="Normal 5 3 4 4 3 2" xfId="4813" xr:uid="{0CFAAAB0-0B1B-448C-AA6F-6335CBAD8CA9}"/>
    <cellStyle name="Normal 5 3 4 4 3 2 2" xfId="32024" xr:uid="{0100AB08-E7DF-4632-8BB1-243500EE7575}"/>
    <cellStyle name="Normal 5 3 4 4 3 2 3" xfId="31915" xr:uid="{A788A724-87F7-4A29-A8CB-D7AEB56CB95B}"/>
    <cellStyle name="Normal 5 3 4 4 3 2 4" xfId="32276" xr:uid="{DC3D5052-EA95-4442-AF38-82AB0FD72F3A}"/>
    <cellStyle name="Normal 5 3 4 4 3 3" xfId="30264" xr:uid="{A5471799-C0C9-4589-A46E-238EA1C8E213}"/>
    <cellStyle name="Normal 5 3 4 4 3 3 2" xfId="31407" xr:uid="{AF8662C3-806E-4CF6-8668-C63E00A0A729}"/>
    <cellStyle name="Normal 5 3 4 4 3 4" xfId="31604" xr:uid="{9B29F8B9-D0B4-45B0-BBC8-179A09C7733D}"/>
    <cellStyle name="Normal 5 3 4 4 4" xfId="31978" xr:uid="{8A950796-E8F0-4435-BBCA-5CE6572E379E}"/>
    <cellStyle name="Normal 5 3 4 5" xfId="2120" xr:uid="{00000000-0005-0000-0000-000097020000}"/>
    <cellStyle name="Normal 5 3 4 5 2" xfId="4651" xr:uid="{AE4239F0-8210-40A2-B60A-C02B564418C5}"/>
    <cellStyle name="Normal 5 3 4 5 2 2" xfId="31852" xr:uid="{C532AE60-413D-4B53-B453-A9024C89389B}"/>
    <cellStyle name="Normal 5 3 4 5 2 3" xfId="32213" xr:uid="{3291DAF1-71EC-4E08-A706-E0B239F85103}"/>
    <cellStyle name="Normal 5 3 4 5 3" xfId="30201" xr:uid="{C013D1DD-471B-403F-9025-A8E80966F87F}"/>
    <cellStyle name="Normal 5 3 4 5 3 2" xfId="31345" xr:uid="{1C4CE880-E9D0-4A50-950B-816A84BF1515}"/>
    <cellStyle name="Normal 5 3 4 5 4" xfId="31541" xr:uid="{3131D79D-CA78-43D8-8AFB-AF83F6987B75}"/>
    <cellStyle name="Normal 5 3 4 6" xfId="4016"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4 8" xfId="31752" xr:uid="{AFF046AA-50D9-41FD-B6FF-0B1408B3BA6F}"/>
    <cellStyle name="Normal 5 3 4 9" xfId="32118" xr:uid="{89F6A883-76B5-4F61-BC7D-5D3FC2DCB925}"/>
    <cellStyle name="Normal 5 3 5" xfId="2068"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5 5" xfId="31790" xr:uid="{77B1D849-6EC9-43C6-82E1-73A6722AE64A}"/>
    <cellStyle name="Normal 5 3 5 6" xfId="32155" xr:uid="{78FFDD7F-F730-40F0-A2E9-CCAEA71A64C9}"/>
    <cellStyle name="Normal 5 3 6" xfId="30113" xr:uid="{FF7EC34F-1D03-426F-944C-8DDEC9BD14BD}"/>
    <cellStyle name="Normal 5 3 6 2" xfId="30473" xr:uid="{C83318F6-E85A-4A71-88FC-A52912529995}"/>
    <cellStyle name="Normal 5 3 7" xfId="31750" xr:uid="{99F54E59-B68C-4F10-9AA6-D9DBD29C4F18}"/>
    <cellStyle name="Normal 5 3 8" xfId="32116" xr:uid="{5613F759-BCCC-4926-BB31-AB115D6BBDBF}"/>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4" xr:uid="{BBB8E0E2-487A-48FB-95C7-D6B07942FE10}"/>
    <cellStyle name="Normal 5 4 3 3 2 2" xfId="31916" xr:uid="{55DB04B3-3B98-4429-BBE5-24DADB13431E}"/>
    <cellStyle name="Normal 5 4 3 3 2 3" xfId="32277" xr:uid="{34817BDD-9BAB-4B09-A787-89034ED5718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8" xr:uid="{D86CB2CB-E6BC-4EBE-8C63-9FA0944B44AD}"/>
    <cellStyle name="Normal 5 5 10 2 3 3 2 2" xfId="31917" xr:uid="{EC3AB296-7A8B-4ED5-883B-72500D29A320}"/>
    <cellStyle name="Normal 5 5 10 2 3 3 2 3" xfId="32278" xr:uid="{4098FCD7-56B3-480A-B90B-1CC39B350074}"/>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2 5" xfId="31792" xr:uid="{7D78499A-936D-4AAF-8765-362CDB542AA9}"/>
    <cellStyle name="Normal 5 5 10 2 6" xfId="32156" xr:uid="{71F9B1DE-A267-4050-9788-4BBBB355A170}"/>
    <cellStyle name="Normal 5 5 10 3" xfId="1180" xr:uid="{00000000-0005-0000-0000-000060060000}"/>
    <cellStyle name="Normal 5 5 10 4" xfId="2961" xr:uid="{00000000-0005-0000-0000-00002C070000}"/>
    <cellStyle name="Normal 5 5 10 4 2" xfId="31297" xr:uid="{5A6D113D-41BD-4B2B-84F1-322D480A3CB5}"/>
    <cellStyle name="Normal 5 5 10 5" xfId="2123" xr:uid="{00000000-0005-0000-0000-00009E020000}"/>
    <cellStyle name="Normal 5 5 10 5 2" xfId="3789" xr:uid="{3E02F4FD-1C4C-4539-A2B7-19465E26278C}"/>
    <cellStyle name="Normal 5 5 10 5 2 2" xfId="32026" xr:uid="{900C439F-A7EC-4D40-AFF9-D36F214C9E23}"/>
    <cellStyle name="Normal 5 5 10 5 2 3" xfId="31855" xr:uid="{BD62FDCE-B061-45CF-8349-B0C2D01F962D}"/>
    <cellStyle name="Normal 5 5 10 5 2 4" xfId="32216" xr:uid="{9FB24814-A1DF-4B19-9902-2F80041ACE2E}"/>
    <cellStyle name="Normal 5 5 10 5 3" xfId="30204" xr:uid="{CD6EF2D4-0244-497A-A1A2-5CB7CEACAD08}"/>
    <cellStyle name="Normal 5 5 10 5 3 2" xfId="31348" xr:uid="{F4393F33-33B7-414E-8C16-1CC9B8AEEB67}"/>
    <cellStyle name="Normal 5 5 10 5 4" xfId="31544" xr:uid="{C11D04CC-F052-44CD-9EC7-277082F56C47}"/>
    <cellStyle name="Normal 5 5 10 6" xfId="4019"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6 5" xfId="31791" xr:uid="{E561715F-FEE3-4194-85BF-6E1DBCA2D1CD}"/>
    <cellStyle name="Normal 5 5 10 7" xfId="30143" xr:uid="{9EC4A54E-D459-477E-95C3-D8EED714DA54}"/>
    <cellStyle name="Normal 5 5 10 7 2" xfId="30509" xr:uid="{642D08F6-4146-4DCF-BE9E-E70107F064A1}"/>
    <cellStyle name="Normal 5 5 10 8" xfId="31753" xr:uid="{21C1DCC0-CF77-4EF8-83A3-35295668C301}"/>
    <cellStyle name="Normal 5 5 11" xfId="1181" xr:uid="{00000000-0005-0000-0000-000061060000}"/>
    <cellStyle name="Normal 5 5 11 10" xfId="12612" xr:uid="{3695D5BB-0027-43FC-862D-FE558296E53C}"/>
    <cellStyle name="Normal 5 5 11 11" xfId="31754" xr:uid="{760AB81C-495C-419A-87ED-E145652055FC}"/>
    <cellStyle name="Normal 5 5 11 12" xfId="32119" xr:uid="{261E4122-2814-4368-8747-95E3F178F922}"/>
    <cellStyle name="Normal 5 5 11 2" xfId="2421" xr:uid="{00000000-0005-0000-0000-00002E070000}"/>
    <cellStyle name="Normal 5 5 11 2 2" xfId="2962"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2 8" xfId="31793" xr:uid="{04774382-4F83-46C2-ABBD-16CEA833158C}"/>
    <cellStyle name="Normal 5 5 11 2 9" xfId="32157" xr:uid="{419747CD-6A92-4A3B-A624-2EADA1E234D9}"/>
    <cellStyle name="Normal 5 5 11 3" xfId="2803"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8"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0"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10" xfId="31794" xr:uid="{66EBA49D-2616-4DD9-A2C2-2CBF05119DE4}"/>
    <cellStyle name="Normal 5 5 12 11" xfId="32158" xr:uid="{E2601CD3-9E96-41EF-9124-5DE98B321E9C}"/>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2 5" xfId="31968" xr:uid="{5226AF8A-0717-4491-8A28-06F756D04C69}"/>
    <cellStyle name="Normal 5 5 12 2 3" xfId="27499" xr:uid="{C60B8A07-C87E-417E-81F5-A75D4AE0518D}"/>
    <cellStyle name="Normal 5 5 12 2 3 2" xfId="32045" xr:uid="{94190356-550C-4AF3-B819-45F51C88A062}"/>
    <cellStyle name="Normal 5 5 12 2 3 3" xfId="31960" xr:uid="{281634ED-1B55-49BA-AEBF-B3D48FA94C78}"/>
    <cellStyle name="Normal 5 5 12 2 4" xfId="27363" xr:uid="{FCABEA70-D790-4657-BF9A-CD1687570BD1}"/>
    <cellStyle name="Normal 5 5 12 2 4 2" xfId="31989" xr:uid="{9497B344-9772-4E63-984E-7962E46929FC}"/>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2"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3 5" xfId="31952" xr:uid="{BA541FA4-6269-48AC-A9A1-C186EC029DBE}"/>
    <cellStyle name="Normal 5 5 12 3 4" xfId="24795" xr:uid="{EC1A1E87-7558-46ED-8398-DDED782A19A9}"/>
    <cellStyle name="Normal 5 5 12 4" xfId="1186" xr:uid="{00000000-0005-0000-0000-000066060000}"/>
    <cellStyle name="Normal 5 5 12 4 2" xfId="2011" xr:uid="{00000000-0005-0000-0000-000067060000}"/>
    <cellStyle name="Normal 5 5 12 4 2 2" xfId="28244" xr:uid="{C0C981C0-058E-4026-91E4-71DD03B00545}"/>
    <cellStyle name="Normal 5 5 12 4 2 2 2" xfId="31967" xr:uid="{5EADC51A-491F-440E-9044-640D9FB98623}"/>
    <cellStyle name="Normal 5 5 12 4 2 3" xfId="27487" xr:uid="{1A5E8FF4-C6F3-4045-99D5-5EFB1C02A4ED}"/>
    <cellStyle name="Normal 5 5 12 4 3" xfId="3742" xr:uid="{00000000-0005-0000-0000-0000CD050000}"/>
    <cellStyle name="Normal 5 5 12 4 3 2" xfId="4731" xr:uid="{D383C0AB-15AA-4183-8653-F3BF4C9DCA49}"/>
    <cellStyle name="Normal 5 5 12 4 3 2 2" xfId="31918" xr:uid="{0461A88D-C3DF-448E-A747-73EA1D4A433D}"/>
    <cellStyle name="Normal 5 5 12 4 3 2 3" xfId="32279" xr:uid="{6303097E-3282-4D2B-BF0B-49BE14E52A50}"/>
    <cellStyle name="Normal 5 5 12 4 3 3" xfId="30267" xr:uid="{0A57DE32-6FA3-493D-BCD5-EF945C4BCD4C}"/>
    <cellStyle name="Normal 5 5 12 4 3 3 2" xfId="31410" xr:uid="{8D615E02-7AB1-47B9-B5C0-EFCC16FE5595}"/>
    <cellStyle name="Normal 5 5 12 4 3 3 3" xfId="32068" xr:uid="{1D2898E6-D46E-4D95-8847-D7D8E88C7123}"/>
    <cellStyle name="Normal 5 5 12 4 3 4" xfId="31607" xr:uid="{333049E4-D2E4-478B-A9A7-397D8F1AD60F}"/>
    <cellStyle name="Normal 5 5 12 4 4" xfId="23738" xr:uid="{584E66C2-83BD-4415-897A-413EAACEC637}"/>
    <cellStyle name="Normal 5 5 12 4 4 2" xfId="31988" xr:uid="{367F1907-682D-4FAE-9580-B0C694F93C7D}"/>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2 2" xfId="31964" xr:uid="{FFBFFC89-1640-44A4-A4E2-69A8B44BD6A2}"/>
    <cellStyle name="Normal 5 5 12 5 3" xfId="26555" xr:uid="{46B5948C-5A50-4947-9B43-BD3926155E12}"/>
    <cellStyle name="Normal 5 5 12 6" xfId="2012"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3" xr:uid="{00000000-0005-0000-0000-0000A1020000}"/>
    <cellStyle name="Normal 5 5 12 7 2" xfId="4819" xr:uid="{933CD350-3DDB-4FFC-B65F-DBC9B5AC6FAA}"/>
    <cellStyle name="Normal 5 5 12 7 2 2" xfId="31865" xr:uid="{16E39149-2EEC-4D46-A44A-2D698490AB9C}"/>
    <cellStyle name="Normal 5 5 12 7 2 3" xfId="32226" xr:uid="{BBFB9493-80C6-4A08-ACFE-F60EEE23AE35}"/>
    <cellStyle name="Normal 5 5 12 7 3" xfId="30214" xr:uid="{827A0F38-C1A0-4EEE-9A2A-D5F26A0F3BC4}"/>
    <cellStyle name="Normal 5 5 12 7 3 2" xfId="31358" xr:uid="{12077E98-D42B-4C46-B42E-477CDA1BC168}"/>
    <cellStyle name="Normal 5 5 12 7 3 3" xfId="31987" xr:uid="{8156F0F3-1D5B-4B13-BC16-6418EE10512E}"/>
    <cellStyle name="Normal 5 5 12 7 4" xfId="31554" xr:uid="{ED0A659F-49C6-47AD-A8E9-D609C6FE0B98}"/>
    <cellStyle name="Normal 5 5 12 8" xfId="4039"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6"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2 6" xfId="31954" xr:uid="{3CABE1BA-8AB3-49AB-9088-D7F0AF37757F}"/>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2 2" xfId="32043" xr:uid="{E40EFEE4-B05E-4D75-A5A4-756CEF8FC7D1}"/>
    <cellStyle name="Normal 5 5 13 4 3" xfId="27064" xr:uid="{D13F99A1-37DD-4A26-B175-7EDE3659B42B}"/>
    <cellStyle name="Normal 5 5 13 4 4" xfId="17480" xr:uid="{5AED7AF1-2763-4797-82AA-CF475C5E3EE4}"/>
    <cellStyle name="Normal 5 5 13 4 5" xfId="31958" xr:uid="{06E3274B-77D6-408A-BD8D-798AB685CCC4}"/>
    <cellStyle name="Normal 5 5 13 5" xfId="9933" xr:uid="{18FE5CF4-E9A5-4356-8158-B3F8919FD961}"/>
    <cellStyle name="Normal 5 5 13 5 2" xfId="29432" xr:uid="{5879B14D-2429-4E4A-9882-196F79DE5875}"/>
    <cellStyle name="Normal 5 5 13 5 3" xfId="20313" xr:uid="{0267A0D3-C892-4DAA-A391-47195DB4C23E}"/>
    <cellStyle name="Normal 5 5 13 5 4" xfId="31979" xr:uid="{5BFD7E38-AFB1-4CFD-B43B-9334A2BA89E6}"/>
    <cellStyle name="Normal 5 5 13 6" xfId="24213" xr:uid="{6BA6356E-FEFE-4288-B90B-406AF9C7B10D}"/>
    <cellStyle name="Normal 5 5 13 6 2" xfId="31953" xr:uid="{99BDD95A-E9FC-455C-A0B3-34F130221D24}"/>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3" xr:uid="{00000000-0005-0000-0000-0000D2050000}"/>
    <cellStyle name="Normal 5 5 14 3 2" xfId="4726" xr:uid="{38D387F4-79B0-4AC8-8B84-16D0B67DE4C8}"/>
    <cellStyle name="Normal 5 5 14 3 2 2" xfId="28466" xr:uid="{8C94C9FE-AE2A-4793-A8B8-55E759787D53}"/>
    <cellStyle name="Normal 5 5 14 3 2 3" xfId="31919" xr:uid="{7E9AB0C5-7B6A-43A2-86ED-D7D6944AD698}"/>
    <cellStyle name="Normal 5 5 14 3 2 4" xfId="32280" xr:uid="{A6AE7538-E4E8-43B0-B092-9BD34F790965}"/>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39"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69"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2" xr:uid="{00000000-0005-0000-0000-00009D020000}"/>
    <cellStyle name="Normal 5 5 17 2" xfId="4710" xr:uid="{1F0EAC01-3B78-43E3-B983-74B1E0899491}"/>
    <cellStyle name="Normal 5 5 17 2 2" xfId="28528" xr:uid="{9F244A23-EF37-4CA3-9C32-8399EE7045C9}"/>
    <cellStyle name="Normal 5 5 17 2 3" xfId="31854" xr:uid="{9C4CA146-CD8A-43C8-9976-5E9A01AD1076}"/>
    <cellStyle name="Normal 5 5 17 2 4" xfId="32215" xr:uid="{E671727A-273F-4842-BF31-BA94C17C1904}"/>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8"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5" xr:uid="{00000000-0005-0000-0000-000039070000}"/>
    <cellStyle name="Normal 5 5 2 2 2 2 2" xfId="3398"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5"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399" xr:uid="{00000000-0005-0000-0000-00003B070000}"/>
    <cellStyle name="Normal 5 5 2 2 2 3 2" xfId="4557"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7"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49"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79"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1"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0"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4"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4"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1" xr:uid="{00000000-0005-0000-0000-000041070000}"/>
    <cellStyle name="Normal 5 5 2 2 4 2" xfId="4558"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3"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8"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2"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1"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6"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1"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2" xr:uid="{00000000-0005-0000-0000-00004B070000}"/>
    <cellStyle name="Normal 5 5 2 4 2 2" xfId="2964"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8"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0"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3"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0"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8"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4"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2"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5"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7"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6" xr:uid="{00000000-0005-0000-0000-000055070000}"/>
    <cellStyle name="Normal 5 5 3 2 3 2" xfId="4561"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4"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5"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1"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5"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10" xfId="31795" xr:uid="{5721D146-8383-43F3-8B77-38589ABE2352}"/>
    <cellStyle name="Normal 5 5 3 3 11" xfId="32159" xr:uid="{130C0A0F-644D-442E-89C2-AAC9107FFE66}"/>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3" xr:uid="{00000000-0005-0000-0000-00007C060000}"/>
    <cellStyle name="Normal 5 5 3 3 2 2 3 2" xfId="27559" xr:uid="{D7A76E9D-6CD1-4529-BB3E-38008977B488}"/>
    <cellStyle name="Normal 5 5 3 3 2 2 3 2 2" xfId="32098" xr:uid="{B1E1AEA4-23F2-4105-B2E0-A04D3A8D6D46}"/>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8" xr:uid="{00000000-0005-0000-0000-00005B070000}"/>
    <cellStyle name="Normal 5 5 3 3 2 3 2" xfId="30086" xr:uid="{8D83AA04-EFB8-4DBE-9F2D-CA04908BDD15}"/>
    <cellStyle name="Normal 5 5 3 3 2 4" xfId="2810"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4" xr:uid="{00000000-0005-0000-0000-0000E2050000}"/>
    <cellStyle name="Normal 5 5 3 3 2 5 2" xfId="3788" xr:uid="{52779A0D-A5E8-4205-873C-EAFFBE836AE9}"/>
    <cellStyle name="Normal 5 5 3 3 2 5 2 2" xfId="29831" xr:uid="{269F8BD8-3951-442C-8C12-5034B99EF9C4}"/>
    <cellStyle name="Normal 5 5 3 3 2 5 2 3" xfId="31920" xr:uid="{47C31B27-2558-4206-BDD2-FE1B0C070921}"/>
    <cellStyle name="Normal 5 5 3 3 2 5 2 4" xfId="32281" xr:uid="{4D219B7E-A27D-4228-97FA-EA7CEA152C15}"/>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0"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8"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2"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7"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7"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4" xr:uid="{00000000-0005-0000-0000-0000AB020000}"/>
    <cellStyle name="Normal 5 5 3 3 6 2" xfId="4649" xr:uid="{39152408-330A-44B7-900D-FA6E2B529A91}"/>
    <cellStyle name="Normal 5 5 3 3 6 2 2" xfId="32046" xr:uid="{1FCAB673-D89A-4621-A675-19B5ACA00E7D}"/>
    <cellStyle name="Normal 5 5 3 3 6 2 3" xfId="31856" xr:uid="{0E3C6A50-3997-4031-A13E-E2CD20200119}"/>
    <cellStyle name="Normal 5 5 3 3 6 2 4" xfId="32217" xr:uid="{1A42C6E7-5F32-4437-8B4F-167AC4834285}"/>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6"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1"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09"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5"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3"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5"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5"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29"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4"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3"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8"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4" xr:uid="{00000000-0005-0000-0000-000069070000}"/>
    <cellStyle name="Normal 5 5 4 2 3 2" xfId="4564"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2"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8"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2"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6"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5"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1"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6"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5"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6"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5"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09"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7"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2"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7"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6"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5"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3"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8"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3"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8"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7"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8"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4"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29"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7"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5"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0"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8"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6"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1"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8" xr:uid="{36DF93BC-14C0-4C8D-9939-43490568E73B}"/>
    <cellStyle name="Normal 6 2 4 2 3 2 2" xfId="31921" xr:uid="{F5435368-EBAC-4421-990C-A5C59219F3CC}"/>
    <cellStyle name="Normal 6 2 4 2 3 2 3" xfId="32282" xr:uid="{E6F2DDD6-9D7A-4FEB-B747-FA7446738F20}"/>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5 2" xfId="31821" xr:uid="{62BDE781-1563-41A9-BCCF-4F4C53239345}"/>
    <cellStyle name="Normal 6 2 5 3" xfId="31796" xr:uid="{077C2281-0682-4D88-A7A0-408766F06DD2}"/>
    <cellStyle name="Normal 6 2 5 4" xfId="32160" xr:uid="{DB51CCF4-DEA6-4C14-85F0-7B9191EDE1E3}"/>
    <cellStyle name="Normal 6 2 6" xfId="31264" xr:uid="{C7864499-C7D0-4F15-868C-ECC295E72CB1}"/>
    <cellStyle name="Normal 6 2 7" xfId="31755" xr:uid="{45921253-DCCC-4273-BDB6-D0A66CFE9528}"/>
    <cellStyle name="Normal 6 2 8" xfId="32120" xr:uid="{F07B61AF-F2B7-46C6-B6E3-EFF40A20F868}"/>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3" xr:uid="{52032595-B136-4D2C-B500-82ADF7DF1B2A}"/>
    <cellStyle name="Normal 6 3 3 3 2 3 2 3 3 2 2" xfId="31922" xr:uid="{38140E9B-1220-462B-923C-EF6351DDF4E5}"/>
    <cellStyle name="Normal 6 3 3 3 2 3 2 3 3 2 3" xfId="32283" xr:uid="{47B55855-5331-452A-ADEA-A6E7D7989545}"/>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0" xr:uid="{00000000-0005-0000-0000-000096070000}"/>
    <cellStyle name="Normal 6 3 3 3 2 3 4 2" xfId="31281" xr:uid="{8609F323-400D-4035-9BBF-4A50ABE08EC3}"/>
    <cellStyle name="Normal 6 3 3 3 2 3 5" xfId="2126" xr:uid="{00000000-0005-0000-0000-0000BE020000}"/>
    <cellStyle name="Normal 6 3 3 3 2 3 5 2" xfId="4679" xr:uid="{D6398DC9-E5C9-496E-A2A7-CD5014D2DFA6}"/>
    <cellStyle name="Normal 6 3 3 3 2 3 5 2 2" xfId="32027" xr:uid="{958BDD32-205E-4FB6-B69C-F8F954241720}"/>
    <cellStyle name="Normal 6 3 3 3 2 3 5 2 3" xfId="31858" xr:uid="{2F9A1D62-0AD5-47F7-8211-4A58F184A570}"/>
    <cellStyle name="Normal 6 3 3 3 2 3 5 2 4" xfId="32219" xr:uid="{1A9CE8A7-F0E3-40D5-BEC4-C098080EABC3}"/>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3"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3 8" xfId="31797" xr:uid="{3976D9BA-46D1-47E6-B753-1E0F72F13FAF}"/>
    <cellStyle name="Normal 6 3 3 3 2 3 9" xfId="32161" xr:uid="{995ECDD9-B77D-4F8D-80D2-B86824BC6045}"/>
    <cellStyle name="Normal 6 3 3 3 2 4" xfId="1255" xr:uid="{00000000-0005-0000-0000-0000AE060000}"/>
    <cellStyle name="Normal 6 3 3 3 2 4 2" xfId="2969"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4 4" xfId="31980" xr:uid="{E27495FE-7165-45CC-8AC7-5AC1A4B43473}"/>
    <cellStyle name="Normal 6 3 3 3 2 5" xfId="2125" xr:uid="{00000000-0005-0000-0000-0000BC020000}"/>
    <cellStyle name="Normal 6 3 3 3 2 5 2" xfId="4636" xr:uid="{6DCD8049-BC85-477D-8DF4-71B624F9476D}"/>
    <cellStyle name="Normal 6 3 3 3 2 5 2 2" xfId="31857" xr:uid="{9C5BBAF0-1D6C-43DD-BB1C-485CE237EDDC}"/>
    <cellStyle name="Normal 6 3 3 3 2 5 2 3" xfId="32218" xr:uid="{5B76DB4D-73BA-4E2E-ADC7-88D68F9EAA0B}"/>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2"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2 8" xfId="31757" xr:uid="{52924123-4EA9-4BCD-BFAA-0612D2545FE1}"/>
    <cellStyle name="Normal 6 3 3 3 2 9" xfId="32122" xr:uid="{3CECFA2F-033A-47D8-9D5C-50FA441F0CEF}"/>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2 2" xfId="30084" xr:uid="{AC20A973-25C7-4EEA-B8FC-5F924C46B0FC}"/>
    <cellStyle name="Normal 6 3 3 3 4 2 2 2 3" xfId="3747" xr:uid="{00000000-0005-0000-0000-000016060000}"/>
    <cellStyle name="Normal 6 3 3 3 4 2 2 2 3 2" xfId="4776" xr:uid="{AAE7B9DD-D69F-4E10-BB8B-20D4AC9962F5}"/>
    <cellStyle name="Normal 6 3 3 3 4 2 2 2 3 2 2" xfId="31923" xr:uid="{6C2F1E16-A414-4CE5-A03C-A9DDEED7A926}"/>
    <cellStyle name="Normal 6 3 3 3 4 2 2 2 3 2 3" xfId="32284" xr:uid="{DD00B78B-7F27-42D4-99EA-D3EB5AD61D02}"/>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5"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8" xr:uid="{00000000-0005-0000-0000-0000C4020000}"/>
    <cellStyle name="Normal 6 3 3 3 4 2 3 4 2" xfId="4781" xr:uid="{59B8D440-8137-4B7F-A656-CF0510303CA0}"/>
    <cellStyle name="Normal 6 3 3 3 4 2 3 4 2 2" xfId="31860" xr:uid="{E19C2BE4-F391-44E7-9B20-F25B4FCBFF7F}"/>
    <cellStyle name="Normal 6 3 3 3 4 2 3 4 2 3" xfId="32221" xr:uid="{3DCF83ED-C630-4476-8936-7B1957EE8BC9}"/>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3 7" xfId="31799" xr:uid="{E46E694E-CF04-436A-AE6F-C74D7FE131E8}"/>
    <cellStyle name="Normal 6 3 3 3 4 2 3 8" xfId="32163" xr:uid="{92D78CEB-F1D0-428F-80F0-B3E7F6CF40F8}"/>
    <cellStyle name="Normal 6 3 3 3 4 2 4" xfId="25639" xr:uid="{EABC3D6A-712F-4FB3-BEB7-DF746EAFE1AE}"/>
    <cellStyle name="Normal 6 3 3 3 4 3" xfId="1264" xr:uid="{00000000-0005-0000-0000-0000B9060000}"/>
    <cellStyle name="Normal 6 3 3 3 4 4" xfId="2971" xr:uid="{00000000-0005-0000-0000-00009F070000}"/>
    <cellStyle name="Normal 6 3 3 3 4 4 2" xfId="31293" xr:uid="{186211C7-282C-42A3-AABA-91AA76594D8B}"/>
    <cellStyle name="Normal 6 3 3 3 4 5" xfId="2127" xr:uid="{00000000-0005-0000-0000-0000C1020000}"/>
    <cellStyle name="Normal 6 3 3 3 4 5 2" xfId="4671" xr:uid="{3CF7EC19-F0E2-4711-B08D-946163A456F8}"/>
    <cellStyle name="Normal 6 3 3 3 4 5 2 2" xfId="32028" xr:uid="{46EAAF0A-E392-43B4-8B03-ACAD8E1822A5}"/>
    <cellStyle name="Normal 6 3 3 3 4 5 2 3" xfId="31859" xr:uid="{B9E19DEA-979B-4506-99DB-F554BD910C6F}"/>
    <cellStyle name="Normal 6 3 3 3 4 5 2 4" xfId="32220" xr:uid="{2FD8AB7F-D24A-42A9-9249-6557720A574E}"/>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4"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4 8" xfId="31798" xr:uid="{23E65F92-6F2E-45A7-B5C4-DE3FECBB10F3}"/>
    <cellStyle name="Normal 6 3 3 3 4 9" xfId="32162" xr:uid="{AACA6392-0EC7-45A1-B927-BF947D86911D}"/>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7" xr:uid="{86D2124D-0952-4EE0-8EFD-833837240DB9}"/>
    <cellStyle name="Normal 6 3 3 3 5 3 2 2" xfId="27329" xr:uid="{4A976EB1-446E-435E-9AE3-41D706587218}"/>
    <cellStyle name="Normal 6 3 3 3 5 3 2 3" xfId="31924" xr:uid="{45330373-44F6-47C5-8B69-5336F036C778}"/>
    <cellStyle name="Normal 6 3 3 3 5 3 2 4" xfId="32285" xr:uid="{9161E675-1F09-49EB-83E6-2CA821D50C0E}"/>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2" xr:uid="{DBCCADD4-FC4E-4BFC-A7C2-891AFFCEA356}"/>
    <cellStyle name="Normal 6 3 3 4 3 2 3 3 2 2" xfId="31925" xr:uid="{855AC904-2E82-44B3-9A95-34FFF4E2C569}"/>
    <cellStyle name="Normal 6 3 3 4 3 2 3 3 2 3" xfId="32286" xr:uid="{65076E45-6A88-41F3-B42C-5CA3448EBDFC}"/>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2" xr:uid="{00000000-0005-0000-0000-0000A5070000}"/>
    <cellStyle name="Normal 6 3 3 4 3 4 2" xfId="31300" xr:uid="{9A618AA1-F692-4092-9D65-77B750975D70}"/>
    <cellStyle name="Normal 6 3 3 4 3 5" xfId="2130" xr:uid="{00000000-0005-0000-0000-0000C8020000}"/>
    <cellStyle name="Normal 6 3 3 4 3 5 2" xfId="3854" xr:uid="{14ADEC9D-23D5-4755-9DD0-8765D24571A4}"/>
    <cellStyle name="Normal 6 3 3 4 3 5 2 2" xfId="32030" xr:uid="{25A5FB05-4216-4E67-A896-801095F95763}"/>
    <cellStyle name="Normal 6 3 3 4 3 5 2 3" xfId="31862" xr:uid="{F60BA680-676A-4151-A210-B66CF858B813}"/>
    <cellStyle name="Normal 6 3 3 4 3 5 2 4" xfId="32223" xr:uid="{16A78DEF-A8B7-4CD8-910D-69B4A1A1878A}"/>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6"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3 8" xfId="31800" xr:uid="{8A08F5DE-12A2-47E0-8364-E3310BDE5A7D}"/>
    <cellStyle name="Normal 6 3 3 4 3 9" xfId="32164" xr:uid="{E794F9B2-A4D6-4DC4-8B4C-14EE1D387008}"/>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3" xr:uid="{8C9E0BAB-6342-4926-AFDE-1D1CEAEB8D50}"/>
    <cellStyle name="Normal 6 3 3 4 4 3 2 2" xfId="32029" xr:uid="{9E133FEB-9BCA-46CD-A743-F0FA3C503FAB}"/>
    <cellStyle name="Normal 6 3 3 4 4 3 2 3" xfId="31926" xr:uid="{3EE30B3A-B562-4236-8C63-454A2D10BE26}"/>
    <cellStyle name="Normal 6 3 3 4 4 3 2 4" xfId="32287" xr:uid="{4F571969-7FD8-4F27-B6F9-F321450F4B0B}"/>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4 4" xfId="31981" xr:uid="{10F68A6C-5738-4DAC-909E-30400ED7F1AB}"/>
    <cellStyle name="Normal 6 3 3 4 5" xfId="2129" xr:uid="{00000000-0005-0000-0000-0000C6020000}"/>
    <cellStyle name="Normal 6 3 3 4 5 2" xfId="3775" xr:uid="{E7CE2CBA-ABE9-40BC-B051-DB9C5FB798E6}"/>
    <cellStyle name="Normal 6 3 3 4 5 2 2" xfId="31861" xr:uid="{8A880DAD-EE85-4196-A9DD-739B55D9B21E}"/>
    <cellStyle name="Normal 6 3 3 4 5 2 3" xfId="32222" xr:uid="{09FEF14E-1055-404C-AC97-338164941277}"/>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5"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4 8" xfId="31758" xr:uid="{65BBDC59-D68D-4D96-A6C0-ED73F549AE9F}"/>
    <cellStyle name="Normal 6 3 3 4 9" xfId="32123" xr:uid="{4E5FD44B-26EA-4889-86E9-5C11524FA48F}"/>
    <cellStyle name="Normal 6 3 3 5" xfId="2069"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5 5" xfId="31801" xr:uid="{46D8A4CE-C676-428E-9E89-293C02F757E6}"/>
    <cellStyle name="Normal 6 3 3 5 6" xfId="32165" xr:uid="{B8D16EA4-BB39-41B6-B61D-CDECB4EBD4D7}"/>
    <cellStyle name="Normal 6 3 3 6" xfId="30101" xr:uid="{39D311B1-3F99-4637-B6B6-3945F5B433CC}"/>
    <cellStyle name="Normal 6 3 3 6 2" xfId="30474" xr:uid="{F1B2B02C-F2EA-473E-AE49-8B217EFDE528}"/>
    <cellStyle name="Normal 6 3 3 7" xfId="31756" xr:uid="{8069C8BE-58D4-41AC-8230-CB8668488A4E}"/>
    <cellStyle name="Normal 6 3 3 8" xfId="32121" xr:uid="{5D3F767D-C409-48A8-98EA-9D813FA271C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2" xr:uid="{FB4D8310-7AEF-4531-9242-402D4EE4CBCA}"/>
    <cellStyle name="Normal 6 3 4 3 2 3 3 2 2" xfId="31927" xr:uid="{3839AACC-97DF-42D5-8A7B-6823B9364E25}"/>
    <cellStyle name="Normal 6 3 4 3 2 3 3 2 3" xfId="32288" xr:uid="{176E6A49-DBAF-4184-A998-1B4683980355}"/>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4" xr:uid="{00000000-0005-0000-0000-0000AC070000}"/>
    <cellStyle name="Normal 6 3 4 3 4 2" xfId="31288" xr:uid="{BE8648E5-FB61-43AA-BB56-FE67109396AA}"/>
    <cellStyle name="Normal 6 3 4 3 5" xfId="2132" xr:uid="{00000000-0005-0000-0000-0000CC020000}"/>
    <cellStyle name="Normal 6 3 4 3 5 2" xfId="4640" xr:uid="{B14B5BE6-0AD9-4024-B6A3-83DB74FA6323}"/>
    <cellStyle name="Normal 6 3 4 3 5 2 2" xfId="32032" xr:uid="{336D2F63-7F46-4C02-B555-69B4AB3B3F03}"/>
    <cellStyle name="Normal 6 3 4 3 5 2 3" xfId="31864" xr:uid="{5963023D-7124-4DC2-9F60-63DAAFF88E04}"/>
    <cellStyle name="Normal 6 3 4 3 5 2 4" xfId="32225" xr:uid="{16DDE321-0F95-4902-84BD-0E6E802FFAE1}"/>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8"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3 8" xfId="31802" xr:uid="{1171FFAE-78B6-42E4-8B41-8208E0720FFC}"/>
    <cellStyle name="Normal 6 3 4 3 9" xfId="32166" xr:uid="{A01CA927-BF7F-47AF-8E6E-38F6D8B7EC5A}"/>
    <cellStyle name="Normal 6 3 4 4" xfId="2973"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4 3 2" xfId="32031" xr:uid="{05BCB095-0997-4B44-BF23-B0E440465C96}"/>
    <cellStyle name="Normal 6 3 4 4 4" xfId="31982" xr:uid="{D928F79F-F355-4B32-A433-04E87502D19D}"/>
    <cellStyle name="Normal 6 3 4 5" xfId="2131" xr:uid="{00000000-0005-0000-0000-0000CA020000}"/>
    <cellStyle name="Normal 6 3 4 5 2" xfId="4625" xr:uid="{385DF0D6-58F0-450D-88C9-C3CEB76D1408}"/>
    <cellStyle name="Normal 6 3 4 5 2 2" xfId="31863" xr:uid="{B19AFEB2-A95F-4884-A46C-2BDF3322D6D7}"/>
    <cellStyle name="Normal 6 3 4 5 2 3" xfId="32224" xr:uid="{994D3C4F-7262-4F5F-9220-65E30D4D379D}"/>
    <cellStyle name="Normal 6 3 4 5 3" xfId="30212" xr:uid="{90312F7B-2D6D-405C-8052-43F9AAADE25C}"/>
    <cellStyle name="Normal 6 3 4 5 3 2" xfId="31356" xr:uid="{E7349462-429D-4D08-82F3-1A2EB2E58B37}"/>
    <cellStyle name="Normal 6 3 4 5 4" xfId="31552" xr:uid="{1042ECBD-2BB7-4E90-905B-07F8507D3AB7}"/>
    <cellStyle name="Normal 6 3 4 6" xfId="4037"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4 8" xfId="31759" xr:uid="{57DE0197-A412-4362-8F1E-FE7061F199CC}"/>
    <cellStyle name="Normal 6 3 4 9" xfId="32124" xr:uid="{1EEDA9E0-11E8-4E7E-BA9C-E20A54FCF00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9" xr:uid="{5673C234-99C3-4A51-9CB0-6C6BF3ACCAF4}"/>
    <cellStyle name="Normal 6 5 3 2 3 2 3 3 2 2" xfId="31928" xr:uid="{332B4FF5-81E4-4A45-8769-E2607322E1D7}"/>
    <cellStyle name="Normal 6 5 3 2 3 2 3 3 2 3" xfId="32289" xr:uid="{F5A43FE8-690E-42C9-ADA5-A154DA41E196}"/>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6" xr:uid="{00000000-0005-0000-0000-0000B7070000}"/>
    <cellStyle name="Normal 6 5 3 2 3 4 2" xfId="31276" xr:uid="{AC78F16B-C398-421C-B6DA-60754B2F6068}"/>
    <cellStyle name="Normal 6 5 3 2 3 5" xfId="2135" xr:uid="{00000000-0005-0000-0000-0000D4020000}"/>
    <cellStyle name="Normal 6 5 3 2 3 5 2" xfId="4647" xr:uid="{6EE5CD5D-2630-46DB-98C1-E0A91C088B26}"/>
    <cellStyle name="Normal 6 5 3 2 3 5 2 2" xfId="32033" xr:uid="{9C370B71-FF82-4483-AAD7-6C48147C670A}"/>
    <cellStyle name="Normal 6 5 3 2 3 5 2 3" xfId="31867" xr:uid="{C063FC67-1F2D-4A87-B69F-4E96C96AAE9D}"/>
    <cellStyle name="Normal 6 5 3 2 3 5 2 4" xfId="32228" xr:uid="{C37C570D-C4CE-4A33-B51B-1A3836FFF3D8}"/>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1"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3 8" xfId="31803" xr:uid="{C4DB88DE-6DC1-4A9F-98C4-95F88879C7DD}"/>
    <cellStyle name="Normal 6 5 3 2 3 9" xfId="32167" xr:uid="{EE6AF4FD-21DC-46DF-A40A-D7C3763CC3AB}"/>
    <cellStyle name="Normal 6 5 3 2 4" xfId="1293" xr:uid="{00000000-0005-0000-0000-0000DA060000}"/>
    <cellStyle name="Normal 6 5 3 2 4 2" xfId="2975"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4 4" xfId="31983" xr:uid="{F700EA00-B353-4F62-97BE-55BD627986FD}"/>
    <cellStyle name="Normal 6 5 3 2 5" xfId="2134" xr:uid="{00000000-0005-0000-0000-0000D2020000}"/>
    <cellStyle name="Normal 6 5 3 2 5 2" xfId="4683" xr:uid="{985E2EB5-9E1E-43AC-B0AB-0DDE28EC2B5C}"/>
    <cellStyle name="Normal 6 5 3 2 5 2 2" xfId="31866" xr:uid="{B14F67AF-72FF-4D0B-869E-CE70BEB6C0E3}"/>
    <cellStyle name="Normal 6 5 3 2 5 2 3" xfId="32227" xr:uid="{ACBD8CBD-535F-4BD5-8B50-E18B4C9B6015}"/>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0"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2 8" xfId="31761" xr:uid="{ADC133E9-C6FD-4293-A1D1-324A8E6B0307}"/>
    <cellStyle name="Normal 6 5 3 2 9" xfId="32126" xr:uid="{903969AB-A4B1-4CE2-BB05-D0E4C2D3DD09}"/>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2 2" xfId="30070" xr:uid="{CE4D3F89-E104-4E7C-94DC-8DEA8C31FCE9}"/>
    <cellStyle name="Normal 6 5 3 4 2 2 2 3" xfId="3753" xr:uid="{00000000-0005-0000-0000-000041060000}"/>
    <cellStyle name="Normal 6 5 3 4 2 2 2 3 2" xfId="4750" xr:uid="{26BAC224-8031-4231-90D3-310CC68CB6C0}"/>
    <cellStyle name="Normal 6 5 3 4 2 2 2 3 2 2" xfId="31929" xr:uid="{8BC64EB6-1888-4EA0-B672-9DFB184F1982}"/>
    <cellStyle name="Normal 6 5 3 4 2 2 2 3 2 3" xfId="32290" xr:uid="{D3AEE3EF-D146-4B96-80B6-3D395B1790BA}"/>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1"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7" xr:uid="{00000000-0005-0000-0000-0000DA020000}"/>
    <cellStyle name="Normal 6 5 3 4 2 3 4 2" xfId="4791" xr:uid="{654C328A-1FF9-4AC4-BD39-89BAD01AAAF1}"/>
    <cellStyle name="Normal 6 5 3 4 2 3 4 2 2" xfId="31869" xr:uid="{96233FB9-6198-4DEB-8A33-41B34D98EC0F}"/>
    <cellStyle name="Normal 6 5 3 4 2 3 4 2 3" xfId="32230" xr:uid="{94A226F6-7871-47AB-B561-B2D4E2FBED26}"/>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3 7" xfId="31805" xr:uid="{912AA93E-93DF-4F80-9DBB-78FF610DAC15}"/>
    <cellStyle name="Normal 6 5 3 4 2 3 8" xfId="32169" xr:uid="{C384E94D-BD2D-42DC-B1B1-13AB05C32D09}"/>
    <cellStyle name="Normal 6 5 3 4 2 4" xfId="24938" xr:uid="{FD27707B-D4A4-422F-BC64-0031AA3E4D05}"/>
    <cellStyle name="Normal 6 5 3 4 3" xfId="1302" xr:uid="{00000000-0005-0000-0000-0000E5060000}"/>
    <cellStyle name="Normal 6 5 3 4 4" xfId="2977" xr:uid="{00000000-0005-0000-0000-0000C0070000}"/>
    <cellStyle name="Normal 6 5 3 4 4 2" xfId="31294" xr:uid="{AB74C274-9F21-4F33-97DC-03C78C47142A}"/>
    <cellStyle name="Normal 6 5 3 4 5" xfId="2136" xr:uid="{00000000-0005-0000-0000-0000D7020000}"/>
    <cellStyle name="Normal 6 5 3 4 5 2" xfId="4667" xr:uid="{D2333BB9-76BA-48B1-B619-1F9C6401FD25}"/>
    <cellStyle name="Normal 6 5 3 4 5 2 2" xfId="32034" xr:uid="{6BBAADB3-AD20-4177-AA5B-CB09CB943FAF}"/>
    <cellStyle name="Normal 6 5 3 4 5 2 3" xfId="31868" xr:uid="{9690CAF4-43DD-46D0-8DAE-DBF9C760FDA0}"/>
    <cellStyle name="Normal 6 5 3 4 5 2 4" xfId="32229" xr:uid="{E18C0014-2B8F-454F-9C4E-638CB63D4DD6}"/>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2"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4 8" xfId="31804" xr:uid="{56B6432B-6EAB-4D70-844D-BD618F3C239B}"/>
    <cellStyle name="Normal 6 5 3 4 9" xfId="32168" xr:uid="{DBD33F02-A48C-4F3E-A066-254CA6C73392}"/>
    <cellStyle name="Normal 6 5 3 5" xfId="1303" xr:uid="{00000000-0005-0000-0000-0000E6060000}"/>
    <cellStyle name="Normal 6 5 3 5 2" xfId="1304" xr:uid="{00000000-0005-0000-0000-0000E7060000}"/>
    <cellStyle name="Normal 6 5 3 5 3" xfId="3754" xr:uid="{00000000-0005-0000-0000-000048060000}"/>
    <cellStyle name="Normal 6 5 3 5 3 2" xfId="4729" xr:uid="{AA82DB5A-447D-4511-8EB9-24556BA2CB0E}"/>
    <cellStyle name="Normal 6 5 3 5 3 2 2" xfId="27330" xr:uid="{B4F852AE-EC89-4A98-8D9A-9E80570804CD}"/>
    <cellStyle name="Normal 6 5 3 5 3 2 3" xfId="31930" xr:uid="{45CDCE79-D910-4431-B7A4-083CCFF26A4C}"/>
    <cellStyle name="Normal 6 5 3 5 3 2 4" xfId="32291" xr:uid="{791CADFA-E979-430A-9901-0AC31B5E4F2B}"/>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2" xr:uid="{156ECD42-9B10-42E7-81DB-911B21DCE73A}"/>
    <cellStyle name="Normal 6 5 4 3 2 3 3 2 2" xfId="31931" xr:uid="{9B6DD662-D638-4D84-9D4E-71ABE6DC9864}"/>
    <cellStyle name="Normal 6 5 4 3 2 3 3 2 3" xfId="32292" xr:uid="{CE196873-6589-4E32-B405-4503B6603F81}"/>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8" xr:uid="{00000000-0005-0000-0000-0000C6070000}"/>
    <cellStyle name="Normal 6 5 4 3 4 2" xfId="31299" xr:uid="{1D63F91C-4880-4AD8-ACE6-3490B3C191AF}"/>
    <cellStyle name="Normal 6 5 4 3 5" xfId="2139" xr:uid="{00000000-0005-0000-0000-0000DE020000}"/>
    <cellStyle name="Normal 6 5 4 3 5 2" xfId="3771" xr:uid="{0DAEABF9-E059-45BB-9EA3-DB8CCF44184B}"/>
    <cellStyle name="Normal 6 5 4 3 5 2 2" xfId="32036" xr:uid="{00C4E5F3-2243-4582-9782-AC689C349C56}"/>
    <cellStyle name="Normal 6 5 4 3 5 2 3" xfId="31871" xr:uid="{6AA66F2D-3080-4CAB-97A8-848E02B83762}"/>
    <cellStyle name="Normal 6 5 4 3 5 2 4" xfId="32232" xr:uid="{2D4E3234-F477-460D-A895-F6B4BD39B8DC}"/>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4"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3 8" xfId="31806" xr:uid="{ED970FC6-1433-4473-B26D-2D42A8001F33}"/>
    <cellStyle name="Normal 6 5 4 3 9" xfId="32170" xr:uid="{59C5AF92-4205-482D-87EC-240EA3FDFA84}"/>
    <cellStyle name="Normal 6 5 4 4" xfId="1312" xr:uid="{00000000-0005-0000-0000-0000F0060000}"/>
    <cellStyle name="Normal 6 5 4 4 2" xfId="2023" xr:uid="{00000000-0005-0000-0000-0000F1060000}"/>
    <cellStyle name="Normal 6 5 4 4 3" xfId="3756" xr:uid="{00000000-0005-0000-0000-000052060000}"/>
    <cellStyle name="Normal 6 5 4 4 3 2" xfId="4802" xr:uid="{7A47A254-C6AA-423D-9FA2-08282F4CE5E0}"/>
    <cellStyle name="Normal 6 5 4 4 3 2 2" xfId="32035" xr:uid="{0DF781CA-16FB-4F15-99D3-0507C70D9970}"/>
    <cellStyle name="Normal 6 5 4 4 3 2 3" xfId="31932" xr:uid="{C0534971-8044-46A4-9BA4-57562E2D4CF9}"/>
    <cellStyle name="Normal 6 5 4 4 3 2 4" xfId="32293" xr:uid="{060D52B5-7A01-463F-9A61-7D60F0B01A1A}"/>
    <cellStyle name="Normal 6 5 4 4 3 3" xfId="30281" xr:uid="{0B00FD0E-6729-4916-9762-F885F79C9AA2}"/>
    <cellStyle name="Normal 6 5 4 4 3 3 2" xfId="31424" xr:uid="{06166BF6-49AB-4FD9-B6C9-466EFABFB73C}"/>
    <cellStyle name="Normal 6 5 4 4 3 4" xfId="31621" xr:uid="{F51A84E7-859C-4016-A24B-CC6BB58A5781}"/>
    <cellStyle name="Normal 6 5 4 4 4" xfId="31984" xr:uid="{B2CAE3FF-120F-4D0C-9C5A-33449450B117}"/>
    <cellStyle name="Normal 6 5 4 5" xfId="2138" xr:uid="{00000000-0005-0000-0000-0000DC020000}"/>
    <cellStyle name="Normal 6 5 4 5 2" xfId="4627" xr:uid="{F656D414-B9FB-4E57-A874-02EABF4164A9}"/>
    <cellStyle name="Normal 6 5 4 5 2 2" xfId="31870" xr:uid="{2ACFF9D8-C6AD-4E40-AD8A-E15E6FCD5377}"/>
    <cellStyle name="Normal 6 5 4 5 2 3" xfId="32231" xr:uid="{EA6A4BB6-DF52-4F3C-A0FD-C5C032D4B2E3}"/>
    <cellStyle name="Normal 6 5 4 5 3" xfId="30219" xr:uid="{CC65D777-7FA0-471D-A07E-954A4411B4C7}"/>
    <cellStyle name="Normal 6 5 4 5 3 2" xfId="31363" xr:uid="{73E9ABE8-24A6-412C-9014-B32C406F5254}"/>
    <cellStyle name="Normal 6 5 4 5 4" xfId="31559" xr:uid="{6EB7D5EF-0E62-4B3E-BC7A-4EBD9D7356D9}"/>
    <cellStyle name="Normal 6 5 4 6" xfId="4043"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4 8" xfId="31762" xr:uid="{76FFD9B9-68FE-416A-A006-05300D954BFC}"/>
    <cellStyle name="Normal 6 5 4 9" xfId="32127" xr:uid="{87623AF9-A20F-48AE-AAF0-3A0FDBF31EB0}"/>
    <cellStyle name="Normal 6 5 5" xfId="2070"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5 5" xfId="31807" xr:uid="{13DEC03E-D627-446D-A023-E9D26FF4E707}"/>
    <cellStyle name="Normal 6 5 5 6" xfId="32171" xr:uid="{197A6B31-1333-4C7C-A28E-3CF7535FF151}"/>
    <cellStyle name="Normal 6 5 6" xfId="30114" xr:uid="{8D7A58C9-2680-41F9-B10A-5FB6EB00FD95}"/>
    <cellStyle name="Normal 6 5 6 2" xfId="30475" xr:uid="{6AC3E222-93E2-4ED5-A04F-8AD2183A95F8}"/>
    <cellStyle name="Normal 6 5 7" xfId="31760" xr:uid="{9F46BD4E-9DC9-4431-8050-9970152F529F}"/>
    <cellStyle name="Normal 6 5 8" xfId="32125" xr:uid="{25FDF277-F76C-4CE9-9E40-49C72FBA95F6}"/>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3 2" xfId="32047" xr:uid="{3D5A64D0-64DB-4494-91A7-1370CE3CDA98}"/>
    <cellStyle name="Normal 6 6 3 3 4" xfId="2141" xr:uid="{00000000-0005-0000-0000-0000E4020000}"/>
    <cellStyle name="Normal 6 6 3 3 4 2" xfId="4746" xr:uid="{DCE992B0-96C0-4517-B80E-99DBA26EC200}"/>
    <cellStyle name="Normal 6 6 3 3 4 2 2" xfId="31873" xr:uid="{2E44D7ED-7BDC-401F-B929-586BE51CB4F0}"/>
    <cellStyle name="Normal 6 6 3 3 4 2 3" xfId="32234" xr:uid="{126652A9-CA7D-4BE1-9286-FB5D308F9DB7}"/>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3 7" xfId="31808" xr:uid="{2A4CE7D0-E43D-4B1B-8AD6-3F426D199B9D}"/>
    <cellStyle name="Normal 6 6 3 3 8" xfId="32172" xr:uid="{2AD5ABA5-0102-4B98-B120-9177FAAB186E}"/>
    <cellStyle name="Normal 6 6 3 4" xfId="1320" xr:uid="{00000000-0005-0000-0000-0000F9060000}"/>
    <cellStyle name="Normal 6 6 3 4 2" xfId="1321" xr:uid="{00000000-0005-0000-0000-0000FA060000}"/>
    <cellStyle name="Normal 6 6 3 4 3" xfId="3757" xr:uid="{00000000-0005-0000-0000-00005A060000}"/>
    <cellStyle name="Normal 6 6 3 4 3 2" xfId="4740" xr:uid="{CCE72AF1-1693-42F5-A9FF-B4A64FA2FDC4}"/>
    <cellStyle name="Normal 6 6 3 4 3 2 2" xfId="31933" xr:uid="{E3ADF365-71F1-4718-939E-3BF21C8E2A49}"/>
    <cellStyle name="Normal 6 6 3 4 3 2 3" xfId="32294" xr:uid="{B3DED0B3-AF7F-4ECC-8266-0C05B425915B}"/>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9" xr:uid="{D4480518-64CC-4BAE-AD63-DB0C87A603E7}"/>
    <cellStyle name="Normal 6 6 4 2 3 3 2 2" xfId="31934" xr:uid="{5C146311-DE13-4540-9ECE-1896A3D246B5}"/>
    <cellStyle name="Normal 6 6 4 2 3 3 2 3" xfId="32295" xr:uid="{0BC0C9FB-5813-4310-A3C4-14E2380E0952}"/>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79" xr:uid="{00000000-0005-0000-0000-0000D1070000}"/>
    <cellStyle name="Normal 6 6 4 4 2" xfId="31285" xr:uid="{19635C23-0322-4BD8-97B1-5DC1FA748C5B}"/>
    <cellStyle name="Normal 6 6 4 5" xfId="2142" xr:uid="{00000000-0005-0000-0000-0000E6020000}"/>
    <cellStyle name="Normal 6 6 4 5 2" xfId="4635" xr:uid="{BD1045AF-7E49-48EA-AF41-B1E7071CB221}"/>
    <cellStyle name="Normal 6 6 4 5 2 2" xfId="32037" xr:uid="{5492E924-7F67-4AF3-877A-296EAF6464ED}"/>
    <cellStyle name="Normal 6 6 4 5 2 3" xfId="31874" xr:uid="{D73F03AB-ACAB-4219-8945-82AD4591A1D2}"/>
    <cellStyle name="Normal 6 6 4 5 2 4" xfId="32235" xr:uid="{A8E25A8E-7A6D-4A1D-9D1A-1A8F7AD3D94B}"/>
    <cellStyle name="Normal 6 6 4 5 3" xfId="30223" xr:uid="{6D024BB1-BCE9-45B1-B4E9-3324C92FA7CE}"/>
    <cellStyle name="Normal 6 6 4 5 3 2" xfId="31367" xr:uid="{A3F6340C-D451-475A-A982-207B891A2261}"/>
    <cellStyle name="Normal 6 6 4 5 4" xfId="31563" xr:uid="{E815B1D5-FDA4-48C8-A684-C03B7EE3E407}"/>
    <cellStyle name="Normal 6 6 4 6" xfId="4046"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4 8" xfId="31809" xr:uid="{610812F3-46D8-4976-B8FC-C4FA24DB22C7}"/>
    <cellStyle name="Normal 6 6 4 9" xfId="32173" xr:uid="{F18A23ED-A0B6-4F75-8FB4-BEBB426A7F82}"/>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2" xr:uid="{00000000-0005-0000-0000-0000E9020000}"/>
    <cellStyle name="Normal 6 6 6 4 2" xfId="4690" xr:uid="{114F1330-7415-461B-B792-61BE07D55AC7}"/>
    <cellStyle name="Normal 6 6 6 4 2 2" xfId="31884" xr:uid="{AFFF422C-1341-4DE7-8471-A478BFD4EBF4}"/>
    <cellStyle name="Normal 6 6 6 4 2 3" xfId="32245" xr:uid="{BBFD4626-2789-4EAE-B133-0DA3EDB27735}"/>
    <cellStyle name="Normal 6 6 6 4 3" xfId="30233" xr:uid="{F58AE918-38CD-4E0E-A2D9-09149BED6B00}"/>
    <cellStyle name="Normal 6 6 6 4 3 2" xfId="31377" xr:uid="{4B856CE8-FBE5-40B9-9BC7-A62E57FFCD5D}"/>
    <cellStyle name="Normal 6 6 6 4 4" xfId="31573" xr:uid="{4C1B4E78-3692-4AD9-812B-F104F8C9273E}"/>
    <cellStyle name="Normal 6 6 6 5" xfId="4095"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6 7" xfId="31810" xr:uid="{C7CDE778-21AA-4017-9C7B-BB53CF91FB90}"/>
    <cellStyle name="Normal 6 6 6 8" xfId="32174" xr:uid="{259995E5-B1CD-4CB9-8BB7-0C21131B58B8}"/>
    <cellStyle name="Normal 6 6 7" xfId="1331" xr:uid="{00000000-0005-0000-0000-000005070000}"/>
    <cellStyle name="Normal 6 6 7 2" xfId="1332" xr:uid="{00000000-0005-0000-0000-000006070000}"/>
    <cellStyle name="Normal 6 6 7 3" xfId="3759" xr:uid="{00000000-0005-0000-0000-000066060000}"/>
    <cellStyle name="Normal 6 6 7 3 2" xfId="4797" xr:uid="{7A2B7AA4-4D8E-47BA-B48E-48FE92EFB13B}"/>
    <cellStyle name="Normal 6 6 7 3 2 2" xfId="31935" xr:uid="{F25EC3B2-CD9D-458C-9DBF-4396AEA31810}"/>
    <cellStyle name="Normal 6 6 7 3 2 3" xfId="32296" xr:uid="{99F37444-1CA2-4E93-9D62-A7B25997B31A}"/>
    <cellStyle name="Normal 6 6 7 3 3" xfId="30284" xr:uid="{2C0FF210-3F32-4667-BC76-A197BDA7207F}"/>
    <cellStyle name="Normal 6 6 7 3 3 2" xfId="31427" xr:uid="{AD38E9A4-55DA-497D-9BB3-C9C7088878B7}"/>
    <cellStyle name="Normal 6 6 7 3 4" xfId="31624" xr:uid="{42646DD9-025F-4705-9E62-4F3B5975772E}"/>
    <cellStyle name="Normal 6 6 8" xfId="2140" xr:uid="{00000000-0005-0000-0000-0000E0020000}"/>
    <cellStyle name="Normal 6 6 8 2" xfId="4773" xr:uid="{C961BEA7-4CED-4BA6-BDFD-A714A0F418E5}"/>
    <cellStyle name="Normal 6 6 8 2 2" xfId="31872" xr:uid="{C025B011-60D0-43A0-BA5C-BB97A8A32CBD}"/>
    <cellStyle name="Normal 6 6 8 2 3" xfId="32233" xr:uid="{1FB3C174-E258-490A-A254-5A0282A0FC06}"/>
    <cellStyle name="Normal 6 6 8 3" xfId="30221" xr:uid="{37158C93-C128-47BC-9E38-D6AD1178AECA}"/>
    <cellStyle name="Normal 6 6 8 3 2" xfId="31365" xr:uid="{872114F9-D194-46EE-A5D9-EE1B0BAD18D4}"/>
    <cellStyle name="Normal 6 6 8 4" xfId="31561" xr:uid="{3F39477A-ED45-441A-A75D-B419A820AC75}"/>
    <cellStyle name="Normal 6 6 9" xfId="4045"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4"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09"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8"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7"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7"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7"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5"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0"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69"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7"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8"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8"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6"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1"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6"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89"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49"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0"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0"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0"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0"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1"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8"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2 4" xfId="32002" xr:uid="{7AC92EB8-0921-4079-BB8D-330F774EADD8}"/>
    <cellStyle name="Normal 7 16 3" xfId="10118" xr:uid="{55FE5E11-08C7-4A4A-B6B1-9A55D8442D61}"/>
    <cellStyle name="Normal 7 16 3 2" xfId="20498" xr:uid="{5B263FD6-644E-4205-BA6A-B5FA3C82A433}"/>
    <cellStyle name="Normal 7 16 3 3" xfId="31956" xr:uid="{800D3A1B-73D0-4603-A63D-15E57C091509}"/>
    <cellStyle name="Normal 7 16 4" xfId="24614" xr:uid="{3531CAC4-9557-447A-A968-11C6FD1FBF49}"/>
    <cellStyle name="Normal 7 16 5" xfId="14832" xr:uid="{EA3CD99F-CEAA-4377-8E06-36E914726435}"/>
    <cellStyle name="Normal 7 17" xfId="3783"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8" xr:uid="{14F8C66C-3AFD-4960-8379-ECACDC0C00A0}"/>
    <cellStyle name="Normal 7 3 3 2 3 2 3 3 2 2" xfId="31936" xr:uid="{6FD0DA56-BE38-4228-972A-7B96D4DF88A3}"/>
    <cellStyle name="Normal 7 3 3 2 3 2 3 3 2 3" xfId="32297" xr:uid="{081DBDD7-814D-4216-A354-A71C70B05256}"/>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2" xr:uid="{00000000-0005-0000-0000-0000FA070000}"/>
    <cellStyle name="Normal 7 3 3 2 3 4 2" xfId="31275" xr:uid="{FE80F6DF-4597-4CFB-BBD3-5BE6A13FC5D1}"/>
    <cellStyle name="Normal 7 3 3 2 3 5" xfId="2144" xr:uid="{00000000-0005-0000-0000-0000F7020000}"/>
    <cellStyle name="Normal 7 3 3 2 3 5 2" xfId="4634" xr:uid="{4276D1A2-DC93-4587-8A35-0E2B48A1053D}"/>
    <cellStyle name="Normal 7 3 3 2 3 5 2 2" xfId="32038" xr:uid="{5B194527-C57F-49FA-AE42-437F423F5D54}"/>
    <cellStyle name="Normal 7 3 3 2 3 5 2 3" xfId="31876" xr:uid="{C65BBA97-A299-4AAE-91DF-2FDF88605F94}"/>
    <cellStyle name="Normal 7 3 3 2 3 5 2 4" xfId="32237" xr:uid="{F99492C4-2D2B-4BAF-943F-BCFEA646B23A}"/>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4"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3 8" xfId="31811" xr:uid="{6E266FE0-E835-40B5-8820-219C24E49F07}"/>
    <cellStyle name="Normal 7 3 3 2 3 9" xfId="32175" xr:uid="{38FEA100-7C27-44B4-B647-BF0B7E46DDE9}"/>
    <cellStyle name="Normal 7 3 3 2 4" xfId="1363" xr:uid="{00000000-0005-0000-0000-000026070000}"/>
    <cellStyle name="Normal 7 3 3 2 4 2" xfId="2981"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4 4" xfId="31985" xr:uid="{362599B3-57AD-4642-84DD-F90A45ADE8D3}"/>
    <cellStyle name="Normal 7 3 3 2 5" xfId="2143" xr:uid="{00000000-0005-0000-0000-0000F5020000}"/>
    <cellStyle name="Normal 7 3 3 2 5 2" xfId="4662" xr:uid="{8519FF03-5F6D-4EB4-B933-25C9AA886D70}"/>
    <cellStyle name="Normal 7 3 3 2 5 2 2" xfId="31875" xr:uid="{84764631-9851-45B5-9EF5-97BD17E2A2A4}"/>
    <cellStyle name="Normal 7 3 3 2 5 2 3" xfId="32236" xr:uid="{8E9EFB0A-5CB2-492C-8EC1-795EAAFE07D2}"/>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3"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2 8" xfId="31764" xr:uid="{20A3F968-2209-4641-B99A-73098235D705}"/>
    <cellStyle name="Normal 7 3 3 2 9" xfId="32129" xr:uid="{531B80E1-C665-44A2-8FB1-079A0668EFF7}"/>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2 2" xfId="30079" xr:uid="{3537F8E7-8F63-4952-A614-60ED7C47A13A}"/>
    <cellStyle name="Normal 7 3 3 4 2 2 2 3" xfId="3761" xr:uid="{00000000-0005-0000-0000-00008B060000}"/>
    <cellStyle name="Normal 7 3 3 4 2 2 2 3 2" xfId="4689" xr:uid="{FFDAA0C2-4A8B-4197-B6CC-922603129983}"/>
    <cellStyle name="Normal 7 3 3 4 2 2 2 3 2 2" xfId="31937" xr:uid="{ACBAD40D-2A9F-4C48-8DC0-4929460206C8}"/>
    <cellStyle name="Normal 7 3 3 4 2 2 2 3 2 3" xfId="32298" xr:uid="{6B2613F6-9618-4129-B176-9FC7B5786F9D}"/>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7"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6" xr:uid="{00000000-0005-0000-0000-0000FD020000}"/>
    <cellStyle name="Normal 7 3 3 4 2 3 4 2" xfId="4812" xr:uid="{85B8BA1F-331D-494F-A0E7-481902D278F4}"/>
    <cellStyle name="Normal 7 3 3 4 2 3 4 2 2" xfId="31878" xr:uid="{279F45CB-E49A-4A37-B5D5-E0374422F560}"/>
    <cellStyle name="Normal 7 3 3 4 2 3 4 2 3" xfId="32239" xr:uid="{FFD977F9-6C1D-4C7E-B46A-3D8383136C17}"/>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3 7" xfId="31813" xr:uid="{91221088-CF4E-4155-8AA4-308AC6E7B952}"/>
    <cellStyle name="Normal 7 3 3 4 2 3 8" xfId="32177" xr:uid="{C76C44A2-0C67-426E-A455-B8A00BF6AB3F}"/>
    <cellStyle name="Normal 7 3 3 4 2 4" xfId="23707" xr:uid="{E6762BC0-4988-4223-B09E-CC35F0BD73AE}"/>
    <cellStyle name="Normal 7 3 3 4 3" xfId="1372" xr:uid="{00000000-0005-0000-0000-000031070000}"/>
    <cellStyle name="Normal 7 3 3 4 4" xfId="2983" xr:uid="{00000000-0005-0000-0000-000003080000}"/>
    <cellStyle name="Normal 7 3 3 4 4 2" xfId="31289" xr:uid="{9F4A7FD4-2CC3-4D75-A163-54E002A5B431}"/>
    <cellStyle name="Normal 7 3 3 4 5" xfId="2145" xr:uid="{00000000-0005-0000-0000-0000FA020000}"/>
    <cellStyle name="Normal 7 3 3 4 5 2" xfId="4022" xr:uid="{6D2F6D47-4728-4B49-AE2E-D503982C4500}"/>
    <cellStyle name="Normal 7 3 3 4 5 2 2" xfId="32039" xr:uid="{E4FDF961-D433-42CC-BD85-187E4AD6E6A4}"/>
    <cellStyle name="Normal 7 3 3 4 5 2 3" xfId="31877" xr:uid="{9CD33BDA-2FF9-4ECE-92FA-3AA91D70CEEB}"/>
    <cellStyle name="Normal 7 3 3 4 5 2 4" xfId="32238" xr:uid="{EF164964-E9CB-4B01-8EFF-375D94D2F18C}"/>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5"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4 8" xfId="31812" xr:uid="{0ED5B572-6E94-4A1D-B916-32EEBF00773C}"/>
    <cellStyle name="Normal 7 3 3 4 9" xfId="32176" xr:uid="{BFE36193-874D-4738-BFB9-A3982BAABE39}"/>
    <cellStyle name="Normal 7 3 3 5" xfId="1373" xr:uid="{00000000-0005-0000-0000-000032070000}"/>
    <cellStyle name="Normal 7 3 3 5 2" xfId="1374" xr:uid="{00000000-0005-0000-0000-000033070000}"/>
    <cellStyle name="Normal 7 3 3 5 3" xfId="3762" xr:uid="{00000000-0005-0000-0000-000092060000}"/>
    <cellStyle name="Normal 7 3 3 5 3 2" xfId="4796" xr:uid="{E8168558-99C5-46A5-A612-2FC93BC3CDFD}"/>
    <cellStyle name="Normal 7 3 3 5 3 2 2" xfId="27331" xr:uid="{602079EF-2278-456C-B1D0-880B1CB11283}"/>
    <cellStyle name="Normal 7 3 3 5 3 2 3" xfId="31938" xr:uid="{C4430DCA-4A0A-4BCC-9A74-F7CEAD9E70D7}"/>
    <cellStyle name="Normal 7 3 3 5 3 2 4" xfId="32299" xr:uid="{F30AB3AD-5481-424D-8B9D-190B18BF9FEA}"/>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20" xr:uid="{AF1FEBE8-E3EC-4326-BAB1-44332DCC67E2}"/>
    <cellStyle name="Normal 7 3 4 3 2 3 3 2 2" xfId="31939" xr:uid="{948F3AFB-44CC-4742-BE41-1E3ACDA28834}"/>
    <cellStyle name="Normal 7 3 4 3 2 3 3 2 3" xfId="32300" xr:uid="{AA96ACBE-4F6F-47E1-9403-416ED50152AC}"/>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4" xr:uid="{00000000-0005-0000-0000-000009080000}"/>
    <cellStyle name="Normal 7 3 4 3 4 2" xfId="31298" xr:uid="{51B7DBEA-ED31-4954-9F86-83029453074D}"/>
    <cellStyle name="Normal 7 3 4 3 5" xfId="2148" xr:uid="{00000000-0005-0000-0000-000001030000}"/>
    <cellStyle name="Normal 7 3 4 3 5 2" xfId="4668" xr:uid="{E82F8251-A2EF-493C-99EC-798453FDB072}"/>
    <cellStyle name="Normal 7 3 4 3 5 2 2" xfId="32041" xr:uid="{1E272A3E-6FCA-414F-A662-1B27C70E60E9}"/>
    <cellStyle name="Normal 7 3 4 3 5 2 3" xfId="31880" xr:uid="{E9C5BBAE-6E48-4349-8A20-51A4482A452B}"/>
    <cellStyle name="Normal 7 3 4 3 5 2 4" xfId="32241" xr:uid="{C447B3AA-2C00-43C0-989E-A2C25FB87256}"/>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7"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3 8" xfId="31814" xr:uid="{43221125-5F1E-4F08-98A6-0603AE948FC8}"/>
    <cellStyle name="Normal 7 3 4 3 9" xfId="32178" xr:uid="{2411315A-2C52-4FE6-A061-BB9B1FE674A2}"/>
    <cellStyle name="Normal 7 3 4 4" xfId="1382" xr:uid="{00000000-0005-0000-0000-00003C070000}"/>
    <cellStyle name="Normal 7 3 4 4 2" xfId="2029" xr:uid="{00000000-0005-0000-0000-00003D070000}"/>
    <cellStyle name="Normal 7 3 4 4 3" xfId="3764" xr:uid="{00000000-0005-0000-0000-00009C060000}"/>
    <cellStyle name="Normal 7 3 4 4 3 2" xfId="4747" xr:uid="{0576D2F5-5022-46BF-A95D-FDE144D163B9}"/>
    <cellStyle name="Normal 7 3 4 4 3 2 2" xfId="32040" xr:uid="{5388EBAB-2E06-4C8F-B4E8-A451F4BE1F3E}"/>
    <cellStyle name="Normal 7 3 4 4 3 2 3" xfId="31940" xr:uid="{FF46E446-9913-4BFA-B9CE-0A27B1FFAE50}"/>
    <cellStyle name="Normal 7 3 4 4 3 2 4" xfId="32301" xr:uid="{DEF4E559-1D99-418C-8193-10C9FB919783}"/>
    <cellStyle name="Normal 7 3 4 4 3 3" xfId="30289" xr:uid="{33067305-5030-4C44-A096-EB1A04AB9E17}"/>
    <cellStyle name="Normal 7 3 4 4 3 3 2" xfId="31432" xr:uid="{5464B581-FC1F-4F05-88EE-62C6E6E88CAA}"/>
    <cellStyle name="Normal 7 3 4 4 3 4" xfId="31629" xr:uid="{0A8F1EDA-FA33-459B-B2F0-524CCFD0733E}"/>
    <cellStyle name="Normal 7 3 4 4 4" xfId="31986" xr:uid="{5FA158AD-EEDF-46C4-B2C1-5880469DC24D}"/>
    <cellStyle name="Normal 7 3 4 5" xfId="2147" xr:uid="{00000000-0005-0000-0000-0000FF020000}"/>
    <cellStyle name="Normal 7 3 4 5 2" xfId="4675" xr:uid="{62B191F5-1F42-4E10-9F64-94BCDEA70967}"/>
    <cellStyle name="Normal 7 3 4 5 2 2" xfId="31879" xr:uid="{AE64FE66-7404-4CDD-A344-E63CE6655D34}"/>
    <cellStyle name="Normal 7 3 4 5 2 3" xfId="32240" xr:uid="{43AE046D-931E-4BCA-83C3-1EC5AAFBF71D}"/>
    <cellStyle name="Normal 7 3 4 5 3" xfId="30228" xr:uid="{754916DA-38F4-4DB4-AC60-276D3B784FE8}"/>
    <cellStyle name="Normal 7 3 4 5 3 2" xfId="31372" xr:uid="{044A87F7-8EA1-490E-9C8D-11D6D6BAE37E}"/>
    <cellStyle name="Normal 7 3 4 5 4" xfId="31568" xr:uid="{5DA86EC8-8286-4878-8542-77217A13FFA4}"/>
    <cellStyle name="Normal 7 3 4 6" xfId="4056"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4 8" xfId="31765" xr:uid="{95C596D3-ED86-4624-9971-70FCAED1A35F}"/>
    <cellStyle name="Normal 7 3 4 9" xfId="32130" xr:uid="{9258549A-9E6C-4C4F-B46A-BB310CC2479A}"/>
    <cellStyle name="Normal 7 3 5" xfId="2071"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5 5" xfId="31815" xr:uid="{3BDBBCA5-3763-4B45-BD6E-B589C547F6DD}"/>
    <cellStyle name="Normal 7 3 5 6" xfId="32179" xr:uid="{C89FF964-3678-4E5E-BF89-0C874C94E318}"/>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3 8" xfId="31763" xr:uid="{E223C185-953A-4AA4-806C-B7ED9FAC6716}"/>
    <cellStyle name="Normal 7 3 9" xfId="32128" xr:uid="{BDE5C2A9-F04D-48A0-B1B5-4DEA5C1EF3B1}"/>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5"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1"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59"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7"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7"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69"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8"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8"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6"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2"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59"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4"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2"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1"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1"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0"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1" xr:uid="{00000000-0005-0000-0000-00001F080000}"/>
    <cellStyle name="Normal 7 4 2 2 2 2 2 2" xfId="3422"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0"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3" xr:uid="{00000000-0005-0000-0000-000021080000}"/>
    <cellStyle name="Normal 7 4 2 2 2 2 3 2" xfId="4571"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1"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8"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0" xr:uid="{00000000-0005-0000-0000-000023080000}"/>
    <cellStyle name="Normal 7 4 2 2 2 3 2" xfId="3424"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59"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5" xr:uid="{00000000-0005-0000-0000-000025080000}"/>
    <cellStyle name="Normal 7 4 2 2 2 4 2" xfId="4572"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0"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0"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4"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4"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2" xr:uid="{00000000-0005-0000-0000-000029080000}"/>
    <cellStyle name="Normal 7 4 2 2 3 2 2" xfId="3427"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1"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8" xr:uid="{00000000-0005-0000-0000-00002B080000}"/>
    <cellStyle name="Normal 7 4 2 2 3 3 2" xfId="4573"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6"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3"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3"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7"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29"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19"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3"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0" xr:uid="{00000000-0005-0000-0000-000031080000}"/>
    <cellStyle name="Normal 7 4 2 2 5 2" xfId="4574"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6"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0"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4"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1"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2"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3"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3" xr:uid="{00000000-0005-0000-0000-000038080000}"/>
    <cellStyle name="Normal 7 4 2 3 2 3 2" xfId="4575"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1"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7"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4"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8"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3" xr:uid="{00000000-0005-0000-0000-00003C080000}"/>
    <cellStyle name="Normal 7 4 2 3 3 2 2" xfId="3435"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4"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6" xr:uid="{00000000-0005-0000-0000-00003E080000}"/>
    <cellStyle name="Normal 7 4 2 3 3 3 2" xfId="4576"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4"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39"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4"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7"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2"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8" xr:uid="{00000000-0005-0000-0000-000043080000}"/>
    <cellStyle name="Normal 7 4 2 3 5 2" xfId="4577"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7"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7"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1"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2"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0"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5"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1" xr:uid="{00000000-0005-0000-0000-00004A080000}"/>
    <cellStyle name="Normal 7 4 2 4 2 3 2" xfId="4578"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39"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0"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5"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099"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2"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4"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5"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79"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8"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7"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1"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3"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5"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6"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0"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7"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6"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4"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6"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7"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1"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0"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7"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5"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89"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8"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6"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0"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399"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7"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3"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8"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2"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6"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29" xr:uid="{00000000-0005-0000-0000-00006F080000}"/>
    <cellStyle name="Normal 7 4 3 2 2 2 2" xfId="3445"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6"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6" xr:uid="{00000000-0005-0000-0000-000071080000}"/>
    <cellStyle name="Normal 7 4 3 2 2 3 2" xfId="4582"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4"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6"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1"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1"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7"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8"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19"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8" xr:uid="{00000000-0005-0000-0000-000077080000}"/>
    <cellStyle name="Normal 7 4 3 2 4 2" xfId="4583"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2"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4"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8"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69"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0" xr:uid="{00000000-0005-0000-0000-00007B080000}"/>
    <cellStyle name="Normal 7 4 3 3 2 2" xfId="3450"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7"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1" xr:uid="{00000000-0005-0000-0000-00007D080000}"/>
    <cellStyle name="Normal 7 4 3 3 3 2" xfId="4584"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49"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7"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0"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0"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2"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7"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8"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5"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1"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4"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8"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8"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3" xr:uid="{00000000-0005-0000-0000-000089080000}"/>
    <cellStyle name="Normal 7 4 4 2 2 2 2" xfId="3455"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69"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6" xr:uid="{00000000-0005-0000-0000-00008B080000}"/>
    <cellStyle name="Normal 7 4 4 2 2 3 2" xfId="4586"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4"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3"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2" xr:uid="{00000000-0005-0000-0000-00008D080000}"/>
    <cellStyle name="Normal 7 4 4 2 3 2" xfId="3457"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8"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8" xr:uid="{00000000-0005-0000-0000-00008F080000}"/>
    <cellStyle name="Normal 7 4 4 2 4 2" xfId="4587"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3"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1"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5"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8"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4" xr:uid="{00000000-0005-0000-0000-000093080000}"/>
    <cellStyle name="Normal 7 4 4 3 2 2" xfId="3460"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0"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1" xr:uid="{00000000-0005-0000-0000-000095080000}"/>
    <cellStyle name="Normal 7 4 4 3 3 2" xfId="4588"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59"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4"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2"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2"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2"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1"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0"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3" xr:uid="{00000000-0005-0000-0000-00009B080000}"/>
    <cellStyle name="Normal 7 4 4 5 2" xfId="4589"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3"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1"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5"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0"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5"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2"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6" xr:uid="{00000000-0005-0000-0000-0000A2080000}"/>
    <cellStyle name="Normal 7 4 5 2 3 2" xfId="4590"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4"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5"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3"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3"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5" xr:uid="{00000000-0005-0000-0000-0000A6080000}"/>
    <cellStyle name="Normal 7 4 5 3 2 2" xfId="3468"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3"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69" xr:uid="{00000000-0005-0000-0000-0000A8080000}"/>
    <cellStyle name="Normal 7 4 5 3 3 2" xfId="4591"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7"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8"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1"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0"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1"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1" xr:uid="{00000000-0005-0000-0000-0000AD080000}"/>
    <cellStyle name="Normal 7 4 5 5 2" xfId="4592"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4"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5"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19"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1"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3"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4"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4" xr:uid="{00000000-0005-0000-0000-0000B4080000}"/>
    <cellStyle name="Normal 7 4 6 2 3 2" xfId="4593"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2"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1"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4"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4"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5"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6"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2"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4"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5"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8"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2"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2"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7"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5"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8" xr:uid="{00000000-0005-0000-0000-0000C1080000}"/>
    <cellStyle name="Normal 7 4 7 2 3 2" xfId="4595"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6"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8"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5"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5"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79"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7"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3"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6"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6"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8"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3"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3"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8"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4"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7"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8"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6"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4"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0"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5"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39"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7"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5"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6" xr:uid="{BE653DD7-1A95-4D05-ACBC-B4D6D2120D32}"/>
    <cellStyle name="Normal 7 6 10 2 3 3 2 2" xfId="31941" xr:uid="{B827939B-BF35-4DB9-8C0F-373D5F02B774}"/>
    <cellStyle name="Normal 7 6 10 2 3 3 2 3" xfId="32302" xr:uid="{41B9679D-D3C3-4DDF-9963-FBFE5F93C181}"/>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7" xr:uid="{00000000-0005-0000-0000-0000DB080000}"/>
    <cellStyle name="Normal 7 6 10 4 2" xfId="31282" xr:uid="{69027C77-DB7A-41A6-AD44-B417C9A1F73E}"/>
    <cellStyle name="Normal 7 6 10 5" xfId="2150" xr:uid="{00000000-0005-0000-0000-000024030000}"/>
    <cellStyle name="Normal 7 6 10 5 2" xfId="4680" xr:uid="{64225ED7-B81F-4829-937E-4C8F86992647}"/>
    <cellStyle name="Normal 7 6 10 5 2 2" xfId="32042" xr:uid="{95EE7892-E785-4C61-B111-15696A2B3CDB}"/>
    <cellStyle name="Normal 7 6 10 5 2 3" xfId="31882" xr:uid="{7DC35C91-BFF3-4B24-90DE-3E113073511F}"/>
    <cellStyle name="Normal 7 6 10 5 2 4" xfId="32243" xr:uid="{AA913CA4-5959-4A65-949E-2AC0FD9C54D4}"/>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8"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0 8" xfId="31817" xr:uid="{A810256B-D8FE-4E93-BCAD-FB0B638D5142}"/>
    <cellStyle name="Normal 7 6 10 9" xfId="32180" xr:uid="{F31F4086-E2CD-4181-8DBC-E3AF301479C6}"/>
    <cellStyle name="Normal 7 6 11" xfId="1467" xr:uid="{00000000-0005-0000-0000-000093070000}"/>
    <cellStyle name="Normal 7 6 11 10" xfId="12642" xr:uid="{4994F450-78F0-4D7A-AAC7-62621D59190D}"/>
    <cellStyle name="Normal 7 6 11 2" xfId="2423" xr:uid="{00000000-0005-0000-0000-0000DD080000}"/>
    <cellStyle name="Normal 7 6 11 2 2" xfId="2998"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0"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8"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79"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7"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1"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3" xr:uid="{00000000-0005-0000-0000-000027030000}"/>
    <cellStyle name="Normal 7 6 12 5 2" xfId="4789" xr:uid="{41EDDE25-589E-426C-B333-2F90E7438841}"/>
    <cellStyle name="Normal 7 6 12 5 2 2" xfId="28350" xr:uid="{3EB7436E-C897-4D37-A74A-339AD61DBDE8}"/>
    <cellStyle name="Normal 7 6 12 5 2 3" xfId="31885" xr:uid="{CB56BFB2-1028-4EB2-B348-7CB340B3284C}"/>
    <cellStyle name="Normal 7 6 12 5 2 4" xfId="32246" xr:uid="{378A29FC-55AF-4004-8239-651ABF893C5A}"/>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6"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2 8" xfId="31818" xr:uid="{44BEF680-9675-4308-B9E6-BB98F2DB98FE}"/>
    <cellStyle name="Normal 7 6 12 9" xfId="32181" xr:uid="{B6C901C5-2F47-43DD-92F2-A0131DAC1452}"/>
    <cellStyle name="Normal 7 6 13" xfId="1472" xr:uid="{00000000-0005-0000-0000-000099070000}"/>
    <cellStyle name="Normal 7 6 13 2" xfId="4598"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4" xr:uid="{54A32A04-56ED-4AB1-B7BA-D2EE0846373E}"/>
    <cellStyle name="Normal 7 6 14 3 2 2" xfId="27603" xr:uid="{5CE32205-96EA-49E5-8C23-87FB17C255E3}"/>
    <cellStyle name="Normal 7 6 14 3 2 3" xfId="31942" xr:uid="{F7AC5957-1E7C-4B63-AAC6-D9BF6381A778}"/>
    <cellStyle name="Normal 7 6 14 3 2 4" xfId="32303" xr:uid="{867A2820-E074-4019-87C6-A3F444436465}"/>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0"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0"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49" xr:uid="{00000000-0005-0000-0000-000023030000}"/>
    <cellStyle name="Normal 7 6 17 2" xfId="4751" xr:uid="{96FA94DC-ED9F-4AD7-A7E8-D4EAB8FFA409}"/>
    <cellStyle name="Normal 7 6 17 2 2" xfId="27348" xr:uid="{AA61CBCD-A41A-4F57-8D53-D196359313E1}"/>
    <cellStyle name="Normal 7 6 17 2 3" xfId="31881" xr:uid="{D16746B0-568E-4503-890D-9E83ED58D448}"/>
    <cellStyle name="Normal 7 6 17 2 4" xfId="32242" xr:uid="{190331BE-3DA5-409C-A0B4-E9AE3057C2F8}"/>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7"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8 5" xfId="31816" xr:uid="{2FC41A00-E260-413F-82BB-BBDF0BFD710D}"/>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2"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6"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3" xr:uid="{00000000-0005-0000-0000-0000EA080000}"/>
    <cellStyle name="Normal 7 6 2 2 2 3 2" xfId="4599"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1"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0"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7" xr:uid="{14AB8BEC-B9AC-4B4E-AB64-5487A5CF4C35}"/>
    <cellStyle name="Normal 7 6 2 2 2 6 2" xfId="32055" xr:uid="{F069F1D6-F99C-47D0-BA98-6897C352D097}"/>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4"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2"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3"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59"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3"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4" xr:uid="{00000000-0005-0000-0000-0000F3080000}"/>
    <cellStyle name="Normal 7 6 2 3 2 2" xfId="3486"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3"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6"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7" xr:uid="{00000000-0005-0000-0000-0000F6080000}"/>
    <cellStyle name="Normal 7 6 2 3 3 2" xfId="4601"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2999"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2"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09"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0"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2"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499"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6"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3"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89"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7"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0" xr:uid="{00000000-0005-0000-0000-000000090000}"/>
    <cellStyle name="Normal 7 6 3 2 3 2" xfId="4603"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8"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6"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0"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2"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10" xfId="31819" xr:uid="{313C891D-BFDD-4D6A-907D-D1D0E9BC7E9E}"/>
    <cellStyle name="Normal 7 6 3 3 11" xfId="32182" xr:uid="{A72DFEF5-ED0E-4B02-889A-1F32B01780A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3"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2" xr:uid="{00000000-0005-0000-0000-000006090000}"/>
    <cellStyle name="Normal 7 6 3 3 2 3 2" xfId="30073" xr:uid="{32C9490F-223B-4F54-991F-4B3A7967E779}"/>
    <cellStyle name="Normal 7 6 3 3 2 4" xfId="2845"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7" xr:uid="{00000000-0005-0000-0000-000009070000}"/>
    <cellStyle name="Normal 7 6 3 3 2 5 2" xfId="4094" xr:uid="{9ECDFCFE-9E25-458F-A3CA-22ABFB47DDE6}"/>
    <cellStyle name="Normal 7 6 3 3 2 5 2 2" xfId="29805" xr:uid="{5B30EC69-E692-4A67-825D-515A3CD295B3}"/>
    <cellStyle name="Normal 7 6 3 3 2 5 2 3" xfId="31943" xr:uid="{720A82FA-7BBD-495E-ABA4-1E8032DB6FFC}"/>
    <cellStyle name="Normal 7 6 3 3 2 5 2 4" xfId="32304" xr:uid="{91B377F1-3E5E-4C26-A5A3-FBD00F408240}"/>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4"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1"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4"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1"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8"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1" xr:uid="{00000000-0005-0000-0000-000031030000}"/>
    <cellStyle name="Normal 7 6 3 3 6 2" xfId="4638" xr:uid="{DDD6DC4B-9466-4B61-9B06-D6792D4BBF9B}"/>
    <cellStyle name="Normal 7 6 3 3 6 2 2" xfId="32048" xr:uid="{59CE031F-99EC-46D1-9939-E0ABD1FFF6C8}"/>
    <cellStyle name="Normal 7 6 3 3 6 2 3" xfId="31883" xr:uid="{47A24128-FCE1-4CE1-A521-2F5792AC09D3}"/>
    <cellStyle name="Normal 7 6 3 3 6 2 4" xfId="32244" xr:uid="{BE65BB74-327B-400F-B740-7D9EA64A79FA}"/>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3"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5"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4"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7"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5"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0"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6"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0"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1"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7"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8"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8" xr:uid="{00000000-0005-0000-0000-000014090000}"/>
    <cellStyle name="Normal 7 6 4 2 3 2" xfId="4606"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6"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19"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1"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8"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499"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6"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8"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7"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1"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6"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0"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4"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7"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29"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8"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6"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2"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5"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8"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0"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09"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79"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3"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6"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2"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4"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7"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3"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5"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8"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1" xr:uid="{00000000-0005-0000-0000-000037090000}"/>
    <cellStyle name="Normal 7 7 2 2 2 2" xfId="3502"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0"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3" xr:uid="{00000000-0005-0000-0000-000039090000}"/>
    <cellStyle name="Normal 7 7 2 2 3 2" xfId="4610"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1"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2"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0" xr:uid="{00000000-0005-0000-0000-00003B090000}"/>
    <cellStyle name="Normal 7 7 2 3 2" xfId="3504"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79"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5" xr:uid="{00000000-0005-0000-0000-00003D090000}"/>
    <cellStyle name="Normal 7 7 2 4 2" xfId="4611"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0"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0"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4"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7"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2" xr:uid="{00000000-0005-0000-0000-000041090000}"/>
    <cellStyle name="Normal 7 7 3 2 2" xfId="3507"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1"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8" xr:uid="{00000000-0005-0000-0000-000043090000}"/>
    <cellStyle name="Normal 7 7 3 3 2" xfId="4612"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6"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3"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6"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09"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09"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49"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1"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0" xr:uid="{00000000-0005-0000-0000-000049090000}"/>
    <cellStyle name="Normal 7 7 5 2" xfId="4613"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4"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0"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4"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89"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2"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3"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3" xr:uid="{00000000-0005-0000-0000-000050090000}"/>
    <cellStyle name="Normal 7 8 2 3 2" xfId="4614"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1"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4"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7"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0"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3" xr:uid="{00000000-0005-0000-0000-000054090000}"/>
    <cellStyle name="Normal 7 8 3 2 2" xfId="3515"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4"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6" xr:uid="{00000000-0005-0000-0000-000056090000}"/>
    <cellStyle name="Normal 7 8 3 3 2" xfId="4615"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4"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7"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2"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7"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2"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8" xr:uid="{00000000-0005-0000-0000-00005B090000}"/>
    <cellStyle name="Normal 7 8 5 2" xfId="4616"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5"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4"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8"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0"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0"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5"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1" xr:uid="{00000000-0005-0000-0000-000062090000}"/>
    <cellStyle name="Normal 7 9 2 3 2" xfId="4617"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19"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0"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8"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1"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2"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4"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3"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8"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6"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7"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1"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1"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4"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7"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5" xr:uid="{00000000-0005-0000-0000-000072090000}"/>
    <cellStyle name="Normal 9 3 2 3 2" xfId="4619"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3"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6"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19"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2"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5" xr:uid="{00000000-0005-0000-0000-000076090000}"/>
    <cellStyle name="Normal 9 3 3 2 2" xfId="3527"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8"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8" xr:uid="{00000000-0005-0000-0000-000078090000}"/>
    <cellStyle name="Normal 9 3 3 3 2" xfId="4620"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6"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29"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4"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29"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6"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0" xr:uid="{00000000-0005-0000-0000-00007D090000}"/>
    <cellStyle name="Normal 9 3 5 2" xfId="4621"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7"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6"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0"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3"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89"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3" xr:uid="{00000000-0005-0000-0000-000083090000}"/>
    <cellStyle name="Normal 9 4 3 2" xfId="4622"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1"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69"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2" xr:uid="{4C828E4D-4894-4E57-99BB-5A30CE109BA9}"/>
    <cellStyle name="Normal 9 4 6 2" xfId="32049" xr:uid="{E8D9B378-FCEA-447D-9ADF-8B06E872A144}"/>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0"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5"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te" xfId="29484"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3 2" xfId="31301" xr:uid="{09740B15-9ABE-40E6-8871-06691DDF618A}"/>
    <cellStyle name="Note 4 2 4" xfId="3768" xr:uid="{00000000-0005-0000-0000-0000E60E0000}"/>
    <cellStyle name="Note 4 2 4 2" xfId="4801" xr:uid="{E4762291-6E3E-40C0-B2A3-FBA7791D5340}"/>
    <cellStyle name="Note 4 2 4 2 2" xfId="31944" xr:uid="{682D2FDD-87BB-4B2E-9EA1-DDE0A4017750}"/>
    <cellStyle name="Note 4 2 4 2 3" xfId="32305" xr:uid="{35649B31-C00C-49E9-AE45-A4128D8C4DE6}"/>
    <cellStyle name="Note 4 2 4 3" xfId="30293" xr:uid="{F6CC97B8-D329-47AB-B30B-38088FA4AA4F}"/>
    <cellStyle name="Note 4 2 4 3 2" xfId="31436" xr:uid="{8DF259B6-D8D6-4B9D-B39D-3D52A6097811}"/>
    <cellStyle name="Note 4 2 4 4" xfId="31633" xr:uid="{E29E150E-84A6-4520-A31C-C74B5C1F5214}"/>
    <cellStyle name="Note 4 3" xfId="1544" xr:uid="{00000000-0005-0000-0000-0000E2070000}"/>
    <cellStyle name="Note 4 3 2" xfId="30096" xr:uid="{9537CA53-C3FD-4E87-AC66-BA3C054C1009}"/>
    <cellStyle name="Note 4 4" xfId="2072" xr:uid="{00000000-0005-0000-0000-000049030000}"/>
    <cellStyle name="Note 4 4 2" xfId="4790" xr:uid="{EAC7EE03-6B36-4A5D-889D-B815EC9F9048}"/>
    <cellStyle name="Note 4 4 2 2" xfId="31823" xr:uid="{07565C65-4914-425A-8450-04EE6A3E18F1}"/>
    <cellStyle name="Note 4 4 2 3" xfId="32184" xr:uid="{45CF0330-F24F-4E84-8C7C-F861FAFBB17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Note 7" xfId="32307" xr:uid="{1DAFB7A4-309E-4DD9-A439-3E3C222F4457}"/>
    <cellStyle name="Output" xfId="4833" builtinId="21" customBuiltin="1"/>
    <cellStyle name="Output 2" xfId="1545" xr:uid="{00000000-0005-0000-0000-0000E3070000}"/>
    <cellStyle name="Output 3" xfId="1546" xr:uid="{00000000-0005-0000-0000-0000E4070000}"/>
    <cellStyle name="Output 4" xfId="29583" xr:uid="{21477E6D-748E-44EB-8B95-20ACDB027665}"/>
    <cellStyle name="Percent" xfId="4687" builtinId="5"/>
    <cellStyle name="Percent 2" xfId="1547" xr:uid="{00000000-0005-0000-0000-0000E5070000}"/>
    <cellStyle name="Percent 2 2" xfId="1548"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49" xr:uid="{00000000-0005-0000-0000-0000E7070000}"/>
    <cellStyle name="Percent 3 2" xfId="2033"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4" xr:uid="{00000000-0005-0000-0000-0000E9070000}"/>
    <cellStyle name="Percent 3 3 2" xfId="31313" xr:uid="{BBC1F203-4A2A-48B7-9BD9-1716E25CC9AC}"/>
    <cellStyle name="Percent 3 3 3" xfId="31265" xr:uid="{8085B9E8-E0F4-4AC1-ADD7-5A40211A939D}"/>
    <cellStyle name="Percent 3 4" xfId="2032"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0" xr:uid="{00000000-0005-0000-0000-0000EB070000}"/>
    <cellStyle name="Percent 4 2" xfId="2036"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7" xr:uid="{00000000-0005-0000-0000-0000ED070000}"/>
    <cellStyle name="Percent 4 3 2" xfId="29735" xr:uid="{2BDC7087-3D0C-4FA8-ACBA-F106235DF4E2}"/>
    <cellStyle name="Percent 4 3 3" xfId="29667" xr:uid="{6A17D060-249E-4F71-900C-08F938E35D8F}"/>
    <cellStyle name="Percent 4 4" xfId="2035"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0" xr:uid="{00000000-0005-0000-0000-0000F3070000}"/>
    <cellStyle name="Style 1 2 3 2" xfId="31314" xr:uid="{5D03057C-9A71-4F1B-9674-72DE10B21C86}"/>
    <cellStyle name="Style 1 2 3 3" xfId="31268" xr:uid="{FAC42ECE-AC01-4F74-8A11-03C4263CADAB}"/>
    <cellStyle name="Style 1 2 4" xfId="2038" xr:uid="{00000000-0005-0000-0000-0000F4070000}"/>
    <cellStyle name="Style 1 2 5" xfId="30406" xr:uid="{2E6C0663-EF3E-4DBA-8EED-2A1EA035CBE7}"/>
    <cellStyle name="Style 1 2 5 2" xfId="30464" xr:uid="{F706DBF5-298E-4FDD-8401-13A891456247}"/>
    <cellStyle name="Style 1 3" xfId="1554" xr:uid="{00000000-0005-0000-0000-0000F5070000}"/>
    <cellStyle name="Style 1 4" xfId="2041"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5" xr:uid="{00000000-0005-0000-0000-0000F7070000}"/>
    <cellStyle name="Total 2 2" xfId="28406" xr:uid="{C9725059-9506-467C-9DA8-A5570A6EB449}"/>
    <cellStyle name="Total 3" xfId="1556"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7" xr:uid="{00000000-0005-0000-0000-0000F9070000}"/>
    <cellStyle name="Warning Text 2 2" xfId="28174" xr:uid="{9077D266-AF6F-45FE-8FA8-56E0DF6405C7}"/>
    <cellStyle name="Warning Text 3" xfId="1558" xr:uid="{00000000-0005-0000-0000-0000FA070000}"/>
    <cellStyle name="Warning Text 3 2" xfId="26320" xr:uid="{863219B2-3F6B-42C2-9293-5ECE21D108FD}"/>
    <cellStyle name="Warning Text 4" xfId="29587" xr:uid="{FACD3194-E29A-43C7-BDFC-8831BAA9308A}"/>
  </cellStyles>
  <dxfs count="29">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5050"/>
        </patternFill>
      </fill>
    </dxf>
    <dxf>
      <numFmt numFmtId="182" formatCode=";;;"/>
    </dxf>
    <dxf>
      <numFmt numFmtId="182" formatCode=";;;"/>
    </dxf>
    <dxf>
      <numFmt numFmtId="182" formatCode=";;;"/>
    </dxf>
    <dxf>
      <numFmt numFmtId="182" formatCode=";;;"/>
    </dxf>
    <dxf>
      <numFmt numFmtId="182" formatCode=";;;"/>
    </dxf>
    <dxf>
      <numFmt numFmtId="182" formatCode=";;;"/>
    </dxf>
    <dxf>
      <numFmt numFmtId="182"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8"/>
      <tableStyleElement type="headerRow" dxfId="27"/>
      <tableStyleElement type="firstRowStripe" dxfId="26"/>
    </tableStyle>
  </tableStyles>
  <colors>
    <mruColors>
      <color rgb="FFFFFFCC"/>
      <color rgb="FFFFC7CE"/>
      <color rgb="FFCCFFFF"/>
      <color rgb="FFCCFFCC"/>
      <color rgb="FFE14343"/>
      <color rgb="FFCCFF66"/>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4665344</xdr:colOff>
      <xdr:row>16</xdr:row>
      <xdr:rowOff>40005</xdr:rowOff>
    </xdr:from>
    <xdr:to>
      <xdr:col>1</xdr:col>
      <xdr:colOff>6907529</xdr:colOff>
      <xdr:row>16</xdr:row>
      <xdr:rowOff>483870</xdr:rowOff>
    </xdr:to>
    <xdr:sp macro="" textlink="">
      <xdr:nvSpPr>
        <xdr:cNvPr id="4" name="Hexagon 3">
          <a:extLst>
            <a:ext uri="{FF2B5EF4-FFF2-40B4-BE49-F238E27FC236}">
              <a16:creationId xmlns:a16="http://schemas.microsoft.com/office/drawing/2014/main" id="{5DEDAEA8-BE85-47EC-B00C-880A3C053453}"/>
            </a:ext>
          </a:extLst>
        </xdr:cNvPr>
        <xdr:cNvSpPr/>
      </xdr:nvSpPr>
      <xdr:spPr>
        <a:xfrm>
          <a:off x="5065394" y="6174105"/>
          <a:ext cx="2242185" cy="443865"/>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1">
              <a:solidFill>
                <a:sysClr val="windowText" lastClr="000000"/>
              </a:solidFill>
            </a:rPr>
            <a:t>Q 955 - Exclude Federal and State compliance findings from this number</a:t>
          </a:r>
        </a:p>
      </xdr:txBody>
    </xdr:sp>
    <xdr:clientData/>
  </xdr:twoCellAnchor>
  <xdr:twoCellAnchor>
    <xdr:from>
      <xdr:col>1</xdr:col>
      <xdr:colOff>4684394</xdr:colOff>
      <xdr:row>17</xdr:row>
      <xdr:rowOff>20955</xdr:rowOff>
    </xdr:from>
    <xdr:to>
      <xdr:col>1</xdr:col>
      <xdr:colOff>6926579</xdr:colOff>
      <xdr:row>17</xdr:row>
      <xdr:rowOff>464820</xdr:rowOff>
    </xdr:to>
    <xdr:sp macro="" textlink="">
      <xdr:nvSpPr>
        <xdr:cNvPr id="5" name="Hexagon 4">
          <a:extLst>
            <a:ext uri="{FF2B5EF4-FFF2-40B4-BE49-F238E27FC236}">
              <a16:creationId xmlns:a16="http://schemas.microsoft.com/office/drawing/2014/main" id="{C1BB102F-6460-4E1C-9675-6B108526E3C6}"/>
            </a:ext>
          </a:extLst>
        </xdr:cNvPr>
        <xdr:cNvSpPr/>
      </xdr:nvSpPr>
      <xdr:spPr>
        <a:xfrm>
          <a:off x="5084444" y="6669405"/>
          <a:ext cx="2242185" cy="443865"/>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1">
              <a:solidFill>
                <a:sysClr val="windowText" lastClr="000000"/>
              </a:solidFill>
            </a:rPr>
            <a:t>Q 957 - Exclude Federal and State compliance findings from this number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6181A-1D52-46B7-AD72-8FA595B47F8F}">
  <dimension ref="B1:N59"/>
  <sheetViews>
    <sheetView tabSelected="1" workbookViewId="0">
      <selection activeCell="B2" sqref="B2"/>
    </sheetView>
  </sheetViews>
  <sheetFormatPr defaultColWidth="9.109375" defaultRowHeight="14.4" x14ac:dyDescent="0.3"/>
  <cols>
    <col min="1" max="1" width="1.6640625" style="119" customWidth="1"/>
    <col min="2" max="2" width="187.109375" style="119" customWidth="1"/>
    <col min="3" max="4" width="9.109375" style="119" hidden="1" customWidth="1"/>
    <col min="5" max="5" width="2.33203125" style="119" customWidth="1"/>
    <col min="6" max="6" width="16.44140625" style="119" customWidth="1"/>
    <col min="7" max="16384" width="9.109375" style="119"/>
  </cols>
  <sheetData>
    <row r="1" spans="2:14" ht="9.6" customHeight="1" thickBot="1" x14ac:dyDescent="0.35">
      <c r="B1" s="102"/>
    </row>
    <row r="2" spans="2:14" ht="91.95" customHeight="1" thickBot="1" x14ac:dyDescent="0.35">
      <c r="B2" s="351" t="s">
        <v>794</v>
      </c>
    </row>
    <row r="3" spans="2:14" ht="61.2" customHeight="1" x14ac:dyDescent="0.3">
      <c r="B3" s="113" t="s">
        <v>563</v>
      </c>
    </row>
    <row r="4" spans="2:14" ht="83.4" customHeight="1" x14ac:dyDescent="0.4">
      <c r="B4" s="113" t="s">
        <v>285</v>
      </c>
      <c r="F4" s="352"/>
      <c r="G4" s="352"/>
      <c r="H4" s="352"/>
      <c r="I4" s="352"/>
      <c r="J4" s="352"/>
      <c r="K4" s="352"/>
      <c r="L4" s="352"/>
      <c r="M4" s="352"/>
      <c r="N4" s="352"/>
    </row>
    <row r="5" spans="2:14" ht="58.2" customHeight="1" x14ac:dyDescent="0.3">
      <c r="B5" s="113" t="s">
        <v>286</v>
      </c>
    </row>
    <row r="6" spans="2:14" ht="117.6" customHeight="1" x14ac:dyDescent="0.3">
      <c r="B6" s="103" t="s">
        <v>287</v>
      </c>
    </row>
    <row r="7" spans="2:14" ht="25.95" customHeight="1" x14ac:dyDescent="0.3">
      <c r="B7" s="115" t="s">
        <v>190</v>
      </c>
    </row>
    <row r="8" spans="2:14" ht="49.2" customHeight="1" x14ac:dyDescent="0.3">
      <c r="B8" s="353" t="s">
        <v>288</v>
      </c>
    </row>
    <row r="9" spans="2:14" ht="42.6" customHeight="1" x14ac:dyDescent="0.3">
      <c r="B9" s="353" t="s">
        <v>191</v>
      </c>
    </row>
    <row r="10" spans="2:14" s="355" customFormat="1" ht="34.200000000000003" customHeight="1" x14ac:dyDescent="0.3">
      <c r="B10" s="354" t="s">
        <v>565</v>
      </c>
    </row>
    <row r="11" spans="2:14" s="355" customFormat="1" ht="55.95" customHeight="1" x14ac:dyDescent="0.3">
      <c r="B11" s="356" t="s">
        <v>289</v>
      </c>
    </row>
    <row r="12" spans="2:14" ht="36" customHeight="1" x14ac:dyDescent="0.3">
      <c r="B12" s="356" t="s">
        <v>290</v>
      </c>
    </row>
    <row r="13" spans="2:14" ht="39" customHeight="1" x14ac:dyDescent="0.3">
      <c r="B13" s="357" t="s">
        <v>291</v>
      </c>
    </row>
    <row r="14" spans="2:14" ht="25.95" customHeight="1" x14ac:dyDescent="0.3">
      <c r="B14" s="115" t="s">
        <v>192</v>
      </c>
    </row>
    <row r="15" spans="2:14" x14ac:dyDescent="0.3">
      <c r="B15" s="102"/>
    </row>
    <row r="16" spans="2:14" x14ac:dyDescent="0.3">
      <c r="B16" s="358" t="s">
        <v>8</v>
      </c>
    </row>
    <row r="17" spans="2:2" ht="15.6" customHeight="1" x14ac:dyDescent="0.3">
      <c r="B17" s="359" t="s">
        <v>292</v>
      </c>
    </row>
    <row r="18" spans="2:2" x14ac:dyDescent="0.3">
      <c r="B18" s="360"/>
    </row>
    <row r="19" spans="2:2" x14ac:dyDescent="0.3">
      <c r="B19" s="358" t="s">
        <v>9</v>
      </c>
    </row>
    <row r="20" spans="2:2" ht="15.6" customHeight="1" x14ac:dyDescent="0.3">
      <c r="B20" s="361" t="s">
        <v>133</v>
      </c>
    </row>
    <row r="21" spans="2:2" ht="13.2" customHeight="1" x14ac:dyDescent="0.3">
      <c r="B21" s="102"/>
    </row>
    <row r="22" spans="2:2" ht="25.95" customHeight="1" x14ac:dyDescent="0.3">
      <c r="B22" s="115" t="s">
        <v>193</v>
      </c>
    </row>
    <row r="23" spans="2:2" s="355" customFormat="1" ht="72.599999999999994" customHeight="1" x14ac:dyDescent="0.3">
      <c r="B23" s="353" t="s">
        <v>564</v>
      </c>
    </row>
    <row r="24" spans="2:2" s="355" customFormat="1" ht="84.6" customHeight="1" x14ac:dyDescent="0.3">
      <c r="B24" s="353" t="s">
        <v>293</v>
      </c>
    </row>
    <row r="25" spans="2:2" s="355" customFormat="1" ht="78.599999999999994" customHeight="1" x14ac:dyDescent="0.3">
      <c r="B25" s="353" t="s">
        <v>194</v>
      </c>
    </row>
    <row r="26" spans="2:2" ht="15" x14ac:dyDescent="0.3">
      <c r="B26" s="105" t="s">
        <v>294</v>
      </c>
    </row>
    <row r="27" spans="2:2" ht="8.4" customHeight="1" x14ac:dyDescent="0.3">
      <c r="B27" s="104"/>
    </row>
    <row r="28" spans="2:2" ht="25.95" customHeight="1" x14ac:dyDescent="0.3">
      <c r="B28" s="115" t="s">
        <v>295</v>
      </c>
    </row>
    <row r="29" spans="2:2" ht="28.95" customHeight="1" x14ac:dyDescent="0.3">
      <c r="B29" s="116" t="s">
        <v>650</v>
      </c>
    </row>
    <row r="30" spans="2:2" ht="31.95" customHeight="1" x14ac:dyDescent="0.3">
      <c r="B30" s="116" t="s">
        <v>651</v>
      </c>
    </row>
    <row r="31" spans="2:2" ht="30.6" customHeight="1" x14ac:dyDescent="0.3">
      <c r="B31" s="362" t="s">
        <v>652</v>
      </c>
    </row>
    <row r="32" spans="2:2" ht="25.2" customHeight="1" x14ac:dyDescent="0.3">
      <c r="B32" s="362" t="s">
        <v>653</v>
      </c>
    </row>
    <row r="33" spans="2:7" ht="27.6" customHeight="1" x14ac:dyDescent="0.3">
      <c r="B33" s="362" t="s">
        <v>654</v>
      </c>
    </row>
    <row r="34" spans="2:7" ht="31.95" customHeight="1" x14ac:dyDescent="0.3">
      <c r="B34" s="363" t="s">
        <v>296</v>
      </c>
    </row>
    <row r="35" spans="2:7" ht="60" customHeight="1" x14ac:dyDescent="0.3">
      <c r="B35" s="116" t="s">
        <v>659</v>
      </c>
    </row>
    <row r="36" spans="2:7" ht="60" customHeight="1" x14ac:dyDescent="0.3">
      <c r="B36" s="487" t="s">
        <v>655</v>
      </c>
    </row>
    <row r="37" spans="2:7" ht="25.95" customHeight="1" x14ac:dyDescent="0.3">
      <c r="B37" s="116" t="s">
        <v>297</v>
      </c>
    </row>
    <row r="38" spans="2:7" ht="12" customHeight="1" x14ac:dyDescent="0.3">
      <c r="B38" s="116"/>
    </row>
    <row r="39" spans="2:7" ht="25.95" customHeight="1" x14ac:dyDescent="0.3">
      <c r="B39" s="115" t="s">
        <v>656</v>
      </c>
    </row>
    <row r="40" spans="2:7" x14ac:dyDescent="0.3">
      <c r="B40" s="114"/>
      <c r="G40" s="364"/>
    </row>
    <row r="41" spans="2:7" ht="43.2" customHeight="1" x14ac:dyDescent="0.3">
      <c r="B41" s="365" t="s">
        <v>298</v>
      </c>
    </row>
    <row r="42" spans="2:7" ht="19.95" customHeight="1" x14ac:dyDescent="0.3">
      <c r="B42" s="366" t="s">
        <v>291</v>
      </c>
    </row>
    <row r="43" spans="2:7" ht="11.4" customHeight="1" x14ac:dyDescent="0.3">
      <c r="B43" s="117"/>
    </row>
    <row r="44" spans="2:7" ht="15" x14ac:dyDescent="0.3">
      <c r="B44" s="118"/>
    </row>
    <row r="45" spans="2:7" ht="7.2" customHeight="1" x14ac:dyDescent="0.3">
      <c r="B45" s="116"/>
    </row>
    <row r="46" spans="2:7" ht="25.95" customHeight="1" x14ac:dyDescent="0.3">
      <c r="B46" s="115" t="s">
        <v>657</v>
      </c>
    </row>
    <row r="47" spans="2:7" ht="35.4" customHeight="1" x14ac:dyDescent="0.3">
      <c r="B47" s="365" t="s">
        <v>658</v>
      </c>
    </row>
    <row r="48" spans="2:7" ht="15" x14ac:dyDescent="0.3">
      <c r="B48" s="118"/>
    </row>
    <row r="59" ht="44.25" customHeight="1" x14ac:dyDescent="0.3"/>
  </sheetData>
  <sheetProtection algorithmName="SHA-512" hashValue="N6oyZkvWKZQ6yzFjOVsRW3eXcQUGdrNiMn9rc8VGNuPB2YQZeiChLbgHuZFnK1gVN5GmlHn+ekruLQFPi81r6A==" saltValue="MFiAByygmySyQXPwH1uehg==" spinCount="100000" sheet="1" objects="1" scenarios="1"/>
  <hyperlinks>
    <hyperlink ref="B17" r:id="rId1" xr:uid="{CD80108F-868F-4D19-9687-C2FDAE6BF3FD}"/>
    <hyperlink ref="B20" r:id="rId2" xr:uid="{E58BA4CD-6825-4116-B965-ADD5FA92900B}"/>
    <hyperlink ref="B42" r:id="rId3" xr:uid="{D2A1F4A4-2931-4151-9968-7080011B46A6}"/>
    <hyperlink ref="B13" r:id="rId4" xr:uid="{13FF4EB6-658A-4945-9E50-66DB3C32844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34"/>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58" customWidth="1"/>
    <col min="5" max="5" width="17.109375" style="16" customWidth="1"/>
    <col min="6" max="6" width="21.5546875" style="258" customWidth="1"/>
    <col min="7" max="7" width="26.6640625" style="294" customWidth="1"/>
    <col min="8" max="8" width="25.109375" style="207" customWidth="1"/>
    <col min="9" max="9" width="24" style="258" customWidth="1"/>
    <col min="10" max="10" width="13.5546875" style="16" customWidth="1"/>
    <col min="11" max="11" width="11.6640625" style="16" customWidth="1"/>
    <col min="12" max="12" width="4" hidden="1" customWidth="1"/>
    <col min="13" max="13" width="11" style="16" hidden="1" customWidth="1"/>
    <col min="14" max="14" width="3.33203125" style="126"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58"/>
  </cols>
  <sheetData>
    <row r="1" spans="1:122" x14ac:dyDescent="0.3">
      <c r="B1" s="296" t="s">
        <v>155</v>
      </c>
      <c r="C1" s="296"/>
      <c r="E1" s="259" t="s">
        <v>7</v>
      </c>
      <c r="F1" s="260">
        <v>2024</v>
      </c>
      <c r="G1" s="75" t="s">
        <v>40</v>
      </c>
      <c r="H1" s="261"/>
      <c r="I1" s="262"/>
      <c r="J1" s="263"/>
      <c r="M1" s="16" t="s">
        <v>17</v>
      </c>
      <c r="O1" s="16">
        <v>1</v>
      </c>
    </row>
    <row r="2" spans="1:122" ht="44.25" customHeight="1" thickBot="1" x14ac:dyDescent="0.35">
      <c r="B2" s="721" t="s">
        <v>102</v>
      </c>
      <c r="C2" s="722"/>
      <c r="D2" s="264" t="s">
        <v>275</v>
      </c>
      <c r="E2" s="719" t="s">
        <v>106</v>
      </c>
      <c r="F2" s="719"/>
      <c r="G2" s="720"/>
      <c r="H2" s="368" t="s">
        <v>800</v>
      </c>
      <c r="M2" s="16" t="s">
        <v>18</v>
      </c>
      <c r="N2" s="126">
        <v>50</v>
      </c>
      <c r="O2" s="16">
        <v>2</v>
      </c>
    </row>
    <row r="3" spans="1:122" ht="15" thickBot="1" x14ac:dyDescent="0.35">
      <c r="B3" s="297" t="s">
        <v>0</v>
      </c>
      <c r="C3" s="298"/>
      <c r="D3" s="266" t="e">
        <f>VLOOKUP(D2,'Unit Names(H)'!A2:B139,2,FALSE)</f>
        <v>#N/A</v>
      </c>
      <c r="E3" s="329"/>
      <c r="F3" s="267"/>
      <c r="G3" s="268"/>
      <c r="H3" s="265"/>
      <c r="N3" s="126">
        <v>51</v>
      </c>
      <c r="O3" s="16">
        <v>3</v>
      </c>
    </row>
    <row r="4" spans="1:122" ht="15" thickBot="1" x14ac:dyDescent="0.35">
      <c r="B4" s="299" t="s">
        <v>239</v>
      </c>
      <c r="C4" s="300"/>
      <c r="D4" s="269"/>
      <c r="E4" s="269"/>
      <c r="F4" s="270"/>
      <c r="G4" s="271"/>
      <c r="H4" s="265"/>
      <c r="I4" s="1"/>
      <c r="M4" s="16" t="s">
        <v>122</v>
      </c>
      <c r="N4" s="126">
        <v>52</v>
      </c>
      <c r="O4" s="16">
        <v>4</v>
      </c>
    </row>
    <row r="5" spans="1:122" ht="37.5" customHeight="1" x14ac:dyDescent="0.3">
      <c r="A5" s="249" t="s">
        <v>153</v>
      </c>
      <c r="B5" s="181" t="s">
        <v>32</v>
      </c>
      <c r="C5" s="181" t="s">
        <v>42</v>
      </c>
      <c r="D5" s="272" t="s">
        <v>1</v>
      </c>
      <c r="E5" s="272">
        <v>2023</v>
      </c>
      <c r="F5" s="273">
        <v>2024</v>
      </c>
      <c r="G5" s="274" t="s">
        <v>272</v>
      </c>
      <c r="H5" s="275" t="s">
        <v>110</v>
      </c>
      <c r="I5" s="260" t="s">
        <v>2</v>
      </c>
      <c r="M5" s="16" t="s">
        <v>180</v>
      </c>
    </row>
    <row r="6" spans="1:122" ht="22.5" customHeight="1" x14ac:dyDescent="0.3">
      <c r="A6" s="180"/>
      <c r="B6" s="309" t="s">
        <v>41</v>
      </c>
      <c r="C6" s="310"/>
      <c r="D6" s="311"/>
      <c r="E6" s="312"/>
      <c r="F6" s="313"/>
      <c r="G6" s="305"/>
      <c r="H6" s="15"/>
      <c r="M6" s="16" t="s">
        <v>168</v>
      </c>
    </row>
    <row r="7" spans="1:122" s="16" customFormat="1" ht="63.75" customHeight="1" x14ac:dyDescent="0.3">
      <c r="A7" s="370">
        <v>333</v>
      </c>
      <c r="B7" s="249" t="s">
        <v>24</v>
      </c>
      <c r="C7" s="249" t="s">
        <v>43</v>
      </c>
      <c r="D7" s="257" t="s">
        <v>240</v>
      </c>
      <c r="E7" s="248" t="e">
        <f>INDEX('PY1 Data(H)'!$A$1:$CZ$136,MATCH('Unit Data from Audit Worksheet'!$A7,'PY1 Data(H)'!$A$1:$A$136,0),MATCH('Unit Data from Audit Worksheet'!$D$2,'PY1 Data(H)'!$A$1:$CZ$1,0))</f>
        <v>#N/A</v>
      </c>
      <c r="F7" s="125">
        <v>0</v>
      </c>
      <c r="G7" s="277"/>
      <c r="H7" s="278"/>
      <c r="I7" s="653"/>
      <c r="J7" s="194"/>
      <c r="L7"/>
      <c r="M7" s="16" t="s">
        <v>181</v>
      </c>
      <c r="N7" s="126"/>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64">
        <v>500</v>
      </c>
      <c r="B8" s="249" t="s">
        <v>19</v>
      </c>
      <c r="C8" s="249" t="s">
        <v>43</v>
      </c>
      <c r="D8" s="257" t="s">
        <v>241</v>
      </c>
      <c r="E8" s="248" t="e">
        <f>INDEX('PY1 Data(H)'!$A$1:$CZ$136,MATCH('Unit Data from Audit Worksheet'!$A8,'PY1 Data(H)'!$A$1:$A$136,0),MATCH('Unit Data from Audit Worksheet'!$D$2,'PY1 Data(H)'!$A$1:$CZ$1,0))</f>
        <v>#N/A</v>
      </c>
      <c r="F8" s="125">
        <v>0</v>
      </c>
      <c r="G8" s="277">
        <f>IF(F8&lt;0,"Note: Number is normally positive.",)</f>
        <v>0</v>
      </c>
      <c r="H8" s="278"/>
      <c r="I8" s="653"/>
      <c r="J8" s="194"/>
      <c r="L8"/>
      <c r="M8" s="16" t="s">
        <v>182</v>
      </c>
      <c r="N8" s="126"/>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378">
        <v>385</v>
      </c>
      <c r="B9" s="3" t="s">
        <v>22</v>
      </c>
      <c r="C9" s="249" t="s">
        <v>43</v>
      </c>
      <c r="D9" s="63" t="s">
        <v>44</v>
      </c>
      <c r="E9" s="248" t="e">
        <f>INDEX('PY1 Data(H)'!$A$1:$CZ$136,MATCH('Unit Data from Audit Worksheet'!$A9,'PY1 Data(H)'!$A$1:$A$136,0),MATCH('Unit Data from Audit Worksheet'!$D$2,'PY1 Data(H)'!$A$1:$CZ$1,0))-INDEX('PY1 Data(H)'!$A$1:$CZ$136,MATCH('Unit Data from Audit Worksheet'!$A11,'PY1 Data(H)'!$A$1:$A$136,0),MATCH('Unit Data from Audit Worksheet'!$D$2,'PY1 Data(H)'!$A$1:$CZ$1,0))</f>
        <v>#N/A</v>
      </c>
      <c r="F9" s="125">
        <v>0</v>
      </c>
      <c r="G9" s="277">
        <f>IF((F7+F8)&gt;F9,"Error: Please review Account numbers (333+500)&gt;385",)</f>
        <v>0</v>
      </c>
      <c r="H9" s="15"/>
      <c r="I9" s="653"/>
      <c r="J9"/>
    </row>
    <row r="10" spans="1:122" s="16" customFormat="1" ht="90" customHeight="1" x14ac:dyDescent="0.3">
      <c r="A10" s="64">
        <v>575</v>
      </c>
      <c r="B10" s="249" t="s">
        <v>26</v>
      </c>
      <c r="C10" s="249" t="s">
        <v>43</v>
      </c>
      <c r="D10" s="301" t="s">
        <v>242</v>
      </c>
      <c r="E10" s="248" t="e">
        <f>INDEX('PY1 Data(H)'!$A$1:$CZ$136,MATCH('Unit Data from Audit Worksheet'!$A10,'PY1 Data(H)'!$A$1:$A$136,0),MATCH('Unit Data from Audit Worksheet'!$D$2,'PY1 Data(H)'!$A$1:$CZ$1,0))</f>
        <v>#N/A</v>
      </c>
      <c r="F10" s="125">
        <v>0</v>
      </c>
      <c r="G10" s="277">
        <f>IF(F10&lt;0,"Note: Number is normally positive.",)</f>
        <v>0</v>
      </c>
      <c r="H10" s="279"/>
      <c r="I10" s="653"/>
      <c r="J10"/>
      <c r="L10"/>
      <c r="N10" s="126"/>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64">
        <v>576</v>
      </c>
      <c r="B11" s="249" t="s">
        <v>26</v>
      </c>
      <c r="C11" s="249" t="s">
        <v>43</v>
      </c>
      <c r="D11" s="301" t="s">
        <v>243</v>
      </c>
      <c r="E11" s="248" t="e">
        <f>INDEX('PY1 Data(H)'!$A$1:$CZ$136,MATCH('Unit Data from Audit Worksheet'!$A11,'PY1 Data(H)'!$A$1:$A$136,0),MATCH('Unit Data from Audit Worksheet'!$D$2,'PY1 Data(H)'!$A$1:$CZ$1,0))</f>
        <v>#N/A</v>
      </c>
      <c r="F11" s="125">
        <v>0</v>
      </c>
      <c r="G11" s="277">
        <f>IF(F11&lt;0,"Error: Enter as positive.",)</f>
        <v>0</v>
      </c>
      <c r="H11" s="279"/>
      <c r="I11" s="653"/>
      <c r="J11"/>
      <c r="L11"/>
      <c r="N11" s="126"/>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378">
        <v>626</v>
      </c>
      <c r="B12" s="553" t="s">
        <v>186</v>
      </c>
      <c r="C12" s="553" t="s">
        <v>43</v>
      </c>
      <c r="D12" s="147" t="s">
        <v>244</v>
      </c>
      <c r="E12" s="248" t="e">
        <f>INDEX('PY1 Data(H)'!$A$1:$CZ$136,MATCH('Unit Data from Audit Worksheet'!$A12,'PY1 Data(H)'!$A$1:$A$136,0),MATCH('Unit Data from Audit Worksheet'!$D$2,'PY1 Data(H)'!$A$1:$CZ$1,0))-INDEX('PY1 Data(H)'!$A$1:$CZ$136,MATCH('Unit Data from Audit Worksheet'!$A11,'PY1 Data(H)'!$A$1:$A$136,0),MATCH('Unit Data from Audit Worksheet'!$D$2,'PY1 Data(H)'!$A$1:$CZ$1,0))</f>
        <v>#N/A</v>
      </c>
      <c r="F12" s="125">
        <v>0</v>
      </c>
      <c r="G12" s="277">
        <f>IF(F12&lt;0,"Error: Enter as positive.",)</f>
        <v>0</v>
      </c>
      <c r="H12" s="280"/>
      <c r="I12" s="653"/>
      <c r="J12"/>
    </row>
    <row r="13" spans="1:122" ht="89.25" customHeight="1" x14ac:dyDescent="0.3">
      <c r="A13" s="129">
        <v>627</v>
      </c>
      <c r="B13" s="554" t="s">
        <v>141</v>
      </c>
      <c r="C13" s="553" t="s">
        <v>43</v>
      </c>
      <c r="D13" s="147" t="s">
        <v>245</v>
      </c>
      <c r="E13" s="248" t="e">
        <f>INDEX('PY1 Data(H)'!$A$1:$CZ$136,MATCH('Unit Data from Audit Worksheet'!$A13,'PY1 Data(H)'!$A$1:$A$136,0),MATCH('Unit Data from Audit Worksheet'!$D$2,'PY1 Data(H)'!$A$1:$CZ$1,0))</f>
        <v>#N/A</v>
      </c>
      <c r="F13" s="125">
        <v>0</v>
      </c>
      <c r="G13" s="277">
        <f>IF(F13&gt;F12,"Please review account numbers 627 &gt;626",)</f>
        <v>0</v>
      </c>
      <c r="H13" s="280"/>
      <c r="I13" s="653"/>
      <c r="J13"/>
    </row>
    <row r="14" spans="1:122" ht="105" customHeight="1" x14ac:dyDescent="0.3">
      <c r="A14" s="129">
        <v>628</v>
      </c>
      <c r="B14" s="554" t="s">
        <v>141</v>
      </c>
      <c r="C14" s="553" t="s">
        <v>43</v>
      </c>
      <c r="D14" s="147" t="s">
        <v>246</v>
      </c>
      <c r="E14" s="248" t="e">
        <f>INDEX('PY1 Data(H)'!$A$1:$CZ$136,MATCH('Unit Data from Audit Worksheet'!$A14,'PY1 Data(H)'!$A$1:$A$136,0),MATCH('Unit Data from Audit Worksheet'!$D$2,'PY1 Data(H)'!$A$1:$CZ$1,0))</f>
        <v>#N/A</v>
      </c>
      <c r="F14" s="125">
        <v>0</v>
      </c>
      <c r="G14" s="277">
        <f>IF(F14&gt;F12,"Please review account numbers 628 &gt; 626",)</f>
        <v>0</v>
      </c>
      <c r="H14" s="280"/>
      <c r="I14" s="653"/>
      <c r="J14"/>
    </row>
    <row r="15" spans="1:122" ht="95.25" customHeight="1" x14ac:dyDescent="0.3">
      <c r="A15" s="129">
        <v>629</v>
      </c>
      <c r="B15" s="554" t="s">
        <v>141</v>
      </c>
      <c r="C15" s="553" t="s">
        <v>43</v>
      </c>
      <c r="D15" s="147" t="s">
        <v>247</v>
      </c>
      <c r="E15" s="248" t="e">
        <f>INDEX('PY1 Data(H)'!$A$1:$CZ$136,MATCH('Unit Data from Audit Worksheet'!$A15,'PY1 Data(H)'!$A$1:$A$136,0),MATCH('Unit Data from Audit Worksheet'!$D$2,'PY1 Data(H)'!$A$1:$CZ$1,0))</f>
        <v>#N/A</v>
      </c>
      <c r="F15" s="125">
        <v>0</v>
      </c>
      <c r="G15" s="277">
        <f>IF(F15&gt;F12,"Please review account numbers 629 &gt; 626",)</f>
        <v>0</v>
      </c>
      <c r="H15" s="280"/>
      <c r="I15" s="653"/>
      <c r="J15"/>
    </row>
    <row r="16" spans="1:122" ht="69" customHeight="1" x14ac:dyDescent="0.3">
      <c r="A16" s="129">
        <v>630</v>
      </c>
      <c r="B16" s="554" t="s">
        <v>141</v>
      </c>
      <c r="C16" s="553" t="s">
        <v>43</v>
      </c>
      <c r="D16" s="147" t="s">
        <v>177</v>
      </c>
      <c r="E16" s="248" t="e">
        <f>INDEX('PY1 Data(H)'!$A$1:$CZ$136,MATCH('Unit Data from Audit Worksheet'!$A16,'PY1 Data(H)'!$A$1:$A$136,0),MATCH('Unit Data from Audit Worksheet'!$D$2,'PY1 Data(H)'!$A$1:$CZ$1,0))</f>
        <v>#N/A</v>
      </c>
      <c r="F16" s="125">
        <v>0</v>
      </c>
      <c r="G16" s="277">
        <f>IF(F16&gt;F12,"Please review account numbers 630 &gt; 626",)</f>
        <v>0</v>
      </c>
      <c r="H16" s="280"/>
      <c r="I16" s="653"/>
      <c r="J16"/>
    </row>
    <row r="17" spans="1:122" ht="95.25" customHeight="1" x14ac:dyDescent="0.3">
      <c r="A17" s="129">
        <v>631</v>
      </c>
      <c r="B17" s="554" t="s">
        <v>141</v>
      </c>
      <c r="C17" s="553" t="s">
        <v>43</v>
      </c>
      <c r="D17" s="147" t="s">
        <v>248</v>
      </c>
      <c r="E17" s="248" t="e">
        <f>INDEX('PY1 Data(H)'!$A$1:$CZ$136,MATCH('Unit Data from Audit Worksheet'!$A17,'PY1 Data(H)'!$A$1:$A$136,0),MATCH('Unit Data from Audit Worksheet'!$D$2,'PY1 Data(H)'!$A$1:$CZ$1,0))</f>
        <v>#N/A</v>
      </c>
      <c r="F17" s="125">
        <v>0</v>
      </c>
      <c r="G17" s="277">
        <f>IF(F17&gt;F12,"Please review account numbers 631 &gt; 626",)</f>
        <v>0</v>
      </c>
      <c r="H17" s="280"/>
      <c r="I17" s="653"/>
      <c r="J17"/>
    </row>
    <row r="18" spans="1:122" ht="95.25" customHeight="1" x14ac:dyDescent="0.3">
      <c r="A18" s="437">
        <v>632</v>
      </c>
      <c r="B18" s="555" t="s">
        <v>141</v>
      </c>
      <c r="C18" s="556" t="s">
        <v>43</v>
      </c>
      <c r="D18" s="465" t="s">
        <v>487</v>
      </c>
      <c r="E18" s="248" t="e">
        <f>INDEX('PY1 Data(H)'!$A$1:$CZ$136,MATCH('Unit Data from Audit Worksheet'!$A18,'PY1 Data(H)'!$A$1:$A$136,0),MATCH('Unit Data from Audit Worksheet'!$D$2,'PY1 Data(H)'!$A$1:$CZ$1,0))</f>
        <v>#N/A</v>
      </c>
      <c r="F18" s="125">
        <v>0</v>
      </c>
      <c r="G18" s="277">
        <f>IF(F18&gt;F12,"Please review account numbers 631 &gt; 626",)</f>
        <v>0</v>
      </c>
      <c r="H18" s="466"/>
      <c r="I18" s="653"/>
      <c r="J18" s="119"/>
      <c r="L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row>
    <row r="19" spans="1:122" ht="55.5" customHeight="1" x14ac:dyDescent="0.3">
      <c r="A19" s="378">
        <v>338</v>
      </c>
      <c r="B19" s="3" t="s">
        <v>20</v>
      </c>
      <c r="C19" s="249" t="s">
        <v>43</v>
      </c>
      <c r="D19" s="63" t="s">
        <v>45</v>
      </c>
      <c r="E19" s="248" t="e">
        <f>INDEX('PY1 Data(H)'!$A$1:$CZ$136,MATCH('Unit Data from Audit Worksheet'!$A19,'PY1 Data(H)'!$A$1:$A$136,0),MATCH('Unit Data from Audit Worksheet'!$D$2,'PY1 Data(H)'!$A$1:$CZ$1,0))-INDEX('PY1 Data(H)'!$A$1:$CZ$136,MATCH('Unit Data from Audit Worksheet'!$A11,'PY1 Data(H)'!$A$1:$A$136,0),MATCH('Unit Data from Audit Worksheet'!$D$2,'PY1 Data(H)'!$A$1:$CZ$1,0))</f>
        <v>#N/A</v>
      </c>
      <c r="F19" s="125">
        <v>0</v>
      </c>
      <c r="G19" s="277" t="str">
        <f>IF(F12&gt;F19,"Error: Please review accts 626 &gt; 338","")</f>
        <v/>
      </c>
      <c r="H19" s="15"/>
      <c r="I19" s="653"/>
      <c r="J19"/>
    </row>
    <row r="20" spans="1:122" ht="89.25" customHeight="1" x14ac:dyDescent="0.3">
      <c r="A20" s="64">
        <v>335</v>
      </c>
      <c r="B20" s="3" t="s">
        <v>20</v>
      </c>
      <c r="C20" s="249" t="s">
        <v>43</v>
      </c>
      <c r="D20" s="257" t="s">
        <v>249</v>
      </c>
      <c r="E20" s="248" t="e">
        <f>INDEX('PY1 Data(H)'!$A$1:$CZ$136,MATCH('Unit Data from Audit Worksheet'!$A20,'PY1 Data(H)'!$A$1:$A$136,0),MATCH('Unit Data from Audit Worksheet'!$D$2,'PY1 Data(H)'!$A$1:$CZ$1,0))</f>
        <v>#N/A</v>
      </c>
      <c r="F20" s="125">
        <v>0</v>
      </c>
      <c r="G20" s="277">
        <f>IF(F20&lt;0,"Error: Enter as positive.",)</f>
        <v>0</v>
      </c>
      <c r="H20" s="15"/>
      <c r="I20" s="653"/>
      <c r="J20"/>
    </row>
    <row r="21" spans="1:122" ht="48.75" customHeight="1" x14ac:dyDescent="0.3">
      <c r="A21" s="64">
        <v>252</v>
      </c>
      <c r="B21" s="3" t="s">
        <v>20</v>
      </c>
      <c r="C21" s="249" t="s">
        <v>43</v>
      </c>
      <c r="D21" s="63" t="s">
        <v>46</v>
      </c>
      <c r="E21" s="248" t="e">
        <f>INDEX('PY1 Data(H)'!$A$1:$CZ$136,MATCH('Unit Data from Audit Worksheet'!$A21,'PY1 Data(H)'!$A$1:$A$136,0),MATCH('Unit Data from Audit Worksheet'!$D$2,'PY1 Data(H)'!$A$1:$CZ$1,0))</f>
        <v>#N/A</v>
      </c>
      <c r="F21" s="125">
        <v>0</v>
      </c>
      <c r="G21" s="281"/>
      <c r="H21" s="15"/>
      <c r="I21" s="653"/>
      <c r="J21"/>
    </row>
    <row r="22" spans="1:122" ht="43.2" x14ac:dyDescent="0.3">
      <c r="A22" s="64">
        <v>253</v>
      </c>
      <c r="B22" s="3" t="s">
        <v>20</v>
      </c>
      <c r="C22" s="249" t="s">
        <v>43</v>
      </c>
      <c r="D22" s="63" t="s">
        <v>47</v>
      </c>
      <c r="E22" s="248" t="e">
        <f>INDEX('PY1 Data(H)'!$A$1:$CZ$136,MATCH('Unit Data from Audit Worksheet'!$A22,'PY1 Data(H)'!$A$1:$A$136,0),MATCH('Unit Data from Audit Worksheet'!$D$2,'PY1 Data(H)'!$A$1:$CZ$1,0))</f>
        <v>#N/A</v>
      </c>
      <c r="F22" s="125">
        <v>0</v>
      </c>
      <c r="G22" s="277"/>
      <c r="H22" s="15"/>
      <c r="I22" s="653"/>
      <c r="J22"/>
    </row>
    <row r="23" spans="1:122" ht="73.5" customHeight="1" x14ac:dyDescent="0.3">
      <c r="A23" s="64">
        <v>254</v>
      </c>
      <c r="B23" s="3" t="s">
        <v>20</v>
      </c>
      <c r="C23" s="249" t="s">
        <v>43</v>
      </c>
      <c r="D23" s="63" t="s">
        <v>250</v>
      </c>
      <c r="E23" s="248" t="e">
        <f>INDEX('PY1 Data(H)'!$A$1:$CZ$136,MATCH('Unit Data from Audit Worksheet'!$A23,'PY1 Data(H)'!$A$1:$A$136,0),MATCH('Unit Data from Audit Worksheet'!$D$2,'PY1 Data(H)'!$A$1:$CZ$1,0))</f>
        <v>#N/A</v>
      </c>
      <c r="F23" s="125">
        <v>0</v>
      </c>
      <c r="G23" s="277">
        <f>IF(H23=0,,"Error: Total assets and deferred outflows less total liabilities and deferred inflows do not equal total net position. Account numbers  385-338-252-253-254 = 0.  The amount the formula is off is located in the cell to the right")</f>
        <v>0</v>
      </c>
      <c r="H23" s="279">
        <f>F9-F19-F21-F22-F23</f>
        <v>0</v>
      </c>
      <c r="I23" s="653"/>
      <c r="J23"/>
    </row>
    <row r="24" spans="1:122" ht="21.75" customHeight="1" x14ac:dyDescent="0.3">
      <c r="A24" s="64"/>
      <c r="B24" s="316" t="s">
        <v>48</v>
      </c>
      <c r="C24" s="557"/>
      <c r="D24" s="303"/>
      <c r="E24" s="320"/>
      <c r="F24" s="314"/>
      <c r="G24" s="315"/>
      <c r="H24" s="15"/>
      <c r="I24" s="653"/>
      <c r="J24"/>
    </row>
    <row r="25" spans="1:122" ht="59.25" customHeight="1" x14ac:dyDescent="0.3">
      <c r="A25" s="64">
        <v>502</v>
      </c>
      <c r="B25" s="3" t="s">
        <v>19</v>
      </c>
      <c r="C25" s="249" t="s">
        <v>50</v>
      </c>
      <c r="D25" s="257" t="s">
        <v>251</v>
      </c>
      <c r="E25" s="248" t="e">
        <f>INDEX('PY1 Data(H)'!$A$1:$CZ$136,MATCH('Unit Data from Audit Worksheet'!$A25,'PY1 Data(H)'!$A$1:$A$136,0),MATCH('Unit Data from Audit Worksheet'!$D$2,'PY1 Data(H)'!$A$1:$CZ$1,0))</f>
        <v>#N/A</v>
      </c>
      <c r="F25" s="125">
        <v>0</v>
      </c>
      <c r="G25" s="277">
        <f>IF(F25&lt;0,"Note: Number is normally positive.",)</f>
        <v>0</v>
      </c>
      <c r="H25" s="15"/>
      <c r="I25" s="653"/>
      <c r="J25"/>
    </row>
    <row r="26" spans="1:122" ht="59.25" customHeight="1" x14ac:dyDescent="0.3">
      <c r="A26" s="64">
        <v>503</v>
      </c>
      <c r="B26" s="3" t="s">
        <v>19</v>
      </c>
      <c r="C26" s="249" t="s">
        <v>50</v>
      </c>
      <c r="D26" s="63" t="s">
        <v>49</v>
      </c>
      <c r="E26" s="248" t="e">
        <f>INDEX('PY1 Data(H)'!$A$1:$CZ$136,MATCH('Unit Data from Audit Worksheet'!$A26,'PY1 Data(H)'!$A$1:$A$136,0),MATCH('Unit Data from Audit Worksheet'!$D$2,'PY1 Data(H)'!$A$1:$CZ$1,0))</f>
        <v>#N/A</v>
      </c>
      <c r="F26" s="488">
        <v>0</v>
      </c>
      <c r="G26" s="277">
        <f>IF(F26&lt;0,"Note: Number is normally positive.",)</f>
        <v>0</v>
      </c>
      <c r="H26" s="15"/>
      <c r="I26" s="653"/>
      <c r="J26"/>
    </row>
    <row r="27" spans="1:122" ht="27" customHeight="1" x14ac:dyDescent="0.3">
      <c r="A27" s="64"/>
      <c r="B27" s="316" t="s">
        <v>51</v>
      </c>
      <c r="C27" s="557"/>
      <c r="D27" s="303"/>
      <c r="E27" s="320"/>
      <c r="F27" s="304"/>
      <c r="G27" s="305"/>
      <c r="H27" s="15"/>
      <c r="I27" s="653"/>
      <c r="J27"/>
    </row>
    <row r="28" spans="1:122" ht="49.5" customHeight="1" x14ac:dyDescent="0.3">
      <c r="A28" s="64">
        <v>388</v>
      </c>
      <c r="B28" s="3" t="s">
        <v>22</v>
      </c>
      <c r="C28" s="3" t="s">
        <v>56</v>
      </c>
      <c r="D28" s="63" t="s">
        <v>52</v>
      </c>
      <c r="E28" s="248" t="e">
        <f>INDEX('PY1 Data(H)'!$A$1:$CZ$136,MATCH('Unit Data from Audit Worksheet'!$A28,'PY1 Data(H)'!$A$1:$A$136,0),MATCH('Unit Data from Audit Worksheet'!$D$2,'PY1 Data(H)'!$A$1:$CZ$1,0))</f>
        <v>#N/A</v>
      </c>
      <c r="F28" s="125">
        <v>0</v>
      </c>
      <c r="G28" s="277">
        <f t="shared" ref="G28:G34" si="0">IF(F28&lt;0,"Error: Enter as positive.",)</f>
        <v>0</v>
      </c>
      <c r="H28" s="15"/>
      <c r="I28" s="653"/>
      <c r="J28"/>
    </row>
    <row r="29" spans="1:122" ht="55.2" customHeight="1" x14ac:dyDescent="0.3">
      <c r="A29" s="64">
        <v>339</v>
      </c>
      <c r="B29" s="3" t="s">
        <v>20</v>
      </c>
      <c r="C29" s="3" t="s">
        <v>56</v>
      </c>
      <c r="D29" s="63" t="s">
        <v>53</v>
      </c>
      <c r="E29" s="248" t="e">
        <f>INDEX('PY1 Data(H)'!$A$1:$CZ$136,MATCH('Unit Data from Audit Worksheet'!$A29,'PY1 Data(H)'!$A$1:$A$136,0),MATCH('Unit Data from Audit Worksheet'!$D$2,'PY1 Data(H)'!$A$1:$CZ$1,0))</f>
        <v>#N/A</v>
      </c>
      <c r="F29" s="125">
        <v>0</v>
      </c>
      <c r="G29" s="277">
        <f t="shared" si="0"/>
        <v>0</v>
      </c>
      <c r="H29" s="15"/>
      <c r="I29" s="653"/>
      <c r="J29"/>
    </row>
    <row r="30" spans="1:122" ht="50.25" customHeight="1" x14ac:dyDescent="0.3">
      <c r="A30" s="64">
        <v>504</v>
      </c>
      <c r="B30" s="3" t="s">
        <v>20</v>
      </c>
      <c r="C30" s="3" t="s">
        <v>56</v>
      </c>
      <c r="D30" s="63" t="s">
        <v>54</v>
      </c>
      <c r="E30" s="248" t="e">
        <f>INDEX('PY1 Data(H)'!$A$1:$CZ$136,MATCH('Unit Data from Audit Worksheet'!$A30,'PY1 Data(H)'!$A$1:$A$136,0),MATCH('Unit Data from Audit Worksheet'!$D$2,'PY1 Data(H)'!$A$1:$CZ$1,0))</f>
        <v>#N/A</v>
      </c>
      <c r="F30" s="125">
        <v>0</v>
      </c>
      <c r="G30" s="277">
        <f t="shared" si="0"/>
        <v>0</v>
      </c>
      <c r="H30" s="15"/>
      <c r="I30" s="653"/>
      <c r="J30"/>
    </row>
    <row r="31" spans="1:122" ht="66.599999999999994" customHeight="1" x14ac:dyDescent="0.3">
      <c r="A31" s="64">
        <v>505</v>
      </c>
      <c r="B31" s="3" t="s">
        <v>20</v>
      </c>
      <c r="C31" s="3" t="s">
        <v>56</v>
      </c>
      <c r="D31" s="251" t="s">
        <v>55</v>
      </c>
      <c r="E31" s="248" t="e">
        <f>INDEX('PY1 Data(H)'!$A$1:$CZ$136,MATCH('Unit Data from Audit Worksheet'!$A31,'PY1 Data(H)'!$A$1:$A$136,0),MATCH('Unit Data from Audit Worksheet'!$D$2,'PY1 Data(H)'!$A$1:$CZ$1,0))</f>
        <v>#N/A</v>
      </c>
      <c r="F31" s="125">
        <v>0</v>
      </c>
      <c r="G31" s="277">
        <f t="shared" si="0"/>
        <v>0</v>
      </c>
      <c r="H31" s="15"/>
      <c r="I31" s="653"/>
      <c r="J31"/>
    </row>
    <row r="32" spans="1:122" ht="80.400000000000006" customHeight="1" x14ac:dyDescent="0.3">
      <c r="A32" s="64">
        <v>341</v>
      </c>
      <c r="B32" s="3" t="s">
        <v>20</v>
      </c>
      <c r="C32" s="3" t="s">
        <v>56</v>
      </c>
      <c r="D32" s="257" t="s">
        <v>252</v>
      </c>
      <c r="E32" s="248" t="e">
        <f>INDEX('PY1 Data(H)'!$A$1:$CZ$136,MATCH('Unit Data from Audit Worksheet'!$A32,'PY1 Data(H)'!$A$1:$A$136,0),MATCH('Unit Data from Audit Worksheet'!$D$2,'PY1 Data(H)'!$A$1:$CZ$1,0))</f>
        <v>#N/A</v>
      </c>
      <c r="F32" s="125">
        <v>0</v>
      </c>
      <c r="G32" s="277">
        <f t="shared" si="0"/>
        <v>0</v>
      </c>
      <c r="H32" s="15"/>
      <c r="I32" s="653"/>
      <c r="J32"/>
    </row>
    <row r="33" spans="1:122" ht="63.6" customHeight="1" x14ac:dyDescent="0.3">
      <c r="A33" s="64">
        <v>386</v>
      </c>
      <c r="B33" s="3" t="s">
        <v>20</v>
      </c>
      <c r="C33" s="3" t="s">
        <v>56</v>
      </c>
      <c r="D33" s="63" t="s">
        <v>253</v>
      </c>
      <c r="E33" s="248" t="e">
        <f>INDEX('PY1 Data(H)'!$A$1:$CZ$136,MATCH('Unit Data from Audit Worksheet'!$A33,'PY1 Data(H)'!$A$1:$A$136,0),MATCH('Unit Data from Audit Worksheet'!$D$2,'PY1 Data(H)'!$A$1:$CZ$1,0))</f>
        <v>#N/A</v>
      </c>
      <c r="F33" s="125">
        <v>0</v>
      </c>
      <c r="G33" s="277">
        <f t="shared" si="0"/>
        <v>0</v>
      </c>
      <c r="H33" s="15"/>
      <c r="I33" s="653"/>
      <c r="J33"/>
    </row>
    <row r="34" spans="1:122" ht="63.6" customHeight="1" x14ac:dyDescent="0.3">
      <c r="A34" s="64">
        <v>387</v>
      </c>
      <c r="B34" s="3" t="s">
        <v>22</v>
      </c>
      <c r="C34" s="3" t="s">
        <v>56</v>
      </c>
      <c r="D34" s="63" t="s">
        <v>254</v>
      </c>
      <c r="E34" s="248" t="e">
        <f>INDEX('PY1 Data(H)'!$A$1:$CZ$136,MATCH('Unit Data from Audit Worksheet'!$A34,'PY1 Data(H)'!$A$1:$A$136,0),MATCH('Unit Data from Audit Worksheet'!$D$2,'PY1 Data(H)'!$A$1:$CZ$1,0))</f>
        <v>#N/A</v>
      </c>
      <c r="F34" s="125">
        <v>0</v>
      </c>
      <c r="G34" s="277">
        <f t="shared" si="0"/>
        <v>0</v>
      </c>
      <c r="H34" s="15"/>
      <c r="I34" s="653"/>
      <c r="J34"/>
    </row>
    <row r="35" spans="1:122" ht="92.25" customHeight="1" x14ac:dyDescent="0.3">
      <c r="A35" s="64">
        <v>389</v>
      </c>
      <c r="B35" s="3" t="s">
        <v>22</v>
      </c>
      <c r="C35" s="3" t="s">
        <v>56</v>
      </c>
      <c r="D35" s="257" t="s">
        <v>255</v>
      </c>
      <c r="E35" s="248" t="e">
        <f>INDEX('PY1 Data(H)'!$A$1:$CZ$136,MATCH('Unit Data from Audit Worksheet'!$A35,'PY1 Data(H)'!$A$1:$A$136,0),MATCH('Unit Data from Audit Worksheet'!$D$2,'PY1 Data(H)'!$A$1:$CZ$1,0))</f>
        <v>#N/A</v>
      </c>
      <c r="F35" s="125">
        <v>0</v>
      </c>
      <c r="G35" s="277"/>
      <c r="H35" s="15"/>
      <c r="I35" s="653"/>
      <c r="J35"/>
    </row>
    <row r="36" spans="1:122" ht="138" customHeight="1" x14ac:dyDescent="0.3">
      <c r="A36" s="64">
        <v>255</v>
      </c>
      <c r="B36" s="3" t="s">
        <v>20</v>
      </c>
      <c r="C36" s="3" t="s">
        <v>56</v>
      </c>
      <c r="D36" s="257" t="s">
        <v>256</v>
      </c>
      <c r="E36" s="248" t="e">
        <f>INDEX('PY1 Data(H)'!$A$1:$CZ$136,MATCH('Unit Data from Audit Worksheet'!$A36,'PY1 Data(H)'!$A$1:$A$136,0),MATCH('Unit Data from Audit Worksheet'!$D$2,'PY1 Data(H)'!$A$1:$CZ$1,0))</f>
        <v>#N/A</v>
      </c>
      <c r="F36" s="125">
        <v>0</v>
      </c>
      <c r="G36" s="463">
        <f>IF(H36=0,,"Error: Total revenues less total expenses do not equal total change in net position. Account numbers 339+504+505+341+386-387+389-388-255 = 0  The amount the formula is off is located in the cell to the right")</f>
        <v>0</v>
      </c>
      <c r="H36" s="279">
        <f>F29+F30+F31+F32+F33-F34+F35-F28-F36</f>
        <v>0</v>
      </c>
      <c r="I36" s="653"/>
      <c r="J36"/>
    </row>
    <row r="37" spans="1:122" ht="138" customHeight="1" x14ac:dyDescent="0.3">
      <c r="A37" s="64">
        <v>376</v>
      </c>
      <c r="B37" s="249" t="s">
        <v>20</v>
      </c>
      <c r="C37" s="249" t="s">
        <v>56</v>
      </c>
      <c r="D37" s="257" t="s">
        <v>257</v>
      </c>
      <c r="E37" s="248" t="e">
        <f>INDEX('PY1 Data(H)'!$A$1:$CZ$136,MATCH('Unit Data from Audit Worksheet'!$A37,'PY1 Data(H)'!$A$1:$A$136,0),MATCH('Unit Data from Audit Worksheet'!$D$2,'PY1 Data(H)'!$A$1:$CZ$1,0))</f>
        <v>#N/A</v>
      </c>
      <c r="F37" s="123">
        <v>0</v>
      </c>
      <c r="G37" s="463" t="e">
        <f>IF(H37=0,,"Error: Beginning Balance does not agree with our records.  Account numbers  252+253+254-255-376-(Prior Year 252+253+254)=0  The amount the formula is off is located in the cell to the right")</f>
        <v>#N/A</v>
      </c>
      <c r="H37" s="621" t="e">
        <f>F21+F22+F23-F36-F37-(E21+E22+E23)</f>
        <v>#N/A</v>
      </c>
      <c r="I37" s="656" t="e">
        <f>IF(H37=0," ","If the out of balance is because prior years data is not populated in cells E21,E22,E23, disregard the error message.  Do not include prior year's ending balances in cell F37")</f>
        <v>#N/A</v>
      </c>
      <c r="J37"/>
    </row>
    <row r="38" spans="1:122" ht="25.5" customHeight="1" x14ac:dyDescent="0.3">
      <c r="A38" s="64"/>
      <c r="B38" s="316" t="s">
        <v>123</v>
      </c>
      <c r="C38" s="557"/>
      <c r="D38" s="303"/>
      <c r="E38" s="320"/>
      <c r="F38" s="304"/>
      <c r="G38" s="305"/>
      <c r="H38" s="15"/>
      <c r="I38" s="655"/>
      <c r="J38"/>
    </row>
    <row r="39" spans="1:122" s="16" customFormat="1" ht="86.25" customHeight="1" x14ac:dyDescent="0.3">
      <c r="A39" s="64">
        <v>592</v>
      </c>
      <c r="B39" s="249" t="s">
        <v>21</v>
      </c>
      <c r="C39" s="249" t="s">
        <v>125</v>
      </c>
      <c r="D39" s="257" t="s">
        <v>258</v>
      </c>
      <c r="E39" s="248" t="e">
        <f>INDEX('PY1 Data(H)'!$A$1:$CZ$136,MATCH('Unit Data from Audit Worksheet'!$A39,'PY1 Data(H)'!$A$1:$A$136,0),MATCH('Unit Data from Audit Worksheet'!$D$2,'PY1 Data(H)'!$A$1:$CZ$1,0))</f>
        <v>#N/A</v>
      </c>
      <c r="F39" s="125">
        <v>0</v>
      </c>
      <c r="G39" s="277"/>
      <c r="H39" s="278"/>
      <c r="I39" s="653"/>
      <c r="J39"/>
      <c r="L39"/>
      <c r="N39" s="126"/>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s="16" customFormat="1" ht="71.25" customHeight="1" thickBot="1" x14ac:dyDescent="0.35">
      <c r="A40" s="64">
        <v>591</v>
      </c>
      <c r="B40" s="249" t="s">
        <v>21</v>
      </c>
      <c r="C40" s="249" t="s">
        <v>125</v>
      </c>
      <c r="D40" s="63" t="s">
        <v>126</v>
      </c>
      <c r="E40" s="248" t="e">
        <f>INDEX('PY1 Data(H)'!$A$1:$CZ$136,MATCH('Unit Data from Audit Worksheet'!$A40,'PY1 Data(H)'!$A$1:$A$136,0),MATCH('Unit Data from Audit Worksheet'!$D$2,'PY1 Data(H)'!$A$1:$CZ$1,0))</f>
        <v>#N/A</v>
      </c>
      <c r="F40" s="125">
        <v>0</v>
      </c>
      <c r="G40" s="277">
        <f>IF(F40&lt;0,"Error: Enter as positive.",)</f>
        <v>0</v>
      </c>
      <c r="H40" s="278"/>
      <c r="I40" s="653"/>
      <c r="J40"/>
      <c r="L40"/>
      <c r="N40" s="126"/>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row>
    <row r="41" spans="1:122" s="16" customFormat="1" ht="25.5" customHeight="1" thickBot="1" x14ac:dyDescent="0.35">
      <c r="A41" s="619"/>
      <c r="B41" s="692" t="s">
        <v>552</v>
      </c>
      <c r="C41" s="693"/>
      <c r="D41" s="693"/>
      <c r="E41" s="693"/>
      <c r="F41" s="693"/>
      <c r="G41" s="694"/>
      <c r="H41" s="278"/>
      <c r="I41" s="653"/>
      <c r="J41" s="119"/>
      <c r="L41" s="119"/>
      <c r="N41" s="126"/>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c r="DA41" s="119"/>
      <c r="DB41" s="119"/>
      <c r="DC41" s="119"/>
      <c r="DD41" s="119"/>
      <c r="DE41" s="119"/>
      <c r="DF41" s="119"/>
      <c r="DG41" s="119"/>
      <c r="DH41" s="119"/>
      <c r="DI41" s="119"/>
      <c r="DJ41" s="119"/>
      <c r="DK41" s="119"/>
      <c r="DL41" s="119"/>
      <c r="DM41" s="119"/>
      <c r="DN41" s="119"/>
      <c r="DO41" s="119"/>
      <c r="DP41" s="119"/>
      <c r="DQ41" s="119"/>
      <c r="DR41" s="119"/>
    </row>
    <row r="42" spans="1:122" s="16" customFormat="1" ht="15" customHeight="1" x14ac:dyDescent="0.3">
      <c r="A42" s="619"/>
      <c r="B42" s="695" t="s">
        <v>553</v>
      </c>
      <c r="C42" s="696"/>
      <c r="D42" s="696"/>
      <c r="E42" s="696"/>
      <c r="F42" s="696"/>
      <c r="G42" s="697"/>
      <c r="H42" s="278"/>
      <c r="I42" s="653"/>
      <c r="J42" s="119"/>
      <c r="L42" s="119"/>
      <c r="N42" s="126"/>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row>
    <row r="43" spans="1:122" s="16" customFormat="1" ht="15" customHeight="1" x14ac:dyDescent="0.3">
      <c r="A43" s="619"/>
      <c r="B43" s="698" t="s">
        <v>554</v>
      </c>
      <c r="C43" s="699"/>
      <c r="D43" s="699"/>
      <c r="E43" s="699"/>
      <c r="F43" s="699"/>
      <c r="G43" s="700"/>
      <c r="H43" s="278"/>
      <c r="I43" s="653"/>
      <c r="J43" s="119"/>
      <c r="L43" s="119"/>
      <c r="N43" s="126"/>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row>
    <row r="44" spans="1:122" s="16" customFormat="1" ht="15" customHeight="1" x14ac:dyDescent="0.3">
      <c r="A44" s="619"/>
      <c r="B44" s="701" t="s">
        <v>555</v>
      </c>
      <c r="C44" s="699"/>
      <c r="D44" s="699"/>
      <c r="E44" s="699"/>
      <c r="F44" s="699"/>
      <c r="G44" s="700"/>
      <c r="H44" s="278"/>
      <c r="I44" s="653"/>
      <c r="J44" s="119"/>
      <c r="L44" s="119"/>
      <c r="N44" s="126"/>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row>
    <row r="45" spans="1:122" s="16" customFormat="1" ht="15" customHeight="1" thickBot="1" x14ac:dyDescent="0.35">
      <c r="A45" s="619"/>
      <c r="B45" s="702" t="s">
        <v>566</v>
      </c>
      <c r="C45" s="703"/>
      <c r="D45" s="703"/>
      <c r="E45" s="703"/>
      <c r="F45" s="703"/>
      <c r="G45" s="704"/>
      <c r="H45" s="278"/>
      <c r="I45" s="653"/>
      <c r="J45" s="119"/>
      <c r="L45" s="119"/>
      <c r="N45" s="126"/>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c r="DL45" s="119"/>
      <c r="DM45" s="119"/>
      <c r="DN45" s="119"/>
      <c r="DO45" s="119"/>
      <c r="DP45" s="119"/>
      <c r="DQ45" s="119"/>
      <c r="DR45" s="119"/>
    </row>
    <row r="46" spans="1:122" s="16" customFormat="1" ht="71.25" customHeight="1" x14ac:dyDescent="0.3">
      <c r="A46" s="689">
        <v>1072</v>
      </c>
      <c r="B46" s="623"/>
      <c r="C46" s="623" t="s">
        <v>556</v>
      </c>
      <c r="D46" s="690" t="s">
        <v>560</v>
      </c>
      <c r="E46" s="248" t="e">
        <f>INDEX('PY1 Data(H)'!$A$1:$CZ$136,MATCH('Unit Data from Audit Worksheet'!$A46,'PY1 Data(H)'!$A$1:$A$136,0),MATCH('Unit Data from Audit Worksheet'!$D$2,'PY1 Data(H)'!$A$1:$CZ$1,0))</f>
        <v>#N/A</v>
      </c>
      <c r="F46" s="125">
        <v>0</v>
      </c>
      <c r="G46" s="620"/>
      <c r="H46" s="278"/>
      <c r="I46" s="653"/>
      <c r="J46" s="119"/>
      <c r="L46" s="119"/>
      <c r="N46" s="126"/>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c r="DB46" s="119"/>
      <c r="DC46" s="119"/>
      <c r="DD46" s="119"/>
      <c r="DE46" s="119"/>
      <c r="DF46" s="119"/>
      <c r="DG46" s="119"/>
      <c r="DH46" s="119"/>
      <c r="DI46" s="119"/>
      <c r="DJ46" s="119"/>
      <c r="DK46" s="119"/>
      <c r="DL46" s="119"/>
      <c r="DM46" s="119"/>
      <c r="DN46" s="119"/>
      <c r="DO46" s="119"/>
      <c r="DP46" s="119"/>
      <c r="DQ46" s="119"/>
      <c r="DR46" s="119"/>
    </row>
    <row r="47" spans="1:122" s="16" customFormat="1" ht="71.25" customHeight="1" x14ac:dyDescent="0.3">
      <c r="A47" s="689">
        <v>1073</v>
      </c>
      <c r="B47" s="623"/>
      <c r="C47" s="691" t="s">
        <v>556</v>
      </c>
      <c r="D47" s="690" t="s">
        <v>561</v>
      </c>
      <c r="E47" s="248" t="e">
        <f>INDEX('PY1 Data(H)'!$A$1:$CZ$136,MATCH('Unit Data from Audit Worksheet'!$A47,'PY1 Data(H)'!$A$1:$A$136,0),MATCH('Unit Data from Audit Worksheet'!$D$2,'PY1 Data(H)'!$A$1:$CZ$1,0))</f>
        <v>#N/A</v>
      </c>
      <c r="F47" s="125">
        <v>0</v>
      </c>
      <c r="G47" s="620"/>
      <c r="H47" s="278"/>
      <c r="I47" s="653"/>
      <c r="J47" s="119"/>
      <c r="L47" s="119"/>
      <c r="N47" s="126"/>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row>
    <row r="48" spans="1:122" s="16" customFormat="1" ht="71.25" customHeight="1" x14ac:dyDescent="0.3">
      <c r="A48" s="689">
        <v>1074</v>
      </c>
      <c r="B48" s="623"/>
      <c r="C48" s="623" t="s">
        <v>559</v>
      </c>
      <c r="D48" s="690" t="s">
        <v>562</v>
      </c>
      <c r="E48" s="248" t="e">
        <f>INDEX('PY1 Data(H)'!$A$1:$CZ$136,MATCH('Unit Data from Audit Worksheet'!$A48,'PY1 Data(H)'!$A$1:$A$136,0),MATCH('Unit Data from Audit Worksheet'!$D$2,'PY1 Data(H)'!$A$1:$CZ$1,0))</f>
        <v>#N/A</v>
      </c>
      <c r="F48" s="125">
        <v>0</v>
      </c>
      <c r="G48" s="620"/>
      <c r="H48" s="278"/>
      <c r="I48" s="653"/>
      <c r="J48" s="119"/>
      <c r="L48" s="119"/>
      <c r="N48" s="126"/>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c r="DA48" s="119"/>
      <c r="DB48" s="119"/>
      <c r="DC48" s="119"/>
      <c r="DD48" s="119"/>
      <c r="DE48" s="119"/>
      <c r="DF48" s="119"/>
      <c r="DG48" s="119"/>
      <c r="DH48" s="119"/>
      <c r="DI48" s="119"/>
      <c r="DJ48" s="119"/>
      <c r="DK48" s="119"/>
      <c r="DL48" s="119"/>
      <c r="DM48" s="119"/>
      <c r="DN48" s="119"/>
      <c r="DO48" s="119"/>
      <c r="DP48" s="119"/>
      <c r="DQ48" s="119"/>
      <c r="DR48" s="119"/>
    </row>
    <row r="49" spans="1:122" ht="27" customHeight="1" x14ac:dyDescent="0.3">
      <c r="A49" s="64"/>
      <c r="B49" s="316" t="s">
        <v>57</v>
      </c>
      <c r="C49" s="557"/>
      <c r="D49" s="306"/>
      <c r="E49" s="320"/>
      <c r="F49" s="307"/>
      <c r="G49" s="308"/>
      <c r="H49" s="15"/>
      <c r="I49" s="655"/>
      <c r="J49"/>
    </row>
    <row r="50" spans="1:122" s="16" customFormat="1" ht="55.5" customHeight="1" x14ac:dyDescent="0.3">
      <c r="A50" s="64">
        <v>506</v>
      </c>
      <c r="B50" s="558" t="s">
        <v>19</v>
      </c>
      <c r="C50" s="558" t="s">
        <v>61</v>
      </c>
      <c r="D50" s="63" t="s">
        <v>259</v>
      </c>
      <c r="E50" s="248" t="e">
        <f>INDEX('PY1 Data(H)'!$A$1:$CZ$136,MATCH('Unit Data from Audit Worksheet'!$A50,'PY1 Data(H)'!$A$1:$A$136,0),MATCH('Unit Data from Audit Worksheet'!$D$2,'PY1 Data(H)'!$A$1:$CZ$1,0))</f>
        <v>#N/A</v>
      </c>
      <c r="F50" s="125">
        <v>0</v>
      </c>
      <c r="G50" s="277">
        <f>IF(F50&lt;0,"Note: Number is normally positive.",)</f>
        <v>0</v>
      </c>
      <c r="H50" s="278"/>
      <c r="I50" s="655"/>
      <c r="J50"/>
      <c r="L50"/>
      <c r="N50" s="126"/>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row>
    <row r="51" spans="1:122" s="16" customFormat="1" ht="45.75" customHeight="1" x14ac:dyDescent="0.3">
      <c r="A51" s="64">
        <v>536</v>
      </c>
      <c r="B51" s="558" t="s">
        <v>19</v>
      </c>
      <c r="C51" s="558" t="s">
        <v>61</v>
      </c>
      <c r="D51" s="63" t="s">
        <v>58</v>
      </c>
      <c r="E51" s="248" t="e">
        <f>INDEX('PY1 Data(H)'!$A$1:$CZ$136,MATCH('Unit Data from Audit Worksheet'!$A51,'PY1 Data(H)'!$A$1:$A$136,0),MATCH('Unit Data from Audit Worksheet'!$D$2,'PY1 Data(H)'!$A$1:$CZ$1,0))</f>
        <v>#N/A</v>
      </c>
      <c r="F51" s="125">
        <v>0</v>
      </c>
      <c r="G51" s="277">
        <f>IF(F51&lt;0,"Note: Number is normally positive.",)</f>
        <v>0</v>
      </c>
      <c r="H51" s="278"/>
      <c r="I51" s="653"/>
      <c r="J51"/>
      <c r="L51"/>
      <c r="N51" s="126"/>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row>
    <row r="52" spans="1:122" s="16" customFormat="1" ht="51.75" customHeight="1" x14ac:dyDescent="0.3">
      <c r="A52" s="64">
        <v>586</v>
      </c>
      <c r="B52" s="558" t="s">
        <v>21</v>
      </c>
      <c r="C52" s="558" t="s">
        <v>61</v>
      </c>
      <c r="D52" s="250" t="s">
        <v>115</v>
      </c>
      <c r="E52" s="248" t="e">
        <f>INDEX('PY1 Data(H)'!$A$1:$CZ$136,MATCH('Unit Data from Audit Worksheet'!$A52,'PY1 Data(H)'!$A$1:$A$136,0),MATCH('Unit Data from Audit Worksheet'!$D$2,'PY1 Data(H)'!$A$1:$CZ$1,0))</f>
        <v>#N/A</v>
      </c>
      <c r="F52" s="125">
        <v>0</v>
      </c>
      <c r="G52" s="277">
        <f>IF(F52&lt;0,"Note: Number is normally positive.",)</f>
        <v>0</v>
      </c>
      <c r="H52" s="278"/>
      <c r="I52" s="653"/>
      <c r="J52"/>
      <c r="L52"/>
      <c r="N52" s="126"/>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row>
    <row r="53" spans="1:122" ht="37.5" customHeight="1" x14ac:dyDescent="0.3">
      <c r="A53" s="64">
        <v>379</v>
      </c>
      <c r="B53" s="558" t="s">
        <v>22</v>
      </c>
      <c r="C53" s="558" t="s">
        <v>61</v>
      </c>
      <c r="D53" s="63" t="s">
        <v>44</v>
      </c>
      <c r="E53" s="248" t="e">
        <f>INDEX('PY1 Data(H)'!$A$1:$CZ$136,MATCH('Unit Data from Audit Worksheet'!$A53,'PY1 Data(H)'!$A$1:$A$136,0),MATCH('Unit Data from Audit Worksheet'!$D$2,'PY1 Data(H)'!$A$1:$CZ$1,0))</f>
        <v>#N/A</v>
      </c>
      <c r="F53" s="125">
        <v>0</v>
      </c>
      <c r="G53" s="277">
        <f>IF((F50+F51)&gt;F53,"Error: Please review account numbers (506+536)&gt;379",)</f>
        <v>0</v>
      </c>
      <c r="H53" s="15"/>
      <c r="I53" s="655"/>
      <c r="J53"/>
    </row>
    <row r="54" spans="1:122" ht="99.75" customHeight="1" x14ac:dyDescent="0.3">
      <c r="A54" s="64">
        <v>4</v>
      </c>
      <c r="B54" s="558" t="s">
        <v>19</v>
      </c>
      <c r="C54" s="558" t="s">
        <v>61</v>
      </c>
      <c r="D54" s="128" t="s">
        <v>260</v>
      </c>
      <c r="E54" s="248" t="e">
        <f>INDEX('PY1 Data(H)'!$A$1:$CZ$136,MATCH('Unit Data from Audit Worksheet'!$A54,'PY1 Data(H)'!$A$1:$A$136,0),MATCH('Unit Data from Audit Worksheet'!$D$2,'PY1 Data(H)'!$A$1:$CZ$1,0))</f>
        <v>#N/A</v>
      </c>
      <c r="F54" s="125">
        <v>0</v>
      </c>
      <c r="G54" s="277">
        <f t="shared" ref="G54:G58" si="1">IF(F54&lt;0,"Error: Enter as positive.",)</f>
        <v>0</v>
      </c>
      <c r="H54" s="15"/>
      <c r="I54" s="655"/>
      <c r="J54"/>
    </row>
    <row r="55" spans="1:122" ht="132" customHeight="1" x14ac:dyDescent="0.3">
      <c r="A55" s="64">
        <v>5</v>
      </c>
      <c r="B55" s="558" t="s">
        <v>19</v>
      </c>
      <c r="C55" s="558" t="s">
        <v>61</v>
      </c>
      <c r="D55" s="145" t="s">
        <v>261</v>
      </c>
      <c r="E55" s="248" t="e">
        <f>INDEX('PY1 Data(H)'!$A$1:$CZ$136,MATCH('Unit Data from Audit Worksheet'!$A55,'PY1 Data(H)'!$A$1:$A$136,0),MATCH('Unit Data from Audit Worksheet'!$D$2,'PY1 Data(H)'!$A$1:$CZ$1,0))</f>
        <v>#N/A</v>
      </c>
      <c r="F55" s="125">
        <v>0</v>
      </c>
      <c r="G55" s="277">
        <f t="shared" si="1"/>
        <v>0</v>
      </c>
      <c r="H55" s="15"/>
      <c r="I55" s="655"/>
      <c r="J55"/>
    </row>
    <row r="56" spans="1:122" ht="93.75" customHeight="1" x14ac:dyDescent="0.3">
      <c r="A56" s="64">
        <v>380</v>
      </c>
      <c r="B56" s="558" t="s">
        <v>22</v>
      </c>
      <c r="C56" s="558" t="s">
        <v>61</v>
      </c>
      <c r="D56" s="145" t="s">
        <v>262</v>
      </c>
      <c r="E56" s="248" t="e">
        <f>INDEX('PY1 Data(H)'!$A$1:$CZ$136,MATCH('Unit Data from Audit Worksheet'!$A56,'PY1 Data(H)'!$A$1:$A$136,0),MATCH('Unit Data from Audit Worksheet'!$D$2,'PY1 Data(H)'!$A$1:$CZ$1,0))</f>
        <v>#N/A</v>
      </c>
      <c r="F56" s="125">
        <v>0</v>
      </c>
      <c r="G56" s="277">
        <f t="shared" si="1"/>
        <v>0</v>
      </c>
      <c r="H56" s="15"/>
      <c r="I56" s="655"/>
      <c r="J56"/>
    </row>
    <row r="57" spans="1:122" ht="48.75" customHeight="1" x14ac:dyDescent="0.3">
      <c r="A57" s="64">
        <v>391</v>
      </c>
      <c r="B57" s="558" t="s">
        <v>25</v>
      </c>
      <c r="C57" s="558" t="s">
        <v>61</v>
      </c>
      <c r="D57" s="63" t="s">
        <v>59</v>
      </c>
      <c r="E57" s="248" t="e">
        <f>INDEX('PY1 Data(H)'!$A$1:$CZ$136,MATCH('Unit Data from Audit Worksheet'!$A57,'PY1 Data(H)'!$A$1:$A$136,0),MATCH('Unit Data from Audit Worksheet'!$D$2,'PY1 Data(H)'!$A$1:$CZ$1,0))</f>
        <v>#N/A</v>
      </c>
      <c r="F57" s="125">
        <v>0</v>
      </c>
      <c r="G57" s="277">
        <f t="shared" si="1"/>
        <v>0</v>
      </c>
      <c r="H57" s="15"/>
      <c r="I57" s="655"/>
      <c r="J57"/>
    </row>
    <row r="58" spans="1:122" ht="51.75" customHeight="1" x14ac:dyDescent="0.3">
      <c r="A58" s="64">
        <v>7</v>
      </c>
      <c r="B58" s="558" t="s">
        <v>25</v>
      </c>
      <c r="C58" s="558" t="s">
        <v>61</v>
      </c>
      <c r="D58" s="63" t="s">
        <v>60</v>
      </c>
      <c r="E58" s="248" t="e">
        <f>INDEX('PY1 Data(H)'!$A$1:$CZ$136,MATCH('Unit Data from Audit Worksheet'!$A58,'PY1 Data(H)'!$A$1:$A$136,0),MATCH('Unit Data from Audit Worksheet'!$D$2,'PY1 Data(H)'!$A$1:$CZ$1,0))</f>
        <v>#N/A</v>
      </c>
      <c r="F58" s="125">
        <v>0</v>
      </c>
      <c r="G58" s="277">
        <f t="shared" si="1"/>
        <v>0</v>
      </c>
      <c r="H58" s="15"/>
      <c r="I58" s="655"/>
      <c r="J58"/>
    </row>
    <row r="59" spans="1:122" ht="78.75" customHeight="1" x14ac:dyDescent="0.3">
      <c r="A59" s="129">
        <v>645</v>
      </c>
      <c r="B59" s="554" t="s">
        <v>141</v>
      </c>
      <c r="C59" s="554" t="s">
        <v>61</v>
      </c>
      <c r="D59" s="431" t="s">
        <v>154</v>
      </c>
      <c r="E59" s="248" t="e">
        <f>INDEX('PY1 Data(H)'!$A$1:$CZ$136,MATCH('Unit Data from Audit Worksheet'!$A59,'PY1 Data(H)'!$A$1:$A$136,0),MATCH('Unit Data from Audit Worksheet'!$D$2,'PY1 Data(H)'!$A$1:$CZ$1,0))</f>
        <v>#N/A</v>
      </c>
      <c r="F59" s="125">
        <v>0</v>
      </c>
      <c r="G59" s="277">
        <f>IF(F59&lt;0,"Note: Number is normally positive.",)</f>
        <v>0</v>
      </c>
      <c r="H59" s="278"/>
      <c r="I59" s="653"/>
      <c r="J59"/>
    </row>
    <row r="60" spans="1:122" ht="78.75" customHeight="1" x14ac:dyDescent="0.3">
      <c r="A60" s="129">
        <v>646</v>
      </c>
      <c r="B60" s="554" t="s">
        <v>141</v>
      </c>
      <c r="C60" s="554" t="s">
        <v>61</v>
      </c>
      <c r="D60" s="128" t="s">
        <v>142</v>
      </c>
      <c r="E60" s="248" t="e">
        <f>INDEX('PY1 Data(H)'!$A$1:$CZ$136,MATCH('Unit Data from Audit Worksheet'!$A60,'PY1 Data(H)'!$A$1:$A$136,0),MATCH('Unit Data from Audit Worksheet'!$D$2,'PY1 Data(H)'!$A$1:$CZ$1,0))</f>
        <v>#N/A</v>
      </c>
      <c r="F60" s="125">
        <v>0</v>
      </c>
      <c r="G60" s="277">
        <f>IF(F60&lt;0,"Note: Number is normally positive.",)</f>
        <v>0</v>
      </c>
      <c r="H60" s="278"/>
      <c r="I60" s="653"/>
      <c r="J60"/>
    </row>
    <row r="61" spans="1:122" ht="91.2" customHeight="1" x14ac:dyDescent="0.3">
      <c r="A61" s="64">
        <v>9</v>
      </c>
      <c r="B61" s="558" t="s">
        <v>22</v>
      </c>
      <c r="C61" s="558" t="s">
        <v>61</v>
      </c>
      <c r="D61" s="257" t="s">
        <v>263</v>
      </c>
      <c r="E61" s="248" t="e">
        <f>INDEX('PY1 Data(H)'!$A$1:$CZ$136,MATCH('Unit Data from Audit Worksheet'!$A61,'PY1 Data(H)'!$A$1:$A$136,0),MATCH('Unit Data from Audit Worksheet'!$D$2,'PY1 Data(H)'!$A$1:$CZ$1,0))</f>
        <v>#N/A</v>
      </c>
      <c r="F61" s="125">
        <v>0</v>
      </c>
      <c r="G61" s="277">
        <f>IF(F53-F54-F55-F56-F61=0,,"Error: Total assets less total liabilities do not equal total fund balance. Account numbers 379-4-5-380-9= 0  The amount of the formula is in the cell to the right")</f>
        <v>0</v>
      </c>
      <c r="H61" s="279">
        <f>F53-F54-F55-F56-F61</f>
        <v>0</v>
      </c>
      <c r="I61" s="655"/>
      <c r="J61"/>
    </row>
    <row r="62" spans="1:122" s="16" customFormat="1" ht="63.75" customHeight="1" x14ac:dyDescent="0.3">
      <c r="A62" s="64">
        <v>1052</v>
      </c>
      <c r="B62" s="623" t="s">
        <v>207</v>
      </c>
      <c r="C62" s="623" t="s">
        <v>64</v>
      </c>
      <c r="D62" s="624" t="s">
        <v>495</v>
      </c>
      <c r="E62" s="248" t="e">
        <f>INDEX('PY1 Data(H)'!$A$1:$CZ$136,MATCH('Unit Data from Audit Worksheet'!$A62,'PY1 Data(H)'!$A$1:$A$136,0),MATCH('Unit Data from Audit Worksheet'!$D$2,'PY1 Data(H)'!$A$1:$CZ$1,0))</f>
        <v>#N/A</v>
      </c>
      <c r="F62" s="125">
        <v>0</v>
      </c>
      <c r="G62" s="277"/>
      <c r="H62" s="278"/>
      <c r="I62" s="653"/>
      <c r="J62" s="119"/>
      <c r="L62" s="119"/>
      <c r="N62" s="126"/>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c r="DA62" s="119"/>
      <c r="DB62" s="119"/>
      <c r="DC62" s="119"/>
      <c r="DD62" s="119"/>
      <c r="DE62" s="119"/>
      <c r="DF62" s="119"/>
      <c r="DG62" s="119"/>
      <c r="DH62" s="119"/>
      <c r="DI62" s="119"/>
      <c r="DJ62" s="119"/>
      <c r="DK62" s="119"/>
      <c r="DL62" s="119"/>
      <c r="DM62" s="119"/>
      <c r="DN62" s="119"/>
      <c r="DO62" s="119"/>
      <c r="DP62" s="119"/>
      <c r="DQ62" s="119"/>
      <c r="DR62" s="119"/>
    </row>
    <row r="63" spans="1:122" ht="30" customHeight="1" x14ac:dyDescent="0.3">
      <c r="A63" s="64"/>
      <c r="B63" s="316" t="s">
        <v>63</v>
      </c>
      <c r="C63" s="557"/>
      <c r="D63" s="303"/>
      <c r="E63" s="320"/>
      <c r="F63" s="304"/>
      <c r="G63" s="305"/>
      <c r="H63" s="15"/>
      <c r="I63" s="655"/>
      <c r="J63"/>
    </row>
    <row r="64" spans="1:122" ht="57.75" customHeight="1" x14ac:dyDescent="0.3">
      <c r="A64" s="64">
        <v>16</v>
      </c>
      <c r="B64" s="3" t="s">
        <v>23</v>
      </c>
      <c r="C64" s="3" t="s">
        <v>64</v>
      </c>
      <c r="D64" s="63" t="s">
        <v>62</v>
      </c>
      <c r="E64" s="248" t="e">
        <f>INDEX('PY1 Data(H)'!$A$1:$CZ$136,MATCH('Unit Data from Audit Worksheet'!$A64,'PY1 Data(H)'!$A$1:$A$136,0),MATCH('Unit Data from Audit Worksheet'!$D$2,'PY1 Data(H)'!$A$1:$CZ$1,0))</f>
        <v>#N/A</v>
      </c>
      <c r="F64" s="125">
        <v>0</v>
      </c>
      <c r="G64" s="277"/>
      <c r="H64" s="15"/>
      <c r="I64" s="655"/>
      <c r="J64"/>
    </row>
    <row r="65" spans="1:122" ht="69.75" customHeight="1" x14ac:dyDescent="0.3">
      <c r="A65" s="64">
        <v>532</v>
      </c>
      <c r="B65" s="3" t="s">
        <v>19</v>
      </c>
      <c r="C65" s="3" t="s">
        <v>64</v>
      </c>
      <c r="D65" s="253" t="s">
        <v>264</v>
      </c>
      <c r="E65" s="248" t="e">
        <f>INDEX('PY1 Data(H)'!$A$1:$CZ$136,MATCH('Unit Data from Audit Worksheet'!$A65,'PY1 Data(H)'!$A$1:$A$136,0),MATCH('Unit Data from Audit Worksheet'!$D$2,'PY1 Data(H)'!$A$1:$CZ$1,0))</f>
        <v>#N/A</v>
      </c>
      <c r="F65" s="125">
        <v>0</v>
      </c>
      <c r="G65" s="277">
        <f>IF(F65&lt;0,"Error: Enter as positive.",)</f>
        <v>0</v>
      </c>
      <c r="H65" s="15"/>
      <c r="I65" s="655"/>
      <c r="J65"/>
    </row>
    <row r="66" spans="1:122" ht="54" customHeight="1" x14ac:dyDescent="0.3">
      <c r="A66" s="64">
        <v>17</v>
      </c>
      <c r="B66" s="3" t="s">
        <v>22</v>
      </c>
      <c r="C66" s="3" t="s">
        <v>64</v>
      </c>
      <c r="D66" s="63" t="s">
        <v>265</v>
      </c>
      <c r="E66" s="248" t="e">
        <f>INDEX('PY1 Data(H)'!$A$1:$CZ$136,MATCH('Unit Data from Audit Worksheet'!$A66,'PY1 Data(H)'!$A$1:$A$136,0),MATCH('Unit Data from Audit Worksheet'!$D$2,'PY1 Data(H)'!$A$1:$CZ$1,0))</f>
        <v>#N/A</v>
      </c>
      <c r="F66" s="125">
        <v>0</v>
      </c>
      <c r="G66" s="277"/>
      <c r="H66" s="15"/>
      <c r="I66" s="655"/>
      <c r="J66"/>
    </row>
    <row r="67" spans="1:122" ht="58.5" customHeight="1" x14ac:dyDescent="0.3">
      <c r="A67" s="64">
        <v>20</v>
      </c>
      <c r="B67" s="3" t="s">
        <v>19</v>
      </c>
      <c r="C67" s="3" t="s">
        <v>64</v>
      </c>
      <c r="D67" s="63" t="s">
        <v>266</v>
      </c>
      <c r="E67" s="248" t="e">
        <f>INDEX('PY1 Data(H)'!$A$1:$CZ$136,MATCH('Unit Data from Audit Worksheet'!$A67,'PY1 Data(H)'!$A$1:$A$136,0),MATCH('Unit Data from Audit Worksheet'!$D$2,'PY1 Data(H)'!$A$1:$CZ$1,0))</f>
        <v>#N/A</v>
      </c>
      <c r="F67" s="125">
        <v>0</v>
      </c>
      <c r="G67" s="277">
        <f>IF(F67&lt;0,"Error: Enter as positive.",)</f>
        <v>0</v>
      </c>
      <c r="H67" s="15"/>
      <c r="I67" s="655"/>
      <c r="J67"/>
    </row>
    <row r="68" spans="1:122" ht="54" customHeight="1" x14ac:dyDescent="0.3">
      <c r="A68" s="64">
        <v>533</v>
      </c>
      <c r="B68" s="3" t="s">
        <v>19</v>
      </c>
      <c r="C68" s="3" t="s">
        <v>64</v>
      </c>
      <c r="D68" s="253" t="s">
        <v>267</v>
      </c>
      <c r="E68" s="248" t="e">
        <f>INDEX('PY1 Data(H)'!$A$1:$CZ$136,MATCH('Unit Data from Audit Worksheet'!$A68,'PY1 Data(H)'!$A$1:$A$136,0),MATCH('Unit Data from Audit Worksheet'!$D$2,'PY1 Data(H)'!$A$1:$CZ$1,0))</f>
        <v>#N/A</v>
      </c>
      <c r="F68" s="125">
        <v>0</v>
      </c>
      <c r="G68" s="282"/>
      <c r="H68" s="15"/>
      <c r="I68" s="655"/>
      <c r="J68"/>
    </row>
    <row r="69" spans="1:122" s="16" customFormat="1" ht="62.25" customHeight="1" x14ac:dyDescent="0.3">
      <c r="A69" s="64">
        <v>508</v>
      </c>
      <c r="B69" s="3" t="s">
        <v>19</v>
      </c>
      <c r="C69" s="3" t="s">
        <v>64</v>
      </c>
      <c r="D69" s="63" t="s">
        <v>105</v>
      </c>
      <c r="E69" s="248" t="e">
        <f>INDEX('PY1 Data(H)'!$A$1:$CZ$136,MATCH('Unit Data from Audit Worksheet'!$A69,'PY1 Data(H)'!$A$1:$A$136,0),MATCH('Unit Data from Audit Worksheet'!$D$2,'PY1 Data(H)'!$A$1:$CZ$1,0))</f>
        <v>#N/A</v>
      </c>
      <c r="F69" s="125">
        <v>0</v>
      </c>
      <c r="G69" s="277"/>
      <c r="H69" s="278"/>
      <c r="I69" s="653"/>
      <c r="J69"/>
      <c r="L69"/>
      <c r="N69" s="126"/>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row>
    <row r="70" spans="1:122" s="16" customFormat="1" ht="81.75" customHeight="1" x14ac:dyDescent="0.3">
      <c r="A70" s="64">
        <v>509</v>
      </c>
      <c r="B70" s="3" t="s">
        <v>19</v>
      </c>
      <c r="C70" s="3" t="s">
        <v>64</v>
      </c>
      <c r="D70" s="63" t="s">
        <v>103</v>
      </c>
      <c r="E70" s="248" t="e">
        <f>INDEX('PY1 Data(H)'!$A$1:$CZ$136,MATCH('Unit Data from Audit Worksheet'!$A70,'PY1 Data(H)'!$A$1:$A$136,0),MATCH('Unit Data from Audit Worksheet'!$D$2,'PY1 Data(H)'!$A$1:$CZ$1,0))</f>
        <v>#N/A</v>
      </c>
      <c r="F70" s="125">
        <v>0</v>
      </c>
      <c r="G70" s="277">
        <f>IF(F70&lt;0,"Error: Enter as positive.",)</f>
        <v>0</v>
      </c>
      <c r="H70" s="278"/>
      <c r="I70" s="653"/>
      <c r="J70"/>
      <c r="L70"/>
      <c r="N70" s="126"/>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row>
    <row r="71" spans="1:122" ht="69" customHeight="1" x14ac:dyDescent="0.3">
      <c r="A71" s="64">
        <v>22</v>
      </c>
      <c r="B71" s="3" t="s">
        <v>22</v>
      </c>
      <c r="C71" s="3" t="s">
        <v>64</v>
      </c>
      <c r="D71" s="63" t="s">
        <v>104</v>
      </c>
      <c r="E71" s="248" t="e">
        <f>INDEX('PY1 Data(H)'!$A$1:$CZ$136,MATCH('Unit Data from Audit Worksheet'!$A71,'PY1 Data(H)'!$A$1:$A$136,0),MATCH('Unit Data from Audit Worksheet'!$D$2,'PY1 Data(H)'!$A$1:$CZ$1,0))</f>
        <v>#N/A</v>
      </c>
      <c r="F71" s="125">
        <v>0</v>
      </c>
      <c r="G71" s="282"/>
      <c r="H71" s="15"/>
      <c r="I71" s="655"/>
      <c r="J71"/>
    </row>
    <row r="72" spans="1:122" ht="138" customHeight="1" x14ac:dyDescent="0.3">
      <c r="A72" s="64">
        <v>23</v>
      </c>
      <c r="B72" s="3" t="s">
        <v>22</v>
      </c>
      <c r="C72" s="3" t="s">
        <v>64</v>
      </c>
      <c r="D72" s="257" t="s">
        <v>268</v>
      </c>
      <c r="E72" s="248" t="e">
        <f>INDEX('PY1 Data(H)'!$A$1:$CZ$136,MATCH('Unit Data from Audit Worksheet'!$A72,'PY1 Data(H)'!$A$1:$A$136,0),MATCH('Unit Data from Audit Worksheet'!$D$2,'PY1 Data(H)'!$A$1:$CZ$1,0))</f>
        <v>#N/A</v>
      </c>
      <c r="F72" s="125">
        <v>0</v>
      </c>
      <c r="G72" s="277">
        <f>IF(H72=0,,"Error: Total revenues less total expenditures do not equal total change in fund balance.  Account numbers 16-532+17-20+533+22+508-509-23=0  The amount of the formula is located in the cell to the right")</f>
        <v>0</v>
      </c>
      <c r="H72" s="279">
        <f>+F64-F65+F66-F67+F68+F71+F69-F70-F72</f>
        <v>0</v>
      </c>
      <c r="I72" s="655"/>
      <c r="J72"/>
    </row>
    <row r="73" spans="1:122" ht="138" customHeight="1" x14ac:dyDescent="0.3">
      <c r="A73" s="64">
        <v>507</v>
      </c>
      <c r="B73" s="249" t="s">
        <v>22</v>
      </c>
      <c r="C73" s="249" t="s">
        <v>64</v>
      </c>
      <c r="D73" s="257" t="s">
        <v>269</v>
      </c>
      <c r="E73" s="248" t="e">
        <f>INDEX('PY1 Data(H)'!$A$1:$CZ$136,MATCH('Unit Data from Audit Worksheet'!$A73,'PY1 Data(H)'!$A$1:$A$136,0),MATCH('Unit Data from Audit Worksheet'!$D$2,'PY1 Data(H)'!$A$1:$CZ$1,0))</f>
        <v>#N/A</v>
      </c>
      <c r="F73" s="125">
        <v>0</v>
      </c>
      <c r="G73" s="463" t="e">
        <f>IF(F61-F72-F73=E61,,"Error: Beginning Balance does not agree with our records.  (Acct# 9-23-507)= Prior Years Acct # 9 The amount of the formula is in the cell to the right")</f>
        <v>#N/A</v>
      </c>
      <c r="H73" s="622" t="e">
        <f>+F61-F72-F73-E61</f>
        <v>#N/A</v>
      </c>
      <c r="I73" s="656" t="e">
        <f>IF(H73=0," ","If the out of balance is because prior years data is not populated in cell E61, disregard the error message. Do not include prior year's ending balance in cell F73.")</f>
        <v>#N/A</v>
      </c>
      <c r="J73"/>
    </row>
    <row r="74" spans="1:122" ht="82.5" customHeight="1" x14ac:dyDescent="0.3">
      <c r="A74" s="129">
        <v>647</v>
      </c>
      <c r="B74" s="554" t="s">
        <v>141</v>
      </c>
      <c r="C74" s="553" t="s">
        <v>143</v>
      </c>
      <c r="D74" s="128" t="s">
        <v>144</v>
      </c>
      <c r="E74" s="248" t="e">
        <f>INDEX('PY1 Data(H)'!$A$1:$CZ$136,MATCH('Unit Data from Audit Worksheet'!$A74,'PY1 Data(H)'!$A$1:$A$136,0),MATCH('Unit Data from Audit Worksheet'!$D$2,'PY1 Data(H)'!$A$1:$CZ$1,0))</f>
        <v>#N/A</v>
      </c>
      <c r="F74" s="125">
        <v>0</v>
      </c>
      <c r="G74" s="277">
        <f>IF(F74&lt;0,"Error: Enter as positive.",)</f>
        <v>0</v>
      </c>
      <c r="H74" s="283"/>
      <c r="I74" s="655"/>
      <c r="J74"/>
    </row>
    <row r="75" spans="1:122" ht="40.200000000000003" customHeight="1" x14ac:dyDescent="0.3">
      <c r="A75" s="437"/>
      <c r="B75" s="571" t="s">
        <v>402</v>
      </c>
      <c r="C75" s="515"/>
      <c r="D75" s="490"/>
      <c r="E75" s="515"/>
      <c r="F75" s="515"/>
      <c r="G75" s="439"/>
      <c r="H75" s="438"/>
      <c r="I75" s="655"/>
      <c r="J75" s="119"/>
      <c r="L75" s="119"/>
      <c r="Y75" s="119"/>
      <c r="Z75" s="119"/>
      <c r="AA75" s="119"/>
      <c r="AB75" s="119"/>
      <c r="AC75" s="119"/>
      <c r="AD75" s="119"/>
      <c r="AE75" s="119"/>
      <c r="AF75" s="119"/>
      <c r="AG75" s="119"/>
      <c r="AH75" s="119"/>
      <c r="AI75" s="119"/>
      <c r="AJ75" s="119"/>
      <c r="AK75" s="119"/>
      <c r="AL75" s="119"/>
      <c r="AM75" s="119"/>
      <c r="AN75" s="119"/>
      <c r="AO75" s="119"/>
      <c r="AP75" s="119"/>
      <c r="AQ75" s="119"/>
      <c r="AR75" s="119"/>
      <c r="AS75" s="119"/>
      <c r="AT75" s="119"/>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BS75" s="119"/>
      <c r="BT75" s="119"/>
      <c r="BU75" s="119"/>
      <c r="BV75" s="119"/>
      <c r="BW75" s="119"/>
      <c r="BX75" s="119"/>
      <c r="BY75" s="119"/>
      <c r="BZ75" s="119"/>
      <c r="CA75" s="119"/>
      <c r="CB75" s="119"/>
      <c r="CC75" s="119"/>
      <c r="CD75" s="119"/>
      <c r="CE75" s="119"/>
      <c r="CF75" s="119"/>
      <c r="CG75" s="119"/>
      <c r="CH75" s="119"/>
      <c r="CI75" s="119"/>
      <c r="CJ75" s="119"/>
      <c r="CK75" s="119"/>
      <c r="CL75" s="119"/>
      <c r="CM75" s="119"/>
      <c r="CN75" s="119"/>
      <c r="CO75" s="119"/>
      <c r="CP75" s="119"/>
      <c r="CQ75" s="119"/>
      <c r="CR75" s="119"/>
      <c r="CS75" s="119"/>
      <c r="CT75" s="119"/>
      <c r="CU75" s="119"/>
      <c r="CV75" s="119"/>
      <c r="CW75" s="119"/>
      <c r="CX75" s="119"/>
      <c r="CY75" s="119"/>
      <c r="CZ75" s="119"/>
      <c r="DA75" s="119"/>
      <c r="DB75" s="119"/>
      <c r="DC75" s="119"/>
      <c r="DD75" s="119"/>
      <c r="DE75" s="119"/>
      <c r="DF75" s="119"/>
      <c r="DG75" s="119"/>
      <c r="DH75" s="119"/>
      <c r="DI75" s="119"/>
      <c r="DJ75" s="119"/>
      <c r="DK75" s="119"/>
      <c r="DL75" s="119"/>
      <c r="DM75" s="119"/>
      <c r="DN75" s="119"/>
      <c r="DO75" s="119"/>
      <c r="DP75" s="119"/>
      <c r="DQ75" s="119"/>
      <c r="DR75" s="119"/>
    </row>
    <row r="76" spans="1:122" ht="82.5" customHeight="1" x14ac:dyDescent="0.3">
      <c r="A76" s="440">
        <v>534</v>
      </c>
      <c r="B76" s="559" t="s">
        <v>141</v>
      </c>
      <c r="C76" s="560" t="s">
        <v>403</v>
      </c>
      <c r="D76" s="441" t="s">
        <v>404</v>
      </c>
      <c r="E76" s="248" t="e">
        <f>INDEX('PY1 Data(H)'!$A$1:$CZ$136,MATCH('Unit Data from Audit Worksheet'!$A76,'PY1 Data(H)'!$A$1:$A$136,0),MATCH('Unit Data from Audit Worksheet'!$D$2,'PY1 Data(H)'!$A$1:$CZ$1,0))</f>
        <v>#N/A</v>
      </c>
      <c r="F76" s="125">
        <v>0</v>
      </c>
      <c r="G76" s="277"/>
      <c r="H76" s="438"/>
      <c r="I76" s="655"/>
      <c r="J76" s="119"/>
      <c r="L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c r="CA76" s="119"/>
      <c r="CB76" s="119"/>
      <c r="CC76" s="119"/>
      <c r="CD76" s="119"/>
      <c r="CE76" s="119"/>
      <c r="CF76" s="119"/>
      <c r="CG76" s="119"/>
      <c r="CH76" s="119"/>
      <c r="CI76" s="119"/>
      <c r="CJ76" s="119"/>
      <c r="CK76" s="119"/>
      <c r="CL76" s="119"/>
      <c r="CM76" s="119"/>
      <c r="CN76" s="119"/>
      <c r="CO76" s="119"/>
      <c r="CP76" s="119"/>
      <c r="CQ76" s="119"/>
      <c r="CR76" s="119"/>
      <c r="CS76" s="119"/>
      <c r="CT76" s="119"/>
      <c r="CU76" s="119"/>
      <c r="CV76" s="119"/>
      <c r="CW76" s="119"/>
      <c r="CX76" s="119"/>
      <c r="CY76" s="119"/>
      <c r="CZ76" s="119"/>
      <c r="DA76" s="119"/>
      <c r="DB76" s="119"/>
      <c r="DC76" s="119"/>
      <c r="DD76" s="119"/>
      <c r="DE76" s="119"/>
      <c r="DF76" s="119"/>
      <c r="DG76" s="119"/>
      <c r="DH76" s="119"/>
      <c r="DI76" s="119"/>
      <c r="DJ76" s="119"/>
      <c r="DK76" s="119"/>
      <c r="DL76" s="119"/>
      <c r="DM76" s="119"/>
      <c r="DN76" s="119"/>
      <c r="DO76" s="119"/>
      <c r="DP76" s="119"/>
      <c r="DQ76" s="119"/>
      <c r="DR76" s="119"/>
    </row>
    <row r="77" spans="1:122" ht="82.5" customHeight="1" x14ac:dyDescent="0.3">
      <c r="A77" s="442">
        <v>13</v>
      </c>
      <c r="B77" s="559" t="s">
        <v>121</v>
      </c>
      <c r="C77" s="561" t="s">
        <v>405</v>
      </c>
      <c r="D77" s="443" t="s">
        <v>406</v>
      </c>
      <c r="E77" s="248" t="e">
        <f>INDEX('PY1 Data(H)'!$A$1:$CZ$136,MATCH('Unit Data from Audit Worksheet'!$A77,'PY1 Data(H)'!$A$1:$A$136,0),MATCH('Unit Data from Audit Worksheet'!$D$2,'PY1 Data(H)'!$A$1:$CZ$1,0))</f>
        <v>#N/A</v>
      </c>
      <c r="F77" s="125">
        <v>0</v>
      </c>
      <c r="G77" s="277"/>
      <c r="H77" s="438"/>
      <c r="I77" s="655"/>
      <c r="J77" s="119"/>
      <c r="L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119"/>
      <c r="CD77" s="119"/>
      <c r="CE77" s="119"/>
      <c r="CF77" s="119"/>
      <c r="CG77" s="119"/>
      <c r="CH77" s="119"/>
      <c r="CI77" s="119"/>
      <c r="CJ77" s="119"/>
      <c r="CK77" s="119"/>
      <c r="CL77" s="119"/>
      <c r="CM77" s="119"/>
      <c r="CN77" s="119"/>
      <c r="CO77" s="119"/>
      <c r="CP77" s="119"/>
      <c r="CQ77" s="119"/>
      <c r="CR77" s="119"/>
      <c r="CS77" s="119"/>
      <c r="CT77" s="119"/>
      <c r="CU77" s="119"/>
      <c r="CV77" s="119"/>
      <c r="CW77" s="119"/>
      <c r="CX77" s="119"/>
      <c r="CY77" s="119"/>
      <c r="CZ77" s="119"/>
      <c r="DA77" s="119"/>
      <c r="DB77" s="119"/>
      <c r="DC77" s="119"/>
      <c r="DD77" s="119"/>
      <c r="DE77" s="119"/>
      <c r="DF77" s="119"/>
      <c r="DG77" s="119"/>
      <c r="DH77" s="119"/>
      <c r="DI77" s="119"/>
      <c r="DJ77" s="119"/>
      <c r="DK77" s="119"/>
      <c r="DL77" s="119"/>
      <c r="DM77" s="119"/>
      <c r="DN77" s="119"/>
      <c r="DO77" s="119"/>
      <c r="DP77" s="119"/>
      <c r="DQ77" s="119"/>
      <c r="DR77" s="119"/>
    </row>
    <row r="78" spans="1:122" ht="178.95" customHeight="1" x14ac:dyDescent="0.3">
      <c r="A78" s="442">
        <v>14</v>
      </c>
      <c r="B78" s="559" t="s">
        <v>121</v>
      </c>
      <c r="C78" s="561" t="s">
        <v>405</v>
      </c>
      <c r="D78" s="443" t="s">
        <v>407</v>
      </c>
      <c r="E78" s="248" t="e">
        <f>INDEX('PY1 Data(H)'!$A$1:$CZ$136,MATCH('Unit Data from Audit Worksheet'!$A78,'PY1 Data(H)'!$A$1:$A$136,0),MATCH('Unit Data from Audit Worksheet'!$D$2,'PY1 Data(H)'!$A$1:$CZ$1,0))</f>
        <v>#N/A</v>
      </c>
      <c r="F78" s="125">
        <v>0</v>
      </c>
      <c r="G78" s="277"/>
      <c r="H78" s="438"/>
      <c r="I78" s="655"/>
      <c r="J78" s="119"/>
      <c r="L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row>
    <row r="79" spans="1:122" ht="82.5" customHeight="1" x14ac:dyDescent="0.3">
      <c r="A79" s="442">
        <v>32</v>
      </c>
      <c r="B79" s="559" t="s">
        <v>141</v>
      </c>
      <c r="C79" s="561" t="s">
        <v>408</v>
      </c>
      <c r="D79" s="443" t="s">
        <v>409</v>
      </c>
      <c r="E79" s="248" t="e">
        <f>INDEX('PY1 Data(H)'!$A$1:$CZ$136,MATCH('Unit Data from Audit Worksheet'!$A79,'PY1 Data(H)'!$A$1:$A$136,0),MATCH('Unit Data from Audit Worksheet'!$D$2,'PY1 Data(H)'!$A$1:$CZ$1,0))</f>
        <v>#N/A</v>
      </c>
      <c r="F79" s="125">
        <v>0</v>
      </c>
      <c r="G79" s="277"/>
      <c r="H79" s="438"/>
      <c r="I79" s="655"/>
      <c r="J79" s="119"/>
      <c r="L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row>
    <row r="80" spans="1:122" ht="82.5" customHeight="1" x14ac:dyDescent="0.3">
      <c r="A80" s="442">
        <v>31</v>
      </c>
      <c r="B80" s="559" t="s">
        <v>141</v>
      </c>
      <c r="C80" s="561" t="s">
        <v>408</v>
      </c>
      <c r="D80" s="443" t="s">
        <v>410</v>
      </c>
      <c r="E80" s="248" t="e">
        <f>INDEX('PY1 Data(H)'!$A$1:$CZ$136,MATCH('Unit Data from Audit Worksheet'!$A80,'PY1 Data(H)'!$A$1:$A$136,0),MATCH('Unit Data from Audit Worksheet'!$D$2,'PY1 Data(H)'!$A$1:$CZ$1,0))</f>
        <v>#N/A</v>
      </c>
      <c r="F80" s="125">
        <v>0</v>
      </c>
      <c r="G80" s="277"/>
      <c r="H80" s="438"/>
      <c r="I80" s="655"/>
      <c r="J80" s="119"/>
      <c r="L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c r="CA80" s="119"/>
      <c r="CB80" s="119"/>
      <c r="CC80" s="119"/>
      <c r="CD80" s="119"/>
      <c r="CE80" s="119"/>
      <c r="CF80" s="119"/>
      <c r="CG80" s="119"/>
      <c r="CH80" s="119"/>
      <c r="CI80" s="119"/>
      <c r="CJ80" s="119"/>
      <c r="CK80" s="119"/>
      <c r="CL80" s="119"/>
      <c r="CM80" s="119"/>
      <c r="CN80" s="119"/>
      <c r="CO80" s="119"/>
      <c r="CP80" s="119"/>
      <c r="CQ80" s="119"/>
      <c r="CR80" s="119"/>
      <c r="CS80" s="119"/>
      <c r="CT80" s="119"/>
      <c r="CU80" s="119"/>
      <c r="CV80" s="119"/>
      <c r="CW80" s="119"/>
      <c r="CX80" s="119"/>
      <c r="CY80" s="119"/>
      <c r="CZ80" s="119"/>
      <c r="DA80" s="119"/>
      <c r="DB80" s="119"/>
      <c r="DC80" s="119"/>
      <c r="DD80" s="119"/>
      <c r="DE80" s="119"/>
      <c r="DF80" s="119"/>
      <c r="DG80" s="119"/>
      <c r="DH80" s="119"/>
      <c r="DI80" s="119"/>
      <c r="DJ80" s="119"/>
      <c r="DK80" s="119"/>
      <c r="DL80" s="119"/>
      <c r="DM80" s="119"/>
      <c r="DN80" s="119"/>
      <c r="DO80" s="119"/>
      <c r="DP80" s="119"/>
      <c r="DQ80" s="119"/>
      <c r="DR80" s="119"/>
    </row>
    <row r="81" spans="1:1880" ht="82.5" customHeight="1" x14ac:dyDescent="0.3">
      <c r="A81" s="442">
        <v>193</v>
      </c>
      <c r="B81" s="559" t="s">
        <v>141</v>
      </c>
      <c r="C81" s="561" t="s">
        <v>411</v>
      </c>
      <c r="D81" s="443" t="s">
        <v>101</v>
      </c>
      <c r="E81" s="248" t="e">
        <f>INDEX('PY1 Data(H)'!$A$1:$CZ$136,MATCH('Unit Data from Audit Worksheet'!$A81,'PY1 Data(H)'!$A$1:$A$136,0),MATCH('Unit Data from Audit Worksheet'!$D$2,'PY1 Data(H)'!$A$1:$CZ$1,0))</f>
        <v>#N/A</v>
      </c>
      <c r="F81" s="125">
        <v>0</v>
      </c>
      <c r="G81" s="277"/>
      <c r="H81" s="438"/>
      <c r="I81" s="655"/>
      <c r="J81" s="119"/>
      <c r="L81" s="119"/>
      <c r="Y81" s="119"/>
      <c r="Z81" s="119"/>
      <c r="AA81" s="119"/>
      <c r="AB81" s="119"/>
      <c r="AC81" s="119"/>
      <c r="AD81" s="11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c r="CA81" s="119"/>
      <c r="CB81" s="119"/>
      <c r="CC81" s="119"/>
      <c r="CD81" s="119"/>
      <c r="CE81" s="119"/>
      <c r="CF81" s="119"/>
      <c r="CG81" s="119"/>
      <c r="CH81" s="119"/>
      <c r="CI81" s="119"/>
      <c r="CJ81" s="119"/>
      <c r="CK81" s="119"/>
      <c r="CL81" s="119"/>
      <c r="CM81" s="119"/>
      <c r="CN81" s="119"/>
      <c r="CO81" s="119"/>
      <c r="CP81" s="119"/>
      <c r="CQ81" s="119"/>
      <c r="CR81" s="119"/>
      <c r="CS81" s="119"/>
      <c r="CT81" s="119"/>
      <c r="CU81" s="119"/>
      <c r="CV81" s="119"/>
      <c r="CW81" s="119"/>
      <c r="CX81" s="119"/>
      <c r="CY81" s="119"/>
      <c r="CZ81" s="119"/>
      <c r="DA81" s="119"/>
      <c r="DB81" s="119"/>
      <c r="DC81" s="119"/>
      <c r="DD81" s="119"/>
      <c r="DE81" s="119"/>
      <c r="DF81" s="119"/>
      <c r="DG81" s="119"/>
      <c r="DH81" s="119"/>
      <c r="DI81" s="119"/>
      <c r="DJ81" s="119"/>
      <c r="DK81" s="119"/>
      <c r="DL81" s="119"/>
      <c r="DM81" s="119"/>
      <c r="DN81" s="119"/>
      <c r="DO81" s="119"/>
      <c r="DP81" s="119"/>
      <c r="DQ81" s="119"/>
      <c r="DR81" s="119"/>
    </row>
    <row r="82" spans="1:1880" ht="82.5" customHeight="1" x14ac:dyDescent="0.3">
      <c r="A82" s="442">
        <v>33</v>
      </c>
      <c r="B82" s="559" t="s">
        <v>141</v>
      </c>
      <c r="C82" s="561" t="s">
        <v>411</v>
      </c>
      <c r="D82" s="443" t="s">
        <v>100</v>
      </c>
      <c r="E82" s="248" t="e">
        <f>INDEX('PY1 Data(H)'!$A$1:$CZ$136,MATCH('Unit Data from Audit Worksheet'!$A82,'PY1 Data(H)'!$A$1:$A$136,0),MATCH('Unit Data from Audit Worksheet'!$D$2,'PY1 Data(H)'!$A$1:$CZ$1,0))</f>
        <v>#N/A</v>
      </c>
      <c r="F82" s="125">
        <v>0</v>
      </c>
      <c r="G82" s="277"/>
      <c r="H82" s="438"/>
      <c r="I82" s="655"/>
      <c r="J82" s="119"/>
      <c r="L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row>
    <row r="83" spans="1:1880" x14ac:dyDescent="0.3">
      <c r="A83" s="64"/>
      <c r="B83" s="513" t="s">
        <v>27</v>
      </c>
      <c r="C83" s="557"/>
      <c r="D83" s="316"/>
      <c r="E83" s="513"/>
      <c r="F83" s="318"/>
      <c r="G83" s="315"/>
      <c r="H83" s="15"/>
      <c r="I83" s="655"/>
      <c r="J83"/>
    </row>
    <row r="84" spans="1:1880" ht="105.6" customHeight="1" x14ac:dyDescent="0.3">
      <c r="A84" s="64">
        <v>512</v>
      </c>
      <c r="B84" s="180"/>
      <c r="C84" s="562" t="s">
        <v>65</v>
      </c>
      <c r="D84" s="257" t="s">
        <v>270</v>
      </c>
      <c r="E84" s="248" t="e">
        <f>INDEX('PY1 Data(H)'!$A$1:$CZ$136,MATCH('Unit Data from Audit Worksheet'!$A84,'PY1 Data(H)'!$A$1:$A$136,0),MATCH('Unit Data from Audit Worksheet'!$D$2,'PY1 Data(H)'!$A$1:$CZ$1,0))</f>
        <v>#N/A</v>
      </c>
      <c r="F84" s="125">
        <v>0</v>
      </c>
      <c r="G84" s="277">
        <f>IF(F84&lt;0,"Error: Enter as positive.",)</f>
        <v>0</v>
      </c>
      <c r="H84" s="15"/>
      <c r="I84" s="655"/>
      <c r="J84"/>
    </row>
    <row r="85" spans="1:1880" s="285" customFormat="1" ht="33" customHeight="1" x14ac:dyDescent="0.3">
      <c r="A85" s="64"/>
      <c r="B85" s="572" t="s">
        <v>139</v>
      </c>
      <c r="C85" s="563"/>
      <c r="D85" s="491"/>
      <c r="E85" s="516"/>
      <c r="F85" s="284"/>
      <c r="G85" s="276"/>
      <c r="H85" s="15"/>
      <c r="I85" s="655"/>
      <c r="J85"/>
      <c r="K85" s="16"/>
      <c r="L85"/>
      <c r="M85" s="16"/>
      <c r="N85" s="126"/>
      <c r="O85" s="16"/>
      <c r="P85" s="16"/>
      <c r="Q85" s="16"/>
      <c r="R85" s="16"/>
      <c r="S85" s="16"/>
      <c r="T85" s="16"/>
      <c r="U85" s="16"/>
      <c r="V85" s="16"/>
      <c r="W85" s="16"/>
      <c r="X85" s="16"/>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c r="IW85" s="16"/>
      <c r="IX85" s="16"/>
      <c r="IY85" s="16"/>
      <c r="IZ85" s="16"/>
      <c r="JA85" s="16"/>
      <c r="JB85" s="16"/>
      <c r="JC85" s="16"/>
      <c r="JD85" s="16"/>
      <c r="JE85" s="16"/>
      <c r="JF85" s="16"/>
      <c r="JG85" s="16"/>
      <c r="JH85" s="16"/>
      <c r="JI85" s="16"/>
      <c r="JJ85" s="16"/>
      <c r="JK85" s="16"/>
      <c r="JL85" s="16"/>
      <c r="JM85" s="16"/>
      <c r="JN85" s="16"/>
      <c r="JO85" s="16"/>
      <c r="JP85" s="16"/>
      <c r="JQ85" s="16"/>
      <c r="JR85" s="16"/>
      <c r="JS85" s="16"/>
      <c r="JT85" s="16"/>
      <c r="JU85" s="16"/>
      <c r="JV85" s="16"/>
      <c r="JW85" s="16"/>
      <c r="JX85" s="16"/>
      <c r="JY85" s="16"/>
      <c r="JZ85" s="16"/>
      <c r="KA85" s="16"/>
      <c r="KB85" s="16"/>
      <c r="KC85" s="16"/>
      <c r="KD85" s="16"/>
      <c r="KE85" s="16"/>
      <c r="KF85" s="16"/>
      <c r="KG85" s="16"/>
      <c r="KH85" s="16"/>
      <c r="KI85" s="16"/>
      <c r="KJ85" s="16"/>
      <c r="KK85" s="16"/>
      <c r="KL85" s="16"/>
      <c r="KM85" s="16"/>
      <c r="KN85" s="16"/>
      <c r="KO85" s="16"/>
      <c r="KP85" s="16"/>
      <c r="KQ85" s="16"/>
      <c r="KR85" s="16"/>
      <c r="KS85" s="16"/>
      <c r="KT85" s="16"/>
      <c r="KU85" s="16"/>
      <c r="KV85" s="16"/>
      <c r="KW85" s="16"/>
      <c r="KX85" s="16"/>
      <c r="KY85" s="16"/>
      <c r="KZ85" s="16"/>
      <c r="LA85" s="16"/>
      <c r="LB85" s="16"/>
      <c r="LC85" s="16"/>
      <c r="LD85" s="16"/>
      <c r="LE85" s="16"/>
      <c r="LF85" s="16"/>
      <c r="LG85" s="16"/>
      <c r="LH85" s="16"/>
      <c r="LI85" s="16"/>
      <c r="LJ85" s="16"/>
      <c r="LK85" s="16"/>
      <c r="LL85" s="16"/>
      <c r="LM85" s="16"/>
      <c r="LN85" s="16"/>
      <c r="LO85" s="16"/>
      <c r="LP85" s="16"/>
      <c r="LQ85" s="16"/>
      <c r="LR85" s="16"/>
      <c r="LS85" s="16"/>
      <c r="LT85" s="16"/>
      <c r="LU85" s="16"/>
      <c r="LV85" s="16"/>
      <c r="LW85" s="16"/>
      <c r="LX85" s="16"/>
      <c r="LY85" s="16"/>
      <c r="LZ85" s="16"/>
      <c r="MA85" s="16"/>
      <c r="MB85" s="16"/>
      <c r="MC85" s="16"/>
      <c r="MD85" s="16"/>
      <c r="ME85" s="16"/>
      <c r="MF85" s="16"/>
      <c r="MG85" s="16"/>
      <c r="MH85" s="16"/>
      <c r="MI85" s="16"/>
      <c r="MJ85" s="16"/>
      <c r="MK85" s="16"/>
      <c r="ML85" s="16"/>
      <c r="MM85" s="16"/>
      <c r="MN85" s="16"/>
      <c r="MO85" s="16"/>
      <c r="MP85" s="16"/>
      <c r="MQ85" s="16"/>
      <c r="MR85" s="16"/>
      <c r="MS85" s="16"/>
      <c r="MT85" s="16"/>
      <c r="MU85" s="16"/>
      <c r="MV85" s="16"/>
      <c r="MW85" s="16"/>
      <c r="MX85" s="16"/>
      <c r="MY85" s="16"/>
      <c r="MZ85" s="16"/>
      <c r="NA85" s="16"/>
      <c r="NB85" s="16"/>
      <c r="NC85" s="16"/>
      <c r="ND85" s="16"/>
      <c r="NE85" s="16"/>
      <c r="NF85" s="16"/>
      <c r="NG85" s="16"/>
      <c r="NH85" s="16"/>
      <c r="NI85" s="16"/>
      <c r="NJ85" s="16"/>
      <c r="NK85" s="16"/>
      <c r="NL85" s="16"/>
      <c r="NM85" s="16"/>
      <c r="NN85" s="16"/>
      <c r="NO85" s="16"/>
      <c r="NP85" s="16"/>
      <c r="NQ85" s="16"/>
      <c r="NR85" s="16"/>
      <c r="NS85" s="16"/>
      <c r="NT85" s="16"/>
      <c r="NU85" s="16"/>
      <c r="NV85" s="16"/>
      <c r="NW85" s="16"/>
      <c r="NX85" s="16"/>
      <c r="NY85" s="16"/>
      <c r="NZ85" s="16"/>
      <c r="OA85" s="16"/>
      <c r="OB85" s="16"/>
      <c r="OC85" s="16"/>
      <c r="OD85" s="16"/>
      <c r="OE85" s="16"/>
      <c r="OF85" s="16"/>
      <c r="OG85" s="16"/>
      <c r="OH85" s="16"/>
      <c r="OI85" s="16"/>
      <c r="OJ85" s="16"/>
      <c r="OK85" s="16"/>
      <c r="OL85" s="16"/>
      <c r="OM85" s="16"/>
      <c r="ON85" s="16"/>
      <c r="OO85" s="16"/>
      <c r="OP85" s="16"/>
      <c r="OQ85" s="16"/>
      <c r="OR85" s="16"/>
      <c r="OS85" s="16"/>
      <c r="OT85" s="16"/>
      <c r="OU85" s="16"/>
      <c r="OV85" s="16"/>
      <c r="OW85" s="16"/>
      <c r="OX85" s="16"/>
      <c r="OY85" s="16"/>
      <c r="OZ85" s="16"/>
      <c r="PA85" s="16"/>
      <c r="PB85" s="16"/>
      <c r="PC85" s="16"/>
      <c r="PD85" s="16"/>
      <c r="PE85" s="16"/>
      <c r="PF85" s="16"/>
      <c r="PG85" s="16"/>
      <c r="PH85" s="16"/>
      <c r="PI85" s="16"/>
      <c r="PJ85" s="16"/>
      <c r="PK85" s="16"/>
      <c r="PL85" s="16"/>
      <c r="PM85" s="16"/>
      <c r="PN85" s="16"/>
      <c r="PO85" s="16"/>
      <c r="PP85" s="16"/>
      <c r="PQ85" s="16"/>
      <c r="PR85" s="16"/>
      <c r="PS85" s="16"/>
      <c r="PT85" s="16"/>
      <c r="PU85" s="16"/>
      <c r="PV85" s="16"/>
      <c r="PW85" s="16"/>
      <c r="PX85" s="16"/>
      <c r="PY85" s="16"/>
      <c r="PZ85" s="16"/>
      <c r="QA85" s="16"/>
      <c r="QB85" s="16"/>
      <c r="QC85" s="16"/>
      <c r="QD85" s="16"/>
      <c r="QE85" s="16"/>
      <c r="QF85" s="16"/>
      <c r="QG85" s="16"/>
      <c r="QH85" s="16"/>
      <c r="QI85" s="16"/>
      <c r="QJ85" s="16"/>
      <c r="QK85" s="16"/>
      <c r="QL85" s="16"/>
      <c r="QM85" s="16"/>
      <c r="QN85" s="16"/>
      <c r="QO85" s="16"/>
      <c r="QP85" s="16"/>
      <c r="QQ85" s="16"/>
      <c r="QR85" s="16"/>
      <c r="QS85" s="16"/>
      <c r="QT85" s="16"/>
      <c r="QU85" s="16"/>
      <c r="QV85" s="16"/>
      <c r="QW85" s="16"/>
      <c r="QX85" s="16"/>
      <c r="QY85" s="16"/>
      <c r="QZ85" s="16"/>
      <c r="RA85" s="16"/>
      <c r="RB85" s="16"/>
      <c r="RC85" s="16"/>
      <c r="RD85" s="16"/>
      <c r="RE85" s="16"/>
      <c r="RF85" s="16"/>
      <c r="RG85" s="16"/>
      <c r="RH85" s="16"/>
      <c r="RI85" s="16"/>
      <c r="RJ85" s="16"/>
      <c r="RK85" s="16"/>
      <c r="RL85" s="16"/>
      <c r="RM85" s="16"/>
      <c r="RN85" s="16"/>
      <c r="RO85" s="16"/>
      <c r="RP85" s="16"/>
      <c r="RQ85" s="16"/>
      <c r="RR85" s="16"/>
      <c r="RS85" s="16"/>
      <c r="RT85" s="16"/>
      <c r="RU85" s="16"/>
      <c r="RV85" s="16"/>
      <c r="RW85" s="16"/>
      <c r="RX85" s="16"/>
      <c r="RY85" s="16"/>
      <c r="RZ85" s="16"/>
      <c r="SA85" s="16"/>
      <c r="SB85" s="16"/>
      <c r="SC85" s="16"/>
      <c r="SD85" s="16"/>
      <c r="SE85" s="16"/>
      <c r="SF85" s="16"/>
      <c r="SG85" s="16"/>
      <c r="SH85" s="16"/>
      <c r="SI85" s="16"/>
      <c r="SJ85" s="16"/>
      <c r="SK85" s="16"/>
      <c r="SL85" s="16"/>
      <c r="SM85" s="16"/>
      <c r="SN85" s="16"/>
      <c r="SO85" s="16"/>
      <c r="SP85" s="16"/>
      <c r="SQ85" s="16"/>
      <c r="SR85" s="16"/>
      <c r="SS85" s="16"/>
      <c r="ST85" s="16"/>
      <c r="SU85" s="16"/>
      <c r="SV85" s="16"/>
      <c r="SW85" s="16"/>
      <c r="SX85" s="16"/>
      <c r="SY85" s="16"/>
      <c r="SZ85" s="16"/>
      <c r="TA85" s="16"/>
      <c r="TB85" s="16"/>
      <c r="TC85" s="16"/>
      <c r="TD85" s="16"/>
      <c r="TE85" s="16"/>
      <c r="TF85" s="16"/>
      <c r="TG85" s="16"/>
      <c r="TH85" s="16"/>
      <c r="TI85" s="16"/>
      <c r="TJ85" s="16"/>
      <c r="TK85" s="16"/>
      <c r="TL85" s="16"/>
      <c r="TM85" s="16"/>
      <c r="TN85" s="16"/>
      <c r="TO85" s="16"/>
      <c r="TP85" s="16"/>
      <c r="TQ85" s="16"/>
      <c r="TR85" s="16"/>
      <c r="TS85" s="16"/>
      <c r="TT85" s="16"/>
      <c r="TU85" s="16"/>
      <c r="TV85" s="16"/>
      <c r="TW85" s="16"/>
      <c r="TX85" s="16"/>
      <c r="TY85" s="16"/>
      <c r="TZ85" s="16"/>
      <c r="UA85" s="16"/>
      <c r="UB85" s="16"/>
      <c r="UC85" s="16"/>
      <c r="UD85" s="16"/>
      <c r="UE85" s="16"/>
      <c r="UF85" s="16"/>
      <c r="UG85" s="16"/>
      <c r="UH85" s="16"/>
      <c r="UI85" s="16"/>
      <c r="UJ85" s="16"/>
      <c r="UK85" s="16"/>
      <c r="UL85" s="16"/>
      <c r="UM85" s="16"/>
      <c r="UN85" s="16"/>
      <c r="UO85" s="16"/>
      <c r="UP85" s="16"/>
      <c r="UQ85" s="16"/>
      <c r="UR85" s="16"/>
      <c r="US85" s="16"/>
      <c r="UT85" s="16"/>
      <c r="UU85" s="16"/>
      <c r="UV85" s="16"/>
      <c r="UW85" s="16"/>
      <c r="UX85" s="16"/>
      <c r="UY85" s="16"/>
      <c r="UZ85" s="16"/>
      <c r="VA85" s="16"/>
      <c r="VB85" s="16"/>
      <c r="VC85" s="16"/>
      <c r="VD85" s="16"/>
      <c r="VE85" s="16"/>
      <c r="VF85" s="16"/>
      <c r="VG85" s="16"/>
      <c r="VH85" s="16"/>
      <c r="VI85" s="16"/>
      <c r="VJ85" s="16"/>
      <c r="VK85" s="16"/>
      <c r="VL85" s="16"/>
      <c r="VM85" s="16"/>
      <c r="VN85" s="16"/>
      <c r="VO85" s="16"/>
      <c r="VP85" s="16"/>
      <c r="VQ85" s="16"/>
      <c r="VR85" s="16"/>
      <c r="VS85" s="16"/>
      <c r="VT85" s="16"/>
      <c r="VU85" s="16"/>
      <c r="VV85" s="16"/>
      <c r="VW85" s="16"/>
      <c r="VX85" s="16"/>
      <c r="VY85" s="16"/>
      <c r="VZ85" s="16"/>
      <c r="WA85" s="16"/>
      <c r="WB85" s="16"/>
      <c r="WC85" s="16"/>
      <c r="WD85" s="16"/>
      <c r="WE85" s="16"/>
      <c r="WF85" s="16"/>
      <c r="WG85" s="16"/>
      <c r="WH85" s="16"/>
      <c r="WI85" s="16"/>
      <c r="WJ85" s="16"/>
      <c r="WK85" s="16"/>
      <c r="WL85" s="16"/>
      <c r="WM85" s="16"/>
      <c r="WN85" s="16"/>
      <c r="WO85" s="16"/>
      <c r="WP85" s="16"/>
      <c r="WQ85" s="16"/>
      <c r="WR85" s="16"/>
      <c r="WS85" s="16"/>
      <c r="WT85" s="16"/>
      <c r="WU85" s="16"/>
      <c r="WV85" s="16"/>
      <c r="WW85" s="16"/>
      <c r="WX85" s="16"/>
      <c r="WY85" s="16"/>
      <c r="WZ85" s="16"/>
      <c r="XA85" s="16"/>
      <c r="XB85" s="16"/>
      <c r="XC85" s="16"/>
      <c r="XD85" s="16"/>
      <c r="XE85" s="16"/>
      <c r="XF85" s="16"/>
      <c r="XG85" s="16"/>
      <c r="XH85" s="16"/>
      <c r="XI85" s="16"/>
      <c r="XJ85" s="16"/>
      <c r="XK85" s="16"/>
      <c r="XL85" s="16"/>
      <c r="XM85" s="16"/>
      <c r="XN85" s="16"/>
      <c r="XO85" s="16"/>
      <c r="XP85" s="16"/>
      <c r="XQ85" s="16"/>
      <c r="XR85" s="16"/>
      <c r="XS85" s="16"/>
      <c r="XT85" s="16"/>
      <c r="XU85" s="16"/>
      <c r="XV85" s="16"/>
      <c r="XW85" s="16"/>
      <c r="XX85" s="16"/>
      <c r="XY85" s="16"/>
      <c r="XZ85" s="16"/>
      <c r="YA85" s="16"/>
      <c r="YB85" s="16"/>
      <c r="YC85" s="16"/>
      <c r="YD85" s="16"/>
      <c r="YE85" s="16"/>
      <c r="YF85" s="16"/>
      <c r="YG85" s="16"/>
      <c r="YH85" s="16"/>
      <c r="YI85" s="16"/>
      <c r="YJ85" s="16"/>
      <c r="YK85" s="16"/>
      <c r="YL85" s="16"/>
      <c r="YM85" s="16"/>
      <c r="YN85" s="16"/>
      <c r="YO85" s="16"/>
      <c r="YP85" s="16"/>
      <c r="YQ85" s="16"/>
      <c r="YR85" s="16"/>
      <c r="YS85" s="16"/>
      <c r="YT85" s="16"/>
      <c r="YU85" s="16"/>
      <c r="YV85" s="16"/>
      <c r="YW85" s="16"/>
      <c r="YX85" s="16"/>
      <c r="YY85" s="16"/>
      <c r="YZ85" s="16"/>
      <c r="ZA85" s="16"/>
      <c r="ZB85" s="16"/>
      <c r="ZC85" s="16"/>
      <c r="ZD85" s="16"/>
      <c r="ZE85" s="16"/>
      <c r="ZF85" s="16"/>
      <c r="ZG85" s="16"/>
      <c r="ZH85" s="16"/>
      <c r="ZI85" s="16"/>
      <c r="ZJ85" s="16"/>
      <c r="ZK85" s="16"/>
      <c r="ZL85" s="16"/>
      <c r="ZM85" s="16"/>
      <c r="ZN85" s="16"/>
      <c r="ZO85" s="16"/>
      <c r="ZP85" s="16"/>
      <c r="ZQ85" s="16"/>
      <c r="ZR85" s="16"/>
      <c r="ZS85" s="16"/>
      <c r="ZT85" s="16"/>
      <c r="ZU85" s="16"/>
      <c r="ZV85" s="16"/>
      <c r="ZW85" s="16"/>
      <c r="ZX85" s="16"/>
      <c r="ZY85" s="16"/>
      <c r="ZZ85" s="16"/>
      <c r="AAA85" s="16"/>
      <c r="AAB85" s="16"/>
      <c r="AAC85" s="16"/>
      <c r="AAD85" s="16"/>
      <c r="AAE85" s="16"/>
      <c r="AAF85" s="16"/>
      <c r="AAG85" s="16"/>
      <c r="AAH85" s="16"/>
      <c r="AAI85" s="16"/>
      <c r="AAJ85" s="16"/>
      <c r="AAK85" s="16"/>
      <c r="AAL85" s="16"/>
      <c r="AAM85" s="16"/>
      <c r="AAN85" s="16"/>
      <c r="AAO85" s="16"/>
      <c r="AAP85" s="16"/>
      <c r="AAQ85" s="16"/>
      <c r="AAR85" s="16"/>
      <c r="AAS85" s="16"/>
      <c r="AAT85" s="16"/>
      <c r="AAU85" s="16"/>
      <c r="AAV85" s="16"/>
      <c r="AAW85" s="16"/>
      <c r="AAX85" s="16"/>
      <c r="AAY85" s="16"/>
      <c r="AAZ85" s="16"/>
      <c r="ABA85" s="16"/>
      <c r="ABB85" s="16"/>
      <c r="ABC85" s="16"/>
      <c r="ABD85" s="16"/>
      <c r="ABE85" s="16"/>
      <c r="ABF85" s="16"/>
      <c r="ABG85" s="16"/>
      <c r="ABH85" s="16"/>
      <c r="ABI85" s="16"/>
      <c r="ABJ85" s="16"/>
      <c r="ABK85" s="16"/>
      <c r="ABL85" s="16"/>
      <c r="ABM85" s="16"/>
      <c r="ABN85" s="16"/>
      <c r="ABO85" s="16"/>
      <c r="ABP85" s="16"/>
      <c r="ABQ85" s="16"/>
      <c r="ABR85" s="16"/>
      <c r="ABS85" s="16"/>
      <c r="ABT85" s="16"/>
      <c r="ABU85" s="16"/>
      <c r="ABV85" s="16"/>
      <c r="ABW85" s="16"/>
      <c r="ABX85" s="16"/>
      <c r="ABY85" s="16"/>
      <c r="ABZ85" s="16"/>
      <c r="ACA85" s="16"/>
      <c r="ACB85" s="16"/>
      <c r="ACC85" s="16"/>
      <c r="ACD85" s="16"/>
      <c r="ACE85" s="16"/>
      <c r="ACF85" s="16"/>
      <c r="ACG85" s="16"/>
      <c r="ACH85" s="16"/>
      <c r="ACI85" s="16"/>
      <c r="ACJ85" s="16"/>
      <c r="ACK85" s="16"/>
      <c r="ACL85" s="16"/>
      <c r="ACM85" s="16"/>
      <c r="ACN85" s="16"/>
      <c r="ACO85" s="16"/>
      <c r="ACP85" s="16"/>
      <c r="ACQ85" s="16"/>
      <c r="ACR85" s="16"/>
      <c r="ACS85" s="16"/>
      <c r="ACT85" s="16"/>
      <c r="ACU85" s="16"/>
      <c r="ACV85" s="16"/>
      <c r="ACW85" s="16"/>
      <c r="ACX85" s="16"/>
      <c r="ACY85" s="16"/>
      <c r="ACZ85" s="16"/>
      <c r="ADA85" s="16"/>
      <c r="ADB85" s="16"/>
      <c r="ADC85" s="16"/>
      <c r="ADD85" s="16"/>
      <c r="ADE85" s="16"/>
      <c r="ADF85" s="16"/>
      <c r="ADG85" s="16"/>
      <c r="ADH85" s="16"/>
      <c r="ADI85" s="16"/>
      <c r="ADJ85" s="16"/>
      <c r="ADK85" s="16"/>
      <c r="ADL85" s="16"/>
      <c r="ADM85" s="16"/>
      <c r="ADN85" s="16"/>
      <c r="ADO85" s="16"/>
      <c r="ADP85" s="16"/>
      <c r="ADQ85" s="16"/>
      <c r="ADR85" s="16"/>
      <c r="ADS85" s="16"/>
      <c r="ADT85" s="16"/>
      <c r="ADU85" s="16"/>
      <c r="ADV85" s="16"/>
      <c r="ADW85" s="16"/>
      <c r="ADX85" s="16"/>
      <c r="ADY85" s="16"/>
      <c r="ADZ85" s="16"/>
      <c r="AEA85" s="16"/>
      <c r="AEB85" s="16"/>
      <c r="AEC85" s="16"/>
      <c r="AED85" s="16"/>
      <c r="AEE85" s="16"/>
      <c r="AEF85" s="16"/>
      <c r="AEG85" s="16"/>
      <c r="AEH85" s="16"/>
      <c r="AEI85" s="16"/>
      <c r="AEJ85" s="16"/>
      <c r="AEK85" s="16"/>
      <c r="AEL85" s="16"/>
      <c r="AEM85" s="16"/>
      <c r="AEN85" s="16"/>
      <c r="AEO85" s="16"/>
      <c r="AEP85" s="16"/>
      <c r="AEQ85" s="16"/>
      <c r="AER85" s="16"/>
      <c r="AES85" s="16"/>
      <c r="AET85" s="16"/>
      <c r="AEU85" s="16"/>
      <c r="AEV85" s="16"/>
      <c r="AEW85" s="16"/>
      <c r="AEX85" s="16"/>
      <c r="AEY85" s="16"/>
      <c r="AEZ85" s="16"/>
      <c r="AFA85" s="16"/>
      <c r="AFB85" s="16"/>
      <c r="AFC85" s="16"/>
      <c r="AFD85" s="16"/>
      <c r="AFE85" s="16"/>
      <c r="AFF85" s="16"/>
      <c r="AFG85" s="16"/>
      <c r="AFH85" s="16"/>
      <c r="AFI85" s="16"/>
      <c r="AFJ85" s="16"/>
      <c r="AFK85" s="16"/>
      <c r="AFL85" s="16"/>
      <c r="AFM85" s="16"/>
      <c r="AFN85" s="16"/>
      <c r="AFO85" s="16"/>
      <c r="AFP85" s="16"/>
      <c r="AFQ85" s="16"/>
      <c r="AFR85" s="16"/>
      <c r="AFS85" s="16"/>
      <c r="AFT85" s="16"/>
      <c r="AFU85" s="16"/>
      <c r="AFV85" s="16"/>
      <c r="AFW85" s="16"/>
      <c r="AFX85" s="16"/>
      <c r="AFY85" s="16"/>
      <c r="AFZ85" s="16"/>
      <c r="AGA85" s="16"/>
      <c r="AGB85" s="16"/>
      <c r="AGC85" s="16"/>
      <c r="AGD85" s="16"/>
      <c r="AGE85" s="16"/>
      <c r="AGF85" s="16"/>
      <c r="AGG85" s="16"/>
      <c r="AGH85" s="16"/>
      <c r="AGI85" s="16"/>
      <c r="AGJ85" s="16"/>
      <c r="AGK85" s="16"/>
      <c r="AGL85" s="16"/>
      <c r="AGM85" s="16"/>
      <c r="AGN85" s="16"/>
      <c r="AGO85" s="16"/>
      <c r="AGP85" s="16"/>
      <c r="AGQ85" s="16"/>
      <c r="AGR85" s="16"/>
      <c r="AGS85" s="16"/>
      <c r="AGT85" s="16"/>
      <c r="AGU85" s="16"/>
      <c r="AGV85" s="16"/>
      <c r="AGW85" s="16"/>
      <c r="AGX85" s="16"/>
      <c r="AGY85" s="16"/>
      <c r="AGZ85" s="16"/>
      <c r="AHA85" s="16"/>
      <c r="AHB85" s="16"/>
      <c r="AHC85" s="16"/>
      <c r="AHD85" s="16"/>
      <c r="AHE85" s="16"/>
      <c r="AHF85" s="16"/>
      <c r="AHG85" s="16"/>
      <c r="AHH85" s="16"/>
      <c r="AHI85" s="16"/>
      <c r="AHJ85" s="16"/>
      <c r="AHK85" s="16"/>
      <c r="AHL85" s="16"/>
      <c r="AHM85" s="16"/>
      <c r="AHN85" s="16"/>
      <c r="AHO85" s="16"/>
      <c r="AHP85" s="16"/>
      <c r="AHQ85" s="16"/>
      <c r="AHR85" s="16"/>
      <c r="AHS85" s="16"/>
      <c r="AHT85" s="16"/>
      <c r="AHU85" s="16"/>
      <c r="AHV85" s="16"/>
      <c r="AHW85" s="16"/>
      <c r="AHX85" s="16"/>
      <c r="AHY85" s="16"/>
      <c r="AHZ85" s="16"/>
      <c r="AIA85" s="16"/>
      <c r="AIB85" s="16"/>
      <c r="AIC85" s="16"/>
      <c r="AID85" s="16"/>
      <c r="AIE85" s="16"/>
      <c r="AIF85" s="16"/>
      <c r="AIG85" s="16"/>
      <c r="AIH85" s="16"/>
      <c r="AII85" s="16"/>
      <c r="AIJ85" s="16"/>
      <c r="AIK85" s="16"/>
      <c r="AIL85" s="16"/>
      <c r="AIM85" s="16"/>
      <c r="AIN85" s="16"/>
      <c r="AIO85" s="16"/>
      <c r="AIP85" s="16"/>
      <c r="AIQ85" s="16"/>
      <c r="AIR85" s="16"/>
      <c r="AIS85" s="16"/>
      <c r="AIT85" s="16"/>
      <c r="AIU85" s="16"/>
      <c r="AIV85" s="16"/>
      <c r="AIW85" s="16"/>
      <c r="AIX85" s="16"/>
      <c r="AIY85" s="16"/>
      <c r="AIZ85" s="16"/>
      <c r="AJA85" s="16"/>
      <c r="AJB85" s="16"/>
      <c r="AJC85" s="16"/>
      <c r="AJD85" s="16"/>
      <c r="AJE85" s="16"/>
      <c r="AJF85" s="16"/>
      <c r="AJG85" s="16"/>
      <c r="AJH85" s="16"/>
      <c r="AJI85" s="16"/>
      <c r="AJJ85" s="16"/>
      <c r="AJK85" s="16"/>
      <c r="AJL85" s="16"/>
      <c r="AJM85" s="16"/>
      <c r="AJN85" s="16"/>
      <c r="AJO85" s="16"/>
      <c r="AJP85" s="16"/>
      <c r="AJQ85" s="16"/>
      <c r="AJR85" s="16"/>
      <c r="AJS85" s="16"/>
      <c r="AJT85" s="16"/>
      <c r="AJU85" s="16"/>
      <c r="AJV85" s="16"/>
      <c r="AJW85" s="16"/>
      <c r="AJX85" s="16"/>
      <c r="AJY85" s="16"/>
      <c r="AJZ85" s="16"/>
      <c r="AKA85" s="16"/>
      <c r="AKB85" s="16"/>
      <c r="AKC85" s="16"/>
      <c r="AKD85" s="16"/>
      <c r="AKE85" s="16"/>
      <c r="AKF85" s="16"/>
      <c r="AKG85" s="16"/>
      <c r="AKH85" s="16"/>
      <c r="AKI85" s="16"/>
      <c r="AKJ85" s="16"/>
      <c r="AKK85" s="16"/>
      <c r="AKL85" s="16"/>
      <c r="AKM85" s="16"/>
      <c r="AKN85" s="16"/>
      <c r="AKO85" s="16"/>
      <c r="AKP85" s="16"/>
      <c r="AKQ85" s="16"/>
      <c r="AKR85" s="16"/>
      <c r="AKS85" s="16"/>
      <c r="AKT85" s="16"/>
      <c r="AKU85" s="16"/>
      <c r="AKV85" s="16"/>
      <c r="AKW85" s="16"/>
      <c r="AKX85" s="16"/>
      <c r="AKY85" s="16"/>
      <c r="AKZ85" s="16"/>
      <c r="ALA85" s="16"/>
      <c r="ALB85" s="16"/>
      <c r="ALC85" s="16"/>
      <c r="ALD85" s="16"/>
      <c r="ALE85" s="16"/>
      <c r="ALF85" s="16"/>
      <c r="ALG85" s="16"/>
      <c r="ALH85" s="16"/>
      <c r="ALI85" s="16"/>
      <c r="ALJ85" s="16"/>
      <c r="ALK85" s="16"/>
      <c r="ALL85" s="16"/>
      <c r="ALM85" s="16"/>
      <c r="ALN85" s="16"/>
      <c r="ALO85" s="16"/>
      <c r="ALP85" s="16"/>
      <c r="ALQ85" s="16"/>
      <c r="ALR85" s="16"/>
      <c r="ALS85" s="16"/>
      <c r="ALT85" s="16"/>
      <c r="ALU85" s="16"/>
      <c r="ALV85" s="16"/>
      <c r="ALW85" s="16"/>
      <c r="ALX85" s="16"/>
      <c r="ALY85" s="16"/>
      <c r="ALZ85" s="16"/>
      <c r="AMA85" s="16"/>
      <c r="AMB85" s="16"/>
      <c r="AMC85" s="16"/>
      <c r="AMD85" s="16"/>
      <c r="AME85" s="16"/>
      <c r="AMF85" s="16"/>
      <c r="AMG85" s="16"/>
      <c r="AMH85" s="16"/>
      <c r="AMI85" s="16"/>
      <c r="AMJ85" s="16"/>
      <c r="AMK85" s="16"/>
      <c r="AML85" s="16"/>
      <c r="AMM85" s="16"/>
      <c r="AMN85" s="16"/>
      <c r="AMO85" s="16"/>
      <c r="AMP85" s="16"/>
      <c r="AMQ85" s="16"/>
      <c r="AMR85" s="16"/>
      <c r="AMS85" s="16"/>
      <c r="AMT85" s="16"/>
      <c r="AMU85" s="16"/>
      <c r="AMV85" s="16"/>
      <c r="AMW85" s="16"/>
      <c r="AMX85" s="16"/>
      <c r="AMY85" s="16"/>
      <c r="AMZ85" s="16"/>
      <c r="ANA85" s="16"/>
      <c r="ANB85" s="16"/>
      <c r="ANC85" s="16"/>
      <c r="AND85" s="16"/>
      <c r="ANE85" s="16"/>
      <c r="ANF85" s="16"/>
      <c r="ANG85" s="16"/>
      <c r="ANH85" s="16"/>
      <c r="ANI85" s="16"/>
      <c r="ANJ85" s="16"/>
      <c r="ANK85" s="16"/>
      <c r="ANL85" s="16"/>
      <c r="ANM85" s="16"/>
      <c r="ANN85" s="16"/>
      <c r="ANO85" s="16"/>
      <c r="ANP85" s="16"/>
      <c r="ANQ85" s="16"/>
      <c r="ANR85" s="16"/>
      <c r="ANS85" s="16"/>
      <c r="ANT85" s="16"/>
      <c r="ANU85" s="16"/>
      <c r="ANV85" s="16"/>
      <c r="ANW85" s="16"/>
      <c r="ANX85" s="16"/>
      <c r="ANY85" s="16"/>
      <c r="ANZ85" s="16"/>
      <c r="AOA85" s="16"/>
      <c r="AOB85" s="16"/>
      <c r="AOC85" s="16"/>
      <c r="AOD85" s="16"/>
      <c r="AOE85" s="16"/>
      <c r="AOF85" s="16"/>
      <c r="AOG85" s="16"/>
      <c r="AOH85" s="16"/>
      <c r="AOI85" s="16"/>
      <c r="AOJ85" s="16"/>
      <c r="AOK85" s="16"/>
      <c r="AOL85" s="16"/>
      <c r="AOM85" s="16"/>
      <c r="AON85" s="16"/>
      <c r="AOO85" s="16"/>
      <c r="AOP85" s="16"/>
      <c r="AOQ85" s="16"/>
      <c r="AOR85" s="16"/>
      <c r="AOS85" s="16"/>
      <c r="AOT85" s="16"/>
      <c r="AOU85" s="16"/>
      <c r="AOV85" s="16"/>
      <c r="AOW85" s="16"/>
      <c r="AOX85" s="16"/>
      <c r="AOY85" s="16"/>
      <c r="AOZ85" s="16"/>
      <c r="APA85" s="16"/>
      <c r="APB85" s="16"/>
      <c r="APC85" s="16"/>
      <c r="APD85" s="16"/>
      <c r="APE85" s="16"/>
      <c r="APF85" s="16"/>
      <c r="APG85" s="16"/>
      <c r="APH85" s="16"/>
      <c r="API85" s="16"/>
      <c r="APJ85" s="16"/>
      <c r="APK85" s="16"/>
      <c r="APL85" s="16"/>
      <c r="APM85" s="16"/>
      <c r="APN85" s="16"/>
      <c r="APO85" s="16"/>
      <c r="APP85" s="16"/>
      <c r="APQ85" s="16"/>
      <c r="APR85" s="16"/>
      <c r="APS85" s="16"/>
      <c r="APT85" s="16"/>
      <c r="APU85" s="16"/>
      <c r="APV85" s="16"/>
      <c r="APW85" s="16"/>
      <c r="APX85" s="16"/>
      <c r="APY85" s="16"/>
      <c r="APZ85" s="16"/>
      <c r="AQA85" s="16"/>
      <c r="AQB85" s="16"/>
      <c r="AQC85" s="16"/>
      <c r="AQD85" s="16"/>
      <c r="AQE85" s="16"/>
      <c r="AQF85" s="16"/>
      <c r="AQG85" s="16"/>
      <c r="AQH85" s="16"/>
      <c r="AQI85" s="16"/>
      <c r="AQJ85" s="16"/>
      <c r="AQK85" s="16"/>
      <c r="AQL85" s="16"/>
      <c r="AQM85" s="16"/>
      <c r="AQN85" s="16"/>
      <c r="AQO85" s="16"/>
      <c r="AQP85" s="16"/>
      <c r="AQQ85" s="16"/>
      <c r="AQR85" s="16"/>
      <c r="AQS85" s="16"/>
      <c r="AQT85" s="16"/>
      <c r="AQU85" s="16"/>
      <c r="AQV85" s="16"/>
      <c r="AQW85" s="16"/>
      <c r="AQX85" s="16"/>
      <c r="AQY85" s="16"/>
      <c r="AQZ85" s="16"/>
      <c r="ARA85" s="16"/>
      <c r="ARB85" s="16"/>
      <c r="ARC85" s="16"/>
      <c r="ARD85" s="16"/>
      <c r="ARE85" s="16"/>
      <c r="ARF85" s="16"/>
      <c r="ARG85" s="16"/>
      <c r="ARH85" s="16"/>
      <c r="ARI85" s="16"/>
      <c r="ARJ85" s="16"/>
      <c r="ARK85" s="16"/>
      <c r="ARL85" s="16"/>
      <c r="ARM85" s="16"/>
      <c r="ARN85" s="16"/>
      <c r="ARO85" s="16"/>
      <c r="ARP85" s="16"/>
      <c r="ARQ85" s="16"/>
      <c r="ARR85" s="16"/>
      <c r="ARS85" s="16"/>
      <c r="ART85" s="16"/>
      <c r="ARU85" s="16"/>
      <c r="ARV85" s="16"/>
      <c r="ARW85" s="16"/>
      <c r="ARX85" s="16"/>
      <c r="ARY85" s="16"/>
      <c r="ARZ85" s="16"/>
      <c r="ASA85" s="16"/>
      <c r="ASB85" s="16"/>
      <c r="ASC85" s="16"/>
      <c r="ASD85" s="16"/>
      <c r="ASE85" s="16"/>
      <c r="ASF85" s="16"/>
      <c r="ASG85" s="16"/>
      <c r="ASH85" s="16"/>
      <c r="ASI85" s="16"/>
      <c r="ASJ85" s="16"/>
      <c r="ASK85" s="16"/>
      <c r="ASL85" s="16"/>
      <c r="ASM85" s="16"/>
      <c r="ASN85" s="16"/>
      <c r="ASO85" s="16"/>
      <c r="ASP85" s="16"/>
      <c r="ASQ85" s="16"/>
      <c r="ASR85" s="16"/>
      <c r="ASS85" s="16"/>
      <c r="AST85" s="16"/>
      <c r="ASU85" s="16"/>
      <c r="ASV85" s="16"/>
      <c r="ASW85" s="16"/>
      <c r="ASX85" s="16"/>
      <c r="ASY85" s="16"/>
      <c r="ASZ85" s="16"/>
      <c r="ATA85" s="16"/>
      <c r="ATB85" s="16"/>
      <c r="ATC85" s="16"/>
      <c r="ATD85" s="16"/>
      <c r="ATE85" s="16"/>
      <c r="ATF85" s="16"/>
      <c r="ATG85" s="16"/>
      <c r="ATH85" s="16"/>
      <c r="ATI85" s="16"/>
      <c r="ATJ85" s="16"/>
      <c r="ATK85" s="16"/>
      <c r="ATL85" s="16"/>
      <c r="ATM85" s="16"/>
      <c r="ATN85" s="16"/>
      <c r="ATO85" s="16"/>
      <c r="ATP85" s="16"/>
      <c r="ATQ85" s="16"/>
      <c r="ATR85" s="16"/>
      <c r="ATS85" s="16"/>
      <c r="ATT85" s="16"/>
      <c r="ATU85" s="16"/>
      <c r="ATV85" s="16"/>
      <c r="ATW85" s="16"/>
      <c r="ATX85" s="16"/>
      <c r="ATY85" s="16"/>
      <c r="ATZ85" s="16"/>
      <c r="AUA85" s="16"/>
      <c r="AUB85" s="16"/>
      <c r="AUC85" s="16"/>
      <c r="AUD85" s="16"/>
      <c r="AUE85" s="16"/>
      <c r="AUF85" s="16"/>
      <c r="AUG85" s="16"/>
      <c r="AUH85" s="16"/>
      <c r="AUI85" s="16"/>
      <c r="AUJ85" s="16"/>
      <c r="AUK85" s="16"/>
      <c r="AUL85" s="16"/>
      <c r="AUM85" s="16"/>
      <c r="AUN85" s="16"/>
      <c r="AUO85" s="16"/>
      <c r="AUP85" s="16"/>
      <c r="AUQ85" s="16"/>
      <c r="AUR85" s="16"/>
      <c r="AUS85" s="16"/>
      <c r="AUT85" s="16"/>
      <c r="AUU85" s="16"/>
      <c r="AUV85" s="16"/>
      <c r="AUW85" s="16"/>
      <c r="AUX85" s="16"/>
      <c r="AUY85" s="16"/>
      <c r="AUZ85" s="16"/>
      <c r="AVA85" s="16"/>
      <c r="AVB85" s="16"/>
      <c r="AVC85" s="16"/>
      <c r="AVD85" s="16"/>
      <c r="AVE85" s="16"/>
      <c r="AVF85" s="16"/>
      <c r="AVG85" s="16"/>
      <c r="AVH85" s="16"/>
      <c r="AVI85" s="16"/>
      <c r="AVJ85" s="16"/>
      <c r="AVK85" s="16"/>
      <c r="AVL85" s="16"/>
      <c r="AVM85" s="16"/>
      <c r="AVN85" s="16"/>
      <c r="AVO85" s="16"/>
      <c r="AVP85" s="16"/>
      <c r="AVQ85" s="16"/>
      <c r="AVR85" s="16"/>
      <c r="AVS85" s="16"/>
      <c r="AVT85" s="16"/>
      <c r="AVU85" s="16"/>
      <c r="AVV85" s="16"/>
      <c r="AVW85" s="16"/>
      <c r="AVX85" s="16"/>
      <c r="AVY85" s="16"/>
      <c r="AVZ85" s="16"/>
      <c r="AWA85" s="16"/>
      <c r="AWB85" s="16"/>
      <c r="AWC85" s="16"/>
      <c r="AWD85" s="16"/>
      <c r="AWE85" s="16"/>
      <c r="AWF85" s="16"/>
      <c r="AWG85" s="16"/>
      <c r="AWH85" s="16"/>
      <c r="AWI85" s="16"/>
      <c r="AWJ85" s="16"/>
      <c r="AWK85" s="16"/>
      <c r="AWL85" s="16"/>
      <c r="AWM85" s="16"/>
      <c r="AWN85" s="16"/>
      <c r="AWO85" s="16"/>
      <c r="AWP85" s="16"/>
      <c r="AWQ85" s="16"/>
      <c r="AWR85" s="16"/>
      <c r="AWS85" s="16"/>
      <c r="AWT85" s="16"/>
      <c r="AWU85" s="16"/>
      <c r="AWV85" s="16"/>
      <c r="AWW85" s="16"/>
      <c r="AWX85" s="16"/>
      <c r="AWY85" s="16"/>
      <c r="AWZ85" s="16"/>
      <c r="AXA85" s="16"/>
      <c r="AXB85" s="16"/>
      <c r="AXC85" s="16"/>
      <c r="AXD85" s="16"/>
      <c r="AXE85" s="16"/>
      <c r="AXF85" s="16"/>
      <c r="AXG85" s="16"/>
      <c r="AXH85" s="16"/>
      <c r="AXI85" s="16"/>
      <c r="AXJ85" s="16"/>
      <c r="AXK85" s="16"/>
      <c r="AXL85" s="16"/>
      <c r="AXM85" s="16"/>
      <c r="AXN85" s="16"/>
      <c r="AXO85" s="16"/>
      <c r="AXP85" s="16"/>
      <c r="AXQ85" s="16"/>
      <c r="AXR85" s="16"/>
      <c r="AXS85" s="16"/>
      <c r="AXT85" s="16"/>
      <c r="AXU85" s="16"/>
      <c r="AXV85" s="16"/>
      <c r="AXW85" s="16"/>
      <c r="AXX85" s="16"/>
      <c r="AXY85" s="16"/>
      <c r="AXZ85" s="16"/>
      <c r="AYA85" s="16"/>
      <c r="AYB85" s="16"/>
      <c r="AYC85" s="16"/>
      <c r="AYD85" s="16"/>
      <c r="AYE85" s="16"/>
      <c r="AYF85" s="16"/>
      <c r="AYG85" s="16"/>
      <c r="AYH85" s="16"/>
      <c r="AYI85" s="16"/>
      <c r="AYJ85" s="16"/>
      <c r="AYK85" s="16"/>
      <c r="AYL85" s="16"/>
      <c r="AYM85" s="16"/>
      <c r="AYN85" s="16"/>
      <c r="AYO85" s="16"/>
      <c r="AYP85" s="16"/>
      <c r="AYQ85" s="16"/>
      <c r="AYR85" s="16"/>
      <c r="AYS85" s="16"/>
      <c r="AYT85" s="16"/>
      <c r="AYU85" s="16"/>
      <c r="AYV85" s="16"/>
      <c r="AYW85" s="16"/>
      <c r="AYX85" s="16"/>
      <c r="AYY85" s="16"/>
      <c r="AYZ85" s="16"/>
      <c r="AZA85" s="16"/>
      <c r="AZB85" s="16"/>
      <c r="AZC85" s="16"/>
      <c r="AZD85" s="16"/>
      <c r="AZE85" s="16"/>
      <c r="AZF85" s="16"/>
      <c r="AZG85" s="16"/>
      <c r="AZH85" s="16"/>
      <c r="AZI85" s="16"/>
      <c r="AZJ85" s="16"/>
      <c r="AZK85" s="16"/>
      <c r="AZL85" s="16"/>
      <c r="AZM85" s="16"/>
      <c r="AZN85" s="16"/>
      <c r="AZO85" s="16"/>
      <c r="AZP85" s="16"/>
      <c r="AZQ85" s="16"/>
      <c r="AZR85" s="16"/>
      <c r="AZS85" s="16"/>
      <c r="AZT85" s="16"/>
      <c r="AZU85" s="16"/>
      <c r="AZV85" s="16"/>
      <c r="AZW85" s="16"/>
      <c r="AZX85" s="16"/>
      <c r="AZY85" s="16"/>
      <c r="AZZ85" s="16"/>
      <c r="BAA85" s="16"/>
      <c r="BAB85" s="16"/>
      <c r="BAC85" s="16"/>
      <c r="BAD85" s="16"/>
      <c r="BAE85" s="16"/>
      <c r="BAF85" s="16"/>
      <c r="BAG85" s="16"/>
      <c r="BAH85" s="16"/>
      <c r="BAI85" s="16"/>
      <c r="BAJ85" s="16"/>
      <c r="BAK85" s="16"/>
      <c r="BAL85" s="16"/>
      <c r="BAM85" s="16"/>
      <c r="BAN85" s="16"/>
      <c r="BAO85" s="16"/>
      <c r="BAP85" s="16"/>
      <c r="BAQ85" s="16"/>
      <c r="BAR85" s="16"/>
      <c r="BAS85" s="16"/>
      <c r="BAT85" s="16"/>
      <c r="BAU85" s="16"/>
      <c r="BAV85" s="16"/>
      <c r="BAW85" s="16"/>
      <c r="BAX85" s="16"/>
      <c r="BAY85" s="16"/>
      <c r="BAZ85" s="16"/>
      <c r="BBA85" s="16"/>
      <c r="BBB85" s="16"/>
      <c r="BBC85" s="16"/>
      <c r="BBD85" s="16"/>
      <c r="BBE85" s="16"/>
      <c r="BBF85" s="16"/>
      <c r="BBG85" s="16"/>
      <c r="BBH85" s="16"/>
      <c r="BBI85" s="16"/>
      <c r="BBJ85" s="16"/>
      <c r="BBK85" s="16"/>
      <c r="BBL85" s="16"/>
      <c r="BBM85" s="16"/>
      <c r="BBN85" s="16"/>
      <c r="BBO85" s="16"/>
      <c r="BBP85" s="16"/>
      <c r="BBQ85" s="16"/>
      <c r="BBR85" s="16"/>
      <c r="BBS85" s="16"/>
      <c r="BBT85" s="16"/>
      <c r="BBU85" s="16"/>
      <c r="BBV85" s="16"/>
      <c r="BBW85" s="16"/>
      <c r="BBX85" s="16"/>
      <c r="BBY85" s="16"/>
      <c r="BBZ85" s="16"/>
      <c r="BCA85" s="16"/>
      <c r="BCB85" s="16"/>
      <c r="BCC85" s="16"/>
      <c r="BCD85" s="16"/>
      <c r="BCE85" s="16"/>
      <c r="BCF85" s="16"/>
      <c r="BCG85" s="16"/>
      <c r="BCH85" s="16"/>
      <c r="BCI85" s="16"/>
      <c r="BCJ85" s="16"/>
      <c r="BCK85" s="16"/>
      <c r="BCL85" s="16"/>
      <c r="BCM85" s="16"/>
      <c r="BCN85" s="16"/>
      <c r="BCO85" s="16"/>
      <c r="BCP85" s="16"/>
      <c r="BCQ85" s="16"/>
      <c r="BCR85" s="16"/>
      <c r="BCS85" s="16"/>
      <c r="BCT85" s="16"/>
      <c r="BCU85" s="16"/>
      <c r="BCV85" s="16"/>
      <c r="BCW85" s="16"/>
      <c r="BCX85" s="16"/>
      <c r="BCY85" s="16"/>
      <c r="BCZ85" s="16"/>
      <c r="BDA85" s="16"/>
      <c r="BDB85" s="16"/>
      <c r="BDC85" s="16"/>
      <c r="BDD85" s="16"/>
      <c r="BDE85" s="16"/>
      <c r="BDF85" s="16"/>
      <c r="BDG85" s="16"/>
      <c r="BDH85" s="16"/>
      <c r="BDI85" s="16"/>
      <c r="BDJ85" s="16"/>
      <c r="BDK85" s="16"/>
      <c r="BDL85" s="16"/>
      <c r="BDM85" s="16"/>
      <c r="BDN85" s="16"/>
      <c r="BDO85" s="16"/>
      <c r="BDP85" s="16"/>
      <c r="BDQ85" s="16"/>
      <c r="BDR85" s="16"/>
      <c r="BDS85" s="16"/>
      <c r="BDT85" s="16"/>
      <c r="BDU85" s="16"/>
      <c r="BDV85" s="16"/>
      <c r="BDW85" s="16"/>
      <c r="BDX85" s="16"/>
      <c r="BDY85" s="16"/>
      <c r="BDZ85" s="16"/>
      <c r="BEA85" s="16"/>
      <c r="BEB85" s="16"/>
      <c r="BEC85" s="16"/>
      <c r="BED85" s="16"/>
      <c r="BEE85" s="16"/>
      <c r="BEF85" s="16"/>
      <c r="BEG85" s="16"/>
      <c r="BEH85" s="16"/>
      <c r="BEI85" s="16"/>
      <c r="BEJ85" s="16"/>
      <c r="BEK85" s="16"/>
      <c r="BEL85" s="16"/>
      <c r="BEM85" s="16"/>
      <c r="BEN85" s="16"/>
      <c r="BEO85" s="16"/>
      <c r="BEP85" s="16"/>
      <c r="BEQ85" s="16"/>
      <c r="BER85" s="16"/>
      <c r="BES85" s="16"/>
      <c r="BET85" s="16"/>
      <c r="BEU85" s="16"/>
      <c r="BEV85" s="16"/>
      <c r="BEW85" s="16"/>
      <c r="BEX85" s="16"/>
      <c r="BEY85" s="16"/>
      <c r="BEZ85" s="16"/>
      <c r="BFA85" s="16"/>
      <c r="BFB85" s="16"/>
      <c r="BFC85" s="16"/>
      <c r="BFD85" s="16"/>
      <c r="BFE85" s="16"/>
      <c r="BFF85" s="16"/>
      <c r="BFG85" s="16"/>
      <c r="BFH85" s="16"/>
      <c r="BFI85" s="16"/>
      <c r="BFJ85" s="16"/>
      <c r="BFK85" s="16"/>
      <c r="BFL85" s="16"/>
      <c r="BFM85" s="16"/>
      <c r="BFN85" s="16"/>
      <c r="BFO85" s="16"/>
      <c r="BFP85" s="16"/>
      <c r="BFQ85" s="16"/>
      <c r="BFR85" s="16"/>
      <c r="BFS85" s="16"/>
      <c r="BFT85" s="16"/>
      <c r="BFU85" s="16"/>
      <c r="BFV85" s="16"/>
      <c r="BFW85" s="16"/>
      <c r="BFX85" s="16"/>
      <c r="BFY85" s="16"/>
      <c r="BFZ85" s="16"/>
      <c r="BGA85" s="16"/>
      <c r="BGB85" s="16"/>
      <c r="BGC85" s="16"/>
      <c r="BGD85" s="16"/>
      <c r="BGE85" s="16"/>
      <c r="BGF85" s="16"/>
      <c r="BGG85" s="16"/>
      <c r="BGH85" s="16"/>
      <c r="BGI85" s="16"/>
      <c r="BGJ85" s="16"/>
      <c r="BGK85" s="16"/>
      <c r="BGL85" s="16"/>
      <c r="BGM85" s="16"/>
      <c r="BGN85" s="16"/>
      <c r="BGO85" s="16"/>
      <c r="BGP85" s="16"/>
      <c r="BGQ85" s="16"/>
      <c r="BGR85" s="16"/>
      <c r="BGS85" s="16"/>
      <c r="BGT85" s="16"/>
      <c r="BGU85" s="16"/>
      <c r="BGV85" s="16"/>
      <c r="BGW85" s="16"/>
      <c r="BGX85" s="16"/>
      <c r="BGY85" s="16"/>
      <c r="BGZ85" s="16"/>
      <c r="BHA85" s="16"/>
      <c r="BHB85" s="16"/>
      <c r="BHC85" s="16"/>
      <c r="BHD85" s="16"/>
      <c r="BHE85" s="16"/>
      <c r="BHF85" s="16"/>
      <c r="BHG85" s="16"/>
      <c r="BHH85" s="16"/>
      <c r="BHI85" s="16"/>
      <c r="BHJ85" s="16"/>
      <c r="BHK85" s="16"/>
      <c r="BHL85" s="16"/>
      <c r="BHM85" s="16"/>
      <c r="BHN85" s="16"/>
      <c r="BHO85" s="16"/>
      <c r="BHP85" s="16"/>
      <c r="BHQ85" s="16"/>
      <c r="BHR85" s="16"/>
      <c r="BHS85" s="16"/>
      <c r="BHT85" s="16"/>
      <c r="BHU85" s="16"/>
      <c r="BHV85" s="16"/>
      <c r="BHW85" s="16"/>
      <c r="BHX85" s="16"/>
      <c r="BHY85" s="16"/>
      <c r="BHZ85" s="16"/>
      <c r="BIA85" s="16"/>
      <c r="BIB85" s="16"/>
      <c r="BIC85" s="16"/>
      <c r="BID85" s="16"/>
      <c r="BIE85" s="16"/>
      <c r="BIF85" s="16"/>
      <c r="BIG85" s="16"/>
      <c r="BIH85" s="16"/>
      <c r="BII85" s="16"/>
      <c r="BIJ85" s="16"/>
      <c r="BIK85" s="16"/>
      <c r="BIL85" s="16"/>
      <c r="BIM85" s="16"/>
      <c r="BIN85" s="16"/>
      <c r="BIO85" s="16"/>
      <c r="BIP85" s="16"/>
      <c r="BIQ85" s="16"/>
      <c r="BIR85" s="16"/>
      <c r="BIS85" s="16"/>
      <c r="BIT85" s="16"/>
      <c r="BIU85" s="16"/>
      <c r="BIV85" s="16"/>
      <c r="BIW85" s="16"/>
      <c r="BIX85" s="16"/>
      <c r="BIY85" s="16"/>
      <c r="BIZ85" s="16"/>
      <c r="BJA85" s="16"/>
      <c r="BJB85" s="16"/>
      <c r="BJC85" s="16"/>
      <c r="BJD85" s="16"/>
      <c r="BJE85" s="16"/>
      <c r="BJF85" s="16"/>
      <c r="BJG85" s="16"/>
      <c r="BJH85" s="16"/>
      <c r="BJI85" s="16"/>
      <c r="BJJ85" s="16"/>
      <c r="BJK85" s="16"/>
      <c r="BJL85" s="16"/>
      <c r="BJM85" s="16"/>
      <c r="BJN85" s="16"/>
      <c r="BJO85" s="16"/>
      <c r="BJP85" s="16"/>
      <c r="BJQ85" s="16"/>
      <c r="BJR85" s="16"/>
      <c r="BJS85" s="16"/>
      <c r="BJT85" s="16"/>
      <c r="BJU85" s="16"/>
      <c r="BJV85" s="16"/>
      <c r="BJW85" s="16"/>
      <c r="BJX85" s="16"/>
      <c r="BJY85" s="16"/>
      <c r="BJZ85" s="16"/>
      <c r="BKA85" s="16"/>
      <c r="BKB85" s="16"/>
      <c r="BKC85" s="16"/>
      <c r="BKD85" s="16"/>
      <c r="BKE85" s="16"/>
      <c r="BKF85" s="16"/>
      <c r="BKG85" s="16"/>
      <c r="BKH85" s="16"/>
      <c r="BKI85" s="16"/>
      <c r="BKJ85" s="16"/>
      <c r="BKK85" s="16"/>
      <c r="BKL85" s="16"/>
      <c r="BKM85" s="16"/>
      <c r="BKN85" s="16"/>
      <c r="BKO85" s="16"/>
      <c r="BKP85" s="16"/>
      <c r="BKQ85" s="16"/>
      <c r="BKR85" s="16"/>
      <c r="BKS85" s="16"/>
      <c r="BKT85" s="16"/>
      <c r="BKU85" s="16"/>
      <c r="BKV85" s="16"/>
      <c r="BKW85" s="16"/>
      <c r="BKX85" s="16"/>
      <c r="BKY85" s="16"/>
      <c r="BKZ85" s="16"/>
      <c r="BLA85" s="16"/>
      <c r="BLB85" s="16"/>
      <c r="BLC85" s="16"/>
      <c r="BLD85" s="16"/>
      <c r="BLE85" s="16"/>
      <c r="BLF85" s="16"/>
      <c r="BLG85" s="16"/>
      <c r="BLH85" s="16"/>
      <c r="BLI85" s="16"/>
      <c r="BLJ85" s="16"/>
      <c r="BLK85" s="16"/>
      <c r="BLL85" s="16"/>
      <c r="BLM85" s="16"/>
      <c r="BLN85" s="16"/>
      <c r="BLO85" s="16"/>
      <c r="BLP85" s="16"/>
      <c r="BLQ85" s="16"/>
      <c r="BLR85" s="16"/>
      <c r="BLS85" s="16"/>
      <c r="BLT85" s="16"/>
      <c r="BLU85" s="16"/>
      <c r="BLV85" s="16"/>
      <c r="BLW85" s="16"/>
      <c r="BLX85" s="16"/>
      <c r="BLY85" s="16"/>
      <c r="BLZ85" s="16"/>
      <c r="BMA85" s="16"/>
      <c r="BMB85" s="16"/>
      <c r="BMC85" s="16"/>
      <c r="BMD85" s="16"/>
      <c r="BME85" s="16"/>
      <c r="BMF85" s="16"/>
      <c r="BMG85" s="16"/>
      <c r="BMH85" s="16"/>
      <c r="BMI85" s="16"/>
      <c r="BMJ85" s="16"/>
      <c r="BMK85" s="16"/>
      <c r="BML85" s="16"/>
      <c r="BMM85" s="16"/>
      <c r="BMN85" s="16"/>
      <c r="BMO85" s="16"/>
      <c r="BMP85" s="16"/>
      <c r="BMQ85" s="16"/>
      <c r="BMR85" s="16"/>
      <c r="BMS85" s="16"/>
      <c r="BMT85" s="16"/>
      <c r="BMU85" s="16"/>
      <c r="BMV85" s="16"/>
      <c r="BMW85" s="16"/>
      <c r="BMX85" s="16"/>
      <c r="BMY85" s="16"/>
      <c r="BMZ85" s="16"/>
      <c r="BNA85" s="16"/>
      <c r="BNB85" s="16"/>
      <c r="BNC85" s="16"/>
      <c r="BND85" s="16"/>
      <c r="BNE85" s="16"/>
      <c r="BNF85" s="16"/>
      <c r="BNG85" s="16"/>
      <c r="BNH85" s="16"/>
      <c r="BNI85" s="16"/>
      <c r="BNJ85" s="16"/>
      <c r="BNK85" s="16"/>
      <c r="BNL85" s="16"/>
      <c r="BNM85" s="16"/>
      <c r="BNN85" s="16"/>
      <c r="BNO85" s="16"/>
      <c r="BNP85" s="16"/>
      <c r="BNQ85" s="16"/>
      <c r="BNR85" s="16"/>
      <c r="BNS85" s="16"/>
      <c r="BNT85" s="16"/>
      <c r="BNU85" s="16"/>
      <c r="BNV85" s="16"/>
      <c r="BNW85" s="16"/>
      <c r="BNX85" s="16"/>
      <c r="BNY85" s="16"/>
      <c r="BNZ85" s="16"/>
      <c r="BOA85" s="16"/>
      <c r="BOB85" s="16"/>
      <c r="BOC85" s="16"/>
      <c r="BOD85" s="16"/>
      <c r="BOE85" s="16"/>
      <c r="BOF85" s="16"/>
      <c r="BOG85" s="16"/>
      <c r="BOH85" s="16"/>
      <c r="BOI85" s="16"/>
      <c r="BOJ85" s="16"/>
      <c r="BOK85" s="16"/>
      <c r="BOL85" s="16"/>
      <c r="BOM85" s="16"/>
      <c r="BON85" s="16"/>
      <c r="BOO85" s="16"/>
      <c r="BOP85" s="16"/>
      <c r="BOQ85" s="16"/>
      <c r="BOR85" s="16"/>
      <c r="BOS85" s="16"/>
      <c r="BOT85" s="16"/>
      <c r="BOU85" s="16"/>
      <c r="BOV85" s="16"/>
      <c r="BOW85" s="16"/>
      <c r="BOX85" s="16"/>
      <c r="BOY85" s="16"/>
      <c r="BOZ85" s="16"/>
      <c r="BPA85" s="16"/>
      <c r="BPB85" s="16"/>
      <c r="BPC85" s="16"/>
      <c r="BPD85" s="16"/>
      <c r="BPE85" s="16"/>
      <c r="BPF85" s="16"/>
      <c r="BPG85" s="16"/>
      <c r="BPH85" s="16"/>
      <c r="BPI85" s="16"/>
      <c r="BPJ85" s="16"/>
      <c r="BPK85" s="16"/>
      <c r="BPL85" s="16"/>
      <c r="BPM85" s="16"/>
      <c r="BPN85" s="16"/>
      <c r="BPO85" s="16"/>
      <c r="BPP85" s="16"/>
      <c r="BPQ85" s="16"/>
      <c r="BPR85" s="16"/>
      <c r="BPS85" s="16"/>
      <c r="BPT85" s="16"/>
      <c r="BPU85" s="16"/>
      <c r="BPV85" s="16"/>
      <c r="BPW85" s="16"/>
      <c r="BPX85" s="16"/>
      <c r="BPY85" s="16"/>
      <c r="BPZ85" s="16"/>
      <c r="BQA85" s="16"/>
      <c r="BQB85" s="16"/>
      <c r="BQC85" s="16"/>
      <c r="BQD85" s="16"/>
      <c r="BQE85" s="16"/>
      <c r="BQF85" s="16"/>
      <c r="BQG85" s="16"/>
      <c r="BQH85" s="16"/>
      <c r="BQI85" s="16"/>
      <c r="BQJ85" s="16"/>
      <c r="BQK85" s="16"/>
      <c r="BQL85" s="16"/>
      <c r="BQM85" s="16"/>
      <c r="BQN85" s="16"/>
      <c r="BQO85" s="16"/>
      <c r="BQP85" s="16"/>
      <c r="BQQ85" s="16"/>
      <c r="BQR85" s="16"/>
      <c r="BQS85" s="16"/>
      <c r="BQT85" s="16"/>
      <c r="BQU85" s="16"/>
      <c r="BQV85" s="16"/>
      <c r="BQW85" s="16"/>
      <c r="BQX85" s="16"/>
      <c r="BQY85" s="16"/>
      <c r="BQZ85" s="16"/>
      <c r="BRA85" s="16"/>
      <c r="BRB85" s="16"/>
      <c r="BRC85" s="16"/>
      <c r="BRD85" s="16"/>
      <c r="BRE85" s="16"/>
      <c r="BRF85" s="16"/>
      <c r="BRG85" s="16"/>
      <c r="BRH85" s="16"/>
      <c r="BRI85" s="16"/>
      <c r="BRJ85" s="16"/>
      <c r="BRK85" s="16"/>
      <c r="BRL85" s="16"/>
      <c r="BRM85" s="16"/>
      <c r="BRN85" s="16"/>
      <c r="BRO85" s="16"/>
      <c r="BRP85" s="16"/>
      <c r="BRQ85" s="16"/>
      <c r="BRR85" s="16"/>
      <c r="BRS85" s="16"/>
      <c r="BRT85" s="16"/>
      <c r="BRU85" s="16"/>
      <c r="BRV85" s="16"/>
      <c r="BRW85" s="16"/>
      <c r="BRX85" s="16"/>
      <c r="BRY85" s="16"/>
      <c r="BRZ85" s="16"/>
      <c r="BSA85" s="16"/>
      <c r="BSB85" s="16"/>
      <c r="BSC85" s="16"/>
      <c r="BSD85" s="16"/>
      <c r="BSE85" s="16"/>
      <c r="BSF85" s="16"/>
      <c r="BSG85" s="16"/>
      <c r="BSH85" s="16"/>
      <c r="BSI85" s="16"/>
      <c r="BSJ85" s="16"/>
      <c r="BSK85" s="16"/>
      <c r="BSL85" s="16"/>
      <c r="BSM85" s="16"/>
      <c r="BSN85" s="16"/>
      <c r="BSO85" s="16"/>
      <c r="BSP85" s="16"/>
      <c r="BSQ85" s="16"/>
      <c r="BSR85" s="16"/>
      <c r="BSS85" s="16"/>
      <c r="BST85" s="16"/>
      <c r="BSU85" s="16"/>
      <c r="BSV85" s="16"/>
      <c r="BSW85" s="16"/>
      <c r="BSX85" s="16"/>
      <c r="BSY85" s="16"/>
      <c r="BSZ85" s="16"/>
      <c r="BTA85" s="16"/>
      <c r="BTB85" s="16"/>
      <c r="BTC85" s="16"/>
      <c r="BTD85" s="16"/>
      <c r="BTE85" s="16"/>
      <c r="BTF85" s="16"/>
      <c r="BTG85" s="16"/>
      <c r="BTH85" s="16"/>
    </row>
    <row r="86" spans="1:1880" s="285" customFormat="1" ht="110.25" customHeight="1" x14ac:dyDescent="0.3">
      <c r="A86" s="517">
        <v>622</v>
      </c>
      <c r="B86" s="564" t="s">
        <v>124</v>
      </c>
      <c r="C86" s="517" t="s">
        <v>138</v>
      </c>
      <c r="D86" s="76" t="s">
        <v>234</v>
      </c>
      <c r="E86" s="248" t="e">
        <f>INDEX('PY1 Data(H)'!$A$1:$CZ$136,MATCH('Unit Data from Audit Worksheet'!$A86,'PY1 Data(H)'!$A$1:$A$136,0),MATCH('Unit Data from Audit Worksheet'!$D$2,'PY1 Data(H)'!$A$1:$CZ$1,0))</f>
        <v>#N/A</v>
      </c>
      <c r="F86" s="124">
        <v>0</v>
      </c>
      <c r="G86" s="277"/>
      <c r="H86" s="15"/>
      <c r="I86" s="655"/>
      <c r="J86"/>
      <c r="K86" s="16"/>
      <c r="L86"/>
      <c r="M86" s="16"/>
      <c r="N86" s="126"/>
      <c r="O86" s="16"/>
      <c r="P86" s="16"/>
      <c r="Q86" s="16"/>
      <c r="R86" s="16"/>
      <c r="S86" s="16"/>
      <c r="T86" s="16"/>
      <c r="U86" s="16"/>
      <c r="V86" s="16"/>
      <c r="W86" s="16"/>
      <c r="X86" s="1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16"/>
      <c r="IS86" s="16"/>
      <c r="IT86" s="16"/>
      <c r="IU86" s="16"/>
      <c r="IV86" s="16"/>
      <c r="IW86" s="16"/>
      <c r="IX86" s="16"/>
      <c r="IY86" s="16"/>
      <c r="IZ86" s="16"/>
      <c r="JA86" s="16"/>
      <c r="JB86" s="16"/>
      <c r="JC86" s="16"/>
      <c r="JD86" s="16"/>
      <c r="JE86" s="16"/>
      <c r="JF86" s="16"/>
      <c r="JG86" s="16"/>
      <c r="JH86" s="16"/>
      <c r="JI86" s="16"/>
      <c r="JJ86" s="16"/>
      <c r="JK86" s="16"/>
      <c r="JL86" s="16"/>
      <c r="JM86" s="16"/>
      <c r="JN86" s="16"/>
      <c r="JO86" s="16"/>
      <c r="JP86" s="16"/>
      <c r="JQ86" s="16"/>
      <c r="JR86" s="16"/>
      <c r="JS86" s="16"/>
      <c r="JT86" s="16"/>
      <c r="JU86" s="16"/>
      <c r="JV86" s="16"/>
      <c r="JW86" s="16"/>
      <c r="JX86" s="16"/>
      <c r="JY86" s="16"/>
      <c r="JZ86" s="16"/>
      <c r="KA86" s="16"/>
      <c r="KB86" s="16"/>
      <c r="KC86" s="16"/>
      <c r="KD86" s="16"/>
      <c r="KE86" s="16"/>
      <c r="KF86" s="16"/>
      <c r="KG86" s="16"/>
      <c r="KH86" s="16"/>
      <c r="KI86" s="16"/>
      <c r="KJ86" s="16"/>
      <c r="KK86" s="16"/>
      <c r="KL86" s="16"/>
      <c r="KM86" s="16"/>
      <c r="KN86" s="16"/>
      <c r="KO86" s="16"/>
      <c r="KP86" s="16"/>
      <c r="KQ86" s="16"/>
      <c r="KR86" s="16"/>
      <c r="KS86" s="16"/>
      <c r="KT86" s="16"/>
      <c r="KU86" s="16"/>
      <c r="KV86" s="16"/>
      <c r="KW86" s="16"/>
      <c r="KX86" s="16"/>
      <c r="KY86" s="16"/>
      <c r="KZ86" s="16"/>
      <c r="LA86" s="16"/>
      <c r="LB86" s="16"/>
      <c r="LC86" s="16"/>
      <c r="LD86" s="16"/>
      <c r="LE86" s="16"/>
      <c r="LF86" s="16"/>
      <c r="LG86" s="16"/>
      <c r="LH86" s="16"/>
      <c r="LI86" s="16"/>
      <c r="LJ86" s="16"/>
      <c r="LK86" s="16"/>
      <c r="LL86" s="16"/>
      <c r="LM86" s="16"/>
      <c r="LN86" s="16"/>
      <c r="LO86" s="16"/>
      <c r="LP86" s="16"/>
      <c r="LQ86" s="16"/>
      <c r="LR86" s="16"/>
      <c r="LS86" s="16"/>
      <c r="LT86" s="16"/>
      <c r="LU86" s="16"/>
      <c r="LV86" s="16"/>
      <c r="LW86" s="16"/>
      <c r="LX86" s="16"/>
      <c r="LY86" s="16"/>
      <c r="LZ86" s="16"/>
      <c r="MA86" s="16"/>
      <c r="MB86" s="16"/>
      <c r="MC86" s="16"/>
      <c r="MD86" s="16"/>
      <c r="ME86" s="16"/>
      <c r="MF86" s="16"/>
      <c r="MG86" s="16"/>
      <c r="MH86" s="16"/>
      <c r="MI86" s="16"/>
      <c r="MJ86" s="16"/>
      <c r="MK86" s="16"/>
      <c r="ML86" s="16"/>
      <c r="MM86" s="16"/>
      <c r="MN86" s="16"/>
      <c r="MO86" s="16"/>
      <c r="MP86" s="16"/>
      <c r="MQ86" s="16"/>
      <c r="MR86" s="16"/>
      <c r="MS86" s="16"/>
      <c r="MT86" s="16"/>
      <c r="MU86" s="16"/>
      <c r="MV86" s="16"/>
      <c r="MW86" s="16"/>
      <c r="MX86" s="16"/>
      <c r="MY86" s="16"/>
      <c r="MZ86" s="16"/>
      <c r="NA86" s="16"/>
      <c r="NB86" s="16"/>
      <c r="NC86" s="16"/>
      <c r="ND86" s="16"/>
      <c r="NE86" s="16"/>
      <c r="NF86" s="16"/>
      <c r="NG86" s="16"/>
      <c r="NH86" s="16"/>
      <c r="NI86" s="16"/>
      <c r="NJ86" s="16"/>
      <c r="NK86" s="16"/>
      <c r="NL86" s="16"/>
      <c r="NM86" s="16"/>
      <c r="NN86" s="16"/>
      <c r="NO86" s="16"/>
      <c r="NP86" s="16"/>
      <c r="NQ86" s="16"/>
      <c r="NR86" s="16"/>
      <c r="NS86" s="16"/>
      <c r="NT86" s="16"/>
      <c r="NU86" s="16"/>
      <c r="NV86" s="16"/>
      <c r="NW86" s="16"/>
      <c r="NX86" s="16"/>
      <c r="NY86" s="16"/>
      <c r="NZ86" s="16"/>
      <c r="OA86" s="16"/>
      <c r="OB86" s="16"/>
      <c r="OC86" s="16"/>
      <c r="OD86" s="16"/>
      <c r="OE86" s="16"/>
      <c r="OF86" s="16"/>
      <c r="OG86" s="16"/>
      <c r="OH86" s="16"/>
      <c r="OI86" s="16"/>
      <c r="OJ86" s="16"/>
      <c r="OK86" s="16"/>
      <c r="OL86" s="16"/>
      <c r="OM86" s="16"/>
      <c r="ON86" s="16"/>
      <c r="OO86" s="16"/>
      <c r="OP86" s="16"/>
      <c r="OQ86" s="16"/>
      <c r="OR86" s="16"/>
      <c r="OS86" s="16"/>
      <c r="OT86" s="16"/>
      <c r="OU86" s="16"/>
      <c r="OV86" s="16"/>
      <c r="OW86" s="16"/>
      <c r="OX86" s="16"/>
      <c r="OY86" s="16"/>
      <c r="OZ86" s="16"/>
      <c r="PA86" s="16"/>
      <c r="PB86" s="16"/>
      <c r="PC86" s="16"/>
      <c r="PD86" s="16"/>
      <c r="PE86" s="16"/>
      <c r="PF86" s="16"/>
      <c r="PG86" s="16"/>
      <c r="PH86" s="16"/>
      <c r="PI86" s="16"/>
      <c r="PJ86" s="16"/>
      <c r="PK86" s="16"/>
      <c r="PL86" s="16"/>
      <c r="PM86" s="16"/>
      <c r="PN86" s="16"/>
      <c r="PO86" s="16"/>
      <c r="PP86" s="16"/>
      <c r="PQ86" s="16"/>
      <c r="PR86" s="16"/>
      <c r="PS86" s="16"/>
      <c r="PT86" s="16"/>
      <c r="PU86" s="16"/>
      <c r="PV86" s="16"/>
      <c r="PW86" s="16"/>
      <c r="PX86" s="16"/>
      <c r="PY86" s="16"/>
      <c r="PZ86" s="16"/>
      <c r="QA86" s="16"/>
      <c r="QB86" s="16"/>
      <c r="QC86" s="16"/>
      <c r="QD86" s="16"/>
      <c r="QE86" s="16"/>
      <c r="QF86" s="16"/>
      <c r="QG86" s="16"/>
      <c r="QH86" s="16"/>
      <c r="QI86" s="16"/>
      <c r="QJ86" s="16"/>
      <c r="QK86" s="16"/>
      <c r="QL86" s="16"/>
      <c r="QM86" s="16"/>
      <c r="QN86" s="16"/>
      <c r="QO86" s="16"/>
      <c r="QP86" s="16"/>
      <c r="QQ86" s="16"/>
      <c r="QR86" s="16"/>
      <c r="QS86" s="16"/>
      <c r="QT86" s="16"/>
      <c r="QU86" s="16"/>
      <c r="QV86" s="16"/>
      <c r="QW86" s="16"/>
      <c r="QX86" s="16"/>
      <c r="QY86" s="16"/>
      <c r="QZ86" s="16"/>
      <c r="RA86" s="16"/>
      <c r="RB86" s="16"/>
      <c r="RC86" s="16"/>
      <c r="RD86" s="16"/>
      <c r="RE86" s="16"/>
      <c r="RF86" s="16"/>
      <c r="RG86" s="16"/>
      <c r="RH86" s="16"/>
      <c r="RI86" s="16"/>
      <c r="RJ86" s="16"/>
      <c r="RK86" s="16"/>
      <c r="RL86" s="16"/>
      <c r="RM86" s="16"/>
      <c r="RN86" s="16"/>
      <c r="RO86" s="16"/>
      <c r="RP86" s="16"/>
      <c r="RQ86" s="16"/>
      <c r="RR86" s="16"/>
      <c r="RS86" s="16"/>
      <c r="RT86" s="16"/>
      <c r="RU86" s="16"/>
      <c r="RV86" s="16"/>
      <c r="RW86" s="16"/>
      <c r="RX86" s="16"/>
      <c r="RY86" s="16"/>
      <c r="RZ86" s="16"/>
      <c r="SA86" s="16"/>
      <c r="SB86" s="16"/>
      <c r="SC86" s="16"/>
      <c r="SD86" s="16"/>
      <c r="SE86" s="16"/>
      <c r="SF86" s="16"/>
      <c r="SG86" s="16"/>
      <c r="SH86" s="16"/>
      <c r="SI86" s="16"/>
      <c r="SJ86" s="16"/>
      <c r="SK86" s="16"/>
      <c r="SL86" s="16"/>
      <c r="SM86" s="16"/>
      <c r="SN86" s="16"/>
      <c r="SO86" s="16"/>
      <c r="SP86" s="16"/>
      <c r="SQ86" s="16"/>
      <c r="SR86" s="16"/>
      <c r="SS86" s="16"/>
      <c r="ST86" s="16"/>
      <c r="SU86" s="16"/>
      <c r="SV86" s="16"/>
      <c r="SW86" s="16"/>
      <c r="SX86" s="16"/>
      <c r="SY86" s="16"/>
      <c r="SZ86" s="16"/>
      <c r="TA86" s="16"/>
      <c r="TB86" s="16"/>
      <c r="TC86" s="16"/>
      <c r="TD86" s="16"/>
      <c r="TE86" s="16"/>
      <c r="TF86" s="16"/>
      <c r="TG86" s="16"/>
      <c r="TH86" s="16"/>
      <c r="TI86" s="16"/>
      <c r="TJ86" s="16"/>
      <c r="TK86" s="16"/>
      <c r="TL86" s="16"/>
      <c r="TM86" s="16"/>
      <c r="TN86" s="16"/>
      <c r="TO86" s="16"/>
      <c r="TP86" s="16"/>
      <c r="TQ86" s="16"/>
      <c r="TR86" s="16"/>
      <c r="TS86" s="16"/>
      <c r="TT86" s="16"/>
      <c r="TU86" s="16"/>
      <c r="TV86" s="16"/>
      <c r="TW86" s="16"/>
      <c r="TX86" s="16"/>
      <c r="TY86" s="16"/>
      <c r="TZ86" s="16"/>
      <c r="UA86" s="16"/>
      <c r="UB86" s="16"/>
      <c r="UC86" s="16"/>
      <c r="UD86" s="16"/>
      <c r="UE86" s="16"/>
      <c r="UF86" s="16"/>
      <c r="UG86" s="16"/>
      <c r="UH86" s="16"/>
      <c r="UI86" s="16"/>
      <c r="UJ86" s="16"/>
      <c r="UK86" s="16"/>
      <c r="UL86" s="16"/>
      <c r="UM86" s="16"/>
      <c r="UN86" s="16"/>
      <c r="UO86" s="16"/>
      <c r="UP86" s="16"/>
      <c r="UQ86" s="16"/>
      <c r="UR86" s="16"/>
      <c r="US86" s="16"/>
      <c r="UT86" s="16"/>
      <c r="UU86" s="16"/>
      <c r="UV86" s="16"/>
      <c r="UW86" s="16"/>
      <c r="UX86" s="16"/>
      <c r="UY86" s="16"/>
      <c r="UZ86" s="16"/>
      <c r="VA86" s="16"/>
      <c r="VB86" s="16"/>
      <c r="VC86" s="16"/>
      <c r="VD86" s="16"/>
      <c r="VE86" s="16"/>
      <c r="VF86" s="16"/>
      <c r="VG86" s="16"/>
      <c r="VH86" s="16"/>
      <c r="VI86" s="16"/>
      <c r="VJ86" s="16"/>
      <c r="VK86" s="16"/>
      <c r="VL86" s="16"/>
      <c r="VM86" s="16"/>
      <c r="VN86" s="16"/>
      <c r="VO86" s="16"/>
      <c r="VP86" s="16"/>
      <c r="VQ86" s="16"/>
      <c r="VR86" s="16"/>
      <c r="VS86" s="16"/>
      <c r="VT86" s="16"/>
      <c r="VU86" s="16"/>
      <c r="VV86" s="16"/>
      <c r="VW86" s="16"/>
      <c r="VX86" s="16"/>
      <c r="VY86" s="16"/>
      <c r="VZ86" s="16"/>
      <c r="WA86" s="16"/>
      <c r="WB86" s="16"/>
      <c r="WC86" s="16"/>
      <c r="WD86" s="16"/>
      <c r="WE86" s="16"/>
      <c r="WF86" s="16"/>
      <c r="WG86" s="16"/>
      <c r="WH86" s="16"/>
      <c r="WI86" s="16"/>
      <c r="WJ86" s="16"/>
      <c r="WK86" s="16"/>
      <c r="WL86" s="16"/>
      <c r="WM86" s="16"/>
      <c r="WN86" s="16"/>
      <c r="WO86" s="16"/>
      <c r="WP86" s="16"/>
      <c r="WQ86" s="16"/>
      <c r="WR86" s="16"/>
      <c r="WS86" s="16"/>
      <c r="WT86" s="16"/>
      <c r="WU86" s="16"/>
      <c r="WV86" s="16"/>
      <c r="WW86" s="16"/>
      <c r="WX86" s="16"/>
      <c r="WY86" s="16"/>
      <c r="WZ86" s="16"/>
      <c r="XA86" s="16"/>
      <c r="XB86" s="16"/>
      <c r="XC86" s="16"/>
      <c r="XD86" s="16"/>
      <c r="XE86" s="16"/>
      <c r="XF86" s="16"/>
      <c r="XG86" s="16"/>
      <c r="XH86" s="16"/>
      <c r="XI86" s="16"/>
      <c r="XJ86" s="16"/>
      <c r="XK86" s="16"/>
      <c r="XL86" s="16"/>
      <c r="XM86" s="16"/>
      <c r="XN86" s="16"/>
      <c r="XO86" s="16"/>
      <c r="XP86" s="16"/>
      <c r="XQ86" s="16"/>
      <c r="XR86" s="16"/>
      <c r="XS86" s="16"/>
      <c r="XT86" s="16"/>
      <c r="XU86" s="16"/>
      <c r="XV86" s="16"/>
      <c r="XW86" s="16"/>
      <c r="XX86" s="16"/>
      <c r="XY86" s="16"/>
      <c r="XZ86" s="16"/>
      <c r="YA86" s="16"/>
      <c r="YB86" s="16"/>
      <c r="YC86" s="16"/>
      <c r="YD86" s="16"/>
      <c r="YE86" s="16"/>
      <c r="YF86" s="16"/>
      <c r="YG86" s="16"/>
      <c r="YH86" s="16"/>
      <c r="YI86" s="16"/>
      <c r="YJ86" s="16"/>
      <c r="YK86" s="16"/>
      <c r="YL86" s="16"/>
      <c r="YM86" s="16"/>
      <c r="YN86" s="16"/>
      <c r="YO86" s="16"/>
      <c r="YP86" s="16"/>
      <c r="YQ86" s="16"/>
      <c r="YR86" s="16"/>
      <c r="YS86" s="16"/>
      <c r="YT86" s="16"/>
      <c r="YU86" s="16"/>
      <c r="YV86" s="16"/>
      <c r="YW86" s="16"/>
      <c r="YX86" s="16"/>
      <c r="YY86" s="16"/>
      <c r="YZ86" s="16"/>
      <c r="ZA86" s="16"/>
      <c r="ZB86" s="16"/>
      <c r="ZC86" s="16"/>
      <c r="ZD86" s="16"/>
      <c r="ZE86" s="16"/>
      <c r="ZF86" s="16"/>
      <c r="ZG86" s="16"/>
      <c r="ZH86" s="16"/>
      <c r="ZI86" s="16"/>
      <c r="ZJ86" s="16"/>
      <c r="ZK86" s="16"/>
      <c r="ZL86" s="16"/>
      <c r="ZM86" s="16"/>
      <c r="ZN86" s="16"/>
      <c r="ZO86" s="16"/>
      <c r="ZP86" s="16"/>
      <c r="ZQ86" s="16"/>
      <c r="ZR86" s="16"/>
      <c r="ZS86" s="16"/>
      <c r="ZT86" s="16"/>
      <c r="ZU86" s="16"/>
      <c r="ZV86" s="16"/>
      <c r="ZW86" s="16"/>
      <c r="ZX86" s="16"/>
      <c r="ZY86" s="16"/>
      <c r="ZZ86" s="16"/>
      <c r="AAA86" s="16"/>
      <c r="AAB86" s="16"/>
      <c r="AAC86" s="16"/>
      <c r="AAD86" s="16"/>
      <c r="AAE86" s="16"/>
      <c r="AAF86" s="16"/>
      <c r="AAG86" s="16"/>
      <c r="AAH86" s="16"/>
      <c r="AAI86" s="16"/>
      <c r="AAJ86" s="16"/>
      <c r="AAK86" s="16"/>
      <c r="AAL86" s="16"/>
      <c r="AAM86" s="16"/>
      <c r="AAN86" s="16"/>
      <c r="AAO86" s="16"/>
      <c r="AAP86" s="16"/>
      <c r="AAQ86" s="16"/>
      <c r="AAR86" s="16"/>
      <c r="AAS86" s="16"/>
      <c r="AAT86" s="16"/>
      <c r="AAU86" s="16"/>
      <c r="AAV86" s="16"/>
      <c r="AAW86" s="16"/>
      <c r="AAX86" s="16"/>
      <c r="AAY86" s="16"/>
      <c r="AAZ86" s="16"/>
      <c r="ABA86" s="16"/>
      <c r="ABB86" s="16"/>
      <c r="ABC86" s="16"/>
      <c r="ABD86" s="16"/>
      <c r="ABE86" s="16"/>
      <c r="ABF86" s="16"/>
      <c r="ABG86" s="16"/>
      <c r="ABH86" s="16"/>
      <c r="ABI86" s="16"/>
      <c r="ABJ86" s="16"/>
      <c r="ABK86" s="16"/>
      <c r="ABL86" s="16"/>
      <c r="ABM86" s="16"/>
      <c r="ABN86" s="16"/>
      <c r="ABO86" s="16"/>
      <c r="ABP86" s="16"/>
      <c r="ABQ86" s="16"/>
      <c r="ABR86" s="16"/>
      <c r="ABS86" s="16"/>
      <c r="ABT86" s="16"/>
      <c r="ABU86" s="16"/>
      <c r="ABV86" s="16"/>
      <c r="ABW86" s="16"/>
      <c r="ABX86" s="16"/>
      <c r="ABY86" s="16"/>
      <c r="ABZ86" s="16"/>
      <c r="ACA86" s="16"/>
      <c r="ACB86" s="16"/>
      <c r="ACC86" s="16"/>
      <c r="ACD86" s="16"/>
      <c r="ACE86" s="16"/>
      <c r="ACF86" s="16"/>
      <c r="ACG86" s="16"/>
      <c r="ACH86" s="16"/>
      <c r="ACI86" s="16"/>
      <c r="ACJ86" s="16"/>
      <c r="ACK86" s="16"/>
      <c r="ACL86" s="16"/>
      <c r="ACM86" s="16"/>
      <c r="ACN86" s="16"/>
      <c r="ACO86" s="16"/>
      <c r="ACP86" s="16"/>
      <c r="ACQ86" s="16"/>
      <c r="ACR86" s="16"/>
      <c r="ACS86" s="16"/>
      <c r="ACT86" s="16"/>
      <c r="ACU86" s="16"/>
      <c r="ACV86" s="16"/>
      <c r="ACW86" s="16"/>
      <c r="ACX86" s="16"/>
      <c r="ACY86" s="16"/>
      <c r="ACZ86" s="16"/>
      <c r="ADA86" s="16"/>
      <c r="ADB86" s="16"/>
      <c r="ADC86" s="16"/>
      <c r="ADD86" s="16"/>
      <c r="ADE86" s="16"/>
      <c r="ADF86" s="16"/>
      <c r="ADG86" s="16"/>
      <c r="ADH86" s="16"/>
      <c r="ADI86" s="16"/>
      <c r="ADJ86" s="16"/>
      <c r="ADK86" s="16"/>
      <c r="ADL86" s="16"/>
      <c r="ADM86" s="16"/>
      <c r="ADN86" s="16"/>
      <c r="ADO86" s="16"/>
      <c r="ADP86" s="16"/>
      <c r="ADQ86" s="16"/>
      <c r="ADR86" s="16"/>
      <c r="ADS86" s="16"/>
      <c r="ADT86" s="16"/>
      <c r="ADU86" s="16"/>
      <c r="ADV86" s="16"/>
      <c r="ADW86" s="16"/>
      <c r="ADX86" s="16"/>
      <c r="ADY86" s="16"/>
      <c r="ADZ86" s="16"/>
      <c r="AEA86" s="16"/>
      <c r="AEB86" s="16"/>
      <c r="AEC86" s="16"/>
      <c r="AED86" s="16"/>
      <c r="AEE86" s="16"/>
      <c r="AEF86" s="16"/>
      <c r="AEG86" s="16"/>
      <c r="AEH86" s="16"/>
      <c r="AEI86" s="16"/>
      <c r="AEJ86" s="16"/>
      <c r="AEK86" s="16"/>
      <c r="AEL86" s="16"/>
      <c r="AEM86" s="16"/>
      <c r="AEN86" s="16"/>
      <c r="AEO86" s="16"/>
      <c r="AEP86" s="16"/>
      <c r="AEQ86" s="16"/>
      <c r="AER86" s="16"/>
      <c r="AES86" s="16"/>
      <c r="AET86" s="16"/>
      <c r="AEU86" s="16"/>
      <c r="AEV86" s="16"/>
      <c r="AEW86" s="16"/>
      <c r="AEX86" s="16"/>
      <c r="AEY86" s="16"/>
      <c r="AEZ86" s="16"/>
      <c r="AFA86" s="16"/>
      <c r="AFB86" s="16"/>
      <c r="AFC86" s="16"/>
      <c r="AFD86" s="16"/>
      <c r="AFE86" s="16"/>
      <c r="AFF86" s="16"/>
      <c r="AFG86" s="16"/>
      <c r="AFH86" s="16"/>
      <c r="AFI86" s="16"/>
      <c r="AFJ86" s="16"/>
      <c r="AFK86" s="16"/>
      <c r="AFL86" s="16"/>
      <c r="AFM86" s="16"/>
      <c r="AFN86" s="16"/>
      <c r="AFO86" s="16"/>
      <c r="AFP86" s="16"/>
      <c r="AFQ86" s="16"/>
      <c r="AFR86" s="16"/>
      <c r="AFS86" s="16"/>
      <c r="AFT86" s="16"/>
      <c r="AFU86" s="16"/>
      <c r="AFV86" s="16"/>
      <c r="AFW86" s="16"/>
      <c r="AFX86" s="16"/>
      <c r="AFY86" s="16"/>
      <c r="AFZ86" s="16"/>
      <c r="AGA86" s="16"/>
      <c r="AGB86" s="16"/>
      <c r="AGC86" s="16"/>
      <c r="AGD86" s="16"/>
      <c r="AGE86" s="16"/>
      <c r="AGF86" s="16"/>
      <c r="AGG86" s="16"/>
      <c r="AGH86" s="16"/>
      <c r="AGI86" s="16"/>
      <c r="AGJ86" s="16"/>
      <c r="AGK86" s="16"/>
      <c r="AGL86" s="16"/>
      <c r="AGM86" s="16"/>
      <c r="AGN86" s="16"/>
      <c r="AGO86" s="16"/>
      <c r="AGP86" s="16"/>
      <c r="AGQ86" s="16"/>
      <c r="AGR86" s="16"/>
      <c r="AGS86" s="16"/>
      <c r="AGT86" s="16"/>
      <c r="AGU86" s="16"/>
      <c r="AGV86" s="16"/>
      <c r="AGW86" s="16"/>
      <c r="AGX86" s="16"/>
      <c r="AGY86" s="16"/>
      <c r="AGZ86" s="16"/>
      <c r="AHA86" s="16"/>
      <c r="AHB86" s="16"/>
      <c r="AHC86" s="16"/>
      <c r="AHD86" s="16"/>
      <c r="AHE86" s="16"/>
      <c r="AHF86" s="16"/>
      <c r="AHG86" s="16"/>
      <c r="AHH86" s="16"/>
      <c r="AHI86" s="16"/>
      <c r="AHJ86" s="16"/>
      <c r="AHK86" s="16"/>
      <c r="AHL86" s="16"/>
      <c r="AHM86" s="16"/>
      <c r="AHN86" s="16"/>
      <c r="AHO86" s="16"/>
      <c r="AHP86" s="16"/>
      <c r="AHQ86" s="16"/>
      <c r="AHR86" s="16"/>
      <c r="AHS86" s="16"/>
      <c r="AHT86" s="16"/>
      <c r="AHU86" s="16"/>
      <c r="AHV86" s="16"/>
      <c r="AHW86" s="16"/>
      <c r="AHX86" s="16"/>
      <c r="AHY86" s="16"/>
      <c r="AHZ86" s="16"/>
      <c r="AIA86" s="16"/>
      <c r="AIB86" s="16"/>
      <c r="AIC86" s="16"/>
      <c r="AID86" s="16"/>
      <c r="AIE86" s="16"/>
      <c r="AIF86" s="16"/>
      <c r="AIG86" s="16"/>
      <c r="AIH86" s="16"/>
      <c r="AII86" s="16"/>
      <c r="AIJ86" s="16"/>
      <c r="AIK86" s="16"/>
      <c r="AIL86" s="16"/>
      <c r="AIM86" s="16"/>
      <c r="AIN86" s="16"/>
      <c r="AIO86" s="16"/>
      <c r="AIP86" s="16"/>
      <c r="AIQ86" s="16"/>
      <c r="AIR86" s="16"/>
      <c r="AIS86" s="16"/>
      <c r="AIT86" s="16"/>
      <c r="AIU86" s="16"/>
      <c r="AIV86" s="16"/>
      <c r="AIW86" s="16"/>
      <c r="AIX86" s="16"/>
      <c r="AIY86" s="16"/>
      <c r="AIZ86" s="16"/>
      <c r="AJA86" s="16"/>
      <c r="AJB86" s="16"/>
      <c r="AJC86" s="16"/>
      <c r="AJD86" s="16"/>
      <c r="AJE86" s="16"/>
      <c r="AJF86" s="16"/>
      <c r="AJG86" s="16"/>
      <c r="AJH86" s="16"/>
      <c r="AJI86" s="16"/>
      <c r="AJJ86" s="16"/>
      <c r="AJK86" s="16"/>
      <c r="AJL86" s="16"/>
      <c r="AJM86" s="16"/>
      <c r="AJN86" s="16"/>
      <c r="AJO86" s="16"/>
      <c r="AJP86" s="16"/>
      <c r="AJQ86" s="16"/>
      <c r="AJR86" s="16"/>
      <c r="AJS86" s="16"/>
      <c r="AJT86" s="16"/>
      <c r="AJU86" s="16"/>
      <c r="AJV86" s="16"/>
      <c r="AJW86" s="16"/>
      <c r="AJX86" s="16"/>
      <c r="AJY86" s="16"/>
      <c r="AJZ86" s="16"/>
      <c r="AKA86" s="16"/>
      <c r="AKB86" s="16"/>
      <c r="AKC86" s="16"/>
      <c r="AKD86" s="16"/>
      <c r="AKE86" s="16"/>
      <c r="AKF86" s="16"/>
      <c r="AKG86" s="16"/>
      <c r="AKH86" s="16"/>
      <c r="AKI86" s="16"/>
      <c r="AKJ86" s="16"/>
      <c r="AKK86" s="16"/>
      <c r="AKL86" s="16"/>
      <c r="AKM86" s="16"/>
      <c r="AKN86" s="16"/>
      <c r="AKO86" s="16"/>
      <c r="AKP86" s="16"/>
      <c r="AKQ86" s="16"/>
      <c r="AKR86" s="16"/>
      <c r="AKS86" s="16"/>
      <c r="AKT86" s="16"/>
      <c r="AKU86" s="16"/>
      <c r="AKV86" s="16"/>
      <c r="AKW86" s="16"/>
      <c r="AKX86" s="16"/>
      <c r="AKY86" s="16"/>
      <c r="AKZ86" s="16"/>
      <c r="ALA86" s="16"/>
      <c r="ALB86" s="16"/>
      <c r="ALC86" s="16"/>
      <c r="ALD86" s="16"/>
      <c r="ALE86" s="16"/>
      <c r="ALF86" s="16"/>
      <c r="ALG86" s="16"/>
      <c r="ALH86" s="16"/>
      <c r="ALI86" s="16"/>
      <c r="ALJ86" s="16"/>
      <c r="ALK86" s="16"/>
      <c r="ALL86" s="16"/>
      <c r="ALM86" s="16"/>
      <c r="ALN86" s="16"/>
      <c r="ALO86" s="16"/>
      <c r="ALP86" s="16"/>
      <c r="ALQ86" s="16"/>
      <c r="ALR86" s="16"/>
      <c r="ALS86" s="16"/>
      <c r="ALT86" s="16"/>
      <c r="ALU86" s="16"/>
      <c r="ALV86" s="16"/>
      <c r="ALW86" s="16"/>
      <c r="ALX86" s="16"/>
      <c r="ALY86" s="16"/>
      <c r="ALZ86" s="16"/>
      <c r="AMA86" s="16"/>
      <c r="AMB86" s="16"/>
      <c r="AMC86" s="16"/>
      <c r="AMD86" s="16"/>
      <c r="AME86" s="16"/>
      <c r="AMF86" s="16"/>
      <c r="AMG86" s="16"/>
      <c r="AMH86" s="16"/>
      <c r="AMI86" s="16"/>
      <c r="AMJ86" s="16"/>
      <c r="AMK86" s="16"/>
      <c r="AML86" s="16"/>
      <c r="AMM86" s="16"/>
      <c r="AMN86" s="16"/>
      <c r="AMO86" s="16"/>
      <c r="AMP86" s="16"/>
      <c r="AMQ86" s="16"/>
      <c r="AMR86" s="16"/>
      <c r="AMS86" s="16"/>
      <c r="AMT86" s="16"/>
      <c r="AMU86" s="16"/>
      <c r="AMV86" s="16"/>
      <c r="AMW86" s="16"/>
      <c r="AMX86" s="16"/>
      <c r="AMY86" s="16"/>
      <c r="AMZ86" s="16"/>
      <c r="ANA86" s="16"/>
      <c r="ANB86" s="16"/>
      <c r="ANC86" s="16"/>
      <c r="AND86" s="16"/>
      <c r="ANE86" s="16"/>
      <c r="ANF86" s="16"/>
      <c r="ANG86" s="16"/>
      <c r="ANH86" s="16"/>
      <c r="ANI86" s="16"/>
      <c r="ANJ86" s="16"/>
      <c r="ANK86" s="16"/>
      <c r="ANL86" s="16"/>
      <c r="ANM86" s="16"/>
      <c r="ANN86" s="16"/>
      <c r="ANO86" s="16"/>
      <c r="ANP86" s="16"/>
      <c r="ANQ86" s="16"/>
      <c r="ANR86" s="16"/>
      <c r="ANS86" s="16"/>
      <c r="ANT86" s="16"/>
      <c r="ANU86" s="16"/>
      <c r="ANV86" s="16"/>
      <c r="ANW86" s="16"/>
      <c r="ANX86" s="16"/>
      <c r="ANY86" s="16"/>
      <c r="ANZ86" s="16"/>
      <c r="AOA86" s="16"/>
      <c r="AOB86" s="16"/>
      <c r="AOC86" s="16"/>
      <c r="AOD86" s="16"/>
      <c r="AOE86" s="16"/>
      <c r="AOF86" s="16"/>
      <c r="AOG86" s="16"/>
      <c r="AOH86" s="16"/>
      <c r="AOI86" s="16"/>
      <c r="AOJ86" s="16"/>
      <c r="AOK86" s="16"/>
      <c r="AOL86" s="16"/>
      <c r="AOM86" s="16"/>
      <c r="AON86" s="16"/>
      <c r="AOO86" s="16"/>
      <c r="AOP86" s="16"/>
      <c r="AOQ86" s="16"/>
      <c r="AOR86" s="16"/>
      <c r="AOS86" s="16"/>
      <c r="AOT86" s="16"/>
      <c r="AOU86" s="16"/>
      <c r="AOV86" s="16"/>
      <c r="AOW86" s="16"/>
      <c r="AOX86" s="16"/>
      <c r="AOY86" s="16"/>
      <c r="AOZ86" s="16"/>
      <c r="APA86" s="16"/>
      <c r="APB86" s="16"/>
      <c r="APC86" s="16"/>
      <c r="APD86" s="16"/>
      <c r="APE86" s="16"/>
      <c r="APF86" s="16"/>
      <c r="APG86" s="16"/>
      <c r="APH86" s="16"/>
      <c r="API86" s="16"/>
      <c r="APJ86" s="16"/>
      <c r="APK86" s="16"/>
      <c r="APL86" s="16"/>
      <c r="APM86" s="16"/>
      <c r="APN86" s="16"/>
      <c r="APO86" s="16"/>
      <c r="APP86" s="16"/>
      <c r="APQ86" s="16"/>
      <c r="APR86" s="16"/>
      <c r="APS86" s="16"/>
      <c r="APT86" s="16"/>
      <c r="APU86" s="16"/>
      <c r="APV86" s="16"/>
      <c r="APW86" s="16"/>
      <c r="APX86" s="16"/>
      <c r="APY86" s="16"/>
      <c r="APZ86" s="16"/>
      <c r="AQA86" s="16"/>
      <c r="AQB86" s="16"/>
      <c r="AQC86" s="16"/>
      <c r="AQD86" s="16"/>
      <c r="AQE86" s="16"/>
      <c r="AQF86" s="16"/>
      <c r="AQG86" s="16"/>
      <c r="AQH86" s="16"/>
      <c r="AQI86" s="16"/>
      <c r="AQJ86" s="16"/>
      <c r="AQK86" s="16"/>
      <c r="AQL86" s="16"/>
      <c r="AQM86" s="16"/>
      <c r="AQN86" s="16"/>
      <c r="AQO86" s="16"/>
      <c r="AQP86" s="16"/>
      <c r="AQQ86" s="16"/>
      <c r="AQR86" s="16"/>
      <c r="AQS86" s="16"/>
      <c r="AQT86" s="16"/>
      <c r="AQU86" s="16"/>
      <c r="AQV86" s="16"/>
      <c r="AQW86" s="16"/>
      <c r="AQX86" s="16"/>
      <c r="AQY86" s="16"/>
      <c r="AQZ86" s="16"/>
      <c r="ARA86" s="16"/>
      <c r="ARB86" s="16"/>
      <c r="ARC86" s="16"/>
      <c r="ARD86" s="16"/>
      <c r="ARE86" s="16"/>
      <c r="ARF86" s="16"/>
      <c r="ARG86" s="16"/>
      <c r="ARH86" s="16"/>
      <c r="ARI86" s="16"/>
      <c r="ARJ86" s="16"/>
      <c r="ARK86" s="16"/>
      <c r="ARL86" s="16"/>
      <c r="ARM86" s="16"/>
      <c r="ARN86" s="16"/>
      <c r="ARO86" s="16"/>
      <c r="ARP86" s="16"/>
      <c r="ARQ86" s="16"/>
      <c r="ARR86" s="16"/>
      <c r="ARS86" s="16"/>
      <c r="ART86" s="16"/>
      <c r="ARU86" s="16"/>
      <c r="ARV86" s="16"/>
      <c r="ARW86" s="16"/>
      <c r="ARX86" s="16"/>
      <c r="ARY86" s="16"/>
      <c r="ARZ86" s="16"/>
      <c r="ASA86" s="16"/>
      <c r="ASB86" s="16"/>
      <c r="ASC86" s="16"/>
      <c r="ASD86" s="16"/>
      <c r="ASE86" s="16"/>
      <c r="ASF86" s="16"/>
      <c r="ASG86" s="16"/>
      <c r="ASH86" s="16"/>
      <c r="ASI86" s="16"/>
      <c r="ASJ86" s="16"/>
      <c r="ASK86" s="16"/>
      <c r="ASL86" s="16"/>
      <c r="ASM86" s="16"/>
      <c r="ASN86" s="16"/>
      <c r="ASO86" s="16"/>
      <c r="ASP86" s="16"/>
      <c r="ASQ86" s="16"/>
      <c r="ASR86" s="16"/>
      <c r="ASS86" s="16"/>
      <c r="AST86" s="16"/>
      <c r="ASU86" s="16"/>
      <c r="ASV86" s="16"/>
      <c r="ASW86" s="16"/>
      <c r="ASX86" s="16"/>
      <c r="ASY86" s="16"/>
      <c r="ASZ86" s="16"/>
      <c r="ATA86" s="16"/>
      <c r="ATB86" s="16"/>
      <c r="ATC86" s="16"/>
      <c r="ATD86" s="16"/>
      <c r="ATE86" s="16"/>
      <c r="ATF86" s="16"/>
      <c r="ATG86" s="16"/>
      <c r="ATH86" s="16"/>
      <c r="ATI86" s="16"/>
      <c r="ATJ86" s="16"/>
      <c r="ATK86" s="16"/>
      <c r="ATL86" s="16"/>
      <c r="ATM86" s="16"/>
      <c r="ATN86" s="16"/>
      <c r="ATO86" s="16"/>
      <c r="ATP86" s="16"/>
      <c r="ATQ86" s="16"/>
      <c r="ATR86" s="16"/>
      <c r="ATS86" s="16"/>
      <c r="ATT86" s="16"/>
      <c r="ATU86" s="16"/>
      <c r="ATV86" s="16"/>
      <c r="ATW86" s="16"/>
      <c r="ATX86" s="16"/>
      <c r="ATY86" s="16"/>
      <c r="ATZ86" s="16"/>
      <c r="AUA86" s="16"/>
      <c r="AUB86" s="16"/>
      <c r="AUC86" s="16"/>
      <c r="AUD86" s="16"/>
      <c r="AUE86" s="16"/>
      <c r="AUF86" s="16"/>
      <c r="AUG86" s="16"/>
      <c r="AUH86" s="16"/>
      <c r="AUI86" s="16"/>
      <c r="AUJ86" s="16"/>
      <c r="AUK86" s="16"/>
      <c r="AUL86" s="16"/>
      <c r="AUM86" s="16"/>
      <c r="AUN86" s="16"/>
      <c r="AUO86" s="16"/>
      <c r="AUP86" s="16"/>
      <c r="AUQ86" s="16"/>
      <c r="AUR86" s="16"/>
      <c r="AUS86" s="16"/>
      <c r="AUT86" s="16"/>
      <c r="AUU86" s="16"/>
      <c r="AUV86" s="16"/>
      <c r="AUW86" s="16"/>
      <c r="AUX86" s="16"/>
      <c r="AUY86" s="16"/>
      <c r="AUZ86" s="16"/>
      <c r="AVA86" s="16"/>
      <c r="AVB86" s="16"/>
      <c r="AVC86" s="16"/>
      <c r="AVD86" s="16"/>
      <c r="AVE86" s="16"/>
      <c r="AVF86" s="16"/>
      <c r="AVG86" s="16"/>
      <c r="AVH86" s="16"/>
      <c r="AVI86" s="16"/>
      <c r="AVJ86" s="16"/>
      <c r="AVK86" s="16"/>
      <c r="AVL86" s="16"/>
      <c r="AVM86" s="16"/>
      <c r="AVN86" s="16"/>
      <c r="AVO86" s="16"/>
      <c r="AVP86" s="16"/>
      <c r="AVQ86" s="16"/>
      <c r="AVR86" s="16"/>
      <c r="AVS86" s="16"/>
      <c r="AVT86" s="16"/>
      <c r="AVU86" s="16"/>
      <c r="AVV86" s="16"/>
      <c r="AVW86" s="16"/>
      <c r="AVX86" s="16"/>
      <c r="AVY86" s="16"/>
      <c r="AVZ86" s="16"/>
      <c r="AWA86" s="16"/>
      <c r="AWB86" s="16"/>
      <c r="AWC86" s="16"/>
      <c r="AWD86" s="16"/>
      <c r="AWE86" s="16"/>
      <c r="AWF86" s="16"/>
      <c r="AWG86" s="16"/>
      <c r="AWH86" s="16"/>
      <c r="AWI86" s="16"/>
      <c r="AWJ86" s="16"/>
      <c r="AWK86" s="16"/>
      <c r="AWL86" s="16"/>
      <c r="AWM86" s="16"/>
      <c r="AWN86" s="16"/>
      <c r="AWO86" s="16"/>
      <c r="AWP86" s="16"/>
      <c r="AWQ86" s="16"/>
      <c r="AWR86" s="16"/>
      <c r="AWS86" s="16"/>
      <c r="AWT86" s="16"/>
      <c r="AWU86" s="16"/>
      <c r="AWV86" s="16"/>
      <c r="AWW86" s="16"/>
      <c r="AWX86" s="16"/>
      <c r="AWY86" s="16"/>
      <c r="AWZ86" s="16"/>
      <c r="AXA86" s="16"/>
      <c r="AXB86" s="16"/>
      <c r="AXC86" s="16"/>
      <c r="AXD86" s="16"/>
      <c r="AXE86" s="16"/>
      <c r="AXF86" s="16"/>
      <c r="AXG86" s="16"/>
      <c r="AXH86" s="16"/>
      <c r="AXI86" s="16"/>
      <c r="AXJ86" s="16"/>
      <c r="AXK86" s="16"/>
      <c r="AXL86" s="16"/>
      <c r="AXM86" s="16"/>
      <c r="AXN86" s="16"/>
      <c r="AXO86" s="16"/>
      <c r="AXP86" s="16"/>
      <c r="AXQ86" s="16"/>
      <c r="AXR86" s="16"/>
      <c r="AXS86" s="16"/>
      <c r="AXT86" s="16"/>
      <c r="AXU86" s="16"/>
      <c r="AXV86" s="16"/>
      <c r="AXW86" s="16"/>
      <c r="AXX86" s="16"/>
      <c r="AXY86" s="16"/>
      <c r="AXZ86" s="16"/>
      <c r="AYA86" s="16"/>
      <c r="AYB86" s="16"/>
      <c r="AYC86" s="16"/>
      <c r="AYD86" s="16"/>
      <c r="AYE86" s="16"/>
      <c r="AYF86" s="16"/>
      <c r="AYG86" s="16"/>
      <c r="AYH86" s="16"/>
      <c r="AYI86" s="16"/>
      <c r="AYJ86" s="16"/>
      <c r="AYK86" s="16"/>
      <c r="AYL86" s="16"/>
      <c r="AYM86" s="16"/>
      <c r="AYN86" s="16"/>
      <c r="AYO86" s="16"/>
      <c r="AYP86" s="16"/>
      <c r="AYQ86" s="16"/>
      <c r="AYR86" s="16"/>
      <c r="AYS86" s="16"/>
      <c r="AYT86" s="16"/>
      <c r="AYU86" s="16"/>
      <c r="AYV86" s="16"/>
      <c r="AYW86" s="16"/>
      <c r="AYX86" s="16"/>
      <c r="AYY86" s="16"/>
      <c r="AYZ86" s="16"/>
      <c r="AZA86" s="16"/>
      <c r="AZB86" s="16"/>
      <c r="AZC86" s="16"/>
      <c r="AZD86" s="16"/>
      <c r="AZE86" s="16"/>
      <c r="AZF86" s="16"/>
      <c r="AZG86" s="16"/>
      <c r="AZH86" s="16"/>
      <c r="AZI86" s="16"/>
      <c r="AZJ86" s="16"/>
      <c r="AZK86" s="16"/>
      <c r="AZL86" s="16"/>
      <c r="AZM86" s="16"/>
      <c r="AZN86" s="16"/>
      <c r="AZO86" s="16"/>
      <c r="AZP86" s="16"/>
      <c r="AZQ86" s="16"/>
      <c r="AZR86" s="16"/>
      <c r="AZS86" s="16"/>
      <c r="AZT86" s="16"/>
      <c r="AZU86" s="16"/>
      <c r="AZV86" s="16"/>
      <c r="AZW86" s="16"/>
      <c r="AZX86" s="16"/>
      <c r="AZY86" s="16"/>
      <c r="AZZ86" s="16"/>
      <c r="BAA86" s="16"/>
      <c r="BAB86" s="16"/>
      <c r="BAC86" s="16"/>
      <c r="BAD86" s="16"/>
      <c r="BAE86" s="16"/>
      <c r="BAF86" s="16"/>
      <c r="BAG86" s="16"/>
      <c r="BAH86" s="16"/>
      <c r="BAI86" s="16"/>
      <c r="BAJ86" s="16"/>
      <c r="BAK86" s="16"/>
      <c r="BAL86" s="16"/>
      <c r="BAM86" s="16"/>
      <c r="BAN86" s="16"/>
      <c r="BAO86" s="16"/>
      <c r="BAP86" s="16"/>
      <c r="BAQ86" s="16"/>
      <c r="BAR86" s="16"/>
      <c r="BAS86" s="16"/>
      <c r="BAT86" s="16"/>
      <c r="BAU86" s="16"/>
      <c r="BAV86" s="16"/>
      <c r="BAW86" s="16"/>
      <c r="BAX86" s="16"/>
      <c r="BAY86" s="16"/>
      <c r="BAZ86" s="16"/>
      <c r="BBA86" s="16"/>
      <c r="BBB86" s="16"/>
      <c r="BBC86" s="16"/>
      <c r="BBD86" s="16"/>
      <c r="BBE86" s="16"/>
      <c r="BBF86" s="16"/>
      <c r="BBG86" s="16"/>
      <c r="BBH86" s="16"/>
      <c r="BBI86" s="16"/>
      <c r="BBJ86" s="16"/>
      <c r="BBK86" s="16"/>
      <c r="BBL86" s="16"/>
      <c r="BBM86" s="16"/>
      <c r="BBN86" s="16"/>
      <c r="BBO86" s="16"/>
      <c r="BBP86" s="16"/>
      <c r="BBQ86" s="16"/>
      <c r="BBR86" s="16"/>
      <c r="BBS86" s="16"/>
      <c r="BBT86" s="16"/>
      <c r="BBU86" s="16"/>
      <c r="BBV86" s="16"/>
      <c r="BBW86" s="16"/>
      <c r="BBX86" s="16"/>
      <c r="BBY86" s="16"/>
      <c r="BBZ86" s="16"/>
      <c r="BCA86" s="16"/>
      <c r="BCB86" s="16"/>
      <c r="BCC86" s="16"/>
      <c r="BCD86" s="16"/>
      <c r="BCE86" s="16"/>
      <c r="BCF86" s="16"/>
      <c r="BCG86" s="16"/>
      <c r="BCH86" s="16"/>
      <c r="BCI86" s="16"/>
      <c r="BCJ86" s="16"/>
      <c r="BCK86" s="16"/>
      <c r="BCL86" s="16"/>
      <c r="BCM86" s="16"/>
      <c r="BCN86" s="16"/>
      <c r="BCO86" s="16"/>
      <c r="BCP86" s="16"/>
      <c r="BCQ86" s="16"/>
      <c r="BCR86" s="16"/>
      <c r="BCS86" s="16"/>
      <c r="BCT86" s="16"/>
      <c r="BCU86" s="16"/>
      <c r="BCV86" s="16"/>
      <c r="BCW86" s="16"/>
      <c r="BCX86" s="16"/>
      <c r="BCY86" s="16"/>
      <c r="BCZ86" s="16"/>
      <c r="BDA86" s="16"/>
      <c r="BDB86" s="16"/>
      <c r="BDC86" s="16"/>
      <c r="BDD86" s="16"/>
      <c r="BDE86" s="16"/>
      <c r="BDF86" s="16"/>
      <c r="BDG86" s="16"/>
      <c r="BDH86" s="16"/>
      <c r="BDI86" s="16"/>
      <c r="BDJ86" s="16"/>
      <c r="BDK86" s="16"/>
      <c r="BDL86" s="16"/>
      <c r="BDM86" s="16"/>
      <c r="BDN86" s="16"/>
      <c r="BDO86" s="16"/>
      <c r="BDP86" s="16"/>
      <c r="BDQ86" s="16"/>
      <c r="BDR86" s="16"/>
      <c r="BDS86" s="16"/>
      <c r="BDT86" s="16"/>
      <c r="BDU86" s="16"/>
      <c r="BDV86" s="16"/>
      <c r="BDW86" s="16"/>
      <c r="BDX86" s="16"/>
      <c r="BDY86" s="16"/>
      <c r="BDZ86" s="16"/>
      <c r="BEA86" s="16"/>
      <c r="BEB86" s="16"/>
      <c r="BEC86" s="16"/>
      <c r="BED86" s="16"/>
      <c r="BEE86" s="16"/>
      <c r="BEF86" s="16"/>
      <c r="BEG86" s="16"/>
      <c r="BEH86" s="16"/>
      <c r="BEI86" s="16"/>
      <c r="BEJ86" s="16"/>
      <c r="BEK86" s="16"/>
      <c r="BEL86" s="16"/>
      <c r="BEM86" s="16"/>
      <c r="BEN86" s="16"/>
      <c r="BEO86" s="16"/>
      <c r="BEP86" s="16"/>
      <c r="BEQ86" s="16"/>
      <c r="BER86" s="16"/>
      <c r="BES86" s="16"/>
      <c r="BET86" s="16"/>
      <c r="BEU86" s="16"/>
      <c r="BEV86" s="16"/>
      <c r="BEW86" s="16"/>
      <c r="BEX86" s="16"/>
      <c r="BEY86" s="16"/>
      <c r="BEZ86" s="16"/>
      <c r="BFA86" s="16"/>
      <c r="BFB86" s="16"/>
      <c r="BFC86" s="16"/>
      <c r="BFD86" s="16"/>
      <c r="BFE86" s="16"/>
      <c r="BFF86" s="16"/>
      <c r="BFG86" s="16"/>
      <c r="BFH86" s="16"/>
      <c r="BFI86" s="16"/>
      <c r="BFJ86" s="16"/>
      <c r="BFK86" s="16"/>
      <c r="BFL86" s="16"/>
      <c r="BFM86" s="16"/>
      <c r="BFN86" s="16"/>
      <c r="BFO86" s="16"/>
      <c r="BFP86" s="16"/>
      <c r="BFQ86" s="16"/>
      <c r="BFR86" s="16"/>
      <c r="BFS86" s="16"/>
      <c r="BFT86" s="16"/>
      <c r="BFU86" s="16"/>
      <c r="BFV86" s="16"/>
      <c r="BFW86" s="16"/>
      <c r="BFX86" s="16"/>
      <c r="BFY86" s="16"/>
      <c r="BFZ86" s="16"/>
      <c r="BGA86" s="16"/>
      <c r="BGB86" s="16"/>
      <c r="BGC86" s="16"/>
      <c r="BGD86" s="16"/>
      <c r="BGE86" s="16"/>
      <c r="BGF86" s="16"/>
      <c r="BGG86" s="16"/>
      <c r="BGH86" s="16"/>
      <c r="BGI86" s="16"/>
      <c r="BGJ86" s="16"/>
      <c r="BGK86" s="16"/>
      <c r="BGL86" s="16"/>
      <c r="BGM86" s="16"/>
      <c r="BGN86" s="16"/>
      <c r="BGO86" s="16"/>
      <c r="BGP86" s="16"/>
      <c r="BGQ86" s="16"/>
      <c r="BGR86" s="16"/>
      <c r="BGS86" s="16"/>
      <c r="BGT86" s="16"/>
      <c r="BGU86" s="16"/>
      <c r="BGV86" s="16"/>
      <c r="BGW86" s="16"/>
      <c r="BGX86" s="16"/>
      <c r="BGY86" s="16"/>
      <c r="BGZ86" s="16"/>
      <c r="BHA86" s="16"/>
      <c r="BHB86" s="16"/>
      <c r="BHC86" s="16"/>
      <c r="BHD86" s="16"/>
      <c r="BHE86" s="16"/>
      <c r="BHF86" s="16"/>
      <c r="BHG86" s="16"/>
      <c r="BHH86" s="16"/>
      <c r="BHI86" s="16"/>
      <c r="BHJ86" s="16"/>
      <c r="BHK86" s="16"/>
      <c r="BHL86" s="16"/>
      <c r="BHM86" s="16"/>
      <c r="BHN86" s="16"/>
      <c r="BHO86" s="16"/>
      <c r="BHP86" s="16"/>
      <c r="BHQ86" s="16"/>
      <c r="BHR86" s="16"/>
      <c r="BHS86" s="16"/>
      <c r="BHT86" s="16"/>
      <c r="BHU86" s="16"/>
      <c r="BHV86" s="16"/>
      <c r="BHW86" s="16"/>
      <c r="BHX86" s="16"/>
      <c r="BHY86" s="16"/>
      <c r="BHZ86" s="16"/>
      <c r="BIA86" s="16"/>
      <c r="BIB86" s="16"/>
      <c r="BIC86" s="16"/>
      <c r="BID86" s="16"/>
      <c r="BIE86" s="16"/>
      <c r="BIF86" s="16"/>
      <c r="BIG86" s="16"/>
      <c r="BIH86" s="16"/>
      <c r="BII86" s="16"/>
      <c r="BIJ86" s="16"/>
      <c r="BIK86" s="16"/>
      <c r="BIL86" s="16"/>
      <c r="BIM86" s="16"/>
      <c r="BIN86" s="16"/>
      <c r="BIO86" s="16"/>
      <c r="BIP86" s="16"/>
      <c r="BIQ86" s="16"/>
      <c r="BIR86" s="16"/>
      <c r="BIS86" s="16"/>
      <c r="BIT86" s="16"/>
      <c r="BIU86" s="16"/>
      <c r="BIV86" s="16"/>
      <c r="BIW86" s="16"/>
      <c r="BIX86" s="16"/>
      <c r="BIY86" s="16"/>
      <c r="BIZ86" s="16"/>
      <c r="BJA86" s="16"/>
      <c r="BJB86" s="16"/>
      <c r="BJC86" s="16"/>
      <c r="BJD86" s="16"/>
      <c r="BJE86" s="16"/>
      <c r="BJF86" s="16"/>
      <c r="BJG86" s="16"/>
      <c r="BJH86" s="16"/>
      <c r="BJI86" s="16"/>
      <c r="BJJ86" s="16"/>
      <c r="BJK86" s="16"/>
      <c r="BJL86" s="16"/>
      <c r="BJM86" s="16"/>
      <c r="BJN86" s="16"/>
      <c r="BJO86" s="16"/>
      <c r="BJP86" s="16"/>
      <c r="BJQ86" s="16"/>
      <c r="BJR86" s="16"/>
      <c r="BJS86" s="16"/>
      <c r="BJT86" s="16"/>
      <c r="BJU86" s="16"/>
      <c r="BJV86" s="16"/>
      <c r="BJW86" s="16"/>
      <c r="BJX86" s="16"/>
      <c r="BJY86" s="16"/>
      <c r="BJZ86" s="16"/>
      <c r="BKA86" s="16"/>
      <c r="BKB86" s="16"/>
      <c r="BKC86" s="16"/>
      <c r="BKD86" s="16"/>
      <c r="BKE86" s="16"/>
      <c r="BKF86" s="16"/>
      <c r="BKG86" s="16"/>
      <c r="BKH86" s="16"/>
      <c r="BKI86" s="16"/>
      <c r="BKJ86" s="16"/>
      <c r="BKK86" s="16"/>
      <c r="BKL86" s="16"/>
      <c r="BKM86" s="16"/>
      <c r="BKN86" s="16"/>
      <c r="BKO86" s="16"/>
      <c r="BKP86" s="16"/>
      <c r="BKQ86" s="16"/>
      <c r="BKR86" s="16"/>
      <c r="BKS86" s="16"/>
      <c r="BKT86" s="16"/>
      <c r="BKU86" s="16"/>
      <c r="BKV86" s="16"/>
      <c r="BKW86" s="16"/>
      <c r="BKX86" s="16"/>
      <c r="BKY86" s="16"/>
      <c r="BKZ86" s="16"/>
      <c r="BLA86" s="16"/>
      <c r="BLB86" s="16"/>
      <c r="BLC86" s="16"/>
      <c r="BLD86" s="16"/>
      <c r="BLE86" s="16"/>
      <c r="BLF86" s="16"/>
      <c r="BLG86" s="16"/>
      <c r="BLH86" s="16"/>
      <c r="BLI86" s="16"/>
      <c r="BLJ86" s="16"/>
      <c r="BLK86" s="16"/>
      <c r="BLL86" s="16"/>
      <c r="BLM86" s="16"/>
      <c r="BLN86" s="16"/>
      <c r="BLO86" s="16"/>
      <c r="BLP86" s="16"/>
      <c r="BLQ86" s="16"/>
      <c r="BLR86" s="16"/>
      <c r="BLS86" s="16"/>
      <c r="BLT86" s="16"/>
      <c r="BLU86" s="16"/>
      <c r="BLV86" s="16"/>
      <c r="BLW86" s="16"/>
      <c r="BLX86" s="16"/>
      <c r="BLY86" s="16"/>
      <c r="BLZ86" s="16"/>
      <c r="BMA86" s="16"/>
      <c r="BMB86" s="16"/>
      <c r="BMC86" s="16"/>
      <c r="BMD86" s="16"/>
      <c r="BME86" s="16"/>
      <c r="BMF86" s="16"/>
      <c r="BMG86" s="16"/>
      <c r="BMH86" s="16"/>
      <c r="BMI86" s="16"/>
      <c r="BMJ86" s="16"/>
      <c r="BMK86" s="16"/>
      <c r="BML86" s="16"/>
      <c r="BMM86" s="16"/>
      <c r="BMN86" s="16"/>
      <c r="BMO86" s="16"/>
      <c r="BMP86" s="16"/>
      <c r="BMQ86" s="16"/>
      <c r="BMR86" s="16"/>
      <c r="BMS86" s="16"/>
      <c r="BMT86" s="16"/>
      <c r="BMU86" s="16"/>
      <c r="BMV86" s="16"/>
      <c r="BMW86" s="16"/>
      <c r="BMX86" s="16"/>
      <c r="BMY86" s="16"/>
      <c r="BMZ86" s="16"/>
      <c r="BNA86" s="16"/>
      <c r="BNB86" s="16"/>
      <c r="BNC86" s="16"/>
      <c r="BND86" s="16"/>
      <c r="BNE86" s="16"/>
      <c r="BNF86" s="16"/>
      <c r="BNG86" s="16"/>
      <c r="BNH86" s="16"/>
      <c r="BNI86" s="16"/>
      <c r="BNJ86" s="16"/>
      <c r="BNK86" s="16"/>
      <c r="BNL86" s="16"/>
      <c r="BNM86" s="16"/>
      <c r="BNN86" s="16"/>
      <c r="BNO86" s="16"/>
      <c r="BNP86" s="16"/>
      <c r="BNQ86" s="16"/>
      <c r="BNR86" s="16"/>
      <c r="BNS86" s="16"/>
      <c r="BNT86" s="16"/>
      <c r="BNU86" s="16"/>
      <c r="BNV86" s="16"/>
      <c r="BNW86" s="16"/>
      <c r="BNX86" s="16"/>
      <c r="BNY86" s="16"/>
      <c r="BNZ86" s="16"/>
      <c r="BOA86" s="16"/>
      <c r="BOB86" s="16"/>
      <c r="BOC86" s="16"/>
      <c r="BOD86" s="16"/>
      <c r="BOE86" s="16"/>
      <c r="BOF86" s="16"/>
      <c r="BOG86" s="16"/>
      <c r="BOH86" s="16"/>
      <c r="BOI86" s="16"/>
      <c r="BOJ86" s="16"/>
      <c r="BOK86" s="16"/>
      <c r="BOL86" s="16"/>
      <c r="BOM86" s="16"/>
      <c r="BON86" s="16"/>
      <c r="BOO86" s="16"/>
      <c r="BOP86" s="16"/>
      <c r="BOQ86" s="16"/>
      <c r="BOR86" s="16"/>
      <c r="BOS86" s="16"/>
      <c r="BOT86" s="16"/>
      <c r="BOU86" s="16"/>
      <c r="BOV86" s="16"/>
      <c r="BOW86" s="16"/>
      <c r="BOX86" s="16"/>
      <c r="BOY86" s="16"/>
      <c r="BOZ86" s="16"/>
      <c r="BPA86" s="16"/>
      <c r="BPB86" s="16"/>
      <c r="BPC86" s="16"/>
      <c r="BPD86" s="16"/>
      <c r="BPE86" s="16"/>
      <c r="BPF86" s="16"/>
      <c r="BPG86" s="16"/>
      <c r="BPH86" s="16"/>
      <c r="BPI86" s="16"/>
      <c r="BPJ86" s="16"/>
      <c r="BPK86" s="16"/>
      <c r="BPL86" s="16"/>
      <c r="BPM86" s="16"/>
      <c r="BPN86" s="16"/>
      <c r="BPO86" s="16"/>
      <c r="BPP86" s="16"/>
      <c r="BPQ86" s="16"/>
      <c r="BPR86" s="16"/>
      <c r="BPS86" s="16"/>
      <c r="BPT86" s="16"/>
      <c r="BPU86" s="16"/>
      <c r="BPV86" s="16"/>
      <c r="BPW86" s="16"/>
      <c r="BPX86" s="16"/>
      <c r="BPY86" s="16"/>
      <c r="BPZ86" s="16"/>
      <c r="BQA86" s="16"/>
      <c r="BQB86" s="16"/>
      <c r="BQC86" s="16"/>
      <c r="BQD86" s="16"/>
      <c r="BQE86" s="16"/>
      <c r="BQF86" s="16"/>
      <c r="BQG86" s="16"/>
      <c r="BQH86" s="16"/>
      <c r="BQI86" s="16"/>
      <c r="BQJ86" s="16"/>
      <c r="BQK86" s="16"/>
      <c r="BQL86" s="16"/>
      <c r="BQM86" s="16"/>
      <c r="BQN86" s="16"/>
      <c r="BQO86" s="16"/>
      <c r="BQP86" s="16"/>
      <c r="BQQ86" s="16"/>
      <c r="BQR86" s="16"/>
      <c r="BQS86" s="16"/>
      <c r="BQT86" s="16"/>
      <c r="BQU86" s="16"/>
      <c r="BQV86" s="16"/>
      <c r="BQW86" s="16"/>
      <c r="BQX86" s="16"/>
      <c r="BQY86" s="16"/>
      <c r="BQZ86" s="16"/>
      <c r="BRA86" s="16"/>
      <c r="BRB86" s="16"/>
      <c r="BRC86" s="16"/>
      <c r="BRD86" s="16"/>
      <c r="BRE86" s="16"/>
      <c r="BRF86" s="16"/>
      <c r="BRG86" s="16"/>
      <c r="BRH86" s="16"/>
      <c r="BRI86" s="16"/>
      <c r="BRJ86" s="16"/>
      <c r="BRK86" s="16"/>
      <c r="BRL86" s="16"/>
      <c r="BRM86" s="16"/>
      <c r="BRN86" s="16"/>
      <c r="BRO86" s="16"/>
      <c r="BRP86" s="16"/>
      <c r="BRQ86" s="16"/>
      <c r="BRR86" s="16"/>
      <c r="BRS86" s="16"/>
      <c r="BRT86" s="16"/>
      <c r="BRU86" s="16"/>
      <c r="BRV86" s="16"/>
      <c r="BRW86" s="16"/>
      <c r="BRX86" s="16"/>
      <c r="BRY86" s="16"/>
      <c r="BRZ86" s="16"/>
      <c r="BSA86" s="16"/>
      <c r="BSB86" s="16"/>
      <c r="BSC86" s="16"/>
      <c r="BSD86" s="16"/>
      <c r="BSE86" s="16"/>
      <c r="BSF86" s="16"/>
      <c r="BSG86" s="16"/>
      <c r="BSH86" s="16"/>
      <c r="BSI86" s="16"/>
      <c r="BSJ86" s="16"/>
      <c r="BSK86" s="16"/>
      <c r="BSL86" s="16"/>
      <c r="BSM86" s="16"/>
      <c r="BSN86" s="16"/>
      <c r="BSO86" s="16"/>
      <c r="BSP86" s="16"/>
      <c r="BSQ86" s="16"/>
      <c r="BSR86" s="16"/>
      <c r="BSS86" s="16"/>
      <c r="BST86" s="16"/>
      <c r="BSU86" s="16"/>
      <c r="BSV86" s="16"/>
      <c r="BSW86" s="16"/>
      <c r="BSX86" s="16"/>
      <c r="BSY86" s="16"/>
      <c r="BSZ86" s="16"/>
      <c r="BTA86" s="16"/>
      <c r="BTB86" s="16"/>
      <c r="BTC86" s="16"/>
      <c r="BTD86" s="16"/>
      <c r="BTE86" s="16"/>
      <c r="BTF86" s="16"/>
      <c r="BTG86" s="16"/>
      <c r="BTH86" s="16"/>
    </row>
    <row r="87" spans="1:1880" s="285" customFormat="1" ht="225" customHeight="1" x14ac:dyDescent="0.3">
      <c r="A87" s="64">
        <v>577</v>
      </c>
      <c r="B87" s="249"/>
      <c r="C87" s="249" t="s">
        <v>108</v>
      </c>
      <c r="D87" s="492" t="s">
        <v>509</v>
      </c>
      <c r="E87" s="349"/>
      <c r="F87" s="124"/>
      <c r="G87" s="350" t="str">
        <f>IF(F87="Yes","In this cell - Please include the name of the plan, a brief description of the benefit and the population group that received the benefits."," ")</f>
        <v xml:space="preserve"> </v>
      </c>
      <c r="H87" s="15"/>
      <c r="I87" s="655"/>
      <c r="J87"/>
      <c r="K87" s="16"/>
      <c r="L87"/>
      <c r="M87" s="16"/>
      <c r="N87" s="126"/>
      <c r="O87" s="16"/>
      <c r="P87" s="16"/>
      <c r="Q87" s="16"/>
      <c r="R87" s="16"/>
      <c r="S87" s="16"/>
      <c r="T87" s="16"/>
      <c r="U87" s="16"/>
      <c r="V87" s="16"/>
      <c r="W87" s="16"/>
      <c r="X87" s="16"/>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c r="MR87" s="16"/>
      <c r="MS87" s="16"/>
      <c r="MT87" s="16"/>
      <c r="MU87" s="16"/>
      <c r="MV87" s="16"/>
      <c r="MW87" s="16"/>
      <c r="MX87" s="16"/>
      <c r="MY87" s="16"/>
      <c r="MZ87" s="16"/>
      <c r="NA87" s="16"/>
      <c r="NB87" s="16"/>
      <c r="NC87" s="16"/>
      <c r="ND87" s="16"/>
      <c r="NE87" s="16"/>
      <c r="NF87" s="16"/>
      <c r="NG87" s="16"/>
      <c r="NH87" s="16"/>
      <c r="NI87" s="16"/>
      <c r="NJ87" s="16"/>
      <c r="NK87" s="16"/>
      <c r="NL87" s="16"/>
      <c r="NM87" s="16"/>
      <c r="NN87" s="16"/>
      <c r="NO87" s="16"/>
      <c r="NP87" s="16"/>
      <c r="NQ87" s="16"/>
      <c r="NR87" s="16"/>
      <c r="NS87" s="16"/>
      <c r="NT87" s="16"/>
      <c r="NU87" s="16"/>
      <c r="NV87" s="16"/>
      <c r="NW87" s="16"/>
      <c r="NX87" s="16"/>
      <c r="NY87" s="16"/>
      <c r="NZ87" s="16"/>
      <c r="OA87" s="16"/>
      <c r="OB87" s="16"/>
      <c r="OC87" s="16"/>
      <c r="OD87" s="16"/>
      <c r="OE87" s="16"/>
      <c r="OF87" s="16"/>
      <c r="OG87" s="16"/>
      <c r="OH87" s="16"/>
      <c r="OI87" s="16"/>
      <c r="OJ87" s="16"/>
      <c r="OK87" s="16"/>
      <c r="OL87" s="16"/>
      <c r="OM87" s="16"/>
      <c r="ON87" s="16"/>
      <c r="OO87" s="16"/>
      <c r="OP87" s="16"/>
      <c r="OQ87" s="16"/>
      <c r="OR87" s="16"/>
      <c r="OS87" s="16"/>
      <c r="OT87" s="16"/>
      <c r="OU87" s="16"/>
      <c r="OV87" s="16"/>
      <c r="OW87" s="16"/>
      <c r="OX87" s="16"/>
      <c r="OY87" s="16"/>
      <c r="OZ87" s="16"/>
      <c r="PA87" s="16"/>
      <c r="PB87" s="16"/>
      <c r="PC87" s="16"/>
      <c r="PD87" s="16"/>
      <c r="PE87" s="16"/>
      <c r="PF87" s="16"/>
      <c r="PG87" s="16"/>
      <c r="PH87" s="16"/>
      <c r="PI87" s="16"/>
      <c r="PJ87" s="16"/>
      <c r="PK87" s="16"/>
      <c r="PL87" s="16"/>
      <c r="PM87" s="16"/>
      <c r="PN87" s="16"/>
      <c r="PO87" s="16"/>
      <c r="PP87" s="16"/>
      <c r="PQ87" s="16"/>
      <c r="PR87" s="16"/>
      <c r="PS87" s="16"/>
      <c r="PT87" s="16"/>
      <c r="PU87" s="16"/>
      <c r="PV87" s="16"/>
      <c r="PW87" s="16"/>
      <c r="PX87" s="16"/>
      <c r="PY87" s="16"/>
      <c r="PZ87" s="16"/>
      <c r="QA87" s="16"/>
      <c r="QB87" s="16"/>
      <c r="QC87" s="16"/>
      <c r="QD87" s="16"/>
      <c r="QE87" s="16"/>
      <c r="QF87" s="16"/>
      <c r="QG87" s="16"/>
      <c r="QH87" s="16"/>
      <c r="QI87" s="16"/>
      <c r="QJ87" s="16"/>
      <c r="QK87" s="16"/>
      <c r="QL87" s="16"/>
      <c r="QM87" s="16"/>
      <c r="QN87" s="16"/>
      <c r="QO87" s="16"/>
      <c r="QP87" s="16"/>
      <c r="QQ87" s="16"/>
      <c r="QR87" s="16"/>
      <c r="QS87" s="16"/>
      <c r="QT87" s="16"/>
      <c r="QU87" s="16"/>
      <c r="QV87" s="16"/>
      <c r="QW87" s="16"/>
      <c r="QX87" s="16"/>
      <c r="QY87" s="16"/>
      <c r="QZ87" s="16"/>
      <c r="RA87" s="16"/>
      <c r="RB87" s="16"/>
      <c r="RC87" s="16"/>
      <c r="RD87" s="16"/>
      <c r="RE87" s="16"/>
      <c r="RF87" s="16"/>
      <c r="RG87" s="16"/>
      <c r="RH87" s="16"/>
      <c r="RI87" s="16"/>
      <c r="RJ87" s="16"/>
      <c r="RK87" s="16"/>
      <c r="RL87" s="16"/>
      <c r="RM87" s="16"/>
      <c r="RN87" s="16"/>
      <c r="RO87" s="16"/>
      <c r="RP87" s="16"/>
      <c r="RQ87" s="16"/>
      <c r="RR87" s="16"/>
      <c r="RS87" s="16"/>
      <c r="RT87" s="16"/>
      <c r="RU87" s="16"/>
      <c r="RV87" s="16"/>
      <c r="RW87" s="16"/>
      <c r="RX87" s="16"/>
      <c r="RY87" s="16"/>
      <c r="RZ87" s="16"/>
      <c r="SA87" s="16"/>
      <c r="SB87" s="16"/>
      <c r="SC87" s="16"/>
      <c r="SD87" s="16"/>
      <c r="SE87" s="16"/>
      <c r="SF87" s="16"/>
      <c r="SG87" s="16"/>
      <c r="SH87" s="16"/>
      <c r="SI87" s="16"/>
      <c r="SJ87" s="16"/>
      <c r="SK87" s="16"/>
      <c r="SL87" s="16"/>
      <c r="SM87" s="16"/>
      <c r="SN87" s="16"/>
      <c r="SO87" s="16"/>
      <c r="SP87" s="16"/>
      <c r="SQ87" s="16"/>
      <c r="SR87" s="16"/>
      <c r="SS87" s="16"/>
      <c r="ST87" s="16"/>
      <c r="SU87" s="16"/>
      <c r="SV87" s="16"/>
      <c r="SW87" s="16"/>
      <c r="SX87" s="16"/>
      <c r="SY87" s="16"/>
      <c r="SZ87" s="16"/>
      <c r="TA87" s="16"/>
      <c r="TB87" s="16"/>
      <c r="TC87" s="16"/>
      <c r="TD87" s="16"/>
      <c r="TE87" s="16"/>
      <c r="TF87" s="16"/>
      <c r="TG87" s="16"/>
      <c r="TH87" s="16"/>
      <c r="TI87" s="16"/>
      <c r="TJ87" s="16"/>
      <c r="TK87" s="16"/>
      <c r="TL87" s="16"/>
      <c r="TM87" s="16"/>
      <c r="TN87" s="16"/>
      <c r="TO87" s="16"/>
      <c r="TP87" s="16"/>
      <c r="TQ87" s="16"/>
      <c r="TR87" s="16"/>
      <c r="TS87" s="16"/>
      <c r="TT87" s="16"/>
      <c r="TU87" s="16"/>
      <c r="TV87" s="16"/>
      <c r="TW87" s="16"/>
      <c r="TX87" s="16"/>
      <c r="TY87" s="16"/>
      <c r="TZ87" s="16"/>
      <c r="UA87" s="16"/>
      <c r="UB87" s="16"/>
      <c r="UC87" s="16"/>
      <c r="UD87" s="16"/>
      <c r="UE87" s="16"/>
      <c r="UF87" s="16"/>
      <c r="UG87" s="16"/>
      <c r="UH87" s="16"/>
      <c r="UI87" s="16"/>
      <c r="UJ87" s="16"/>
      <c r="UK87" s="16"/>
      <c r="UL87" s="16"/>
      <c r="UM87" s="16"/>
      <c r="UN87" s="16"/>
      <c r="UO87" s="16"/>
      <c r="UP87" s="16"/>
      <c r="UQ87" s="16"/>
      <c r="UR87" s="16"/>
      <c r="US87" s="16"/>
      <c r="UT87" s="16"/>
      <c r="UU87" s="16"/>
      <c r="UV87" s="16"/>
      <c r="UW87" s="16"/>
      <c r="UX87" s="16"/>
      <c r="UY87" s="16"/>
      <c r="UZ87" s="16"/>
      <c r="VA87" s="16"/>
      <c r="VB87" s="16"/>
      <c r="VC87" s="16"/>
      <c r="VD87" s="16"/>
      <c r="VE87" s="16"/>
      <c r="VF87" s="16"/>
      <c r="VG87" s="16"/>
      <c r="VH87" s="16"/>
      <c r="VI87" s="16"/>
      <c r="VJ87" s="16"/>
      <c r="VK87" s="16"/>
      <c r="VL87" s="16"/>
      <c r="VM87" s="16"/>
      <c r="VN87" s="16"/>
      <c r="VO87" s="16"/>
      <c r="VP87" s="16"/>
      <c r="VQ87" s="16"/>
      <c r="VR87" s="16"/>
      <c r="VS87" s="16"/>
      <c r="VT87" s="16"/>
      <c r="VU87" s="16"/>
      <c r="VV87" s="16"/>
      <c r="VW87" s="16"/>
      <c r="VX87" s="16"/>
      <c r="VY87" s="16"/>
      <c r="VZ87" s="16"/>
      <c r="WA87" s="16"/>
      <c r="WB87" s="16"/>
      <c r="WC87" s="16"/>
      <c r="WD87" s="16"/>
      <c r="WE87" s="16"/>
      <c r="WF87" s="16"/>
      <c r="WG87" s="16"/>
      <c r="WH87" s="16"/>
      <c r="WI87" s="16"/>
      <c r="WJ87" s="16"/>
      <c r="WK87" s="16"/>
      <c r="WL87" s="16"/>
      <c r="WM87" s="16"/>
      <c r="WN87" s="16"/>
      <c r="WO87" s="16"/>
      <c r="WP87" s="16"/>
      <c r="WQ87" s="16"/>
      <c r="WR87" s="16"/>
      <c r="WS87" s="16"/>
      <c r="WT87" s="16"/>
      <c r="WU87" s="16"/>
      <c r="WV87" s="16"/>
      <c r="WW87" s="16"/>
      <c r="WX87" s="16"/>
      <c r="WY87" s="16"/>
      <c r="WZ87" s="16"/>
      <c r="XA87" s="16"/>
      <c r="XB87" s="16"/>
      <c r="XC87" s="16"/>
      <c r="XD87" s="16"/>
      <c r="XE87" s="16"/>
      <c r="XF87" s="16"/>
      <c r="XG87" s="16"/>
      <c r="XH87" s="16"/>
      <c r="XI87" s="16"/>
      <c r="XJ87" s="16"/>
      <c r="XK87" s="16"/>
      <c r="XL87" s="16"/>
      <c r="XM87" s="16"/>
      <c r="XN87" s="16"/>
      <c r="XO87" s="16"/>
      <c r="XP87" s="16"/>
      <c r="XQ87" s="16"/>
      <c r="XR87" s="16"/>
      <c r="XS87" s="16"/>
      <c r="XT87" s="16"/>
      <c r="XU87" s="16"/>
      <c r="XV87" s="16"/>
      <c r="XW87" s="16"/>
      <c r="XX87" s="16"/>
      <c r="XY87" s="16"/>
      <c r="XZ87" s="16"/>
      <c r="YA87" s="16"/>
      <c r="YB87" s="16"/>
      <c r="YC87" s="16"/>
      <c r="YD87" s="16"/>
      <c r="YE87" s="16"/>
      <c r="YF87" s="16"/>
      <c r="YG87" s="16"/>
      <c r="YH87" s="16"/>
      <c r="YI87" s="16"/>
      <c r="YJ87" s="16"/>
      <c r="YK87" s="16"/>
      <c r="YL87" s="16"/>
      <c r="YM87" s="16"/>
      <c r="YN87" s="16"/>
      <c r="YO87" s="16"/>
      <c r="YP87" s="16"/>
      <c r="YQ87" s="16"/>
      <c r="YR87" s="16"/>
      <c r="YS87" s="16"/>
      <c r="YT87" s="16"/>
      <c r="YU87" s="16"/>
      <c r="YV87" s="16"/>
      <c r="YW87" s="16"/>
      <c r="YX87" s="16"/>
      <c r="YY87" s="16"/>
      <c r="YZ87" s="16"/>
      <c r="ZA87" s="16"/>
      <c r="ZB87" s="16"/>
      <c r="ZC87" s="16"/>
      <c r="ZD87" s="16"/>
      <c r="ZE87" s="16"/>
      <c r="ZF87" s="16"/>
      <c r="ZG87" s="16"/>
      <c r="ZH87" s="16"/>
      <c r="ZI87" s="16"/>
      <c r="ZJ87" s="16"/>
      <c r="ZK87" s="16"/>
      <c r="ZL87" s="16"/>
      <c r="ZM87" s="16"/>
      <c r="ZN87" s="16"/>
      <c r="ZO87" s="16"/>
      <c r="ZP87" s="16"/>
      <c r="ZQ87" s="16"/>
      <c r="ZR87" s="16"/>
      <c r="ZS87" s="16"/>
      <c r="ZT87" s="16"/>
      <c r="ZU87" s="16"/>
      <c r="ZV87" s="16"/>
      <c r="ZW87" s="16"/>
      <c r="ZX87" s="16"/>
      <c r="ZY87" s="16"/>
      <c r="ZZ87" s="16"/>
      <c r="AAA87" s="16"/>
      <c r="AAB87" s="16"/>
      <c r="AAC87" s="16"/>
      <c r="AAD87" s="16"/>
      <c r="AAE87" s="16"/>
      <c r="AAF87" s="16"/>
      <c r="AAG87" s="16"/>
      <c r="AAH87" s="16"/>
      <c r="AAI87" s="16"/>
      <c r="AAJ87" s="16"/>
      <c r="AAK87" s="16"/>
      <c r="AAL87" s="16"/>
      <c r="AAM87" s="16"/>
      <c r="AAN87" s="16"/>
      <c r="AAO87" s="16"/>
      <c r="AAP87" s="16"/>
      <c r="AAQ87" s="16"/>
      <c r="AAR87" s="16"/>
      <c r="AAS87" s="16"/>
      <c r="AAT87" s="16"/>
      <c r="AAU87" s="16"/>
      <c r="AAV87" s="16"/>
      <c r="AAW87" s="16"/>
      <c r="AAX87" s="16"/>
      <c r="AAY87" s="16"/>
      <c r="AAZ87" s="16"/>
      <c r="ABA87" s="16"/>
      <c r="ABB87" s="16"/>
      <c r="ABC87" s="16"/>
      <c r="ABD87" s="16"/>
      <c r="ABE87" s="16"/>
      <c r="ABF87" s="16"/>
      <c r="ABG87" s="16"/>
      <c r="ABH87" s="16"/>
      <c r="ABI87" s="16"/>
      <c r="ABJ87" s="16"/>
      <c r="ABK87" s="16"/>
      <c r="ABL87" s="16"/>
      <c r="ABM87" s="16"/>
      <c r="ABN87" s="16"/>
      <c r="ABO87" s="16"/>
      <c r="ABP87" s="16"/>
      <c r="ABQ87" s="16"/>
      <c r="ABR87" s="16"/>
      <c r="ABS87" s="16"/>
      <c r="ABT87" s="16"/>
      <c r="ABU87" s="16"/>
      <c r="ABV87" s="16"/>
      <c r="ABW87" s="16"/>
      <c r="ABX87" s="16"/>
      <c r="ABY87" s="16"/>
      <c r="ABZ87" s="16"/>
      <c r="ACA87" s="16"/>
      <c r="ACB87" s="16"/>
      <c r="ACC87" s="16"/>
      <c r="ACD87" s="16"/>
      <c r="ACE87" s="16"/>
      <c r="ACF87" s="16"/>
      <c r="ACG87" s="16"/>
      <c r="ACH87" s="16"/>
      <c r="ACI87" s="16"/>
      <c r="ACJ87" s="16"/>
      <c r="ACK87" s="16"/>
      <c r="ACL87" s="16"/>
      <c r="ACM87" s="16"/>
      <c r="ACN87" s="16"/>
      <c r="ACO87" s="16"/>
      <c r="ACP87" s="16"/>
      <c r="ACQ87" s="16"/>
      <c r="ACR87" s="16"/>
      <c r="ACS87" s="16"/>
      <c r="ACT87" s="16"/>
      <c r="ACU87" s="16"/>
      <c r="ACV87" s="16"/>
      <c r="ACW87" s="16"/>
      <c r="ACX87" s="16"/>
      <c r="ACY87" s="16"/>
      <c r="ACZ87" s="16"/>
      <c r="ADA87" s="16"/>
      <c r="ADB87" s="16"/>
      <c r="ADC87" s="16"/>
      <c r="ADD87" s="16"/>
      <c r="ADE87" s="16"/>
      <c r="ADF87" s="16"/>
      <c r="ADG87" s="16"/>
      <c r="ADH87" s="16"/>
      <c r="ADI87" s="16"/>
      <c r="ADJ87" s="16"/>
      <c r="ADK87" s="16"/>
      <c r="ADL87" s="16"/>
      <c r="ADM87" s="16"/>
      <c r="ADN87" s="16"/>
      <c r="ADO87" s="16"/>
      <c r="ADP87" s="16"/>
      <c r="ADQ87" s="16"/>
      <c r="ADR87" s="16"/>
      <c r="ADS87" s="16"/>
      <c r="ADT87" s="16"/>
      <c r="ADU87" s="16"/>
      <c r="ADV87" s="16"/>
      <c r="ADW87" s="16"/>
      <c r="ADX87" s="16"/>
      <c r="ADY87" s="16"/>
      <c r="ADZ87" s="16"/>
      <c r="AEA87" s="16"/>
      <c r="AEB87" s="16"/>
      <c r="AEC87" s="16"/>
      <c r="AED87" s="16"/>
      <c r="AEE87" s="16"/>
      <c r="AEF87" s="16"/>
      <c r="AEG87" s="16"/>
      <c r="AEH87" s="16"/>
      <c r="AEI87" s="16"/>
      <c r="AEJ87" s="16"/>
      <c r="AEK87" s="16"/>
      <c r="AEL87" s="16"/>
      <c r="AEM87" s="16"/>
      <c r="AEN87" s="16"/>
      <c r="AEO87" s="16"/>
      <c r="AEP87" s="16"/>
      <c r="AEQ87" s="16"/>
      <c r="AER87" s="16"/>
      <c r="AES87" s="16"/>
      <c r="AET87" s="16"/>
      <c r="AEU87" s="16"/>
      <c r="AEV87" s="16"/>
      <c r="AEW87" s="16"/>
      <c r="AEX87" s="16"/>
      <c r="AEY87" s="16"/>
      <c r="AEZ87" s="16"/>
      <c r="AFA87" s="16"/>
      <c r="AFB87" s="16"/>
      <c r="AFC87" s="16"/>
      <c r="AFD87" s="16"/>
      <c r="AFE87" s="16"/>
      <c r="AFF87" s="16"/>
      <c r="AFG87" s="16"/>
      <c r="AFH87" s="16"/>
      <c r="AFI87" s="16"/>
      <c r="AFJ87" s="16"/>
      <c r="AFK87" s="16"/>
      <c r="AFL87" s="16"/>
      <c r="AFM87" s="16"/>
      <c r="AFN87" s="16"/>
      <c r="AFO87" s="16"/>
      <c r="AFP87" s="16"/>
      <c r="AFQ87" s="16"/>
      <c r="AFR87" s="16"/>
      <c r="AFS87" s="16"/>
      <c r="AFT87" s="16"/>
      <c r="AFU87" s="16"/>
      <c r="AFV87" s="16"/>
      <c r="AFW87" s="16"/>
      <c r="AFX87" s="16"/>
      <c r="AFY87" s="16"/>
      <c r="AFZ87" s="16"/>
      <c r="AGA87" s="16"/>
      <c r="AGB87" s="16"/>
      <c r="AGC87" s="16"/>
      <c r="AGD87" s="16"/>
      <c r="AGE87" s="16"/>
      <c r="AGF87" s="16"/>
      <c r="AGG87" s="16"/>
      <c r="AGH87" s="16"/>
      <c r="AGI87" s="16"/>
      <c r="AGJ87" s="16"/>
      <c r="AGK87" s="16"/>
      <c r="AGL87" s="16"/>
      <c r="AGM87" s="16"/>
      <c r="AGN87" s="16"/>
      <c r="AGO87" s="16"/>
      <c r="AGP87" s="16"/>
      <c r="AGQ87" s="16"/>
      <c r="AGR87" s="16"/>
      <c r="AGS87" s="16"/>
      <c r="AGT87" s="16"/>
      <c r="AGU87" s="16"/>
      <c r="AGV87" s="16"/>
      <c r="AGW87" s="16"/>
      <c r="AGX87" s="16"/>
      <c r="AGY87" s="16"/>
      <c r="AGZ87" s="16"/>
      <c r="AHA87" s="16"/>
      <c r="AHB87" s="16"/>
      <c r="AHC87" s="16"/>
      <c r="AHD87" s="16"/>
      <c r="AHE87" s="16"/>
      <c r="AHF87" s="16"/>
      <c r="AHG87" s="16"/>
      <c r="AHH87" s="16"/>
      <c r="AHI87" s="16"/>
      <c r="AHJ87" s="16"/>
      <c r="AHK87" s="16"/>
      <c r="AHL87" s="16"/>
      <c r="AHM87" s="16"/>
      <c r="AHN87" s="16"/>
      <c r="AHO87" s="16"/>
      <c r="AHP87" s="16"/>
      <c r="AHQ87" s="16"/>
      <c r="AHR87" s="16"/>
      <c r="AHS87" s="16"/>
      <c r="AHT87" s="16"/>
      <c r="AHU87" s="16"/>
      <c r="AHV87" s="16"/>
      <c r="AHW87" s="16"/>
      <c r="AHX87" s="16"/>
      <c r="AHY87" s="16"/>
      <c r="AHZ87" s="16"/>
      <c r="AIA87" s="16"/>
      <c r="AIB87" s="16"/>
      <c r="AIC87" s="16"/>
      <c r="AID87" s="16"/>
      <c r="AIE87" s="16"/>
      <c r="AIF87" s="16"/>
      <c r="AIG87" s="16"/>
      <c r="AIH87" s="16"/>
      <c r="AII87" s="16"/>
      <c r="AIJ87" s="16"/>
      <c r="AIK87" s="16"/>
      <c r="AIL87" s="16"/>
      <c r="AIM87" s="16"/>
      <c r="AIN87" s="16"/>
      <c r="AIO87" s="16"/>
      <c r="AIP87" s="16"/>
      <c r="AIQ87" s="16"/>
      <c r="AIR87" s="16"/>
      <c r="AIS87" s="16"/>
      <c r="AIT87" s="16"/>
      <c r="AIU87" s="16"/>
      <c r="AIV87" s="16"/>
      <c r="AIW87" s="16"/>
      <c r="AIX87" s="16"/>
      <c r="AIY87" s="16"/>
      <c r="AIZ87" s="16"/>
      <c r="AJA87" s="16"/>
      <c r="AJB87" s="16"/>
      <c r="AJC87" s="16"/>
      <c r="AJD87" s="16"/>
      <c r="AJE87" s="16"/>
      <c r="AJF87" s="16"/>
      <c r="AJG87" s="16"/>
      <c r="AJH87" s="16"/>
      <c r="AJI87" s="16"/>
      <c r="AJJ87" s="16"/>
      <c r="AJK87" s="16"/>
      <c r="AJL87" s="16"/>
      <c r="AJM87" s="16"/>
      <c r="AJN87" s="16"/>
      <c r="AJO87" s="16"/>
      <c r="AJP87" s="16"/>
      <c r="AJQ87" s="16"/>
      <c r="AJR87" s="16"/>
      <c r="AJS87" s="16"/>
      <c r="AJT87" s="16"/>
      <c r="AJU87" s="16"/>
      <c r="AJV87" s="16"/>
      <c r="AJW87" s="16"/>
      <c r="AJX87" s="16"/>
      <c r="AJY87" s="16"/>
      <c r="AJZ87" s="16"/>
      <c r="AKA87" s="16"/>
      <c r="AKB87" s="16"/>
      <c r="AKC87" s="16"/>
      <c r="AKD87" s="16"/>
      <c r="AKE87" s="16"/>
      <c r="AKF87" s="16"/>
      <c r="AKG87" s="16"/>
      <c r="AKH87" s="16"/>
      <c r="AKI87" s="16"/>
      <c r="AKJ87" s="16"/>
      <c r="AKK87" s="16"/>
      <c r="AKL87" s="16"/>
      <c r="AKM87" s="16"/>
      <c r="AKN87" s="16"/>
      <c r="AKO87" s="16"/>
      <c r="AKP87" s="16"/>
      <c r="AKQ87" s="16"/>
      <c r="AKR87" s="16"/>
      <c r="AKS87" s="16"/>
      <c r="AKT87" s="16"/>
      <c r="AKU87" s="16"/>
      <c r="AKV87" s="16"/>
      <c r="AKW87" s="16"/>
      <c r="AKX87" s="16"/>
      <c r="AKY87" s="16"/>
      <c r="AKZ87" s="16"/>
      <c r="ALA87" s="16"/>
      <c r="ALB87" s="16"/>
      <c r="ALC87" s="16"/>
      <c r="ALD87" s="16"/>
      <c r="ALE87" s="16"/>
      <c r="ALF87" s="16"/>
      <c r="ALG87" s="16"/>
      <c r="ALH87" s="16"/>
      <c r="ALI87" s="16"/>
      <c r="ALJ87" s="16"/>
      <c r="ALK87" s="16"/>
      <c r="ALL87" s="16"/>
      <c r="ALM87" s="16"/>
      <c r="ALN87" s="16"/>
      <c r="ALO87" s="16"/>
      <c r="ALP87" s="16"/>
      <c r="ALQ87" s="16"/>
      <c r="ALR87" s="16"/>
      <c r="ALS87" s="16"/>
      <c r="ALT87" s="16"/>
      <c r="ALU87" s="16"/>
      <c r="ALV87" s="16"/>
      <c r="ALW87" s="16"/>
      <c r="ALX87" s="16"/>
      <c r="ALY87" s="16"/>
      <c r="ALZ87" s="16"/>
      <c r="AMA87" s="16"/>
      <c r="AMB87" s="16"/>
      <c r="AMC87" s="16"/>
      <c r="AMD87" s="16"/>
      <c r="AME87" s="16"/>
      <c r="AMF87" s="16"/>
      <c r="AMG87" s="16"/>
      <c r="AMH87" s="16"/>
      <c r="AMI87" s="16"/>
      <c r="AMJ87" s="16"/>
      <c r="AMK87" s="16"/>
      <c r="AML87" s="16"/>
      <c r="AMM87" s="16"/>
      <c r="AMN87" s="16"/>
      <c r="AMO87" s="16"/>
      <c r="AMP87" s="16"/>
      <c r="AMQ87" s="16"/>
      <c r="AMR87" s="16"/>
      <c r="AMS87" s="16"/>
      <c r="AMT87" s="16"/>
      <c r="AMU87" s="16"/>
      <c r="AMV87" s="16"/>
      <c r="AMW87" s="16"/>
      <c r="AMX87" s="16"/>
      <c r="AMY87" s="16"/>
      <c r="AMZ87" s="16"/>
      <c r="ANA87" s="16"/>
      <c r="ANB87" s="16"/>
      <c r="ANC87" s="16"/>
      <c r="AND87" s="16"/>
      <c r="ANE87" s="16"/>
      <c r="ANF87" s="16"/>
      <c r="ANG87" s="16"/>
      <c r="ANH87" s="16"/>
      <c r="ANI87" s="16"/>
      <c r="ANJ87" s="16"/>
      <c r="ANK87" s="16"/>
      <c r="ANL87" s="16"/>
      <c r="ANM87" s="16"/>
      <c r="ANN87" s="16"/>
      <c r="ANO87" s="16"/>
      <c r="ANP87" s="16"/>
      <c r="ANQ87" s="16"/>
      <c r="ANR87" s="16"/>
      <c r="ANS87" s="16"/>
      <c r="ANT87" s="16"/>
      <c r="ANU87" s="16"/>
      <c r="ANV87" s="16"/>
      <c r="ANW87" s="16"/>
      <c r="ANX87" s="16"/>
      <c r="ANY87" s="16"/>
      <c r="ANZ87" s="16"/>
      <c r="AOA87" s="16"/>
      <c r="AOB87" s="16"/>
      <c r="AOC87" s="16"/>
      <c r="AOD87" s="16"/>
      <c r="AOE87" s="16"/>
      <c r="AOF87" s="16"/>
      <c r="AOG87" s="16"/>
      <c r="AOH87" s="16"/>
      <c r="AOI87" s="16"/>
      <c r="AOJ87" s="16"/>
      <c r="AOK87" s="16"/>
      <c r="AOL87" s="16"/>
      <c r="AOM87" s="16"/>
      <c r="AON87" s="16"/>
      <c r="AOO87" s="16"/>
      <c r="AOP87" s="16"/>
      <c r="AOQ87" s="16"/>
      <c r="AOR87" s="16"/>
      <c r="AOS87" s="16"/>
      <c r="AOT87" s="16"/>
      <c r="AOU87" s="16"/>
      <c r="AOV87" s="16"/>
      <c r="AOW87" s="16"/>
      <c r="AOX87" s="16"/>
      <c r="AOY87" s="16"/>
      <c r="AOZ87" s="16"/>
      <c r="APA87" s="16"/>
      <c r="APB87" s="16"/>
      <c r="APC87" s="16"/>
      <c r="APD87" s="16"/>
      <c r="APE87" s="16"/>
      <c r="APF87" s="16"/>
      <c r="APG87" s="16"/>
      <c r="APH87" s="16"/>
      <c r="API87" s="16"/>
      <c r="APJ87" s="16"/>
      <c r="APK87" s="16"/>
      <c r="APL87" s="16"/>
      <c r="APM87" s="16"/>
      <c r="APN87" s="16"/>
      <c r="APO87" s="16"/>
      <c r="APP87" s="16"/>
      <c r="APQ87" s="16"/>
      <c r="APR87" s="16"/>
      <c r="APS87" s="16"/>
      <c r="APT87" s="16"/>
      <c r="APU87" s="16"/>
      <c r="APV87" s="16"/>
      <c r="APW87" s="16"/>
      <c r="APX87" s="16"/>
      <c r="APY87" s="16"/>
      <c r="APZ87" s="16"/>
      <c r="AQA87" s="16"/>
      <c r="AQB87" s="16"/>
      <c r="AQC87" s="16"/>
      <c r="AQD87" s="16"/>
      <c r="AQE87" s="16"/>
      <c r="AQF87" s="16"/>
      <c r="AQG87" s="16"/>
      <c r="AQH87" s="16"/>
      <c r="AQI87" s="16"/>
      <c r="AQJ87" s="16"/>
      <c r="AQK87" s="16"/>
      <c r="AQL87" s="16"/>
      <c r="AQM87" s="16"/>
      <c r="AQN87" s="16"/>
      <c r="AQO87" s="16"/>
      <c r="AQP87" s="16"/>
      <c r="AQQ87" s="16"/>
      <c r="AQR87" s="16"/>
      <c r="AQS87" s="16"/>
      <c r="AQT87" s="16"/>
      <c r="AQU87" s="16"/>
      <c r="AQV87" s="16"/>
      <c r="AQW87" s="16"/>
      <c r="AQX87" s="16"/>
      <c r="AQY87" s="16"/>
      <c r="AQZ87" s="16"/>
      <c r="ARA87" s="16"/>
      <c r="ARB87" s="16"/>
      <c r="ARC87" s="16"/>
      <c r="ARD87" s="16"/>
      <c r="ARE87" s="16"/>
      <c r="ARF87" s="16"/>
      <c r="ARG87" s="16"/>
      <c r="ARH87" s="16"/>
      <c r="ARI87" s="16"/>
      <c r="ARJ87" s="16"/>
      <c r="ARK87" s="16"/>
      <c r="ARL87" s="16"/>
      <c r="ARM87" s="16"/>
      <c r="ARN87" s="16"/>
      <c r="ARO87" s="16"/>
      <c r="ARP87" s="16"/>
      <c r="ARQ87" s="16"/>
      <c r="ARR87" s="16"/>
      <c r="ARS87" s="16"/>
      <c r="ART87" s="16"/>
      <c r="ARU87" s="16"/>
      <c r="ARV87" s="16"/>
      <c r="ARW87" s="16"/>
      <c r="ARX87" s="16"/>
      <c r="ARY87" s="16"/>
      <c r="ARZ87" s="16"/>
      <c r="ASA87" s="16"/>
      <c r="ASB87" s="16"/>
      <c r="ASC87" s="16"/>
      <c r="ASD87" s="16"/>
      <c r="ASE87" s="16"/>
      <c r="ASF87" s="16"/>
      <c r="ASG87" s="16"/>
      <c r="ASH87" s="16"/>
      <c r="ASI87" s="16"/>
      <c r="ASJ87" s="16"/>
      <c r="ASK87" s="16"/>
      <c r="ASL87" s="16"/>
      <c r="ASM87" s="16"/>
      <c r="ASN87" s="16"/>
      <c r="ASO87" s="16"/>
      <c r="ASP87" s="16"/>
      <c r="ASQ87" s="16"/>
      <c r="ASR87" s="16"/>
      <c r="ASS87" s="16"/>
      <c r="AST87" s="16"/>
      <c r="ASU87" s="16"/>
      <c r="ASV87" s="16"/>
      <c r="ASW87" s="16"/>
      <c r="ASX87" s="16"/>
      <c r="ASY87" s="16"/>
      <c r="ASZ87" s="16"/>
      <c r="ATA87" s="16"/>
      <c r="ATB87" s="16"/>
      <c r="ATC87" s="16"/>
      <c r="ATD87" s="16"/>
      <c r="ATE87" s="16"/>
      <c r="ATF87" s="16"/>
      <c r="ATG87" s="16"/>
      <c r="ATH87" s="16"/>
      <c r="ATI87" s="16"/>
      <c r="ATJ87" s="16"/>
      <c r="ATK87" s="16"/>
      <c r="ATL87" s="16"/>
      <c r="ATM87" s="16"/>
      <c r="ATN87" s="16"/>
      <c r="ATO87" s="16"/>
      <c r="ATP87" s="16"/>
      <c r="ATQ87" s="16"/>
      <c r="ATR87" s="16"/>
      <c r="ATS87" s="16"/>
      <c r="ATT87" s="16"/>
      <c r="ATU87" s="16"/>
      <c r="ATV87" s="16"/>
      <c r="ATW87" s="16"/>
      <c r="ATX87" s="16"/>
      <c r="ATY87" s="16"/>
      <c r="ATZ87" s="16"/>
      <c r="AUA87" s="16"/>
      <c r="AUB87" s="16"/>
      <c r="AUC87" s="16"/>
      <c r="AUD87" s="16"/>
      <c r="AUE87" s="16"/>
      <c r="AUF87" s="16"/>
      <c r="AUG87" s="16"/>
      <c r="AUH87" s="16"/>
      <c r="AUI87" s="16"/>
      <c r="AUJ87" s="16"/>
      <c r="AUK87" s="16"/>
      <c r="AUL87" s="16"/>
      <c r="AUM87" s="16"/>
      <c r="AUN87" s="16"/>
      <c r="AUO87" s="16"/>
      <c r="AUP87" s="16"/>
      <c r="AUQ87" s="16"/>
      <c r="AUR87" s="16"/>
      <c r="AUS87" s="16"/>
      <c r="AUT87" s="16"/>
      <c r="AUU87" s="16"/>
      <c r="AUV87" s="16"/>
      <c r="AUW87" s="16"/>
      <c r="AUX87" s="16"/>
      <c r="AUY87" s="16"/>
      <c r="AUZ87" s="16"/>
      <c r="AVA87" s="16"/>
      <c r="AVB87" s="16"/>
      <c r="AVC87" s="16"/>
      <c r="AVD87" s="16"/>
      <c r="AVE87" s="16"/>
      <c r="AVF87" s="16"/>
      <c r="AVG87" s="16"/>
      <c r="AVH87" s="16"/>
      <c r="AVI87" s="16"/>
      <c r="AVJ87" s="16"/>
      <c r="AVK87" s="16"/>
      <c r="AVL87" s="16"/>
      <c r="AVM87" s="16"/>
      <c r="AVN87" s="16"/>
      <c r="AVO87" s="16"/>
      <c r="AVP87" s="16"/>
      <c r="AVQ87" s="16"/>
      <c r="AVR87" s="16"/>
      <c r="AVS87" s="16"/>
      <c r="AVT87" s="16"/>
      <c r="AVU87" s="16"/>
      <c r="AVV87" s="16"/>
      <c r="AVW87" s="16"/>
      <c r="AVX87" s="16"/>
      <c r="AVY87" s="16"/>
      <c r="AVZ87" s="16"/>
      <c r="AWA87" s="16"/>
      <c r="AWB87" s="16"/>
      <c r="AWC87" s="16"/>
      <c r="AWD87" s="16"/>
      <c r="AWE87" s="16"/>
      <c r="AWF87" s="16"/>
      <c r="AWG87" s="16"/>
      <c r="AWH87" s="16"/>
      <c r="AWI87" s="16"/>
      <c r="AWJ87" s="16"/>
      <c r="AWK87" s="16"/>
      <c r="AWL87" s="16"/>
      <c r="AWM87" s="16"/>
      <c r="AWN87" s="16"/>
      <c r="AWO87" s="16"/>
      <c r="AWP87" s="16"/>
      <c r="AWQ87" s="16"/>
      <c r="AWR87" s="16"/>
      <c r="AWS87" s="16"/>
      <c r="AWT87" s="16"/>
      <c r="AWU87" s="16"/>
      <c r="AWV87" s="16"/>
      <c r="AWW87" s="16"/>
      <c r="AWX87" s="16"/>
      <c r="AWY87" s="16"/>
      <c r="AWZ87" s="16"/>
      <c r="AXA87" s="16"/>
      <c r="AXB87" s="16"/>
      <c r="AXC87" s="16"/>
      <c r="AXD87" s="16"/>
      <c r="AXE87" s="16"/>
      <c r="AXF87" s="16"/>
      <c r="AXG87" s="16"/>
      <c r="AXH87" s="16"/>
      <c r="AXI87" s="16"/>
      <c r="AXJ87" s="16"/>
      <c r="AXK87" s="16"/>
      <c r="AXL87" s="16"/>
      <c r="AXM87" s="16"/>
      <c r="AXN87" s="16"/>
      <c r="AXO87" s="16"/>
      <c r="AXP87" s="16"/>
      <c r="AXQ87" s="16"/>
      <c r="AXR87" s="16"/>
      <c r="AXS87" s="16"/>
      <c r="AXT87" s="16"/>
      <c r="AXU87" s="16"/>
      <c r="AXV87" s="16"/>
      <c r="AXW87" s="16"/>
      <c r="AXX87" s="16"/>
      <c r="AXY87" s="16"/>
      <c r="AXZ87" s="16"/>
      <c r="AYA87" s="16"/>
      <c r="AYB87" s="16"/>
      <c r="AYC87" s="16"/>
      <c r="AYD87" s="16"/>
      <c r="AYE87" s="16"/>
      <c r="AYF87" s="16"/>
      <c r="AYG87" s="16"/>
      <c r="AYH87" s="16"/>
      <c r="AYI87" s="16"/>
      <c r="AYJ87" s="16"/>
      <c r="AYK87" s="16"/>
      <c r="AYL87" s="16"/>
      <c r="AYM87" s="16"/>
      <c r="AYN87" s="16"/>
      <c r="AYO87" s="16"/>
      <c r="AYP87" s="16"/>
      <c r="AYQ87" s="16"/>
      <c r="AYR87" s="16"/>
      <c r="AYS87" s="16"/>
      <c r="AYT87" s="16"/>
      <c r="AYU87" s="16"/>
      <c r="AYV87" s="16"/>
      <c r="AYW87" s="16"/>
      <c r="AYX87" s="16"/>
      <c r="AYY87" s="16"/>
      <c r="AYZ87" s="16"/>
      <c r="AZA87" s="16"/>
      <c r="AZB87" s="16"/>
      <c r="AZC87" s="16"/>
      <c r="AZD87" s="16"/>
      <c r="AZE87" s="16"/>
      <c r="AZF87" s="16"/>
      <c r="AZG87" s="16"/>
      <c r="AZH87" s="16"/>
      <c r="AZI87" s="16"/>
      <c r="AZJ87" s="16"/>
      <c r="AZK87" s="16"/>
      <c r="AZL87" s="16"/>
      <c r="AZM87" s="16"/>
      <c r="AZN87" s="16"/>
      <c r="AZO87" s="16"/>
      <c r="AZP87" s="16"/>
      <c r="AZQ87" s="16"/>
      <c r="AZR87" s="16"/>
      <c r="AZS87" s="16"/>
      <c r="AZT87" s="16"/>
      <c r="AZU87" s="16"/>
      <c r="AZV87" s="16"/>
      <c r="AZW87" s="16"/>
      <c r="AZX87" s="16"/>
      <c r="AZY87" s="16"/>
      <c r="AZZ87" s="16"/>
      <c r="BAA87" s="16"/>
      <c r="BAB87" s="16"/>
      <c r="BAC87" s="16"/>
      <c r="BAD87" s="16"/>
      <c r="BAE87" s="16"/>
      <c r="BAF87" s="16"/>
      <c r="BAG87" s="16"/>
      <c r="BAH87" s="16"/>
      <c r="BAI87" s="16"/>
      <c r="BAJ87" s="16"/>
      <c r="BAK87" s="16"/>
      <c r="BAL87" s="16"/>
      <c r="BAM87" s="16"/>
      <c r="BAN87" s="16"/>
      <c r="BAO87" s="16"/>
      <c r="BAP87" s="16"/>
      <c r="BAQ87" s="16"/>
      <c r="BAR87" s="16"/>
      <c r="BAS87" s="16"/>
      <c r="BAT87" s="16"/>
      <c r="BAU87" s="16"/>
      <c r="BAV87" s="16"/>
      <c r="BAW87" s="16"/>
      <c r="BAX87" s="16"/>
      <c r="BAY87" s="16"/>
      <c r="BAZ87" s="16"/>
      <c r="BBA87" s="16"/>
      <c r="BBB87" s="16"/>
      <c r="BBC87" s="16"/>
      <c r="BBD87" s="16"/>
      <c r="BBE87" s="16"/>
      <c r="BBF87" s="16"/>
      <c r="BBG87" s="16"/>
      <c r="BBH87" s="16"/>
      <c r="BBI87" s="16"/>
      <c r="BBJ87" s="16"/>
      <c r="BBK87" s="16"/>
      <c r="BBL87" s="16"/>
      <c r="BBM87" s="16"/>
      <c r="BBN87" s="16"/>
      <c r="BBO87" s="16"/>
      <c r="BBP87" s="16"/>
      <c r="BBQ87" s="16"/>
      <c r="BBR87" s="16"/>
      <c r="BBS87" s="16"/>
      <c r="BBT87" s="16"/>
      <c r="BBU87" s="16"/>
      <c r="BBV87" s="16"/>
      <c r="BBW87" s="16"/>
      <c r="BBX87" s="16"/>
      <c r="BBY87" s="16"/>
      <c r="BBZ87" s="16"/>
      <c r="BCA87" s="16"/>
      <c r="BCB87" s="16"/>
      <c r="BCC87" s="16"/>
      <c r="BCD87" s="16"/>
      <c r="BCE87" s="16"/>
      <c r="BCF87" s="16"/>
      <c r="BCG87" s="16"/>
      <c r="BCH87" s="16"/>
      <c r="BCI87" s="16"/>
      <c r="BCJ87" s="16"/>
      <c r="BCK87" s="16"/>
      <c r="BCL87" s="16"/>
      <c r="BCM87" s="16"/>
      <c r="BCN87" s="16"/>
      <c r="BCO87" s="16"/>
      <c r="BCP87" s="16"/>
      <c r="BCQ87" s="16"/>
      <c r="BCR87" s="16"/>
      <c r="BCS87" s="16"/>
      <c r="BCT87" s="16"/>
      <c r="BCU87" s="16"/>
      <c r="BCV87" s="16"/>
      <c r="BCW87" s="16"/>
      <c r="BCX87" s="16"/>
      <c r="BCY87" s="16"/>
      <c r="BCZ87" s="16"/>
      <c r="BDA87" s="16"/>
      <c r="BDB87" s="16"/>
      <c r="BDC87" s="16"/>
      <c r="BDD87" s="16"/>
      <c r="BDE87" s="16"/>
      <c r="BDF87" s="16"/>
      <c r="BDG87" s="16"/>
      <c r="BDH87" s="16"/>
      <c r="BDI87" s="16"/>
      <c r="BDJ87" s="16"/>
      <c r="BDK87" s="16"/>
      <c r="BDL87" s="16"/>
      <c r="BDM87" s="16"/>
      <c r="BDN87" s="16"/>
      <c r="BDO87" s="16"/>
      <c r="BDP87" s="16"/>
      <c r="BDQ87" s="16"/>
      <c r="BDR87" s="16"/>
      <c r="BDS87" s="16"/>
      <c r="BDT87" s="16"/>
      <c r="BDU87" s="16"/>
      <c r="BDV87" s="16"/>
      <c r="BDW87" s="16"/>
      <c r="BDX87" s="16"/>
      <c r="BDY87" s="16"/>
      <c r="BDZ87" s="16"/>
      <c r="BEA87" s="16"/>
      <c r="BEB87" s="16"/>
      <c r="BEC87" s="16"/>
      <c r="BED87" s="16"/>
      <c r="BEE87" s="16"/>
      <c r="BEF87" s="16"/>
      <c r="BEG87" s="16"/>
      <c r="BEH87" s="16"/>
      <c r="BEI87" s="16"/>
      <c r="BEJ87" s="16"/>
      <c r="BEK87" s="16"/>
      <c r="BEL87" s="16"/>
      <c r="BEM87" s="16"/>
      <c r="BEN87" s="16"/>
      <c r="BEO87" s="16"/>
      <c r="BEP87" s="16"/>
      <c r="BEQ87" s="16"/>
      <c r="BER87" s="16"/>
      <c r="BES87" s="16"/>
      <c r="BET87" s="16"/>
      <c r="BEU87" s="16"/>
      <c r="BEV87" s="16"/>
      <c r="BEW87" s="16"/>
      <c r="BEX87" s="16"/>
      <c r="BEY87" s="16"/>
      <c r="BEZ87" s="16"/>
      <c r="BFA87" s="16"/>
      <c r="BFB87" s="16"/>
      <c r="BFC87" s="16"/>
      <c r="BFD87" s="16"/>
      <c r="BFE87" s="16"/>
      <c r="BFF87" s="16"/>
      <c r="BFG87" s="16"/>
      <c r="BFH87" s="16"/>
      <c r="BFI87" s="16"/>
      <c r="BFJ87" s="16"/>
      <c r="BFK87" s="16"/>
      <c r="BFL87" s="16"/>
      <c r="BFM87" s="16"/>
      <c r="BFN87" s="16"/>
      <c r="BFO87" s="16"/>
      <c r="BFP87" s="16"/>
      <c r="BFQ87" s="16"/>
      <c r="BFR87" s="16"/>
      <c r="BFS87" s="16"/>
      <c r="BFT87" s="16"/>
      <c r="BFU87" s="16"/>
      <c r="BFV87" s="16"/>
      <c r="BFW87" s="16"/>
      <c r="BFX87" s="16"/>
      <c r="BFY87" s="16"/>
      <c r="BFZ87" s="16"/>
      <c r="BGA87" s="16"/>
      <c r="BGB87" s="16"/>
      <c r="BGC87" s="16"/>
      <c r="BGD87" s="16"/>
      <c r="BGE87" s="16"/>
      <c r="BGF87" s="16"/>
      <c r="BGG87" s="16"/>
      <c r="BGH87" s="16"/>
      <c r="BGI87" s="16"/>
      <c r="BGJ87" s="16"/>
      <c r="BGK87" s="16"/>
      <c r="BGL87" s="16"/>
      <c r="BGM87" s="16"/>
      <c r="BGN87" s="16"/>
      <c r="BGO87" s="16"/>
      <c r="BGP87" s="16"/>
      <c r="BGQ87" s="16"/>
      <c r="BGR87" s="16"/>
      <c r="BGS87" s="16"/>
      <c r="BGT87" s="16"/>
      <c r="BGU87" s="16"/>
      <c r="BGV87" s="16"/>
      <c r="BGW87" s="16"/>
      <c r="BGX87" s="16"/>
      <c r="BGY87" s="16"/>
      <c r="BGZ87" s="16"/>
      <c r="BHA87" s="16"/>
      <c r="BHB87" s="16"/>
      <c r="BHC87" s="16"/>
      <c r="BHD87" s="16"/>
      <c r="BHE87" s="16"/>
      <c r="BHF87" s="16"/>
      <c r="BHG87" s="16"/>
      <c r="BHH87" s="16"/>
      <c r="BHI87" s="16"/>
      <c r="BHJ87" s="16"/>
      <c r="BHK87" s="16"/>
      <c r="BHL87" s="16"/>
      <c r="BHM87" s="16"/>
      <c r="BHN87" s="16"/>
      <c r="BHO87" s="16"/>
      <c r="BHP87" s="16"/>
      <c r="BHQ87" s="16"/>
      <c r="BHR87" s="16"/>
      <c r="BHS87" s="16"/>
      <c r="BHT87" s="16"/>
      <c r="BHU87" s="16"/>
      <c r="BHV87" s="16"/>
      <c r="BHW87" s="16"/>
      <c r="BHX87" s="16"/>
      <c r="BHY87" s="16"/>
      <c r="BHZ87" s="16"/>
      <c r="BIA87" s="16"/>
      <c r="BIB87" s="16"/>
      <c r="BIC87" s="16"/>
      <c r="BID87" s="16"/>
      <c r="BIE87" s="16"/>
      <c r="BIF87" s="16"/>
      <c r="BIG87" s="16"/>
      <c r="BIH87" s="16"/>
      <c r="BII87" s="16"/>
      <c r="BIJ87" s="16"/>
      <c r="BIK87" s="16"/>
      <c r="BIL87" s="16"/>
      <c r="BIM87" s="16"/>
      <c r="BIN87" s="16"/>
      <c r="BIO87" s="16"/>
      <c r="BIP87" s="16"/>
      <c r="BIQ87" s="16"/>
      <c r="BIR87" s="16"/>
      <c r="BIS87" s="16"/>
      <c r="BIT87" s="16"/>
      <c r="BIU87" s="16"/>
      <c r="BIV87" s="16"/>
      <c r="BIW87" s="16"/>
      <c r="BIX87" s="16"/>
      <c r="BIY87" s="16"/>
      <c r="BIZ87" s="16"/>
      <c r="BJA87" s="16"/>
      <c r="BJB87" s="16"/>
      <c r="BJC87" s="16"/>
      <c r="BJD87" s="16"/>
      <c r="BJE87" s="16"/>
      <c r="BJF87" s="16"/>
      <c r="BJG87" s="16"/>
      <c r="BJH87" s="16"/>
      <c r="BJI87" s="16"/>
      <c r="BJJ87" s="16"/>
      <c r="BJK87" s="16"/>
      <c r="BJL87" s="16"/>
      <c r="BJM87" s="16"/>
      <c r="BJN87" s="16"/>
      <c r="BJO87" s="16"/>
      <c r="BJP87" s="16"/>
      <c r="BJQ87" s="16"/>
      <c r="BJR87" s="16"/>
      <c r="BJS87" s="16"/>
      <c r="BJT87" s="16"/>
      <c r="BJU87" s="16"/>
      <c r="BJV87" s="16"/>
      <c r="BJW87" s="16"/>
      <c r="BJX87" s="16"/>
      <c r="BJY87" s="16"/>
      <c r="BJZ87" s="16"/>
      <c r="BKA87" s="16"/>
      <c r="BKB87" s="16"/>
      <c r="BKC87" s="16"/>
      <c r="BKD87" s="16"/>
      <c r="BKE87" s="16"/>
      <c r="BKF87" s="16"/>
      <c r="BKG87" s="16"/>
      <c r="BKH87" s="16"/>
      <c r="BKI87" s="16"/>
      <c r="BKJ87" s="16"/>
      <c r="BKK87" s="16"/>
      <c r="BKL87" s="16"/>
      <c r="BKM87" s="16"/>
      <c r="BKN87" s="16"/>
      <c r="BKO87" s="16"/>
      <c r="BKP87" s="16"/>
      <c r="BKQ87" s="16"/>
      <c r="BKR87" s="16"/>
      <c r="BKS87" s="16"/>
      <c r="BKT87" s="16"/>
      <c r="BKU87" s="16"/>
      <c r="BKV87" s="16"/>
      <c r="BKW87" s="16"/>
      <c r="BKX87" s="16"/>
      <c r="BKY87" s="16"/>
      <c r="BKZ87" s="16"/>
      <c r="BLA87" s="16"/>
      <c r="BLB87" s="16"/>
      <c r="BLC87" s="16"/>
      <c r="BLD87" s="16"/>
      <c r="BLE87" s="16"/>
      <c r="BLF87" s="16"/>
      <c r="BLG87" s="16"/>
      <c r="BLH87" s="16"/>
      <c r="BLI87" s="16"/>
      <c r="BLJ87" s="16"/>
      <c r="BLK87" s="16"/>
      <c r="BLL87" s="16"/>
      <c r="BLM87" s="16"/>
      <c r="BLN87" s="16"/>
      <c r="BLO87" s="16"/>
      <c r="BLP87" s="16"/>
      <c r="BLQ87" s="16"/>
      <c r="BLR87" s="16"/>
      <c r="BLS87" s="16"/>
      <c r="BLT87" s="16"/>
      <c r="BLU87" s="16"/>
      <c r="BLV87" s="16"/>
      <c r="BLW87" s="16"/>
      <c r="BLX87" s="16"/>
      <c r="BLY87" s="16"/>
      <c r="BLZ87" s="16"/>
      <c r="BMA87" s="16"/>
      <c r="BMB87" s="16"/>
      <c r="BMC87" s="16"/>
      <c r="BMD87" s="16"/>
      <c r="BME87" s="16"/>
      <c r="BMF87" s="16"/>
      <c r="BMG87" s="16"/>
      <c r="BMH87" s="16"/>
      <c r="BMI87" s="16"/>
      <c r="BMJ87" s="16"/>
      <c r="BMK87" s="16"/>
      <c r="BML87" s="16"/>
      <c r="BMM87" s="16"/>
      <c r="BMN87" s="16"/>
      <c r="BMO87" s="16"/>
      <c r="BMP87" s="16"/>
      <c r="BMQ87" s="16"/>
      <c r="BMR87" s="16"/>
      <c r="BMS87" s="16"/>
      <c r="BMT87" s="16"/>
      <c r="BMU87" s="16"/>
      <c r="BMV87" s="16"/>
      <c r="BMW87" s="16"/>
      <c r="BMX87" s="16"/>
      <c r="BMY87" s="16"/>
      <c r="BMZ87" s="16"/>
      <c r="BNA87" s="16"/>
      <c r="BNB87" s="16"/>
      <c r="BNC87" s="16"/>
      <c r="BND87" s="16"/>
      <c r="BNE87" s="16"/>
      <c r="BNF87" s="16"/>
      <c r="BNG87" s="16"/>
      <c r="BNH87" s="16"/>
      <c r="BNI87" s="16"/>
      <c r="BNJ87" s="16"/>
      <c r="BNK87" s="16"/>
      <c r="BNL87" s="16"/>
      <c r="BNM87" s="16"/>
      <c r="BNN87" s="16"/>
      <c r="BNO87" s="16"/>
      <c r="BNP87" s="16"/>
      <c r="BNQ87" s="16"/>
      <c r="BNR87" s="16"/>
      <c r="BNS87" s="16"/>
      <c r="BNT87" s="16"/>
      <c r="BNU87" s="16"/>
      <c r="BNV87" s="16"/>
      <c r="BNW87" s="16"/>
      <c r="BNX87" s="16"/>
      <c r="BNY87" s="16"/>
      <c r="BNZ87" s="16"/>
      <c r="BOA87" s="16"/>
      <c r="BOB87" s="16"/>
      <c r="BOC87" s="16"/>
      <c r="BOD87" s="16"/>
      <c r="BOE87" s="16"/>
      <c r="BOF87" s="16"/>
      <c r="BOG87" s="16"/>
      <c r="BOH87" s="16"/>
      <c r="BOI87" s="16"/>
      <c r="BOJ87" s="16"/>
      <c r="BOK87" s="16"/>
      <c r="BOL87" s="16"/>
      <c r="BOM87" s="16"/>
      <c r="BON87" s="16"/>
      <c r="BOO87" s="16"/>
      <c r="BOP87" s="16"/>
      <c r="BOQ87" s="16"/>
      <c r="BOR87" s="16"/>
      <c r="BOS87" s="16"/>
      <c r="BOT87" s="16"/>
      <c r="BOU87" s="16"/>
      <c r="BOV87" s="16"/>
      <c r="BOW87" s="16"/>
      <c r="BOX87" s="16"/>
      <c r="BOY87" s="16"/>
      <c r="BOZ87" s="16"/>
      <c r="BPA87" s="16"/>
      <c r="BPB87" s="16"/>
      <c r="BPC87" s="16"/>
      <c r="BPD87" s="16"/>
      <c r="BPE87" s="16"/>
      <c r="BPF87" s="16"/>
      <c r="BPG87" s="16"/>
      <c r="BPH87" s="16"/>
      <c r="BPI87" s="16"/>
      <c r="BPJ87" s="16"/>
      <c r="BPK87" s="16"/>
      <c r="BPL87" s="16"/>
      <c r="BPM87" s="16"/>
      <c r="BPN87" s="16"/>
      <c r="BPO87" s="16"/>
      <c r="BPP87" s="16"/>
      <c r="BPQ87" s="16"/>
      <c r="BPR87" s="16"/>
      <c r="BPS87" s="16"/>
      <c r="BPT87" s="16"/>
      <c r="BPU87" s="16"/>
      <c r="BPV87" s="16"/>
      <c r="BPW87" s="16"/>
      <c r="BPX87" s="16"/>
      <c r="BPY87" s="16"/>
      <c r="BPZ87" s="16"/>
      <c r="BQA87" s="16"/>
      <c r="BQB87" s="16"/>
      <c r="BQC87" s="16"/>
      <c r="BQD87" s="16"/>
      <c r="BQE87" s="16"/>
      <c r="BQF87" s="16"/>
      <c r="BQG87" s="16"/>
      <c r="BQH87" s="16"/>
      <c r="BQI87" s="16"/>
      <c r="BQJ87" s="16"/>
      <c r="BQK87" s="16"/>
      <c r="BQL87" s="16"/>
      <c r="BQM87" s="16"/>
      <c r="BQN87" s="16"/>
      <c r="BQO87" s="16"/>
      <c r="BQP87" s="16"/>
      <c r="BQQ87" s="16"/>
      <c r="BQR87" s="16"/>
      <c r="BQS87" s="16"/>
      <c r="BQT87" s="16"/>
      <c r="BQU87" s="16"/>
      <c r="BQV87" s="16"/>
      <c r="BQW87" s="16"/>
      <c r="BQX87" s="16"/>
      <c r="BQY87" s="16"/>
      <c r="BQZ87" s="16"/>
      <c r="BRA87" s="16"/>
      <c r="BRB87" s="16"/>
      <c r="BRC87" s="16"/>
      <c r="BRD87" s="16"/>
      <c r="BRE87" s="16"/>
      <c r="BRF87" s="16"/>
      <c r="BRG87" s="16"/>
      <c r="BRH87" s="16"/>
      <c r="BRI87" s="16"/>
      <c r="BRJ87" s="16"/>
      <c r="BRK87" s="16"/>
      <c r="BRL87" s="16"/>
      <c r="BRM87" s="16"/>
      <c r="BRN87" s="16"/>
      <c r="BRO87" s="16"/>
      <c r="BRP87" s="16"/>
      <c r="BRQ87" s="16"/>
      <c r="BRR87" s="16"/>
      <c r="BRS87" s="16"/>
      <c r="BRT87" s="16"/>
      <c r="BRU87" s="16"/>
      <c r="BRV87" s="16"/>
      <c r="BRW87" s="16"/>
      <c r="BRX87" s="16"/>
      <c r="BRY87" s="16"/>
      <c r="BRZ87" s="16"/>
      <c r="BSA87" s="16"/>
      <c r="BSB87" s="16"/>
      <c r="BSC87" s="16"/>
      <c r="BSD87" s="16"/>
      <c r="BSE87" s="16"/>
      <c r="BSF87" s="16"/>
      <c r="BSG87" s="16"/>
      <c r="BSH87" s="16"/>
      <c r="BSI87" s="16"/>
      <c r="BSJ87" s="16"/>
      <c r="BSK87" s="16"/>
      <c r="BSL87" s="16"/>
      <c r="BSM87" s="16"/>
      <c r="BSN87" s="16"/>
      <c r="BSO87" s="16"/>
      <c r="BSP87" s="16"/>
      <c r="BSQ87" s="16"/>
      <c r="BSR87" s="16"/>
      <c r="BSS87" s="16"/>
      <c r="BST87" s="16"/>
      <c r="BSU87" s="16"/>
      <c r="BSV87" s="16"/>
      <c r="BSW87" s="16"/>
      <c r="BSX87" s="16"/>
      <c r="BSY87" s="16"/>
      <c r="BSZ87" s="16"/>
      <c r="BTA87" s="16"/>
      <c r="BTB87" s="16"/>
      <c r="BTC87" s="16"/>
      <c r="BTD87" s="16"/>
      <c r="BTE87" s="16"/>
      <c r="BTF87" s="16"/>
      <c r="BTG87" s="16"/>
      <c r="BTH87" s="16"/>
    </row>
    <row r="88" spans="1:1880" ht="35.25" customHeight="1" x14ac:dyDescent="0.3">
      <c r="A88" s="64"/>
      <c r="B88" s="316" t="s">
        <v>3</v>
      </c>
      <c r="C88" s="557"/>
      <c r="D88" s="303"/>
      <c r="E88" s="514"/>
      <c r="F88" s="320"/>
      <c r="G88" s="305"/>
      <c r="H88" s="15"/>
      <c r="I88" s="655"/>
      <c r="J88"/>
    </row>
    <row r="89" spans="1:1880" ht="176.25" customHeight="1" x14ac:dyDescent="0.3">
      <c r="A89" s="64">
        <v>547</v>
      </c>
      <c r="B89" s="249"/>
      <c r="C89" s="249" t="s">
        <v>66</v>
      </c>
      <c r="D89" s="145" t="s">
        <v>510</v>
      </c>
      <c r="E89" s="248" t="e">
        <f>INDEX('PY1 Data(H)'!$A$1:$CZ$136,MATCH('Unit Data from Audit Worksheet'!$A89,'PY1 Data(H)'!$A$1:$A$136,0),MATCH('Unit Data from Audit Worksheet'!$D$2,'PY1 Data(H)'!$A$1:$CZ$1,0))</f>
        <v>#N/A</v>
      </c>
      <c r="F89" s="125"/>
      <c r="G89" s="286" t="str">
        <f>IF(F89&lt;1,"Please answer this question","")</f>
        <v>Please answer this question</v>
      </c>
      <c r="H89" s="278"/>
      <c r="I89" s="653"/>
      <c r="J89"/>
    </row>
    <row r="90" spans="1:1880" s="16" customFormat="1" ht="123" customHeight="1" x14ac:dyDescent="0.3">
      <c r="A90" s="129">
        <v>659</v>
      </c>
      <c r="B90" s="553" t="s">
        <v>21</v>
      </c>
      <c r="C90" s="553" t="s">
        <v>134</v>
      </c>
      <c r="D90" s="131" t="s">
        <v>235</v>
      </c>
      <c r="E90" s="248" t="e">
        <f>INDEX('PY1 Data(H)'!$A$1:$CZ$136,MATCH('Unit Data from Audit Worksheet'!$A90,'PY1 Data(H)'!$A$1:$A$136,0),MATCH('Unit Data from Audit Worksheet'!$D$2,'PY1 Data(H)'!$A$1:$CZ$1,0))</f>
        <v>#N/A</v>
      </c>
      <c r="F90" s="125">
        <v>0</v>
      </c>
      <c r="G90" s="287" t="s">
        <v>236</v>
      </c>
      <c r="H90" s="529" t="str">
        <f>IF(F90&lt;1,"Please answer this question if applicable","")</f>
        <v>Please answer this question if applicable</v>
      </c>
      <c r="I90" s="654"/>
      <c r="J90"/>
      <c r="L90"/>
      <c r="N90" s="126"/>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row>
    <row r="91" spans="1:1880" ht="65.25" customHeight="1" x14ac:dyDescent="0.3">
      <c r="A91" s="129">
        <v>660</v>
      </c>
      <c r="B91" s="553" t="s">
        <v>21</v>
      </c>
      <c r="C91" s="553" t="s">
        <v>134</v>
      </c>
      <c r="D91" s="131" t="s">
        <v>237</v>
      </c>
      <c r="E91" s="248" t="e">
        <f>INDEX('PY1 Data(H)'!$A$1:$CZ$136,MATCH('Unit Data from Audit Worksheet'!$A91,'PY1 Data(H)'!$A$1:$A$136,0),MATCH('Unit Data from Audit Worksheet'!$D$2,'PY1 Data(H)'!$A$1:$CZ$1,0))</f>
        <v>#N/A</v>
      </c>
      <c r="F91" s="125">
        <v>0</v>
      </c>
      <c r="G91" s="287" t="str">
        <f>IF(F91&lt;1,"Please answer this question if applicable","")</f>
        <v>Please answer this question if applicable</v>
      </c>
      <c r="H91" s="277"/>
      <c r="I91" s="655"/>
      <c r="J91"/>
    </row>
    <row r="92" spans="1:1880" ht="94.5" customHeight="1" x14ac:dyDescent="0.3">
      <c r="A92" s="129">
        <v>661</v>
      </c>
      <c r="B92" s="553" t="s">
        <v>21</v>
      </c>
      <c r="C92" s="553" t="s">
        <v>136</v>
      </c>
      <c r="D92" s="493" t="s">
        <v>238</v>
      </c>
      <c r="E92" s="248" t="e">
        <f>INDEX('PY1 Data(H)'!$A$1:$CZ$136,MATCH('Unit Data from Audit Worksheet'!$A92,'PY1 Data(H)'!$A$1:$A$136,0),MATCH('Unit Data from Audit Worksheet'!$D$2,'PY1 Data(H)'!$A$1:$CZ$1,0))</f>
        <v>#N/A</v>
      </c>
      <c r="F92" s="120">
        <v>0</v>
      </c>
      <c r="G92" s="287" t="str">
        <f>IF((F92&lt;1),"Please answer this question if applicable ",IF(F91=H91,"","Please review percentage"))</f>
        <v xml:space="preserve">Please answer this question if applicable </v>
      </c>
      <c r="H92" s="679">
        <f>ROUND(IFERROR((F91/F90)*100,0),1)</f>
        <v>0</v>
      </c>
      <c r="I92" s="674"/>
      <c r="J92"/>
    </row>
    <row r="93" spans="1:1880" ht="111.75" customHeight="1" x14ac:dyDescent="0.3">
      <c r="A93" s="64"/>
      <c r="B93" s="249"/>
      <c r="C93" s="249"/>
      <c r="D93" s="494" t="s">
        <v>4</v>
      </c>
      <c r="E93" s="319"/>
      <c r="F93" s="445"/>
      <c r="G93" s="287"/>
      <c r="H93" s="288"/>
      <c r="I93" s="675"/>
      <c r="J93"/>
    </row>
    <row r="94" spans="1:1880" ht="32.25" customHeight="1" x14ac:dyDescent="0.3">
      <c r="A94" s="64"/>
      <c r="B94" s="316" t="s">
        <v>5</v>
      </c>
      <c r="C94" s="557"/>
      <c r="D94" s="303"/>
      <c r="E94" s="320"/>
      <c r="F94" s="518"/>
      <c r="G94" s="305"/>
      <c r="H94" s="15"/>
      <c r="I94" s="655"/>
      <c r="J94"/>
    </row>
    <row r="95" spans="1:1880" ht="68.25" customHeight="1" x14ac:dyDescent="0.3">
      <c r="A95" s="64">
        <v>6</v>
      </c>
      <c r="B95" s="3" t="s">
        <v>19</v>
      </c>
      <c r="C95" s="3" t="s">
        <v>67</v>
      </c>
      <c r="D95" s="257" t="s">
        <v>271</v>
      </c>
      <c r="E95" s="248" t="e">
        <f>INDEX('PY1 Data(H)'!$A$1:$CZ$136,MATCH('Unit Data from Audit Worksheet'!$A95,'PY1 Data(H)'!$A$1:$A$136,0),MATCH('Unit Data from Audit Worksheet'!$D$2,'PY1 Data(H)'!$A$1:$CZ$1,0))</f>
        <v>#N/A</v>
      </c>
      <c r="F95" s="125">
        <v>0</v>
      </c>
      <c r="G95" s="277">
        <f>IF(F95&lt;0,"Error: Enter as positive.",)</f>
        <v>0</v>
      </c>
      <c r="H95" s="15"/>
      <c r="I95" s="655"/>
      <c r="J95"/>
    </row>
    <row r="96" spans="1:1880" ht="123.75" customHeight="1" x14ac:dyDescent="0.3">
      <c r="A96" s="519"/>
      <c r="B96" s="726" t="s">
        <v>196</v>
      </c>
      <c r="C96" s="726"/>
      <c r="D96" s="726"/>
      <c r="E96" s="520"/>
      <c r="F96" s="520"/>
      <c r="G96" s="326"/>
      <c r="H96" s="15"/>
      <c r="I96" s="676"/>
      <c r="J96"/>
      <c r="M96" s="16" t="s">
        <v>199</v>
      </c>
    </row>
    <row r="97" spans="1:15" ht="63" customHeight="1" x14ac:dyDescent="0.3">
      <c r="A97" s="129">
        <v>947</v>
      </c>
      <c r="B97" s="131"/>
      <c r="C97" s="131"/>
      <c r="D97" s="493" t="s">
        <v>174</v>
      </c>
      <c r="E97" s="380"/>
      <c r="F97" s="682"/>
      <c r="G97" s="286" t="str">
        <f>IF(ISBLANK(F97),"Please do not leave blank","")</f>
        <v>Please do not leave blank</v>
      </c>
      <c r="H97" s="15"/>
      <c r="I97" s="655"/>
      <c r="J97"/>
      <c r="K97" s="126"/>
      <c r="M97" s="126"/>
      <c r="O97" s="126"/>
    </row>
    <row r="98" spans="1:15" ht="65.25" customHeight="1" x14ac:dyDescent="0.3">
      <c r="A98" s="129">
        <v>948</v>
      </c>
      <c r="B98" s="131"/>
      <c r="C98" s="131"/>
      <c r="D98" s="493" t="s">
        <v>175</v>
      </c>
      <c r="E98" s="380"/>
      <c r="F98" s="682"/>
      <c r="G98" s="286" t="str">
        <f t="shared" ref="G98:G100" si="2">IF(ISBLANK(F98),"Please do not leave blank","")</f>
        <v>Please do not leave blank</v>
      </c>
      <c r="H98" s="15"/>
      <c r="I98" s="655"/>
      <c r="J98"/>
      <c r="K98" s="126"/>
      <c r="M98" s="126"/>
      <c r="O98" s="126"/>
    </row>
    <row r="99" spans="1:15" ht="76.5" customHeight="1" x14ac:dyDescent="0.3">
      <c r="A99" s="129">
        <v>949</v>
      </c>
      <c r="B99" s="131"/>
      <c r="C99" s="131"/>
      <c r="D99" s="493" t="s">
        <v>176</v>
      </c>
      <c r="E99" s="380"/>
      <c r="F99" s="682"/>
      <c r="G99" s="286" t="str">
        <f t="shared" si="2"/>
        <v>Please do not leave blank</v>
      </c>
      <c r="H99" s="15"/>
      <c r="I99" s="655"/>
      <c r="J99"/>
      <c r="K99" s="126"/>
      <c r="M99" s="126"/>
      <c r="O99" s="126"/>
    </row>
    <row r="100" spans="1:15" ht="60" customHeight="1" x14ac:dyDescent="0.3">
      <c r="A100" s="129">
        <v>950</v>
      </c>
      <c r="B100" s="131"/>
      <c r="C100" s="131"/>
      <c r="D100" s="493" t="s">
        <v>165</v>
      </c>
      <c r="E100" s="380"/>
      <c r="F100" s="682"/>
      <c r="G100" s="286" t="str">
        <f t="shared" si="2"/>
        <v>Please do not leave blank</v>
      </c>
      <c r="H100" s="15"/>
      <c r="I100" s="655"/>
      <c r="J100"/>
      <c r="K100" s="126"/>
      <c r="M100" s="126"/>
      <c r="O100" s="126"/>
    </row>
    <row r="101" spans="1:15" ht="68.400000000000006" customHeight="1" x14ac:dyDescent="0.3">
      <c r="A101" s="129">
        <v>952</v>
      </c>
      <c r="B101" s="131"/>
      <c r="C101" s="131"/>
      <c r="D101" s="128" t="s">
        <v>511</v>
      </c>
      <c r="E101" s="380"/>
      <c r="F101" s="683"/>
      <c r="G101" s="286" t="s">
        <v>273</v>
      </c>
      <c r="H101" s="15"/>
      <c r="I101" s="677"/>
      <c r="J101"/>
      <c r="K101" s="126"/>
      <c r="M101" s="126"/>
      <c r="O101" s="126"/>
    </row>
    <row r="102" spans="1:15" ht="15" thickBot="1" x14ac:dyDescent="0.35">
      <c r="A102" s="64"/>
      <c r="B102" s="317"/>
      <c r="C102" s="496"/>
      <c r="D102" s="497" t="s">
        <v>169</v>
      </c>
      <c r="E102" s="495"/>
      <c r="F102" s="498"/>
      <c r="G102" s="321"/>
      <c r="H102" s="322"/>
      <c r="I102" s="655"/>
      <c r="J102"/>
      <c r="K102" s="126"/>
      <c r="M102" s="126"/>
      <c r="O102" s="126"/>
    </row>
    <row r="103" spans="1:15" ht="19.8" customHeight="1" thickBot="1" x14ac:dyDescent="0.35">
      <c r="A103" s="180"/>
      <c r="B103" s="723" t="s">
        <v>197</v>
      </c>
      <c r="C103" s="724"/>
      <c r="D103" s="724"/>
      <c r="E103" s="725"/>
      <c r="F103" s="522"/>
      <c r="G103" s="286"/>
      <c r="H103" s="15"/>
      <c r="I103" s="676"/>
      <c r="J103"/>
    </row>
    <row r="104" spans="1:15" ht="75.75" customHeight="1" x14ac:dyDescent="0.3">
      <c r="A104" s="180"/>
      <c r="B104" s="727" t="s">
        <v>198</v>
      </c>
      <c r="C104" s="727"/>
      <c r="D104" s="727"/>
      <c r="E104" s="727"/>
      <c r="F104" s="522"/>
      <c r="G104" s="286"/>
      <c r="H104" s="15"/>
      <c r="I104" s="676"/>
      <c r="J104"/>
    </row>
    <row r="105" spans="1:15" ht="15" thickBot="1" x14ac:dyDescent="0.35">
      <c r="A105" s="521"/>
      <c r="B105" s="523"/>
      <c r="C105" s="523"/>
      <c r="D105" s="524"/>
      <c r="E105" s="489"/>
      <c r="F105" s="522"/>
      <c r="G105" s="286"/>
      <c r="H105" s="15"/>
      <c r="I105" s="676"/>
      <c r="J105"/>
    </row>
    <row r="106" spans="1:15" ht="15" thickBot="1" x14ac:dyDescent="0.35">
      <c r="A106" s="180"/>
      <c r="B106" s="525" t="s">
        <v>157</v>
      </c>
      <c r="C106" s="526" t="s">
        <v>158</v>
      </c>
      <c r="D106" s="527"/>
      <c r="E106" s="528"/>
      <c r="F106" s="499"/>
      <c r="G106" s="286"/>
      <c r="H106" s="15"/>
      <c r="I106" s="676"/>
      <c r="J106"/>
    </row>
    <row r="107" spans="1:15" ht="44.25" customHeight="1" thickBot="1" x14ac:dyDescent="0.35">
      <c r="A107" s="180"/>
      <c r="B107" s="500" t="s">
        <v>178</v>
      </c>
      <c r="C107" s="501"/>
      <c r="D107" s="502"/>
      <c r="E107" s="503"/>
      <c r="F107" s="504"/>
      <c r="G107" s="286"/>
      <c r="H107" s="15"/>
      <c r="I107" s="676"/>
      <c r="J107"/>
    </row>
    <row r="108" spans="1:15" ht="44.25" customHeight="1" thickBot="1" x14ac:dyDescent="0.35">
      <c r="A108" s="180"/>
      <c r="B108" s="500"/>
      <c r="C108" s="505"/>
      <c r="D108" s="506" t="s">
        <v>189</v>
      </c>
      <c r="E108" s="507"/>
      <c r="F108" s="508"/>
      <c r="G108" s="289"/>
      <c r="H108" s="15"/>
      <c r="I108" s="676"/>
    </row>
    <row r="109" spans="1:15" ht="32.4" customHeight="1" thickBot="1" x14ac:dyDescent="0.35">
      <c r="A109" s="180">
        <v>960</v>
      </c>
      <c r="B109" s="734" t="s">
        <v>179</v>
      </c>
      <c r="C109" s="735"/>
      <c r="D109" s="684"/>
      <c r="E109" s="509" t="str">
        <f>IF(ISBLANK($D109),"&lt;&lt;&lt;&lt;&lt;&lt;&lt;&lt;&lt;&lt;&lt;&lt;&lt;&lt;&lt;","")</f>
        <v>&lt;&lt;&lt;&lt;&lt;&lt;&lt;&lt;&lt;&lt;&lt;&lt;&lt;&lt;&lt;</v>
      </c>
      <c r="F109" s="510" t="str">
        <f>IF(ISBLANK($D109),"Required","")</f>
        <v>Required</v>
      </c>
      <c r="G109" s="327"/>
      <c r="H109" s="278"/>
      <c r="I109" s="676"/>
    </row>
    <row r="110" spans="1:15" ht="32.4" customHeight="1" thickBot="1" x14ac:dyDescent="0.35">
      <c r="A110" s="180">
        <v>962</v>
      </c>
      <c r="B110" s="732" t="s">
        <v>159</v>
      </c>
      <c r="C110" s="733"/>
      <c r="D110" s="684"/>
      <c r="E110" s="509" t="str">
        <f>IF(ISBLANK($D110),"&lt;&lt;&lt;&lt;&lt;&lt;&lt;&lt;&lt;&lt;&lt;&lt;&lt;&lt;&lt;","")</f>
        <v>&lt;&lt;&lt;&lt;&lt;&lt;&lt;&lt;&lt;&lt;&lt;&lt;&lt;&lt;&lt;</v>
      </c>
      <c r="F110" s="510" t="str">
        <f>IF(ISBLANK($D110),"Required","")</f>
        <v>Required</v>
      </c>
      <c r="H110" s="15"/>
      <c r="I110" s="676"/>
    </row>
    <row r="111" spans="1:15" ht="32.4" customHeight="1" thickBot="1" x14ac:dyDescent="0.35">
      <c r="A111" s="180">
        <v>964</v>
      </c>
      <c r="B111" s="732" t="s">
        <v>160</v>
      </c>
      <c r="C111" s="733"/>
      <c r="D111" s="685"/>
      <c r="E111" s="509" t="str">
        <f>IF(ISBLANK($D111),"&lt;&lt;&lt;&lt;&lt;&lt;&lt;&lt;&lt;&lt;&lt;&lt;&lt;&lt;&lt;","")</f>
        <v>&lt;&lt;&lt;&lt;&lt;&lt;&lt;&lt;&lt;&lt;&lt;&lt;&lt;&lt;&lt;</v>
      </c>
      <c r="F111" s="510" t="str">
        <f>IF(ISBLANK($D111),"Required","")</f>
        <v>Required</v>
      </c>
      <c r="H111" s="15"/>
      <c r="I111" s="678"/>
    </row>
    <row r="112" spans="1:15" ht="32.4" customHeight="1" thickBot="1" x14ac:dyDescent="0.35">
      <c r="A112" s="444">
        <v>966</v>
      </c>
      <c r="B112" s="728" t="s">
        <v>512</v>
      </c>
      <c r="C112" s="729"/>
      <c r="D112" s="686"/>
      <c r="E112" s="509" t="str">
        <f>IF(ISBLANK($D112),"&lt;&lt;&lt;&lt;&lt;&lt;&lt;&lt;&lt;&lt;&lt;&lt;&lt;&lt;&lt;","")</f>
        <v>&lt;&lt;&lt;&lt;&lt;&lt;&lt;&lt;&lt;&lt;&lt;&lt;&lt;&lt;&lt;</v>
      </c>
      <c r="F112" s="510" t="str">
        <f>IF(ISBLANK($D112),"Required","")</f>
        <v>Required</v>
      </c>
      <c r="G112"/>
      <c r="H112" s="15"/>
      <c r="I112" s="676"/>
    </row>
    <row r="113" spans="1:9" ht="32.4" customHeight="1" thickBot="1" x14ac:dyDescent="0.35">
      <c r="A113" s="444"/>
      <c r="B113" s="728" t="s">
        <v>513</v>
      </c>
      <c r="C113" s="729"/>
      <c r="D113" s="684"/>
      <c r="E113" s="511"/>
      <c r="F113" s="510"/>
      <c r="G113"/>
      <c r="H113" s="15"/>
      <c r="I113" s="676"/>
    </row>
    <row r="114" spans="1:9" ht="32.4" customHeight="1" thickBot="1" x14ac:dyDescent="0.35">
      <c r="A114" s="180">
        <v>968</v>
      </c>
      <c r="B114" s="730" t="s">
        <v>162</v>
      </c>
      <c r="C114" s="731"/>
      <c r="D114" s="687"/>
      <c r="E114" s="512" t="str">
        <f>IF(ISBLANK($D114),"&lt;&lt;&lt;&lt;&lt;&lt;&lt;&lt;&lt;&lt;&lt;&lt;&lt;&lt;&lt;","")</f>
        <v>&lt;&lt;&lt;&lt;&lt;&lt;&lt;&lt;&lt;&lt;&lt;&lt;&lt;&lt;&lt;</v>
      </c>
      <c r="F114" s="510" t="str">
        <f>IF(ISBLANK($D114),"Required","")</f>
        <v>Required</v>
      </c>
      <c r="H114" s="15"/>
      <c r="I114" s="676"/>
    </row>
    <row r="115" spans="1:9" x14ac:dyDescent="0.3">
      <c r="A115" s="64"/>
      <c r="B115" s="323"/>
      <c r="C115" s="323"/>
      <c r="D115" s="328" t="s">
        <v>14</v>
      </c>
      <c r="E115" s="324"/>
      <c r="F115" s="324"/>
      <c r="G115" s="324"/>
      <c r="H115" s="325"/>
      <c r="I115" s="64"/>
    </row>
    <row r="116" spans="1:9" x14ac:dyDescent="0.3">
      <c r="A116" s="64"/>
      <c r="B116" s="249"/>
      <c r="C116" s="249"/>
      <c r="D116" s="99"/>
      <c r="E116" s="127"/>
      <c r="F116" s="290"/>
      <c r="G116" s="290"/>
      <c r="H116" s="15"/>
      <c r="I116" s="64"/>
    </row>
    <row r="117" spans="1:9" x14ac:dyDescent="0.3">
      <c r="A117" s="64"/>
      <c r="B117" s="249"/>
      <c r="C117" s="249"/>
      <c r="D117" s="17"/>
      <c r="E117" s="248"/>
      <c r="F117" s="290"/>
      <c r="G117" s="290"/>
      <c r="H117" s="15"/>
      <c r="I117" s="64"/>
    </row>
    <row r="118" spans="1:9" x14ac:dyDescent="0.3">
      <c r="A118" s="348">
        <f>SUBTOTAL(109,A7:A114)</f>
        <v>40621</v>
      </c>
      <c r="E118" s="367" t="e">
        <f>SUM(E7:E95)</f>
        <v>#N/A</v>
      </c>
    </row>
    <row r="119" spans="1:9" x14ac:dyDescent="0.3">
      <c r="A119" s="64"/>
      <c r="B119" s="302"/>
      <c r="C119" s="302"/>
      <c r="D119" s="291"/>
      <c r="E119" s="175"/>
      <c r="F119" s="16"/>
      <c r="G119" s="292"/>
      <c r="H119" s="15"/>
      <c r="I119" s="64"/>
    </row>
    <row r="120" spans="1:9" x14ac:dyDescent="0.3">
      <c r="A120" s="180"/>
      <c r="B120" s="180"/>
      <c r="C120" s="180"/>
      <c r="D120" s="291"/>
      <c r="E120" s="175"/>
      <c r="F120" s="126"/>
      <c r="G120" s="292"/>
      <c r="H120" s="15"/>
      <c r="I120" s="64"/>
    </row>
    <row r="121" spans="1:9" x14ac:dyDescent="0.3">
      <c r="A121" s="180"/>
      <c r="B121" s="180"/>
      <c r="C121" s="180"/>
      <c r="D121" s="293"/>
      <c r="E121" s="175"/>
      <c r="F121" s="126"/>
      <c r="G121" s="292"/>
      <c r="H121" s="15"/>
      <c r="I121" s="64"/>
    </row>
    <row r="122" spans="1:9" x14ac:dyDescent="0.3">
      <c r="A122" s="180"/>
      <c r="B122" s="180"/>
      <c r="C122" s="180"/>
      <c r="D122" s="293"/>
      <c r="E122" s="175"/>
      <c r="F122" s="126"/>
      <c r="G122" s="292"/>
      <c r="H122" s="15"/>
      <c r="I122" s="64"/>
    </row>
    <row r="123" spans="1:9" x14ac:dyDescent="0.3">
      <c r="A123" s="180"/>
      <c r="B123" s="180"/>
      <c r="C123" s="180"/>
      <c r="D123" s="293"/>
      <c r="E123" s="175"/>
      <c r="F123" s="126"/>
      <c r="G123" s="292"/>
      <c r="H123" s="15"/>
      <c r="I123" s="64"/>
    </row>
    <row r="124" spans="1:9" x14ac:dyDescent="0.3">
      <c r="A124" s="180"/>
      <c r="B124" s="180"/>
      <c r="C124" s="180"/>
      <c r="D124" s="293"/>
      <c r="E124" s="175"/>
      <c r="F124" s="126"/>
      <c r="G124" s="292"/>
      <c r="H124" s="15"/>
      <c r="I124" s="64"/>
    </row>
    <row r="125" spans="1:9" x14ac:dyDescent="0.3">
      <c r="A125" s="180"/>
      <c r="D125" s="208"/>
      <c r="E125" s="175"/>
      <c r="F125" s="126"/>
      <c r="H125" s="15"/>
      <c r="I125" s="64"/>
    </row>
    <row r="126" spans="1:9" x14ac:dyDescent="0.3">
      <c r="D126" s="208"/>
      <c r="E126" s="176"/>
      <c r="F126" s="126"/>
      <c r="H126" s="15"/>
      <c r="I126" s="64"/>
    </row>
    <row r="127" spans="1:9" x14ac:dyDescent="0.3">
      <c r="D127" s="208"/>
      <c r="E127" s="175"/>
      <c r="F127" s="126"/>
      <c r="H127" s="15"/>
      <c r="I127" s="64"/>
    </row>
    <row r="128" spans="1:9" x14ac:dyDescent="0.3">
      <c r="D128" s="208"/>
      <c r="E128" s="127"/>
      <c r="F128" s="126"/>
      <c r="I128" s="64"/>
    </row>
    <row r="129" spans="5:11" x14ac:dyDescent="0.3">
      <c r="E129" s="174"/>
      <c r="F129" s="126"/>
      <c r="G129" s="295"/>
      <c r="I129" s="64"/>
    </row>
    <row r="130" spans="5:11" x14ac:dyDescent="0.3">
      <c r="E130" s="127"/>
      <c r="F130" s="126"/>
      <c r="I130" s="64"/>
    </row>
    <row r="131" spans="5:11" x14ac:dyDescent="0.3">
      <c r="E131" s="127"/>
      <c r="F131" s="126"/>
      <c r="I131" s="64"/>
    </row>
    <row r="132" spans="5:11" x14ac:dyDescent="0.3">
      <c r="E132" s="127"/>
      <c r="F132" s="126"/>
      <c r="I132" s="64"/>
    </row>
    <row r="133" spans="5:11" x14ac:dyDescent="0.3">
      <c r="I133" s="64"/>
    </row>
    <row r="134" spans="5:11" x14ac:dyDescent="0.3">
      <c r="I134" s="64"/>
    </row>
    <row r="135" spans="5:11" x14ac:dyDescent="0.3">
      <c r="I135" s="64"/>
    </row>
    <row r="136" spans="5:11" x14ac:dyDescent="0.3">
      <c r="I136" s="64"/>
    </row>
    <row r="137" spans="5:11" x14ac:dyDescent="0.3">
      <c r="I137" s="64"/>
    </row>
    <row r="138" spans="5:11" x14ac:dyDescent="0.3">
      <c r="I138" s="64"/>
    </row>
    <row r="139" spans="5:11" x14ac:dyDescent="0.3">
      <c r="I139" s="64"/>
    </row>
    <row r="140" spans="5:11" x14ac:dyDescent="0.3">
      <c r="I140" s="126"/>
    </row>
    <row r="141" spans="5:11" x14ac:dyDescent="0.3">
      <c r="I141" s="126"/>
      <c r="K141" s="127"/>
    </row>
    <row r="142" spans="5:11" x14ac:dyDescent="0.3">
      <c r="I142" s="126"/>
      <c r="K142" s="127"/>
    </row>
    <row r="143" spans="5:11" x14ac:dyDescent="0.3">
      <c r="I143" s="126"/>
      <c r="K143" s="127"/>
    </row>
    <row r="144" spans="5:11" x14ac:dyDescent="0.3">
      <c r="I144" s="126"/>
      <c r="K144" s="127"/>
    </row>
    <row r="145" spans="9:11" x14ac:dyDescent="0.3">
      <c r="I145" s="126"/>
      <c r="K145" s="127"/>
    </row>
    <row r="146" spans="9:11" x14ac:dyDescent="0.3">
      <c r="I146" s="126"/>
      <c r="K146" s="127"/>
    </row>
    <row r="147" spans="9:11" x14ac:dyDescent="0.3">
      <c r="I147" s="64"/>
      <c r="K147" s="127"/>
    </row>
    <row r="148" spans="9:11" x14ac:dyDescent="0.3">
      <c r="I148" s="64"/>
      <c r="J148" s="127"/>
      <c r="K148" s="127"/>
    </row>
    <row r="149" spans="9:11" x14ac:dyDescent="0.3">
      <c r="I149" s="64"/>
      <c r="J149" s="127"/>
      <c r="K149" s="127"/>
    </row>
    <row r="150" spans="9:11" x14ac:dyDescent="0.3">
      <c r="I150" s="64"/>
      <c r="J150" s="127"/>
      <c r="K150" s="127"/>
    </row>
    <row r="151" spans="9:11" x14ac:dyDescent="0.3">
      <c r="I151" s="64"/>
      <c r="J151" s="127"/>
      <c r="K151" s="127"/>
    </row>
    <row r="152" spans="9:11" x14ac:dyDescent="0.3">
      <c r="I152" s="64"/>
      <c r="J152" s="127"/>
      <c r="K152" s="127"/>
    </row>
    <row r="153" spans="9:11" x14ac:dyDescent="0.3">
      <c r="I153" s="64"/>
      <c r="J153" s="127"/>
      <c r="K153" s="127"/>
    </row>
    <row r="154" spans="9:11" x14ac:dyDescent="0.3">
      <c r="I154" s="64"/>
      <c r="J154" s="127"/>
      <c r="K154" s="127"/>
    </row>
    <row r="155" spans="9:11" x14ac:dyDescent="0.3">
      <c r="I155" s="64"/>
      <c r="J155" s="127"/>
      <c r="K155" s="127"/>
    </row>
    <row r="156" spans="9:11" x14ac:dyDescent="0.3">
      <c r="I156" s="126"/>
      <c r="J156" s="127"/>
      <c r="K156" s="127"/>
    </row>
    <row r="157" spans="9:11" x14ac:dyDescent="0.3">
      <c r="I157" s="126"/>
      <c r="J157" s="127"/>
      <c r="K157" s="127"/>
    </row>
    <row r="158" spans="9:11" x14ac:dyDescent="0.3">
      <c r="I158" s="126"/>
      <c r="J158" s="127"/>
      <c r="K158" s="127"/>
    </row>
    <row r="159" spans="9:11" x14ac:dyDescent="0.3">
      <c r="I159" s="126"/>
      <c r="J159" s="127"/>
      <c r="K159" s="127"/>
    </row>
    <row r="160" spans="9:11" x14ac:dyDescent="0.3">
      <c r="I160" s="126"/>
      <c r="J160" s="127"/>
      <c r="K160" s="127"/>
    </row>
    <row r="161" spans="9:11" x14ac:dyDescent="0.3">
      <c r="I161" s="126"/>
      <c r="J161" s="127"/>
      <c r="K161" s="127"/>
    </row>
    <row r="162" spans="9:11" x14ac:dyDescent="0.3">
      <c r="I162" s="126"/>
      <c r="J162" s="127"/>
      <c r="K162" s="127"/>
    </row>
    <row r="163" spans="9:11" x14ac:dyDescent="0.3">
      <c r="I163" s="126"/>
      <c r="J163" s="127"/>
      <c r="K163" s="127"/>
    </row>
    <row r="164" spans="9:11" x14ac:dyDescent="0.3">
      <c r="I164" s="126"/>
      <c r="J164" s="127"/>
      <c r="K164" s="127"/>
    </row>
    <row r="165" spans="9:11" x14ac:dyDescent="0.3">
      <c r="I165" s="126"/>
      <c r="J165" s="127"/>
      <c r="K165" s="127"/>
    </row>
    <row r="166" spans="9:11" x14ac:dyDescent="0.3">
      <c r="I166" s="126"/>
      <c r="J166" s="127"/>
      <c r="K166" s="127"/>
    </row>
    <row r="167" spans="9:11" x14ac:dyDescent="0.3">
      <c r="I167" s="126"/>
      <c r="J167" s="127"/>
      <c r="K167" s="127"/>
    </row>
    <row r="168" spans="9:11" x14ac:dyDescent="0.3">
      <c r="I168" s="126"/>
      <c r="J168" s="127"/>
      <c r="K168" s="127"/>
    </row>
    <row r="169" spans="9:11" x14ac:dyDescent="0.3">
      <c r="I169" s="126"/>
      <c r="J169" s="127"/>
      <c r="K169" s="127"/>
    </row>
    <row r="170" spans="9:11" x14ac:dyDescent="0.3">
      <c r="I170" s="126"/>
      <c r="J170" s="127"/>
      <c r="K170" s="127"/>
    </row>
    <row r="171" spans="9:11" x14ac:dyDescent="0.3">
      <c r="I171" s="126"/>
      <c r="J171" s="127"/>
      <c r="K171" s="127"/>
    </row>
    <row r="172" spans="9:11" x14ac:dyDescent="0.3">
      <c r="I172" s="126"/>
      <c r="J172" s="127"/>
      <c r="K172" s="127"/>
    </row>
    <row r="173" spans="9:11" x14ac:dyDescent="0.3">
      <c r="I173" s="126"/>
      <c r="J173" s="127"/>
      <c r="K173" s="127"/>
    </row>
    <row r="174" spans="9:11" x14ac:dyDescent="0.3">
      <c r="I174" s="126"/>
      <c r="J174" s="127"/>
      <c r="K174" s="127"/>
    </row>
    <row r="175" spans="9:11" x14ac:dyDescent="0.3">
      <c r="I175" s="126"/>
      <c r="J175" s="127"/>
      <c r="K175" s="127"/>
    </row>
    <row r="176" spans="9:11" x14ac:dyDescent="0.3">
      <c r="I176" s="126"/>
      <c r="J176" s="127"/>
      <c r="K176" s="127"/>
    </row>
    <row r="177" spans="9:11" x14ac:dyDescent="0.3">
      <c r="I177" s="126"/>
      <c r="J177" s="127"/>
      <c r="K177" s="127"/>
    </row>
    <row r="178" spans="9:11" x14ac:dyDescent="0.3">
      <c r="I178" s="126"/>
      <c r="J178" s="127"/>
      <c r="K178" s="127"/>
    </row>
    <row r="179" spans="9:11" x14ac:dyDescent="0.3">
      <c r="I179" s="126"/>
      <c r="J179" s="127"/>
      <c r="K179" s="127"/>
    </row>
    <row r="180" spans="9:11" x14ac:dyDescent="0.3">
      <c r="I180" s="126"/>
      <c r="J180" s="127"/>
      <c r="K180" s="127"/>
    </row>
    <row r="181" spans="9:11" x14ac:dyDescent="0.3">
      <c r="I181" s="126"/>
      <c r="J181" s="127"/>
      <c r="K181" s="127"/>
    </row>
    <row r="182" spans="9:11" x14ac:dyDescent="0.3">
      <c r="I182" s="126"/>
      <c r="J182" s="127"/>
      <c r="K182" s="127"/>
    </row>
    <row r="183" spans="9:11" x14ac:dyDescent="0.3">
      <c r="I183" s="126"/>
      <c r="J183" s="127"/>
      <c r="K183" s="127"/>
    </row>
    <row r="184" spans="9:11" x14ac:dyDescent="0.3">
      <c r="I184" s="126"/>
      <c r="J184" s="127"/>
      <c r="K184" s="127"/>
    </row>
    <row r="185" spans="9:11" x14ac:dyDescent="0.3">
      <c r="I185" s="126"/>
      <c r="J185" s="127"/>
      <c r="K185" s="127"/>
    </row>
    <row r="186" spans="9:11" x14ac:dyDescent="0.3">
      <c r="I186" s="126"/>
      <c r="J186" s="127"/>
      <c r="K186" s="127"/>
    </row>
    <row r="187" spans="9:11" x14ac:dyDescent="0.3">
      <c r="I187" s="126"/>
      <c r="J187" s="127"/>
      <c r="K187" s="127"/>
    </row>
    <row r="188" spans="9:11" x14ac:dyDescent="0.3">
      <c r="I188" s="126"/>
      <c r="J188" s="127"/>
      <c r="K188" s="127"/>
    </row>
    <row r="189" spans="9:11" x14ac:dyDescent="0.3">
      <c r="I189" s="126"/>
      <c r="J189" s="127"/>
      <c r="K189" s="127"/>
    </row>
    <row r="190" spans="9:11" x14ac:dyDescent="0.3">
      <c r="I190" s="126"/>
      <c r="J190" s="127"/>
      <c r="K190" s="127"/>
    </row>
    <row r="191" spans="9:11" x14ac:dyDescent="0.3">
      <c r="I191" s="126"/>
      <c r="J191" s="127"/>
      <c r="K191" s="127"/>
    </row>
    <row r="192" spans="9:11" x14ac:dyDescent="0.3">
      <c r="I192" s="126"/>
      <c r="J192" s="127"/>
      <c r="K192" s="127"/>
    </row>
    <row r="193" spans="9:11" x14ac:dyDescent="0.3">
      <c r="I193" s="126"/>
      <c r="J193" s="127"/>
      <c r="K193" s="127"/>
    </row>
    <row r="194" spans="9:11" x14ac:dyDescent="0.3">
      <c r="I194" s="126"/>
      <c r="J194" s="127"/>
      <c r="K194" s="127"/>
    </row>
    <row r="195" spans="9:11" x14ac:dyDescent="0.3">
      <c r="I195" s="126"/>
      <c r="J195" s="127"/>
      <c r="K195" s="127"/>
    </row>
    <row r="196" spans="9:11" x14ac:dyDescent="0.3">
      <c r="I196" s="126"/>
      <c r="J196" s="127"/>
      <c r="K196" s="127"/>
    </row>
    <row r="197" spans="9:11" x14ac:dyDescent="0.3">
      <c r="I197" s="126"/>
      <c r="J197" s="127"/>
      <c r="K197" s="127"/>
    </row>
    <row r="198" spans="9:11" x14ac:dyDescent="0.3">
      <c r="I198" s="126"/>
      <c r="J198" s="127"/>
      <c r="K198" s="127"/>
    </row>
    <row r="199" spans="9:11" x14ac:dyDescent="0.3">
      <c r="I199" s="126"/>
      <c r="J199" s="127"/>
      <c r="K199" s="127"/>
    </row>
    <row r="200" spans="9:11" x14ac:dyDescent="0.3">
      <c r="I200" s="126"/>
      <c r="J200" s="127"/>
      <c r="K200" s="127"/>
    </row>
    <row r="201" spans="9:11" x14ac:dyDescent="0.3">
      <c r="I201" s="126"/>
      <c r="J201" s="127"/>
      <c r="K201" s="127"/>
    </row>
    <row r="202" spans="9:11" x14ac:dyDescent="0.3">
      <c r="I202" s="126"/>
      <c r="J202" s="127"/>
      <c r="K202" s="127"/>
    </row>
    <row r="203" spans="9:11" x14ac:dyDescent="0.3">
      <c r="I203" s="126"/>
      <c r="J203" s="127"/>
      <c r="K203" s="127"/>
    </row>
    <row r="204" spans="9:11" x14ac:dyDescent="0.3">
      <c r="I204" s="126"/>
      <c r="J204" s="127"/>
      <c r="K204" s="127"/>
    </row>
    <row r="205" spans="9:11" x14ac:dyDescent="0.3">
      <c r="I205" s="126"/>
      <c r="J205" s="127"/>
      <c r="K205" s="127"/>
    </row>
    <row r="206" spans="9:11" x14ac:dyDescent="0.3">
      <c r="I206" s="126"/>
      <c r="J206" s="127"/>
      <c r="K206" s="127"/>
    </row>
    <row r="207" spans="9:11" x14ac:dyDescent="0.3">
      <c r="I207" s="126"/>
      <c r="J207" s="127"/>
      <c r="K207" s="127"/>
    </row>
    <row r="208" spans="9:11" x14ac:dyDescent="0.3">
      <c r="I208" s="126"/>
      <c r="J208" s="127"/>
      <c r="K208" s="127"/>
    </row>
    <row r="209" spans="9:11" x14ac:dyDescent="0.3">
      <c r="I209" s="126"/>
      <c r="J209" s="127"/>
      <c r="K209" s="127"/>
    </row>
    <row r="210" spans="9:11" x14ac:dyDescent="0.3">
      <c r="I210" s="126"/>
      <c r="J210" s="127"/>
    </row>
    <row r="211" spans="9:11" x14ac:dyDescent="0.3">
      <c r="I211" s="126"/>
      <c r="J211" s="127"/>
    </row>
    <row r="212" spans="9:11" x14ac:dyDescent="0.3">
      <c r="I212" s="126"/>
      <c r="J212" s="127"/>
    </row>
    <row r="213" spans="9:11" x14ac:dyDescent="0.3">
      <c r="I213" s="126"/>
      <c r="J213" s="127"/>
    </row>
    <row r="214" spans="9:11" x14ac:dyDescent="0.3">
      <c r="I214" s="126"/>
      <c r="J214" s="127"/>
    </row>
    <row r="215" spans="9:11" x14ac:dyDescent="0.3">
      <c r="I215" s="126"/>
      <c r="J215" s="127"/>
    </row>
    <row r="216" spans="9:11" x14ac:dyDescent="0.3">
      <c r="I216" s="126"/>
      <c r="J216" s="127"/>
    </row>
    <row r="217" spans="9:11" x14ac:dyDescent="0.3">
      <c r="I217" s="126"/>
    </row>
    <row r="218" spans="9:11" x14ac:dyDescent="0.3">
      <c r="I218" s="126"/>
    </row>
    <row r="219" spans="9:11" x14ac:dyDescent="0.3">
      <c r="I219" s="126"/>
    </row>
    <row r="220" spans="9:11" x14ac:dyDescent="0.3">
      <c r="I220" s="126"/>
    </row>
    <row r="221" spans="9:11" x14ac:dyDescent="0.3">
      <c r="I221" s="126"/>
    </row>
    <row r="222" spans="9:11" x14ac:dyDescent="0.3">
      <c r="I222" s="126"/>
    </row>
    <row r="223" spans="9:11" x14ac:dyDescent="0.3">
      <c r="I223" s="126"/>
    </row>
    <row r="224" spans="9:11" x14ac:dyDescent="0.3">
      <c r="I224" s="126"/>
    </row>
    <row r="225" spans="9:9" x14ac:dyDescent="0.3">
      <c r="I225" s="64"/>
    </row>
    <row r="226" spans="9:9" x14ac:dyDescent="0.3">
      <c r="I226" s="64"/>
    </row>
    <row r="227" spans="9:9" x14ac:dyDescent="0.3">
      <c r="I227" s="64"/>
    </row>
    <row r="228" spans="9:9" x14ac:dyDescent="0.3">
      <c r="I228" s="64"/>
    </row>
    <row r="229" spans="9:9" x14ac:dyDescent="0.3">
      <c r="I229" s="64"/>
    </row>
    <row r="230" spans="9:9" x14ac:dyDescent="0.3">
      <c r="I230" s="64"/>
    </row>
    <row r="231" spans="9:9" x14ac:dyDescent="0.3">
      <c r="I231" s="64"/>
    </row>
    <row r="232" spans="9:9" x14ac:dyDescent="0.3">
      <c r="I232" s="64"/>
    </row>
    <row r="233" spans="9:9" x14ac:dyDescent="0.3">
      <c r="I233" s="64"/>
    </row>
    <row r="234" spans="9:9" x14ac:dyDescent="0.3">
      <c r="I234" s="64"/>
    </row>
  </sheetData>
  <sheetProtection algorithmName="SHA-512" hashValue="okPXpqqNQu0+aJ0mYVDaoCi7W22erwqQqcYb1ZMUO9eduLecwP37x0k1XZwkdg0uPNbBQlUqVwepzq0U7WGheg==" saltValue="Mb/DOMdpjyQ+0Gn3YXbqTQ==" spinCount="100000" sheet="1" formatCells="0"/>
  <dataConsolidate link="1"/>
  <mergeCells count="11">
    <mergeCell ref="B112:C112"/>
    <mergeCell ref="B114:C114"/>
    <mergeCell ref="B111:C111"/>
    <mergeCell ref="B109:C109"/>
    <mergeCell ref="B110:C110"/>
    <mergeCell ref="B113:C113"/>
    <mergeCell ref="E2:G2"/>
    <mergeCell ref="B2:C2"/>
    <mergeCell ref="B103:E103"/>
    <mergeCell ref="B96:D96"/>
    <mergeCell ref="B104:E104"/>
  </mergeCells>
  <phoneticPr fontId="54" type="noConversion"/>
  <conditionalFormatting sqref="H72:H82">
    <cfRule type="cellIs" dxfId="25" priority="107" stopIfTrue="1" operator="notEqual">
      <formula>0</formula>
    </cfRule>
  </conditionalFormatting>
  <conditionalFormatting sqref="H23">
    <cfRule type="cellIs" dxfId="24" priority="103" stopIfTrue="1" operator="notEqual">
      <formula>0</formula>
    </cfRule>
  </conditionalFormatting>
  <conditionalFormatting sqref="H36:H37">
    <cfRule type="cellIs" dxfId="23" priority="102" stopIfTrue="1" operator="notEqual">
      <formula>0</formula>
    </cfRule>
  </conditionalFormatting>
  <conditionalFormatting sqref="H61">
    <cfRule type="cellIs" dxfId="22" priority="101" stopIfTrue="1" operator="notEqual">
      <formula>0</formula>
    </cfRule>
  </conditionalFormatting>
  <conditionalFormatting sqref="G93">
    <cfRule type="cellIs" priority="68" stopIfTrue="1" operator="equal">
      <formula>";;;"</formula>
    </cfRule>
  </conditionalFormatting>
  <conditionalFormatting sqref="G93">
    <cfRule type="cellIs" dxfId="21" priority="67" stopIfTrue="1" operator="equal">
      <formula>0</formula>
    </cfRule>
  </conditionalFormatting>
  <conditionalFormatting sqref="G92">
    <cfRule type="cellIs" priority="65" stopIfTrue="1" operator="equal">
      <formula>";;;"</formula>
    </cfRule>
  </conditionalFormatting>
  <conditionalFormatting sqref="G92">
    <cfRule type="cellIs" dxfId="20" priority="64" stopIfTrue="1" operator="equal">
      <formula>0</formula>
    </cfRule>
  </conditionalFormatting>
  <conditionalFormatting sqref="G92">
    <cfRule type="cellIs" dxfId="19" priority="63" stopIfTrue="1" operator="equal">
      <formula>0</formula>
    </cfRule>
  </conditionalFormatting>
  <conditionalFormatting sqref="G91">
    <cfRule type="cellIs" priority="53" stopIfTrue="1" operator="equal">
      <formula>";;;"</formula>
    </cfRule>
  </conditionalFormatting>
  <conditionalFormatting sqref="G91">
    <cfRule type="cellIs" dxfId="18" priority="52" stopIfTrue="1" operator="equal">
      <formula>0</formula>
    </cfRule>
  </conditionalFormatting>
  <conditionalFormatting sqref="G91">
    <cfRule type="cellIs" dxfId="17" priority="51" stopIfTrue="1" operator="equal">
      <formula>0</formula>
    </cfRule>
  </conditionalFormatting>
  <conditionalFormatting sqref="G90">
    <cfRule type="cellIs" priority="3" stopIfTrue="1" operator="equal">
      <formula>";;;"</formula>
    </cfRule>
  </conditionalFormatting>
  <conditionalFormatting sqref="G90">
    <cfRule type="cellIs" dxfId="16" priority="2" stopIfTrue="1" operator="equal">
      <formula>0</formula>
    </cfRule>
  </conditionalFormatting>
  <conditionalFormatting sqref="G90">
    <cfRule type="cellIs" dxfId="15" priority="1" stopIfTrue="1" operator="equal">
      <formula>0</formula>
    </cfRule>
  </conditionalFormatting>
  <dataValidations xWindow="829" yWindow="690" count="9">
    <dataValidation type="list" allowBlank="1" showInputMessage="1" showErrorMessage="1" sqref="F100" xr:uid="{9CC5535C-800A-4D03-A86E-273A5BC3EBB6}">
      <formula1>$M$1:$M$2</formula1>
    </dataValidation>
    <dataValidation type="list" allowBlank="1" showErrorMessage="1" prompt="Please select your answer from the drop down list." sqref="F87" xr:uid="{FCE57F22-20D9-4CFA-AFE5-1751E216D3C1}">
      <formula1>$O$1:$O$2</formula1>
    </dataValidation>
    <dataValidation type="list" allowBlank="1" showErrorMessage="1" prompt="Please select your answer from the drop down list box." sqref="F89" xr:uid="{2CD3BDAD-30EF-425F-BB01-D3FF43CDAA81}">
      <formula1>$O$1:$O$4</formula1>
    </dataValidation>
    <dataValidation type="list" allowBlank="1" showInputMessage="1" showErrorMessage="1" sqref="F99"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84 F76:F82 F25:F26 F19:F23 F28:F37 F50:F62 F64:F74 F39:F40 F46:F48" xr:uid="{B5815DCD-160E-4CA9-A461-76D5F396E4F1}">
      <formula1>ISNUMBER(F19)</formula1>
    </dataValidation>
    <dataValidation type="custom" allowBlank="1" showErrorMessage="1" error="Please enter a numeric value.  If this data is not applicable to your unit of government, the cell should be populated with zero." sqref="F95 F90:F92" xr:uid="{6656F482-2030-43E8-B669-24F0F4187CE8}">
      <formula1>ISNUMBER(F90)</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88"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7:F18" xr:uid="{2B8A4F99-9CD2-4D02-A062-E988EF3799E5}">
      <formula1>ISNUMBER(F7)</formula1>
    </dataValidation>
    <dataValidation type="custom" allowBlank="1" showErrorMessage="1" error="Please enter a numeric value.  If this data is not applicable to your unit of government the cell should be populated with zero." sqref="F86" xr:uid="{CB641EB2-3894-4A74-BBEC-CDF7A3E8D5D8}">
      <formula1>ISNUMBER(F86)</formula1>
    </dataValidation>
  </dataValidations>
  <printOptions headings="1" gridLines="1"/>
  <pageMargins left="0.25" right="0.25" top="0.25" bottom="0.75" header="0.3" footer="0.3"/>
  <pageSetup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Names(H)'!$A$1:$A$17</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M50"/>
  <sheetViews>
    <sheetView zoomScaleNormal="100" workbookViewId="0">
      <selection activeCell="C9" sqref="C9"/>
    </sheetView>
  </sheetViews>
  <sheetFormatPr defaultRowHeight="14.4" x14ac:dyDescent="0.3"/>
  <cols>
    <col min="1" max="1" width="7.6640625" style="97" customWidth="1"/>
    <col min="2" max="2" width="103.109375" customWidth="1"/>
    <col min="3" max="3" width="19" customWidth="1"/>
    <col min="4" max="4" width="50.33203125" style="330" customWidth="1"/>
    <col min="5" max="5" width="33.88671875" customWidth="1"/>
    <col min="8" max="9" width="8.88671875" style="427"/>
    <col min="10" max="10" width="1.6640625" style="427" customWidth="1"/>
    <col min="11" max="12" width="8.88671875" style="427" hidden="1" customWidth="1"/>
    <col min="13" max="13" width="13" style="427" customWidth="1"/>
  </cols>
  <sheetData>
    <row r="1" spans="1:13" s="119" customFormat="1" ht="15" thickBot="1" x14ac:dyDescent="0.35">
      <c r="A1" s="97"/>
      <c r="D1" s="330"/>
      <c r="E1"/>
      <c r="F1"/>
      <c r="G1"/>
      <c r="H1" s="427"/>
      <c r="I1" s="427"/>
      <c r="J1" s="427"/>
      <c r="K1" s="427"/>
      <c r="L1" s="427"/>
      <c r="M1" s="427"/>
    </row>
    <row r="2" spans="1:13" ht="40.799999999999997" customHeight="1" thickBot="1" x14ac:dyDescent="0.35">
      <c r="A2" s="736" t="s">
        <v>399</v>
      </c>
      <c r="B2" s="737"/>
      <c r="C2" s="737"/>
      <c r="D2" s="737"/>
    </row>
    <row r="3" spans="1:13" s="375" customFormat="1" ht="8.4" customHeight="1" thickBot="1" x14ac:dyDescent="0.35">
      <c r="A3" s="421"/>
      <c r="D3" s="422"/>
      <c r="E3"/>
      <c r="F3"/>
      <c r="G3"/>
      <c r="H3" s="426"/>
      <c r="I3" s="426"/>
      <c r="J3" s="426"/>
      <c r="K3" s="426"/>
      <c r="L3" s="426"/>
      <c r="M3" s="426"/>
    </row>
    <row r="4" spans="1:13" ht="19.2" customHeight="1" thickBot="1" x14ac:dyDescent="0.35">
      <c r="A4" s="738" t="s">
        <v>400</v>
      </c>
      <c r="B4" s="739"/>
      <c r="C4" s="739"/>
      <c r="D4" s="739"/>
    </row>
    <row r="5" spans="1:13" s="375" customFormat="1" ht="8.4" customHeight="1" thickBot="1" x14ac:dyDescent="0.35">
      <c r="A5" s="423"/>
      <c r="B5" s="424"/>
      <c r="C5" s="424"/>
      <c r="D5" s="425"/>
      <c r="E5"/>
      <c r="F5"/>
      <c r="G5"/>
      <c r="H5" s="426"/>
      <c r="I5" s="426"/>
      <c r="J5" s="426"/>
      <c r="K5" s="426"/>
      <c r="L5" s="426"/>
      <c r="M5" s="426"/>
    </row>
    <row r="6" spans="1:13" ht="28.95" customHeight="1" thickBot="1" x14ac:dyDescent="0.35">
      <c r="A6" s="740" t="s">
        <v>284</v>
      </c>
      <c r="B6" s="741"/>
      <c r="C6" s="741"/>
      <c r="D6" s="741"/>
    </row>
    <row r="7" spans="1:13" s="375" customFormat="1" ht="9" customHeight="1" thickBot="1" x14ac:dyDescent="0.35">
      <c r="A7" s="448"/>
      <c r="B7" s="449"/>
      <c r="C7" s="449"/>
      <c r="D7" s="449"/>
      <c r="E7"/>
      <c r="F7"/>
      <c r="G7"/>
      <c r="H7" s="426"/>
      <c r="I7" s="426"/>
      <c r="J7" s="426"/>
      <c r="K7" s="426"/>
      <c r="L7" s="426"/>
      <c r="M7" s="426"/>
    </row>
    <row r="8" spans="1:13" ht="45" customHeight="1" x14ac:dyDescent="0.3">
      <c r="A8" s="459" t="s">
        <v>276</v>
      </c>
      <c r="B8" s="458"/>
      <c r="C8" s="458"/>
      <c r="D8" s="457"/>
      <c r="E8" s="632" t="s">
        <v>629</v>
      </c>
    </row>
    <row r="9" spans="1:13" s="355" customFormat="1" ht="49.8" customHeight="1" x14ac:dyDescent="0.3">
      <c r="A9" s="454">
        <v>906</v>
      </c>
      <c r="B9" s="455" t="s">
        <v>200</v>
      </c>
      <c r="C9" s="565"/>
      <c r="D9" s="486" t="str">
        <f t="shared" ref="D9:D28" si="0">IF(C9="","This Question must be answered before uploading, the report will not be processed if left blank","")</f>
        <v>This Question must be answered before uploading, the report will not be processed if left blank</v>
      </c>
      <c r="E9" s="631"/>
      <c r="F9"/>
      <c r="G9"/>
      <c r="H9" s="428"/>
      <c r="I9" s="428"/>
      <c r="J9" s="428"/>
      <c r="K9" s="428"/>
      <c r="L9" s="428"/>
      <c r="M9" s="428"/>
    </row>
    <row r="10" spans="1:13" ht="40.200000000000003" customHeight="1" x14ac:dyDescent="0.3">
      <c r="A10" s="454">
        <v>907</v>
      </c>
      <c r="B10" s="455" t="s">
        <v>395</v>
      </c>
      <c r="C10" s="565"/>
      <c r="D10" s="486" t="str">
        <f t="shared" si="0"/>
        <v>This Question must be answered before uploading, the report will not be processed if left blank</v>
      </c>
      <c r="E10" s="631"/>
      <c r="H10" s="428"/>
      <c r="I10" s="428"/>
      <c r="J10" s="428"/>
      <c r="K10" s="428"/>
      <c r="L10" s="428"/>
    </row>
    <row r="11" spans="1:13" ht="49.8" customHeight="1" x14ac:dyDescent="0.3">
      <c r="A11" s="454">
        <v>1058</v>
      </c>
      <c r="B11" s="455" t="s">
        <v>614</v>
      </c>
      <c r="C11" s="565"/>
      <c r="D11" s="486" t="str">
        <f>IF(C11="","This question must be answered before uploading. The report will not be processed if left blank.",IF(C11="Yes","Financial Performance Indicator of Concern that requires a response.  Please provide source document and page number in cell E11.",""))</f>
        <v>This question must be answered before uploading. The report will not be processed if left blank.</v>
      </c>
      <c r="E11" s="631"/>
    </row>
    <row r="12" spans="1:13" ht="75" customHeight="1" x14ac:dyDescent="0.3">
      <c r="A12" s="454">
        <v>1059</v>
      </c>
      <c r="B12" s="455" t="s">
        <v>615</v>
      </c>
      <c r="C12" s="565"/>
      <c r="D12" s="486"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631"/>
      <c r="H12" s="428"/>
      <c r="I12" s="428"/>
      <c r="J12" s="428"/>
      <c r="K12" s="428"/>
      <c r="L12" s="428"/>
    </row>
    <row r="13" spans="1:13" s="119" customFormat="1" ht="75" customHeight="1" x14ac:dyDescent="0.3">
      <c r="A13" s="454">
        <v>1078</v>
      </c>
      <c r="B13" s="455" t="s">
        <v>616</v>
      </c>
      <c r="C13" s="565"/>
      <c r="D13" s="486"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631"/>
      <c r="H13" s="428"/>
      <c r="I13" s="428"/>
      <c r="J13" s="428"/>
      <c r="K13" s="428"/>
      <c r="L13" s="428"/>
      <c r="M13" s="427"/>
    </row>
    <row r="14" spans="1:13" s="119" customFormat="1" ht="75" customHeight="1" x14ac:dyDescent="0.3">
      <c r="A14" s="454">
        <v>1067</v>
      </c>
      <c r="B14" s="714" t="s">
        <v>617</v>
      </c>
      <c r="C14" s="565"/>
      <c r="D14" s="486"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631"/>
      <c r="H14" s="428"/>
      <c r="I14" s="428"/>
      <c r="J14" s="428"/>
      <c r="K14" s="428"/>
      <c r="L14" s="428"/>
      <c r="M14" s="427"/>
    </row>
    <row r="15" spans="1:13" ht="40.200000000000003" customHeight="1" x14ac:dyDescent="0.3">
      <c r="A15" s="454">
        <v>951</v>
      </c>
      <c r="B15" s="455" t="s">
        <v>396</v>
      </c>
      <c r="C15" s="565"/>
      <c r="D15" s="486" t="str">
        <f t="shared" si="0"/>
        <v>This Question must be answered before uploading, the report will not be processed if left blank</v>
      </c>
      <c r="E15" s="631"/>
      <c r="H15" s="428"/>
      <c r="I15" s="428"/>
      <c r="J15" s="428"/>
      <c r="K15" s="428"/>
      <c r="L15" s="428"/>
    </row>
    <row r="16" spans="1:13" ht="40.200000000000003" customHeight="1" x14ac:dyDescent="0.3">
      <c r="A16" s="454">
        <v>953</v>
      </c>
      <c r="B16" s="455" t="s">
        <v>618</v>
      </c>
      <c r="C16" s="565"/>
      <c r="D16" s="486" t="str">
        <f t="shared" si="0"/>
        <v>This Question must be answered before uploading, the report will not be processed if left blank</v>
      </c>
      <c r="E16" s="631"/>
      <c r="H16" s="428"/>
      <c r="I16" s="428"/>
      <c r="J16" s="428"/>
      <c r="K16" s="428"/>
      <c r="L16" s="428"/>
    </row>
    <row r="17" spans="1:13" ht="46.8" customHeight="1" x14ac:dyDescent="0.3">
      <c r="A17" s="454">
        <v>955</v>
      </c>
      <c r="B17" s="455" t="s">
        <v>619</v>
      </c>
      <c r="C17" s="565"/>
      <c r="D17" s="630" t="str">
        <f>IF(C17="","This question must be answered before uploading. The report will not be processed if left blank.",IF(C17&gt;0,"Financial Performance Indicator of Concern that requires a response.  Please provide source document and page number in E17.",""))</f>
        <v>This question must be answered before uploading. The report will not be processed if left blank.</v>
      </c>
      <c r="E17" s="631"/>
      <c r="H17" s="428"/>
      <c r="I17" s="428"/>
      <c r="J17" s="428"/>
      <c r="K17" s="428"/>
      <c r="L17" s="428"/>
    </row>
    <row r="18" spans="1:13" ht="46.8" customHeight="1" x14ac:dyDescent="0.3">
      <c r="A18" s="454">
        <v>957</v>
      </c>
      <c r="B18" s="455" t="s">
        <v>620</v>
      </c>
      <c r="C18" s="565"/>
      <c r="D18" s="630" t="str">
        <f>IF(C18="","This question must be answered before uploading. The report will not be processed if left blank.",IF(C18&gt;0,"Financial Performance Indicator of Concern that requires a response.  Please provide source document and page number in E18.",""))</f>
        <v>This question must be answered before uploading. The report will not be processed if left blank.</v>
      </c>
      <c r="E18" s="631"/>
      <c r="H18" s="428"/>
      <c r="I18" s="428"/>
      <c r="J18" s="428"/>
      <c r="K18" s="428"/>
      <c r="L18" s="428"/>
    </row>
    <row r="19" spans="1:13" s="119" customFormat="1" ht="88.8" customHeight="1" x14ac:dyDescent="0.3">
      <c r="A19" s="454">
        <v>973</v>
      </c>
      <c r="B19" s="455" t="s">
        <v>621</v>
      </c>
      <c r="C19" s="566"/>
      <c r="D19" s="486" t="str">
        <f>IF(C19="","This Question must be answered before uploading, the report will not be processed if left blank","")</f>
        <v>This Question must be answered before uploading, the report will not be processed if left blank</v>
      </c>
      <c r="E19" s="631"/>
      <c r="F19"/>
      <c r="G19"/>
      <c r="H19" s="428"/>
      <c r="I19" s="428"/>
      <c r="J19" s="428"/>
      <c r="K19" s="428"/>
      <c r="L19" s="428"/>
      <c r="M19" s="427"/>
    </row>
    <row r="20" spans="1:13" s="119" customFormat="1" ht="60" customHeight="1" x14ac:dyDescent="0.3">
      <c r="A20" s="454">
        <v>959</v>
      </c>
      <c r="B20" s="455" t="s">
        <v>227</v>
      </c>
      <c r="C20" s="565"/>
      <c r="D20" s="486" t="str">
        <f>IF(C20="","This question must be answered before uploading. The report will not be processed if left blank.",IF(C20="Yes","Please provide source document and page number in cell E20.",""))</f>
        <v>This question must be answered before uploading. The report will not be processed if left blank.</v>
      </c>
      <c r="E20" s="631"/>
      <c r="F20"/>
      <c r="G20"/>
      <c r="H20" s="428"/>
      <c r="I20" s="428"/>
      <c r="J20" s="428"/>
      <c r="K20" s="428"/>
      <c r="L20" s="428"/>
      <c r="M20" s="427"/>
    </row>
    <row r="21" spans="1:13" ht="67.2" customHeight="1" x14ac:dyDescent="0.3">
      <c r="A21" s="454">
        <v>974</v>
      </c>
      <c r="B21" s="455" t="s">
        <v>229</v>
      </c>
      <c r="C21" s="565"/>
      <c r="D21" s="630" t="str">
        <f>IF(C21="","This question must be answered before uploading. The report will not be processed if left blank.",IF(C21="Yes","Financial Performance Indicator of Concern that requires a response.  Please provide source document and page number in cell E21.",""))</f>
        <v>This question must be answered before uploading. The report will not be processed if left blank.</v>
      </c>
      <c r="E21" s="631"/>
      <c r="H21" s="428"/>
      <c r="I21" s="428"/>
      <c r="J21" s="428"/>
      <c r="K21" s="428"/>
      <c r="L21" s="428"/>
    </row>
    <row r="22" spans="1:13" ht="40.200000000000003" customHeight="1" x14ac:dyDescent="0.3">
      <c r="A22" s="454" t="s">
        <v>215</v>
      </c>
      <c r="B22" s="455" t="s">
        <v>792</v>
      </c>
      <c r="C22" s="565"/>
      <c r="D22" s="486" t="str">
        <f>IF(C22="","This Question must be answered before uploading, the report will not be processed if left blank",IF(C22="Yes","Please submit copy via LGC File Portal.",""))</f>
        <v>This Question must be answered before uploading, the report will not be processed if left blank</v>
      </c>
      <c r="E22" s="631"/>
      <c r="H22" s="428"/>
      <c r="I22" s="428"/>
      <c r="J22" s="428"/>
      <c r="K22" s="428"/>
      <c r="L22" s="428"/>
    </row>
    <row r="23" spans="1:13" ht="40.200000000000003" customHeight="1" x14ac:dyDescent="0.3">
      <c r="A23" s="454" t="s">
        <v>216</v>
      </c>
      <c r="B23" s="455" t="s">
        <v>622</v>
      </c>
      <c r="C23" s="565"/>
      <c r="D23" s="486" t="str">
        <f t="shared" ref="D23:D24" si="1">IF(C23="","This Question must be answered before uploading, the report will not be processed if left blank",IF(C23="Yes","Please submit copy via LGC File Portal.",""))</f>
        <v>This Question must be answered before uploading, the report will not be processed if left blank</v>
      </c>
      <c r="E23" s="631"/>
      <c r="H23" s="428"/>
      <c r="I23" s="428"/>
      <c r="J23" s="428"/>
      <c r="K23" s="428"/>
      <c r="L23" s="428"/>
    </row>
    <row r="24" spans="1:13" ht="40.200000000000003" customHeight="1" x14ac:dyDescent="0.3">
      <c r="A24" s="454" t="s">
        <v>217</v>
      </c>
      <c r="B24" s="455" t="s">
        <v>623</v>
      </c>
      <c r="C24" s="565"/>
      <c r="D24" s="486" t="str">
        <f t="shared" si="1"/>
        <v>This Question must be answered before uploading, the report will not be processed if left blank</v>
      </c>
      <c r="E24" s="631"/>
      <c r="H24" s="428"/>
      <c r="I24" s="428"/>
      <c r="J24" s="428"/>
      <c r="K24" s="428"/>
      <c r="L24" s="428"/>
    </row>
    <row r="25" spans="1:13" s="119" customFormat="1" ht="40.200000000000003" customHeight="1" x14ac:dyDescent="0.3">
      <c r="A25" s="635" t="s">
        <v>639</v>
      </c>
      <c r="B25" s="636" t="s">
        <v>796</v>
      </c>
      <c r="C25" s="637">
        <v>45473</v>
      </c>
      <c r="D25" s="638" t="s">
        <v>791</v>
      </c>
      <c r="E25" s="631"/>
      <c r="H25" s="428"/>
      <c r="I25" s="428"/>
      <c r="J25" s="428"/>
      <c r="K25" s="428"/>
      <c r="L25" s="428"/>
      <c r="M25" s="427"/>
    </row>
    <row r="26" spans="1:13" ht="51" customHeight="1" x14ac:dyDescent="0.3">
      <c r="A26" s="454">
        <v>1079</v>
      </c>
      <c r="B26" s="455" t="s">
        <v>640</v>
      </c>
      <c r="C26" s="637"/>
      <c r="D26" s="639" t="str">
        <f>IF(C26="","This question must be answered before uploading. The report will not be processed if left blank.",IF(C26&gt;'Performance  Indicators Print'!N10,"Financial Performance Indicator of Concern that requires a response.",""))</f>
        <v>This question must be answered before uploading. The report will not be processed if left blank.</v>
      </c>
      <c r="E26" s="631"/>
      <c r="H26" s="428"/>
      <c r="I26" s="428"/>
      <c r="J26" s="428"/>
      <c r="K26" s="428"/>
      <c r="L26" s="428"/>
    </row>
    <row r="27" spans="1:13" ht="55.8" customHeight="1" x14ac:dyDescent="0.3">
      <c r="A27" s="454">
        <v>980</v>
      </c>
      <c r="B27" s="455" t="s">
        <v>793</v>
      </c>
      <c r="C27" s="567"/>
      <c r="D27" s="486" t="str">
        <f t="shared" si="0"/>
        <v>This Question must be answered before uploading, the report will not be processed if left blank</v>
      </c>
      <c r="E27" s="631"/>
      <c r="H27"/>
      <c r="I27"/>
      <c r="J27"/>
      <c r="K27"/>
      <c r="L27"/>
      <c r="M27"/>
    </row>
    <row r="28" spans="1:13" ht="40.200000000000003" customHeight="1" x14ac:dyDescent="0.3">
      <c r="A28" s="657">
        <v>975</v>
      </c>
      <c r="B28" s="658" t="s">
        <v>628</v>
      </c>
      <c r="C28" s="659"/>
      <c r="D28" s="660" t="str">
        <f t="shared" si="0"/>
        <v>This Question must be answered before uploading, the report will not be processed if left blank</v>
      </c>
      <c r="E28" s="631"/>
      <c r="H28" s="428"/>
      <c r="I28" s="428"/>
      <c r="J28" s="428"/>
      <c r="K28" s="428"/>
      <c r="L28" s="428"/>
    </row>
    <row r="29" spans="1:13" ht="37.200000000000003" customHeight="1" x14ac:dyDescent="0.3">
      <c r="A29" s="662" t="s">
        <v>624</v>
      </c>
      <c r="B29" s="663"/>
      <c r="C29" s="664"/>
      <c r="D29" s="665"/>
      <c r="E29" s="631"/>
    </row>
    <row r="30" spans="1:13" s="119" customFormat="1" ht="40.200000000000003" customHeight="1" x14ac:dyDescent="0.3">
      <c r="A30" s="711">
        <v>1068</v>
      </c>
      <c r="B30" s="712" t="s">
        <v>625</v>
      </c>
      <c r="C30" s="661"/>
      <c r="D30" s="713" t="str">
        <f>IF(C30="","This Question must be answered before uploading, the report will not be processed if left blank","")</f>
        <v>This Question must be answered before uploading, the report will not be processed if left blank</v>
      </c>
      <c r="E30" s="631"/>
      <c r="F30"/>
      <c r="G30"/>
      <c r="H30" s="427"/>
      <c r="I30" s="427"/>
      <c r="J30" s="427"/>
      <c r="K30" s="427"/>
      <c r="L30" s="427"/>
      <c r="M30" s="427"/>
    </row>
    <row r="31" spans="1:13" ht="40.200000000000003" customHeight="1" x14ac:dyDescent="0.3">
      <c r="A31" s="454">
        <v>1069</v>
      </c>
      <c r="B31" s="455" t="s">
        <v>626</v>
      </c>
      <c r="C31" s="566"/>
      <c r="D31" s="486" t="str">
        <f t="shared" ref="D31:D33" si="2">IF(C31="","This Question must be answered before uploading, the report will not be processed if left blank","")</f>
        <v>This Question must be answered before uploading, the report will not be processed if left blank</v>
      </c>
      <c r="E31" s="631"/>
    </row>
    <row r="32" spans="1:13" ht="40.200000000000003" customHeight="1" x14ac:dyDescent="0.3">
      <c r="A32" s="454">
        <v>1070</v>
      </c>
      <c r="B32" s="455" t="s">
        <v>627</v>
      </c>
      <c r="C32" s="566"/>
      <c r="D32" s="486" t="str">
        <f t="shared" si="2"/>
        <v>This Question must be answered before uploading, the report will not be processed if left blank</v>
      </c>
      <c r="E32" s="631"/>
    </row>
    <row r="33" spans="1:13" ht="39" customHeight="1" x14ac:dyDescent="0.3">
      <c r="A33" s="454">
        <v>1071</v>
      </c>
      <c r="B33" s="455" t="s">
        <v>649</v>
      </c>
      <c r="C33" s="633"/>
      <c r="D33" s="486" t="str">
        <f t="shared" si="2"/>
        <v>This Question must be answered before uploading, the report will not be processed if left blank</v>
      </c>
      <c r="E33" s="631"/>
    </row>
    <row r="34" spans="1:13" s="119" customFormat="1" ht="13.2" customHeight="1" x14ac:dyDescent="0.3">
      <c r="A34" s="374"/>
      <c r="B34" s="422"/>
      <c r="C34" s="375"/>
      <c r="D34" s="457"/>
      <c r="E34"/>
      <c r="F34"/>
      <c r="G34"/>
      <c r="H34" s="427"/>
      <c r="I34" s="427"/>
      <c r="J34" s="427"/>
      <c r="K34" s="427"/>
      <c r="L34" s="427"/>
      <c r="M34" s="427"/>
    </row>
    <row r="35" spans="1:13" ht="31.8" customHeight="1" x14ac:dyDescent="0.3">
      <c r="A35" s="456" t="s">
        <v>218</v>
      </c>
      <c r="B35" s="486" t="str">
        <f>IF(D35="","This Question must be answered before uploading, the report will not be processed if left blank","")</f>
        <v>This Question must be answered before uploading, the report will not be processed if left blank</v>
      </c>
      <c r="C35" s="680" t="s">
        <v>201</v>
      </c>
      <c r="D35" s="568"/>
    </row>
    <row r="36" spans="1:13" x14ac:dyDescent="0.3">
      <c r="A36" s="374"/>
      <c r="B36" s="422"/>
      <c r="C36" s="681"/>
      <c r="D36" s="457"/>
    </row>
    <row r="37" spans="1:13" ht="37.799999999999997" customHeight="1" x14ac:dyDescent="0.3">
      <c r="A37" s="456" t="s">
        <v>219</v>
      </c>
      <c r="B37" s="486" t="str">
        <f>IF(D37="","This Question must be answered before uploading, the report will not be processed if left blank","")</f>
        <v>This Question must be answered before uploading, the report will not be processed if left blank</v>
      </c>
      <c r="C37" s="680" t="s">
        <v>202</v>
      </c>
      <c r="D37" s="568"/>
    </row>
    <row r="38" spans="1:13" x14ac:dyDescent="0.3">
      <c r="A38" s="374"/>
      <c r="B38" s="422"/>
      <c r="C38" s="681"/>
      <c r="D38" s="457"/>
    </row>
    <row r="39" spans="1:13" ht="37.200000000000003" customHeight="1" x14ac:dyDescent="0.3">
      <c r="A39" s="456" t="s">
        <v>283</v>
      </c>
      <c r="B39" s="486" t="str">
        <f>IF(D39="","This Question must be answered before uploading, the report will not be processed if left blank","")</f>
        <v>This Question must be answered before uploading, the report will not be processed if left blank</v>
      </c>
      <c r="C39" s="680" t="s">
        <v>397</v>
      </c>
      <c r="D39" s="530"/>
    </row>
    <row r="43" spans="1:13" x14ac:dyDescent="0.3">
      <c r="B43" s="375" t="s">
        <v>203</v>
      </c>
      <c r="C43" s="688">
        <v>1</v>
      </c>
      <c r="D43" s="330" t="s">
        <v>137</v>
      </c>
    </row>
    <row r="44" spans="1:13" x14ac:dyDescent="0.3">
      <c r="B44" s="375" t="s">
        <v>204</v>
      </c>
      <c r="C44" s="569">
        <v>45535</v>
      </c>
    </row>
    <row r="45" spans="1:13" x14ac:dyDescent="0.3">
      <c r="B45" s="375"/>
      <c r="C45" s="422"/>
    </row>
    <row r="50" spans="2:3" x14ac:dyDescent="0.3">
      <c r="B50" s="375"/>
      <c r="C50" s="422"/>
    </row>
  </sheetData>
  <sheetProtection algorithmName="SHA-512" hashValue="JB7d96/EGWPVYUyEw6PdbJOMv67PnwPZBgS8ZMQ8XIycYCkkR57u0YnTPBTAHFjyiWXdeQvAmP/K1264kCRqCA==" saltValue="bdVoKyiLJ8ghESxo0K0D/w==" spinCount="100000" sheet="1" objects="1" scenarios="1"/>
  <mergeCells count="3">
    <mergeCell ref="A2:D2"/>
    <mergeCell ref="A4:D4"/>
    <mergeCell ref="A6:D6"/>
  </mergeCells>
  <conditionalFormatting sqref="D39">
    <cfRule type="expression" dxfId="14" priority="16">
      <formula>$T34</formula>
    </cfRule>
  </conditionalFormatting>
  <dataValidations xWindow="1117" yWindow="747" count="11">
    <dataValidation type="list" allowBlank="1" showInputMessage="1" showErrorMessage="1" prompt="Please select Yes or No from the drop down list" sqref="C16 C32 C11:C12 C14 C28:C30 C22:C24" xr:uid="{42DC82DB-0AE6-4795-B8A2-67794DECDEAD}">
      <formula1>"Yes, No"</formula1>
    </dataValidation>
    <dataValidation type="whole" operator="greaterThan" allowBlank="1" showInputMessage="1" showErrorMessage="1" prompt="Please enter a whole number.  If there are no findings please enter 0" sqref="C17:C19" xr:uid="{22039F36-BF2D-4D90-ACF3-F17B7FAD9827}">
      <formula1>-1</formula1>
    </dataValidation>
    <dataValidation type="list" allowBlank="1" showInputMessage="1" showErrorMessage="1" prompt="Please select Yes, No or N/A from the drop down list" sqref="C20:C21 C31" xr:uid="{1338E819-A8A7-4AB4-965C-9AAE0E62C78A}">
      <formula1>"Yes, No, N/A"</formula1>
    </dataValidation>
    <dataValidation type="date" operator="greaterThan" showInputMessage="1" showErrorMessage="1" promptTitle="MM/DD/YYYY" prompt="This cannot be blank" sqref="C27" xr:uid="{F2F609DE-2DD8-4C56-AEA4-B39EA636E384}">
      <formula1>44742</formula1>
    </dataValidation>
    <dataValidation type="list" allowBlank="1" showInputMessage="1" showErrorMessage="1" prompt="Please select Yes or No from the drop down list" sqref="C27" xr:uid="{B4C96C02-4742-4E38-B12A-360ABBD230F0}">
      <formula1>"Yes,No"</formula1>
    </dataValidation>
    <dataValidation type="list" allowBlank="1" showInputMessage="1" showErrorMessage="1" sqref="C27" xr:uid="{C1CF9E65-608C-4B9B-B8C1-8E5A300F6B99}">
      <formula1>"Yes, No"</formula1>
    </dataValidation>
    <dataValidation type="list" allowBlank="1" showInputMessage="1" showErrorMessage="1" sqref="C27" xr:uid="{2F6B1B33-D794-41C2-9ACB-1601D80589F6}">
      <formula1>"Yes,No"</formula1>
    </dataValidation>
    <dataValidation type="date" operator="greaterThan" allowBlank="1" showInputMessage="1" showErrorMessage="1" sqref="D39" xr:uid="{C03418DF-3B42-4CD5-A316-291388505573}">
      <formula1>45107</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and N/A from the  dropdown list._x000a__x000a_" sqref="C13" xr:uid="{E14A6F9A-70AF-48C3-877C-EDEA0060475E}">
      <formula1>"Yes, No, N/A"</formula1>
    </dataValidation>
    <dataValidation type="custom" allowBlank="1" showInputMessage="1" showErrorMessage="1" error="Submit Date is equal or prior to fiscal year-end date." sqref="C26" xr:uid="{A2651645-D4DC-42AF-80C0-A645FC16452D}">
      <formula1>C25&lt;C26</formula1>
    </dataValidation>
  </dataValidations>
  <pageMargins left="0.7" right="0.7"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15"/>
  <sheetViews>
    <sheetView showGridLines="0" zoomScale="80" zoomScaleNormal="80" workbookViewId="0">
      <selection activeCell="F4" sqref="F4:G5"/>
    </sheetView>
  </sheetViews>
  <sheetFormatPr defaultColWidth="9.109375" defaultRowHeight="14.4" x14ac:dyDescent="0.3"/>
  <cols>
    <col min="1" max="1" width="6.33203125" style="331" customWidth="1"/>
    <col min="2" max="2" width="57.6640625" style="331" customWidth="1"/>
    <col min="3" max="4" width="14.33203125" style="331" customWidth="1"/>
    <col min="5" max="7" width="17.33203125" style="331" customWidth="1"/>
    <col min="8" max="8" width="71.44140625" style="331" customWidth="1"/>
    <col min="9" max="9" width="56.77734375" style="332" customWidth="1"/>
    <col min="10" max="10" width="46.109375" style="332" customWidth="1"/>
    <col min="11" max="11" width="9.109375" style="420" hidden="1" customWidth="1"/>
    <col min="12" max="12" width="25.88671875" style="408" hidden="1" customWidth="1"/>
    <col min="13" max="14" width="15.6640625" style="408" hidden="1" customWidth="1"/>
    <col min="15" max="15" width="56.33203125" style="408" hidden="1" customWidth="1"/>
    <col min="16" max="16" width="11.109375" style="409" customWidth="1"/>
    <col min="17" max="18" width="9.109375" style="410" customWidth="1"/>
    <col min="19" max="59" width="9.109375" style="410"/>
    <col min="60" max="16384" width="9.109375" style="331"/>
  </cols>
  <sheetData>
    <row r="1" spans="1:81" ht="40.5" customHeight="1" thickBot="1" x14ac:dyDescent="0.35">
      <c r="A1" s="385"/>
      <c r="B1" s="751" t="s">
        <v>384</v>
      </c>
      <c r="C1" s="751"/>
      <c r="D1" s="751"/>
      <c r="E1" s="751"/>
      <c r="F1" s="751"/>
      <c r="G1" s="751"/>
      <c r="H1" s="752"/>
      <c r="I1" s="749"/>
      <c r="J1" s="750"/>
      <c r="K1" s="407"/>
    </row>
    <row r="2" spans="1:81" ht="72" customHeight="1" thickBot="1" x14ac:dyDescent="0.35">
      <c r="A2" s="386"/>
      <c r="B2" s="753" t="s">
        <v>385</v>
      </c>
      <c r="C2" s="754"/>
      <c r="D2" s="754"/>
      <c r="E2" s="754"/>
      <c r="F2" s="754"/>
      <c r="G2" s="754"/>
      <c r="H2" s="755"/>
      <c r="I2" s="768" t="s">
        <v>386</v>
      </c>
      <c r="J2" s="771" t="s">
        <v>494</v>
      </c>
      <c r="K2" s="411"/>
    </row>
    <row r="3" spans="1:81" ht="15" customHeight="1" thickBot="1" x14ac:dyDescent="0.35">
      <c r="A3" s="387"/>
      <c r="B3" s="388"/>
      <c r="C3" s="389"/>
      <c r="D3" s="389"/>
      <c r="E3" s="389"/>
      <c r="F3" s="389"/>
      <c r="G3" s="390"/>
      <c r="H3" s="406"/>
      <c r="I3" s="769"/>
      <c r="J3" s="772"/>
      <c r="K3" s="411"/>
    </row>
    <row r="4" spans="1:81" ht="21.75" customHeight="1" thickBot="1" x14ac:dyDescent="0.35">
      <c r="A4" s="391"/>
      <c r="B4" s="392" t="s">
        <v>214</v>
      </c>
      <c r="C4" s="756" t="str">
        <f>'Unit Data from Audit Worksheet'!D2</f>
        <v>Select Unit Name from Drop Down List</v>
      </c>
      <c r="D4" s="757"/>
      <c r="E4" s="758"/>
      <c r="F4" s="759" t="s">
        <v>790</v>
      </c>
      <c r="G4" s="760"/>
      <c r="H4" s="763" t="s">
        <v>490</v>
      </c>
      <c r="I4" s="769"/>
      <c r="J4" s="772"/>
      <c r="K4" s="412"/>
      <c r="L4" s="413"/>
    </row>
    <row r="5" spans="1:81" ht="21.6" thickBot="1" x14ac:dyDescent="0.35">
      <c r="A5" s="393"/>
      <c r="B5" s="394" t="s">
        <v>208</v>
      </c>
      <c r="C5" s="765" t="e">
        <f>'Unit Data from Audit Worksheet'!D3</f>
        <v>#N/A</v>
      </c>
      <c r="D5" s="766"/>
      <c r="E5" s="767"/>
      <c r="F5" s="761"/>
      <c r="G5" s="762"/>
      <c r="H5" s="764"/>
      <c r="I5" s="769"/>
      <c r="J5" s="772"/>
      <c r="K5" s="414"/>
      <c r="L5" s="415" t="s">
        <v>211</v>
      </c>
    </row>
    <row r="6" spans="1:81" ht="18.75" customHeight="1" thickBot="1" x14ac:dyDescent="0.35">
      <c r="A6" s="387"/>
      <c r="B6" s="773" t="s">
        <v>393</v>
      </c>
      <c r="C6" s="774"/>
      <c r="D6" s="774"/>
      <c r="E6" s="774"/>
      <c r="F6" s="774"/>
      <c r="G6" s="774"/>
      <c r="H6" s="775"/>
      <c r="I6" s="770"/>
      <c r="J6" s="772"/>
      <c r="K6" s="414"/>
      <c r="L6" s="415"/>
    </row>
    <row r="7" spans="1:81" ht="27.75" customHeight="1" thickBot="1" x14ac:dyDescent="0.35">
      <c r="A7" s="335"/>
      <c r="B7" s="475" t="s">
        <v>277</v>
      </c>
      <c r="C7" s="476">
        <v>2022</v>
      </c>
      <c r="D7" s="476">
        <v>2023</v>
      </c>
      <c r="E7" s="476">
        <v>2024</v>
      </c>
      <c r="F7" s="474" t="s">
        <v>232</v>
      </c>
      <c r="G7" s="474" t="s">
        <v>278</v>
      </c>
      <c r="H7" s="396"/>
      <c r="I7" s="334"/>
      <c r="J7" s="397"/>
      <c r="K7" s="416"/>
      <c r="L7" s="408">
        <v>2022</v>
      </c>
      <c r="M7" s="413">
        <v>2023</v>
      </c>
      <c r="N7" s="408">
        <v>2024</v>
      </c>
      <c r="O7" s="417"/>
      <c r="P7" s="418"/>
    </row>
    <row r="8" spans="1:81" ht="155.25" customHeight="1" thickBot="1" x14ac:dyDescent="0.35">
      <c r="A8" s="395" t="s">
        <v>387</v>
      </c>
      <c r="B8" s="484" t="s">
        <v>492</v>
      </c>
      <c r="C8" s="667" t="e">
        <f>L8</f>
        <v>#N/A</v>
      </c>
      <c r="D8" s="667" t="e">
        <f>M8</f>
        <v>#N/A</v>
      </c>
      <c r="E8" s="668">
        <f>N8</f>
        <v>0</v>
      </c>
      <c r="F8" s="666" t="s">
        <v>491</v>
      </c>
      <c r="G8" s="668">
        <f>E8</f>
        <v>0</v>
      </c>
      <c r="H8" s="485" t="s">
        <v>224</v>
      </c>
      <c r="I8" s="477" t="s">
        <v>210</v>
      </c>
      <c r="J8" s="669"/>
      <c r="K8" s="409"/>
      <c r="L8" s="479" t="e">
        <f>HLOOKUP($C$5,'PY2 Data(H)'!$D$2:$CQ$399,6,FALSE)</f>
        <v>#N/A</v>
      </c>
      <c r="M8" s="479" t="e">
        <f>HLOOKUP($C$5,'PY1 Data(H)'!$D$2:$CQ$218,6,FALSE)</f>
        <v>#N/A</v>
      </c>
      <c r="N8" s="480">
        <f>Import!L50</f>
        <v>0</v>
      </c>
      <c r="O8" s="410"/>
      <c r="P8" s="410"/>
      <c r="Y8" s="408"/>
      <c r="Z8" s="419"/>
    </row>
    <row r="9" spans="1:81" s="119" customFormat="1" ht="18.600000000000001" thickBot="1" x14ac:dyDescent="0.35">
      <c r="A9" s="347"/>
      <c r="B9" s="744" t="s">
        <v>279</v>
      </c>
      <c r="C9" s="744"/>
      <c r="D9" s="744"/>
      <c r="E9" s="476">
        <v>2024</v>
      </c>
      <c r="F9" s="399" t="s">
        <v>280</v>
      </c>
      <c r="G9" s="400"/>
      <c r="H9" s="336"/>
      <c r="I9" s="345"/>
      <c r="J9" s="670"/>
      <c r="K9" s="414"/>
      <c r="L9" s="408"/>
      <c r="M9" s="408"/>
      <c r="N9" s="408"/>
      <c r="O9" s="408"/>
      <c r="P9" s="409"/>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c r="AV9" s="410"/>
      <c r="AW9" s="410"/>
      <c r="AX9" s="410"/>
      <c r="AY9" s="410"/>
      <c r="AZ9" s="410"/>
      <c r="BA9" s="410"/>
      <c r="BB9" s="410"/>
      <c r="BC9" s="410"/>
      <c r="BD9" s="410"/>
      <c r="BE9" s="410"/>
      <c r="BF9" s="410"/>
      <c r="BG9" s="410"/>
      <c r="BH9" s="331"/>
      <c r="BI9" s="331"/>
      <c r="BJ9" s="331"/>
      <c r="BK9" s="331"/>
      <c r="BL9" s="331"/>
      <c r="BM9" s="331"/>
      <c r="BN9" s="331"/>
      <c r="BO9" s="331"/>
      <c r="BP9" s="331"/>
      <c r="BQ9" s="331"/>
      <c r="BR9" s="331"/>
      <c r="BS9" s="331"/>
      <c r="BT9" s="331"/>
      <c r="BU9" s="331"/>
      <c r="BV9" s="331"/>
      <c r="BW9" s="331"/>
      <c r="BX9" s="331"/>
      <c r="BY9" s="331"/>
      <c r="BZ9" s="331"/>
      <c r="CA9" s="331"/>
      <c r="CB9" s="331"/>
      <c r="CC9" s="331"/>
    </row>
    <row r="10" spans="1:81" s="119" customFormat="1" ht="92.25" customHeight="1" thickBot="1" x14ac:dyDescent="0.35">
      <c r="A10" s="401" t="s">
        <v>388</v>
      </c>
      <c r="B10" s="742" t="s">
        <v>640</v>
      </c>
      <c r="C10" s="743"/>
      <c r="D10" s="743"/>
      <c r="E10" s="650">
        <f>Import!L115</f>
        <v>0</v>
      </c>
      <c r="F10" s="651"/>
      <c r="G10" s="650" t="str">
        <f>IF('TD Info Completed by Auditor'!C26&gt;N10,"Late","Response Not Required")</f>
        <v>Response Not Required</v>
      </c>
      <c r="H10" s="343" t="s">
        <v>281</v>
      </c>
      <c r="I10" s="478" t="s">
        <v>795</v>
      </c>
      <c r="J10" s="669"/>
      <c r="K10" s="414"/>
      <c r="L10" s="640">
        <f>'TD Info Completed by Auditor'!C26</f>
        <v>0</v>
      </c>
      <c r="M10" s="641">
        <f>'TD Info Completed by Auditor'!C25</f>
        <v>45473</v>
      </c>
      <c r="N10" s="642">
        <f>IF(M10=DATEVALUE("6/30/2024"),N12,IF(M10=DATEVALUE("9/30/2024"),N13,IF(M10=DATEVALUE("12/31/2024"),N14,IF(M10=DATEVALUE("3/31/2025"),N15))))</f>
        <v>45657</v>
      </c>
      <c r="O10" s="408"/>
      <c r="P10" s="409"/>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row>
    <row r="11" spans="1:81" s="119" customFormat="1" ht="18" customHeight="1" thickBot="1" x14ac:dyDescent="0.35">
      <c r="A11" s="402"/>
      <c r="B11" s="747"/>
      <c r="C11" s="747"/>
      <c r="D11" s="748"/>
      <c r="E11" s="476">
        <v>2024</v>
      </c>
      <c r="F11" s="483" t="s">
        <v>280</v>
      </c>
      <c r="G11" s="337"/>
      <c r="H11" s="342"/>
      <c r="I11" s="346"/>
      <c r="J11" s="671"/>
      <c r="K11" s="414"/>
      <c r="L11" s="643" t="s">
        <v>641</v>
      </c>
      <c r="M11" s="408" t="s">
        <v>642</v>
      </c>
      <c r="N11" s="644"/>
      <c r="O11" s="408"/>
      <c r="P11" s="409"/>
      <c r="Q11" s="410"/>
      <c r="R11" s="410"/>
      <c r="S11" s="410"/>
      <c r="T11" s="410"/>
      <c r="U11" s="410"/>
      <c r="V11" s="410"/>
      <c r="W11" s="410"/>
      <c r="X11" s="410"/>
      <c r="Y11" s="410"/>
      <c r="Z11" s="410"/>
      <c r="AA11" s="410"/>
      <c r="AB11" s="410"/>
      <c r="AC11" s="410"/>
      <c r="AD11" s="410"/>
      <c r="AE11" s="410"/>
      <c r="AF11" s="410"/>
      <c r="AG11" s="410"/>
      <c r="AH11" s="410"/>
      <c r="AI11" s="410"/>
      <c r="AJ11" s="410"/>
      <c r="AK11" s="410"/>
      <c r="AL11" s="410"/>
      <c r="AM11" s="410"/>
      <c r="AN11" s="410"/>
      <c r="AO11" s="410"/>
      <c r="AP11" s="410"/>
      <c r="AQ11" s="410"/>
      <c r="AR11" s="410"/>
      <c r="AS11" s="410"/>
      <c r="AT11" s="410"/>
      <c r="AU11" s="410"/>
      <c r="AV11" s="410"/>
      <c r="AW11" s="410"/>
      <c r="AX11" s="410"/>
      <c r="AY11" s="410"/>
      <c r="AZ11" s="410"/>
      <c r="BA11" s="410"/>
      <c r="BB11" s="410"/>
      <c r="BC11" s="410"/>
      <c r="BD11" s="410"/>
      <c r="BE11" s="410"/>
      <c r="BF11" s="410"/>
      <c r="BG11" s="410"/>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row>
    <row r="12" spans="1:81" s="119" customFormat="1" ht="81.599999999999994" customHeight="1" thickBot="1" x14ac:dyDescent="0.35">
      <c r="A12" s="395" t="s">
        <v>389</v>
      </c>
      <c r="B12" s="745" t="s">
        <v>630</v>
      </c>
      <c r="C12" s="745"/>
      <c r="D12" s="742"/>
      <c r="E12" s="482" t="str">
        <f>IF(AND(Import!L80=2,AND(Import!L86&lt;=0,Import!L87&lt;=0)),"No","Yes")</f>
        <v>Yes</v>
      </c>
      <c r="F12" s="403"/>
      <c r="G12" s="398" t="str">
        <f>E12</f>
        <v>Yes</v>
      </c>
      <c r="H12" s="673" t="s">
        <v>638</v>
      </c>
      <c r="I12" s="481" t="s">
        <v>493</v>
      </c>
      <c r="J12" s="669"/>
      <c r="K12" s="414"/>
      <c r="L12" s="643"/>
      <c r="M12" s="645">
        <v>45473</v>
      </c>
      <c r="N12" s="646">
        <v>45657</v>
      </c>
      <c r="O12" s="408"/>
      <c r="P12" s="409"/>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10"/>
      <c r="AO12" s="410"/>
      <c r="AP12" s="410"/>
      <c r="AQ12" s="410"/>
      <c r="AR12" s="410"/>
      <c r="AS12" s="410"/>
      <c r="AT12" s="410"/>
      <c r="AU12" s="410"/>
      <c r="AV12" s="410"/>
      <c r="AW12" s="410"/>
      <c r="AX12" s="410"/>
      <c r="AY12" s="410"/>
      <c r="AZ12" s="410"/>
      <c r="BA12" s="410"/>
      <c r="BB12" s="410"/>
      <c r="BC12" s="410"/>
      <c r="BD12" s="410"/>
      <c r="BE12" s="410"/>
      <c r="BF12" s="410"/>
      <c r="BG12" s="410"/>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row>
    <row r="13" spans="1:81" s="119" customFormat="1" ht="18" customHeight="1" thickBot="1" x14ac:dyDescent="0.35">
      <c r="A13" s="402"/>
      <c r="B13" s="744"/>
      <c r="C13" s="744"/>
      <c r="D13" s="746"/>
      <c r="E13" s="476">
        <v>2024</v>
      </c>
      <c r="F13" s="483" t="s">
        <v>280</v>
      </c>
      <c r="G13" s="338"/>
      <c r="H13" s="337"/>
      <c r="I13" s="344"/>
      <c r="J13" s="671"/>
      <c r="K13" s="414"/>
      <c r="L13" s="643"/>
      <c r="M13" s="645">
        <v>45565</v>
      </c>
      <c r="N13" s="646">
        <v>45747</v>
      </c>
      <c r="O13" s="408"/>
      <c r="P13" s="409"/>
      <c r="Q13" s="410"/>
      <c r="R13" s="410"/>
      <c r="S13" s="410"/>
      <c r="T13" s="410"/>
      <c r="U13" s="410"/>
      <c r="V13" s="410"/>
      <c r="W13" s="410"/>
      <c r="X13" s="410"/>
      <c r="Y13" s="410"/>
      <c r="Z13" s="410"/>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0"/>
      <c r="BC13" s="410"/>
      <c r="BD13" s="410"/>
      <c r="BE13" s="410"/>
      <c r="BF13" s="410"/>
      <c r="BG13" s="410"/>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row>
    <row r="14" spans="1:81" s="119" customFormat="1" ht="73.650000000000006" customHeight="1" thickBot="1" x14ac:dyDescent="0.35">
      <c r="A14" s="395" t="s">
        <v>390</v>
      </c>
      <c r="B14" s="745" t="s">
        <v>391</v>
      </c>
      <c r="C14" s="745"/>
      <c r="D14" s="742"/>
      <c r="E14" s="482" t="str">
        <f>IF(Import!L90=1,"Yes",IF(Import!L90=2,"No",IF(Import!L90=3,"N/A",IF(Import!L90=0,"This question must be answered.  See cell C21 on TD"))))</f>
        <v>This question must be answered.  See cell C21 on TD</v>
      </c>
      <c r="F14" s="403"/>
      <c r="G14" s="398" t="str">
        <f>E14</f>
        <v>This question must be answered.  See cell C21 on TD</v>
      </c>
      <c r="H14" s="341" t="s">
        <v>282</v>
      </c>
      <c r="I14" s="478" t="s">
        <v>230</v>
      </c>
      <c r="J14" s="669"/>
      <c r="K14" s="414"/>
      <c r="L14" s="643"/>
      <c r="M14" s="645">
        <v>45657</v>
      </c>
      <c r="N14" s="646">
        <v>45838</v>
      </c>
      <c r="O14" s="408"/>
      <c r="P14" s="409"/>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10"/>
      <c r="AO14" s="410"/>
      <c r="AP14" s="410"/>
      <c r="AQ14" s="410"/>
      <c r="AR14" s="410"/>
      <c r="AS14" s="410"/>
      <c r="AT14" s="410"/>
      <c r="AU14" s="410"/>
      <c r="AV14" s="410"/>
      <c r="AW14" s="410"/>
      <c r="AX14" s="410"/>
      <c r="AY14" s="410"/>
      <c r="AZ14" s="410"/>
      <c r="BA14" s="410"/>
      <c r="BB14" s="410"/>
      <c r="BC14" s="410"/>
      <c r="BD14" s="410"/>
      <c r="BE14" s="410"/>
      <c r="BF14" s="410"/>
      <c r="BG14" s="410"/>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row>
    <row r="15" spans="1:81" s="332" customFormat="1" x14ac:dyDescent="0.3">
      <c r="A15" s="404"/>
      <c r="B15" s="339"/>
      <c r="C15" s="339"/>
      <c r="D15" s="339"/>
      <c r="E15" s="339"/>
      <c r="F15" s="339"/>
      <c r="G15" s="339"/>
      <c r="H15" s="339"/>
      <c r="I15" s="340"/>
      <c r="J15" s="340"/>
      <c r="K15" s="420"/>
      <c r="L15" s="647"/>
      <c r="M15" s="648">
        <v>45747</v>
      </c>
      <c r="N15" s="649">
        <v>45930</v>
      </c>
      <c r="O15" s="408"/>
      <c r="P15" s="409"/>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10"/>
      <c r="AO15" s="410"/>
      <c r="AP15" s="410"/>
      <c r="AQ15" s="410"/>
      <c r="AR15" s="410"/>
      <c r="AS15" s="410"/>
      <c r="AT15" s="410"/>
      <c r="AU15" s="410"/>
      <c r="AV15" s="410"/>
      <c r="AW15" s="410"/>
      <c r="AX15" s="410"/>
      <c r="AY15" s="410"/>
      <c r="AZ15" s="410"/>
      <c r="BA15" s="410"/>
      <c r="BB15" s="410"/>
      <c r="BC15" s="410"/>
      <c r="BD15" s="410"/>
      <c r="BE15" s="410"/>
      <c r="BF15" s="410"/>
      <c r="BG15" s="410"/>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row>
  </sheetData>
  <sheetProtection algorithmName="SHA-512" hashValue="PMa2AG+q+/KlvC7TG+fBz9IsHj8WZNgdWJ2jynCXjFO3zDrTDyR8WT6IwJ/vgWaqXx9lcQDiaAIRjQluSd9P7w==" saltValue="XHGd/DVHIyoAypSIn/Esvg==" spinCount="100000" sheet="1" objects="1" scenarios="1"/>
  <mergeCells count="16">
    <mergeCell ref="I1:J1"/>
    <mergeCell ref="B1:H1"/>
    <mergeCell ref="B2:H2"/>
    <mergeCell ref="C4:E4"/>
    <mergeCell ref="F4:G5"/>
    <mergeCell ref="H4:H5"/>
    <mergeCell ref="C5:E5"/>
    <mergeCell ref="I2:I6"/>
    <mergeCell ref="J2:J6"/>
    <mergeCell ref="B6:H6"/>
    <mergeCell ref="B10:D10"/>
    <mergeCell ref="B9:D9"/>
    <mergeCell ref="B12:D12"/>
    <mergeCell ref="B13:D13"/>
    <mergeCell ref="B14:D14"/>
    <mergeCell ref="B11:D11"/>
  </mergeCells>
  <conditionalFormatting sqref="G12">
    <cfRule type="cellIs" dxfId="13" priority="26" operator="equal">
      <formula>"Yes"</formula>
    </cfRule>
  </conditionalFormatting>
  <conditionalFormatting sqref="G14">
    <cfRule type="cellIs" dxfId="12" priority="25" operator="equal">
      <formula>"Yes"</formula>
    </cfRule>
  </conditionalFormatting>
  <conditionalFormatting sqref="G8">
    <cfRule type="cellIs" dxfId="11" priority="15" operator="lessThan">
      <formula>0</formula>
    </cfRule>
  </conditionalFormatting>
  <conditionalFormatting sqref="E14 G14">
    <cfRule type="containsText" dxfId="10" priority="8" operator="containsText" text="This question must be answered">
      <formula>NOT(ISERROR(SEARCH("This question must be answered",E14)))</formula>
    </cfRule>
  </conditionalFormatting>
  <conditionalFormatting sqref="G10">
    <cfRule type="cellIs" dxfId="9" priority="4" operator="equal">
      <formula>"Late"</formula>
    </cfRule>
  </conditionalFormatting>
  <conditionalFormatting sqref="E10 G10">
    <cfRule type="containsText" dxfId="8" priority="3" operator="containsText" text="This question must be answered">
      <formula>NOT(ISERROR(SEARCH("This question must be answered",E10)))</formula>
    </cfRule>
  </conditionalFormatting>
  <pageMargins left="0.25" right="0.25" top="0.05" bottom="0.25" header="0.3" footer="0.25"/>
  <pageSetup scale="61" fitToHeight="0" orientation="landscape"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CBE27-B4E2-486C-87CB-9EAD0621FB64}">
  <dimension ref="A2:K43"/>
  <sheetViews>
    <sheetView workbookViewId="0">
      <selection activeCell="B3" sqref="B3"/>
    </sheetView>
  </sheetViews>
  <sheetFormatPr defaultColWidth="9.109375" defaultRowHeight="14.4" x14ac:dyDescent="0.3"/>
  <cols>
    <col min="1" max="1" width="4.77734375" style="119" customWidth="1"/>
    <col min="2" max="2" width="77.21875" style="119" customWidth="1"/>
    <col min="3" max="3" width="20.21875" style="119" customWidth="1"/>
    <col min="4" max="4" width="3.6640625" style="119" customWidth="1"/>
    <col min="5" max="5" width="20.21875" style="119" customWidth="1"/>
    <col min="6" max="6" width="6.21875" style="119" customWidth="1"/>
    <col min="7" max="7" width="17.33203125" style="119" customWidth="1"/>
    <col min="8" max="8" width="34.77734375" style="119" customWidth="1"/>
    <col min="9" max="9" width="15" style="97" customWidth="1"/>
    <col min="10" max="10" width="56.5546875" style="119" customWidth="1"/>
    <col min="11" max="11" width="18.33203125" style="119" customWidth="1"/>
    <col min="12" max="12" width="19.88671875" style="119" customWidth="1"/>
    <col min="13" max="13" width="17.77734375" style="119" customWidth="1"/>
    <col min="14" max="16384" width="9.109375" style="119"/>
  </cols>
  <sheetData>
    <row r="2" spans="1:11" ht="14.4" customHeight="1" x14ac:dyDescent="0.3">
      <c r="B2" s="776" t="s">
        <v>514</v>
      </c>
      <c r="C2" s="776"/>
      <c r="D2" s="776"/>
      <c r="E2" s="776"/>
      <c r="F2" s="573"/>
      <c r="G2" s="574"/>
    </row>
    <row r="4" spans="1:11" ht="15.6" x14ac:dyDescent="0.3">
      <c r="A4" s="574"/>
      <c r="B4" s="575" t="str">
        <f>'Unit Data from Audit Worksheet'!D2</f>
        <v>Select Unit Name from Drop Down List</v>
      </c>
      <c r="C4" s="576">
        <f>'Unit Data from Audit Worksheet'!F5</f>
        <v>2024</v>
      </c>
      <c r="E4" s="577">
        <f>'Unit Data from Audit Worksheet'!F5</f>
        <v>2024</v>
      </c>
    </row>
    <row r="5" spans="1:11" ht="27.6" x14ac:dyDescent="0.4">
      <c r="A5" s="578"/>
      <c r="B5" s="579" t="s">
        <v>515</v>
      </c>
      <c r="C5" s="580" t="s">
        <v>516</v>
      </c>
      <c r="D5" s="578"/>
      <c r="E5" s="581" t="s">
        <v>517</v>
      </c>
      <c r="G5" s="97"/>
      <c r="I5" s="119"/>
    </row>
    <row r="6" spans="1:11" x14ac:dyDescent="0.3">
      <c r="A6" s="574"/>
      <c r="B6" s="582" t="s">
        <v>518</v>
      </c>
      <c r="C6" s="583"/>
      <c r="D6" s="583"/>
      <c r="E6" s="583"/>
      <c r="G6" s="97"/>
      <c r="I6" s="119"/>
    </row>
    <row r="7" spans="1:11" x14ac:dyDescent="0.3">
      <c r="A7" s="574"/>
      <c r="B7" s="584" t="s">
        <v>519</v>
      </c>
      <c r="C7" s="585">
        <f>Import!L39</f>
        <v>0</v>
      </c>
      <c r="D7" s="586"/>
      <c r="E7" s="585">
        <f>C7</f>
        <v>0</v>
      </c>
      <c r="G7" s="587">
        <v>506</v>
      </c>
      <c r="H7" s="588" t="s">
        <v>81</v>
      </c>
      <c r="I7" s="119"/>
    </row>
    <row r="8" spans="1:11" x14ac:dyDescent="0.3">
      <c r="A8" s="574"/>
      <c r="B8" s="584" t="s">
        <v>520</v>
      </c>
      <c r="C8" s="589">
        <f>Import!L40</f>
        <v>0</v>
      </c>
      <c r="D8" s="590"/>
      <c r="E8" s="590"/>
      <c r="G8" s="587">
        <v>536</v>
      </c>
      <c r="H8" s="588" t="s">
        <v>82</v>
      </c>
      <c r="I8" s="119"/>
    </row>
    <row r="9" spans="1:11" x14ac:dyDescent="0.3">
      <c r="A9" s="574"/>
      <c r="B9" s="584" t="s">
        <v>521</v>
      </c>
      <c r="C9" s="591">
        <f>Import!L43</f>
        <v>0</v>
      </c>
      <c r="D9" s="590"/>
      <c r="E9" s="591">
        <f>C9</f>
        <v>0</v>
      </c>
      <c r="G9" s="587">
        <v>4</v>
      </c>
      <c r="H9" s="588" t="s">
        <v>37</v>
      </c>
      <c r="I9" s="119"/>
    </row>
    <row r="10" spans="1:11" x14ac:dyDescent="0.3">
      <c r="A10" s="574"/>
      <c r="B10" s="584" t="s">
        <v>522</v>
      </c>
      <c r="C10" s="592">
        <f>Import!L77</f>
        <v>0</v>
      </c>
      <c r="D10" s="590"/>
      <c r="E10" s="591">
        <f>C10</f>
        <v>0</v>
      </c>
      <c r="G10" s="587">
        <v>6</v>
      </c>
      <c r="H10" s="588" t="s">
        <v>94</v>
      </c>
      <c r="I10" s="119"/>
    </row>
    <row r="11" spans="1:11" x14ac:dyDescent="0.3">
      <c r="A11" s="574"/>
      <c r="B11" s="584" t="s">
        <v>523</v>
      </c>
      <c r="C11" s="593">
        <f>Import!L44</f>
        <v>0</v>
      </c>
      <c r="D11" s="594"/>
      <c r="E11" s="591">
        <f>C11</f>
        <v>0</v>
      </c>
      <c r="G11" s="587">
        <v>5</v>
      </c>
      <c r="H11" s="588" t="s">
        <v>38</v>
      </c>
      <c r="I11" s="119"/>
    </row>
    <row r="12" spans="1:11" x14ac:dyDescent="0.3">
      <c r="A12" s="595"/>
      <c r="B12" s="584" t="s">
        <v>524</v>
      </c>
      <c r="C12" s="596">
        <f>C7+C8-SUM(C9:C11)</f>
        <v>0</v>
      </c>
      <c r="E12" s="596">
        <f>E7-SUM(E9:E11)</f>
        <v>0</v>
      </c>
      <c r="G12" s="587" t="s">
        <v>525</v>
      </c>
      <c r="H12" s="597" t="s">
        <v>548</v>
      </c>
      <c r="I12" s="119" t="s">
        <v>526</v>
      </c>
      <c r="J12" s="597" t="s">
        <v>527</v>
      </c>
      <c r="K12" s="598"/>
    </row>
    <row r="13" spans="1:11" x14ac:dyDescent="0.3">
      <c r="A13" s="574"/>
      <c r="B13" s="574"/>
      <c r="C13" s="583"/>
      <c r="D13" s="583"/>
      <c r="E13" s="583"/>
      <c r="G13" s="587"/>
      <c r="H13" s="588"/>
      <c r="I13" s="119"/>
    </row>
    <row r="14" spans="1:11" x14ac:dyDescent="0.3">
      <c r="A14" s="574"/>
      <c r="B14" s="584" t="s">
        <v>528</v>
      </c>
      <c r="C14" s="599">
        <f>Import!L50</f>
        <v>0</v>
      </c>
      <c r="D14" s="583"/>
      <c r="E14" s="583"/>
      <c r="G14" s="587">
        <v>9</v>
      </c>
      <c r="H14" s="588" t="s">
        <v>85</v>
      </c>
      <c r="I14" s="119"/>
    </row>
    <row r="15" spans="1:11" x14ac:dyDescent="0.3">
      <c r="A15" s="574"/>
      <c r="B15" s="584" t="s">
        <v>529</v>
      </c>
      <c r="C15" s="600">
        <f>C14-C12</f>
        <v>0</v>
      </c>
      <c r="D15" s="583"/>
      <c r="E15" s="583"/>
      <c r="G15" s="587" t="s">
        <v>525</v>
      </c>
      <c r="H15" s="597" t="s">
        <v>549</v>
      </c>
      <c r="I15" s="601"/>
    </row>
    <row r="16" spans="1:11" x14ac:dyDescent="0.3">
      <c r="A16" s="574"/>
      <c r="B16" s="602" t="s">
        <v>530</v>
      </c>
      <c r="C16" s="583"/>
      <c r="D16" s="583"/>
      <c r="E16" s="583"/>
      <c r="G16" s="587"/>
      <c r="H16" s="588"/>
      <c r="I16" s="119"/>
    </row>
    <row r="17" spans="1:9" x14ac:dyDescent="0.3">
      <c r="A17" s="603" t="s">
        <v>531</v>
      </c>
      <c r="B17" s="584" t="s">
        <v>532</v>
      </c>
      <c r="C17" s="600">
        <f>Import!L47</f>
        <v>0</v>
      </c>
      <c r="D17" s="583"/>
      <c r="E17" s="583"/>
      <c r="G17" s="587">
        <v>7</v>
      </c>
      <c r="H17" s="588" t="s">
        <v>84</v>
      </c>
      <c r="I17" s="119"/>
    </row>
    <row r="18" spans="1:9" ht="15" thickBot="1" x14ac:dyDescent="0.35">
      <c r="B18" s="584" t="s">
        <v>533</v>
      </c>
      <c r="C18" s="604">
        <f>(C15-SUM(C17:C17))</f>
        <v>0</v>
      </c>
      <c r="D18" s="583"/>
      <c r="E18" s="583"/>
      <c r="G18" s="587" t="s">
        <v>525</v>
      </c>
      <c r="H18" s="597" t="s">
        <v>550</v>
      </c>
      <c r="I18" s="119"/>
    </row>
    <row r="19" spans="1:9" ht="15" thickTop="1" x14ac:dyDescent="0.3">
      <c r="B19" s="574"/>
      <c r="C19" s="583"/>
      <c r="D19" s="583"/>
      <c r="E19" s="583"/>
      <c r="G19" s="587"/>
      <c r="H19" s="588"/>
      <c r="I19" s="119"/>
    </row>
    <row r="20" spans="1:9" ht="15" thickBot="1" x14ac:dyDescent="0.35">
      <c r="B20" s="584" t="s">
        <v>534</v>
      </c>
      <c r="C20" s="605">
        <f>Import!L46</f>
        <v>0</v>
      </c>
      <c r="D20" s="583"/>
      <c r="E20" s="583"/>
      <c r="G20" s="587">
        <v>391</v>
      </c>
      <c r="H20" s="588" t="s">
        <v>83</v>
      </c>
      <c r="I20" s="119"/>
    </row>
    <row r="21" spans="1:9" ht="15.6" thickTop="1" thickBot="1" x14ac:dyDescent="0.35">
      <c r="B21" s="606"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607">
        <f>ABS(C18-C20)</f>
        <v>0</v>
      </c>
      <c r="D21" s="583"/>
      <c r="E21" s="583"/>
      <c r="G21" s="97"/>
      <c r="I21" s="119"/>
    </row>
    <row r="22" spans="1:9" ht="42" customHeight="1" thickTop="1" x14ac:dyDescent="0.3">
      <c r="B22" s="608" t="str">
        <f>IF(C18&gt;C20,"Since Restricted-Stabilization by State Statute was understated, verfiy that the unit did not appropriate fund balance in excess of legal amount available in row 12 above.","")</f>
        <v/>
      </c>
      <c r="C22" s="608"/>
      <c r="D22" s="608"/>
      <c r="E22" s="608"/>
      <c r="F22" s="583"/>
      <c r="G22" s="583"/>
    </row>
    <row r="23" spans="1:9" x14ac:dyDescent="0.3">
      <c r="B23" s="602" t="s">
        <v>535</v>
      </c>
      <c r="C23" s="583"/>
      <c r="D23" s="583"/>
      <c r="E23" s="609" t="s">
        <v>536</v>
      </c>
      <c r="G23" s="97"/>
      <c r="I23" s="119"/>
    </row>
    <row r="24" spans="1:9" x14ac:dyDescent="0.3">
      <c r="B24" s="602"/>
      <c r="C24" s="580" t="s">
        <v>537</v>
      </c>
      <c r="D24" s="583"/>
      <c r="E24" s="580" t="s">
        <v>538</v>
      </c>
      <c r="G24" s="97"/>
      <c r="I24" s="119"/>
    </row>
    <row r="25" spans="1:9" x14ac:dyDescent="0.3">
      <c r="B25" s="582" t="s">
        <v>539</v>
      </c>
      <c r="C25" s="583"/>
      <c r="D25" s="583"/>
      <c r="E25" s="583"/>
      <c r="G25" s="97"/>
      <c r="I25" s="119"/>
    </row>
    <row r="26" spans="1:9" x14ac:dyDescent="0.3">
      <c r="B26" s="584" t="s">
        <v>540</v>
      </c>
      <c r="C26" s="585">
        <f>Import!L53</f>
        <v>0</v>
      </c>
      <c r="D26" s="586"/>
      <c r="E26" s="585">
        <f>C26</f>
        <v>0</v>
      </c>
      <c r="G26" s="610">
        <v>532</v>
      </c>
      <c r="H26" s="611" t="s">
        <v>497</v>
      </c>
      <c r="I26" s="119"/>
    </row>
    <row r="27" spans="1:9" x14ac:dyDescent="0.3">
      <c r="B27" s="582" t="s">
        <v>541</v>
      </c>
      <c r="C27" s="583"/>
      <c r="D27" s="583"/>
      <c r="E27" s="583"/>
      <c r="G27" s="97"/>
      <c r="H27" s="588"/>
      <c r="I27" s="119"/>
    </row>
    <row r="28" spans="1:9" x14ac:dyDescent="0.3">
      <c r="B28" s="584" t="s">
        <v>542</v>
      </c>
      <c r="C28" s="589">
        <f>Import!L55</f>
        <v>0</v>
      </c>
      <c r="D28" s="590"/>
      <c r="E28" s="589">
        <f>C28</f>
        <v>0</v>
      </c>
      <c r="G28" s="610">
        <v>20</v>
      </c>
      <c r="H28" s="588" t="s">
        <v>88</v>
      </c>
      <c r="I28" s="119"/>
    </row>
    <row r="29" spans="1:9" ht="41.4" x14ac:dyDescent="0.3">
      <c r="B29" s="584" t="s">
        <v>543</v>
      </c>
      <c r="C29" s="589">
        <f>Import!L58</f>
        <v>0</v>
      </c>
      <c r="D29" s="590"/>
      <c r="E29" s="589">
        <f>C29</f>
        <v>0</v>
      </c>
      <c r="G29" s="610">
        <v>509</v>
      </c>
      <c r="H29" s="612" t="s">
        <v>103</v>
      </c>
      <c r="I29" s="119"/>
    </row>
    <row r="30" spans="1:9" x14ac:dyDescent="0.3">
      <c r="B30" s="584" t="s">
        <v>544</v>
      </c>
      <c r="C30" s="589">
        <f>Import!L88</f>
        <v>0</v>
      </c>
      <c r="D30" s="590"/>
      <c r="E30" s="589">
        <f>C30</f>
        <v>0</v>
      </c>
      <c r="G30" s="610">
        <v>533</v>
      </c>
      <c r="H30" s="588" t="s">
        <v>87</v>
      </c>
      <c r="I30" s="119"/>
    </row>
    <row r="31" spans="1:9" ht="41.4" x14ac:dyDescent="0.3">
      <c r="B31" s="584" t="s">
        <v>545</v>
      </c>
      <c r="C31" s="589">
        <f>Import!L57</f>
        <v>0</v>
      </c>
      <c r="D31" s="590"/>
      <c r="E31" s="589">
        <f>C31</f>
        <v>0</v>
      </c>
      <c r="G31" s="610">
        <v>508</v>
      </c>
      <c r="H31" s="612" t="s">
        <v>105</v>
      </c>
      <c r="I31" s="119"/>
    </row>
    <row r="32" spans="1:9" ht="15" thickBot="1" x14ac:dyDescent="0.35">
      <c r="B32" s="613" t="s">
        <v>546</v>
      </c>
      <c r="C32" s="618">
        <f>SUM(C26:C28)-C30</f>
        <v>0</v>
      </c>
      <c r="D32" s="586"/>
      <c r="E32" s="618">
        <f>SUM(E26:E28)-E30</f>
        <v>0</v>
      </c>
      <c r="G32" s="587" t="s">
        <v>525</v>
      </c>
      <c r="H32" s="598" t="s">
        <v>551</v>
      </c>
      <c r="I32" s="119"/>
    </row>
    <row r="33" spans="1:9" ht="15" thickTop="1" x14ac:dyDescent="0.3">
      <c r="B33" s="583"/>
      <c r="C33" s="583"/>
      <c r="D33" s="583"/>
      <c r="E33" s="583"/>
      <c r="G33" s="97"/>
      <c r="I33" s="119"/>
    </row>
    <row r="34" spans="1:9" ht="15" thickBot="1" x14ac:dyDescent="0.35">
      <c r="B34" s="613" t="s">
        <v>547</v>
      </c>
      <c r="C34" s="614" t="e">
        <f>C12/C32</f>
        <v>#DIV/0!</v>
      </c>
      <c r="D34" s="583"/>
      <c r="E34" s="614" t="e">
        <f>E12/E32</f>
        <v>#DIV/0!</v>
      </c>
      <c r="G34" s="97"/>
      <c r="I34" s="119"/>
    </row>
    <row r="35" spans="1:9" ht="15" thickTop="1" x14ac:dyDescent="0.3">
      <c r="C35" s="583"/>
      <c r="D35" s="583"/>
      <c r="E35" s="583"/>
      <c r="G35" s="97"/>
      <c r="I35" s="119"/>
    </row>
    <row r="36" spans="1:9" ht="15.6" x14ac:dyDescent="0.3">
      <c r="A36" s="615"/>
    </row>
    <row r="38" spans="1:9" x14ac:dyDescent="0.3">
      <c r="E38" s="616"/>
    </row>
    <row r="39" spans="1:9" x14ac:dyDescent="0.3">
      <c r="E39" s="617"/>
    </row>
    <row r="40" spans="1:9" x14ac:dyDescent="0.3">
      <c r="E40" s="617"/>
    </row>
    <row r="41" spans="1:9" x14ac:dyDescent="0.3">
      <c r="E41" s="617"/>
    </row>
    <row r="42" spans="1:9" x14ac:dyDescent="0.3">
      <c r="E42" s="617"/>
    </row>
    <row r="43" spans="1:9" x14ac:dyDescent="0.3">
      <c r="E43" s="617"/>
    </row>
  </sheetData>
  <sheetProtection algorithmName="SHA-512" hashValue="xmWMzr5u886lN8GnmTt245dAYRmLfEJbYFnfnGWWfBrjytj3pYbxBnIv9ixnw+oXdwrqPCLGSyxPlaDwsjAxEA==" saltValue="rrl1Dvhm9GLewgy9E7Bs9A==" spinCount="100000" sheet="1" objects="1" scenarios="1"/>
  <mergeCells count="1">
    <mergeCell ref="B2:E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570"/>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L95" sqref="L95"/>
    </sheetView>
  </sheetViews>
  <sheetFormatPr defaultColWidth="9.109375" defaultRowHeight="14.4" x14ac:dyDescent="0.3"/>
  <cols>
    <col min="1" max="1" width="8.88671875" style="2" customWidth="1"/>
    <col min="2" max="2" width="17.5546875" style="30" bestFit="1" customWidth="1"/>
    <col min="3" max="3" width="38.33203125" style="240" customWidth="1"/>
    <col min="4" max="4" width="20.88671875" style="2" bestFit="1" customWidth="1"/>
    <col min="5" max="5" width="17.5546875" style="2" customWidth="1"/>
    <col min="6" max="6" width="22.6640625" style="2" customWidth="1"/>
    <col min="7" max="7" width="17.44140625" style="178" customWidth="1"/>
    <col min="8" max="8" width="9.6640625" style="2" customWidth="1"/>
    <col min="9" max="9" width="1" style="206" customWidth="1"/>
    <col min="10" max="10" width="18.109375" style="4" customWidth="1"/>
    <col min="11" max="11" width="36.88671875" style="7" customWidth="1"/>
    <col min="12" max="12" width="23.44140625" style="247" customWidth="1"/>
    <col min="13" max="13" width="8.44140625" customWidth="1"/>
    <col min="14" max="14" width="18.109375" style="2" customWidth="1"/>
    <col min="15" max="15" width="17.88671875" style="2" customWidth="1"/>
    <col min="16" max="16" width="9.109375" style="127" customWidth="1"/>
    <col min="17" max="17" width="10.33203125" style="180"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24" width="10.5546875" style="2" customWidth="1"/>
    <col min="25" max="25" width="9.88671875" style="2" customWidth="1"/>
    <col min="26" max="26" width="9.109375" style="2" customWidth="1"/>
    <col min="27" max="16384" width="9.109375" style="2"/>
  </cols>
  <sheetData>
    <row r="1" spans="1:28" ht="36" x14ac:dyDescent="0.3">
      <c r="C1" s="27" t="s">
        <v>170</v>
      </c>
      <c r="D1" s="11">
        <f>L50-(L39+L40-L43-L44-L77)-L47</f>
        <v>0</v>
      </c>
      <c r="I1" s="179"/>
      <c r="J1" s="26"/>
      <c r="K1" s="12" t="s">
        <v>15</v>
      </c>
      <c r="L1" s="36"/>
      <c r="S1" s="2">
        <v>100</v>
      </c>
      <c r="T1" s="2">
        <v>1</v>
      </c>
    </row>
    <row r="2" spans="1:28" ht="44.4" x14ac:dyDescent="0.4">
      <c r="C2" s="44" t="str">
        <f>'Unit Data from Audit Worksheet'!D2</f>
        <v>Select Unit Name from Drop Down List</v>
      </c>
      <c r="D2" s="87">
        <v>2024</v>
      </c>
      <c r="E2" s="87">
        <v>2024</v>
      </c>
      <c r="F2" s="10"/>
      <c r="G2" s="40"/>
      <c r="H2" s="10"/>
      <c r="I2" s="179"/>
      <c r="J2" s="23" t="s">
        <v>11</v>
      </c>
      <c r="K2" s="6" t="s">
        <v>10</v>
      </c>
      <c r="L2" s="39" t="s">
        <v>6</v>
      </c>
      <c r="S2" s="2">
        <v>200</v>
      </c>
      <c r="T2" s="2">
        <v>2</v>
      </c>
      <c r="X2" s="207" t="s">
        <v>301</v>
      </c>
      <c r="Y2" s="207" t="s">
        <v>300</v>
      </c>
    </row>
    <row r="3" spans="1:28" ht="31.2" x14ac:dyDescent="0.3">
      <c r="A3" s="181" t="s">
        <v>11</v>
      </c>
      <c r="B3" s="182"/>
      <c r="C3" s="25" t="s">
        <v>1</v>
      </c>
      <c r="D3" s="13" t="s">
        <v>12</v>
      </c>
      <c r="E3" s="13" t="s">
        <v>13</v>
      </c>
      <c r="F3" s="14" t="s">
        <v>16</v>
      </c>
      <c r="G3" s="45" t="s">
        <v>113</v>
      </c>
      <c r="H3" s="14" t="s">
        <v>135</v>
      </c>
      <c r="I3" s="179"/>
      <c r="J3" s="183"/>
      <c r="K3" s="88"/>
      <c r="L3" s="184"/>
      <c r="O3" s="2" t="s">
        <v>99</v>
      </c>
      <c r="Q3" s="54" t="s">
        <v>114</v>
      </c>
      <c r="S3" s="2">
        <v>300</v>
      </c>
      <c r="T3" s="2">
        <v>3</v>
      </c>
      <c r="Y3" s="2" t="s">
        <v>231</v>
      </c>
    </row>
    <row r="4" spans="1:28" ht="18" x14ac:dyDescent="0.35">
      <c r="A4" s="185"/>
      <c r="B4" s="186"/>
      <c r="C4" s="28"/>
      <c r="D4" s="5"/>
      <c r="E4" s="5"/>
      <c r="F4" s="5"/>
      <c r="G4" s="41"/>
      <c r="H4" s="5"/>
      <c r="I4" s="179"/>
      <c r="J4" s="24">
        <v>999</v>
      </c>
      <c r="K4" s="9" t="s">
        <v>98</v>
      </c>
      <c r="L4" s="551" t="e">
        <f>'Unit Data from Audit Worksheet'!D3</f>
        <v>#N/A</v>
      </c>
      <c r="S4" s="2">
        <v>400</v>
      </c>
      <c r="T4" s="2">
        <v>4</v>
      </c>
      <c r="X4" s="187"/>
      <c r="Y4" s="187"/>
    </row>
    <row r="5" spans="1:28" ht="57" customHeight="1" x14ac:dyDescent="0.3">
      <c r="A5" s="531">
        <f>'Unit Data from Audit Worksheet'!A7</f>
        <v>333</v>
      </c>
      <c r="B5" s="32" t="str">
        <f>'Unit Data from Audit Worksheet'!C7</f>
        <v>Net Position-Governmental Activities</v>
      </c>
      <c r="C5" s="188" t="str">
        <f>'Unit Data from Audit Worksheet'!D7</f>
        <v xml:space="preserve"> All unrestricted Cash and investments.  
Exclude: restricted cash 
                   cash held by a third party. </v>
      </c>
      <c r="D5" s="86"/>
      <c r="E5" s="91">
        <f>'Unit Data from Audit Worksheet'!F7</f>
        <v>0</v>
      </c>
      <c r="F5" s="155">
        <f>IF(L5&lt;0,"Error: Number is normally positive.",)</f>
        <v>0</v>
      </c>
      <c r="G5" s="42"/>
      <c r="H5" s="154">
        <f>'Unit Data from Audit Worksheet'!I7</f>
        <v>0</v>
      </c>
      <c r="I5" s="20"/>
      <c r="J5" s="22">
        <v>333</v>
      </c>
      <c r="K5" s="29" t="s">
        <v>69</v>
      </c>
      <c r="L5" s="189">
        <f>IF(D5="",E5,D5)</f>
        <v>0</v>
      </c>
      <c r="P5" s="133"/>
      <c r="X5" s="369">
        <v>333</v>
      </c>
      <c r="Y5" s="187">
        <v>333</v>
      </c>
      <c r="AA5" s="2">
        <f>A5-J5</f>
        <v>0</v>
      </c>
      <c r="AB5" s="187">
        <f>E5-L5</f>
        <v>0</v>
      </c>
    </row>
    <row r="6" spans="1:28" ht="39.75" customHeight="1" x14ac:dyDescent="0.3">
      <c r="A6" s="146">
        <f>'Unit Data from Audit Worksheet'!A8</f>
        <v>500</v>
      </c>
      <c r="B6" s="156" t="str">
        <f>'Unit Data from Audit Worksheet'!C8</f>
        <v>Net Position-Governmental Activities</v>
      </c>
      <c r="C6" s="143" t="str">
        <f>'Unit Data from Audit Worksheet'!D8</f>
        <v xml:space="preserve"> All restricted Cash and investments</v>
      </c>
      <c r="D6" s="86"/>
      <c r="E6" s="161">
        <f>'Unit Data from Audit Worksheet'!F8</f>
        <v>0</v>
      </c>
      <c r="F6" s="155">
        <f>IF(L6&lt;0,"Error: Number is normally positive.",)</f>
        <v>0</v>
      </c>
      <c r="G6" s="157"/>
      <c r="H6" s="154">
        <f>'Unit Data from Audit Worksheet'!I8</f>
        <v>0</v>
      </c>
      <c r="I6" s="20"/>
      <c r="J6" s="153">
        <v>500</v>
      </c>
      <c r="K6" s="152" t="s">
        <v>68</v>
      </c>
      <c r="L6" s="189">
        <f>IF(D6="",E6,D6)</f>
        <v>0</v>
      </c>
      <c r="P6" s="134"/>
      <c r="X6" s="369">
        <v>500</v>
      </c>
      <c r="Y6" s="187">
        <v>500</v>
      </c>
      <c r="AA6" s="258">
        <f t="shared" ref="AA6:AA51" si="0">A6-J6</f>
        <v>0</v>
      </c>
      <c r="AB6" s="187">
        <f t="shared" ref="AB6:AB50" si="1">E6-L6</f>
        <v>0</v>
      </c>
    </row>
    <row r="7" spans="1:28" ht="43.5" customHeight="1" x14ac:dyDescent="0.3">
      <c r="A7" s="146">
        <f>'Unit Data from Audit Worksheet'!A9</f>
        <v>385</v>
      </c>
      <c r="B7" s="156" t="str">
        <f>'Unit Data from Audit Worksheet'!C9</f>
        <v>Net Position-Governmental Activities</v>
      </c>
      <c r="C7" s="143" t="str">
        <f>'Unit Data from Audit Worksheet'!D9</f>
        <v>Total Assets and deferred outflows</v>
      </c>
      <c r="D7" s="86"/>
      <c r="E7" s="161">
        <f>'Unit Data from Audit Worksheet'!F9</f>
        <v>0</v>
      </c>
      <c r="F7" s="81">
        <f>IF((L5+L6)&gt;L7,"Error: Please review accts (333 + 500) &gt; 385",)</f>
        <v>0</v>
      </c>
      <c r="G7" s="157" t="str">
        <f>IF(Q7=1," Included in error count"," ")</f>
        <v xml:space="preserve"> </v>
      </c>
      <c r="H7" s="154">
        <f>'Unit Data from Audit Worksheet'!I9</f>
        <v>0</v>
      </c>
      <c r="I7" s="20"/>
      <c r="J7" s="46">
        <v>385</v>
      </c>
      <c r="K7" s="47" t="s">
        <v>33</v>
      </c>
      <c r="L7" s="190">
        <f>IF(D7="",E7,D7)+IF(D9="",E9,D9)</f>
        <v>0</v>
      </c>
      <c r="N7" s="48" t="s">
        <v>109</v>
      </c>
      <c r="P7" s="134"/>
      <c r="X7" s="369">
        <v>385</v>
      </c>
      <c r="Y7" s="187">
        <v>385</v>
      </c>
      <c r="AA7" s="258">
        <f t="shared" si="0"/>
        <v>0</v>
      </c>
      <c r="AB7" s="187">
        <f t="shared" si="1"/>
        <v>0</v>
      </c>
    </row>
    <row r="8" spans="1:28" ht="90.75" customHeight="1" x14ac:dyDescent="0.3">
      <c r="A8" s="146">
        <f>'Unit Data from Audit Worksheet'!A10</f>
        <v>575</v>
      </c>
      <c r="B8" s="156" t="str">
        <f>'Unit Data from Audit Worksheet'!C10</f>
        <v>Net Position-Governmental Activities</v>
      </c>
      <c r="C8" s="143" t="str">
        <f>'Unit Data from Audit Worksheet'!D10</f>
        <v>Record any positive Internal balances on the net position statements that appear in the Asset Section of the Net Position Statement</v>
      </c>
      <c r="D8" s="86"/>
      <c r="E8" s="161">
        <f>'Unit Data from Audit Worksheet'!F10</f>
        <v>0</v>
      </c>
      <c r="F8" s="155">
        <f>IF(L8&lt;0,"Error: Number is normally positive.",)</f>
        <v>0</v>
      </c>
      <c r="G8" s="157"/>
      <c r="H8" s="154">
        <f>'Unit Data from Audit Worksheet'!I10</f>
        <v>0</v>
      </c>
      <c r="I8" s="20"/>
      <c r="J8" s="153">
        <v>575</v>
      </c>
      <c r="K8" s="158" t="s">
        <v>111</v>
      </c>
      <c r="L8" s="189">
        <f>IF(D8="",E8,D8)</f>
        <v>0</v>
      </c>
      <c r="N8" s="37"/>
      <c r="P8" s="134"/>
      <c r="X8" s="369">
        <v>575</v>
      </c>
      <c r="Y8" s="187">
        <v>575</v>
      </c>
      <c r="AA8" s="258">
        <f t="shared" si="0"/>
        <v>0</v>
      </c>
      <c r="AB8" s="187">
        <f t="shared" si="1"/>
        <v>0</v>
      </c>
    </row>
    <row r="9" spans="1:28" ht="103.5" customHeight="1" x14ac:dyDescent="0.3">
      <c r="A9" s="146">
        <f>'Unit Data from Audit Worksheet'!A11</f>
        <v>576</v>
      </c>
      <c r="B9" s="156" t="str">
        <f>'Unit Data from Audit Worksheet'!C11</f>
        <v>Net Position-Governmental Activities</v>
      </c>
      <c r="C9" s="191" t="str">
        <f>'Unit Data from Audit Worksheet'!D11</f>
        <v>Record any negative Internal balances on the net position statements that appear in the Asset Section of the Net Position Statement.
Enter as a positive</v>
      </c>
      <c r="D9" s="65"/>
      <c r="E9" s="94">
        <f>'Unit Data from Audit Worksheet'!F11</f>
        <v>0</v>
      </c>
      <c r="F9" s="151">
        <f>IF(E9&lt;0,"Error: Enter as positive.",)</f>
        <v>0</v>
      </c>
      <c r="G9" s="66"/>
      <c r="H9" s="67">
        <f>'Unit Data from Audit Worksheet'!I11</f>
        <v>0</v>
      </c>
      <c r="I9" s="20"/>
      <c r="J9" s="62">
        <v>576</v>
      </c>
      <c r="K9" s="158" t="s">
        <v>112</v>
      </c>
      <c r="L9" s="189">
        <f>IF(D9="",E9,D9)</f>
        <v>0</v>
      </c>
      <c r="N9" s="37"/>
      <c r="P9" s="135"/>
      <c r="X9" s="369">
        <v>576</v>
      </c>
      <c r="Y9" s="187">
        <v>576</v>
      </c>
      <c r="AA9" s="258">
        <f t="shared" si="0"/>
        <v>0</v>
      </c>
      <c r="AB9" s="187">
        <f t="shared" si="1"/>
        <v>0</v>
      </c>
    </row>
    <row r="10" spans="1:28" s="16" customFormat="1" ht="111.6" customHeight="1" x14ac:dyDescent="0.3">
      <c r="A10" s="146">
        <f>'Unit Data from Audit Worksheet'!A12</f>
        <v>626</v>
      </c>
      <c r="B10" s="148" t="str">
        <f>'Unit Data from Audit Worksheet'!C12</f>
        <v>Net Position-Governmental Activities</v>
      </c>
      <c r="C10" s="147" t="str">
        <f>'Unit Data from Audit Worksheet'!D12</f>
        <v xml:space="preserve">Total Current liabilities (as reported on Statement of Net Position)
Include:   Current liabilities including current portion of long-term debt.  Deferred inflows should not be included in Current Liabilities  </v>
      </c>
      <c r="D10" s="65"/>
      <c r="E10" s="164">
        <f>'Unit Data from Audit Worksheet'!F12</f>
        <v>0</v>
      </c>
      <c r="F10" s="150">
        <f>IF(L10&lt;0,"Error: Enter as a positive.",)</f>
        <v>0</v>
      </c>
      <c r="G10" s="140"/>
      <c r="H10" s="150">
        <f>'Unit Data from Audit Worksheet'!I12</f>
        <v>0</v>
      </c>
      <c r="I10" s="20"/>
      <c r="J10" s="433">
        <v>626</v>
      </c>
      <c r="K10" s="434" t="s">
        <v>150</v>
      </c>
      <c r="L10" s="435">
        <f>IF(D10="",E10,D10)+IF(D9="",E9,D9)</f>
        <v>0</v>
      </c>
      <c r="M10"/>
      <c r="N10" s="107" t="s">
        <v>109</v>
      </c>
      <c r="O10" s="192"/>
      <c r="P10" s="136"/>
      <c r="Q10" s="193"/>
      <c r="R10" s="2"/>
      <c r="X10" s="369">
        <v>626</v>
      </c>
      <c r="Y10" s="194">
        <v>626</v>
      </c>
      <c r="AA10" s="258">
        <f t="shared" si="0"/>
        <v>0</v>
      </c>
      <c r="AB10" s="187">
        <f t="shared" si="1"/>
        <v>0</v>
      </c>
    </row>
    <row r="11" spans="1:28" s="16" customFormat="1" ht="107.4" customHeight="1" x14ac:dyDescent="0.3">
      <c r="A11" s="146">
        <f>'Unit Data from Audit Worksheet'!A13</f>
        <v>627</v>
      </c>
      <c r="B11" s="148" t="str">
        <f>'Unit Data from Audit Worksheet'!C13</f>
        <v>Net Position-Governmental Activities</v>
      </c>
      <c r="C11" s="147" t="str">
        <f>'Unit Data from Audit Worksheet'!D13</f>
        <v>Please enter any bond anticipation notes that are classified as current liabilities and included in account 626 above (amounts entered should agree to the current amount included in the changes to long-term debt note)</v>
      </c>
      <c r="D11" s="65"/>
      <c r="E11" s="164">
        <f>'Unit Data from Audit Worksheet'!F13</f>
        <v>0</v>
      </c>
      <c r="F11" s="150"/>
      <c r="G11" s="140"/>
      <c r="H11" s="150"/>
      <c r="I11" s="20"/>
      <c r="J11" s="149">
        <v>627</v>
      </c>
      <c r="K11" s="130" t="s">
        <v>145</v>
      </c>
      <c r="L11" s="195">
        <f t="shared" ref="L11:L16" si="2">IF(D11="",E11,D11)</f>
        <v>0</v>
      </c>
      <c r="M11"/>
      <c r="N11" s="106"/>
      <c r="O11" s="192"/>
      <c r="P11" s="136"/>
      <c r="Q11" s="193"/>
      <c r="R11" s="2"/>
      <c r="X11" s="369">
        <v>627</v>
      </c>
      <c r="Y11" s="194">
        <v>627</v>
      </c>
      <c r="AA11" s="258">
        <f t="shared" si="0"/>
        <v>0</v>
      </c>
      <c r="AB11" s="187">
        <f t="shared" si="1"/>
        <v>0</v>
      </c>
    </row>
    <row r="12" spans="1:28" s="16" customFormat="1" ht="112.2" customHeight="1" x14ac:dyDescent="0.3">
      <c r="A12" s="146">
        <f>'Unit Data from Audit Worksheet'!A14</f>
        <v>628</v>
      </c>
      <c r="B12" s="148" t="str">
        <f>'Unit Data from Audit Worksheet'!C14</f>
        <v>Net Position-Governmental Activities</v>
      </c>
      <c r="C12" s="147" t="str">
        <f>'Unit Data from Audit Worksheet'!D14</f>
        <v>Please enter any compensated absences that are classified as current liabilities and included in account 626 above (amounts entered should agree to the current amount included in the changes to long-term debt note)</v>
      </c>
      <c r="D12" s="65"/>
      <c r="E12" s="164">
        <f>'Unit Data from Audit Worksheet'!F14</f>
        <v>0</v>
      </c>
      <c r="F12" s="150"/>
      <c r="G12" s="140"/>
      <c r="H12" s="150"/>
      <c r="I12" s="20"/>
      <c r="J12" s="149">
        <v>628</v>
      </c>
      <c r="K12" s="130" t="s">
        <v>149</v>
      </c>
      <c r="L12" s="195">
        <f t="shared" si="2"/>
        <v>0</v>
      </c>
      <c r="M12"/>
      <c r="N12" s="106"/>
      <c r="O12" s="192"/>
      <c r="P12" s="136"/>
      <c r="Q12" s="193"/>
      <c r="R12" s="2"/>
      <c r="X12" s="369">
        <v>628</v>
      </c>
      <c r="Y12" s="194">
        <v>628</v>
      </c>
      <c r="AA12" s="258">
        <f t="shared" si="0"/>
        <v>0</v>
      </c>
      <c r="AB12" s="187">
        <f t="shared" si="1"/>
        <v>0</v>
      </c>
    </row>
    <row r="13" spans="1:28" s="16" customFormat="1" ht="115.8" customHeight="1" x14ac:dyDescent="0.3">
      <c r="A13" s="146">
        <f>'Unit Data from Audit Worksheet'!A15</f>
        <v>629</v>
      </c>
      <c r="B13" s="148" t="str">
        <f>'Unit Data from Audit Worksheet'!C15</f>
        <v>Net Position-Governmental Activities</v>
      </c>
      <c r="C13" s="147" t="str">
        <f>'Unit Data from Audit Worksheet'!D15</f>
        <v>Please enter any pension liabilities that are classified as current liabilities and included in account 626 above (amounts entered should agree to the current amount included in the changes to long-term debt note)</v>
      </c>
      <c r="D13" s="65"/>
      <c r="E13" s="164">
        <f>'Unit Data from Audit Worksheet'!F15</f>
        <v>0</v>
      </c>
      <c r="F13" s="150"/>
      <c r="G13" s="140"/>
      <c r="H13" s="150"/>
      <c r="I13" s="20"/>
      <c r="J13" s="149">
        <v>629</v>
      </c>
      <c r="K13" s="130" t="s">
        <v>148</v>
      </c>
      <c r="L13" s="195">
        <f t="shared" si="2"/>
        <v>0</v>
      </c>
      <c r="M13"/>
      <c r="N13" s="106"/>
      <c r="O13" s="192"/>
      <c r="P13" s="136"/>
      <c r="Q13" s="193"/>
      <c r="R13" s="2"/>
      <c r="X13" s="369">
        <v>629</v>
      </c>
      <c r="Y13" s="194">
        <v>629</v>
      </c>
      <c r="AA13" s="258">
        <f t="shared" si="0"/>
        <v>0</v>
      </c>
      <c r="AB13" s="187">
        <f t="shared" si="1"/>
        <v>0</v>
      </c>
    </row>
    <row r="14" spans="1:28" s="16" customFormat="1" ht="67.5" customHeight="1" x14ac:dyDescent="0.3">
      <c r="A14" s="146">
        <f>'Unit Data from Audit Worksheet'!A16</f>
        <v>630</v>
      </c>
      <c r="B14" s="148" t="str">
        <f>'Unit Data from Audit Worksheet'!C16</f>
        <v>Net Position-Governmental Activities</v>
      </c>
      <c r="C14" s="147" t="str">
        <f>'Unit Data from Audit Worksheet'!D16</f>
        <v>Please enter any current liabilities that are payable from restricted assets and included in account 626 above</v>
      </c>
      <c r="D14" s="65"/>
      <c r="E14" s="164">
        <f>'Unit Data from Audit Worksheet'!F16</f>
        <v>0</v>
      </c>
      <c r="F14" s="150"/>
      <c r="G14" s="140"/>
      <c r="H14" s="150"/>
      <c r="I14" s="20"/>
      <c r="J14" s="149">
        <v>630</v>
      </c>
      <c r="K14" s="130" t="s">
        <v>147</v>
      </c>
      <c r="L14" s="195">
        <f t="shared" si="2"/>
        <v>0</v>
      </c>
      <c r="M14"/>
      <c r="N14" s="106"/>
      <c r="O14" s="192"/>
      <c r="P14" s="136"/>
      <c r="Q14" s="193"/>
      <c r="R14" s="2"/>
      <c r="X14" s="369">
        <v>630</v>
      </c>
      <c r="Y14" s="194">
        <v>630</v>
      </c>
      <c r="AA14" s="258">
        <f t="shared" si="0"/>
        <v>0</v>
      </c>
      <c r="AB14" s="187">
        <f t="shared" si="1"/>
        <v>0</v>
      </c>
    </row>
    <row r="15" spans="1:28" s="16" customFormat="1" ht="114" customHeight="1" x14ac:dyDescent="0.3">
      <c r="A15" s="146">
        <f>'Unit Data from Audit Worksheet'!A17</f>
        <v>631</v>
      </c>
      <c r="B15" s="156" t="str">
        <f>'Unit Data from Audit Worksheet'!C17</f>
        <v>Net Position-Governmental Activities</v>
      </c>
      <c r="C15" s="141" t="str">
        <f>'Unit Data from Audit Worksheet'!D17</f>
        <v>Please enter any OPEB liabilities that are classified as current liabilities and included in account 626 above (amounts entered should agree to the current amount included in the changes to long-term debt note)</v>
      </c>
      <c r="D15" s="65"/>
      <c r="E15" s="164">
        <f>'Unit Data from Audit Worksheet'!F17</f>
        <v>0</v>
      </c>
      <c r="F15" s="150"/>
      <c r="G15" s="140"/>
      <c r="H15" s="150"/>
      <c r="I15" s="20"/>
      <c r="J15" s="149">
        <v>631</v>
      </c>
      <c r="K15" s="130" t="s">
        <v>146</v>
      </c>
      <c r="L15" s="195">
        <f t="shared" si="2"/>
        <v>0</v>
      </c>
      <c r="M15"/>
      <c r="N15" s="106"/>
      <c r="O15" s="192"/>
      <c r="P15" s="136"/>
      <c r="Q15" s="193"/>
      <c r="R15" s="2"/>
      <c r="X15" s="369">
        <v>631</v>
      </c>
      <c r="Y15" s="194">
        <v>631</v>
      </c>
      <c r="AA15" s="258">
        <f t="shared" si="0"/>
        <v>0</v>
      </c>
      <c r="AB15" s="187">
        <f t="shared" si="1"/>
        <v>0</v>
      </c>
    </row>
    <row r="16" spans="1:28" s="16" customFormat="1" ht="102.75" customHeight="1" x14ac:dyDescent="0.3">
      <c r="A16" s="146">
        <f>'Unit Data from Audit Worksheet'!A18</f>
        <v>632</v>
      </c>
      <c r="B16" s="156" t="str">
        <f>'Unit Data from Audit Worksheet'!C18</f>
        <v>Net Position-Governmental Activities</v>
      </c>
      <c r="C16" s="141"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65"/>
      <c r="E16" s="164">
        <f>'Unit Data from Audit Worksheet'!F18</f>
        <v>0</v>
      </c>
      <c r="F16" s="467"/>
      <c r="G16" s="468"/>
      <c r="H16" s="467"/>
      <c r="I16" s="20"/>
      <c r="J16" s="469">
        <v>632</v>
      </c>
      <c r="K16" s="473" t="s">
        <v>488</v>
      </c>
      <c r="L16" s="195">
        <f t="shared" si="2"/>
        <v>0</v>
      </c>
      <c r="M16"/>
      <c r="N16" s="470"/>
      <c r="O16" s="206"/>
      <c r="P16" s="471"/>
      <c r="Q16" s="472"/>
      <c r="R16" s="258"/>
      <c r="X16" s="369"/>
      <c r="Y16" s="194"/>
      <c r="AA16" s="258">
        <f t="shared" si="0"/>
        <v>0</v>
      </c>
      <c r="AB16" s="187"/>
    </row>
    <row r="17" spans="1:28" ht="55.2" customHeight="1" x14ac:dyDescent="0.3">
      <c r="A17" s="532">
        <f>'Unit Data from Audit Worksheet'!A19</f>
        <v>338</v>
      </c>
      <c r="B17" s="156" t="str">
        <f>'Unit Data from Audit Worksheet'!C19</f>
        <v>Net Position-Governmental Activities</v>
      </c>
      <c r="C17" s="143" t="str">
        <f>'Unit Data from Audit Worksheet'!D19</f>
        <v>Total Liabilities and total deferred inflows</v>
      </c>
      <c r="D17" s="65"/>
      <c r="E17" s="91">
        <f>'Unit Data from Audit Worksheet'!F19</f>
        <v>0</v>
      </c>
      <c r="F17" s="81" t="str">
        <f>IF(L10&gt;L17,"Please review accounts 626 greater than 338","")</f>
        <v/>
      </c>
      <c r="G17" s="42"/>
      <c r="H17" s="154">
        <f>'Unit Data from Audit Worksheet'!I19</f>
        <v>0</v>
      </c>
      <c r="I17" s="20"/>
      <c r="J17" s="68">
        <v>338</v>
      </c>
      <c r="K17" s="69" t="s">
        <v>34</v>
      </c>
      <c r="L17" s="195">
        <f>IF(D17="",E17,D17)+IF(D9="",E9,D9)</f>
        <v>0</v>
      </c>
      <c r="N17" s="48" t="s">
        <v>109</v>
      </c>
      <c r="P17" s="133"/>
      <c r="X17" s="369">
        <v>338</v>
      </c>
      <c r="Y17" s="187">
        <v>338</v>
      </c>
      <c r="AA17" s="258">
        <f t="shared" si="0"/>
        <v>0</v>
      </c>
      <c r="AB17" s="187">
        <f t="shared" si="1"/>
        <v>0</v>
      </c>
    </row>
    <row r="18" spans="1:28" ht="100.5" customHeight="1" x14ac:dyDescent="0.3">
      <c r="A18" s="146">
        <f>'Unit Data from Audit Worksheet'!A20</f>
        <v>335</v>
      </c>
      <c r="B18" s="156" t="str">
        <f>'Unit Data from Audit Worksheet'!C20</f>
        <v>Net Position-Governmental Activities</v>
      </c>
      <c r="C18" s="143" t="str">
        <f>'Unit Data from Audit Worksheet'!D20</f>
        <v>Unearned revenues that were included in current liabilities in your audit report or entered in acct # 626 above. 
Exclude - unearned revenues that are listed in deferred inflows.</v>
      </c>
      <c r="D18" s="65"/>
      <c r="E18" s="161">
        <f>'Unit Data from Audit Worksheet'!F20</f>
        <v>0</v>
      </c>
      <c r="F18" s="155">
        <f>IF(L18&lt;0,"Error: Enter as a positive.",)</f>
        <v>0</v>
      </c>
      <c r="G18" s="157"/>
      <c r="H18" s="154">
        <f>'Unit Data from Audit Worksheet'!I20</f>
        <v>0</v>
      </c>
      <c r="I18" s="20"/>
      <c r="J18" s="153">
        <v>335</v>
      </c>
      <c r="K18" s="152" t="s">
        <v>35</v>
      </c>
      <c r="L18" s="189">
        <f>IF(D18="",E18,D18)</f>
        <v>0</v>
      </c>
      <c r="P18" s="134"/>
      <c r="X18" s="369">
        <v>335</v>
      </c>
      <c r="Y18" s="187">
        <v>335</v>
      </c>
      <c r="AA18" s="258">
        <f t="shared" si="0"/>
        <v>0</v>
      </c>
      <c r="AB18" s="187">
        <f t="shared" si="1"/>
        <v>0</v>
      </c>
    </row>
    <row r="19" spans="1:28" ht="32.4" customHeight="1" x14ac:dyDescent="0.3">
      <c r="A19" s="146">
        <f>'Unit Data from Audit Worksheet'!A21</f>
        <v>252</v>
      </c>
      <c r="B19" s="156" t="str">
        <f>'Unit Data from Audit Worksheet'!C21</f>
        <v>Net Position-Governmental Activities</v>
      </c>
      <c r="C19" s="143" t="str">
        <f>'Unit Data from Audit Worksheet'!D21</f>
        <v xml:space="preserve"> Total Net investment in capital assets</v>
      </c>
      <c r="D19" s="65"/>
      <c r="E19" s="161">
        <f>'Unit Data from Audit Worksheet'!F21</f>
        <v>0</v>
      </c>
      <c r="F19" s="155"/>
      <c r="G19" s="157"/>
      <c r="H19" s="154">
        <f>'Unit Data from Audit Worksheet'!I21</f>
        <v>0</v>
      </c>
      <c r="I19" s="20"/>
      <c r="J19" s="153">
        <v>252</v>
      </c>
      <c r="K19" s="152" t="s">
        <v>28</v>
      </c>
      <c r="L19" s="189">
        <f t="shared" ref="L19:L38" si="3">IF(D19="",E19,D19)</f>
        <v>0</v>
      </c>
      <c r="O19" s="196" t="e">
        <f>'Unit Data from Audit Worksheet'!E21</f>
        <v>#N/A</v>
      </c>
      <c r="P19" s="134"/>
      <c r="X19" s="369">
        <v>252</v>
      </c>
      <c r="Y19" s="187">
        <v>252</v>
      </c>
      <c r="AA19" s="258">
        <f t="shared" si="0"/>
        <v>0</v>
      </c>
      <c r="AB19" s="187">
        <f t="shared" si="1"/>
        <v>0</v>
      </c>
    </row>
    <row r="20" spans="1:28" ht="40.200000000000003" customHeight="1" x14ac:dyDescent="0.3">
      <c r="A20" s="146">
        <f>'Unit Data from Audit Worksheet'!A22</f>
        <v>253</v>
      </c>
      <c r="B20" s="156" t="str">
        <f>'Unit Data from Audit Worksheet'!C22</f>
        <v>Net Position-Governmental Activities</v>
      </c>
      <c r="C20" s="143" t="str">
        <f>'Unit Data from Audit Worksheet'!D22</f>
        <v xml:space="preserve"> Total Net Position, Restricted</v>
      </c>
      <c r="D20" s="65"/>
      <c r="E20" s="161">
        <f>'Unit Data from Audit Worksheet'!F22</f>
        <v>0</v>
      </c>
      <c r="F20" s="155"/>
      <c r="G20" s="157"/>
      <c r="H20" s="154">
        <f>'Unit Data from Audit Worksheet'!I22</f>
        <v>0</v>
      </c>
      <c r="I20" s="20"/>
      <c r="J20" s="153">
        <v>253</v>
      </c>
      <c r="K20" s="152" t="s">
        <v>29</v>
      </c>
      <c r="L20" s="189">
        <f t="shared" si="3"/>
        <v>0</v>
      </c>
      <c r="O20" s="196" t="e">
        <f>'Unit Data from Audit Worksheet'!E22</f>
        <v>#N/A</v>
      </c>
      <c r="P20" s="134"/>
      <c r="X20" s="369">
        <v>253</v>
      </c>
      <c r="Y20" s="187">
        <v>253</v>
      </c>
      <c r="AA20" s="258">
        <f t="shared" si="0"/>
        <v>0</v>
      </c>
      <c r="AB20" s="187">
        <f t="shared" si="1"/>
        <v>0</v>
      </c>
    </row>
    <row r="21" spans="1:28" ht="73.5" customHeight="1" x14ac:dyDescent="0.3">
      <c r="A21" s="146">
        <f>'Unit Data from Audit Worksheet'!A23</f>
        <v>254</v>
      </c>
      <c r="B21" s="156" t="str">
        <f>'Unit Data from Audit Worksheet'!C23</f>
        <v>Net Position-Governmental Activities</v>
      </c>
      <c r="C21" s="143" t="str">
        <f>'Unit Data from Audit Worksheet'!D23</f>
        <v>Total Net Position, Unrestricted - enter negative unrestricted net position as a negative)</v>
      </c>
      <c r="D21" s="65"/>
      <c r="E21" s="161">
        <f>'Unit Data from Audit Worksheet'!F23</f>
        <v>0</v>
      </c>
      <c r="F21" s="155">
        <f>IF((L7-L17-L19-L20-L21)=0,,"Error: Total assets and deferred outflows less total liabilities and deferred inflows do not equal total net position accts 385-338-252-253-254")</f>
        <v>0</v>
      </c>
      <c r="G21" s="57">
        <f>+L7-L17-L19-L20-L21</f>
        <v>0</v>
      </c>
      <c r="H21" s="154">
        <f>'Unit Data from Audit Worksheet'!I23</f>
        <v>0</v>
      </c>
      <c r="I21" s="20"/>
      <c r="J21" s="153">
        <v>254</v>
      </c>
      <c r="K21" s="152" t="s">
        <v>30</v>
      </c>
      <c r="L21" s="189">
        <f t="shared" si="3"/>
        <v>0</v>
      </c>
      <c r="O21" s="196" t="e">
        <f>'Unit Data from Audit Worksheet'!E23</f>
        <v>#N/A</v>
      </c>
      <c r="P21" s="134"/>
      <c r="X21" s="369">
        <v>254</v>
      </c>
      <c r="Y21" s="187">
        <v>254</v>
      </c>
      <c r="AA21" s="258">
        <f t="shared" si="0"/>
        <v>0</v>
      </c>
      <c r="AB21" s="187">
        <f t="shared" si="1"/>
        <v>0</v>
      </c>
    </row>
    <row r="22" spans="1:28" ht="51.75" customHeight="1" x14ac:dyDescent="0.3">
      <c r="A22" s="146">
        <f>'Unit Data from Audit Worksheet'!A25</f>
        <v>502</v>
      </c>
      <c r="B22" s="156" t="str">
        <f>'Unit Data from Audit Worksheet'!C25</f>
        <v>Net Position-Business Activities</v>
      </c>
      <c r="C22" s="143" t="str">
        <f>'Unit Data from Audit Worksheet'!D25</f>
        <v xml:space="preserve">All unrestricted Cash and investments. 
Exclude restricted cash and cash held by a third party. </v>
      </c>
      <c r="D22" s="65"/>
      <c r="E22" s="161">
        <f>'Unit Data from Audit Worksheet'!F25</f>
        <v>0</v>
      </c>
      <c r="F22" s="155">
        <f>IF(L22&lt;0,"Error: Number is normally positive.",)</f>
        <v>0</v>
      </c>
      <c r="G22" s="157"/>
      <c r="H22" s="154">
        <f>'Unit Data from Audit Worksheet'!I25</f>
        <v>0</v>
      </c>
      <c r="I22" s="20"/>
      <c r="J22" s="153">
        <v>502</v>
      </c>
      <c r="K22" s="152" t="s">
        <v>70</v>
      </c>
      <c r="L22" s="189">
        <f t="shared" si="3"/>
        <v>0</v>
      </c>
      <c r="P22" s="134"/>
      <c r="X22" s="369">
        <v>502</v>
      </c>
      <c r="Y22" s="187">
        <v>502</v>
      </c>
      <c r="AA22" s="258">
        <f t="shared" si="0"/>
        <v>0</v>
      </c>
      <c r="AB22" s="187">
        <f t="shared" si="1"/>
        <v>0</v>
      </c>
    </row>
    <row r="23" spans="1:28" ht="40.5" customHeight="1" x14ac:dyDescent="0.3">
      <c r="A23" s="146">
        <f>'Unit Data from Audit Worksheet'!A26</f>
        <v>503</v>
      </c>
      <c r="B23" s="156" t="str">
        <f>'Unit Data from Audit Worksheet'!C26</f>
        <v>Net Position-Business Activities</v>
      </c>
      <c r="C23" s="143" t="str">
        <f>'Unit Data from Audit Worksheet'!D26</f>
        <v>All restricted Cash and investments</v>
      </c>
      <c r="D23" s="65"/>
      <c r="E23" s="161">
        <f>'Unit Data from Audit Worksheet'!F26</f>
        <v>0</v>
      </c>
      <c r="F23" s="155">
        <f>IF(L23&lt;0,"Error: Number is normally positive.",)</f>
        <v>0</v>
      </c>
      <c r="G23" s="157"/>
      <c r="H23" s="154">
        <f>'Unit Data from Audit Worksheet'!I26</f>
        <v>0</v>
      </c>
      <c r="I23" s="20"/>
      <c r="J23" s="153">
        <v>503</v>
      </c>
      <c r="K23" s="152" t="s">
        <v>71</v>
      </c>
      <c r="L23" s="189">
        <f t="shared" si="3"/>
        <v>0</v>
      </c>
      <c r="P23" s="134"/>
      <c r="X23" s="369">
        <v>503</v>
      </c>
      <c r="Y23" s="187">
        <v>503</v>
      </c>
      <c r="AA23" s="258">
        <f t="shared" si="0"/>
        <v>0</v>
      </c>
      <c r="AB23" s="187">
        <f t="shared" si="1"/>
        <v>0</v>
      </c>
    </row>
    <row r="24" spans="1:28" ht="39" customHeight="1" x14ac:dyDescent="0.3">
      <c r="A24" s="146">
        <f>'Unit Data from Audit Worksheet'!A28</f>
        <v>388</v>
      </c>
      <c r="B24" s="156" t="str">
        <f>'Unit Data from Audit Worksheet'!C28</f>
        <v>Statement of Activities - Governmental</v>
      </c>
      <c r="C24" s="143" t="str">
        <f>'Unit Data from Audit Worksheet'!D28</f>
        <v>Total Expenses</v>
      </c>
      <c r="D24" s="65"/>
      <c r="E24" s="161">
        <f>'Unit Data from Audit Worksheet'!F28</f>
        <v>0</v>
      </c>
      <c r="F24" s="155">
        <f t="shared" ref="F24:F29" si="4">IF(L24&lt;0,"Error: Number is normally positive.",)</f>
        <v>0</v>
      </c>
      <c r="G24" s="157"/>
      <c r="H24" s="154">
        <f>'Unit Data from Audit Worksheet'!I28</f>
        <v>0</v>
      </c>
      <c r="I24" s="20"/>
      <c r="J24" s="153">
        <v>388</v>
      </c>
      <c r="K24" s="152" t="s">
        <v>72</v>
      </c>
      <c r="L24" s="189">
        <f t="shared" si="3"/>
        <v>0</v>
      </c>
      <c r="P24" s="134"/>
      <c r="X24" s="369">
        <v>388</v>
      </c>
      <c r="Y24" s="187">
        <v>388</v>
      </c>
      <c r="AA24" s="258">
        <f t="shared" si="0"/>
        <v>0</v>
      </c>
      <c r="AB24" s="187">
        <f t="shared" si="1"/>
        <v>0</v>
      </c>
    </row>
    <row r="25" spans="1:28" ht="39" customHeight="1" x14ac:dyDescent="0.3">
      <c r="A25" s="146">
        <f>'Unit Data from Audit Worksheet'!A29</f>
        <v>339</v>
      </c>
      <c r="B25" s="156" t="str">
        <f>'Unit Data from Audit Worksheet'!C29</f>
        <v>Statement of Activities - Governmental</v>
      </c>
      <c r="C25" s="143" t="str">
        <f>'Unit Data from Audit Worksheet'!D29</f>
        <v xml:space="preserve">Charges for services </v>
      </c>
      <c r="D25" s="65"/>
      <c r="E25" s="161">
        <f>'Unit Data from Audit Worksheet'!F29</f>
        <v>0</v>
      </c>
      <c r="F25" s="155">
        <f t="shared" si="4"/>
        <v>0</v>
      </c>
      <c r="G25" s="157"/>
      <c r="H25" s="154">
        <f>'Unit Data from Audit Worksheet'!I29</f>
        <v>0</v>
      </c>
      <c r="I25" s="20"/>
      <c r="J25" s="153">
        <v>339</v>
      </c>
      <c r="K25" s="152" t="s">
        <v>73</v>
      </c>
      <c r="L25" s="189">
        <f t="shared" si="3"/>
        <v>0</v>
      </c>
      <c r="P25" s="134"/>
      <c r="X25" s="369">
        <v>339</v>
      </c>
      <c r="Y25" s="187">
        <v>339</v>
      </c>
      <c r="AA25" s="258">
        <f t="shared" si="0"/>
        <v>0</v>
      </c>
      <c r="AB25" s="187">
        <f t="shared" si="1"/>
        <v>0</v>
      </c>
    </row>
    <row r="26" spans="1:28" ht="39" customHeight="1" x14ac:dyDescent="0.3">
      <c r="A26" s="146">
        <f>'Unit Data from Audit Worksheet'!A30</f>
        <v>504</v>
      </c>
      <c r="B26" s="156" t="str">
        <f>'Unit Data from Audit Worksheet'!C30</f>
        <v>Statement of Activities - Governmental</v>
      </c>
      <c r="C26" s="143" t="str">
        <f>'Unit Data from Audit Worksheet'!D30</f>
        <v>Operating grants and contributions</v>
      </c>
      <c r="D26" s="65"/>
      <c r="E26" s="161">
        <f>'Unit Data from Audit Worksheet'!F30</f>
        <v>0</v>
      </c>
      <c r="F26" s="155">
        <f t="shared" si="4"/>
        <v>0</v>
      </c>
      <c r="G26" s="157"/>
      <c r="H26" s="154">
        <f>'Unit Data from Audit Worksheet'!I30</f>
        <v>0</v>
      </c>
      <c r="I26" s="20"/>
      <c r="J26" s="153">
        <v>504</v>
      </c>
      <c r="K26" s="152" t="s">
        <v>74</v>
      </c>
      <c r="L26" s="189">
        <f t="shared" si="3"/>
        <v>0</v>
      </c>
      <c r="P26" s="134"/>
      <c r="X26" s="369">
        <v>504</v>
      </c>
      <c r="Y26" s="187">
        <v>504</v>
      </c>
      <c r="AA26" s="258">
        <f t="shared" si="0"/>
        <v>0</v>
      </c>
      <c r="AB26" s="187">
        <f t="shared" si="1"/>
        <v>0</v>
      </c>
    </row>
    <row r="27" spans="1:28" ht="39" customHeight="1" x14ac:dyDescent="0.3">
      <c r="A27" s="146">
        <f>'Unit Data from Audit Worksheet'!A31</f>
        <v>505</v>
      </c>
      <c r="B27" s="156" t="str">
        <f>'Unit Data from Audit Worksheet'!C31</f>
        <v>Statement of Activities - Governmental</v>
      </c>
      <c r="C27" s="143" t="str">
        <f>'Unit Data from Audit Worksheet'!D31</f>
        <v>Capital grants and contributions</v>
      </c>
      <c r="D27" s="65"/>
      <c r="E27" s="161">
        <f>'Unit Data from Audit Worksheet'!F31</f>
        <v>0</v>
      </c>
      <c r="F27" s="155">
        <f t="shared" si="4"/>
        <v>0</v>
      </c>
      <c r="G27" s="157"/>
      <c r="H27" s="154">
        <f>'Unit Data from Audit Worksheet'!I31</f>
        <v>0</v>
      </c>
      <c r="I27" s="20"/>
      <c r="J27" s="153">
        <v>505</v>
      </c>
      <c r="K27" s="152" t="s">
        <v>75</v>
      </c>
      <c r="L27" s="189">
        <f t="shared" si="3"/>
        <v>0</v>
      </c>
      <c r="P27" s="134"/>
      <c r="X27" s="369">
        <v>505</v>
      </c>
      <c r="Y27" s="187">
        <v>505</v>
      </c>
      <c r="AA27" s="258">
        <f t="shared" si="0"/>
        <v>0</v>
      </c>
      <c r="AB27" s="187">
        <f t="shared" si="1"/>
        <v>0</v>
      </c>
    </row>
    <row r="28" spans="1:28" ht="82.5" customHeight="1" x14ac:dyDescent="0.3">
      <c r="A28" s="146">
        <f>'Unit Data from Audit Worksheet'!A32</f>
        <v>341</v>
      </c>
      <c r="B28" s="156" t="str">
        <f>'Unit Data from Audit Worksheet'!C32</f>
        <v>Statement of Activities - Governmental</v>
      </c>
      <c r="C28" s="143" t="str">
        <f>'Unit Data from Audit Worksheet'!D32</f>
        <v>Total General revenues
Exclude: transfers-in or out,
                 special items,
                 extraordinary amounts</v>
      </c>
      <c r="D28" s="65"/>
      <c r="E28" s="161">
        <f>'Unit Data from Audit Worksheet'!F32</f>
        <v>0</v>
      </c>
      <c r="F28" s="155">
        <f t="shared" si="4"/>
        <v>0</v>
      </c>
      <c r="G28" s="157"/>
      <c r="H28" s="154">
        <f>'Unit Data from Audit Worksheet'!I32</f>
        <v>0</v>
      </c>
      <c r="I28" s="20"/>
      <c r="J28" s="153">
        <v>341</v>
      </c>
      <c r="K28" s="152" t="s">
        <v>76</v>
      </c>
      <c r="L28" s="189">
        <f t="shared" si="3"/>
        <v>0</v>
      </c>
      <c r="P28" s="134"/>
      <c r="X28" s="369">
        <v>341</v>
      </c>
      <c r="Y28" s="187">
        <v>341</v>
      </c>
      <c r="AA28" s="258">
        <f t="shared" si="0"/>
        <v>0</v>
      </c>
      <c r="AB28" s="187">
        <f t="shared" si="1"/>
        <v>0</v>
      </c>
    </row>
    <row r="29" spans="1:28" ht="82.5" customHeight="1" x14ac:dyDescent="0.3">
      <c r="A29" s="146">
        <f>'Unit Data from Audit Worksheet'!A33</f>
        <v>386</v>
      </c>
      <c r="B29" s="156" t="str">
        <f>'Unit Data from Audit Worksheet'!C33</f>
        <v>Statement of Activities - Governmental</v>
      </c>
      <c r="C29" s="143" t="str">
        <f>'Unit Data from Audit Worksheet'!D33</f>
        <v>Total Transfers in    (Preference is that transfers-in  are not netted against transfers-out)</v>
      </c>
      <c r="D29" s="65"/>
      <c r="E29" s="161">
        <f>'Unit Data from Audit Worksheet'!F33</f>
        <v>0</v>
      </c>
      <c r="F29" s="155">
        <f t="shared" si="4"/>
        <v>0</v>
      </c>
      <c r="G29" s="157"/>
      <c r="H29" s="154">
        <f>'Unit Data from Audit Worksheet'!I33</f>
        <v>0</v>
      </c>
      <c r="I29" s="20"/>
      <c r="J29" s="153">
        <v>386</v>
      </c>
      <c r="K29" s="152" t="s">
        <v>77</v>
      </c>
      <c r="L29" s="189">
        <f t="shared" si="3"/>
        <v>0</v>
      </c>
      <c r="P29" s="134"/>
      <c r="X29" s="369">
        <v>386</v>
      </c>
      <c r="Y29" s="187">
        <v>386</v>
      </c>
      <c r="AA29" s="258">
        <f t="shared" si="0"/>
        <v>0</v>
      </c>
      <c r="AB29" s="187">
        <f t="shared" si="1"/>
        <v>0</v>
      </c>
    </row>
    <row r="30" spans="1:28" ht="82.5" customHeight="1" x14ac:dyDescent="0.3">
      <c r="A30" s="146">
        <f>'Unit Data from Audit Worksheet'!A34</f>
        <v>387</v>
      </c>
      <c r="B30" s="156" t="str">
        <f>'Unit Data from Audit Worksheet'!C34</f>
        <v>Statement of Activities - Governmental</v>
      </c>
      <c r="C30" s="143" t="str">
        <f>'Unit Data from Audit Worksheet'!D34</f>
        <v>Total Transfers out    (Preference is that transfers-in  are not netted against transfers-out)</v>
      </c>
      <c r="D30" s="65"/>
      <c r="E30" s="161">
        <f>'Unit Data from Audit Worksheet'!F34</f>
        <v>0</v>
      </c>
      <c r="F30" s="155">
        <f>IF(L30&lt;0,"Error: Enter as a positive.",)</f>
        <v>0</v>
      </c>
      <c r="G30" s="157"/>
      <c r="H30" s="154">
        <f>'Unit Data from Audit Worksheet'!I34</f>
        <v>0</v>
      </c>
      <c r="I30" s="20"/>
      <c r="J30" s="153">
        <v>387</v>
      </c>
      <c r="K30" s="152" t="s">
        <v>78</v>
      </c>
      <c r="L30" s="189">
        <f t="shared" si="3"/>
        <v>0</v>
      </c>
      <c r="P30" s="134"/>
      <c r="X30" s="369">
        <v>387</v>
      </c>
      <c r="Y30" s="187">
        <v>387</v>
      </c>
      <c r="AA30" s="258">
        <f t="shared" si="0"/>
        <v>0</v>
      </c>
      <c r="AB30" s="187">
        <f t="shared" si="1"/>
        <v>0</v>
      </c>
    </row>
    <row r="31" spans="1:28" ht="82.5" customHeight="1" x14ac:dyDescent="0.3">
      <c r="A31" s="146">
        <f>'Unit Data from Audit Worksheet'!A35</f>
        <v>389</v>
      </c>
      <c r="B31" s="156" t="str">
        <f>'Unit Data from Audit Worksheet'!C35</f>
        <v>Statement of Activities - Governmental</v>
      </c>
      <c r="C31" s="143" t="str">
        <f>'Unit Data from Audit Worksheet'!D35</f>
        <v>Total Special and Extraordinary items.    (Amounts that increase net position are recorded as positive and amounts that decrease net position are recorded as negative)</v>
      </c>
      <c r="D31" s="65"/>
      <c r="E31" s="161">
        <f>'Unit Data from Audit Worksheet'!F35</f>
        <v>0</v>
      </c>
      <c r="F31" s="155"/>
      <c r="G31" s="157"/>
      <c r="H31" s="154">
        <f>'Unit Data from Audit Worksheet'!I35</f>
        <v>0</v>
      </c>
      <c r="I31" s="20"/>
      <c r="J31" s="153">
        <v>389</v>
      </c>
      <c r="K31" s="152" t="s">
        <v>79</v>
      </c>
      <c r="L31" s="189">
        <f t="shared" si="3"/>
        <v>0</v>
      </c>
      <c r="N31" s="197"/>
      <c r="P31" s="134"/>
      <c r="X31" s="369">
        <v>389</v>
      </c>
      <c r="Y31" s="187">
        <v>389</v>
      </c>
      <c r="AA31" s="258">
        <f t="shared" si="0"/>
        <v>0</v>
      </c>
      <c r="AB31" s="187">
        <f t="shared" si="1"/>
        <v>0</v>
      </c>
    </row>
    <row r="32" spans="1:28" ht="79.5" customHeight="1" x14ac:dyDescent="0.3">
      <c r="A32" s="146">
        <f>'Unit Data from Audit Worksheet'!A36</f>
        <v>255</v>
      </c>
      <c r="B32" s="156" t="str">
        <f>'Unit Data from Audit Worksheet'!C36</f>
        <v>Statement of Activities - Governmental</v>
      </c>
      <c r="C32" s="143" t="str">
        <f>'Unit Data from Audit Worksheet'!D36</f>
        <v>Total Change in net position - (Increase in net position is recorded as a positive and a decrease in net position is recorded as a negative)</v>
      </c>
      <c r="D32" s="65"/>
      <c r="E32" s="161">
        <f>'Unit Data from Audit Worksheet'!F36</f>
        <v>0</v>
      </c>
      <c r="F32" s="155">
        <f>IF((L25+L26+L27+L28+L29-L30+L31-L24-L32)=0,,"Total revenues less total expenses do not equal total change in net position. Acct 339+504+505+341+386-387+389-388-255=0")</f>
        <v>0</v>
      </c>
      <c r="G32" s="56">
        <f>L25+L26+L27+L28+L29-L30+L31-L24-L32</f>
        <v>0</v>
      </c>
      <c r="H32" s="154">
        <f>'Unit Data from Audit Worksheet'!I36</f>
        <v>0</v>
      </c>
      <c r="I32" s="20"/>
      <c r="J32" s="153">
        <v>255</v>
      </c>
      <c r="K32" s="152" t="s">
        <v>80</v>
      </c>
      <c r="L32" s="189">
        <f t="shared" si="3"/>
        <v>0</v>
      </c>
      <c r="O32" s="196" t="e">
        <f>'Unit Data from Audit Worksheet'!E36</f>
        <v>#N/A</v>
      </c>
      <c r="P32" s="134"/>
      <c r="X32" s="369">
        <v>255</v>
      </c>
      <c r="Y32" s="187">
        <v>255</v>
      </c>
      <c r="AA32" s="258">
        <f t="shared" si="0"/>
        <v>0</v>
      </c>
      <c r="AB32" s="187">
        <f t="shared" si="1"/>
        <v>0</v>
      </c>
    </row>
    <row r="33" spans="1:28" ht="89.25" customHeight="1" x14ac:dyDescent="0.3">
      <c r="A33" s="146">
        <f>'Unit Data from Audit Worksheet'!A37</f>
        <v>376</v>
      </c>
      <c r="B33" s="156" t="str">
        <f>'Unit Data from Audit Worksheet'!C37</f>
        <v>Statement of Activities - Governmental</v>
      </c>
      <c r="C33" s="143" t="str">
        <f>'Unit Data from Audit Worksheet'!D37</f>
        <v>Any adjustment to beginning net position including rounding, prior period adjustments and restatements.   (Increases to net position are positive; decreases to net position are negative)</v>
      </c>
      <c r="D33" s="65"/>
      <c r="E33" s="161">
        <f>'Unit Data from Audit Worksheet'!F37</f>
        <v>0</v>
      </c>
      <c r="F33" s="55" t="e">
        <f>IF(L19+L20+L21-L32-L33=O19+O20+O21,,"Beginning Balance does not agree with our records acct (252+253+254-255-376=PY252+PY253+PY254)")</f>
        <v>#N/A</v>
      </c>
      <c r="G33" s="57" t="e">
        <f>L19+L20+L21-L32-L33-(O19+O20+O21)</f>
        <v>#N/A</v>
      </c>
      <c r="H33" s="154" t="e">
        <f>'Unit Data from Audit Worksheet'!I37</f>
        <v>#N/A</v>
      </c>
      <c r="I33" s="20"/>
      <c r="J33" s="153">
        <v>376</v>
      </c>
      <c r="K33" s="152" t="s">
        <v>31</v>
      </c>
      <c r="L33" s="189">
        <f t="shared" si="3"/>
        <v>0</v>
      </c>
      <c r="O33" s="196" t="e">
        <f>'Unit Data from Audit Worksheet'!E37</f>
        <v>#N/A</v>
      </c>
      <c r="P33" s="134"/>
      <c r="R33" s="256"/>
      <c r="S33" s="256"/>
      <c r="T33" s="256"/>
      <c r="U33" s="256"/>
      <c r="V33" s="256"/>
      <c r="W33" s="256"/>
      <c r="X33" s="369">
        <v>376</v>
      </c>
      <c r="Y33" s="187">
        <v>376</v>
      </c>
      <c r="Z33" s="256"/>
      <c r="AA33" s="258">
        <f t="shared" si="0"/>
        <v>0</v>
      </c>
      <c r="AB33" s="187">
        <f t="shared" si="1"/>
        <v>0</v>
      </c>
    </row>
    <row r="34" spans="1:28" ht="90" customHeight="1" x14ac:dyDescent="0.3">
      <c r="A34" s="146">
        <f>'Unit Data from Audit Worksheet'!A39</f>
        <v>592</v>
      </c>
      <c r="B34" s="156" t="str">
        <f>'Unit Data from Audit Worksheet'!C39</f>
        <v>Statement of Activities - Business Activities</v>
      </c>
      <c r="C34" s="143" t="str">
        <f>'Unit Data from Audit Worksheet'!D39</f>
        <v>Total Change in net position Business Type 
(Increase in net position is recorded as a positive and a decrease in net position is recorded as a negative)</v>
      </c>
      <c r="D34" s="65"/>
      <c r="E34" s="161">
        <f>'Unit Data from Audit Worksheet'!F39</f>
        <v>0</v>
      </c>
      <c r="F34" s="155"/>
      <c r="G34" s="157"/>
      <c r="H34" s="154">
        <f>'Unit Data from Audit Worksheet'!I39</f>
        <v>0</v>
      </c>
      <c r="I34" s="20"/>
      <c r="J34" s="153">
        <v>592</v>
      </c>
      <c r="K34" s="152" t="s">
        <v>128</v>
      </c>
      <c r="L34" s="189">
        <f t="shared" si="3"/>
        <v>0</v>
      </c>
      <c r="O34" s="196"/>
      <c r="P34" s="134"/>
      <c r="R34" s="256"/>
      <c r="S34" s="256"/>
      <c r="T34" s="256"/>
      <c r="U34" s="256"/>
      <c r="V34" s="256"/>
      <c r="W34" s="256"/>
      <c r="X34" s="369">
        <v>592</v>
      </c>
      <c r="Y34" s="187">
        <v>592</v>
      </c>
      <c r="Z34" s="256"/>
      <c r="AA34" s="258">
        <f t="shared" si="0"/>
        <v>0</v>
      </c>
      <c r="AB34" s="187">
        <f t="shared" si="1"/>
        <v>0</v>
      </c>
    </row>
    <row r="35" spans="1:28" ht="66" customHeight="1" x14ac:dyDescent="0.3">
      <c r="A35" s="146">
        <f>'Unit Data from Audit Worksheet'!A40</f>
        <v>591</v>
      </c>
      <c r="B35" s="156" t="str">
        <f>'Unit Data from Audit Worksheet'!C40</f>
        <v>Statement of Activities - Business Activities</v>
      </c>
      <c r="C35" s="143" t="str">
        <f>'Unit Data from Audit Worksheet'!D40</f>
        <v>Total Expenses - Exclude Transfers</v>
      </c>
      <c r="D35" s="65"/>
      <c r="E35" s="161">
        <f>'Unit Data from Audit Worksheet'!F40</f>
        <v>0</v>
      </c>
      <c r="F35" s="155">
        <f>IF(L35&lt;0,"Error: Enter as a positive.",)</f>
        <v>0</v>
      </c>
      <c r="G35" s="157"/>
      <c r="H35" s="154">
        <f>'Unit Data from Audit Worksheet'!I40</f>
        <v>0</v>
      </c>
      <c r="I35" s="20"/>
      <c r="J35" s="153">
        <v>591</v>
      </c>
      <c r="K35" s="152" t="s">
        <v>127</v>
      </c>
      <c r="L35" s="189">
        <f t="shared" si="3"/>
        <v>0</v>
      </c>
      <c r="O35" s="196"/>
      <c r="P35" s="134"/>
      <c r="R35" s="256"/>
      <c r="S35" s="256"/>
      <c r="T35" s="256"/>
      <c r="U35" s="256"/>
      <c r="V35" s="256"/>
      <c r="W35" s="256"/>
      <c r="X35" s="369">
        <v>591</v>
      </c>
      <c r="Y35" s="187">
        <v>591</v>
      </c>
      <c r="Z35" s="256"/>
      <c r="AA35" s="258">
        <f t="shared" si="0"/>
        <v>0</v>
      </c>
      <c r="AB35" s="187">
        <f t="shared" si="1"/>
        <v>0</v>
      </c>
    </row>
    <row r="36" spans="1:28" s="258" customFormat="1" ht="66" customHeight="1" x14ac:dyDescent="0.3">
      <c r="A36" s="533">
        <f>'Unit Data from Audit Worksheet'!A46</f>
        <v>1072</v>
      </c>
      <c r="B36" s="159" t="str">
        <f>'Unit Data from Audit Worksheet'!C46</f>
        <v>Revenue, Expenses &amp; Changes in Fund Net Position</v>
      </c>
      <c r="C36" s="204" t="str">
        <f>'Unit Data from Audit Worksheet'!D46</f>
        <v>All Proprietary Funds -total of all expenses excluding transfers out</v>
      </c>
      <c r="D36" s="65"/>
      <c r="E36" s="162">
        <f>'Unit Data from Audit Worksheet'!F46</f>
        <v>0</v>
      </c>
      <c r="F36" s="155"/>
      <c r="G36" s="157"/>
      <c r="H36" s="154"/>
      <c r="I36" s="20"/>
      <c r="J36" s="166">
        <v>1072</v>
      </c>
      <c r="K36" s="77" t="s">
        <v>557</v>
      </c>
      <c r="L36" s="205">
        <f t="shared" si="3"/>
        <v>0</v>
      </c>
      <c r="M36" s="119"/>
      <c r="O36" s="196"/>
      <c r="P36" s="135"/>
      <c r="Q36" s="180"/>
      <c r="X36" s="369"/>
      <c r="Y36" s="187"/>
      <c r="AB36" s="187"/>
    </row>
    <row r="37" spans="1:28" s="258" customFormat="1" ht="66" customHeight="1" x14ac:dyDescent="0.3">
      <c r="A37" s="533">
        <f>'Unit Data from Audit Worksheet'!A47</f>
        <v>1073</v>
      </c>
      <c r="B37" s="159" t="str">
        <f>'Unit Data from Audit Worksheet'!C47</f>
        <v>Revenue, Expenses &amp; Changes in Fund Net Position</v>
      </c>
      <c r="C37" s="204" t="str">
        <f>'Unit Data from Audit Worksheet'!D47</f>
        <v>All Proprietary Funds -Depreciation and amortization expense</v>
      </c>
      <c r="D37" s="65"/>
      <c r="E37" s="162">
        <f>'Unit Data from Audit Worksheet'!F47</f>
        <v>0</v>
      </c>
      <c r="F37" s="155"/>
      <c r="G37" s="157"/>
      <c r="H37" s="154"/>
      <c r="I37" s="20"/>
      <c r="J37" s="166">
        <v>1073</v>
      </c>
      <c r="K37" s="77" t="s">
        <v>558</v>
      </c>
      <c r="L37" s="205">
        <f t="shared" si="3"/>
        <v>0</v>
      </c>
      <c r="M37" s="119"/>
      <c r="O37" s="196"/>
      <c r="P37" s="135"/>
      <c r="Q37" s="180"/>
      <c r="X37" s="369"/>
      <c r="Y37" s="187"/>
      <c r="AB37" s="187"/>
    </row>
    <row r="38" spans="1:28" s="258" customFormat="1" ht="81.599999999999994" customHeight="1" x14ac:dyDescent="0.3">
      <c r="A38" s="533">
        <f>'Unit Data from Audit Worksheet'!A48</f>
        <v>1074</v>
      </c>
      <c r="B38" s="159" t="str">
        <f>'Unit Data from Audit Worksheet'!C48</f>
        <v>Cash Flow Statement</v>
      </c>
      <c r="C38" s="204" t="str">
        <f>'Unit Data from Audit Worksheet'!D48</f>
        <v>All Proprietary Funds -Principal paid on long-term debt.  Amount should be reduced by principal payments for debt refunding.</v>
      </c>
      <c r="D38" s="65"/>
      <c r="E38" s="162">
        <f>'Unit Data from Audit Worksheet'!F48</f>
        <v>0</v>
      </c>
      <c r="F38" s="155"/>
      <c r="G38" s="157"/>
      <c r="H38" s="154"/>
      <c r="I38" s="20"/>
      <c r="J38" s="166">
        <v>1074</v>
      </c>
      <c r="K38" s="77" t="s">
        <v>631</v>
      </c>
      <c r="L38" s="205">
        <f t="shared" si="3"/>
        <v>0</v>
      </c>
      <c r="M38" s="119"/>
      <c r="O38" s="196"/>
      <c r="P38" s="135"/>
      <c r="Q38" s="180"/>
      <c r="X38" s="369"/>
      <c r="Y38" s="187"/>
      <c r="AB38" s="187"/>
    </row>
    <row r="39" spans="1:28" ht="63" customHeight="1" x14ac:dyDescent="0.3">
      <c r="A39" s="146">
        <f>'Unit Data from Audit Worksheet'!A50</f>
        <v>506</v>
      </c>
      <c r="B39" s="31" t="str">
        <f>'Unit Data from Audit Worksheet'!C50</f>
        <v>General Fund-Balance Sheet</v>
      </c>
      <c r="C39" s="198" t="str">
        <f>'Unit Data from Audit Worksheet'!D50</f>
        <v xml:space="preserve">All unrestricted cash and investments.  
Exclude restricted cash and cash held by a third party. </v>
      </c>
      <c r="D39" s="65"/>
      <c r="E39" s="93">
        <f>'Unit Data from Audit Worksheet'!F50</f>
        <v>0</v>
      </c>
      <c r="F39" s="19">
        <f>IF(L39&lt;0,"Error: Number is normally positive.",)</f>
        <v>0</v>
      </c>
      <c r="G39" s="43"/>
      <c r="H39" s="154">
        <f>'Unit Data from Audit Worksheet'!I50</f>
        <v>0</v>
      </c>
      <c r="I39" s="20"/>
      <c r="J39" s="21">
        <v>506</v>
      </c>
      <c r="K39" s="152" t="s">
        <v>81</v>
      </c>
      <c r="L39" s="199">
        <f t="shared" ref="L39:L50" si="5">IF(D39="",E39,D39)</f>
        <v>0</v>
      </c>
      <c r="P39" s="135"/>
      <c r="X39" s="369">
        <v>506</v>
      </c>
      <c r="Y39" s="187">
        <v>506</v>
      </c>
      <c r="AA39" s="258">
        <f t="shared" si="0"/>
        <v>0</v>
      </c>
      <c r="AB39" s="187">
        <f t="shared" si="1"/>
        <v>0</v>
      </c>
    </row>
    <row r="40" spans="1:28" ht="59.4" customHeight="1" x14ac:dyDescent="0.3">
      <c r="A40" s="146">
        <f>'Unit Data from Audit Worksheet'!A51</f>
        <v>536</v>
      </c>
      <c r="B40" s="31" t="str">
        <f>'Unit Data from Audit Worksheet'!C51</f>
        <v>General Fund-Balance Sheet</v>
      </c>
      <c r="C40" s="198" t="str">
        <f>'Unit Data from Audit Worksheet'!D51</f>
        <v>All restricted cash and investments</v>
      </c>
      <c r="D40" s="65"/>
      <c r="E40" s="93">
        <f>'Unit Data from Audit Worksheet'!F51</f>
        <v>0</v>
      </c>
      <c r="F40" s="19">
        <f>IF(L40&lt;0,"Error: Number is normally positive.",)</f>
        <v>0</v>
      </c>
      <c r="G40" s="43"/>
      <c r="H40" s="154">
        <f>'Unit Data from Audit Worksheet'!I51</f>
        <v>0</v>
      </c>
      <c r="I40" s="20"/>
      <c r="J40" s="21">
        <v>536</v>
      </c>
      <c r="K40" s="152" t="s">
        <v>82</v>
      </c>
      <c r="L40" s="199">
        <f t="shared" si="5"/>
        <v>0</v>
      </c>
      <c r="P40" s="136"/>
      <c r="Q40" s="193"/>
      <c r="S40" s="192"/>
      <c r="T40" s="192"/>
      <c r="U40" s="192"/>
      <c r="V40" s="192"/>
      <c r="W40" s="16"/>
      <c r="X40" s="369">
        <v>536</v>
      </c>
      <c r="Y40" s="187">
        <v>536</v>
      </c>
      <c r="Z40" s="16"/>
      <c r="AA40" s="258">
        <f t="shared" si="0"/>
        <v>0</v>
      </c>
      <c r="AB40" s="187">
        <f t="shared" si="1"/>
        <v>0</v>
      </c>
    </row>
    <row r="41" spans="1:28" ht="70.2" customHeight="1" x14ac:dyDescent="0.3">
      <c r="A41" s="146">
        <f>'Unit Data from Audit Worksheet'!A52</f>
        <v>586</v>
      </c>
      <c r="B41" s="156" t="str">
        <f>'Unit Data from Audit Worksheet'!C52</f>
        <v>General Fund-Balance Sheet</v>
      </c>
      <c r="C41" s="143" t="str">
        <f>'Unit Data from Audit Worksheet'!D52</f>
        <v>Advance To: Interfund loan receivable-portion of repayment plan longer than 12 months</v>
      </c>
      <c r="D41" s="86"/>
      <c r="E41" s="161">
        <f>'Unit Data from Audit Worksheet'!F52</f>
        <v>0</v>
      </c>
      <c r="F41" s="155"/>
      <c r="G41" s="157"/>
      <c r="H41" s="154"/>
      <c r="I41" s="20"/>
      <c r="J41" s="153">
        <v>586</v>
      </c>
      <c r="K41" s="143" t="s">
        <v>116</v>
      </c>
      <c r="L41" s="189">
        <f t="shared" si="5"/>
        <v>0</v>
      </c>
      <c r="P41" s="136"/>
      <c r="Q41" s="193"/>
      <c r="S41" s="192"/>
      <c r="T41" s="192"/>
      <c r="U41" s="192"/>
      <c r="V41" s="192"/>
      <c r="W41" s="16"/>
      <c r="X41" s="369">
        <v>586</v>
      </c>
      <c r="Y41" s="187">
        <v>586</v>
      </c>
      <c r="Z41" s="16"/>
      <c r="AA41" s="258">
        <f t="shared" si="0"/>
        <v>0</v>
      </c>
      <c r="AB41" s="187">
        <f t="shared" si="1"/>
        <v>0</v>
      </c>
    </row>
    <row r="42" spans="1:28" ht="40.200000000000003" customHeight="1" x14ac:dyDescent="0.3">
      <c r="A42" s="146">
        <f>'Unit Data from Audit Worksheet'!A53</f>
        <v>379</v>
      </c>
      <c r="B42" s="156" t="str">
        <f>'Unit Data from Audit Worksheet'!C53</f>
        <v>General Fund-Balance Sheet</v>
      </c>
      <c r="C42" s="143" t="str">
        <f>'Unit Data from Audit Worksheet'!D53</f>
        <v>Total Assets and deferred outflows</v>
      </c>
      <c r="D42" s="86"/>
      <c r="E42" s="161">
        <f>'Unit Data from Audit Worksheet'!F53</f>
        <v>0</v>
      </c>
      <c r="F42" s="52">
        <f>IF((L39+L40)&gt;L42,"Error: Please review accts (506+536)&gt;379",)</f>
        <v>0</v>
      </c>
      <c r="G42" s="157"/>
      <c r="H42" s="154">
        <f>'Unit Data from Audit Worksheet'!I53</f>
        <v>0</v>
      </c>
      <c r="I42" s="20"/>
      <c r="J42" s="153">
        <v>379</v>
      </c>
      <c r="K42" s="152" t="s">
        <v>36</v>
      </c>
      <c r="L42" s="189">
        <f t="shared" si="5"/>
        <v>0</v>
      </c>
      <c r="P42" s="133"/>
      <c r="X42" s="369">
        <v>379</v>
      </c>
      <c r="Y42" s="187">
        <v>379</v>
      </c>
      <c r="AA42" s="258">
        <f t="shared" si="0"/>
        <v>0</v>
      </c>
      <c r="AB42" s="187">
        <f t="shared" si="1"/>
        <v>0</v>
      </c>
    </row>
    <row r="43" spans="1:28" ht="90.75" customHeight="1" x14ac:dyDescent="0.3">
      <c r="A43" s="146">
        <f>'Unit Data from Audit Worksheet'!A54</f>
        <v>4</v>
      </c>
      <c r="B43" s="31" t="str">
        <f>'Unit Data from Audit Worksheet'!C54</f>
        <v>General Fund-Balance Sheet</v>
      </c>
      <c r="C43" s="198" t="str">
        <f>'Unit Data from Audit Worksheet'!D54</f>
        <v>Current Liabilities (as reported on the Balance Sheet)
Exclude all deferred inflows. 
Include advance from(long-term portion of interfund loans)</v>
      </c>
      <c r="D43" s="86"/>
      <c r="E43" s="93">
        <f>'Unit Data from Audit Worksheet'!F54</f>
        <v>0</v>
      </c>
      <c r="F43" s="19">
        <f t="shared" ref="F43:F47" si="6">IF(L43&lt;0,"Error: Enter as a positive.",)</f>
        <v>0</v>
      </c>
      <c r="G43" s="43"/>
      <c r="H43" s="154">
        <f>'Unit Data from Audit Worksheet'!I54</f>
        <v>0</v>
      </c>
      <c r="I43" s="20"/>
      <c r="J43" s="21">
        <v>4</v>
      </c>
      <c r="K43" s="152" t="s">
        <v>37</v>
      </c>
      <c r="L43" s="199">
        <f t="shared" si="5"/>
        <v>0</v>
      </c>
      <c r="P43" s="134"/>
      <c r="S43" s="16"/>
      <c r="T43" s="16"/>
      <c r="U43" s="16"/>
      <c r="V43" s="16"/>
      <c r="X43" s="369">
        <v>4</v>
      </c>
      <c r="Y43" s="187">
        <v>4</v>
      </c>
      <c r="Z43" s="16"/>
      <c r="AA43" s="258">
        <f t="shared" si="0"/>
        <v>0</v>
      </c>
      <c r="AB43" s="187">
        <f t="shared" si="1"/>
        <v>0</v>
      </c>
    </row>
    <row r="44" spans="1:28" ht="131.25" customHeight="1" x14ac:dyDescent="0.3">
      <c r="A44" s="146">
        <f>'Unit Data from Audit Worksheet'!A55</f>
        <v>5</v>
      </c>
      <c r="B44" s="31" t="str">
        <f>'Unit Data from Audit Worksheet'!C55</f>
        <v>General Fund-Balance Sheet</v>
      </c>
      <c r="C44" s="198" t="str">
        <f>'Unit Data from Audit Worksheet'!D55</f>
        <v>General fund deferred inflows derived from cash receipts. 
 Prepaid taxes is a common item listed.  Deferred inflows on the face of the statements can include cash and non-cash.  You may have to refer to the note disclosure where the cash and non-cash is broken out.</v>
      </c>
      <c r="D44" s="86"/>
      <c r="E44" s="93">
        <f>'Unit Data from Audit Worksheet'!F55</f>
        <v>0</v>
      </c>
      <c r="F44" s="19">
        <f t="shared" si="6"/>
        <v>0</v>
      </c>
      <c r="G44" s="43"/>
      <c r="H44" s="154">
        <f>'Unit Data from Audit Worksheet'!I55</f>
        <v>0</v>
      </c>
      <c r="I44" s="20"/>
      <c r="J44" s="21">
        <v>5</v>
      </c>
      <c r="K44" s="152" t="s">
        <v>38</v>
      </c>
      <c r="L44" s="199">
        <f t="shared" si="5"/>
        <v>0</v>
      </c>
      <c r="P44" s="134"/>
      <c r="S44" s="16"/>
      <c r="T44" s="16"/>
      <c r="U44" s="16"/>
      <c r="V44" s="16"/>
      <c r="X44" s="369">
        <v>5</v>
      </c>
      <c r="Y44" s="187">
        <v>5</v>
      </c>
      <c r="Z44" s="16"/>
      <c r="AA44" s="258">
        <f t="shared" si="0"/>
        <v>0</v>
      </c>
      <c r="AB44" s="187">
        <f t="shared" si="1"/>
        <v>0</v>
      </c>
    </row>
    <row r="45" spans="1:28" ht="104.25" customHeight="1" x14ac:dyDescent="0.3">
      <c r="A45" s="146">
        <f>'Unit Data from Audit Worksheet'!A56</f>
        <v>380</v>
      </c>
      <c r="B45" s="156" t="str">
        <f>'Unit Data from Audit Worksheet'!C56</f>
        <v>General Fund-Balance Sheet</v>
      </c>
      <c r="C45" s="143" t="str">
        <f>'Unit Data from Audit Worksheet'!D56</f>
        <v>Total Deferred inflows not derived from cash receipts.  Deferred inflows on the face of the statements can include cash and non-cash.  You may have to refer to the note disclosure where the cash and non-cash is broken out.</v>
      </c>
      <c r="D45" s="86"/>
      <c r="E45" s="161">
        <f>'Unit Data from Audit Worksheet'!F56</f>
        <v>0</v>
      </c>
      <c r="F45" s="155">
        <f t="shared" si="6"/>
        <v>0</v>
      </c>
      <c r="G45" s="157"/>
      <c r="H45" s="154">
        <f>'Unit Data from Audit Worksheet'!I56</f>
        <v>0</v>
      </c>
      <c r="I45" s="20"/>
      <c r="J45" s="153">
        <v>380</v>
      </c>
      <c r="K45" s="152" t="s">
        <v>39</v>
      </c>
      <c r="L45" s="189">
        <f t="shared" si="5"/>
        <v>0</v>
      </c>
      <c r="P45" s="134"/>
      <c r="X45" s="369">
        <v>380</v>
      </c>
      <c r="Y45" s="187">
        <v>380</v>
      </c>
      <c r="AA45" s="258">
        <f t="shared" si="0"/>
        <v>0</v>
      </c>
      <c r="AB45" s="187">
        <f t="shared" si="1"/>
        <v>0</v>
      </c>
    </row>
    <row r="46" spans="1:28" ht="54.6" customHeight="1" x14ac:dyDescent="0.3">
      <c r="A46" s="146">
        <f>'Unit Data from Audit Worksheet'!A57</f>
        <v>391</v>
      </c>
      <c r="B46" s="156" t="str">
        <f>'Unit Data from Audit Worksheet'!C57</f>
        <v>General Fund-Balance Sheet</v>
      </c>
      <c r="C46" s="143" t="str">
        <f>'Unit Data from Audit Worksheet'!D57</f>
        <v xml:space="preserve">Fund balance, Restricted for Stabilization by State Statute </v>
      </c>
      <c r="D46" s="86"/>
      <c r="E46" s="161">
        <f>'Unit Data from Audit Worksheet'!F57</f>
        <v>0</v>
      </c>
      <c r="F46" s="155">
        <f t="shared" si="6"/>
        <v>0</v>
      </c>
      <c r="G46" s="157"/>
      <c r="H46" s="154">
        <f>'Unit Data from Audit Worksheet'!I57</f>
        <v>0</v>
      </c>
      <c r="I46" s="20"/>
      <c r="J46" s="153">
        <v>391</v>
      </c>
      <c r="K46" s="152" t="s">
        <v>83</v>
      </c>
      <c r="L46" s="189">
        <f t="shared" si="5"/>
        <v>0</v>
      </c>
      <c r="P46" s="134"/>
      <c r="X46" s="369">
        <v>391</v>
      </c>
      <c r="Y46" s="187">
        <v>391</v>
      </c>
      <c r="AA46" s="258">
        <f t="shared" si="0"/>
        <v>0</v>
      </c>
      <c r="AB46" s="187">
        <f t="shared" si="1"/>
        <v>0</v>
      </c>
    </row>
    <row r="47" spans="1:28" ht="44.4" customHeight="1" x14ac:dyDescent="0.3">
      <c r="A47" s="146">
        <f>'Unit Data from Audit Worksheet'!A58</f>
        <v>7</v>
      </c>
      <c r="B47" s="31" t="str">
        <f>'Unit Data from Audit Worksheet'!C58</f>
        <v>General Fund-Balance Sheet</v>
      </c>
      <c r="C47" s="198" t="str">
        <f>'Unit Data from Audit Worksheet'!D58</f>
        <v>Fund balance, Nonspendable-  inventory/prepaids/etc.</v>
      </c>
      <c r="D47" s="86"/>
      <c r="E47" s="93">
        <f>'Unit Data from Audit Worksheet'!F58</f>
        <v>0</v>
      </c>
      <c r="F47" s="19">
        <f t="shared" si="6"/>
        <v>0</v>
      </c>
      <c r="G47" s="43"/>
      <c r="H47" s="154">
        <f>'Unit Data from Audit Worksheet'!I58</f>
        <v>0</v>
      </c>
      <c r="I47" s="20"/>
      <c r="J47" s="21">
        <v>7</v>
      </c>
      <c r="K47" s="152" t="s">
        <v>84</v>
      </c>
      <c r="L47" s="199">
        <f t="shared" si="5"/>
        <v>0</v>
      </c>
      <c r="P47" s="134"/>
      <c r="X47" s="369">
        <v>7</v>
      </c>
      <c r="Y47" s="187">
        <v>7</v>
      </c>
      <c r="AA47" s="258">
        <f t="shared" si="0"/>
        <v>0</v>
      </c>
      <c r="AB47" s="187">
        <f t="shared" si="1"/>
        <v>0</v>
      </c>
    </row>
    <row r="48" spans="1:28" s="16" customFormat="1" ht="48.75" customHeight="1" x14ac:dyDescent="0.3">
      <c r="A48" s="462">
        <f>'Unit Data from Audit Worksheet'!A59</f>
        <v>645</v>
      </c>
      <c r="B48" s="165" t="str">
        <f>'Unit Data from Audit Worksheet'!C59</f>
        <v>General Fund-Balance Sheet</v>
      </c>
      <c r="C48" s="128" t="str">
        <f>'Unit Data from Audit Worksheet'!D59</f>
        <v>Fund balance, Assigned (total of all assigned components)</v>
      </c>
      <c r="D48" s="70"/>
      <c r="E48" s="164">
        <f>'Unit Data from Audit Worksheet'!F59</f>
        <v>0</v>
      </c>
      <c r="F48" s="150">
        <f>IF(L48&lt;0,"Error: Enter as a positive.",)</f>
        <v>0</v>
      </c>
      <c r="G48" s="140"/>
      <c r="H48" s="150">
        <f>'Unit Data from Audit Worksheet'!I59</f>
        <v>0</v>
      </c>
      <c r="I48" s="200"/>
      <c r="J48" s="149">
        <v>645</v>
      </c>
      <c r="K48" s="128" t="s">
        <v>151</v>
      </c>
      <c r="L48" s="201">
        <f t="shared" si="5"/>
        <v>0</v>
      </c>
      <c r="M48"/>
      <c r="N48" s="192"/>
      <c r="O48" s="192"/>
      <c r="P48" s="134"/>
      <c r="Q48" s="180"/>
      <c r="R48" s="2"/>
      <c r="S48" s="2"/>
      <c r="T48" s="2"/>
      <c r="U48" s="2"/>
      <c r="V48" s="2"/>
      <c r="W48" s="2"/>
      <c r="X48" s="369">
        <v>645</v>
      </c>
      <c r="Y48" s="187">
        <v>645</v>
      </c>
      <c r="Z48" s="2"/>
      <c r="AA48" s="258">
        <f t="shared" si="0"/>
        <v>0</v>
      </c>
      <c r="AB48" s="187">
        <f t="shared" si="1"/>
        <v>0</v>
      </c>
    </row>
    <row r="49" spans="1:28" s="16" customFormat="1" ht="45.75" customHeight="1" x14ac:dyDescent="0.3">
      <c r="A49" s="462">
        <f>'Unit Data from Audit Worksheet'!A60</f>
        <v>646</v>
      </c>
      <c r="B49" s="165" t="str">
        <f>'Unit Data from Audit Worksheet'!C60</f>
        <v>General Fund-Balance Sheet</v>
      </c>
      <c r="C49" s="128" t="str">
        <f>'Unit Data from Audit Worksheet'!D60</f>
        <v>Fund Balance, Unassigned</v>
      </c>
      <c r="D49" s="70"/>
      <c r="E49" s="164">
        <f>'Unit Data from Audit Worksheet'!F60</f>
        <v>0</v>
      </c>
      <c r="F49" s="150">
        <f>IF(L49&lt;0,"Error: Enter as a positive.",)</f>
        <v>0</v>
      </c>
      <c r="G49" s="140"/>
      <c r="H49" s="150">
        <f>'Unit Data from Audit Worksheet'!I60</f>
        <v>0</v>
      </c>
      <c r="I49" s="200"/>
      <c r="J49" s="149">
        <v>646</v>
      </c>
      <c r="K49" s="128" t="s">
        <v>152</v>
      </c>
      <c r="L49" s="201">
        <f t="shared" si="5"/>
        <v>0</v>
      </c>
      <c r="M49"/>
      <c r="N49" s="192"/>
      <c r="O49" s="192"/>
      <c r="P49" s="134"/>
      <c r="Q49" s="180"/>
      <c r="R49" s="2"/>
      <c r="S49" s="2"/>
      <c r="T49" s="2"/>
      <c r="U49" s="2"/>
      <c r="V49" s="2"/>
      <c r="W49" s="2"/>
      <c r="X49" s="369">
        <v>646</v>
      </c>
      <c r="Y49" s="187">
        <v>646</v>
      </c>
      <c r="Z49" s="2"/>
      <c r="AA49" s="258">
        <f t="shared" si="0"/>
        <v>0</v>
      </c>
      <c r="AB49" s="187">
        <f t="shared" si="1"/>
        <v>0</v>
      </c>
    </row>
    <row r="50" spans="1:28" ht="55.5" customHeight="1" x14ac:dyDescent="0.3">
      <c r="A50" s="531">
        <f>'Unit Data from Audit Worksheet'!A61</f>
        <v>9</v>
      </c>
      <c r="B50" s="71" t="str">
        <f>'Unit Data from Audit Worksheet'!C61</f>
        <v>General Fund-Balance Sheet</v>
      </c>
      <c r="C50" s="202" t="str">
        <f>'Unit Data from Audit Worksheet'!D61</f>
        <v>Total Fund balance (enter fund deficits as negative)</v>
      </c>
      <c r="D50" s="86"/>
      <c r="E50" s="92">
        <f>'Unit Data from Audit Worksheet'!F61</f>
        <v>0</v>
      </c>
      <c r="F50" s="72">
        <f>IF(L42-L43-L44-L45-L50=0,,"Error: Total assets less total liabilities do not equal Acct +379-4-5-380-9=0")</f>
        <v>0</v>
      </c>
      <c r="G50" s="73">
        <f>L42-L43-L44-L45-L50</f>
        <v>0</v>
      </c>
      <c r="H50" s="154">
        <f>'Unit Data from Audit Worksheet'!I61</f>
        <v>0</v>
      </c>
      <c r="I50" s="20"/>
      <c r="J50" s="74">
        <v>9</v>
      </c>
      <c r="K50" s="29" t="s">
        <v>85</v>
      </c>
      <c r="L50" s="199">
        <f t="shared" si="5"/>
        <v>0</v>
      </c>
      <c r="O50" s="196" t="e">
        <f>'Unit Data from Audit Worksheet'!E61</f>
        <v>#N/A</v>
      </c>
      <c r="P50" s="134"/>
      <c r="X50" s="369">
        <v>9</v>
      </c>
      <c r="Y50" s="187">
        <v>9</v>
      </c>
      <c r="AA50" s="258">
        <f t="shared" si="0"/>
        <v>0</v>
      </c>
      <c r="AB50" s="187">
        <f t="shared" si="1"/>
        <v>0</v>
      </c>
    </row>
    <row r="51" spans="1:28" s="16" customFormat="1" ht="73.5" customHeight="1" x14ac:dyDescent="0.3">
      <c r="A51" s="146">
        <f>'Unit Data from Audit Worksheet'!A62</f>
        <v>1052</v>
      </c>
      <c r="B51" s="156" t="str">
        <f>'Unit Data from Audit Worksheet'!C62</f>
        <v>General Fund-Rev, Exp. Change in Fund Balance</v>
      </c>
      <c r="C51" s="143" t="str">
        <f>'Unit Data from Audit Worksheet'!D62</f>
        <v>Mark to Market unrealized losses in the General Fund. (enter as a negative number)</v>
      </c>
      <c r="D51" s="86"/>
      <c r="E51" s="161">
        <f>'Unit Data from Audit Worksheet'!F62</f>
        <v>0</v>
      </c>
      <c r="F51" s="155"/>
      <c r="G51" s="157"/>
      <c r="H51" s="154"/>
      <c r="I51" s="20"/>
      <c r="J51" s="153">
        <v>1052</v>
      </c>
      <c r="K51" s="152" t="s">
        <v>496</v>
      </c>
      <c r="L51" s="195">
        <f t="shared" ref="L51:L95" si="7">IF(D51="",E51,D51)</f>
        <v>0</v>
      </c>
      <c r="M51"/>
      <c r="P51" s="134"/>
      <c r="Q51" s="180"/>
      <c r="R51" s="258"/>
      <c r="S51" s="258"/>
      <c r="T51" s="258"/>
      <c r="U51" s="258"/>
      <c r="V51" s="258"/>
      <c r="W51" s="258"/>
      <c r="X51" s="369"/>
      <c r="Y51" s="187"/>
      <c r="Z51" s="258"/>
      <c r="AA51" s="258">
        <f t="shared" si="0"/>
        <v>0</v>
      </c>
      <c r="AB51" s="187"/>
    </row>
    <row r="52" spans="1:28" s="16" customFormat="1" ht="73.5" customHeight="1" x14ac:dyDescent="0.3">
      <c r="A52" s="146">
        <f>'Unit Data from Audit Worksheet'!A64</f>
        <v>16</v>
      </c>
      <c r="B52" s="144" t="str">
        <f>'Unit Data from Audit Worksheet'!C64</f>
        <v>General Fund-Rev, Exp. Change in Fund Balance</v>
      </c>
      <c r="C52" s="144" t="str">
        <f>'Unit Data from Audit Worksheet'!D64</f>
        <v>Total revenues</v>
      </c>
      <c r="D52" s="86"/>
      <c r="E52" s="161">
        <f>'Unit Data from Audit Worksheet'!F64</f>
        <v>0</v>
      </c>
      <c r="F52" s="155"/>
      <c r="G52" s="157"/>
      <c r="H52" s="154"/>
      <c r="I52" s="20"/>
      <c r="J52" s="146">
        <v>16</v>
      </c>
      <c r="K52" s="144" t="s">
        <v>86</v>
      </c>
      <c r="L52" s="195">
        <f t="shared" si="7"/>
        <v>0</v>
      </c>
      <c r="M52"/>
      <c r="P52" s="134"/>
      <c r="Q52" s="180"/>
      <c r="R52" s="258"/>
      <c r="S52" s="258"/>
      <c r="T52" s="258"/>
      <c r="U52" s="258"/>
      <c r="V52" s="258"/>
      <c r="W52" s="258"/>
      <c r="X52" s="369"/>
      <c r="Y52" s="187"/>
      <c r="Z52" s="258"/>
      <c r="AA52" s="258"/>
      <c r="AB52" s="187"/>
    </row>
    <row r="53" spans="1:28" s="16" customFormat="1" ht="73.5" customHeight="1" x14ac:dyDescent="0.3">
      <c r="A53" s="146">
        <f>'Unit Data from Audit Worksheet'!A65</f>
        <v>532</v>
      </c>
      <c r="B53" s="144" t="str">
        <f>'Unit Data from Audit Worksheet'!C65</f>
        <v>General Fund-Rev, Exp. Change in Fund Balance</v>
      </c>
      <c r="C53" s="144" t="str">
        <f>'Unit Data from Audit Worksheet'!D65</f>
        <v xml:space="preserve">Total expenditures  
Exclude expenditures in the "other financing sources (uses)" section.
</v>
      </c>
      <c r="D53" s="86"/>
      <c r="E53" s="161">
        <f>'Unit Data from Audit Worksheet'!F65</f>
        <v>0</v>
      </c>
      <c r="F53" s="155"/>
      <c r="G53" s="157"/>
      <c r="H53" s="154"/>
      <c r="I53" s="20"/>
      <c r="J53" s="146">
        <v>532</v>
      </c>
      <c r="K53" s="144" t="s">
        <v>497</v>
      </c>
      <c r="L53" s="195">
        <f t="shared" si="7"/>
        <v>0</v>
      </c>
      <c r="M53"/>
      <c r="P53" s="134"/>
      <c r="Q53" s="180"/>
      <c r="R53" s="258"/>
      <c r="S53" s="258"/>
      <c r="T53" s="258"/>
      <c r="U53" s="258"/>
      <c r="V53" s="258"/>
      <c r="W53" s="258"/>
      <c r="X53" s="369"/>
      <c r="Y53" s="187"/>
      <c r="Z53" s="258"/>
      <c r="AA53" s="258"/>
      <c r="AB53" s="187"/>
    </row>
    <row r="54" spans="1:28" s="16" customFormat="1" ht="73.5" customHeight="1" x14ac:dyDescent="0.3">
      <c r="A54" s="146">
        <f>'Unit Data from Audit Worksheet'!A66</f>
        <v>17</v>
      </c>
      <c r="B54" s="144" t="str">
        <f>'Unit Data from Audit Worksheet'!C66</f>
        <v>General Fund-Rev, Exp. Change in Fund Balance</v>
      </c>
      <c r="C54" s="144" t="str">
        <f>'Unit Data from Audit Worksheet'!D66</f>
        <v>Total Transfers in    (Preference is that transfers-in  are not netted against transfers-out)</v>
      </c>
      <c r="D54" s="86"/>
      <c r="E54" s="161">
        <f>'Unit Data from Audit Worksheet'!F66</f>
        <v>0</v>
      </c>
      <c r="F54" s="155"/>
      <c r="G54" s="157"/>
      <c r="H54" s="154"/>
      <c r="I54" s="20"/>
      <c r="J54" s="146">
        <v>17</v>
      </c>
      <c r="K54" s="144" t="s">
        <v>497</v>
      </c>
      <c r="L54" s="195">
        <f t="shared" si="7"/>
        <v>0</v>
      </c>
      <c r="M54"/>
      <c r="P54" s="134"/>
      <c r="Q54" s="180"/>
      <c r="R54" s="258"/>
      <c r="S54" s="258"/>
      <c r="T54" s="258"/>
      <c r="U54" s="258"/>
      <c r="V54" s="258"/>
      <c r="W54" s="258"/>
      <c r="X54" s="369"/>
      <c r="Y54" s="187"/>
      <c r="Z54" s="258"/>
      <c r="AA54" s="258"/>
      <c r="AB54" s="187"/>
    </row>
    <row r="55" spans="1:28" s="16" customFormat="1" ht="73.5" customHeight="1" x14ac:dyDescent="0.3">
      <c r="A55" s="146">
        <f>'Unit Data from Audit Worksheet'!A67</f>
        <v>20</v>
      </c>
      <c r="B55" s="144" t="str">
        <f>'Unit Data from Audit Worksheet'!C67</f>
        <v>General Fund-Rev, Exp. Change in Fund Balance</v>
      </c>
      <c r="C55" s="144" t="str">
        <f>'Unit Data from Audit Worksheet'!D67</f>
        <v>Total Transfers out    (Preference is that transfers-in  are not netted against transfers-out)</v>
      </c>
      <c r="D55" s="86"/>
      <c r="E55" s="161">
        <f>'Unit Data from Audit Worksheet'!F67</f>
        <v>0</v>
      </c>
      <c r="F55" s="155"/>
      <c r="G55" s="157"/>
      <c r="H55" s="154"/>
      <c r="I55" s="20"/>
      <c r="J55" s="146">
        <v>20</v>
      </c>
      <c r="K55" s="144" t="s">
        <v>88</v>
      </c>
      <c r="L55" s="195">
        <f t="shared" si="7"/>
        <v>0</v>
      </c>
      <c r="M55"/>
      <c r="P55" s="134"/>
      <c r="Q55" s="180"/>
      <c r="R55" s="258"/>
      <c r="S55" s="258"/>
      <c r="T55" s="258"/>
      <c r="U55" s="258"/>
      <c r="V55" s="258"/>
      <c r="W55" s="258"/>
      <c r="X55" s="369"/>
      <c r="Y55" s="187"/>
      <c r="Z55" s="258"/>
      <c r="AA55" s="258"/>
      <c r="AB55" s="187"/>
    </row>
    <row r="56" spans="1:28" s="16" customFormat="1" ht="73.5" customHeight="1" x14ac:dyDescent="0.3">
      <c r="A56" s="146">
        <f>'Unit Data from Audit Worksheet'!A68</f>
        <v>533</v>
      </c>
      <c r="B56" s="144" t="str">
        <f>'Unit Data from Audit Worksheet'!C68</f>
        <v>General Fund-Rev, Exp. Change in Fund Balance</v>
      </c>
      <c r="C56" s="144" t="str">
        <f>'Unit Data from Audit Worksheet'!D68</f>
        <v>Total Proceeds from all long-term debt issuances 
Exclude proceeds from refundings</v>
      </c>
      <c r="D56" s="86"/>
      <c r="E56" s="161">
        <f>'Unit Data from Audit Worksheet'!F68</f>
        <v>0</v>
      </c>
      <c r="F56" s="155"/>
      <c r="G56" s="157"/>
      <c r="H56" s="154"/>
      <c r="I56" s="20"/>
      <c r="J56" s="146">
        <v>533</v>
      </c>
      <c r="K56" s="144" t="s">
        <v>498</v>
      </c>
      <c r="L56" s="195">
        <f t="shared" si="7"/>
        <v>0</v>
      </c>
      <c r="M56"/>
      <c r="P56" s="134"/>
      <c r="Q56" s="180"/>
      <c r="R56" s="258"/>
      <c r="S56" s="258"/>
      <c r="T56" s="258"/>
      <c r="U56" s="258"/>
      <c r="V56" s="258"/>
      <c r="W56" s="258"/>
      <c r="X56" s="369"/>
      <c r="Y56" s="187"/>
      <c r="Z56" s="258"/>
      <c r="AA56" s="258"/>
      <c r="AB56" s="187"/>
    </row>
    <row r="57" spans="1:28" s="16" customFormat="1" ht="73.5" customHeight="1" x14ac:dyDescent="0.3">
      <c r="A57" s="146">
        <f>'Unit Data from Audit Worksheet'!A69</f>
        <v>508</v>
      </c>
      <c r="B57" s="144" t="str">
        <f>'Unit Data from Audit Worksheet'!C69</f>
        <v>General Fund-Rev, Exp. Change in Fund Balance</v>
      </c>
      <c r="C57" s="144" t="str">
        <f>'Unit Data from Audit Worksheet'!D69</f>
        <v>Debt Refunding - Net refunding proceeds against debt payoff and if positive place results on this line.</v>
      </c>
      <c r="D57" s="86"/>
      <c r="E57" s="161">
        <f>'Unit Data from Audit Worksheet'!F69</f>
        <v>0</v>
      </c>
      <c r="F57" s="155"/>
      <c r="G57" s="157"/>
      <c r="H57" s="154"/>
      <c r="I57" s="20"/>
      <c r="J57" s="146">
        <v>508</v>
      </c>
      <c r="K57" s="144" t="s">
        <v>90</v>
      </c>
      <c r="L57" s="195">
        <f t="shared" si="7"/>
        <v>0</v>
      </c>
      <c r="M57"/>
      <c r="P57" s="134"/>
      <c r="Q57" s="180"/>
      <c r="R57" s="258"/>
      <c r="S57" s="258"/>
      <c r="T57" s="258"/>
      <c r="U57" s="258"/>
      <c r="V57" s="258"/>
      <c r="W57" s="258"/>
      <c r="X57" s="369"/>
      <c r="Y57" s="187"/>
      <c r="Z57" s="258"/>
      <c r="AA57" s="258"/>
      <c r="AB57" s="187"/>
    </row>
    <row r="58" spans="1:28" s="16" customFormat="1" ht="73.5" customHeight="1" x14ac:dyDescent="0.3">
      <c r="A58" s="146">
        <f>'Unit Data from Audit Worksheet'!A70</f>
        <v>509</v>
      </c>
      <c r="B58" s="144" t="str">
        <f>'Unit Data from Audit Worksheet'!C70</f>
        <v>General Fund-Rev, Exp. Change in Fund Balance</v>
      </c>
      <c r="C58" s="144" t="str">
        <f>'Unit Data from Audit Worksheet'!D70</f>
        <v>Debt Refunding - Net refunding proceeds against debt payoff and if negative place results on this line.</v>
      </c>
      <c r="D58" s="86"/>
      <c r="E58" s="161">
        <f>'Unit Data from Audit Worksheet'!F70</f>
        <v>0</v>
      </c>
      <c r="F58" s="155"/>
      <c r="G58" s="157"/>
      <c r="H58" s="154"/>
      <c r="I58" s="20"/>
      <c r="J58" s="146">
        <v>509</v>
      </c>
      <c r="K58" s="540" t="s">
        <v>91</v>
      </c>
      <c r="L58" s="195">
        <f t="shared" si="7"/>
        <v>0</v>
      </c>
      <c r="M58"/>
      <c r="P58" s="134"/>
      <c r="Q58" s="180"/>
      <c r="R58" s="258"/>
      <c r="S58" s="258"/>
      <c r="T58" s="258"/>
      <c r="U58" s="258"/>
      <c r="V58" s="258"/>
      <c r="W58" s="258"/>
      <c r="X58" s="369"/>
      <c r="Y58" s="187"/>
      <c r="Z58" s="258"/>
      <c r="AA58" s="258"/>
      <c r="AB58" s="187"/>
    </row>
    <row r="59" spans="1:28" s="16" customFormat="1" ht="73.5" customHeight="1" x14ac:dyDescent="0.3">
      <c r="A59" s="146">
        <f>'Unit Data from Audit Worksheet'!A71</f>
        <v>22</v>
      </c>
      <c r="B59" s="144" t="str">
        <f>'Unit Data from Audit Worksheet'!C71</f>
        <v>General Fund-Rev, Exp. Change in Fund Balance</v>
      </c>
      <c r="C59" s="144" t="str">
        <f>'Unit Data from Audit Worksheet'!D71</f>
        <v xml:space="preserve">All other items on this statement that were not included in total revenues, total expenditures, transfers in or out, or proceeds from long-term debt above.  </v>
      </c>
      <c r="D59" s="86"/>
      <c r="E59" s="161">
        <f>'Unit Data from Audit Worksheet'!F71</f>
        <v>0</v>
      </c>
      <c r="F59" s="155"/>
      <c r="G59" s="157"/>
      <c r="H59" s="154"/>
      <c r="I59" s="20"/>
      <c r="J59" s="146">
        <v>22</v>
      </c>
      <c r="K59" s="541" t="s">
        <v>89</v>
      </c>
      <c r="L59" s="195">
        <f t="shared" si="7"/>
        <v>0</v>
      </c>
      <c r="M59"/>
      <c r="P59" s="134"/>
      <c r="Q59" s="180"/>
      <c r="R59" s="258"/>
      <c r="S59" s="258"/>
      <c r="T59" s="258"/>
      <c r="U59" s="258"/>
      <c r="V59" s="258"/>
      <c r="W59" s="258"/>
      <c r="X59" s="369"/>
      <c r="Y59" s="187"/>
      <c r="Z59" s="258"/>
      <c r="AA59" s="258"/>
      <c r="AB59" s="187"/>
    </row>
    <row r="60" spans="1:28" s="16" customFormat="1" ht="73.5" customHeight="1" x14ac:dyDescent="0.3">
      <c r="A60" s="146">
        <f>'Unit Data from Audit Worksheet'!A72</f>
        <v>23</v>
      </c>
      <c r="B60" s="144" t="str">
        <f>'Unit Data from Audit Worksheet'!C72</f>
        <v>General Fund-Rev, Exp. Change in Fund Balance</v>
      </c>
      <c r="C60" s="144" t="str">
        <f>'Unit Data from Audit Worksheet'!D72</f>
        <v>Change in fund balance - (Increase in Fund balance is recorded as a positive and a decrease in fund balance is recorded as a negative)</v>
      </c>
      <c r="D60" s="86"/>
      <c r="E60" s="161">
        <f>'Unit Data from Audit Worksheet'!F72</f>
        <v>0</v>
      </c>
      <c r="F60" s="155"/>
      <c r="G60" s="157"/>
      <c r="H60" s="154"/>
      <c r="I60" s="20"/>
      <c r="J60" s="146">
        <v>23</v>
      </c>
      <c r="K60" s="541" t="s">
        <v>92</v>
      </c>
      <c r="L60" s="195">
        <f t="shared" si="7"/>
        <v>0</v>
      </c>
      <c r="M60"/>
      <c r="P60" s="134"/>
      <c r="Q60" s="180"/>
      <c r="R60" s="258"/>
      <c r="S60" s="258"/>
      <c r="T60" s="258"/>
      <c r="U60" s="258"/>
      <c r="V60" s="258"/>
      <c r="W60" s="258"/>
      <c r="X60" s="369"/>
      <c r="Y60" s="187"/>
      <c r="Z60" s="258"/>
      <c r="AA60" s="258"/>
      <c r="AB60" s="187"/>
    </row>
    <row r="61" spans="1:28" s="16" customFormat="1" ht="119.4" customHeight="1" x14ac:dyDescent="0.3">
      <c r="A61" s="146">
        <f>'Unit Data from Audit Worksheet'!A73</f>
        <v>507</v>
      </c>
      <c r="B61" s="144" t="str">
        <f>'Unit Data from Audit Worksheet'!C73</f>
        <v>General Fund-Rev, Exp. Change in Fund Balance</v>
      </c>
      <c r="C61" s="144" t="str">
        <f>'Unit Data from Audit Worksheet'!D73</f>
        <v>Any adjustment to beginning fund balance including rounding, prior period adjustments and restatements.   (Amounts that increase fund balance are recorded as positive and amounts that decrease fund balance are recorded as negative)</v>
      </c>
      <c r="D61" s="86"/>
      <c r="E61" s="161">
        <f>'Unit Data from Audit Worksheet'!F73</f>
        <v>0</v>
      </c>
      <c r="F61" s="155"/>
      <c r="G61" s="157"/>
      <c r="H61" s="154"/>
      <c r="I61" s="20"/>
      <c r="J61" s="146">
        <v>507</v>
      </c>
      <c r="K61" s="541" t="s">
        <v>499</v>
      </c>
      <c r="L61" s="195">
        <f t="shared" si="7"/>
        <v>0</v>
      </c>
      <c r="M61"/>
      <c r="P61" s="134"/>
      <c r="Q61" s="180"/>
      <c r="R61" s="258"/>
      <c r="S61" s="258"/>
      <c r="T61" s="258"/>
      <c r="U61" s="258"/>
      <c r="V61" s="258"/>
      <c r="W61" s="258"/>
      <c r="X61" s="369"/>
      <c r="Y61" s="187"/>
      <c r="Z61" s="258"/>
      <c r="AA61" s="258"/>
      <c r="AB61" s="187"/>
    </row>
    <row r="62" spans="1:28" s="16" customFormat="1" ht="73.5" customHeight="1" x14ac:dyDescent="0.3">
      <c r="A62" s="146">
        <f>'Unit Data from Audit Worksheet'!A74</f>
        <v>647</v>
      </c>
      <c r="B62" s="144" t="str">
        <f>'Unit Data from Audit Worksheet'!C74</f>
        <v>Debt Service Fund</v>
      </c>
      <c r="C62" s="144" t="str">
        <f>'Unit Data from Audit Worksheet'!D74</f>
        <v>Please enter the Total Fund Balance for any Debt Service Funds</v>
      </c>
      <c r="D62" s="86"/>
      <c r="E62" s="161">
        <f>'Unit Data from Audit Worksheet'!F74</f>
        <v>0</v>
      </c>
      <c r="F62" s="155"/>
      <c r="G62" s="157"/>
      <c r="H62" s="154"/>
      <c r="I62" s="20"/>
      <c r="J62" s="146">
        <v>647</v>
      </c>
      <c r="K62" s="541" t="s">
        <v>502</v>
      </c>
      <c r="L62" s="195">
        <f t="shared" si="7"/>
        <v>0</v>
      </c>
      <c r="M62"/>
      <c r="P62" s="134"/>
      <c r="Q62" s="180"/>
      <c r="R62" s="258"/>
      <c r="S62" s="258"/>
      <c r="T62" s="258"/>
      <c r="U62" s="258"/>
      <c r="V62" s="258"/>
      <c r="W62" s="258"/>
      <c r="X62" s="369"/>
      <c r="Y62" s="187"/>
      <c r="Z62" s="258"/>
      <c r="AA62" s="258"/>
      <c r="AB62" s="187"/>
    </row>
    <row r="63" spans="1:28" s="16" customFormat="1" ht="73.5" customHeight="1" x14ac:dyDescent="0.3">
      <c r="A63" s="447">
        <f>'Unit Data from Audit Worksheet'!A76</f>
        <v>534</v>
      </c>
      <c r="B63" s="446" t="str">
        <f>'Unit Data from Audit Worksheet'!C76</f>
        <v>Net Position</v>
      </c>
      <c r="C63" s="446" t="str">
        <f>'Unit Data from Audit Worksheet'!D76</f>
        <v>Combined Totals of all Proprietary Funds - Amount of Inventories and Prepaids in current assets</v>
      </c>
      <c r="D63" s="86"/>
      <c r="E63" s="161">
        <f>'Unit Data from Audit Worksheet'!F76</f>
        <v>0</v>
      </c>
      <c r="F63" s="155"/>
      <c r="G63" s="157"/>
      <c r="H63" s="154"/>
      <c r="I63" s="20"/>
      <c r="J63" s="447">
        <v>534</v>
      </c>
      <c r="K63" s="540" t="s">
        <v>312</v>
      </c>
      <c r="L63" s="195">
        <f t="shared" si="7"/>
        <v>0</v>
      </c>
      <c r="M63"/>
      <c r="P63" s="134"/>
      <c r="Q63" s="180"/>
      <c r="R63" s="258"/>
      <c r="S63" s="258"/>
      <c r="T63" s="258"/>
      <c r="U63" s="258"/>
      <c r="V63" s="258"/>
      <c r="W63" s="258"/>
      <c r="X63" s="369"/>
      <c r="Y63" s="187"/>
      <c r="Z63" s="258"/>
      <c r="AA63" s="258"/>
      <c r="AB63" s="187"/>
    </row>
    <row r="64" spans="1:28" s="16" customFormat="1" ht="73.5" customHeight="1" x14ac:dyDescent="0.3">
      <c r="A64" s="447">
        <f>'Unit Data from Audit Worksheet'!A77</f>
        <v>13</v>
      </c>
      <c r="B64" s="446" t="str">
        <f>'Unit Data from Audit Worksheet'!C77</f>
        <v>Combined Proprietary Funds - Net Position</v>
      </c>
      <c r="C64" s="446" t="str">
        <f>'Unit Data from Audit Worksheet'!D77</f>
        <v>Comb-Proprietary Funds-Current Assets 
Exclude: any restricted assets
                  deferred outflows</v>
      </c>
      <c r="D64" s="86"/>
      <c r="E64" s="161">
        <f>'Unit Data from Audit Worksheet'!F77</f>
        <v>0</v>
      </c>
      <c r="F64" s="155"/>
      <c r="G64" s="157"/>
      <c r="H64" s="154"/>
      <c r="I64" s="20"/>
      <c r="J64" s="153">
        <v>13</v>
      </c>
      <c r="K64" s="540" t="s">
        <v>503</v>
      </c>
      <c r="L64" s="195">
        <f t="shared" si="7"/>
        <v>0</v>
      </c>
      <c r="M64"/>
      <c r="P64" s="134"/>
      <c r="Q64" s="180"/>
      <c r="R64" s="258"/>
      <c r="S64" s="258"/>
      <c r="T64" s="258"/>
      <c r="U64" s="258"/>
      <c r="V64" s="258"/>
      <c r="W64" s="258"/>
      <c r="X64" s="369"/>
      <c r="Y64" s="187"/>
      <c r="Z64" s="258"/>
      <c r="AA64" s="258"/>
      <c r="AB64" s="187"/>
    </row>
    <row r="65" spans="1:28" s="16" customFormat="1" ht="198.6" customHeight="1" x14ac:dyDescent="0.3">
      <c r="A65" s="447">
        <f>'Unit Data from Audit Worksheet'!A78</f>
        <v>14</v>
      </c>
      <c r="B65" s="446" t="str">
        <f>'Unit Data from Audit Worksheet'!C78</f>
        <v>Combined Proprietary Funds - Net Position</v>
      </c>
      <c r="C65" s="446" t="str">
        <f>'Unit Data from Audit Worksheet'!D78</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65" s="86"/>
      <c r="E65" s="161">
        <f>'Unit Data from Audit Worksheet'!F78</f>
        <v>0</v>
      </c>
      <c r="F65" s="155"/>
      <c r="G65" s="157"/>
      <c r="H65" s="154"/>
      <c r="I65" s="20"/>
      <c r="J65" s="153">
        <v>14</v>
      </c>
      <c r="K65" s="330" t="s">
        <v>407</v>
      </c>
      <c r="L65" s="195">
        <f t="shared" si="7"/>
        <v>0</v>
      </c>
      <c r="M65"/>
      <c r="P65" s="134"/>
      <c r="Q65" s="180"/>
      <c r="R65" s="258"/>
      <c r="S65" s="258"/>
      <c r="T65" s="258"/>
      <c r="U65" s="258"/>
      <c r="V65" s="258"/>
      <c r="W65" s="258"/>
      <c r="X65" s="369"/>
      <c r="Y65" s="187"/>
      <c r="Z65" s="258"/>
      <c r="AA65" s="258"/>
      <c r="AB65" s="187"/>
    </row>
    <row r="66" spans="1:28" s="16" customFormat="1" ht="73.5" customHeight="1" x14ac:dyDescent="0.3">
      <c r="A66" s="447">
        <f>'Unit Data from Audit Worksheet'!A79</f>
        <v>32</v>
      </c>
      <c r="B66" s="446" t="str">
        <f>'Unit Data from Audit Worksheet'!C79</f>
        <v>Combined Totals of all Proprietary Funds - Revenue, Expenses, Changes in Net Position</v>
      </c>
      <c r="C66" s="446" t="str">
        <f>'Unit Data from Audit Worksheet'!D79</f>
        <v>Combined Totals of all proprietary Funds - Depreciation &amp; Amortization Expense</v>
      </c>
      <c r="D66" s="86"/>
      <c r="E66" s="161">
        <f>'Unit Data from Audit Worksheet'!F79</f>
        <v>0</v>
      </c>
      <c r="F66" s="155"/>
      <c r="G66" s="157"/>
      <c r="H66" s="154"/>
      <c r="I66" s="20"/>
      <c r="J66" s="153">
        <v>32</v>
      </c>
      <c r="K66" s="542" t="s">
        <v>409</v>
      </c>
      <c r="L66" s="195">
        <f t="shared" si="7"/>
        <v>0</v>
      </c>
      <c r="M66"/>
      <c r="P66" s="134"/>
      <c r="Q66" s="180"/>
      <c r="R66" s="258"/>
      <c r="S66" s="258"/>
      <c r="T66" s="258"/>
      <c r="U66" s="258"/>
      <c r="V66" s="258"/>
      <c r="W66" s="258"/>
      <c r="X66" s="369"/>
      <c r="Y66" s="187"/>
      <c r="Z66" s="258"/>
      <c r="AA66" s="258"/>
      <c r="AB66" s="187"/>
    </row>
    <row r="67" spans="1:28" s="16" customFormat="1" ht="94.2" customHeight="1" x14ac:dyDescent="0.3">
      <c r="A67" s="447">
        <f>'Unit Data from Audit Worksheet'!A80</f>
        <v>31</v>
      </c>
      <c r="B67" s="446" t="str">
        <f>'Unit Data from Audit Worksheet'!C80</f>
        <v>Combined Totals of all Proprietary Funds - Revenue, Expenses, Changes in Net Position</v>
      </c>
      <c r="C67" s="446" t="str">
        <f>'Unit Data from Audit Worksheet'!D80</f>
        <v>Combined Totals of all Proprietary Funds - Change in net position - (increase in net position is recorded as a positive and a decrease in net position is recorded as a negative)</v>
      </c>
      <c r="D67" s="86"/>
      <c r="E67" s="161">
        <f>'Unit Data from Audit Worksheet'!F80</f>
        <v>0</v>
      </c>
      <c r="F67" s="155"/>
      <c r="G67" s="157"/>
      <c r="H67" s="154"/>
      <c r="I67" s="20"/>
      <c r="J67" s="153">
        <v>31</v>
      </c>
      <c r="K67" s="540" t="s">
        <v>410</v>
      </c>
      <c r="L67" s="195">
        <f t="shared" si="7"/>
        <v>0</v>
      </c>
      <c r="M67"/>
      <c r="P67" s="134"/>
      <c r="Q67" s="180"/>
      <c r="R67" s="258"/>
      <c r="S67" s="258"/>
      <c r="T67" s="258"/>
      <c r="U67" s="258"/>
      <c r="V67" s="258"/>
      <c r="W67" s="258"/>
      <c r="X67" s="369"/>
      <c r="Y67" s="187"/>
      <c r="Z67" s="258"/>
      <c r="AA67" s="258"/>
      <c r="AB67" s="187"/>
    </row>
    <row r="68" spans="1:28" s="16" customFormat="1" ht="73.5" customHeight="1" x14ac:dyDescent="0.3">
      <c r="A68" s="447">
        <f>'Unit Data from Audit Worksheet'!A81</f>
        <v>193</v>
      </c>
      <c r="B68" s="446" t="str">
        <f>'Unit Data from Audit Worksheet'!C81</f>
        <v>Combined Proprietary Funds - Change in Cash Flow Statement</v>
      </c>
      <c r="C68" s="446" t="str">
        <f>'Unit Data from Audit Worksheet'!D81</f>
        <v>Combined Totals of all Proprietary Funds - Capital Contributions</v>
      </c>
      <c r="D68" s="86"/>
      <c r="E68" s="161">
        <f>'Unit Data from Audit Worksheet'!F81</f>
        <v>0</v>
      </c>
      <c r="F68" s="155"/>
      <c r="G68" s="157"/>
      <c r="H68" s="154"/>
      <c r="I68" s="20"/>
      <c r="J68" s="153">
        <v>193</v>
      </c>
      <c r="K68" s="542" t="s">
        <v>101</v>
      </c>
      <c r="L68" s="195">
        <f t="shared" si="7"/>
        <v>0</v>
      </c>
      <c r="M68"/>
      <c r="P68" s="134"/>
      <c r="Q68" s="180"/>
      <c r="R68" s="258"/>
      <c r="S68" s="258"/>
      <c r="T68" s="258"/>
      <c r="U68" s="258"/>
      <c r="V68" s="258"/>
      <c r="W68" s="258"/>
      <c r="X68" s="369"/>
      <c r="Y68" s="187"/>
      <c r="Z68" s="258"/>
      <c r="AA68" s="258"/>
      <c r="AB68" s="187"/>
    </row>
    <row r="69" spans="1:28" s="16" customFormat="1" ht="73.5" customHeight="1" x14ac:dyDescent="0.3">
      <c r="A69" s="447">
        <f>'Unit Data from Audit Worksheet'!A82</f>
        <v>33</v>
      </c>
      <c r="B69" s="446" t="str">
        <f>'Unit Data from Audit Worksheet'!C82</f>
        <v>Combined Proprietary Funds - Change in Cash Flow Statement</v>
      </c>
      <c r="C69" s="446" t="str">
        <f>'Unit Data from Audit Worksheet'!D82</f>
        <v>Combined Totals of all Proprietary Funds - Cash Flow from Operating</v>
      </c>
      <c r="D69" s="86"/>
      <c r="E69" s="161">
        <f>'Unit Data from Audit Worksheet'!F82</f>
        <v>0</v>
      </c>
      <c r="F69" s="155"/>
      <c r="G69" s="157"/>
      <c r="H69" s="154"/>
      <c r="I69" s="20"/>
      <c r="J69" s="153">
        <v>33</v>
      </c>
      <c r="K69" s="540" t="s">
        <v>100</v>
      </c>
      <c r="L69" s="195">
        <f t="shared" si="7"/>
        <v>0</v>
      </c>
      <c r="M69"/>
      <c r="P69" s="134"/>
      <c r="Q69" s="180"/>
      <c r="R69" s="258"/>
      <c r="S69" s="258"/>
      <c r="T69" s="258"/>
      <c r="U69" s="258"/>
      <c r="V69" s="258"/>
      <c r="W69" s="258"/>
      <c r="X69" s="369"/>
      <c r="Y69" s="187"/>
      <c r="Z69" s="258"/>
      <c r="AA69" s="258"/>
      <c r="AB69" s="187"/>
    </row>
    <row r="70" spans="1:28" s="16" customFormat="1" ht="73.5" customHeight="1" x14ac:dyDescent="0.3">
      <c r="A70" s="146">
        <f>'Unit Data from Audit Worksheet'!A84</f>
        <v>512</v>
      </c>
      <c r="B70" s="156" t="str">
        <f>'Unit Data from Audit Worksheet'!C84</f>
        <v>Fiduciary Statements</v>
      </c>
      <c r="C70" s="143" t="str">
        <f>'Unit Data from Audit Worksheet'!D84</f>
        <v>Cash and investments.  
Include:  unrestricted and restricted.  
                   cash and investments held 
                   by a third party</v>
      </c>
      <c r="D70" s="86"/>
      <c r="E70" s="161">
        <f>'Unit Data from Audit Worksheet'!F84</f>
        <v>0</v>
      </c>
      <c r="F70" s="155"/>
      <c r="G70" s="157"/>
      <c r="H70" s="154"/>
      <c r="I70" s="20"/>
      <c r="J70" s="153">
        <v>512</v>
      </c>
      <c r="K70" s="152" t="s">
        <v>93</v>
      </c>
      <c r="L70" s="195">
        <f t="shared" si="7"/>
        <v>0</v>
      </c>
      <c r="M70"/>
      <c r="P70" s="134"/>
      <c r="Q70" s="180"/>
      <c r="R70" s="258"/>
      <c r="S70" s="258"/>
      <c r="T70" s="258"/>
      <c r="U70" s="258"/>
      <c r="V70" s="258"/>
      <c r="W70" s="258"/>
      <c r="X70" s="369"/>
      <c r="Y70" s="187"/>
      <c r="Z70" s="258"/>
      <c r="AA70" s="258"/>
      <c r="AB70" s="187"/>
    </row>
    <row r="71" spans="1:28" ht="127.8" customHeight="1" x14ac:dyDescent="0.3">
      <c r="A71" s="146">
        <f>'Unit Data from Audit Worksheet'!A86</f>
        <v>622</v>
      </c>
      <c r="B71" s="156" t="str">
        <f>'Unit Data from Audit Worksheet'!C86</f>
        <v>FS., Pension note or RSI</v>
      </c>
      <c r="C71" s="156" t="str">
        <f>'Unit Data from Audit Worksheet'!D86</f>
        <v xml:space="preserve">Unit's Share of Net Pension Liability ($s)
- unit of government is a participating employer in the State's TSERS (Teachers' and State Employees' Retirement System) or the LGERS (Local Governmental Employees' Retirement System).  </v>
      </c>
      <c r="D71" s="160"/>
      <c r="E71" s="161">
        <f>'Unit Data from Audit Worksheet'!F86</f>
        <v>0</v>
      </c>
      <c r="F71" s="155"/>
      <c r="G71" s="157"/>
      <c r="H71" s="154"/>
      <c r="I71" s="20"/>
      <c r="J71" s="153">
        <v>622</v>
      </c>
      <c r="K71" s="158" t="s">
        <v>140</v>
      </c>
      <c r="L71" s="195">
        <f t="shared" si="7"/>
        <v>0</v>
      </c>
      <c r="P71" s="134"/>
      <c r="X71" s="369">
        <v>82</v>
      </c>
      <c r="Y71" s="187">
        <v>82</v>
      </c>
      <c r="AA71" s="258" t="e">
        <f>#REF!-#REF!</f>
        <v>#REF!</v>
      </c>
      <c r="AB71" s="187" t="e">
        <f>E71-#REF!</f>
        <v>#REF!</v>
      </c>
    </row>
    <row r="72" spans="1:28" ht="137.4" customHeight="1" x14ac:dyDescent="0.3">
      <c r="A72" s="146">
        <f>'Unit Data from Audit Worksheet'!A87</f>
        <v>577</v>
      </c>
      <c r="B72" s="156" t="str">
        <f>'Unit Data from Audit Worksheet'!C87</f>
        <v>Pension Notes</v>
      </c>
      <c r="C72" s="156" t="str">
        <f>'Unit Data from Audit Worksheet'!D87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drop down list.
</v>
      </c>
      <c r="D72" s="160"/>
      <c r="E72" s="161">
        <f>'Unit Data from Audit Worksheet'!F87</f>
        <v>0</v>
      </c>
      <c r="F72" s="155"/>
      <c r="G72" s="157"/>
      <c r="H72" s="154"/>
      <c r="I72" s="20"/>
      <c r="J72" s="153">
        <v>577</v>
      </c>
      <c r="K72" s="158" t="s">
        <v>129</v>
      </c>
      <c r="L72" s="195">
        <f t="shared" si="7"/>
        <v>0</v>
      </c>
      <c r="P72" s="134"/>
      <c r="X72" s="369">
        <v>359</v>
      </c>
      <c r="Y72" s="187">
        <v>359</v>
      </c>
      <c r="AA72" s="258" t="e">
        <f>#REF!-#REF!</f>
        <v>#REF!</v>
      </c>
      <c r="AB72" s="187" t="e">
        <f>E72-#REF!</f>
        <v>#REF!</v>
      </c>
    </row>
    <row r="73" spans="1:28" s="16" customFormat="1" ht="127.5" customHeight="1" x14ac:dyDescent="0.3">
      <c r="A73" s="534">
        <f>'Unit Data from Audit Worksheet'!A89</f>
        <v>547</v>
      </c>
      <c r="B73" s="156" t="str">
        <f>'Unit Data from Audit Worksheet'!C89</f>
        <v>OPEB Note</v>
      </c>
      <c r="C73" s="156" t="str">
        <f>'Unit Data from Audit Worksheet'!D89</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v>
      </c>
      <c r="D73" s="58"/>
      <c r="E73" s="161">
        <f>'Unit Data from Audit Worksheet'!F89</f>
        <v>0</v>
      </c>
      <c r="F73" s="155"/>
      <c r="G73" s="157"/>
      <c r="H73" s="60">
        <f>ROUND(IFERROR((#REF!/#REF!)*100,0),1)</f>
        <v>0</v>
      </c>
      <c r="I73" s="20"/>
      <c r="J73" s="153">
        <v>547</v>
      </c>
      <c r="K73" s="210" t="s">
        <v>107</v>
      </c>
      <c r="L73" s="195">
        <f t="shared" si="7"/>
        <v>0</v>
      </c>
      <c r="M73"/>
      <c r="P73" s="135"/>
      <c r="Q73" s="180"/>
      <c r="R73" s="2"/>
      <c r="S73" s="2"/>
      <c r="T73" s="2"/>
      <c r="U73" s="2"/>
      <c r="V73" s="2"/>
      <c r="W73" s="2"/>
      <c r="X73" s="369">
        <v>547</v>
      </c>
      <c r="Y73" s="187">
        <v>547</v>
      </c>
      <c r="Z73" s="2"/>
      <c r="AA73" s="258">
        <f t="shared" ref="AA73:AA81" si="8">A73-J73</f>
        <v>0</v>
      </c>
      <c r="AB73" s="187">
        <f>E75-L73</f>
        <v>0</v>
      </c>
    </row>
    <row r="74" spans="1:28" s="16" customFormat="1" ht="99" customHeight="1" x14ac:dyDescent="0.3">
      <c r="A74" s="146">
        <f>'Unit Data from Audit Worksheet'!A90</f>
        <v>659</v>
      </c>
      <c r="B74" s="156" t="str">
        <f>'Unit Data from Audit Worksheet'!C90</f>
        <v>OPEB
 Note or RSI</v>
      </c>
      <c r="C74" s="143" t="str">
        <f>'Unit Data from Audit Worksheet'!D90</f>
        <v>Total OPEB benefits - total OPEB liability
If you do not provide benefit, please enter 0</v>
      </c>
      <c r="D74" s="58"/>
      <c r="E74" s="161">
        <f>'Unit Data from Audit Worksheet'!F90</f>
        <v>0</v>
      </c>
      <c r="F74" s="155"/>
      <c r="G74" s="211" t="s">
        <v>500</v>
      </c>
      <c r="H74" s="154"/>
      <c r="I74" s="20"/>
      <c r="J74" s="146">
        <v>659</v>
      </c>
      <c r="K74" s="145" t="s">
        <v>171</v>
      </c>
      <c r="L74" s="195">
        <f t="shared" si="7"/>
        <v>0</v>
      </c>
      <c r="M74"/>
      <c r="P74" s="135"/>
      <c r="Q74" s="180"/>
      <c r="R74" s="2"/>
      <c r="S74" s="2"/>
      <c r="T74" s="2"/>
      <c r="U74" s="2"/>
      <c r="V74" s="2"/>
      <c r="W74" s="2"/>
      <c r="X74" s="369">
        <v>659</v>
      </c>
      <c r="Y74" s="187">
        <v>659</v>
      </c>
      <c r="Z74" s="2"/>
      <c r="AA74" s="258">
        <f t="shared" si="8"/>
        <v>0</v>
      </c>
      <c r="AB74" s="187">
        <f>E76-L74</f>
        <v>0</v>
      </c>
    </row>
    <row r="75" spans="1:28" s="16" customFormat="1" ht="131.25" customHeight="1" x14ac:dyDescent="0.3">
      <c r="A75" s="146">
        <f>'Unit Data from Audit Worksheet'!A91</f>
        <v>660</v>
      </c>
      <c r="B75" s="156" t="str">
        <f>'Unit Data from Audit Worksheet'!C91</f>
        <v>OPEB
 Note or RSI</v>
      </c>
      <c r="C75" s="143" t="str">
        <f>'Unit Data from Audit Worksheet'!D91</f>
        <v>Total OPEB benefits- OPEB plan fiduciary net position
If no fiduciary net position, enter 0</v>
      </c>
      <c r="D75" s="160"/>
      <c r="E75" s="161">
        <f>'Unit Data from Audit Worksheet'!F91</f>
        <v>0</v>
      </c>
      <c r="F75" s="155"/>
      <c r="G75" s="211" t="s">
        <v>500</v>
      </c>
      <c r="H75" s="154">
        <f>'Unit Data from Audit Worksheet'!I89</f>
        <v>0</v>
      </c>
      <c r="I75" s="20"/>
      <c r="J75" s="146">
        <v>660</v>
      </c>
      <c r="K75" s="145" t="s">
        <v>172</v>
      </c>
      <c r="L75" s="195">
        <f t="shared" si="7"/>
        <v>0</v>
      </c>
      <c r="M75"/>
      <c r="P75" s="135"/>
      <c r="Q75" s="180"/>
      <c r="R75" s="2"/>
      <c r="S75" s="2"/>
      <c r="T75" s="2"/>
      <c r="U75" s="2"/>
      <c r="V75" s="2"/>
      <c r="W75" s="2"/>
      <c r="X75" s="369">
        <v>660</v>
      </c>
      <c r="Y75" s="187">
        <v>660</v>
      </c>
      <c r="Z75" s="2"/>
      <c r="AA75" s="258">
        <f t="shared" si="8"/>
        <v>0</v>
      </c>
      <c r="AB75" s="187" t="e">
        <f>#REF!-L75</f>
        <v>#REF!</v>
      </c>
    </row>
    <row r="76" spans="1:28" ht="134.25" customHeight="1" x14ac:dyDescent="0.3">
      <c r="A76" s="146">
        <f>'Unit Data from Audit Worksheet'!A92</f>
        <v>661</v>
      </c>
      <c r="B76" s="156" t="str">
        <f>'Unit Data from Audit Worksheet'!C92</f>
        <v>OPEB
RSI</v>
      </c>
      <c r="C76" s="143" t="str">
        <f>'Unit Data from Audit Worksheet'!D92</f>
        <v>Total OPEB benefits - What is the plan’s fiduciary net position as a percentage of the total OPEB liability?  Please enter as percentage value; for example, 83.5% should be entered as 83.5.  If assets have not been set aside in a trust, please enter 0.0</v>
      </c>
      <c r="D76" s="160"/>
      <c r="E76" s="90">
        <f>'Unit Data from Audit Worksheet'!F92</f>
        <v>0</v>
      </c>
      <c r="F76" s="155"/>
      <c r="G76" s="211" t="s">
        <v>500</v>
      </c>
      <c r="H76" s="154">
        <f>'Unit Data from Audit Worksheet'!I90</f>
        <v>0</v>
      </c>
      <c r="I76" s="20"/>
      <c r="J76" s="146">
        <v>661</v>
      </c>
      <c r="K76" s="158" t="s">
        <v>173</v>
      </c>
      <c r="L76" s="545">
        <f t="shared" si="7"/>
        <v>0</v>
      </c>
      <c r="P76" s="135"/>
      <c r="X76" s="369">
        <v>661</v>
      </c>
      <c r="Y76" s="2">
        <v>661</v>
      </c>
      <c r="AA76" s="258">
        <f t="shared" si="8"/>
        <v>0</v>
      </c>
      <c r="AB76" s="187" t="e">
        <f>#REF!-L76</f>
        <v>#REF!</v>
      </c>
    </row>
    <row r="77" spans="1:28" ht="84.75" customHeight="1" x14ac:dyDescent="0.3">
      <c r="A77" s="535">
        <f>'Unit Data from Audit Worksheet'!A95</f>
        <v>6</v>
      </c>
      <c r="B77" s="31" t="str">
        <f>'Unit Data from Audit Worksheet'!C95</f>
        <v>Fund Balance Note</v>
      </c>
      <c r="C77" s="198" t="str">
        <f>'Unit Data from Audit Worksheet'!D95</f>
        <v>General Fund -  Total Encumbrances.  You will probably have to refer to the note disclosure where the amount of encumbrances is listed.</v>
      </c>
      <c r="D77" s="430"/>
      <c r="E77" s="161">
        <f>'Unit Data from Audit Worksheet'!F95</f>
        <v>0</v>
      </c>
      <c r="F77" s="155"/>
      <c r="G77" s="157"/>
      <c r="H77" s="154"/>
      <c r="I77" s="20"/>
      <c r="J77" s="21">
        <v>6</v>
      </c>
      <c r="K77" s="80" t="s">
        <v>94</v>
      </c>
      <c r="L77" s="195">
        <f t="shared" si="7"/>
        <v>0</v>
      </c>
      <c r="P77" s="137"/>
      <c r="X77" s="369">
        <v>6</v>
      </c>
      <c r="Y77" s="2">
        <v>6</v>
      </c>
      <c r="AA77" s="258">
        <f t="shared" si="8"/>
        <v>0</v>
      </c>
      <c r="AB77" s="187" t="e">
        <f>#REF!-L77</f>
        <v>#REF!</v>
      </c>
    </row>
    <row r="78" spans="1:28" ht="87.75" customHeight="1" x14ac:dyDescent="0.3">
      <c r="A78" s="146">
        <f>'TD Info Completed by Auditor'!A9</f>
        <v>906</v>
      </c>
      <c r="B78" s="79" t="s">
        <v>212</v>
      </c>
      <c r="C78" s="144" t="str">
        <f>'TD Info Completed by Auditor'!B9</f>
        <v>Is the Independent Auditor's Report Opinion Unmodified?</v>
      </c>
      <c r="D78" s="160"/>
      <c r="E78" s="146">
        <f>IF(+'TD Info Completed by Auditor'!C9="Yes",1,IF(+'TD Info Completed by Auditor'!C9="No",2,IF(+'TD Info Completed by Auditor'!C9="N/A",3,0)))</f>
        <v>0</v>
      </c>
      <c r="F78" s="155"/>
      <c r="G78" s="157"/>
      <c r="H78" s="154"/>
      <c r="I78" s="20"/>
      <c r="J78" s="121">
        <v>906</v>
      </c>
      <c r="K78" s="35" t="s">
        <v>205</v>
      </c>
      <c r="L78" s="547">
        <f t="shared" si="7"/>
        <v>0</v>
      </c>
      <c r="N78" s="169" t="s">
        <v>226</v>
      </c>
      <c r="P78" s="133"/>
      <c r="X78" s="187" t="e">
        <v>#N/A</v>
      </c>
      <c r="AA78" s="258">
        <f t="shared" si="8"/>
        <v>0</v>
      </c>
      <c r="AB78" s="187" t="e">
        <f>#REF!-L78</f>
        <v>#REF!</v>
      </c>
    </row>
    <row r="79" spans="1:28" ht="87.75" customHeight="1" x14ac:dyDescent="0.3">
      <c r="A79" s="146">
        <f>'TD Info Completed by Auditor'!A10</f>
        <v>907</v>
      </c>
      <c r="B79" s="79" t="s">
        <v>212</v>
      </c>
      <c r="C79" s="144" t="str">
        <f>'TD Info Completed by Auditor'!B10</f>
        <v xml:space="preserve">Is there a finding for lack of segregation of duties at this unit? </v>
      </c>
      <c r="D79" s="160"/>
      <c r="E79" s="146">
        <f>IF(+'TD Info Completed by Auditor'!C10="Yes",1,IF(+'TD Info Completed by Auditor'!C10="No",2,IF(+'TD Info Completed by Auditor'!C10="N/A",3,0)))</f>
        <v>0</v>
      </c>
      <c r="F79" s="155"/>
      <c r="G79" s="157"/>
      <c r="H79" s="154"/>
      <c r="I79" s="20"/>
      <c r="J79" s="121">
        <v>907</v>
      </c>
      <c r="K79" s="35" t="s">
        <v>206</v>
      </c>
      <c r="L79" s="547">
        <f t="shared" si="7"/>
        <v>0</v>
      </c>
      <c r="N79" s="169" t="s">
        <v>226</v>
      </c>
      <c r="P79" s="134"/>
      <c r="X79" s="187" t="e">
        <v>#N/A</v>
      </c>
      <c r="Y79" s="258"/>
      <c r="AA79" s="258">
        <f t="shared" si="8"/>
        <v>0</v>
      </c>
      <c r="AB79" s="187" t="e">
        <f>#REF!-L79</f>
        <v>#REF!</v>
      </c>
    </row>
    <row r="80" spans="1:28" s="258" customFormat="1" ht="87.75" customHeight="1" x14ac:dyDescent="0.3">
      <c r="A80" s="146">
        <f>'TD Info Completed by Auditor'!A11</f>
        <v>1058</v>
      </c>
      <c r="B80" s="79" t="s">
        <v>212</v>
      </c>
      <c r="C80" s="144" t="str">
        <f>'TD Info Completed by Auditor'!B11</f>
        <v>Did your audit disclose as a finding any statutory violations? (not including budget violations) (Yes or No) If the answer  is "Yes", review whether this needs to be disclosed in the Stewardship, Compliance and Accountability Note</v>
      </c>
      <c r="D80" s="160"/>
      <c r="E80" s="146">
        <f>IF(+'TD Info Completed by Auditor'!C11="Yes",1,IF(+'TD Info Completed by Auditor'!C11="No",2,IF(+'TD Info Completed by Auditor'!C11="N/A",3,0)))</f>
        <v>0</v>
      </c>
      <c r="F80" s="155"/>
      <c r="G80" s="157"/>
      <c r="H80" s="154"/>
      <c r="I80" s="20"/>
      <c r="J80" s="121">
        <v>1058</v>
      </c>
      <c r="K80" s="552" t="s">
        <v>507</v>
      </c>
      <c r="L80" s="547">
        <f t="shared" si="7"/>
        <v>0</v>
      </c>
      <c r="M80"/>
      <c r="N80" s="169"/>
      <c r="P80" s="135"/>
      <c r="Q80" s="180"/>
      <c r="X80" s="187"/>
      <c r="AA80" s="258">
        <f t="shared" si="8"/>
        <v>0</v>
      </c>
      <c r="AB80" s="187"/>
    </row>
    <row r="81" spans="1:28" s="258" customFormat="1" ht="150" customHeight="1" x14ac:dyDescent="0.3">
      <c r="A81" s="146">
        <f>'TD Info Completed by Auditor'!A12</f>
        <v>1059</v>
      </c>
      <c r="B81" s="79" t="s">
        <v>212</v>
      </c>
      <c r="C81" s="144" t="str">
        <f>'TD Info Completed by Auditor'!B12</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81" s="160"/>
      <c r="E81" s="146">
        <f>IF(+'TD Info Completed by Auditor'!C12="Yes",1,IF(+'TD Info Completed by Auditor'!C12="No",2,IF(+'TD Info Completed by Auditor'!C12="N/A",3,0)))</f>
        <v>0</v>
      </c>
      <c r="F81" s="155"/>
      <c r="G81" s="157"/>
      <c r="H81" s="154"/>
      <c r="I81" s="20"/>
      <c r="J81" s="121">
        <v>1059</v>
      </c>
      <c r="K81" s="552" t="s">
        <v>508</v>
      </c>
      <c r="L81" s="547">
        <f t="shared" si="7"/>
        <v>0</v>
      </c>
      <c r="M81"/>
      <c r="N81" s="169"/>
      <c r="P81" s="135"/>
      <c r="Q81" s="180"/>
      <c r="X81" s="187"/>
      <c r="AA81" s="258">
        <f t="shared" si="8"/>
        <v>0</v>
      </c>
      <c r="AB81" s="187"/>
    </row>
    <row r="82" spans="1:28" s="258" customFormat="1" ht="150" customHeight="1" x14ac:dyDescent="0.3">
      <c r="A82" s="533">
        <v>1078</v>
      </c>
      <c r="B82" s="142" t="s">
        <v>212</v>
      </c>
      <c r="C82" s="203" t="s">
        <v>616</v>
      </c>
      <c r="D82" s="160"/>
      <c r="E82" s="146">
        <f>IF(+'TD Info Completed by Auditor'!C13="Yes",1,IF(+'TD Info Completed by Auditor'!C13="No",2,IF(+'TD Info Completed by Auditor'!C13="N/A",3,0)))</f>
        <v>0</v>
      </c>
      <c r="F82" s="155"/>
      <c r="G82" s="157"/>
      <c r="H82" s="154"/>
      <c r="I82" s="20"/>
      <c r="J82" s="78">
        <v>1078</v>
      </c>
      <c r="K82" s="132" t="s">
        <v>632</v>
      </c>
      <c r="L82" s="629">
        <f t="shared" si="7"/>
        <v>0</v>
      </c>
      <c r="M82" s="119"/>
      <c r="N82" s="169"/>
      <c r="P82" s="135"/>
      <c r="Q82" s="180"/>
      <c r="X82" s="187"/>
      <c r="AB82" s="187"/>
    </row>
    <row r="83" spans="1:28" s="258" customFormat="1" ht="150" customHeight="1" x14ac:dyDescent="0.3">
      <c r="A83" s="533">
        <v>1067</v>
      </c>
      <c r="B83" s="142"/>
      <c r="C83" s="203" t="s">
        <v>617</v>
      </c>
      <c r="D83" s="160"/>
      <c r="E83" s="146">
        <f>IF(+'TD Info Completed by Auditor'!C14="Yes",1,IF(+'TD Info Completed by Auditor'!C14="No",2,IF(+'TD Info Completed by Auditor'!C14="N/A",3,0)))</f>
        <v>0</v>
      </c>
      <c r="F83" s="155"/>
      <c r="G83" s="157"/>
      <c r="H83" s="154"/>
      <c r="I83" s="20"/>
      <c r="J83" s="78">
        <v>1067</v>
      </c>
      <c r="K83" s="132" t="s">
        <v>633</v>
      </c>
      <c r="L83" s="629">
        <f t="shared" si="7"/>
        <v>0</v>
      </c>
      <c r="M83" s="119"/>
      <c r="N83" s="169"/>
      <c r="P83" s="135"/>
      <c r="Q83" s="180"/>
      <c r="X83" s="187"/>
      <c r="AB83" s="187"/>
    </row>
    <row r="84" spans="1:28" s="258" customFormat="1" ht="87.75" customHeight="1" x14ac:dyDescent="0.3">
      <c r="A84" s="146">
        <f>'TD Info Completed by Auditor'!A15</f>
        <v>951</v>
      </c>
      <c r="B84" s="79" t="s">
        <v>212</v>
      </c>
      <c r="C84" s="144" t="str">
        <f>'TD Info Completed by Auditor'!B15</f>
        <v>Is there a finding for lack of technical skills, knowledge and experience (SKE) at this unit?</v>
      </c>
      <c r="D84" s="160"/>
      <c r="E84" s="146">
        <f>IF(+'TD Info Completed by Auditor'!C15="Yes",1,IF(+'TD Info Completed by Auditor'!C15="No",2,IF(+'TD Info Completed by Auditor'!C15="N/A",3,0)))</f>
        <v>0</v>
      </c>
      <c r="F84" s="155"/>
      <c r="G84" s="157"/>
      <c r="H84" s="154"/>
      <c r="I84" s="20"/>
      <c r="J84" s="121">
        <v>951</v>
      </c>
      <c r="K84" s="552" t="s">
        <v>501</v>
      </c>
      <c r="L84" s="547">
        <f t="shared" si="7"/>
        <v>0</v>
      </c>
      <c r="M84"/>
      <c r="N84" s="169"/>
      <c r="P84" s="135"/>
      <c r="Q84" s="180"/>
      <c r="X84" s="187"/>
      <c r="AB84" s="187"/>
    </row>
    <row r="85" spans="1:28" ht="87.75" customHeight="1" x14ac:dyDescent="0.3">
      <c r="A85" s="146">
        <f>'TD Info Completed by Auditor'!A16</f>
        <v>953</v>
      </c>
      <c r="B85" s="79" t="s">
        <v>212</v>
      </c>
      <c r="C85" s="144" t="str">
        <f>'TD Info Completed by Auditor'!B16</f>
        <v xml:space="preserve">Is there is a going concern noted in the audit report? </v>
      </c>
      <c r="D85" s="160"/>
      <c r="E85" s="146">
        <f>IF(+'TD Info Completed by Auditor'!C16="Yes",1,IF(+'TD Info Completed by Auditor'!C16="No",2,IF(+'TD Info Completed by Auditor'!C16="N/A",3,0)))</f>
        <v>0</v>
      </c>
      <c r="F85" s="155"/>
      <c r="G85" s="157"/>
      <c r="H85" s="154"/>
      <c r="I85" s="20"/>
      <c r="J85" s="121">
        <v>953</v>
      </c>
      <c r="K85" s="35" t="s">
        <v>634</v>
      </c>
      <c r="L85" s="547">
        <f t="shared" si="7"/>
        <v>0</v>
      </c>
      <c r="N85" s="169" t="s">
        <v>226</v>
      </c>
      <c r="P85" s="135"/>
      <c r="X85" s="187" t="e">
        <v>#N/A</v>
      </c>
      <c r="Y85" s="258"/>
      <c r="AA85" s="258">
        <f>A85-J85</f>
        <v>0</v>
      </c>
      <c r="AB85" s="187">
        <f>E87-L85</f>
        <v>0</v>
      </c>
    </row>
    <row r="86" spans="1:28" ht="87.75" customHeight="1" x14ac:dyDescent="0.3">
      <c r="A86" s="146">
        <f>'TD Info Completed by Auditor'!A17</f>
        <v>955</v>
      </c>
      <c r="B86" s="79" t="s">
        <v>212</v>
      </c>
      <c r="C86" s="144" t="str">
        <f>'TD Info Completed by Auditor'!B17</f>
        <v xml:space="preserve">Number of significant deficiency findings (financial statement findings only)
Exclude findings reported in questions  907, 951 </v>
      </c>
      <c r="D86" s="160"/>
      <c r="E86" s="146">
        <f>'TD Info Completed by Auditor'!C17</f>
        <v>0</v>
      </c>
      <c r="F86" s="155"/>
      <c r="G86" s="157"/>
      <c r="H86" s="154"/>
      <c r="I86" s="20"/>
      <c r="J86" s="121">
        <v>955</v>
      </c>
      <c r="K86" s="35" t="s">
        <v>504</v>
      </c>
      <c r="L86" s="547">
        <f t="shared" si="7"/>
        <v>0</v>
      </c>
      <c r="N86" s="169" t="s">
        <v>226</v>
      </c>
      <c r="P86" s="135"/>
      <c r="X86" s="187" t="e">
        <v>#N/A</v>
      </c>
      <c r="Y86" s="258"/>
      <c r="AA86" s="258">
        <f>A86-J86</f>
        <v>0</v>
      </c>
      <c r="AB86" s="187">
        <f>E89-L86</f>
        <v>0</v>
      </c>
    </row>
    <row r="87" spans="1:28" ht="87.75" customHeight="1" x14ac:dyDescent="0.3">
      <c r="A87" s="146">
        <f>'TD Info Completed by Auditor'!A18</f>
        <v>957</v>
      </c>
      <c r="B87" s="79" t="s">
        <v>212</v>
      </c>
      <c r="C87" s="144" t="str">
        <f>'TD Info Completed by Auditor'!B18</f>
        <v xml:space="preserve">Number of material weaknesses findings (financial statements findings only)
Exclude findings reported in questions 907, 951 </v>
      </c>
      <c r="D87" s="160"/>
      <c r="E87" s="146">
        <f>'TD Info Completed by Auditor'!C18</f>
        <v>0</v>
      </c>
      <c r="F87" s="155"/>
      <c r="G87" s="157"/>
      <c r="H87" s="154"/>
      <c r="I87" s="20"/>
      <c r="J87" s="121">
        <v>957</v>
      </c>
      <c r="K87" s="35" t="s">
        <v>505</v>
      </c>
      <c r="L87" s="547">
        <f t="shared" si="7"/>
        <v>0</v>
      </c>
      <c r="N87" s="169" t="s">
        <v>226</v>
      </c>
      <c r="P87" s="135"/>
      <c r="X87" s="187" t="e">
        <v>#N/A</v>
      </c>
      <c r="Y87" s="258"/>
      <c r="AA87" s="258">
        <f>A87-J87</f>
        <v>0</v>
      </c>
      <c r="AB87" s="187" t="e">
        <f>#REF!-L87</f>
        <v>#REF!</v>
      </c>
    </row>
    <row r="88" spans="1:28" s="258" customFormat="1" ht="197.4" customHeight="1" x14ac:dyDescent="0.3">
      <c r="A88" s="146">
        <f>'TD Info Completed by Auditor'!A19</f>
        <v>973</v>
      </c>
      <c r="B88" s="79" t="s">
        <v>212</v>
      </c>
      <c r="C88" s="144" t="str">
        <f>'TD Info Completed by Auditor'!B19</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88" s="160"/>
      <c r="E88" s="146">
        <f>'TD Info Completed by Auditor'!C19</f>
        <v>0</v>
      </c>
      <c r="F88" s="155"/>
      <c r="G88" s="157"/>
      <c r="H88" s="154"/>
      <c r="I88" s="20"/>
      <c r="J88" s="121">
        <v>973</v>
      </c>
      <c r="K88" s="546" t="s">
        <v>506</v>
      </c>
      <c r="L88" s="547">
        <f t="shared" si="7"/>
        <v>0</v>
      </c>
      <c r="M88"/>
      <c r="N88" s="169"/>
      <c r="P88" s="135"/>
      <c r="Q88" s="180"/>
      <c r="X88" s="187"/>
      <c r="AA88" s="258">
        <f>A88-J88</f>
        <v>0</v>
      </c>
      <c r="AB88" s="187"/>
    </row>
    <row r="89" spans="1:28" ht="87.75" customHeight="1" x14ac:dyDescent="0.3">
      <c r="A89" s="146">
        <f>'TD Info Completed by Auditor'!A20</f>
        <v>959</v>
      </c>
      <c r="B89" s="79" t="s">
        <v>212</v>
      </c>
      <c r="C89" s="144" t="str">
        <f>'TD Info Completed by Auditor'!B20</f>
        <v>Did the Unit have debt service payments deferred or restructured in this fiscal year? (does not include refinancings designed to take advantage of lower interest rates)  Select Yes, No, or NA</v>
      </c>
      <c r="D89" s="160"/>
      <c r="E89" s="146">
        <f>IF(+'TD Info Completed by Auditor'!C20="Yes",1,IF(+'TD Info Completed by Auditor'!C20="No",2,IF(+'TD Info Completed by Auditor'!C20="N/A",3,0)))</f>
        <v>0</v>
      </c>
      <c r="F89" s="155"/>
      <c r="G89" s="157"/>
      <c r="H89" s="154"/>
      <c r="I89" s="20"/>
      <c r="J89" s="121">
        <v>959</v>
      </c>
      <c r="K89" s="35" t="s">
        <v>228</v>
      </c>
      <c r="L89" s="547">
        <f t="shared" si="7"/>
        <v>0</v>
      </c>
      <c r="N89" s="169" t="s">
        <v>226</v>
      </c>
      <c r="P89" s="135"/>
      <c r="X89" s="187" t="e">
        <v>#N/A</v>
      </c>
      <c r="Y89" s="258"/>
      <c r="AA89" s="258">
        <f>A89-J89</f>
        <v>0</v>
      </c>
      <c r="AB89" s="187">
        <f>E90-L89</f>
        <v>0</v>
      </c>
    </row>
    <row r="90" spans="1:28" s="258" customFormat="1" ht="177.75" customHeight="1" x14ac:dyDescent="0.3">
      <c r="A90" s="146">
        <f>'TD Info Completed by Auditor'!A21</f>
        <v>974</v>
      </c>
      <c r="B90" s="79" t="s">
        <v>212</v>
      </c>
      <c r="C90" s="144" t="str">
        <f>'TD Info Completed by Auditor'!B21</f>
        <v>Did the Unit have any of the following occur:
1.  Bond covenants were not met
2.  Debt service payments made late?  Deferred payments authorized by LGC or other state
     agencies should not be counted as late for purposes of this question.</v>
      </c>
      <c r="D90" s="160"/>
      <c r="E90" s="146">
        <f>IF(+'TD Info Completed by Auditor'!C21="Yes",1,IF(+'TD Info Completed by Auditor'!C21="No",2,IF(+'TD Info Completed by Auditor'!C21="N/A",3,0)))</f>
        <v>0</v>
      </c>
      <c r="F90" s="155"/>
      <c r="G90" s="157"/>
      <c r="H90" s="154"/>
      <c r="I90" s="20"/>
      <c r="J90" s="121">
        <v>974</v>
      </c>
      <c r="K90" s="35" t="s">
        <v>274</v>
      </c>
      <c r="L90" s="547">
        <f t="shared" si="7"/>
        <v>0</v>
      </c>
      <c r="M90"/>
      <c r="N90" s="169" t="s">
        <v>226</v>
      </c>
      <c r="P90" s="138"/>
      <c r="Q90" s="180"/>
      <c r="X90" s="187"/>
      <c r="AB90" s="187"/>
    </row>
    <row r="91" spans="1:28" ht="87.75" customHeight="1" x14ac:dyDescent="0.3">
      <c r="A91" s="146">
        <f>'TD Info Completed by Auditor'!A28</f>
        <v>975</v>
      </c>
      <c r="B91" s="79" t="s">
        <v>212</v>
      </c>
      <c r="C91" s="143" t="str">
        <f>'TD Info Completed by Auditor'!B28</f>
        <v>Does the Performance Indicator Print worksheet in this workbook have a red shaded cell?</v>
      </c>
      <c r="D91" s="160"/>
      <c r="E91" s="146">
        <f>IF(+'TD Info Completed by Auditor'!C28="Yes",1,IF(+'TD Info Completed by Auditor'!C28="No",2,IF(+'TD Info Completed by Auditor'!C28="N/A",3,0)))</f>
        <v>0</v>
      </c>
      <c r="F91" s="155"/>
      <c r="G91" s="157"/>
      <c r="H91" s="154"/>
      <c r="I91" s="20"/>
      <c r="J91" s="121">
        <v>975</v>
      </c>
      <c r="K91" s="35" t="s">
        <v>635</v>
      </c>
      <c r="L91" s="547">
        <f t="shared" si="7"/>
        <v>0</v>
      </c>
      <c r="N91" s="169" t="s">
        <v>226</v>
      </c>
      <c r="P91" s="138"/>
      <c r="Q91" s="209"/>
      <c r="X91" s="187" t="e">
        <v>#N/A</v>
      </c>
      <c r="Y91" s="258"/>
      <c r="AA91" s="258">
        <f>A91-J91</f>
        <v>0</v>
      </c>
      <c r="AB91" s="187" t="e">
        <f>#REF!-L91</f>
        <v>#REF!</v>
      </c>
    </row>
    <row r="92" spans="1:28" s="258" customFormat="1" ht="87.75" customHeight="1" x14ac:dyDescent="0.3">
      <c r="A92" s="533">
        <v>1068</v>
      </c>
      <c r="B92" s="142"/>
      <c r="C92" s="204" t="s">
        <v>625</v>
      </c>
      <c r="D92" s="160"/>
      <c r="E92" s="628">
        <f>IF(+'TD Info Completed by Auditor'!C30="Yes",1,IF(+'TD Info Completed by Auditor'!C30="No",2,IF(+'TD Info Completed by Auditor'!C30="N/A",3,0)))</f>
        <v>0</v>
      </c>
      <c r="F92" s="155"/>
      <c r="G92" s="157"/>
      <c r="H92" s="154"/>
      <c r="I92" s="20"/>
      <c r="J92" s="533">
        <v>1068</v>
      </c>
      <c r="K92" s="672" t="s">
        <v>644</v>
      </c>
      <c r="L92" s="547">
        <f t="shared" si="7"/>
        <v>0</v>
      </c>
      <c r="M92" s="119"/>
      <c r="N92" s="169"/>
      <c r="P92" s="138"/>
      <c r="Q92" s="209"/>
      <c r="X92" s="187"/>
      <c r="AB92" s="187"/>
    </row>
    <row r="93" spans="1:28" s="258" customFormat="1" ht="87.75" customHeight="1" x14ac:dyDescent="0.3">
      <c r="A93" s="533">
        <v>1069</v>
      </c>
      <c r="B93" s="142"/>
      <c r="C93" s="627" t="s">
        <v>626</v>
      </c>
      <c r="D93" s="160"/>
      <c r="E93" s="628">
        <f>IF(+'TD Info Completed by Auditor'!C31="Yes",1,IF(+'TD Info Completed by Auditor'!C31="No",2,IF(+'TD Info Completed by Auditor'!C31="N/A",3,0)))</f>
        <v>0</v>
      </c>
      <c r="F93" s="155"/>
      <c r="G93" s="157"/>
      <c r="H93" s="154"/>
      <c r="I93" s="20"/>
      <c r="J93" s="533">
        <v>1069</v>
      </c>
      <c r="K93" s="672" t="s">
        <v>645</v>
      </c>
      <c r="L93" s="547">
        <f t="shared" si="7"/>
        <v>0</v>
      </c>
      <c r="M93" s="119"/>
      <c r="N93" s="169"/>
      <c r="P93" s="138"/>
      <c r="Q93" s="209"/>
      <c r="X93" s="187"/>
      <c r="AB93" s="187"/>
    </row>
    <row r="94" spans="1:28" s="258" customFormat="1" ht="87.75" customHeight="1" x14ac:dyDescent="0.3">
      <c r="A94" s="533">
        <v>1070</v>
      </c>
      <c r="B94" s="142"/>
      <c r="C94" s="627" t="s">
        <v>636</v>
      </c>
      <c r="D94" s="160"/>
      <c r="E94" s="628">
        <f>IF(+'TD Info Completed by Auditor'!C32="Yes",1,IF(+'TD Info Completed by Auditor'!C32="No",2,IF(+'TD Info Completed by Auditor'!C32="N/A",3,0)))</f>
        <v>0</v>
      </c>
      <c r="F94" s="155"/>
      <c r="G94" s="157"/>
      <c r="H94" s="154"/>
      <c r="I94" s="20"/>
      <c r="J94" s="533">
        <v>1070</v>
      </c>
      <c r="K94" s="672" t="s">
        <v>646</v>
      </c>
      <c r="L94" s="547">
        <f t="shared" si="7"/>
        <v>0</v>
      </c>
      <c r="M94" s="119"/>
      <c r="N94" s="169"/>
      <c r="P94" s="138"/>
      <c r="Q94" s="209"/>
      <c r="X94" s="187"/>
      <c r="AB94" s="187"/>
    </row>
    <row r="95" spans="1:28" s="258" customFormat="1" ht="87.75" customHeight="1" x14ac:dyDescent="0.3">
      <c r="A95" s="533">
        <v>1071</v>
      </c>
      <c r="B95" s="142"/>
      <c r="C95" s="627" t="s">
        <v>637</v>
      </c>
      <c r="D95" s="160"/>
      <c r="E95" s="625">
        <f>'TD Info Completed by Auditor'!C33</f>
        <v>0</v>
      </c>
      <c r="F95" s="155"/>
      <c r="G95" s="157"/>
      <c r="H95" s="154"/>
      <c r="I95" s="20"/>
      <c r="J95" s="533">
        <v>1071</v>
      </c>
      <c r="K95" s="672" t="s">
        <v>647</v>
      </c>
      <c r="L95" s="547">
        <f t="shared" si="7"/>
        <v>0</v>
      </c>
      <c r="M95" s="119"/>
      <c r="N95" s="169"/>
      <c r="P95" s="138"/>
      <c r="Q95" s="209"/>
      <c r="X95" s="187"/>
      <c r="AB95" s="187"/>
    </row>
    <row r="96" spans="1:28" ht="109.95" customHeight="1" x14ac:dyDescent="0.3">
      <c r="A96" s="536">
        <v>336</v>
      </c>
      <c r="B96" s="167"/>
      <c r="C96" s="212" t="s">
        <v>233</v>
      </c>
      <c r="D96" s="213" t="s">
        <v>220</v>
      </c>
      <c r="E96" s="214" t="s">
        <v>489</v>
      </c>
      <c r="F96" s="168" t="s">
        <v>382</v>
      </c>
      <c r="G96" s="157"/>
      <c r="H96" s="154"/>
      <c r="I96" s="20"/>
      <c r="J96" s="543">
        <v>336</v>
      </c>
      <c r="K96" s="177" t="s">
        <v>222</v>
      </c>
      <c r="L96" s="548">
        <f>L10-L11-L12-L13-L14-L15-L16</f>
        <v>0</v>
      </c>
      <c r="N96" s="170" t="s">
        <v>221</v>
      </c>
      <c r="P96" s="138"/>
      <c r="Q96" s="209"/>
      <c r="X96" s="187" t="e">
        <v>#N/A</v>
      </c>
      <c r="Y96" s="258"/>
      <c r="AA96" s="258">
        <f>A96-J96</f>
        <v>0</v>
      </c>
      <c r="AB96" s="187" t="e">
        <f>E96-L96</f>
        <v>#VALUE!</v>
      </c>
    </row>
    <row r="97" spans="1:28" ht="113.4" customHeight="1" x14ac:dyDescent="0.3">
      <c r="A97" s="537"/>
      <c r="B97" s="59"/>
      <c r="C97" s="216"/>
      <c r="D97" s="82"/>
      <c r="E97" s="89"/>
      <c r="F97" s="38"/>
      <c r="G97" s="83"/>
      <c r="H97" s="84"/>
      <c r="I97" s="20"/>
      <c r="J97" s="544">
        <v>998</v>
      </c>
      <c r="K97" s="460" t="s">
        <v>97</v>
      </c>
      <c r="L97" s="548" t="e">
        <f>VLOOKUP('Unit Data from Audit Worksheet'!D2,'Unit Names(H)'!$A$2:$C$17,3,FALSE)</f>
        <v>#N/A</v>
      </c>
      <c r="N97" s="170" t="s">
        <v>223</v>
      </c>
      <c r="P97" s="138"/>
      <c r="Q97" s="209"/>
      <c r="X97" s="187" t="e">
        <v>#N/A</v>
      </c>
      <c r="Y97" s="258"/>
      <c r="AA97" s="258">
        <f>A97-J97</f>
        <v>-998</v>
      </c>
      <c r="AB97" s="187" t="e">
        <f>E97-L97</f>
        <v>#N/A</v>
      </c>
    </row>
    <row r="98" spans="1:28" ht="74.400000000000006" customHeight="1" x14ac:dyDescent="0.3">
      <c r="A98" s="537"/>
      <c r="B98" s="59"/>
      <c r="C98" s="216"/>
      <c r="D98" s="217"/>
      <c r="E98" s="218"/>
      <c r="F98" s="219"/>
      <c r="G98" s="220"/>
      <c r="H98" s="221"/>
      <c r="I98" s="20"/>
      <c r="J98" s="461">
        <v>554</v>
      </c>
      <c r="K98" s="223" t="s">
        <v>117</v>
      </c>
      <c r="L98" s="549"/>
      <c r="N98"/>
      <c r="P98" s="138"/>
      <c r="Q98" s="209"/>
      <c r="X98" s="187" t="e">
        <v>#N/A</v>
      </c>
      <c r="Y98" s="258"/>
      <c r="AA98" s="258" t="e">
        <f>A98-#REF!</f>
        <v>#REF!</v>
      </c>
      <c r="AB98" s="382" t="e">
        <f>E98-#REF!</f>
        <v>#REF!</v>
      </c>
    </row>
    <row r="99" spans="1:28" ht="74.400000000000006" customHeight="1" x14ac:dyDescent="0.3">
      <c r="A99" s="537"/>
      <c r="B99" s="59"/>
      <c r="C99" s="216"/>
      <c r="D99" s="217"/>
      <c r="E99" s="218"/>
      <c r="F99" s="219"/>
      <c r="G99" s="220"/>
      <c r="H99" s="221"/>
      <c r="I99" s="20"/>
      <c r="J99" s="100">
        <v>555</v>
      </c>
      <c r="K99" s="223" t="s">
        <v>118</v>
      </c>
      <c r="L99" s="549"/>
      <c r="N99"/>
      <c r="P99" s="138"/>
      <c r="Q99" s="209"/>
      <c r="X99" s="187" t="e">
        <v>#N/A</v>
      </c>
      <c r="Y99" s="258"/>
      <c r="AA99" s="258" t="e">
        <f>A99-#REF!</f>
        <v>#REF!</v>
      </c>
      <c r="AB99" s="382" t="e">
        <f>E99-#REF!</f>
        <v>#REF!</v>
      </c>
    </row>
    <row r="100" spans="1:28" ht="63" customHeight="1" x14ac:dyDescent="0.3">
      <c r="A100" s="537"/>
      <c r="B100" s="59"/>
      <c r="C100" s="216"/>
      <c r="D100" s="217"/>
      <c r="E100" s="218"/>
      <c r="F100" s="219"/>
      <c r="G100" s="220"/>
      <c r="H100" s="222"/>
      <c r="I100" s="20"/>
      <c r="J100" s="100">
        <v>556</v>
      </c>
      <c r="K100" s="223" t="s">
        <v>119</v>
      </c>
      <c r="L100" s="549"/>
      <c r="N100" s="224"/>
      <c r="P100" s="138"/>
      <c r="Q100" s="209"/>
      <c r="X100" s="187" t="e">
        <v>#N/A</v>
      </c>
      <c r="Y100" s="258"/>
      <c r="AA100" s="258">
        <f t="shared" ref="AA100:AA102" si="9">A100-J98</f>
        <v>-554</v>
      </c>
      <c r="AB100" s="187">
        <f t="shared" ref="AB100:AB102" si="10">E100-L98</f>
        <v>0</v>
      </c>
    </row>
    <row r="101" spans="1:28" ht="58.2" customHeight="1" x14ac:dyDescent="0.3">
      <c r="A101" s="537"/>
      <c r="B101" s="59"/>
      <c r="C101" s="216"/>
      <c r="D101" s="217"/>
      <c r="E101" s="218"/>
      <c r="F101" s="219"/>
      <c r="G101" s="220"/>
      <c r="H101" s="222"/>
      <c r="I101" s="20"/>
      <c r="J101" s="100">
        <v>557</v>
      </c>
      <c r="K101" s="223" t="s">
        <v>120</v>
      </c>
      <c r="L101" s="549"/>
      <c r="N101" s="224"/>
      <c r="P101" s="138"/>
      <c r="Q101" s="209"/>
      <c r="X101" s="187" t="e">
        <v>#N/A</v>
      </c>
      <c r="Y101" s="258"/>
      <c r="AA101" s="258">
        <f t="shared" si="9"/>
        <v>-555</v>
      </c>
      <c r="AB101" s="187">
        <f t="shared" si="10"/>
        <v>0</v>
      </c>
    </row>
    <row r="102" spans="1:28" ht="58.8" customHeight="1" x14ac:dyDescent="0.3">
      <c r="A102" s="537"/>
      <c r="B102" s="59"/>
      <c r="C102" s="216"/>
      <c r="D102" s="217"/>
      <c r="E102" s="218"/>
      <c r="F102" s="219"/>
      <c r="G102" s="220"/>
      <c r="H102" s="222"/>
      <c r="I102" s="20"/>
      <c r="J102" s="100">
        <v>606</v>
      </c>
      <c r="K102" s="223" t="s">
        <v>187</v>
      </c>
      <c r="L102" s="549"/>
      <c r="N102" s="224"/>
      <c r="P102" s="138"/>
      <c r="Q102" s="209"/>
      <c r="X102" s="187" t="e">
        <v>#N/A</v>
      </c>
      <c r="Y102" s="258"/>
      <c r="AA102" s="258">
        <f t="shared" si="9"/>
        <v>-556</v>
      </c>
      <c r="AB102" s="187">
        <f t="shared" si="10"/>
        <v>0</v>
      </c>
    </row>
    <row r="103" spans="1:28" ht="39.75" customHeight="1" x14ac:dyDescent="0.3">
      <c r="A103" s="537"/>
      <c r="B103" s="59"/>
      <c r="C103" s="216"/>
      <c r="D103" s="217"/>
      <c r="E103" s="218"/>
      <c r="F103" s="219"/>
      <c r="G103" s="220"/>
      <c r="H103" s="222"/>
      <c r="I103" s="20"/>
      <c r="J103" s="85"/>
      <c r="K103" s="225"/>
      <c r="L103" s="226"/>
      <c r="N103" s="224"/>
      <c r="P103" s="139"/>
      <c r="X103" s="187" t="e">
        <v>#N/A</v>
      </c>
      <c r="Y103" s="258"/>
      <c r="AA103" s="258" t="e">
        <f>A103-#REF!</f>
        <v>#REF!</v>
      </c>
      <c r="AB103" s="187" t="e">
        <f>E103-#REF!</f>
        <v>#REF!</v>
      </c>
    </row>
    <row r="104" spans="1:28" ht="79.95" customHeight="1" x14ac:dyDescent="0.3">
      <c r="A104" s="146">
        <f>'Unit Data from Audit Worksheet'!A97</f>
        <v>947</v>
      </c>
      <c r="B104" s="79"/>
      <c r="C104" s="143" t="str">
        <f>'Unit Data from Audit Worksheet'!D97</f>
        <v>First name of finance officer or interim finance officer (please enter “vacant” for first name if the position is currently vacant)</v>
      </c>
      <c r="D104" s="163"/>
      <c r="E104" s="450">
        <f>'Unit Data from Audit Worksheet'!F97</f>
        <v>0</v>
      </c>
      <c r="F104" s="155" t="str">
        <f>'Unit Data from Audit Worksheet'!G97</f>
        <v>Please do not leave blank</v>
      </c>
      <c r="G104" s="157"/>
      <c r="H104" s="154"/>
      <c r="I104" s="20"/>
      <c r="J104" s="101">
        <v>947</v>
      </c>
      <c r="K104" s="227" t="s">
        <v>163</v>
      </c>
      <c r="L104" s="228">
        <f t="shared" ref="L104:L114" si="11">IF(D104="",E104,D104)</f>
        <v>0</v>
      </c>
      <c r="N104" s="224"/>
      <c r="P104" s="139"/>
      <c r="X104" s="187" t="e">
        <v>#N/A</v>
      </c>
      <c r="Y104" s="258"/>
      <c r="AA104" s="258" t="e">
        <f>#REF!-#REF!</f>
        <v>#REF!</v>
      </c>
      <c r="AB104" s="187" t="e">
        <f>#REF!-#REF!</f>
        <v>#REF!</v>
      </c>
    </row>
    <row r="105" spans="1:28" s="16" customFormat="1" ht="75" customHeight="1" x14ac:dyDescent="0.3">
      <c r="A105" s="146">
        <f>'Unit Data from Audit Worksheet'!A98</f>
        <v>948</v>
      </c>
      <c r="B105" s="79"/>
      <c r="C105" s="143" t="str">
        <f>'Unit Data from Audit Worksheet'!D98</f>
        <v>Last name of finance officer or interim finance officer (please enter “vacant” for last name if the position is currently vacant)</v>
      </c>
      <c r="D105" s="163"/>
      <c r="E105" s="229">
        <f>'Unit Data from Audit Worksheet'!F98</f>
        <v>0</v>
      </c>
      <c r="F105" s="155" t="str">
        <f>'Unit Data from Audit Worksheet'!G98</f>
        <v>Please do not leave blank</v>
      </c>
      <c r="G105" s="157"/>
      <c r="H105" s="154"/>
      <c r="I105" s="20"/>
      <c r="J105" s="101">
        <v>948</v>
      </c>
      <c r="K105" s="227" t="s">
        <v>164</v>
      </c>
      <c r="L105" s="228">
        <f t="shared" si="11"/>
        <v>0</v>
      </c>
      <c r="M105"/>
      <c r="N105" s="169"/>
      <c r="P105" s="139"/>
      <c r="Q105" s="180"/>
      <c r="R105" s="2"/>
      <c r="S105" s="2"/>
      <c r="T105" s="2"/>
      <c r="U105" s="2"/>
      <c r="V105" s="2"/>
      <c r="W105" s="2"/>
      <c r="X105" s="187" t="e">
        <v>#N/A</v>
      </c>
      <c r="Y105" s="258"/>
      <c r="Z105" s="2"/>
      <c r="AA105" s="258" t="e">
        <f>#REF!-J103</f>
        <v>#REF!</v>
      </c>
      <c r="AB105" s="187" t="e">
        <f>#REF!-L103</f>
        <v>#REF!</v>
      </c>
    </row>
    <row r="106" spans="1:28" ht="99" customHeight="1" x14ac:dyDescent="0.3">
      <c r="A106" s="146">
        <f>'Unit Data from Audit Worksheet'!A99</f>
        <v>949</v>
      </c>
      <c r="B106" s="79"/>
      <c r="C106" s="143" t="str">
        <f>'Unit Data from Audit Worksheet'!D99</f>
        <v>Is the finance officer serving in a permanent role or an interim role? (select permanent/interim/vacant)</v>
      </c>
      <c r="D106" s="163"/>
      <c r="E106" s="112">
        <f>'Unit Data from Audit Worksheet'!F99</f>
        <v>0</v>
      </c>
      <c r="F106" s="155" t="str">
        <f>'Unit Data from Audit Worksheet'!G99</f>
        <v>Please do not leave blank</v>
      </c>
      <c r="G106" s="157"/>
      <c r="H106" s="154"/>
      <c r="I106" s="20"/>
      <c r="J106" s="101">
        <v>949</v>
      </c>
      <c r="K106" s="227" t="s">
        <v>183</v>
      </c>
      <c r="L106" s="228">
        <f t="shared" si="11"/>
        <v>0</v>
      </c>
      <c r="N106" s="224"/>
      <c r="P106" s="139"/>
      <c r="Q106" s="53"/>
      <c r="X106" s="187">
        <v>947</v>
      </c>
      <c r="Y106" s="2">
        <v>947</v>
      </c>
      <c r="AA106" s="258">
        <f t="shared" ref="AA106:AA114" si="12">A104-J104</f>
        <v>0</v>
      </c>
      <c r="AB106" s="187" t="b">
        <f t="shared" ref="AB106:AB114" si="13">EXACT(E104,L104)</f>
        <v>1</v>
      </c>
    </row>
    <row r="107" spans="1:28" ht="128.25" customHeight="1" x14ac:dyDescent="0.3">
      <c r="A107" s="146">
        <f>'Unit Data from Audit Worksheet'!A100</f>
        <v>950</v>
      </c>
      <c r="B107" s="79"/>
      <c r="C107" s="143" t="str">
        <f>'Unit Data from Audit Worksheet'!D100</f>
        <v>Has the finance officer been formally appointed by the local government, public authority, or designated official?  (Y/N)</v>
      </c>
      <c r="D107" s="163"/>
      <c r="E107" s="112">
        <f>'Unit Data from Audit Worksheet'!F100</f>
        <v>0</v>
      </c>
      <c r="F107" s="155" t="str">
        <f>'Unit Data from Audit Worksheet'!G100</f>
        <v>Please do not leave blank</v>
      </c>
      <c r="G107" s="157"/>
      <c r="H107" s="154"/>
      <c r="I107" s="20"/>
      <c r="J107" s="101">
        <v>950</v>
      </c>
      <c r="K107" s="227" t="s">
        <v>184</v>
      </c>
      <c r="L107" s="228">
        <f t="shared" si="11"/>
        <v>0</v>
      </c>
      <c r="N107" s="224"/>
      <c r="P107" s="139"/>
      <c r="X107" s="187">
        <v>948</v>
      </c>
      <c r="Y107" s="2">
        <v>948</v>
      </c>
      <c r="AA107" s="258">
        <f t="shared" si="12"/>
        <v>0</v>
      </c>
      <c r="AB107" s="187" t="b">
        <f t="shared" si="13"/>
        <v>1</v>
      </c>
    </row>
    <row r="108" spans="1:28" ht="121.2" customHeight="1" x14ac:dyDescent="0.3">
      <c r="A108" s="146">
        <f>'Unit Data from Audit Worksheet'!A101</f>
        <v>952</v>
      </c>
      <c r="B108" s="79"/>
      <c r="C108" s="143" t="str">
        <f>'Unit Data from Audit Worksheet'!D101</f>
        <v>Date on which the local government, public authority, or designated official appointed the finance officer?   Date Format  MM/DD/YYYY</v>
      </c>
      <c r="D108" s="163"/>
      <c r="E108" s="436" t="str">
        <f>IF('Unit Data from Audit Worksheet'!F101&gt;0,'Unit Data from Audit Worksheet'!F101," ")</f>
        <v xml:space="preserve"> </v>
      </c>
      <c r="F108" s="155" t="str">
        <f>'Unit Data from Audit Worksheet'!G101</f>
        <v>Leave blank if data not available</v>
      </c>
      <c r="G108" s="157"/>
      <c r="H108" s="154"/>
      <c r="I108" s="20"/>
      <c r="J108" s="101">
        <v>952</v>
      </c>
      <c r="K108" s="227" t="s">
        <v>185</v>
      </c>
      <c r="L108" s="230" t="str">
        <f t="shared" si="11"/>
        <v xml:space="preserve"> </v>
      </c>
      <c r="N108" s="224"/>
      <c r="P108" s="139"/>
      <c r="X108" s="187">
        <v>949</v>
      </c>
      <c r="Y108" s="2">
        <v>949</v>
      </c>
      <c r="AA108" s="258">
        <f t="shared" si="12"/>
        <v>0</v>
      </c>
      <c r="AB108" s="187" t="b">
        <f t="shared" si="13"/>
        <v>1</v>
      </c>
    </row>
    <row r="109" spans="1:28" ht="37.799999999999997" customHeight="1" x14ac:dyDescent="0.3">
      <c r="A109" s="538">
        <f>'Unit Data from Audit Worksheet'!A109</f>
        <v>960</v>
      </c>
      <c r="B109" s="108"/>
      <c r="C109" s="570" t="str">
        <f>'Unit Data from Audit Worksheet'!B109</f>
        <v>Name of Finance Officer</v>
      </c>
      <c r="D109" s="163"/>
      <c r="E109" s="231">
        <f>'Unit Data from Audit Worksheet'!D109</f>
        <v>0</v>
      </c>
      <c r="F109" s="232" t="str">
        <f>'Unit Data from Audit Worksheet'!F109</f>
        <v>Required</v>
      </c>
      <c r="G109" s="157"/>
      <c r="H109" s="154"/>
      <c r="I109" s="20"/>
      <c r="J109" s="111">
        <v>960</v>
      </c>
      <c r="K109" s="233" t="s">
        <v>179</v>
      </c>
      <c r="L109" s="234">
        <f t="shared" si="11"/>
        <v>0</v>
      </c>
      <c r="N109" s="224"/>
      <c r="P109" s="139"/>
      <c r="X109" s="187">
        <v>956</v>
      </c>
      <c r="Y109" s="2">
        <v>956</v>
      </c>
      <c r="AA109" s="258" t="e">
        <f>#REF!-#REF!</f>
        <v>#REF!</v>
      </c>
      <c r="AB109" s="187" t="e">
        <f>EXACT(#REF!,#REF!)</f>
        <v>#REF!</v>
      </c>
    </row>
    <row r="110" spans="1:28" ht="31.8" customHeight="1" x14ac:dyDescent="0.3">
      <c r="A110" s="538">
        <f>'Unit Data from Audit Worksheet'!A110</f>
        <v>962</v>
      </c>
      <c r="B110" s="108"/>
      <c r="C110" s="109" t="str">
        <f>'Unit Data from Audit Worksheet'!B110</f>
        <v>Title of Official</v>
      </c>
      <c r="D110" s="163"/>
      <c r="E110" s="231">
        <f>'Unit Data from Audit Worksheet'!D110</f>
        <v>0</v>
      </c>
      <c r="F110" s="232" t="str">
        <f>'Unit Data from Audit Worksheet'!F110</f>
        <v>Required</v>
      </c>
      <c r="G110" s="157"/>
      <c r="H110" s="154"/>
      <c r="I110" s="20"/>
      <c r="J110" s="111">
        <v>962</v>
      </c>
      <c r="K110" s="233" t="s">
        <v>159</v>
      </c>
      <c r="L110" s="234">
        <f t="shared" si="11"/>
        <v>0</v>
      </c>
      <c r="N110" s="224"/>
      <c r="P110" s="139"/>
      <c r="X110" s="187">
        <v>958</v>
      </c>
      <c r="Y110" s="2">
        <v>958</v>
      </c>
      <c r="AA110" s="258" t="e">
        <f>#REF!-#REF!</f>
        <v>#REF!</v>
      </c>
      <c r="AB110" s="187" t="e">
        <f>EXACT(#REF!,#REF!)</f>
        <v>#REF!</v>
      </c>
    </row>
    <row r="111" spans="1:28" ht="30.75" customHeight="1" x14ac:dyDescent="0.3">
      <c r="A111" s="538">
        <f>'Unit Data from Audit Worksheet'!A111</f>
        <v>964</v>
      </c>
      <c r="B111" s="108"/>
      <c r="C111" s="110" t="str">
        <f>'Unit Data from Audit Worksheet'!B111</f>
        <v>Date                        (Enter as "MM/DD/YYYY")</v>
      </c>
      <c r="D111" s="163"/>
      <c r="E111" s="235" t="str">
        <f>IF('Unit Data from Audit Worksheet'!D111&gt;0,'Unit Data from Audit Worksheet'!D111," ")</f>
        <v xml:space="preserve"> </v>
      </c>
      <c r="F111" s="232" t="str">
        <f>'Unit Data from Audit Worksheet'!F111</f>
        <v>Required</v>
      </c>
      <c r="G111" s="384"/>
      <c r="H111" s="154"/>
      <c r="I111" s="20"/>
      <c r="J111" s="111">
        <v>964</v>
      </c>
      <c r="K111" s="233" t="s">
        <v>195</v>
      </c>
      <c r="L111" s="236" t="str">
        <f t="shared" si="11"/>
        <v xml:space="preserve"> </v>
      </c>
      <c r="N111" s="207"/>
      <c r="P111" s="139"/>
      <c r="X111" s="187">
        <v>960</v>
      </c>
      <c r="Y111" s="2">
        <v>960</v>
      </c>
      <c r="AA111" s="258">
        <f t="shared" si="12"/>
        <v>0</v>
      </c>
      <c r="AB111" s="187" t="b">
        <f t="shared" si="13"/>
        <v>1</v>
      </c>
    </row>
    <row r="112" spans="1:28" ht="30.75" customHeight="1" x14ac:dyDescent="0.3">
      <c r="A112" s="538">
        <f>'Unit Data from Audit Worksheet'!A112</f>
        <v>966</v>
      </c>
      <c r="B112" s="108"/>
      <c r="C112" s="109" t="s">
        <v>383</v>
      </c>
      <c r="D112" s="163"/>
      <c r="E112" s="383" t="str">
        <f>_xlfn.TEXTJOIN(",",,TEXT('Unit Data from Audit Worksheet'!D112,"###-###-####")," "&amp;'Unit Data from Audit Worksheet'!D113)</f>
        <v xml:space="preserve">--, </v>
      </c>
      <c r="F112" s="232" t="str">
        <f>'Unit Data from Audit Worksheet'!F112</f>
        <v>Required</v>
      </c>
      <c r="G112" s="157"/>
      <c r="H112" s="154"/>
      <c r="I112" s="20"/>
      <c r="J112" s="111">
        <v>966</v>
      </c>
      <c r="K112" s="233" t="s">
        <v>161</v>
      </c>
      <c r="L112" s="234" t="str">
        <f t="shared" si="11"/>
        <v xml:space="preserve">--, </v>
      </c>
      <c r="N112" s="207"/>
      <c r="P112" s="139"/>
      <c r="X112" s="187">
        <v>962</v>
      </c>
      <c r="Y112" s="2">
        <v>962</v>
      </c>
      <c r="AA112" s="258">
        <f t="shared" si="12"/>
        <v>0</v>
      </c>
      <c r="AB112" s="187" t="b">
        <f t="shared" si="13"/>
        <v>1</v>
      </c>
    </row>
    <row r="113" spans="1:28" ht="30.75" customHeight="1" x14ac:dyDescent="0.3">
      <c r="A113" s="538">
        <f>'Unit Data from Audit Worksheet'!A114</f>
        <v>968</v>
      </c>
      <c r="B113" s="108"/>
      <c r="C113" s="109" t="str">
        <f>'Unit Data from Audit Worksheet'!B114</f>
        <v>E-mail address</v>
      </c>
      <c r="D113" s="163"/>
      <c r="E113" s="231">
        <f>'Unit Data from Audit Worksheet'!D114</f>
        <v>0</v>
      </c>
      <c r="F113" s="232" t="str">
        <f>'Unit Data from Audit Worksheet'!F114</f>
        <v>Required</v>
      </c>
      <c r="G113" s="157"/>
      <c r="H113" s="154"/>
      <c r="I113" s="20"/>
      <c r="J113" s="111">
        <v>968</v>
      </c>
      <c r="K113" s="233" t="s">
        <v>162</v>
      </c>
      <c r="L113" s="234">
        <f t="shared" si="11"/>
        <v>0</v>
      </c>
      <c r="N113" s="207"/>
      <c r="P113" s="139"/>
      <c r="X113" s="187">
        <v>964</v>
      </c>
      <c r="Y113" s="2">
        <v>964</v>
      </c>
      <c r="AA113" s="258">
        <f t="shared" si="12"/>
        <v>0</v>
      </c>
      <c r="AB113" s="187" t="b">
        <f t="shared" si="13"/>
        <v>1</v>
      </c>
    </row>
    <row r="114" spans="1:28" ht="82.95" customHeight="1" x14ac:dyDescent="0.3">
      <c r="A114" s="539">
        <v>980</v>
      </c>
      <c r="B114" s="167" t="s">
        <v>212</v>
      </c>
      <c r="C114" s="171" t="str">
        <f>'TD Info Completed by Auditor'!B27</f>
        <v>Date the auditor presented or plans to present Financial Performance Indicators of Concern (FPIC) to the Governing Board.  If there are no FPICs to present to the governing board,  enter "7/1/2024" to indicate that a FPIC response is not required.</v>
      </c>
      <c r="D114" s="163"/>
      <c r="E114" s="429" t="str">
        <f>IF('TD Info Completed by Auditor'!C27&gt;0,'TD Info Completed by Auditor'!C27," ")</f>
        <v xml:space="preserve"> </v>
      </c>
      <c r="F114" s="237" t="s">
        <v>225</v>
      </c>
      <c r="G114" s="157"/>
      <c r="H114" s="154"/>
      <c r="I114" s="20"/>
      <c r="J114" s="172">
        <v>980</v>
      </c>
      <c r="K114" s="173" t="s">
        <v>209</v>
      </c>
      <c r="L114" s="238" t="str">
        <f t="shared" si="11"/>
        <v xml:space="preserve"> </v>
      </c>
      <c r="N114" s="207"/>
      <c r="P114" s="139"/>
      <c r="X114" s="187">
        <v>966</v>
      </c>
      <c r="Y114" s="2">
        <v>966</v>
      </c>
      <c r="AA114" s="258">
        <f t="shared" si="12"/>
        <v>0</v>
      </c>
      <c r="AB114" s="187" t="b">
        <f t="shared" si="13"/>
        <v>1</v>
      </c>
    </row>
    <row r="115" spans="1:28" s="258" customFormat="1" ht="82.95" customHeight="1" x14ac:dyDescent="0.3">
      <c r="A115" s="539">
        <f>'TD Info Completed by Auditor'!A26</f>
        <v>1079</v>
      </c>
      <c r="B115" s="167"/>
      <c r="C115" s="171" t="str">
        <f>'TD Info Completed by Auditor'!B26</f>
        <v>What date was the audit report submitted to the LGC?  (Note audit reports are due four months after fiscal year end regardless of the contract submission date.)</v>
      </c>
      <c r="D115" s="163"/>
      <c r="E115" s="652">
        <f>'TD Info Completed by Auditor'!C26</f>
        <v>0</v>
      </c>
      <c r="F115" s="237"/>
      <c r="G115" s="157"/>
      <c r="H115" s="154"/>
      <c r="I115" s="20"/>
      <c r="J115" s="172">
        <v>1079</v>
      </c>
      <c r="K115" s="173" t="s">
        <v>643</v>
      </c>
      <c r="L115" s="238">
        <f>E115</f>
        <v>0</v>
      </c>
      <c r="M115" s="119"/>
      <c r="N115" s="207"/>
      <c r="P115" s="139"/>
      <c r="Q115" s="180"/>
      <c r="X115" s="187"/>
      <c r="AB115" s="187"/>
    </row>
    <row r="116" spans="1:28" ht="63.6" customHeight="1" x14ac:dyDescent="0.3">
      <c r="A116" s="215"/>
      <c r="B116" s="59"/>
      <c r="C116" s="216"/>
      <c r="D116" s="217"/>
      <c r="E116" s="218"/>
      <c r="F116" s="219"/>
      <c r="G116" s="220"/>
      <c r="H116" s="221"/>
      <c r="I116" s="20"/>
      <c r="J116" s="101">
        <v>999</v>
      </c>
      <c r="K116" s="227" t="s">
        <v>98</v>
      </c>
      <c r="L116" s="550" t="e">
        <f>'Unit Data from Audit Worksheet'!D3</f>
        <v>#N/A</v>
      </c>
      <c r="N116" s="239" t="s">
        <v>648</v>
      </c>
      <c r="P116" s="139"/>
      <c r="X116" s="187">
        <v>968</v>
      </c>
      <c r="Y116" s="2">
        <v>968</v>
      </c>
      <c r="AA116" s="258">
        <f>A113-J113</f>
        <v>0</v>
      </c>
      <c r="AB116" s="187" t="b">
        <f>EXACT(E113,L113)</f>
        <v>1</v>
      </c>
    </row>
    <row r="117" spans="1:28" customFormat="1" ht="33" customHeight="1" x14ac:dyDescent="0.3"/>
    <row r="118" spans="1:28" customFormat="1" ht="33" customHeight="1" x14ac:dyDescent="0.3"/>
    <row r="119" spans="1:28" ht="29.4" customHeight="1" x14ac:dyDescent="0.3">
      <c r="C119" s="432"/>
      <c r="D119" s="241"/>
      <c r="E119" s="242"/>
      <c r="F119" s="242"/>
      <c r="G119" s="243"/>
      <c r="H119" s="242"/>
      <c r="I119" s="126"/>
      <c r="K119" s="451" t="s">
        <v>412</v>
      </c>
      <c r="L119" s="452" t="e">
        <f>SUM(L4:L102)</f>
        <v>#N/A</v>
      </c>
      <c r="N119" s="3"/>
      <c r="P119" s="139"/>
      <c r="AA119" s="258"/>
    </row>
    <row r="120" spans="1:28" s="258" customFormat="1" ht="27.6" customHeight="1" x14ac:dyDescent="0.3">
      <c r="A120"/>
      <c r="B120"/>
      <c r="C120"/>
      <c r="D120"/>
      <c r="E120"/>
      <c r="F120"/>
      <c r="G120" s="243"/>
      <c r="H120" s="242"/>
      <c r="I120" s="126"/>
      <c r="J120" s="4"/>
      <c r="K120" s="453" t="s">
        <v>398</v>
      </c>
      <c r="L120" s="452"/>
      <c r="M120"/>
      <c r="N120" s="3"/>
      <c r="P120" s="139"/>
      <c r="Q120" s="180"/>
    </row>
    <row r="121" spans="1:28" ht="28.2" customHeight="1" x14ac:dyDescent="0.7">
      <c r="A121" s="144"/>
      <c r="B121" s="144"/>
      <c r="C121" s="51"/>
      <c r="D121" s="50"/>
      <c r="E121" s="61"/>
      <c r="F121" s="50"/>
      <c r="G121" s="243"/>
      <c r="H121" s="242"/>
      <c r="I121" s="244"/>
      <c r="J121" s="96"/>
      <c r="K121" s="95"/>
      <c r="L121" s="452" t="e">
        <f>L119-L120</f>
        <v>#N/A</v>
      </c>
      <c r="N121" s="3"/>
      <c r="P121" s="139"/>
      <c r="AA121" s="258"/>
    </row>
    <row r="122" spans="1:28" ht="23.4" customHeight="1" x14ac:dyDescent="0.3">
      <c r="A122" s="126"/>
      <c r="B122" s="126"/>
      <c r="C122" s="126"/>
      <c r="D122" s="126"/>
      <c r="E122" s="126"/>
      <c r="F122" s="242"/>
      <c r="G122" s="243"/>
      <c r="H122" s="242"/>
      <c r="I122" s="244"/>
      <c r="K122" s="8"/>
      <c r="L122" s="245"/>
      <c r="N122" s="3"/>
      <c r="P122" s="139"/>
      <c r="AA122" s="258"/>
    </row>
    <row r="123" spans="1:28" ht="117" customHeight="1" x14ac:dyDescent="0.3">
      <c r="A123" s="126"/>
      <c r="B123" s="126"/>
      <c r="C123" s="126"/>
      <c r="D123" s="126"/>
      <c r="E123" s="126"/>
      <c r="F123" s="242"/>
      <c r="G123" s="243"/>
      <c r="H123" s="242"/>
      <c r="I123" s="244"/>
      <c r="K123" s="8"/>
      <c r="L123" s="245"/>
      <c r="N123" s="3"/>
      <c r="P123" s="139"/>
      <c r="Y123" s="258">
        <v>590</v>
      </c>
      <c r="AA123" s="258"/>
    </row>
    <row r="124" spans="1:28" ht="25.2" customHeight="1" x14ac:dyDescent="0.3">
      <c r="A124" s="126"/>
      <c r="B124" s="126"/>
      <c r="C124" s="126"/>
      <c r="D124" s="126"/>
      <c r="E124" s="126"/>
      <c r="F124" s="242"/>
      <c r="G124" s="243"/>
      <c r="H124" s="242"/>
      <c r="I124" s="244"/>
      <c r="K124" s="8"/>
      <c r="L124" s="245"/>
      <c r="P124" s="139"/>
      <c r="X124" s="187">
        <f>SUM(X5:X77)</f>
        <v>20698</v>
      </c>
      <c r="Y124" s="2">
        <v>96734</v>
      </c>
      <c r="AA124" s="258"/>
    </row>
    <row r="125" spans="1:28" x14ac:dyDescent="0.3">
      <c r="A125" s="126"/>
      <c r="B125" s="126"/>
      <c r="C125" s="126"/>
      <c r="D125" s="126"/>
      <c r="E125" s="126"/>
      <c r="F125" s="242"/>
      <c r="G125" s="243"/>
      <c r="H125" s="242"/>
      <c r="I125" s="244"/>
      <c r="K125" s="8"/>
      <c r="L125" s="245"/>
      <c r="P125" s="139"/>
      <c r="X125" s="187">
        <f>SUM(X106:X116)</f>
        <v>9578</v>
      </c>
      <c r="AA125" s="258"/>
    </row>
    <row r="126" spans="1:28" ht="18.75" customHeight="1" x14ac:dyDescent="0.3">
      <c r="A126" s="126"/>
      <c r="B126" s="126"/>
      <c r="C126" s="126"/>
      <c r="D126" s="126"/>
      <c r="E126" s="126"/>
      <c r="F126" s="242"/>
      <c r="G126" s="243"/>
      <c r="H126" s="242"/>
      <c r="I126" s="244"/>
      <c r="K126" s="8"/>
      <c r="L126" s="245"/>
      <c r="P126" s="139"/>
      <c r="Y126" s="2" t="s">
        <v>299</v>
      </c>
      <c r="AA126" s="258"/>
    </row>
    <row r="127" spans="1:28" ht="30.75" customHeight="1" x14ac:dyDescent="0.3">
      <c r="A127" s="126"/>
      <c r="B127" s="126"/>
      <c r="C127" s="126"/>
      <c r="D127" s="126"/>
      <c r="E127" s="126"/>
      <c r="F127" s="242"/>
      <c r="G127" s="243"/>
      <c r="H127" s="242"/>
      <c r="I127" s="244"/>
      <c r="K127" s="8"/>
      <c r="L127" s="245"/>
      <c r="P127" s="139"/>
      <c r="X127" s="187">
        <f>SUM(X124:X126)</f>
        <v>30276</v>
      </c>
      <c r="Y127" s="2">
        <f>Y124</f>
        <v>96734</v>
      </c>
      <c r="Z127" s="187">
        <f>X127-Y127</f>
        <v>-66458</v>
      </c>
      <c r="AA127" s="258"/>
    </row>
    <row r="128" spans="1:28" ht="30.75" customHeight="1" x14ac:dyDescent="0.3">
      <c r="A128" s="126"/>
      <c r="B128" s="126"/>
      <c r="C128" s="126"/>
      <c r="D128" s="126"/>
      <c r="E128" s="126"/>
      <c r="F128" s="242"/>
      <c r="G128" s="243"/>
      <c r="H128" s="242"/>
      <c r="I128" s="244"/>
      <c r="K128" s="8"/>
      <c r="L128" s="245"/>
      <c r="P128" s="139"/>
      <c r="AA128" s="258"/>
    </row>
    <row r="129" spans="1:27" ht="30.75" customHeight="1" x14ac:dyDescent="0.3">
      <c r="A129" s="126"/>
      <c r="B129" s="126"/>
      <c r="C129" s="126"/>
      <c r="D129" s="126"/>
      <c r="E129" s="126"/>
      <c r="F129" s="242"/>
      <c r="G129" s="243"/>
      <c r="H129" s="242"/>
      <c r="I129" s="244"/>
      <c r="K129" s="8"/>
      <c r="L129" s="245"/>
      <c r="P129" s="139"/>
      <c r="AA129" s="258"/>
    </row>
    <row r="130" spans="1:27" ht="30.75" customHeight="1" x14ac:dyDescent="0.3">
      <c r="A130" s="126"/>
      <c r="B130" s="126"/>
      <c r="C130" s="126"/>
      <c r="D130" s="126"/>
      <c r="E130" s="126"/>
      <c r="I130" s="244"/>
      <c r="K130" s="8"/>
      <c r="L130" s="245"/>
      <c r="P130" s="139"/>
      <c r="AA130" s="258"/>
    </row>
    <row r="131" spans="1:27" ht="30.75" customHeight="1" x14ac:dyDescent="0.3">
      <c r="A131" s="126"/>
      <c r="B131" s="126"/>
      <c r="C131" s="126"/>
      <c r="D131" s="126"/>
      <c r="E131" s="126"/>
      <c r="I131" s="244"/>
      <c r="L131" s="245"/>
      <c r="P131" s="139"/>
      <c r="AA131" s="258"/>
    </row>
    <row r="132" spans="1:27" x14ac:dyDescent="0.3">
      <c r="A132" s="4"/>
      <c r="B132" s="246"/>
      <c r="C132" s="18"/>
      <c r="D132" s="49"/>
      <c r="I132" s="244"/>
      <c r="L132" s="245"/>
      <c r="P132" s="139"/>
      <c r="AA132" s="258"/>
    </row>
    <row r="133" spans="1:27" x14ac:dyDescent="0.3">
      <c r="A133" s="4"/>
      <c r="B133" s="246"/>
      <c r="C133" s="18"/>
      <c r="D133" s="49"/>
      <c r="I133" s="244"/>
      <c r="L133" s="245"/>
      <c r="P133" s="139"/>
      <c r="AA133" s="258"/>
    </row>
    <row r="134" spans="1:27" x14ac:dyDescent="0.3">
      <c r="D134" s="49"/>
      <c r="I134" s="244"/>
      <c r="P134" s="139"/>
      <c r="AA134" s="258"/>
    </row>
    <row r="135" spans="1:27" x14ac:dyDescent="0.3">
      <c r="D135" s="49"/>
      <c r="P135" s="139"/>
      <c r="AA135" s="258"/>
    </row>
    <row r="136" spans="1:27" x14ac:dyDescent="0.3">
      <c r="D136" s="49"/>
      <c r="P136" s="139"/>
      <c r="AA136" s="258"/>
    </row>
    <row r="137" spans="1:27" x14ac:dyDescent="0.3">
      <c r="D137" s="49"/>
      <c r="P137" s="139"/>
      <c r="AA137" s="258"/>
    </row>
    <row r="138" spans="1:27" x14ac:dyDescent="0.3">
      <c r="A138" s="4"/>
      <c r="B138" s="246"/>
      <c r="C138" s="18"/>
      <c r="D138" s="49"/>
      <c r="P138" s="139"/>
      <c r="AA138" s="258"/>
    </row>
    <row r="139" spans="1:27" x14ac:dyDescent="0.3">
      <c r="A139" s="4"/>
      <c r="B139" s="246"/>
      <c r="C139" s="18"/>
      <c r="D139" s="49"/>
      <c r="P139" s="139"/>
      <c r="AA139" s="258"/>
    </row>
    <row r="140" spans="1:27" x14ac:dyDescent="0.3">
      <c r="D140" s="49"/>
      <c r="P140" s="139"/>
      <c r="AA140" s="258"/>
    </row>
    <row r="141" spans="1:27" x14ac:dyDescent="0.3">
      <c r="D141" s="49"/>
      <c r="P141" s="139"/>
      <c r="AA141" s="258"/>
    </row>
    <row r="142" spans="1:27" x14ac:dyDescent="0.3">
      <c r="D142" s="49"/>
      <c r="P142" s="139"/>
      <c r="AA142" s="258"/>
    </row>
    <row r="143" spans="1:27" x14ac:dyDescent="0.3">
      <c r="D143" s="49"/>
      <c r="P143" s="139"/>
      <c r="AA143" s="258"/>
    </row>
    <row r="144" spans="1:27" x14ac:dyDescent="0.3">
      <c r="A144" s="4"/>
      <c r="B144" s="246"/>
      <c r="C144" s="18"/>
      <c r="D144" s="49"/>
      <c r="P144" s="139"/>
      <c r="AA144" s="258"/>
    </row>
    <row r="145" spans="1:27" x14ac:dyDescent="0.3">
      <c r="A145" s="4"/>
      <c r="B145" s="246"/>
      <c r="C145" s="18"/>
      <c r="D145" s="49"/>
      <c r="P145" s="139"/>
      <c r="AA145" s="258"/>
    </row>
    <row r="146" spans="1:27" x14ac:dyDescent="0.3">
      <c r="D146" s="49"/>
      <c r="P146" s="139"/>
      <c r="AA146" s="258"/>
    </row>
    <row r="147" spans="1:27" x14ac:dyDescent="0.3">
      <c r="D147" s="49"/>
      <c r="P147" s="139"/>
      <c r="AA147" s="258"/>
    </row>
    <row r="148" spans="1:27" x14ac:dyDescent="0.3">
      <c r="D148" s="49"/>
      <c r="P148" s="139"/>
      <c r="AA148" s="258"/>
    </row>
    <row r="149" spans="1:27" x14ac:dyDescent="0.3">
      <c r="D149" s="49"/>
      <c r="P149" s="139"/>
      <c r="AA149" s="258"/>
    </row>
    <row r="150" spans="1:27" x14ac:dyDescent="0.3">
      <c r="A150" s="4"/>
      <c r="B150" s="246"/>
      <c r="C150" s="18"/>
      <c r="D150" s="49"/>
      <c r="P150" s="139"/>
      <c r="AA150" s="258"/>
    </row>
    <row r="151" spans="1:27" x14ac:dyDescent="0.3">
      <c r="A151" s="4"/>
      <c r="B151" s="246"/>
      <c r="C151" s="18"/>
      <c r="D151" s="49"/>
      <c r="P151" s="139"/>
      <c r="AA151" s="258"/>
    </row>
    <row r="152" spans="1:27" x14ac:dyDescent="0.3">
      <c r="A152" s="4"/>
      <c r="B152" s="246"/>
      <c r="C152" s="18"/>
      <c r="D152" s="49"/>
      <c r="P152" s="139"/>
      <c r="AA152" s="258"/>
    </row>
    <row r="153" spans="1:27" x14ac:dyDescent="0.3">
      <c r="A153" s="4"/>
      <c r="B153" s="246"/>
      <c r="C153" s="18"/>
      <c r="D153" s="49"/>
      <c r="P153" s="139"/>
      <c r="AA153" s="258"/>
    </row>
    <row r="154" spans="1:27" x14ac:dyDescent="0.3">
      <c r="D154" s="49"/>
      <c r="P154" s="139"/>
      <c r="AA154" s="258"/>
    </row>
    <row r="155" spans="1:27" x14ac:dyDescent="0.3">
      <c r="D155" s="49"/>
      <c r="P155" s="139"/>
      <c r="AA155" s="258"/>
    </row>
    <row r="156" spans="1:27" x14ac:dyDescent="0.3">
      <c r="D156" s="49"/>
      <c r="P156" s="139"/>
      <c r="AA156" s="258"/>
    </row>
    <row r="157" spans="1:27" x14ac:dyDescent="0.3">
      <c r="A157" s="4"/>
      <c r="B157" s="246"/>
      <c r="C157" s="18"/>
      <c r="D157" s="49"/>
      <c r="P157" s="139"/>
      <c r="AA157" s="258"/>
    </row>
    <row r="158" spans="1:27" x14ac:dyDescent="0.3">
      <c r="A158" s="4"/>
      <c r="B158" s="246"/>
      <c r="C158" s="18"/>
      <c r="D158" s="49"/>
      <c r="P158" s="139"/>
      <c r="AA158" s="258"/>
    </row>
    <row r="159" spans="1:27" x14ac:dyDescent="0.3">
      <c r="A159" s="4"/>
      <c r="B159" s="246"/>
      <c r="C159" s="18"/>
      <c r="D159" s="49"/>
      <c r="P159" s="139"/>
      <c r="AA159" s="258"/>
    </row>
    <row r="160" spans="1:27" x14ac:dyDescent="0.3">
      <c r="A160" s="4"/>
      <c r="B160" s="246"/>
      <c r="C160" s="18"/>
      <c r="D160" s="49"/>
      <c r="P160" s="139"/>
      <c r="AA160" s="258"/>
    </row>
    <row r="161" spans="1:27" x14ac:dyDescent="0.3">
      <c r="A161" s="4"/>
      <c r="B161" s="246"/>
      <c r="C161" s="18"/>
      <c r="D161" s="49"/>
      <c r="P161" s="139"/>
      <c r="AA161" s="258"/>
    </row>
    <row r="162" spans="1:27" x14ac:dyDescent="0.3">
      <c r="A162" s="4"/>
      <c r="B162" s="246"/>
      <c r="C162" s="18"/>
      <c r="D162" s="49"/>
      <c r="P162" s="139"/>
      <c r="AA162" s="258"/>
    </row>
    <row r="163" spans="1:27" x14ac:dyDescent="0.3">
      <c r="A163" s="4"/>
      <c r="B163" s="246"/>
      <c r="C163" s="18"/>
      <c r="D163" s="49"/>
      <c r="P163" s="139"/>
      <c r="AA163" s="258"/>
    </row>
    <row r="164" spans="1:27" x14ac:dyDescent="0.3">
      <c r="A164" s="4"/>
      <c r="B164" s="246"/>
      <c r="C164" s="18"/>
      <c r="D164" s="49"/>
      <c r="P164" s="139"/>
      <c r="AA164" s="258"/>
    </row>
    <row r="165" spans="1:27" x14ac:dyDescent="0.3">
      <c r="A165" s="4"/>
      <c r="B165" s="246"/>
      <c r="C165" s="18"/>
      <c r="D165" s="49"/>
      <c r="P165" s="139"/>
      <c r="AA165" s="258"/>
    </row>
    <row r="166" spans="1:27" x14ac:dyDescent="0.3">
      <c r="A166" s="4"/>
      <c r="B166" s="246"/>
      <c r="C166" s="18"/>
      <c r="D166" s="49"/>
      <c r="P166" s="139"/>
      <c r="AA166" s="258"/>
    </row>
    <row r="167" spans="1:27" x14ac:dyDescent="0.3">
      <c r="A167" s="4"/>
      <c r="B167" s="246"/>
      <c r="C167" s="18"/>
      <c r="D167" s="49"/>
      <c r="P167" s="139"/>
      <c r="AA167" s="258"/>
    </row>
    <row r="168" spans="1:27" x14ac:dyDescent="0.3">
      <c r="A168" s="4"/>
      <c r="B168" s="246"/>
      <c r="C168" s="18"/>
      <c r="D168" s="49"/>
      <c r="P168" s="139"/>
      <c r="AA168" s="258"/>
    </row>
    <row r="169" spans="1:27" x14ac:dyDescent="0.3">
      <c r="A169" s="4"/>
      <c r="B169" s="246"/>
      <c r="C169" s="18"/>
      <c r="D169" s="49"/>
      <c r="P169" s="139"/>
      <c r="AA169" s="258"/>
    </row>
    <row r="170" spans="1:27" x14ac:dyDescent="0.3">
      <c r="A170" s="4"/>
      <c r="B170" s="246"/>
      <c r="C170" s="18"/>
      <c r="D170" s="49"/>
      <c r="P170" s="139"/>
      <c r="AA170" s="258"/>
    </row>
    <row r="171" spans="1:27" x14ac:dyDescent="0.3">
      <c r="A171" s="4"/>
      <c r="B171" s="246"/>
      <c r="C171" s="18"/>
      <c r="D171" s="49"/>
      <c r="P171" s="139"/>
      <c r="AA171" s="258"/>
    </row>
    <row r="172" spans="1:27" x14ac:dyDescent="0.3">
      <c r="A172" s="4"/>
      <c r="B172" s="246"/>
      <c r="C172" s="18"/>
      <c r="D172" s="49"/>
      <c r="P172" s="139"/>
      <c r="AA172" s="258"/>
    </row>
    <row r="173" spans="1:27" x14ac:dyDescent="0.3">
      <c r="A173" s="4"/>
      <c r="B173" s="246"/>
      <c r="C173" s="18"/>
      <c r="D173" s="49"/>
      <c r="P173" s="139"/>
      <c r="AA173" s="258"/>
    </row>
    <row r="174" spans="1:27" x14ac:dyDescent="0.3">
      <c r="A174" s="4"/>
      <c r="B174" s="246"/>
      <c r="C174" s="18"/>
      <c r="D174" s="49"/>
      <c r="P174" s="139"/>
      <c r="AA174" s="258"/>
    </row>
    <row r="175" spans="1:27" x14ac:dyDescent="0.3">
      <c r="A175" s="4"/>
      <c r="B175" s="246"/>
      <c r="C175" s="18"/>
      <c r="D175" s="49"/>
      <c r="P175" s="139"/>
      <c r="AA175" s="258"/>
    </row>
    <row r="176" spans="1:27" x14ac:dyDescent="0.3">
      <c r="A176" s="4"/>
      <c r="B176" s="246"/>
      <c r="C176" s="18"/>
      <c r="D176" s="49"/>
      <c r="P176" s="139"/>
      <c r="AA176" s="258"/>
    </row>
    <row r="177" spans="1:27" x14ac:dyDescent="0.3">
      <c r="A177" s="4"/>
      <c r="B177" s="246"/>
      <c r="C177" s="18"/>
      <c r="D177" s="49"/>
      <c r="P177" s="139"/>
      <c r="AA177" s="258"/>
    </row>
    <row r="178" spans="1:27" x14ac:dyDescent="0.3">
      <c r="A178" s="4"/>
      <c r="B178" s="246"/>
      <c r="C178" s="18"/>
      <c r="D178" s="49"/>
      <c r="P178" s="139"/>
    </row>
    <row r="179" spans="1:27" x14ac:dyDescent="0.3">
      <c r="A179" s="4"/>
      <c r="B179" s="246"/>
      <c r="C179" s="18"/>
      <c r="D179" s="49"/>
      <c r="P179" s="139"/>
    </row>
    <row r="180" spans="1:27" x14ac:dyDescent="0.3">
      <c r="A180" s="4"/>
      <c r="B180" s="246"/>
      <c r="C180" s="18"/>
      <c r="D180" s="49"/>
      <c r="P180" s="139"/>
    </row>
    <row r="181" spans="1:27" x14ac:dyDescent="0.3">
      <c r="A181" s="4"/>
      <c r="B181" s="246"/>
      <c r="C181" s="18"/>
      <c r="D181" s="49"/>
      <c r="P181" s="139"/>
    </row>
    <row r="182" spans="1:27" x14ac:dyDescent="0.3">
      <c r="A182" s="4"/>
      <c r="B182" s="246"/>
      <c r="C182" s="18"/>
      <c r="D182" s="49"/>
      <c r="P182" s="139"/>
    </row>
    <row r="183" spans="1:27" x14ac:dyDescent="0.3">
      <c r="A183" s="4"/>
      <c r="B183" s="246"/>
      <c r="C183" s="18"/>
      <c r="D183" s="49"/>
      <c r="P183" s="139"/>
    </row>
    <row r="184" spans="1:27" x14ac:dyDescent="0.3">
      <c r="A184" s="4"/>
      <c r="B184" s="246"/>
      <c r="C184" s="18"/>
      <c r="D184" s="49"/>
      <c r="P184" s="139"/>
    </row>
    <row r="185" spans="1:27" x14ac:dyDescent="0.3">
      <c r="A185" s="4"/>
      <c r="B185" s="246"/>
      <c r="C185" s="18"/>
      <c r="D185" s="49"/>
      <c r="P185" s="139"/>
    </row>
    <row r="186" spans="1:27" x14ac:dyDescent="0.3">
      <c r="A186" s="4"/>
      <c r="B186" s="246"/>
      <c r="C186" s="18"/>
      <c r="D186" s="49"/>
      <c r="P186" s="139"/>
    </row>
    <row r="187" spans="1:27" x14ac:dyDescent="0.3">
      <c r="A187" s="4"/>
      <c r="B187" s="246"/>
      <c r="C187" s="18"/>
      <c r="D187" s="49"/>
      <c r="P187" s="139"/>
    </row>
    <row r="188" spans="1:27" x14ac:dyDescent="0.3">
      <c r="A188" s="4"/>
      <c r="B188" s="246"/>
      <c r="C188" s="18"/>
      <c r="D188" s="49"/>
      <c r="P188" s="139"/>
    </row>
    <row r="189" spans="1:27" x14ac:dyDescent="0.3">
      <c r="A189" s="4"/>
      <c r="B189" s="246"/>
      <c r="C189" s="18"/>
      <c r="D189" s="49"/>
      <c r="P189" s="139"/>
    </row>
    <row r="190" spans="1:27" x14ac:dyDescent="0.3">
      <c r="A190" s="4"/>
      <c r="B190" s="246"/>
      <c r="C190" s="18"/>
      <c r="D190" s="49"/>
      <c r="P190" s="139"/>
    </row>
    <row r="191" spans="1:27" x14ac:dyDescent="0.3">
      <c r="A191" s="4"/>
      <c r="B191" s="246"/>
      <c r="C191" s="18"/>
      <c r="D191" s="49"/>
      <c r="P191" s="139"/>
    </row>
    <row r="192" spans="1:27" x14ac:dyDescent="0.3">
      <c r="A192" s="4"/>
      <c r="B192" s="246"/>
      <c r="C192" s="18"/>
      <c r="D192" s="49"/>
      <c r="P192" s="139"/>
    </row>
    <row r="193" spans="1:16" x14ac:dyDescent="0.3">
      <c r="A193" s="4"/>
      <c r="B193" s="246"/>
      <c r="C193" s="18"/>
      <c r="D193" s="49"/>
      <c r="P193" s="139"/>
    </row>
    <row r="194" spans="1:16" x14ac:dyDescent="0.3">
      <c r="A194" s="4"/>
      <c r="B194" s="246"/>
      <c r="C194" s="18"/>
      <c r="D194" s="49"/>
      <c r="P194" s="139"/>
    </row>
    <row r="195" spans="1:16" x14ac:dyDescent="0.3">
      <c r="A195" s="4"/>
      <c r="B195" s="246"/>
      <c r="C195" s="18"/>
      <c r="D195" s="49"/>
      <c r="P195" s="139"/>
    </row>
    <row r="196" spans="1:16" x14ac:dyDescent="0.3">
      <c r="A196" s="4"/>
      <c r="B196" s="246"/>
      <c r="C196" s="18"/>
      <c r="D196" s="49"/>
      <c r="P196" s="139"/>
    </row>
    <row r="197" spans="1:16" x14ac:dyDescent="0.3">
      <c r="A197" s="4"/>
      <c r="B197" s="246"/>
      <c r="C197" s="18"/>
      <c r="D197" s="49"/>
      <c r="P197" s="139"/>
    </row>
    <row r="198" spans="1:16" x14ac:dyDescent="0.3">
      <c r="A198" s="4"/>
      <c r="B198" s="246"/>
      <c r="C198" s="18"/>
      <c r="D198" s="49"/>
      <c r="P198" s="139"/>
    </row>
    <row r="199" spans="1:16" x14ac:dyDescent="0.3">
      <c r="A199" s="4"/>
      <c r="B199" s="246"/>
      <c r="C199" s="18"/>
      <c r="D199" s="49"/>
      <c r="P199" s="139"/>
    </row>
    <row r="200" spans="1:16" x14ac:dyDescent="0.3">
      <c r="A200" s="4"/>
      <c r="B200" s="246"/>
      <c r="C200" s="18"/>
      <c r="D200" s="49"/>
      <c r="P200" s="139"/>
    </row>
    <row r="201" spans="1:16" x14ac:dyDescent="0.3">
      <c r="A201" s="4"/>
      <c r="B201" s="246"/>
      <c r="C201" s="18"/>
      <c r="D201" s="49"/>
      <c r="P201" s="139"/>
    </row>
    <row r="202" spans="1:16" x14ac:dyDescent="0.3">
      <c r="A202" s="4"/>
      <c r="B202" s="246"/>
      <c r="C202" s="18"/>
      <c r="D202" s="49"/>
      <c r="P202" s="139"/>
    </row>
    <row r="203" spans="1:16" x14ac:dyDescent="0.3">
      <c r="A203" s="4"/>
      <c r="B203" s="246"/>
      <c r="C203" s="18"/>
      <c r="D203" s="49"/>
      <c r="P203" s="139"/>
    </row>
    <row r="204" spans="1:16" x14ac:dyDescent="0.3">
      <c r="A204" s="4"/>
      <c r="B204" s="246"/>
      <c r="C204" s="18"/>
      <c r="D204" s="49"/>
      <c r="P204" s="139"/>
    </row>
    <row r="205" spans="1:16" x14ac:dyDescent="0.3">
      <c r="A205" s="4"/>
      <c r="B205" s="246"/>
      <c r="C205" s="18"/>
      <c r="D205" s="49"/>
      <c r="P205" s="139"/>
    </row>
    <row r="206" spans="1:16" x14ac:dyDescent="0.3">
      <c r="A206" s="4"/>
      <c r="B206" s="246"/>
      <c r="C206" s="18"/>
      <c r="D206" s="49"/>
      <c r="P206" s="139"/>
    </row>
    <row r="207" spans="1:16" x14ac:dyDescent="0.3">
      <c r="A207" s="4"/>
      <c r="B207" s="246"/>
      <c r="C207" s="18"/>
      <c r="D207" s="49"/>
      <c r="P207" s="139"/>
    </row>
    <row r="208" spans="1:16" x14ac:dyDescent="0.3">
      <c r="A208" s="4"/>
      <c r="B208" s="246"/>
      <c r="C208" s="18"/>
      <c r="D208" s="49"/>
      <c r="P208" s="139"/>
    </row>
    <row r="209" spans="1:16" x14ac:dyDescent="0.3">
      <c r="A209" s="4"/>
      <c r="B209" s="246"/>
      <c r="C209" s="18"/>
      <c r="D209" s="49"/>
      <c r="P209" s="139"/>
    </row>
    <row r="210" spans="1:16" x14ac:dyDescent="0.3">
      <c r="A210" s="4"/>
      <c r="B210" s="246"/>
      <c r="C210" s="18"/>
      <c r="D210" s="49"/>
      <c r="P210" s="139"/>
    </row>
    <row r="211" spans="1:16" x14ac:dyDescent="0.3">
      <c r="A211" s="4"/>
      <c r="B211" s="246"/>
      <c r="C211" s="18"/>
      <c r="D211" s="49"/>
      <c r="P211" s="139"/>
    </row>
    <row r="212" spans="1:16" x14ac:dyDescent="0.3">
      <c r="A212" s="4"/>
      <c r="B212" s="246"/>
      <c r="C212" s="18"/>
      <c r="D212" s="49"/>
      <c r="P212" s="139"/>
    </row>
    <row r="213" spans="1:16" x14ac:dyDescent="0.3">
      <c r="A213" s="4"/>
      <c r="B213" s="246"/>
      <c r="C213" s="18"/>
      <c r="D213" s="49"/>
      <c r="P213" s="139"/>
    </row>
    <row r="214" spans="1:16" x14ac:dyDescent="0.3">
      <c r="A214" s="4"/>
      <c r="B214" s="246"/>
      <c r="C214" s="18"/>
      <c r="D214" s="49"/>
      <c r="P214" s="139"/>
    </row>
    <row r="215" spans="1:16" x14ac:dyDescent="0.3">
      <c r="A215" s="4"/>
      <c r="B215" s="246"/>
      <c r="C215" s="18"/>
      <c r="D215" s="49"/>
      <c r="P215" s="139"/>
    </row>
    <row r="216" spans="1:16" x14ac:dyDescent="0.3">
      <c r="A216" s="4"/>
      <c r="B216" s="246"/>
      <c r="C216" s="18"/>
      <c r="D216" s="49"/>
      <c r="P216" s="139"/>
    </row>
    <row r="217" spans="1:16" x14ac:dyDescent="0.3">
      <c r="A217" s="4"/>
      <c r="B217" s="246"/>
      <c r="C217" s="18"/>
      <c r="D217" s="49"/>
      <c r="P217" s="139"/>
    </row>
    <row r="218" spans="1:16" x14ac:dyDescent="0.3">
      <c r="A218" s="4"/>
      <c r="B218" s="246"/>
      <c r="C218" s="18"/>
      <c r="D218" s="49"/>
      <c r="P218" s="139"/>
    </row>
    <row r="219" spans="1:16" x14ac:dyDescent="0.3">
      <c r="A219" s="4"/>
      <c r="B219" s="246"/>
      <c r="C219" s="18"/>
      <c r="D219" s="49"/>
      <c r="P219" s="139"/>
    </row>
    <row r="220" spans="1:16" x14ac:dyDescent="0.3">
      <c r="A220" s="4"/>
      <c r="B220" s="246"/>
      <c r="C220" s="18"/>
      <c r="D220" s="49"/>
      <c r="P220" s="139"/>
    </row>
    <row r="221" spans="1:16" x14ac:dyDescent="0.3">
      <c r="A221" s="4"/>
      <c r="B221" s="246"/>
      <c r="C221" s="18"/>
      <c r="D221" s="49"/>
      <c r="P221" s="139"/>
    </row>
    <row r="222" spans="1:16" x14ac:dyDescent="0.3">
      <c r="A222" s="4"/>
      <c r="B222" s="246"/>
      <c r="C222" s="18"/>
      <c r="D222" s="49"/>
      <c r="P222" s="139"/>
    </row>
    <row r="223" spans="1:16" x14ac:dyDescent="0.3">
      <c r="A223" s="4"/>
      <c r="B223" s="246"/>
      <c r="C223" s="18"/>
      <c r="D223" s="49"/>
      <c r="P223" s="139"/>
    </row>
    <row r="224" spans="1:16" x14ac:dyDescent="0.3">
      <c r="A224" s="4"/>
      <c r="B224" s="246"/>
      <c r="C224" s="18"/>
      <c r="D224" s="49"/>
      <c r="P224" s="139"/>
    </row>
    <row r="225" spans="1:16" x14ac:dyDescent="0.3">
      <c r="A225" s="4"/>
      <c r="B225" s="246"/>
      <c r="C225" s="18"/>
      <c r="D225" s="49"/>
      <c r="P225" s="139"/>
    </row>
    <row r="226" spans="1:16" x14ac:dyDescent="0.3">
      <c r="A226" s="4"/>
      <c r="B226" s="246"/>
      <c r="C226" s="18"/>
      <c r="D226" s="49"/>
      <c r="P226" s="139"/>
    </row>
    <row r="227" spans="1:16" x14ac:dyDescent="0.3">
      <c r="A227" s="4"/>
      <c r="B227" s="246"/>
      <c r="C227" s="18"/>
      <c r="D227" s="49"/>
      <c r="P227" s="139"/>
    </row>
    <row r="228" spans="1:16" x14ac:dyDescent="0.3">
      <c r="A228" s="4"/>
      <c r="B228" s="246"/>
      <c r="C228" s="18"/>
      <c r="D228" s="49"/>
      <c r="P228" s="139"/>
    </row>
    <row r="229" spans="1:16" x14ac:dyDescent="0.3">
      <c r="A229" s="4"/>
      <c r="B229" s="246"/>
      <c r="C229" s="18"/>
      <c r="D229" s="49"/>
      <c r="P229" s="139"/>
    </row>
    <row r="230" spans="1:16" x14ac:dyDescent="0.3">
      <c r="A230" s="4"/>
      <c r="B230" s="246"/>
      <c r="C230" s="18"/>
      <c r="D230" s="49"/>
      <c r="P230" s="139"/>
    </row>
    <row r="231" spans="1:16" x14ac:dyDescent="0.3">
      <c r="A231" s="4"/>
      <c r="B231" s="246"/>
      <c r="C231" s="18"/>
      <c r="D231" s="49"/>
      <c r="P231" s="139"/>
    </row>
    <row r="232" spans="1:16" x14ac:dyDescent="0.3">
      <c r="A232" s="4"/>
      <c r="B232" s="246"/>
      <c r="C232" s="18"/>
      <c r="D232" s="49"/>
      <c r="P232" s="139"/>
    </row>
    <row r="233" spans="1:16" x14ac:dyDescent="0.3">
      <c r="A233" s="4"/>
      <c r="B233" s="246"/>
      <c r="C233" s="18"/>
      <c r="D233" s="49"/>
      <c r="P233" s="139"/>
    </row>
    <row r="234" spans="1:16" x14ac:dyDescent="0.3">
      <c r="A234" s="4"/>
      <c r="B234" s="246"/>
      <c r="C234" s="18"/>
      <c r="D234" s="49"/>
      <c r="P234" s="139"/>
    </row>
    <row r="235" spans="1:16" x14ac:dyDescent="0.3">
      <c r="A235" s="4"/>
      <c r="B235" s="246"/>
      <c r="C235" s="18"/>
      <c r="D235" s="49"/>
      <c r="P235" s="139"/>
    </row>
    <row r="236" spans="1:16" x14ac:dyDescent="0.3">
      <c r="A236" s="4"/>
      <c r="B236" s="246"/>
      <c r="C236" s="18"/>
      <c r="D236" s="49"/>
      <c r="P236" s="139"/>
    </row>
    <row r="237" spans="1:16" x14ac:dyDescent="0.3">
      <c r="A237" s="4"/>
      <c r="B237" s="246"/>
      <c r="C237" s="18"/>
      <c r="D237" s="49"/>
    </row>
    <row r="238" spans="1:16" x14ac:dyDescent="0.3">
      <c r="A238" s="4"/>
      <c r="B238" s="246"/>
      <c r="C238" s="18"/>
      <c r="D238" s="49"/>
      <c r="P238" s="139"/>
    </row>
    <row r="239" spans="1:16" x14ac:dyDescent="0.3">
      <c r="A239" s="4"/>
      <c r="B239" s="246"/>
      <c r="C239" s="18"/>
      <c r="D239" s="49"/>
    </row>
    <row r="240" spans="1:16" x14ac:dyDescent="0.3">
      <c r="A240" s="4"/>
      <c r="B240" s="246"/>
      <c r="C240" s="18"/>
      <c r="D240" s="49"/>
    </row>
    <row r="241" spans="1:4" x14ac:dyDescent="0.3">
      <c r="A241" s="4"/>
      <c r="B241" s="246"/>
      <c r="C241" s="18"/>
      <c r="D241" s="49"/>
    </row>
    <row r="242" spans="1:4" x14ac:dyDescent="0.3">
      <c r="A242" s="4"/>
      <c r="B242" s="246"/>
      <c r="C242" s="18"/>
      <c r="D242" s="49"/>
    </row>
    <row r="243" spans="1:4" x14ac:dyDescent="0.3">
      <c r="A243" s="4"/>
      <c r="B243" s="246"/>
      <c r="C243" s="18"/>
      <c r="D243" s="49"/>
    </row>
    <row r="244" spans="1:4" x14ac:dyDescent="0.3">
      <c r="A244" s="4"/>
      <c r="B244" s="246"/>
      <c r="C244" s="18"/>
      <c r="D244" s="49"/>
    </row>
    <row r="245" spans="1:4" x14ac:dyDescent="0.3">
      <c r="A245" s="4"/>
      <c r="B245" s="246"/>
      <c r="C245" s="18"/>
      <c r="D245" s="49"/>
    </row>
    <row r="246" spans="1:4" x14ac:dyDescent="0.3">
      <c r="A246" s="4"/>
      <c r="B246" s="246"/>
      <c r="C246" s="18"/>
      <c r="D246" s="49"/>
    </row>
    <row r="247" spans="1:4" x14ac:dyDescent="0.3">
      <c r="A247" s="4"/>
      <c r="B247" s="246"/>
      <c r="C247" s="18"/>
      <c r="D247" s="49"/>
    </row>
    <row r="248" spans="1:4" x14ac:dyDescent="0.3">
      <c r="A248" s="4"/>
      <c r="B248" s="246"/>
      <c r="C248" s="18"/>
      <c r="D248" s="49"/>
    </row>
    <row r="249" spans="1:4" x14ac:dyDescent="0.3">
      <c r="A249" s="4"/>
      <c r="B249" s="246"/>
      <c r="C249" s="18"/>
      <c r="D249" s="49"/>
    </row>
    <row r="250" spans="1:4" x14ac:dyDescent="0.3">
      <c r="A250" s="4"/>
      <c r="B250" s="246"/>
      <c r="C250" s="18"/>
      <c r="D250" s="49"/>
    </row>
    <row r="251" spans="1:4" x14ac:dyDescent="0.3">
      <c r="A251" s="4"/>
      <c r="B251" s="246"/>
      <c r="C251" s="18"/>
      <c r="D251" s="49"/>
    </row>
    <row r="252" spans="1:4" x14ac:dyDescent="0.3">
      <c r="A252" s="4"/>
      <c r="B252" s="246"/>
      <c r="C252" s="18"/>
      <c r="D252" s="49"/>
    </row>
    <row r="253" spans="1:4" x14ac:dyDescent="0.3">
      <c r="A253" s="4"/>
      <c r="B253" s="246"/>
      <c r="C253" s="18"/>
      <c r="D253" s="49"/>
    </row>
    <row r="254" spans="1:4" x14ac:dyDescent="0.3">
      <c r="A254" s="4"/>
      <c r="B254" s="246"/>
      <c r="C254" s="18"/>
      <c r="D254" s="49"/>
    </row>
    <row r="255" spans="1:4" x14ac:dyDescent="0.3">
      <c r="A255" s="4"/>
      <c r="B255" s="246"/>
      <c r="C255" s="18"/>
      <c r="D255" s="49"/>
    </row>
    <row r="256" spans="1:4" x14ac:dyDescent="0.3">
      <c r="A256" s="4"/>
      <c r="B256" s="246"/>
      <c r="C256" s="18"/>
      <c r="D256" s="49"/>
    </row>
    <row r="257" spans="1:4" x14ac:dyDescent="0.3">
      <c r="A257" s="4"/>
      <c r="B257" s="246"/>
      <c r="C257" s="18"/>
      <c r="D257" s="49"/>
    </row>
    <row r="258" spans="1:4" x14ac:dyDescent="0.3">
      <c r="A258" s="4"/>
      <c r="B258" s="246"/>
      <c r="C258" s="18"/>
      <c r="D258" s="49"/>
    </row>
    <row r="259" spans="1:4" x14ac:dyDescent="0.3">
      <c r="A259" s="4"/>
      <c r="B259" s="246"/>
      <c r="C259" s="18"/>
      <c r="D259" s="49"/>
    </row>
    <row r="260" spans="1:4" x14ac:dyDescent="0.3">
      <c r="A260" s="4"/>
      <c r="B260" s="246"/>
      <c r="C260" s="18"/>
      <c r="D260" s="49"/>
    </row>
    <row r="261" spans="1:4" x14ac:dyDescent="0.3">
      <c r="A261" s="4"/>
      <c r="B261" s="246"/>
      <c r="C261" s="18"/>
      <c r="D261" s="49"/>
    </row>
    <row r="262" spans="1:4" x14ac:dyDescent="0.3">
      <c r="A262" s="4"/>
      <c r="B262" s="246"/>
      <c r="C262" s="18"/>
      <c r="D262" s="49"/>
    </row>
    <row r="263" spans="1:4" x14ac:dyDescent="0.3">
      <c r="A263" s="4"/>
      <c r="B263" s="246"/>
      <c r="C263" s="18"/>
      <c r="D263" s="49"/>
    </row>
    <row r="264" spans="1:4" x14ac:dyDescent="0.3">
      <c r="A264" s="4"/>
      <c r="B264" s="246"/>
      <c r="C264" s="18"/>
      <c r="D264" s="49"/>
    </row>
    <row r="265" spans="1:4" x14ac:dyDescent="0.3">
      <c r="A265" s="4"/>
      <c r="B265" s="246"/>
      <c r="C265" s="18"/>
      <c r="D265" s="49"/>
    </row>
    <row r="266" spans="1:4" x14ac:dyDescent="0.3">
      <c r="A266" s="4"/>
      <c r="B266" s="246"/>
      <c r="C266" s="18"/>
      <c r="D266" s="49"/>
    </row>
    <row r="267" spans="1:4" x14ac:dyDescent="0.3">
      <c r="A267" s="4"/>
      <c r="B267" s="246"/>
      <c r="C267" s="18"/>
      <c r="D267" s="49"/>
    </row>
    <row r="268" spans="1:4" x14ac:dyDescent="0.3">
      <c r="A268" s="4"/>
      <c r="B268" s="246"/>
      <c r="C268" s="18"/>
      <c r="D268" s="49"/>
    </row>
    <row r="269" spans="1:4" x14ac:dyDescent="0.3">
      <c r="D269" s="49"/>
    </row>
    <row r="270" spans="1:4" x14ac:dyDescent="0.3">
      <c r="D270" s="49"/>
    </row>
    <row r="271" spans="1:4" x14ac:dyDescent="0.3">
      <c r="D271" s="49"/>
    </row>
    <row r="272" spans="1:4" x14ac:dyDescent="0.3">
      <c r="D272" s="49"/>
    </row>
    <row r="273" spans="4:4" x14ac:dyDescent="0.3">
      <c r="D273" s="49"/>
    </row>
    <row r="274" spans="4:4" x14ac:dyDescent="0.3">
      <c r="D274" s="49"/>
    </row>
    <row r="275" spans="4:4" x14ac:dyDescent="0.3">
      <c r="D275" s="49"/>
    </row>
    <row r="276" spans="4:4" x14ac:dyDescent="0.3">
      <c r="D276" s="49"/>
    </row>
    <row r="277" spans="4:4" x14ac:dyDescent="0.3">
      <c r="D277" s="49"/>
    </row>
    <row r="278" spans="4:4" x14ac:dyDescent="0.3">
      <c r="D278" s="49"/>
    </row>
    <row r="279" spans="4:4" x14ac:dyDescent="0.3">
      <c r="D279" s="49"/>
    </row>
    <row r="280" spans="4:4" x14ac:dyDescent="0.3">
      <c r="D280" s="49"/>
    </row>
    <row r="281" spans="4:4" x14ac:dyDescent="0.3">
      <c r="D281" s="49"/>
    </row>
    <row r="282" spans="4:4" x14ac:dyDescent="0.3">
      <c r="D282" s="49"/>
    </row>
    <row r="283" spans="4:4" x14ac:dyDescent="0.3">
      <c r="D283" s="49"/>
    </row>
    <row r="284" spans="4:4" x14ac:dyDescent="0.3">
      <c r="D284" s="49"/>
    </row>
    <row r="285" spans="4:4" x14ac:dyDescent="0.3">
      <c r="D285" s="49"/>
    </row>
    <row r="286" spans="4:4" x14ac:dyDescent="0.3">
      <c r="D286" s="49"/>
    </row>
    <row r="287" spans="4:4" x14ac:dyDescent="0.3">
      <c r="D287" s="49"/>
    </row>
    <row r="288" spans="4:4" x14ac:dyDescent="0.3">
      <c r="D288" s="49"/>
    </row>
    <row r="289" spans="4:4" x14ac:dyDescent="0.3">
      <c r="D289" s="49"/>
    </row>
    <row r="290" spans="4:4" x14ac:dyDescent="0.3">
      <c r="D290" s="49"/>
    </row>
    <row r="291" spans="4:4" x14ac:dyDescent="0.3">
      <c r="D291" s="49"/>
    </row>
    <row r="292" spans="4:4" x14ac:dyDescent="0.3">
      <c r="D292" s="49"/>
    </row>
    <row r="293" spans="4:4" x14ac:dyDescent="0.3">
      <c r="D293" s="49"/>
    </row>
    <row r="294" spans="4:4" x14ac:dyDescent="0.3">
      <c r="D294" s="49"/>
    </row>
    <row r="295" spans="4:4" x14ac:dyDescent="0.3">
      <c r="D295" s="49"/>
    </row>
    <row r="296" spans="4:4" x14ac:dyDescent="0.3">
      <c r="D296" s="49"/>
    </row>
    <row r="297" spans="4:4" x14ac:dyDescent="0.3">
      <c r="D297" s="49"/>
    </row>
    <row r="298" spans="4:4" x14ac:dyDescent="0.3">
      <c r="D298" s="49"/>
    </row>
    <row r="299" spans="4:4" x14ac:dyDescent="0.3">
      <c r="D299" s="49"/>
    </row>
    <row r="300" spans="4:4" x14ac:dyDescent="0.3">
      <c r="D300" s="49"/>
    </row>
    <row r="301" spans="4:4" x14ac:dyDescent="0.3">
      <c r="D301" s="49"/>
    </row>
    <row r="302" spans="4:4" x14ac:dyDescent="0.3">
      <c r="D302" s="49"/>
    </row>
    <row r="303" spans="4:4" x14ac:dyDescent="0.3">
      <c r="D303" s="49"/>
    </row>
    <row r="304" spans="4:4" x14ac:dyDescent="0.3">
      <c r="D304" s="49"/>
    </row>
    <row r="305" spans="4:4" x14ac:dyDescent="0.3">
      <c r="D305" s="49"/>
    </row>
    <row r="306" spans="4:4" x14ac:dyDescent="0.3">
      <c r="D306" s="49"/>
    </row>
    <row r="307" spans="4:4" x14ac:dyDescent="0.3">
      <c r="D307" s="49"/>
    </row>
    <row r="308" spans="4:4" x14ac:dyDescent="0.3">
      <c r="D308" s="49"/>
    </row>
    <row r="309" spans="4:4" x14ac:dyDescent="0.3">
      <c r="D309" s="49"/>
    </row>
    <row r="310" spans="4:4" x14ac:dyDescent="0.3">
      <c r="D310" s="49"/>
    </row>
    <row r="311" spans="4:4" x14ac:dyDescent="0.3">
      <c r="D311" s="49"/>
    </row>
    <row r="312" spans="4:4" x14ac:dyDescent="0.3">
      <c r="D312" s="49"/>
    </row>
    <row r="313" spans="4:4" x14ac:dyDescent="0.3">
      <c r="D313" s="49"/>
    </row>
    <row r="314" spans="4:4" x14ac:dyDescent="0.3">
      <c r="D314" s="49"/>
    </row>
    <row r="315" spans="4:4" x14ac:dyDescent="0.3">
      <c r="D315" s="49"/>
    </row>
    <row r="316" spans="4:4" x14ac:dyDescent="0.3">
      <c r="D316" s="49"/>
    </row>
    <row r="317" spans="4:4" x14ac:dyDescent="0.3">
      <c r="D317" s="49"/>
    </row>
    <row r="318" spans="4:4" x14ac:dyDescent="0.3">
      <c r="D318" s="49"/>
    </row>
    <row r="319" spans="4:4" x14ac:dyDescent="0.3">
      <c r="D319" s="49"/>
    </row>
    <row r="320" spans="4:4" x14ac:dyDescent="0.3">
      <c r="D320" s="49"/>
    </row>
    <row r="321" spans="4:4" x14ac:dyDescent="0.3">
      <c r="D321" s="49"/>
    </row>
    <row r="322" spans="4:4" x14ac:dyDescent="0.3">
      <c r="D322" s="49"/>
    </row>
    <row r="323" spans="4:4" x14ac:dyDescent="0.3">
      <c r="D323" s="49"/>
    </row>
    <row r="324" spans="4:4" x14ac:dyDescent="0.3">
      <c r="D324" s="49"/>
    </row>
    <row r="325" spans="4:4" x14ac:dyDescent="0.3">
      <c r="D325" s="49"/>
    </row>
    <row r="326" spans="4:4" x14ac:dyDescent="0.3">
      <c r="D326" s="49"/>
    </row>
    <row r="327" spans="4:4" x14ac:dyDescent="0.3">
      <c r="D327" s="49"/>
    </row>
    <row r="328" spans="4:4" x14ac:dyDescent="0.3">
      <c r="D328" s="49"/>
    </row>
    <row r="329" spans="4:4" x14ac:dyDescent="0.3">
      <c r="D329" s="49"/>
    </row>
    <row r="330" spans="4:4" x14ac:dyDescent="0.3">
      <c r="D330" s="49"/>
    </row>
    <row r="331" spans="4:4" x14ac:dyDescent="0.3">
      <c r="D331" s="49"/>
    </row>
    <row r="332" spans="4:4" x14ac:dyDescent="0.3">
      <c r="D332" s="49"/>
    </row>
    <row r="333" spans="4:4" x14ac:dyDescent="0.3">
      <c r="D333" s="49"/>
    </row>
    <row r="334" spans="4:4" x14ac:dyDescent="0.3">
      <c r="D334" s="49"/>
    </row>
    <row r="335" spans="4:4" x14ac:dyDescent="0.3">
      <c r="D335" s="49"/>
    </row>
    <row r="336" spans="4:4" x14ac:dyDescent="0.3">
      <c r="D336" s="49"/>
    </row>
    <row r="337" spans="4:4" x14ac:dyDescent="0.3">
      <c r="D337" s="49"/>
    </row>
    <row r="338" spans="4:4" x14ac:dyDescent="0.3">
      <c r="D338" s="49"/>
    </row>
    <row r="339" spans="4:4" x14ac:dyDescent="0.3">
      <c r="D339" s="49"/>
    </row>
    <row r="340" spans="4:4" x14ac:dyDescent="0.3">
      <c r="D340" s="49"/>
    </row>
    <row r="341" spans="4:4" x14ac:dyDescent="0.3">
      <c r="D341" s="49"/>
    </row>
    <row r="342" spans="4:4" x14ac:dyDescent="0.3">
      <c r="D342" s="49"/>
    </row>
    <row r="343" spans="4:4" x14ac:dyDescent="0.3">
      <c r="D343" s="49"/>
    </row>
    <row r="344" spans="4:4" x14ac:dyDescent="0.3">
      <c r="D344" s="49"/>
    </row>
    <row r="345" spans="4:4" x14ac:dyDescent="0.3">
      <c r="D345" s="49"/>
    </row>
    <row r="346" spans="4:4" x14ac:dyDescent="0.3">
      <c r="D346" s="49"/>
    </row>
    <row r="347" spans="4:4" x14ac:dyDescent="0.3">
      <c r="D347" s="49"/>
    </row>
    <row r="348" spans="4:4" x14ac:dyDescent="0.3">
      <c r="D348" s="49"/>
    </row>
    <row r="349" spans="4:4" x14ac:dyDescent="0.3">
      <c r="D349" s="49"/>
    </row>
    <row r="350" spans="4:4" x14ac:dyDescent="0.3">
      <c r="D350" s="49"/>
    </row>
    <row r="351" spans="4:4" x14ac:dyDescent="0.3">
      <c r="D351" s="49"/>
    </row>
    <row r="352" spans="4:4" x14ac:dyDescent="0.3">
      <c r="D352" s="49"/>
    </row>
    <row r="353" spans="4:4" x14ac:dyDescent="0.3">
      <c r="D353" s="49"/>
    </row>
    <row r="354" spans="4:4" x14ac:dyDescent="0.3">
      <c r="D354" s="49"/>
    </row>
    <row r="355" spans="4:4" x14ac:dyDescent="0.3">
      <c r="D355" s="49"/>
    </row>
    <row r="356" spans="4:4" x14ac:dyDescent="0.3">
      <c r="D356" s="49"/>
    </row>
    <row r="357" spans="4:4" x14ac:dyDescent="0.3">
      <c r="D357" s="49"/>
    </row>
    <row r="358" spans="4:4" x14ac:dyDescent="0.3">
      <c r="D358" s="49"/>
    </row>
    <row r="359" spans="4:4" x14ac:dyDescent="0.3">
      <c r="D359" s="49"/>
    </row>
    <row r="360" spans="4:4" x14ac:dyDescent="0.3">
      <c r="D360" s="49"/>
    </row>
    <row r="361" spans="4:4" x14ac:dyDescent="0.3">
      <c r="D361" s="49"/>
    </row>
    <row r="362" spans="4:4" x14ac:dyDescent="0.3">
      <c r="D362" s="49"/>
    </row>
    <row r="363" spans="4:4" x14ac:dyDescent="0.3">
      <c r="D363" s="49"/>
    </row>
    <row r="364" spans="4:4" x14ac:dyDescent="0.3">
      <c r="D364" s="49"/>
    </row>
    <row r="365" spans="4:4" x14ac:dyDescent="0.3">
      <c r="D365" s="49"/>
    </row>
    <row r="366" spans="4:4" x14ac:dyDescent="0.3">
      <c r="D366" s="49"/>
    </row>
    <row r="367" spans="4:4" x14ac:dyDescent="0.3">
      <c r="D367" s="49"/>
    </row>
    <row r="368" spans="4:4" x14ac:dyDescent="0.3">
      <c r="D368" s="49"/>
    </row>
    <row r="369" spans="4:4" x14ac:dyDescent="0.3">
      <c r="D369" s="49"/>
    </row>
    <row r="370" spans="4:4" x14ac:dyDescent="0.3">
      <c r="D370" s="49"/>
    </row>
    <row r="371" spans="4:4" x14ac:dyDescent="0.3">
      <c r="D371" s="49"/>
    </row>
    <row r="372" spans="4:4" x14ac:dyDescent="0.3">
      <c r="D372" s="49"/>
    </row>
    <row r="373" spans="4:4" x14ac:dyDescent="0.3">
      <c r="D373" s="49"/>
    </row>
    <row r="374" spans="4:4" x14ac:dyDescent="0.3">
      <c r="D374" s="49"/>
    </row>
    <row r="375" spans="4:4" x14ac:dyDescent="0.3">
      <c r="D375" s="49"/>
    </row>
    <row r="376" spans="4:4" x14ac:dyDescent="0.3">
      <c r="D376" s="49"/>
    </row>
    <row r="377" spans="4:4" x14ac:dyDescent="0.3">
      <c r="D377" s="49"/>
    </row>
    <row r="378" spans="4:4" x14ac:dyDescent="0.3">
      <c r="D378" s="49"/>
    </row>
    <row r="379" spans="4:4" x14ac:dyDescent="0.3">
      <c r="D379" s="49"/>
    </row>
    <row r="380" spans="4:4" x14ac:dyDescent="0.3">
      <c r="D380" s="49"/>
    </row>
    <row r="381" spans="4:4" x14ac:dyDescent="0.3">
      <c r="D381" s="49"/>
    </row>
    <row r="382" spans="4:4" x14ac:dyDescent="0.3">
      <c r="D382" s="49"/>
    </row>
    <row r="383" spans="4:4" x14ac:dyDescent="0.3">
      <c r="D383" s="49"/>
    </row>
    <row r="384" spans="4:4" x14ac:dyDescent="0.3">
      <c r="D384" s="49"/>
    </row>
    <row r="385" spans="4:4" x14ac:dyDescent="0.3">
      <c r="D385" s="49"/>
    </row>
    <row r="386" spans="4:4" x14ac:dyDescent="0.3">
      <c r="D386" s="49"/>
    </row>
    <row r="387" spans="4:4" x14ac:dyDescent="0.3">
      <c r="D387" s="49"/>
    </row>
    <row r="388" spans="4:4" x14ac:dyDescent="0.3">
      <c r="D388" s="49"/>
    </row>
    <row r="389" spans="4:4" x14ac:dyDescent="0.3">
      <c r="D389" s="49"/>
    </row>
    <row r="390" spans="4:4" x14ac:dyDescent="0.3">
      <c r="D390" s="49"/>
    </row>
    <row r="391" spans="4:4" x14ac:dyDescent="0.3">
      <c r="D391" s="49"/>
    </row>
    <row r="392" spans="4:4" x14ac:dyDescent="0.3">
      <c r="D392" s="49"/>
    </row>
    <row r="393" spans="4:4" x14ac:dyDescent="0.3">
      <c r="D393" s="49"/>
    </row>
    <row r="394" spans="4:4" x14ac:dyDescent="0.3">
      <c r="D394" s="49"/>
    </row>
    <row r="395" spans="4:4" x14ac:dyDescent="0.3">
      <c r="D395" s="49"/>
    </row>
    <row r="396" spans="4:4" x14ac:dyDescent="0.3">
      <c r="D396" s="49"/>
    </row>
    <row r="397" spans="4:4" x14ac:dyDescent="0.3">
      <c r="D397" s="49"/>
    </row>
    <row r="398" spans="4:4" x14ac:dyDescent="0.3">
      <c r="D398" s="49"/>
    </row>
    <row r="399" spans="4:4" x14ac:dyDescent="0.3">
      <c r="D399" s="49"/>
    </row>
    <row r="400" spans="4:4" x14ac:dyDescent="0.3">
      <c r="D400" s="49"/>
    </row>
    <row r="401" spans="4:4" x14ac:dyDescent="0.3">
      <c r="D401" s="49"/>
    </row>
    <row r="402" spans="4:4" x14ac:dyDescent="0.3">
      <c r="D402" s="49"/>
    </row>
    <row r="403" spans="4:4" x14ac:dyDescent="0.3">
      <c r="D403" s="49"/>
    </row>
    <row r="404" spans="4:4" x14ac:dyDescent="0.3">
      <c r="D404" s="49"/>
    </row>
    <row r="405" spans="4:4" x14ac:dyDescent="0.3">
      <c r="D405" s="49"/>
    </row>
    <row r="406" spans="4:4" x14ac:dyDescent="0.3">
      <c r="D406" s="49"/>
    </row>
    <row r="407" spans="4:4" x14ac:dyDescent="0.3">
      <c r="D407" s="49"/>
    </row>
    <row r="408" spans="4:4" x14ac:dyDescent="0.3">
      <c r="D408" s="49"/>
    </row>
    <row r="409" spans="4:4" x14ac:dyDescent="0.3">
      <c r="D409" s="49"/>
    </row>
    <row r="410" spans="4:4" x14ac:dyDescent="0.3">
      <c r="D410" s="49"/>
    </row>
    <row r="411" spans="4:4" x14ac:dyDescent="0.3">
      <c r="D411" s="49"/>
    </row>
    <row r="412" spans="4:4" x14ac:dyDescent="0.3">
      <c r="D412" s="49"/>
    </row>
    <row r="413" spans="4:4" x14ac:dyDescent="0.3">
      <c r="D413" s="49"/>
    </row>
    <row r="414" spans="4:4" x14ac:dyDescent="0.3">
      <c r="D414" s="49"/>
    </row>
    <row r="415" spans="4:4" x14ac:dyDescent="0.3">
      <c r="D415" s="49"/>
    </row>
    <row r="416" spans="4:4" x14ac:dyDescent="0.3">
      <c r="D416" s="49"/>
    </row>
    <row r="417" spans="4:4" x14ac:dyDescent="0.3">
      <c r="D417" s="49"/>
    </row>
    <row r="418" spans="4:4" x14ac:dyDescent="0.3">
      <c r="D418" s="49"/>
    </row>
    <row r="419" spans="4:4" x14ac:dyDescent="0.3">
      <c r="D419" s="49"/>
    </row>
    <row r="420" spans="4:4" x14ac:dyDescent="0.3">
      <c r="D420" s="49"/>
    </row>
    <row r="421" spans="4:4" x14ac:dyDescent="0.3">
      <c r="D421" s="49"/>
    </row>
    <row r="422" spans="4:4" x14ac:dyDescent="0.3">
      <c r="D422" s="49"/>
    </row>
    <row r="423" spans="4:4" x14ac:dyDescent="0.3">
      <c r="D423" s="49"/>
    </row>
    <row r="424" spans="4:4" x14ac:dyDescent="0.3">
      <c r="D424" s="49"/>
    </row>
    <row r="425" spans="4:4" x14ac:dyDescent="0.3">
      <c r="D425" s="49"/>
    </row>
    <row r="426" spans="4:4" x14ac:dyDescent="0.3">
      <c r="D426" s="49"/>
    </row>
    <row r="427" spans="4:4" x14ac:dyDescent="0.3">
      <c r="D427" s="49"/>
    </row>
    <row r="428" spans="4:4" x14ac:dyDescent="0.3">
      <c r="D428" s="49"/>
    </row>
    <row r="429" spans="4:4" x14ac:dyDescent="0.3">
      <c r="D429" s="49"/>
    </row>
    <row r="430" spans="4:4" x14ac:dyDescent="0.3">
      <c r="D430" s="49"/>
    </row>
    <row r="431" spans="4:4" x14ac:dyDescent="0.3">
      <c r="D431" s="49"/>
    </row>
    <row r="432" spans="4:4" x14ac:dyDescent="0.3">
      <c r="D432" s="49"/>
    </row>
    <row r="433" spans="4:4" x14ac:dyDescent="0.3">
      <c r="D433" s="49"/>
    </row>
    <row r="434" spans="4:4" x14ac:dyDescent="0.3">
      <c r="D434" s="49"/>
    </row>
    <row r="435" spans="4:4" x14ac:dyDescent="0.3">
      <c r="D435" s="49"/>
    </row>
    <row r="436" spans="4:4" x14ac:dyDescent="0.3">
      <c r="D436" s="49"/>
    </row>
    <row r="437" spans="4:4" x14ac:dyDescent="0.3">
      <c r="D437" s="49"/>
    </row>
    <row r="438" spans="4:4" x14ac:dyDescent="0.3">
      <c r="D438" s="49"/>
    </row>
    <row r="439" spans="4:4" x14ac:dyDescent="0.3">
      <c r="D439" s="49"/>
    </row>
    <row r="440" spans="4:4" x14ac:dyDescent="0.3">
      <c r="D440" s="49"/>
    </row>
    <row r="441" spans="4:4" x14ac:dyDescent="0.3">
      <c r="D441" s="49"/>
    </row>
    <row r="442" spans="4:4" x14ac:dyDescent="0.3">
      <c r="D442" s="49"/>
    </row>
    <row r="443" spans="4:4" x14ac:dyDescent="0.3">
      <c r="D443" s="49"/>
    </row>
    <row r="444" spans="4:4" x14ac:dyDescent="0.3">
      <c r="D444" s="49"/>
    </row>
    <row r="445" spans="4:4" x14ac:dyDescent="0.3">
      <c r="D445" s="49"/>
    </row>
    <row r="446" spans="4:4" x14ac:dyDescent="0.3">
      <c r="D446" s="49"/>
    </row>
    <row r="447" spans="4:4" x14ac:dyDescent="0.3">
      <c r="D447" s="49"/>
    </row>
    <row r="448" spans="4:4" x14ac:dyDescent="0.3">
      <c r="D448" s="49"/>
    </row>
    <row r="449" spans="4:4" x14ac:dyDescent="0.3">
      <c r="D449" s="49"/>
    </row>
    <row r="450" spans="4:4" x14ac:dyDescent="0.3">
      <c r="D450" s="49"/>
    </row>
    <row r="451" spans="4:4" x14ac:dyDescent="0.3">
      <c r="D451" s="49"/>
    </row>
    <row r="452" spans="4:4" x14ac:dyDescent="0.3">
      <c r="D452" s="49"/>
    </row>
    <row r="453" spans="4:4" x14ac:dyDescent="0.3">
      <c r="D453" s="49"/>
    </row>
    <row r="454" spans="4:4" x14ac:dyDescent="0.3">
      <c r="D454" s="49"/>
    </row>
    <row r="455" spans="4:4" x14ac:dyDescent="0.3">
      <c r="D455" s="49"/>
    </row>
    <row r="456" spans="4:4" x14ac:dyDescent="0.3">
      <c r="D456" s="49"/>
    </row>
    <row r="457" spans="4:4" x14ac:dyDescent="0.3">
      <c r="D457" s="49"/>
    </row>
    <row r="458" spans="4:4" x14ac:dyDescent="0.3">
      <c r="D458" s="49"/>
    </row>
    <row r="459" spans="4:4" x14ac:dyDescent="0.3">
      <c r="D459" s="49"/>
    </row>
    <row r="460" spans="4:4" x14ac:dyDescent="0.3">
      <c r="D460" s="49"/>
    </row>
    <row r="461" spans="4:4" x14ac:dyDescent="0.3">
      <c r="D461" s="49"/>
    </row>
    <row r="462" spans="4:4" x14ac:dyDescent="0.3">
      <c r="D462" s="49"/>
    </row>
    <row r="463" spans="4:4" x14ac:dyDescent="0.3">
      <c r="D463" s="49"/>
    </row>
    <row r="464" spans="4:4" x14ac:dyDescent="0.3">
      <c r="D464" s="49"/>
    </row>
    <row r="465" spans="4:4" x14ac:dyDescent="0.3">
      <c r="D465" s="49"/>
    </row>
    <row r="466" spans="4:4" x14ac:dyDescent="0.3">
      <c r="D466" s="49"/>
    </row>
    <row r="467" spans="4:4" x14ac:dyDescent="0.3">
      <c r="D467" s="49"/>
    </row>
    <row r="468" spans="4:4" x14ac:dyDescent="0.3">
      <c r="D468" s="49"/>
    </row>
    <row r="469" spans="4:4" x14ac:dyDescent="0.3">
      <c r="D469" s="49"/>
    </row>
    <row r="470" spans="4:4" x14ac:dyDescent="0.3">
      <c r="D470" s="49"/>
    </row>
    <row r="471" spans="4:4" x14ac:dyDescent="0.3">
      <c r="D471" s="49"/>
    </row>
    <row r="472" spans="4:4" x14ac:dyDescent="0.3">
      <c r="D472" s="49"/>
    </row>
    <row r="473" spans="4:4" x14ac:dyDescent="0.3">
      <c r="D473" s="49"/>
    </row>
    <row r="474" spans="4:4" x14ac:dyDescent="0.3">
      <c r="D474" s="49"/>
    </row>
    <row r="475" spans="4:4" x14ac:dyDescent="0.3">
      <c r="D475" s="49"/>
    </row>
    <row r="476" spans="4:4" x14ac:dyDescent="0.3">
      <c r="D476" s="49"/>
    </row>
    <row r="477" spans="4:4" x14ac:dyDescent="0.3">
      <c r="D477" s="49"/>
    </row>
    <row r="478" spans="4:4" x14ac:dyDescent="0.3">
      <c r="D478" s="49"/>
    </row>
    <row r="479" spans="4:4" x14ac:dyDescent="0.3">
      <c r="D479" s="49"/>
    </row>
    <row r="480" spans="4:4" x14ac:dyDescent="0.3">
      <c r="D480" s="49"/>
    </row>
    <row r="481" spans="4:4" x14ac:dyDescent="0.3">
      <c r="D481" s="49"/>
    </row>
    <row r="482" spans="4:4" x14ac:dyDescent="0.3">
      <c r="D482" s="49"/>
    </row>
    <row r="483" spans="4:4" x14ac:dyDescent="0.3">
      <c r="D483" s="49"/>
    </row>
    <row r="484" spans="4:4" x14ac:dyDescent="0.3">
      <c r="D484" s="49"/>
    </row>
    <row r="485" spans="4:4" x14ac:dyDescent="0.3">
      <c r="D485" s="49"/>
    </row>
    <row r="486" spans="4:4" x14ac:dyDescent="0.3">
      <c r="D486" s="49"/>
    </row>
    <row r="487" spans="4:4" x14ac:dyDescent="0.3">
      <c r="D487" s="49"/>
    </row>
    <row r="488" spans="4:4" x14ac:dyDescent="0.3">
      <c r="D488" s="49"/>
    </row>
    <row r="489" spans="4:4" x14ac:dyDescent="0.3">
      <c r="D489" s="49"/>
    </row>
    <row r="490" spans="4:4" x14ac:dyDescent="0.3">
      <c r="D490" s="49"/>
    </row>
    <row r="491" spans="4:4" x14ac:dyDescent="0.3">
      <c r="D491" s="49"/>
    </row>
    <row r="492" spans="4:4" x14ac:dyDescent="0.3">
      <c r="D492" s="49"/>
    </row>
    <row r="493" spans="4:4" x14ac:dyDescent="0.3">
      <c r="D493" s="49"/>
    </row>
    <row r="494" spans="4:4" x14ac:dyDescent="0.3">
      <c r="D494" s="49"/>
    </row>
    <row r="495" spans="4:4" x14ac:dyDescent="0.3">
      <c r="D495" s="49"/>
    </row>
    <row r="496" spans="4:4" x14ac:dyDescent="0.3">
      <c r="D496" s="49"/>
    </row>
    <row r="497" spans="4:4" x14ac:dyDescent="0.3">
      <c r="D497" s="49"/>
    </row>
    <row r="498" spans="4:4" x14ac:dyDescent="0.3">
      <c r="D498" s="49"/>
    </row>
    <row r="499" spans="4:4" x14ac:dyDescent="0.3">
      <c r="D499" s="49"/>
    </row>
    <row r="500" spans="4:4" x14ac:dyDescent="0.3">
      <c r="D500" s="49"/>
    </row>
    <row r="501" spans="4:4" x14ac:dyDescent="0.3">
      <c r="D501" s="49"/>
    </row>
    <row r="502" spans="4:4" x14ac:dyDescent="0.3">
      <c r="D502" s="49"/>
    </row>
    <row r="503" spans="4:4" x14ac:dyDescent="0.3">
      <c r="D503" s="49"/>
    </row>
    <row r="504" spans="4:4" x14ac:dyDescent="0.3">
      <c r="D504" s="49"/>
    </row>
    <row r="505" spans="4:4" x14ac:dyDescent="0.3">
      <c r="D505" s="49"/>
    </row>
    <row r="506" spans="4:4" x14ac:dyDescent="0.3">
      <c r="D506" s="49"/>
    </row>
    <row r="507" spans="4:4" x14ac:dyDescent="0.3">
      <c r="D507" s="49"/>
    </row>
    <row r="508" spans="4:4" x14ac:dyDescent="0.3">
      <c r="D508" s="49"/>
    </row>
    <row r="509" spans="4:4" x14ac:dyDescent="0.3">
      <c r="D509" s="49"/>
    </row>
    <row r="510" spans="4:4" x14ac:dyDescent="0.3">
      <c r="D510" s="49"/>
    </row>
    <row r="511" spans="4:4" x14ac:dyDescent="0.3">
      <c r="D511" s="49"/>
    </row>
    <row r="512" spans="4:4" x14ac:dyDescent="0.3">
      <c r="D512" s="49"/>
    </row>
    <row r="513" spans="4:4" x14ac:dyDescent="0.3">
      <c r="D513" s="49"/>
    </row>
    <row r="514" spans="4:4" x14ac:dyDescent="0.3">
      <c r="D514" s="49"/>
    </row>
    <row r="515" spans="4:4" x14ac:dyDescent="0.3">
      <c r="D515" s="49"/>
    </row>
    <row r="516" spans="4:4" x14ac:dyDescent="0.3">
      <c r="D516" s="49"/>
    </row>
    <row r="517" spans="4:4" x14ac:dyDescent="0.3">
      <c r="D517" s="49"/>
    </row>
    <row r="518" spans="4:4" x14ac:dyDescent="0.3">
      <c r="D518" s="49"/>
    </row>
    <row r="519" spans="4:4" x14ac:dyDescent="0.3">
      <c r="D519" s="49"/>
    </row>
    <row r="520" spans="4:4" x14ac:dyDescent="0.3">
      <c r="D520" s="49"/>
    </row>
    <row r="521" spans="4:4" x14ac:dyDescent="0.3">
      <c r="D521" s="49"/>
    </row>
    <row r="522" spans="4:4" x14ac:dyDescent="0.3">
      <c r="D522" s="49"/>
    </row>
    <row r="523" spans="4:4" x14ac:dyDescent="0.3">
      <c r="D523" s="49"/>
    </row>
    <row r="524" spans="4:4" x14ac:dyDescent="0.3">
      <c r="D524" s="49"/>
    </row>
    <row r="525" spans="4:4" x14ac:dyDescent="0.3">
      <c r="D525" s="49"/>
    </row>
    <row r="526" spans="4:4" x14ac:dyDescent="0.3">
      <c r="D526" s="49"/>
    </row>
    <row r="527" spans="4:4" x14ac:dyDescent="0.3">
      <c r="D527" s="49"/>
    </row>
    <row r="528" spans="4:4" x14ac:dyDescent="0.3">
      <c r="D528" s="49"/>
    </row>
    <row r="529" spans="4:4" x14ac:dyDescent="0.3">
      <c r="D529" s="49"/>
    </row>
    <row r="530" spans="4:4" x14ac:dyDescent="0.3">
      <c r="D530" s="49"/>
    </row>
    <row r="531" spans="4:4" x14ac:dyDescent="0.3">
      <c r="D531" s="49"/>
    </row>
    <row r="532" spans="4:4" x14ac:dyDescent="0.3">
      <c r="D532" s="49"/>
    </row>
    <row r="533" spans="4:4" x14ac:dyDescent="0.3">
      <c r="D533" s="49"/>
    </row>
    <row r="534" spans="4:4" x14ac:dyDescent="0.3">
      <c r="D534" s="49"/>
    </row>
    <row r="535" spans="4:4" x14ac:dyDescent="0.3">
      <c r="D535" s="49"/>
    </row>
    <row r="536" spans="4:4" x14ac:dyDescent="0.3">
      <c r="D536" s="49"/>
    </row>
    <row r="537" spans="4:4" x14ac:dyDescent="0.3">
      <c r="D537" s="49"/>
    </row>
    <row r="538" spans="4:4" x14ac:dyDescent="0.3">
      <c r="D538" s="49"/>
    </row>
    <row r="539" spans="4:4" x14ac:dyDescent="0.3">
      <c r="D539" s="49"/>
    </row>
    <row r="540" spans="4:4" x14ac:dyDescent="0.3">
      <c r="D540" s="49"/>
    </row>
    <row r="541" spans="4:4" x14ac:dyDescent="0.3">
      <c r="D541" s="49"/>
    </row>
    <row r="542" spans="4:4" x14ac:dyDescent="0.3">
      <c r="D542" s="49"/>
    </row>
    <row r="543" spans="4:4" x14ac:dyDescent="0.3">
      <c r="D543" s="49"/>
    </row>
    <row r="544" spans="4:4" x14ac:dyDescent="0.3">
      <c r="D544" s="49"/>
    </row>
    <row r="545" spans="4:4" x14ac:dyDescent="0.3">
      <c r="D545" s="49"/>
    </row>
    <row r="546" spans="4:4" x14ac:dyDescent="0.3">
      <c r="D546" s="49"/>
    </row>
    <row r="547" spans="4:4" x14ac:dyDescent="0.3">
      <c r="D547" s="49"/>
    </row>
    <row r="548" spans="4:4" x14ac:dyDescent="0.3">
      <c r="D548" s="49"/>
    </row>
    <row r="549" spans="4:4" x14ac:dyDescent="0.3">
      <c r="D549" s="49"/>
    </row>
    <row r="550" spans="4:4" x14ac:dyDescent="0.3">
      <c r="D550" s="49"/>
    </row>
    <row r="551" spans="4:4" x14ac:dyDescent="0.3">
      <c r="D551" s="49"/>
    </row>
    <row r="552" spans="4:4" x14ac:dyDescent="0.3">
      <c r="D552" s="49"/>
    </row>
    <row r="553" spans="4:4" x14ac:dyDescent="0.3">
      <c r="D553" s="49"/>
    </row>
    <row r="554" spans="4:4" x14ac:dyDescent="0.3">
      <c r="D554" s="49"/>
    </row>
    <row r="555" spans="4:4" x14ac:dyDescent="0.3">
      <c r="D555" s="49"/>
    </row>
    <row r="556" spans="4:4" x14ac:dyDescent="0.3">
      <c r="D556" s="49"/>
    </row>
    <row r="557" spans="4:4" x14ac:dyDescent="0.3">
      <c r="D557" s="49"/>
    </row>
    <row r="558" spans="4:4" x14ac:dyDescent="0.3">
      <c r="D558" s="49"/>
    </row>
    <row r="559" spans="4:4" x14ac:dyDescent="0.3">
      <c r="D559" s="49"/>
    </row>
    <row r="560" spans="4:4" x14ac:dyDescent="0.3">
      <c r="D560" s="49"/>
    </row>
    <row r="561" spans="4:4" x14ac:dyDescent="0.3">
      <c r="D561" s="49"/>
    </row>
    <row r="562" spans="4:4" x14ac:dyDescent="0.3">
      <c r="D562" s="49"/>
    </row>
    <row r="563" spans="4:4" x14ac:dyDescent="0.3">
      <c r="D563" s="49"/>
    </row>
    <row r="564" spans="4:4" x14ac:dyDescent="0.3">
      <c r="D564" s="49"/>
    </row>
    <row r="565" spans="4:4" x14ac:dyDescent="0.3">
      <c r="D565" s="49"/>
    </row>
    <row r="566" spans="4:4" x14ac:dyDescent="0.3">
      <c r="D566" s="49"/>
    </row>
    <row r="567" spans="4:4" x14ac:dyDescent="0.3">
      <c r="D567" s="49"/>
    </row>
    <row r="568" spans="4:4" x14ac:dyDescent="0.3">
      <c r="D568" s="49"/>
    </row>
    <row r="569" spans="4:4" x14ac:dyDescent="0.3">
      <c r="D569" s="49"/>
    </row>
    <row r="570" spans="4:4" x14ac:dyDescent="0.3">
      <c r="D570" s="49"/>
    </row>
  </sheetData>
  <sheetProtection formatCells="0" formatColumns="0" formatRows="0"/>
  <conditionalFormatting sqref="G32">
    <cfRule type="cellIs" dxfId="7" priority="93" stopIfTrue="1" operator="notEqual">
      <formula>0</formula>
    </cfRule>
  </conditionalFormatting>
  <conditionalFormatting sqref="G33">
    <cfRule type="cellIs" dxfId="6" priority="92" stopIfTrue="1" operator="notEqual">
      <formula>0</formula>
    </cfRule>
  </conditionalFormatting>
  <conditionalFormatting sqref="G50">
    <cfRule type="cellIs" dxfId="5" priority="91" stopIfTrue="1" operator="notEqual">
      <formula>0</formula>
    </cfRule>
  </conditionalFormatting>
  <conditionalFormatting sqref="G21">
    <cfRule type="cellIs" dxfId="4" priority="73" stopIfTrue="1" operator="notEqual">
      <formula>0</formula>
    </cfRule>
  </conditionalFormatting>
  <conditionalFormatting sqref="G7">
    <cfRule type="containsText" dxfId="3" priority="71" stopIfTrue="1" operator="containsText" text="Included in error count">
      <formula>NOT(ISERROR(SEARCH("Included in error count",G7)))</formula>
    </cfRule>
    <cfRule type="cellIs" dxfId="2" priority="72" stopIfTrue="1" operator="equal">
      <formula>1</formula>
    </cfRule>
  </conditionalFormatting>
  <conditionalFormatting sqref="G42">
    <cfRule type="containsText" dxfId="1" priority="69" stopIfTrue="1" operator="containsText" text="Included in error count">
      <formula>NOT(ISERROR(SEARCH("Included in error count",G42)))</formula>
    </cfRule>
    <cfRule type="cellIs" dxfId="0" priority="70"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X190"/>
  <sheetViews>
    <sheetView workbookViewId="0">
      <pane xSplit="3" ySplit="2" topLeftCell="D151" activePane="bottomRight" state="frozen"/>
      <selection activeCell="E183" sqref="E183"/>
      <selection pane="topRight" activeCell="E183" sqref="E183"/>
      <selection pane="bottomLeft" activeCell="E183" sqref="E183"/>
      <selection pane="bottomRight" activeCell="E183" sqref="E183"/>
    </sheetView>
  </sheetViews>
  <sheetFormatPr defaultRowHeight="14.4" x14ac:dyDescent="0.3"/>
  <cols>
    <col min="1" max="1" width="9.44140625" style="97" customWidth="1"/>
    <col min="2" max="2" width="50.33203125" customWidth="1"/>
    <col min="3" max="3" width="30.88671875" customWidth="1"/>
    <col min="4" max="13" width="20.6640625" customWidth="1"/>
    <col min="14" max="14" width="28.21875" customWidth="1"/>
    <col min="15" max="97" width="20.6640625" customWidth="1"/>
  </cols>
  <sheetData>
    <row r="1" spans="1:19" ht="45" customHeight="1" x14ac:dyDescent="0.3">
      <c r="A1" t="s">
        <v>613</v>
      </c>
      <c r="B1" t="s">
        <v>660</v>
      </c>
      <c r="C1" t="s">
        <v>137</v>
      </c>
      <c r="D1" s="330" t="s">
        <v>413</v>
      </c>
      <c r="E1" s="330" t="s">
        <v>414</v>
      </c>
      <c r="F1" s="262" t="s">
        <v>661</v>
      </c>
      <c r="G1" s="330" t="s">
        <v>415</v>
      </c>
      <c r="H1" s="330" t="s">
        <v>416</v>
      </c>
      <c r="I1" s="330" t="s">
        <v>417</v>
      </c>
      <c r="J1" s="330" t="s">
        <v>418</v>
      </c>
      <c r="K1" s="330" t="s">
        <v>419</v>
      </c>
      <c r="L1" s="330" t="s">
        <v>420</v>
      </c>
      <c r="M1" s="330" t="s">
        <v>421</v>
      </c>
      <c r="N1" s="330" t="s">
        <v>422</v>
      </c>
      <c r="O1" s="330" t="s">
        <v>423</v>
      </c>
      <c r="P1" s="330" t="s">
        <v>486</v>
      </c>
      <c r="Q1" s="330" t="s">
        <v>425</v>
      </c>
      <c r="R1" s="330" t="s">
        <v>427</v>
      </c>
      <c r="S1" s="330" t="s">
        <v>428</v>
      </c>
    </row>
    <row r="2" spans="1:19" x14ac:dyDescent="0.3">
      <c r="A2" t="s">
        <v>302</v>
      </c>
      <c r="B2" t="s">
        <v>10</v>
      </c>
      <c r="C2" t="s">
        <v>2</v>
      </c>
      <c r="D2" s="705">
        <v>551100</v>
      </c>
      <c r="E2" s="705">
        <v>551101</v>
      </c>
      <c r="F2" s="705">
        <v>551116</v>
      </c>
      <c r="G2" s="705">
        <v>551102</v>
      </c>
      <c r="H2" s="705">
        <v>551103</v>
      </c>
      <c r="I2" s="705">
        <v>551113</v>
      </c>
      <c r="J2" s="705">
        <v>551104</v>
      </c>
      <c r="K2" s="705">
        <v>551105</v>
      </c>
      <c r="L2" s="705">
        <v>551106</v>
      </c>
      <c r="M2" s="705">
        <v>551107</v>
      </c>
      <c r="N2" s="705">
        <v>551108</v>
      </c>
      <c r="O2" s="705">
        <v>551109</v>
      </c>
      <c r="P2" s="705">
        <v>551112</v>
      </c>
      <c r="Q2" s="705">
        <v>551115</v>
      </c>
      <c r="R2" s="705">
        <v>551114</v>
      </c>
      <c r="S2" s="705">
        <v>551117</v>
      </c>
    </row>
    <row r="3" spans="1:19" x14ac:dyDescent="0.3">
      <c r="A3">
        <v>4</v>
      </c>
      <c r="B3" t="s">
        <v>37</v>
      </c>
      <c r="D3">
        <v>41542</v>
      </c>
      <c r="E3">
        <v>46655</v>
      </c>
      <c r="F3">
        <v>7441946</v>
      </c>
      <c r="G3">
        <v>2002861</v>
      </c>
      <c r="H3">
        <v>957635</v>
      </c>
      <c r="I3">
        <v>47987</v>
      </c>
      <c r="J3">
        <v>372916</v>
      </c>
      <c r="K3">
        <v>4847543</v>
      </c>
      <c r="L3">
        <v>947906</v>
      </c>
      <c r="M3">
        <v>1149133</v>
      </c>
      <c r="N3">
        <v>0</v>
      </c>
      <c r="P3">
        <v>49813</v>
      </c>
      <c r="Q3">
        <v>2867258</v>
      </c>
      <c r="R3">
        <v>715065</v>
      </c>
      <c r="S3">
        <v>206489</v>
      </c>
    </row>
    <row r="4" spans="1:19" x14ac:dyDescent="0.3">
      <c r="A4">
        <v>5</v>
      </c>
      <c r="B4" t="s">
        <v>38</v>
      </c>
      <c r="D4">
        <v>0</v>
      </c>
      <c r="E4">
        <v>2122</v>
      </c>
      <c r="F4">
        <v>0</v>
      </c>
      <c r="G4">
        <v>0</v>
      </c>
      <c r="H4">
        <v>0</v>
      </c>
      <c r="I4">
        <v>0</v>
      </c>
      <c r="J4">
        <v>0</v>
      </c>
      <c r="K4">
        <v>983613</v>
      </c>
      <c r="L4">
        <v>70101</v>
      </c>
      <c r="M4">
        <v>0</v>
      </c>
      <c r="N4">
        <v>0</v>
      </c>
      <c r="P4">
        <v>0</v>
      </c>
      <c r="Q4">
        <v>0</v>
      </c>
      <c r="R4">
        <v>1083</v>
      </c>
      <c r="S4">
        <v>0</v>
      </c>
    </row>
    <row r="5" spans="1:19" x14ac:dyDescent="0.3">
      <c r="A5">
        <v>6</v>
      </c>
      <c r="B5" t="s">
        <v>94</v>
      </c>
      <c r="D5">
        <v>0</v>
      </c>
      <c r="E5">
        <v>0</v>
      </c>
      <c r="F5">
        <v>0</v>
      </c>
      <c r="G5">
        <v>0</v>
      </c>
      <c r="H5">
        <v>0</v>
      </c>
      <c r="I5">
        <v>0</v>
      </c>
      <c r="J5">
        <v>0</v>
      </c>
      <c r="K5">
        <v>0</v>
      </c>
      <c r="L5">
        <v>0</v>
      </c>
      <c r="M5">
        <v>0</v>
      </c>
      <c r="N5">
        <v>0</v>
      </c>
      <c r="P5">
        <v>0</v>
      </c>
      <c r="Q5">
        <v>0</v>
      </c>
      <c r="R5">
        <v>0</v>
      </c>
      <c r="S5">
        <v>0</v>
      </c>
    </row>
    <row r="6" spans="1:19" x14ac:dyDescent="0.3">
      <c r="A6">
        <v>7</v>
      </c>
      <c r="B6" t="s">
        <v>84</v>
      </c>
      <c r="D6">
        <v>0</v>
      </c>
      <c r="E6">
        <v>14361</v>
      </c>
      <c r="F6">
        <v>0</v>
      </c>
      <c r="G6">
        <v>92488</v>
      </c>
      <c r="H6">
        <v>10357</v>
      </c>
      <c r="I6">
        <v>0</v>
      </c>
      <c r="J6">
        <v>833</v>
      </c>
      <c r="K6">
        <v>0</v>
      </c>
      <c r="L6">
        <v>66325</v>
      </c>
      <c r="M6">
        <v>0</v>
      </c>
      <c r="N6">
        <v>0</v>
      </c>
      <c r="P6">
        <v>0</v>
      </c>
      <c r="Q6">
        <v>0</v>
      </c>
      <c r="R6">
        <v>19321</v>
      </c>
      <c r="S6">
        <v>78261</v>
      </c>
    </row>
    <row r="7" spans="1:19" x14ac:dyDescent="0.3">
      <c r="A7">
        <v>9</v>
      </c>
      <c r="B7" t="s">
        <v>85</v>
      </c>
      <c r="D7">
        <v>1287009</v>
      </c>
      <c r="E7">
        <v>902722</v>
      </c>
      <c r="F7">
        <v>2939704</v>
      </c>
      <c r="G7">
        <v>1335036</v>
      </c>
      <c r="H7">
        <v>1837193</v>
      </c>
      <c r="I7">
        <v>1569403</v>
      </c>
      <c r="J7">
        <v>779066</v>
      </c>
      <c r="K7">
        <v>4351436</v>
      </c>
      <c r="L7">
        <v>1027314</v>
      </c>
      <c r="M7">
        <v>586260</v>
      </c>
      <c r="N7">
        <v>400543</v>
      </c>
      <c r="P7">
        <v>3657514</v>
      </c>
      <c r="Q7">
        <v>315991</v>
      </c>
      <c r="R7">
        <v>410543</v>
      </c>
      <c r="S7">
        <v>2288304</v>
      </c>
    </row>
    <row r="8" spans="1:19" x14ac:dyDescent="0.3">
      <c r="A8">
        <v>13</v>
      </c>
      <c r="B8" t="s">
        <v>303</v>
      </c>
      <c r="D8">
        <v>0</v>
      </c>
      <c r="E8">
        <v>0</v>
      </c>
      <c r="F8">
        <v>0</v>
      </c>
      <c r="G8">
        <v>0</v>
      </c>
      <c r="H8">
        <v>0</v>
      </c>
      <c r="I8">
        <v>0</v>
      </c>
      <c r="J8">
        <v>0</v>
      </c>
      <c r="K8">
        <v>0</v>
      </c>
      <c r="L8">
        <v>619957</v>
      </c>
      <c r="M8">
        <v>0</v>
      </c>
      <c r="N8">
        <v>474586</v>
      </c>
      <c r="P8">
        <v>0</v>
      </c>
      <c r="Q8">
        <v>0</v>
      </c>
      <c r="R8">
        <v>0</v>
      </c>
      <c r="S8">
        <v>0</v>
      </c>
    </row>
    <row r="9" spans="1:19" x14ac:dyDescent="0.3">
      <c r="A9">
        <v>14</v>
      </c>
      <c r="B9" t="s">
        <v>304</v>
      </c>
      <c r="D9">
        <v>0</v>
      </c>
      <c r="E9">
        <v>0</v>
      </c>
      <c r="F9">
        <v>0</v>
      </c>
      <c r="G9">
        <v>0</v>
      </c>
      <c r="H9">
        <v>0</v>
      </c>
      <c r="I9">
        <v>0</v>
      </c>
      <c r="J9">
        <v>0</v>
      </c>
      <c r="K9">
        <v>0</v>
      </c>
      <c r="L9">
        <v>34498</v>
      </c>
      <c r="M9">
        <v>0</v>
      </c>
      <c r="N9">
        <v>102900</v>
      </c>
      <c r="P9">
        <v>0</v>
      </c>
      <c r="Q9">
        <v>0</v>
      </c>
      <c r="R9">
        <v>0</v>
      </c>
      <c r="S9">
        <v>0</v>
      </c>
    </row>
    <row r="10" spans="1:19" x14ac:dyDescent="0.3">
      <c r="A10">
        <v>16</v>
      </c>
      <c r="B10" t="s">
        <v>86</v>
      </c>
      <c r="D10">
        <v>1437220</v>
      </c>
      <c r="E10">
        <v>162516</v>
      </c>
      <c r="F10">
        <v>29701335</v>
      </c>
      <c r="G10">
        <v>7336177</v>
      </c>
      <c r="H10">
        <v>13006000</v>
      </c>
      <c r="I10">
        <v>624468</v>
      </c>
      <c r="J10">
        <v>2574715</v>
      </c>
      <c r="K10">
        <v>14483923</v>
      </c>
      <c r="L10">
        <v>8554315</v>
      </c>
      <c r="M10">
        <v>9263692</v>
      </c>
      <c r="N10">
        <v>182482</v>
      </c>
      <c r="P10">
        <v>668180</v>
      </c>
      <c r="Q10">
        <v>9762867</v>
      </c>
      <c r="R10">
        <v>216666</v>
      </c>
      <c r="S10">
        <v>8123805</v>
      </c>
    </row>
    <row r="11" spans="1:19" x14ac:dyDescent="0.3">
      <c r="A11">
        <v>17</v>
      </c>
      <c r="B11" t="s">
        <v>87</v>
      </c>
      <c r="D11">
        <v>0</v>
      </c>
      <c r="E11">
        <v>664662</v>
      </c>
      <c r="F11">
        <v>0</v>
      </c>
      <c r="G11">
        <v>0</v>
      </c>
      <c r="H11">
        <v>0</v>
      </c>
      <c r="I11">
        <v>0</v>
      </c>
      <c r="J11">
        <v>7196</v>
      </c>
      <c r="K11">
        <v>0</v>
      </c>
      <c r="L11">
        <v>0</v>
      </c>
      <c r="M11">
        <v>0</v>
      </c>
      <c r="N11">
        <v>0</v>
      </c>
      <c r="P11">
        <v>0</v>
      </c>
      <c r="Q11">
        <v>0</v>
      </c>
      <c r="R11">
        <v>0</v>
      </c>
      <c r="S11">
        <v>0</v>
      </c>
    </row>
    <row r="12" spans="1:19" x14ac:dyDescent="0.3">
      <c r="A12">
        <v>20</v>
      </c>
      <c r="B12" t="s">
        <v>88</v>
      </c>
      <c r="D12">
        <v>88200</v>
      </c>
      <c r="E12">
        <v>0</v>
      </c>
      <c r="F12">
        <v>0</v>
      </c>
      <c r="G12">
        <v>0</v>
      </c>
      <c r="H12">
        <v>0</v>
      </c>
      <c r="I12">
        <v>0</v>
      </c>
      <c r="J12">
        <v>0</v>
      </c>
      <c r="K12">
        <v>0</v>
      </c>
      <c r="L12">
        <v>0</v>
      </c>
      <c r="M12">
        <v>0</v>
      </c>
      <c r="N12">
        <v>110001</v>
      </c>
      <c r="P12">
        <v>0</v>
      </c>
      <c r="Q12">
        <v>0</v>
      </c>
      <c r="R12">
        <v>138574</v>
      </c>
      <c r="S12">
        <v>171216</v>
      </c>
    </row>
    <row r="13" spans="1:19" x14ac:dyDescent="0.3">
      <c r="A13">
        <v>22</v>
      </c>
      <c r="B13" t="s">
        <v>89</v>
      </c>
      <c r="D13">
        <v>0</v>
      </c>
      <c r="E13">
        <v>0</v>
      </c>
      <c r="F13">
        <v>0</v>
      </c>
      <c r="G13">
        <v>0</v>
      </c>
      <c r="H13">
        <v>0</v>
      </c>
      <c r="I13">
        <v>12790</v>
      </c>
      <c r="J13">
        <v>0</v>
      </c>
      <c r="K13">
        <v>0</v>
      </c>
      <c r="L13">
        <v>0</v>
      </c>
      <c r="M13">
        <v>0</v>
      </c>
      <c r="N13">
        <v>0</v>
      </c>
      <c r="P13">
        <v>0</v>
      </c>
      <c r="Q13">
        <v>0</v>
      </c>
      <c r="R13">
        <v>0</v>
      </c>
      <c r="S13">
        <v>0</v>
      </c>
    </row>
    <row r="14" spans="1:19" x14ac:dyDescent="0.3">
      <c r="A14">
        <v>23</v>
      </c>
      <c r="B14" t="s">
        <v>92</v>
      </c>
      <c r="D14">
        <v>168277</v>
      </c>
      <c r="E14">
        <v>167637</v>
      </c>
      <c r="F14">
        <v>569557</v>
      </c>
      <c r="G14">
        <v>36856</v>
      </c>
      <c r="H14">
        <v>80915</v>
      </c>
      <c r="I14">
        <v>122752</v>
      </c>
      <c r="J14">
        <v>45875</v>
      </c>
      <c r="K14">
        <v>408800</v>
      </c>
      <c r="L14">
        <v>326060</v>
      </c>
      <c r="M14">
        <v>-80916</v>
      </c>
      <c r="N14">
        <v>8414</v>
      </c>
      <c r="P14">
        <v>69614</v>
      </c>
      <c r="Q14">
        <v>24046</v>
      </c>
      <c r="R14">
        <v>48347</v>
      </c>
      <c r="S14">
        <v>107189</v>
      </c>
    </row>
    <row r="15" spans="1:19" x14ac:dyDescent="0.3">
      <c r="A15">
        <v>31</v>
      </c>
      <c r="B15" t="s">
        <v>305</v>
      </c>
      <c r="D15">
        <v>0</v>
      </c>
      <c r="E15">
        <v>0</v>
      </c>
      <c r="F15">
        <v>0</v>
      </c>
      <c r="G15">
        <v>0</v>
      </c>
      <c r="H15">
        <v>0</v>
      </c>
      <c r="I15">
        <v>0</v>
      </c>
      <c r="J15">
        <v>0</v>
      </c>
      <c r="K15">
        <v>0</v>
      </c>
      <c r="L15">
        <v>-155003</v>
      </c>
      <c r="M15">
        <v>0</v>
      </c>
      <c r="N15">
        <v>-9246</v>
      </c>
      <c r="P15">
        <v>0</v>
      </c>
      <c r="Q15">
        <v>0</v>
      </c>
      <c r="R15">
        <v>0</v>
      </c>
      <c r="S15">
        <v>0</v>
      </c>
    </row>
    <row r="16" spans="1:19" x14ac:dyDescent="0.3">
      <c r="A16">
        <v>32</v>
      </c>
      <c r="B16" t="s">
        <v>306</v>
      </c>
      <c r="D16">
        <v>0</v>
      </c>
      <c r="E16">
        <v>0</v>
      </c>
      <c r="F16">
        <v>0</v>
      </c>
      <c r="G16">
        <v>0</v>
      </c>
      <c r="H16">
        <v>0</v>
      </c>
      <c r="I16">
        <v>0</v>
      </c>
      <c r="J16">
        <v>0</v>
      </c>
      <c r="K16">
        <v>0</v>
      </c>
      <c r="L16">
        <v>97618</v>
      </c>
      <c r="M16">
        <v>0</v>
      </c>
      <c r="N16">
        <v>43315</v>
      </c>
      <c r="P16">
        <v>0</v>
      </c>
      <c r="Q16">
        <v>0</v>
      </c>
      <c r="R16">
        <v>0</v>
      </c>
      <c r="S16">
        <v>0</v>
      </c>
    </row>
    <row r="17" spans="1:19" x14ac:dyDescent="0.3">
      <c r="A17">
        <v>33</v>
      </c>
      <c r="B17" t="s">
        <v>100</v>
      </c>
      <c r="D17">
        <v>0</v>
      </c>
      <c r="E17">
        <v>0</v>
      </c>
      <c r="F17">
        <v>0</v>
      </c>
      <c r="G17">
        <v>0</v>
      </c>
      <c r="H17">
        <v>0</v>
      </c>
      <c r="I17">
        <v>0</v>
      </c>
      <c r="J17">
        <v>0</v>
      </c>
      <c r="K17">
        <v>0</v>
      </c>
      <c r="L17">
        <v>-102530</v>
      </c>
      <c r="M17">
        <v>0</v>
      </c>
      <c r="N17">
        <v>-58521</v>
      </c>
      <c r="P17">
        <v>0</v>
      </c>
      <c r="Q17">
        <v>0</v>
      </c>
      <c r="R17">
        <v>0</v>
      </c>
      <c r="S17">
        <v>0</v>
      </c>
    </row>
    <row r="18" spans="1:19" x14ac:dyDescent="0.3">
      <c r="A18">
        <v>193</v>
      </c>
      <c r="B18" t="s">
        <v>101</v>
      </c>
      <c r="D18">
        <v>0</v>
      </c>
      <c r="E18">
        <v>0</v>
      </c>
      <c r="F18">
        <v>0</v>
      </c>
      <c r="G18">
        <v>0</v>
      </c>
      <c r="H18">
        <v>0</v>
      </c>
      <c r="I18">
        <v>0</v>
      </c>
      <c r="J18">
        <v>0</v>
      </c>
      <c r="K18">
        <v>0</v>
      </c>
      <c r="L18">
        <v>0</v>
      </c>
      <c r="M18">
        <v>0</v>
      </c>
      <c r="N18">
        <v>0</v>
      </c>
      <c r="P18">
        <v>0</v>
      </c>
      <c r="Q18">
        <v>0</v>
      </c>
      <c r="R18">
        <v>0</v>
      </c>
      <c r="S18">
        <v>0</v>
      </c>
    </row>
    <row r="19" spans="1:19" x14ac:dyDescent="0.3">
      <c r="A19">
        <v>252</v>
      </c>
      <c r="B19" t="s">
        <v>28</v>
      </c>
      <c r="D19">
        <v>128121</v>
      </c>
      <c r="E19">
        <v>0</v>
      </c>
      <c r="F19">
        <v>6837</v>
      </c>
      <c r="G19">
        <v>278781</v>
      </c>
      <c r="H19">
        <v>134142</v>
      </c>
      <c r="I19">
        <v>666440</v>
      </c>
      <c r="J19">
        <v>-556</v>
      </c>
      <c r="K19">
        <v>-120571</v>
      </c>
      <c r="L19">
        <v>402917</v>
      </c>
      <c r="M19">
        <v>0</v>
      </c>
      <c r="N19">
        <v>24565</v>
      </c>
      <c r="P19">
        <v>1134925</v>
      </c>
      <c r="Q19">
        <v>36744</v>
      </c>
      <c r="R19">
        <v>13120</v>
      </c>
      <c r="S19">
        <v>76837</v>
      </c>
    </row>
    <row r="20" spans="1:19" x14ac:dyDescent="0.3">
      <c r="A20">
        <v>253</v>
      </c>
      <c r="B20" t="s">
        <v>29</v>
      </c>
      <c r="D20">
        <v>1721919</v>
      </c>
      <c r="E20">
        <v>1112452</v>
      </c>
      <c r="F20">
        <v>4269056</v>
      </c>
      <c r="G20">
        <v>1067450</v>
      </c>
      <c r="H20">
        <v>1696226</v>
      </c>
      <c r="I20">
        <v>22457</v>
      </c>
      <c r="J20">
        <v>1792634</v>
      </c>
      <c r="K20">
        <v>4473821</v>
      </c>
      <c r="L20">
        <v>1373696</v>
      </c>
      <c r="M20">
        <v>1285441</v>
      </c>
      <c r="N20">
        <v>1778654</v>
      </c>
      <c r="P20">
        <v>3108115</v>
      </c>
      <c r="Q20">
        <v>4834525</v>
      </c>
      <c r="R20">
        <v>2714461</v>
      </c>
      <c r="S20">
        <v>3302825</v>
      </c>
    </row>
    <row r="21" spans="1:19" x14ac:dyDescent="0.3">
      <c r="A21">
        <v>254</v>
      </c>
      <c r="B21" t="s">
        <v>30</v>
      </c>
      <c r="D21">
        <v>372358</v>
      </c>
      <c r="E21">
        <v>-402299</v>
      </c>
      <c r="F21">
        <v>-4230858</v>
      </c>
      <c r="G21">
        <v>-1517412</v>
      </c>
      <c r="H21">
        <v>-5778</v>
      </c>
      <c r="I21">
        <v>1242860</v>
      </c>
      <c r="J21">
        <v>-505127</v>
      </c>
      <c r="K21">
        <v>-128688</v>
      </c>
      <c r="L21">
        <v>-688330</v>
      </c>
      <c r="M21">
        <v>-810448</v>
      </c>
      <c r="N21">
        <v>-1298566</v>
      </c>
      <c r="P21">
        <v>2237034</v>
      </c>
      <c r="Q21">
        <v>-693879</v>
      </c>
      <c r="R21">
        <v>-1337644</v>
      </c>
      <c r="S21">
        <v>-1252463</v>
      </c>
    </row>
    <row r="22" spans="1:19" x14ac:dyDescent="0.3">
      <c r="A22">
        <v>255</v>
      </c>
      <c r="B22" t="s">
        <v>80</v>
      </c>
      <c r="D22">
        <v>-61980</v>
      </c>
      <c r="E22">
        <v>69617</v>
      </c>
      <c r="F22">
        <v>324399</v>
      </c>
      <c r="G22">
        <v>-377633</v>
      </c>
      <c r="H22">
        <v>4324</v>
      </c>
      <c r="I22">
        <v>176944</v>
      </c>
      <c r="J22">
        <v>-182435</v>
      </c>
      <c r="K22">
        <v>97656</v>
      </c>
      <c r="L22">
        <v>291536</v>
      </c>
      <c r="M22">
        <v>-221092</v>
      </c>
      <c r="N22">
        <v>126209</v>
      </c>
      <c r="P22">
        <v>-469522</v>
      </c>
      <c r="Q22">
        <v>94167</v>
      </c>
      <c r="R22">
        <v>230176</v>
      </c>
      <c r="S22">
        <v>-150499</v>
      </c>
    </row>
    <row r="23" spans="1:19" x14ac:dyDescent="0.3">
      <c r="A23">
        <v>333</v>
      </c>
      <c r="B23" t="s">
        <v>69</v>
      </c>
      <c r="D23">
        <v>2449946</v>
      </c>
      <c r="E23">
        <v>832534</v>
      </c>
      <c r="F23">
        <v>4543531</v>
      </c>
      <c r="G23">
        <v>2177959</v>
      </c>
      <c r="H23">
        <v>1308718</v>
      </c>
      <c r="I23">
        <v>2208386</v>
      </c>
      <c r="J23">
        <v>2093394</v>
      </c>
      <c r="K23">
        <v>5708771</v>
      </c>
      <c r="L23">
        <v>605300</v>
      </c>
      <c r="M23">
        <v>75021</v>
      </c>
      <c r="N23">
        <v>1514554</v>
      </c>
      <c r="P23">
        <v>5727779</v>
      </c>
      <c r="Q23">
        <v>2463510</v>
      </c>
      <c r="R23">
        <v>1098515</v>
      </c>
      <c r="S23">
        <v>2164524</v>
      </c>
    </row>
    <row r="24" spans="1:19" x14ac:dyDescent="0.3">
      <c r="A24">
        <v>335</v>
      </c>
      <c r="B24" t="s">
        <v>35</v>
      </c>
      <c r="D24">
        <v>839842</v>
      </c>
      <c r="E24">
        <v>107106</v>
      </c>
      <c r="F24">
        <v>1569063</v>
      </c>
      <c r="G24">
        <v>0</v>
      </c>
      <c r="H24">
        <v>564078</v>
      </c>
      <c r="I24">
        <v>0</v>
      </c>
      <c r="J24">
        <v>327538</v>
      </c>
      <c r="K24">
        <v>2240571</v>
      </c>
      <c r="L24">
        <v>0</v>
      </c>
      <c r="M24">
        <v>0</v>
      </c>
      <c r="N24">
        <v>0</v>
      </c>
      <c r="P24">
        <v>1384872</v>
      </c>
      <c r="Q24">
        <v>2453887</v>
      </c>
      <c r="R24">
        <v>0</v>
      </c>
      <c r="S24">
        <v>356869</v>
      </c>
    </row>
    <row r="25" spans="1:19" x14ac:dyDescent="0.3">
      <c r="A25">
        <v>336</v>
      </c>
      <c r="B25" t="s">
        <v>307</v>
      </c>
      <c r="D25">
        <v>1346876</v>
      </c>
      <c r="E25">
        <v>954229</v>
      </c>
      <c r="F25">
        <v>5897241</v>
      </c>
      <c r="G25">
        <v>3823056</v>
      </c>
      <c r="H25">
        <v>969834</v>
      </c>
      <c r="I25">
        <v>799135</v>
      </c>
      <c r="J25">
        <v>1005428</v>
      </c>
      <c r="K25">
        <v>4926231</v>
      </c>
      <c r="L25">
        <v>1038163</v>
      </c>
      <c r="M25">
        <v>1229720</v>
      </c>
      <c r="N25">
        <v>1848133</v>
      </c>
      <c r="P25">
        <v>3180978</v>
      </c>
      <c r="Q25">
        <v>2919536</v>
      </c>
      <c r="R25">
        <v>776665</v>
      </c>
      <c r="S25">
        <v>1695725</v>
      </c>
    </row>
    <row r="26" spans="1:19" x14ac:dyDescent="0.3">
      <c r="A26">
        <v>338</v>
      </c>
      <c r="B26" t="s">
        <v>34</v>
      </c>
      <c r="D26">
        <v>2610735</v>
      </c>
      <c r="E26">
        <v>2259569</v>
      </c>
      <c r="F26">
        <v>12048898</v>
      </c>
      <c r="G26">
        <v>8804028</v>
      </c>
      <c r="H26">
        <v>2024152</v>
      </c>
      <c r="I26">
        <v>2740871</v>
      </c>
      <c r="J26">
        <v>3546648</v>
      </c>
      <c r="K26">
        <v>8319585</v>
      </c>
      <c r="L26">
        <v>2427495</v>
      </c>
      <c r="M26">
        <v>2871527</v>
      </c>
      <c r="N26">
        <v>2930639</v>
      </c>
      <c r="P26">
        <v>8238581</v>
      </c>
      <c r="Q26">
        <v>4435443</v>
      </c>
      <c r="R26">
        <v>2468714</v>
      </c>
      <c r="S26">
        <v>7595514</v>
      </c>
    </row>
    <row r="27" spans="1:19" x14ac:dyDescent="0.3">
      <c r="A27">
        <v>339</v>
      </c>
      <c r="B27" t="s">
        <v>73</v>
      </c>
      <c r="D27">
        <v>589264</v>
      </c>
      <c r="E27">
        <v>613262</v>
      </c>
      <c r="F27">
        <v>8654161</v>
      </c>
      <c r="G27">
        <v>1732784</v>
      </c>
      <c r="H27">
        <v>0</v>
      </c>
      <c r="I27">
        <v>0</v>
      </c>
      <c r="J27">
        <v>422491</v>
      </c>
      <c r="K27">
        <v>1683403</v>
      </c>
      <c r="L27">
        <v>997154</v>
      </c>
      <c r="M27">
        <v>589994</v>
      </c>
      <c r="N27">
        <v>1205485</v>
      </c>
      <c r="P27">
        <v>3761094</v>
      </c>
      <c r="Q27">
        <v>11920</v>
      </c>
      <c r="R27">
        <v>1111250</v>
      </c>
      <c r="S27">
        <v>1864963</v>
      </c>
    </row>
    <row r="28" spans="1:19" x14ac:dyDescent="0.3">
      <c r="A28">
        <v>341</v>
      </c>
      <c r="B28" t="s">
        <v>308</v>
      </c>
      <c r="D28">
        <v>88416</v>
      </c>
      <c r="E28">
        <v>243609</v>
      </c>
      <c r="F28">
        <v>900779</v>
      </c>
      <c r="G28">
        <v>962312</v>
      </c>
      <c r="H28">
        <v>185180</v>
      </c>
      <c r="I28">
        <v>624468</v>
      </c>
      <c r="J28">
        <v>175600</v>
      </c>
      <c r="K28">
        <v>477692</v>
      </c>
      <c r="L28">
        <v>0</v>
      </c>
      <c r="M28">
        <v>889282</v>
      </c>
      <c r="N28">
        <v>50999</v>
      </c>
      <c r="P28">
        <v>567500</v>
      </c>
      <c r="Q28">
        <v>486191</v>
      </c>
      <c r="R28">
        <v>253412</v>
      </c>
      <c r="S28">
        <v>347440</v>
      </c>
    </row>
    <row r="29" spans="1:19" x14ac:dyDescent="0.3">
      <c r="A29">
        <v>376</v>
      </c>
      <c r="B29" t="s">
        <v>31</v>
      </c>
      <c r="D29">
        <v>0</v>
      </c>
      <c r="E29">
        <v>0</v>
      </c>
      <c r="F29">
        <v>0</v>
      </c>
      <c r="G29">
        <v>0</v>
      </c>
      <c r="H29">
        <v>0</v>
      </c>
      <c r="I29">
        <v>0</v>
      </c>
      <c r="J29">
        <v>0</v>
      </c>
      <c r="K29">
        <v>0</v>
      </c>
      <c r="L29">
        <v>0</v>
      </c>
      <c r="M29">
        <v>0</v>
      </c>
      <c r="N29">
        <v>0</v>
      </c>
      <c r="P29">
        <v>0</v>
      </c>
      <c r="Q29">
        <v>-16556</v>
      </c>
      <c r="R29">
        <v>0</v>
      </c>
      <c r="S29">
        <v>0</v>
      </c>
    </row>
    <row r="30" spans="1:19" ht="13.95" customHeight="1" x14ac:dyDescent="0.3">
      <c r="A30">
        <v>379</v>
      </c>
      <c r="B30" t="s">
        <v>36</v>
      </c>
      <c r="D30">
        <v>1328551</v>
      </c>
      <c r="E30">
        <v>951499</v>
      </c>
      <c r="F30">
        <v>10381650</v>
      </c>
      <c r="G30">
        <v>3337897</v>
      </c>
      <c r="H30">
        <v>2794828</v>
      </c>
      <c r="I30">
        <v>1617390</v>
      </c>
      <c r="J30">
        <v>1151982</v>
      </c>
      <c r="K30">
        <v>10182592</v>
      </c>
      <c r="L30">
        <v>2045321</v>
      </c>
      <c r="M30">
        <v>1735393</v>
      </c>
      <c r="N30">
        <v>400543</v>
      </c>
      <c r="P30">
        <v>3707327</v>
      </c>
      <c r="Q30">
        <v>3183249</v>
      </c>
      <c r="R30">
        <v>1126691</v>
      </c>
      <c r="S30">
        <v>2494793</v>
      </c>
    </row>
    <row r="31" spans="1:19" x14ac:dyDescent="0.3">
      <c r="A31">
        <v>380</v>
      </c>
      <c r="B31" t="s">
        <v>39</v>
      </c>
      <c r="D31">
        <v>0</v>
      </c>
      <c r="E31">
        <v>0</v>
      </c>
      <c r="F31">
        <v>0</v>
      </c>
      <c r="G31">
        <v>0</v>
      </c>
      <c r="H31">
        <v>0</v>
      </c>
      <c r="I31">
        <v>0</v>
      </c>
      <c r="J31">
        <v>0</v>
      </c>
      <c r="K31">
        <v>0</v>
      </c>
      <c r="L31">
        <v>0</v>
      </c>
      <c r="M31">
        <v>0</v>
      </c>
      <c r="N31">
        <v>0</v>
      </c>
      <c r="P31">
        <v>0</v>
      </c>
      <c r="Q31">
        <v>0</v>
      </c>
      <c r="R31">
        <v>0</v>
      </c>
      <c r="S31">
        <v>0</v>
      </c>
    </row>
    <row r="32" spans="1:19" x14ac:dyDescent="0.3">
      <c r="A32">
        <v>385</v>
      </c>
      <c r="B32" t="s">
        <v>33</v>
      </c>
      <c r="D32">
        <v>4833133</v>
      </c>
      <c r="E32">
        <v>2969722</v>
      </c>
      <c r="F32">
        <v>12093933</v>
      </c>
      <c r="G32">
        <v>8632847</v>
      </c>
      <c r="H32">
        <v>3848742</v>
      </c>
      <c r="I32">
        <v>4672628</v>
      </c>
      <c r="J32">
        <v>4833599</v>
      </c>
      <c r="K32">
        <v>12544147</v>
      </c>
      <c r="L32">
        <v>3515778</v>
      </c>
      <c r="M32">
        <v>3346520</v>
      </c>
      <c r="N32">
        <v>3435292</v>
      </c>
      <c r="P32">
        <v>14718655</v>
      </c>
      <c r="Q32">
        <v>8612833</v>
      </c>
      <c r="R32">
        <v>3858651</v>
      </c>
      <c r="S32">
        <v>9722713</v>
      </c>
    </row>
    <row r="33" spans="1:19" x14ac:dyDescent="0.3">
      <c r="A33">
        <v>386</v>
      </c>
      <c r="B33" t="s">
        <v>77</v>
      </c>
      <c r="D33">
        <v>0</v>
      </c>
      <c r="E33">
        <v>0</v>
      </c>
      <c r="F33">
        <v>0</v>
      </c>
      <c r="G33">
        <v>0</v>
      </c>
      <c r="H33">
        <v>0</v>
      </c>
      <c r="I33">
        <v>0</v>
      </c>
      <c r="J33">
        <v>0</v>
      </c>
      <c r="K33">
        <v>0</v>
      </c>
      <c r="L33">
        <v>0</v>
      </c>
      <c r="M33">
        <v>0</v>
      </c>
      <c r="N33">
        <v>0</v>
      </c>
      <c r="P33">
        <v>0</v>
      </c>
      <c r="Q33">
        <v>0</v>
      </c>
      <c r="R33">
        <v>0</v>
      </c>
      <c r="S33">
        <v>0</v>
      </c>
    </row>
    <row r="34" spans="1:19" x14ac:dyDescent="0.3">
      <c r="A34">
        <v>387</v>
      </c>
      <c r="B34" t="s">
        <v>78</v>
      </c>
      <c r="D34">
        <v>0</v>
      </c>
      <c r="E34">
        <v>0</v>
      </c>
      <c r="F34">
        <v>0</v>
      </c>
      <c r="G34">
        <v>0</v>
      </c>
      <c r="H34">
        <v>0</v>
      </c>
      <c r="I34">
        <v>0</v>
      </c>
      <c r="J34">
        <v>0</v>
      </c>
      <c r="K34">
        <v>0</v>
      </c>
      <c r="L34">
        <v>0</v>
      </c>
      <c r="M34">
        <v>0</v>
      </c>
      <c r="N34">
        <v>0</v>
      </c>
      <c r="P34">
        <v>0</v>
      </c>
      <c r="Q34">
        <v>0</v>
      </c>
      <c r="R34">
        <v>0</v>
      </c>
      <c r="S34">
        <v>0</v>
      </c>
    </row>
    <row r="35" spans="1:19" x14ac:dyDescent="0.3">
      <c r="A35">
        <v>388</v>
      </c>
      <c r="B35" t="s">
        <v>72</v>
      </c>
      <c r="D35">
        <v>7271532</v>
      </c>
      <c r="E35">
        <v>10388898</v>
      </c>
      <c r="F35">
        <v>29376936</v>
      </c>
      <c r="G35">
        <v>21982966</v>
      </c>
      <c r="H35">
        <v>13000835</v>
      </c>
      <c r="I35">
        <v>6516425</v>
      </c>
      <c r="J35">
        <v>6163347</v>
      </c>
      <c r="K35">
        <v>14386266</v>
      </c>
      <c r="L35">
        <v>8262779</v>
      </c>
      <c r="M35">
        <v>9622304</v>
      </c>
      <c r="N35">
        <v>7887632</v>
      </c>
      <c r="P35">
        <v>36589019</v>
      </c>
      <c r="Q35">
        <v>9999078</v>
      </c>
      <c r="R35">
        <v>9876780</v>
      </c>
      <c r="S35">
        <v>19973637</v>
      </c>
    </row>
    <row r="36" spans="1:19" x14ac:dyDescent="0.3">
      <c r="A36">
        <v>389</v>
      </c>
      <c r="B36" t="s">
        <v>79</v>
      </c>
      <c r="D36">
        <v>0</v>
      </c>
      <c r="E36">
        <v>0</v>
      </c>
      <c r="F36">
        <v>0</v>
      </c>
      <c r="G36">
        <v>0</v>
      </c>
      <c r="H36">
        <v>0</v>
      </c>
      <c r="I36">
        <v>0</v>
      </c>
      <c r="J36">
        <v>0</v>
      </c>
      <c r="K36">
        <v>0</v>
      </c>
      <c r="L36">
        <v>0</v>
      </c>
      <c r="M36">
        <v>0</v>
      </c>
      <c r="N36">
        <v>0</v>
      </c>
      <c r="P36">
        <v>0</v>
      </c>
      <c r="Q36">
        <v>0</v>
      </c>
      <c r="R36">
        <v>0</v>
      </c>
      <c r="S36">
        <v>0</v>
      </c>
    </row>
    <row r="37" spans="1:19" x14ac:dyDescent="0.3">
      <c r="A37">
        <v>391</v>
      </c>
      <c r="B37" t="s">
        <v>83</v>
      </c>
      <c r="D37">
        <v>323786</v>
      </c>
      <c r="E37">
        <v>104604</v>
      </c>
      <c r="F37">
        <v>4269056</v>
      </c>
      <c r="G37">
        <v>1067450</v>
      </c>
      <c r="H37">
        <v>726800</v>
      </c>
      <c r="I37">
        <v>22457</v>
      </c>
      <c r="J37">
        <v>366987</v>
      </c>
      <c r="K37">
        <v>3490208</v>
      </c>
      <c r="L37">
        <v>1373696</v>
      </c>
      <c r="M37">
        <v>1133032</v>
      </c>
      <c r="N37">
        <v>400543</v>
      </c>
      <c r="P37">
        <v>3586</v>
      </c>
      <c r="Q37">
        <v>719739</v>
      </c>
      <c r="R37">
        <v>8855</v>
      </c>
      <c r="S37">
        <v>1511855</v>
      </c>
    </row>
    <row r="38" spans="1:19" x14ac:dyDescent="0.3">
      <c r="A38">
        <v>500</v>
      </c>
      <c r="B38" t="s">
        <v>68</v>
      </c>
      <c r="D38">
        <v>213029</v>
      </c>
      <c r="E38">
        <v>0</v>
      </c>
      <c r="F38">
        <v>1569063</v>
      </c>
      <c r="G38">
        <v>0</v>
      </c>
      <c r="H38">
        <v>748953</v>
      </c>
      <c r="I38">
        <v>0</v>
      </c>
      <c r="J38">
        <v>2700</v>
      </c>
      <c r="K38">
        <v>0</v>
      </c>
      <c r="L38">
        <v>0</v>
      </c>
      <c r="M38">
        <v>0</v>
      </c>
      <c r="N38">
        <v>0</v>
      </c>
      <c r="P38">
        <v>0</v>
      </c>
      <c r="Q38">
        <v>1160640</v>
      </c>
      <c r="R38">
        <v>0</v>
      </c>
      <c r="S38">
        <v>785708</v>
      </c>
    </row>
    <row r="39" spans="1:19" x14ac:dyDescent="0.3">
      <c r="A39">
        <v>502</v>
      </c>
      <c r="B39" t="s">
        <v>70</v>
      </c>
      <c r="D39">
        <v>0</v>
      </c>
      <c r="E39">
        <v>0</v>
      </c>
      <c r="F39">
        <v>0</v>
      </c>
      <c r="G39">
        <v>0</v>
      </c>
      <c r="H39">
        <v>0</v>
      </c>
      <c r="I39">
        <v>0</v>
      </c>
      <c r="J39">
        <v>0</v>
      </c>
      <c r="K39">
        <v>0</v>
      </c>
      <c r="L39">
        <v>604111</v>
      </c>
      <c r="M39">
        <v>0</v>
      </c>
      <c r="N39">
        <v>282420</v>
      </c>
      <c r="P39">
        <v>0</v>
      </c>
      <c r="Q39">
        <v>0</v>
      </c>
      <c r="R39">
        <v>0</v>
      </c>
      <c r="S39">
        <v>0</v>
      </c>
    </row>
    <row r="40" spans="1:19" x14ac:dyDescent="0.3">
      <c r="A40">
        <v>503</v>
      </c>
      <c r="B40" t="s">
        <v>71</v>
      </c>
      <c r="D40">
        <v>0</v>
      </c>
      <c r="E40">
        <v>0</v>
      </c>
      <c r="F40">
        <v>0</v>
      </c>
      <c r="G40">
        <v>0</v>
      </c>
      <c r="H40">
        <v>0</v>
      </c>
      <c r="I40">
        <v>0</v>
      </c>
      <c r="J40">
        <v>0</v>
      </c>
      <c r="K40">
        <v>0</v>
      </c>
      <c r="L40">
        <v>7815</v>
      </c>
      <c r="M40">
        <v>0</v>
      </c>
      <c r="N40">
        <v>18993</v>
      </c>
      <c r="P40">
        <v>0</v>
      </c>
      <c r="Q40">
        <v>0</v>
      </c>
      <c r="R40">
        <v>0</v>
      </c>
      <c r="S40">
        <v>0</v>
      </c>
    </row>
    <row r="41" spans="1:19" x14ac:dyDescent="0.3">
      <c r="A41">
        <v>504</v>
      </c>
      <c r="B41" t="s">
        <v>74</v>
      </c>
      <c r="D41">
        <v>6531872</v>
      </c>
      <c r="E41">
        <v>9601644</v>
      </c>
      <c r="F41">
        <v>20146395</v>
      </c>
      <c r="G41">
        <v>18910237</v>
      </c>
      <c r="H41">
        <v>12819979</v>
      </c>
      <c r="I41">
        <v>6068901</v>
      </c>
      <c r="J41">
        <v>5382821</v>
      </c>
      <c r="K41">
        <v>12322827</v>
      </c>
      <c r="L41">
        <v>7557161</v>
      </c>
      <c r="M41">
        <v>7921936</v>
      </c>
      <c r="N41">
        <v>6757357</v>
      </c>
      <c r="P41">
        <v>31790903</v>
      </c>
      <c r="Q41">
        <v>9595134</v>
      </c>
      <c r="R41">
        <v>8742294</v>
      </c>
      <c r="S41">
        <v>17610735</v>
      </c>
    </row>
    <row r="42" spans="1:19" x14ac:dyDescent="0.3">
      <c r="A42">
        <v>505</v>
      </c>
      <c r="B42" t="s">
        <v>75</v>
      </c>
      <c r="D42">
        <v>0</v>
      </c>
      <c r="E42">
        <v>0</v>
      </c>
      <c r="F42">
        <v>0</v>
      </c>
      <c r="G42">
        <v>0</v>
      </c>
      <c r="H42">
        <v>0</v>
      </c>
      <c r="I42">
        <v>0</v>
      </c>
      <c r="J42">
        <v>0</v>
      </c>
      <c r="K42">
        <v>0</v>
      </c>
      <c r="L42">
        <v>0</v>
      </c>
      <c r="M42">
        <v>0</v>
      </c>
      <c r="N42">
        <v>0</v>
      </c>
      <c r="P42">
        <v>0</v>
      </c>
      <c r="Q42">
        <v>0</v>
      </c>
      <c r="R42">
        <v>0</v>
      </c>
      <c r="S42">
        <v>0</v>
      </c>
    </row>
    <row r="43" spans="1:19" x14ac:dyDescent="0.3">
      <c r="A43">
        <v>506</v>
      </c>
      <c r="B43" t="s">
        <v>81</v>
      </c>
      <c r="D43">
        <v>1004765</v>
      </c>
      <c r="E43">
        <v>832534</v>
      </c>
      <c r="F43">
        <v>4543531</v>
      </c>
      <c r="G43">
        <v>2177959</v>
      </c>
      <c r="H43">
        <v>1308718</v>
      </c>
      <c r="I43">
        <v>1594933</v>
      </c>
      <c r="J43">
        <v>782162</v>
      </c>
      <c r="K43">
        <v>5708771</v>
      </c>
      <c r="L43">
        <v>605300</v>
      </c>
      <c r="M43">
        <v>602361</v>
      </c>
      <c r="N43">
        <v>0</v>
      </c>
      <c r="P43">
        <v>3703741</v>
      </c>
      <c r="Q43">
        <v>2463510</v>
      </c>
      <c r="R43">
        <v>1098515</v>
      </c>
      <c r="S43">
        <v>766266</v>
      </c>
    </row>
    <row r="44" spans="1:19" x14ac:dyDescent="0.3">
      <c r="A44">
        <v>507</v>
      </c>
      <c r="B44" t="s">
        <v>309</v>
      </c>
      <c r="D44">
        <v>0</v>
      </c>
      <c r="E44">
        <v>0</v>
      </c>
      <c r="F44">
        <v>0</v>
      </c>
      <c r="G44">
        <v>0</v>
      </c>
      <c r="H44">
        <v>0</v>
      </c>
      <c r="I44">
        <v>-1</v>
      </c>
      <c r="J44">
        <v>0</v>
      </c>
      <c r="K44">
        <v>0</v>
      </c>
      <c r="L44">
        <v>0</v>
      </c>
      <c r="M44">
        <v>0</v>
      </c>
      <c r="N44">
        <v>0</v>
      </c>
      <c r="P44">
        <v>0</v>
      </c>
      <c r="Q44">
        <v>0</v>
      </c>
      <c r="R44">
        <v>0</v>
      </c>
      <c r="S44">
        <v>0</v>
      </c>
    </row>
    <row r="45" spans="1:19" x14ac:dyDescent="0.3">
      <c r="A45">
        <v>508</v>
      </c>
      <c r="B45" t="s">
        <v>90</v>
      </c>
      <c r="D45">
        <v>0</v>
      </c>
      <c r="E45">
        <v>0</v>
      </c>
      <c r="F45">
        <v>0</v>
      </c>
      <c r="G45">
        <v>0</v>
      </c>
      <c r="H45">
        <v>0</v>
      </c>
      <c r="I45">
        <v>0</v>
      </c>
      <c r="J45">
        <v>0</v>
      </c>
      <c r="K45">
        <v>0</v>
      </c>
      <c r="L45">
        <v>0</v>
      </c>
      <c r="M45">
        <v>0</v>
      </c>
      <c r="N45">
        <v>0</v>
      </c>
      <c r="P45">
        <v>0</v>
      </c>
      <c r="Q45">
        <v>0</v>
      </c>
      <c r="R45">
        <v>0</v>
      </c>
      <c r="S45">
        <v>0</v>
      </c>
    </row>
    <row r="46" spans="1:19" x14ac:dyDescent="0.3">
      <c r="A46">
        <v>509</v>
      </c>
      <c r="B46" t="s">
        <v>91</v>
      </c>
      <c r="D46">
        <v>0</v>
      </c>
      <c r="E46">
        <v>0</v>
      </c>
      <c r="F46">
        <v>0</v>
      </c>
      <c r="G46">
        <v>0</v>
      </c>
      <c r="H46">
        <v>0</v>
      </c>
      <c r="I46">
        <v>0</v>
      </c>
      <c r="J46">
        <v>0</v>
      </c>
      <c r="K46">
        <v>0</v>
      </c>
      <c r="L46">
        <v>0</v>
      </c>
      <c r="M46">
        <v>0</v>
      </c>
      <c r="N46">
        <v>0</v>
      </c>
      <c r="P46">
        <v>0</v>
      </c>
      <c r="Q46">
        <v>0</v>
      </c>
      <c r="R46">
        <v>0</v>
      </c>
      <c r="S46">
        <v>0</v>
      </c>
    </row>
    <row r="47" spans="1:19" x14ac:dyDescent="0.3">
      <c r="A47">
        <v>512</v>
      </c>
      <c r="B47" t="s">
        <v>93</v>
      </c>
      <c r="D47">
        <v>0</v>
      </c>
      <c r="E47">
        <v>0</v>
      </c>
      <c r="F47">
        <v>417404</v>
      </c>
      <c r="G47">
        <v>0</v>
      </c>
      <c r="H47">
        <v>675784</v>
      </c>
      <c r="I47">
        <v>0</v>
      </c>
      <c r="J47">
        <v>10503</v>
      </c>
      <c r="K47">
        <v>53257</v>
      </c>
      <c r="L47">
        <v>0</v>
      </c>
      <c r="M47">
        <v>0</v>
      </c>
      <c r="N47">
        <v>0</v>
      </c>
      <c r="P47">
        <v>0</v>
      </c>
      <c r="Q47">
        <v>0</v>
      </c>
      <c r="R47">
        <v>0</v>
      </c>
      <c r="S47">
        <v>0</v>
      </c>
    </row>
    <row r="48" spans="1:19" x14ac:dyDescent="0.3">
      <c r="A48">
        <v>532</v>
      </c>
      <c r="B48" t="s">
        <v>310</v>
      </c>
      <c r="D48">
        <v>1180743</v>
      </c>
      <c r="E48">
        <v>659541</v>
      </c>
      <c r="F48">
        <v>29131778</v>
      </c>
      <c r="G48">
        <v>7299321</v>
      </c>
      <c r="H48">
        <v>12925085</v>
      </c>
      <c r="I48">
        <v>514506</v>
      </c>
      <c r="J48">
        <v>2536036</v>
      </c>
      <c r="K48">
        <v>14075123</v>
      </c>
      <c r="L48">
        <v>8228255</v>
      </c>
      <c r="M48">
        <v>9344608</v>
      </c>
      <c r="N48">
        <v>64067</v>
      </c>
      <c r="P48">
        <v>598566</v>
      </c>
      <c r="Q48">
        <v>9738821</v>
      </c>
      <c r="R48">
        <v>318629</v>
      </c>
      <c r="S48">
        <v>7845400</v>
      </c>
    </row>
    <row r="49" spans="1:19" x14ac:dyDescent="0.3">
      <c r="A49">
        <v>533</v>
      </c>
      <c r="B49" t="s">
        <v>311</v>
      </c>
      <c r="D49">
        <v>0</v>
      </c>
      <c r="E49">
        <v>0</v>
      </c>
      <c r="F49">
        <v>0</v>
      </c>
      <c r="G49">
        <v>0</v>
      </c>
      <c r="H49">
        <v>0</v>
      </c>
      <c r="I49">
        <v>0</v>
      </c>
      <c r="J49">
        <v>0</v>
      </c>
      <c r="K49">
        <v>0</v>
      </c>
      <c r="L49">
        <v>0</v>
      </c>
      <c r="M49">
        <v>0</v>
      </c>
      <c r="N49">
        <v>0</v>
      </c>
      <c r="P49">
        <v>0</v>
      </c>
      <c r="Q49">
        <v>0</v>
      </c>
      <c r="R49">
        <v>288884</v>
      </c>
      <c r="S49">
        <v>0</v>
      </c>
    </row>
    <row r="50" spans="1:19" x14ac:dyDescent="0.3">
      <c r="A50">
        <v>534</v>
      </c>
      <c r="B50" t="s">
        <v>312</v>
      </c>
      <c r="D50">
        <v>0</v>
      </c>
      <c r="E50">
        <v>0</v>
      </c>
      <c r="F50">
        <v>0</v>
      </c>
      <c r="G50">
        <v>0</v>
      </c>
      <c r="H50">
        <v>0</v>
      </c>
      <c r="I50">
        <v>0</v>
      </c>
      <c r="J50">
        <v>0</v>
      </c>
      <c r="K50">
        <v>0</v>
      </c>
      <c r="L50">
        <v>5337</v>
      </c>
      <c r="M50">
        <v>0</v>
      </c>
      <c r="N50">
        <v>3570</v>
      </c>
      <c r="P50">
        <v>0</v>
      </c>
      <c r="Q50">
        <v>0</v>
      </c>
      <c r="R50">
        <v>0</v>
      </c>
      <c r="S50">
        <v>0</v>
      </c>
    </row>
    <row r="51" spans="1:19" x14ac:dyDescent="0.3">
      <c r="A51">
        <v>536</v>
      </c>
      <c r="B51" t="s">
        <v>82</v>
      </c>
      <c r="D51">
        <v>0</v>
      </c>
      <c r="E51">
        <v>0</v>
      </c>
      <c r="F51">
        <v>1569063</v>
      </c>
      <c r="G51">
        <v>0</v>
      </c>
      <c r="H51">
        <v>748953</v>
      </c>
      <c r="I51">
        <v>0</v>
      </c>
      <c r="J51">
        <v>2000</v>
      </c>
      <c r="K51">
        <v>0</v>
      </c>
      <c r="L51">
        <v>0</v>
      </c>
      <c r="M51">
        <v>0</v>
      </c>
      <c r="N51">
        <v>0</v>
      </c>
      <c r="P51">
        <v>0</v>
      </c>
      <c r="Q51">
        <v>0</v>
      </c>
      <c r="R51">
        <v>0</v>
      </c>
      <c r="S51">
        <v>138411</v>
      </c>
    </row>
    <row r="52" spans="1:19" x14ac:dyDescent="0.3">
      <c r="A52">
        <v>547</v>
      </c>
      <c r="B52" t="s">
        <v>313</v>
      </c>
      <c r="D52">
        <v>2</v>
      </c>
      <c r="E52">
        <v>2</v>
      </c>
      <c r="F52">
        <v>3</v>
      </c>
      <c r="G52">
        <v>3</v>
      </c>
      <c r="H52">
        <v>3</v>
      </c>
      <c r="I52">
        <v>3</v>
      </c>
      <c r="J52">
        <v>1</v>
      </c>
      <c r="K52">
        <v>4</v>
      </c>
      <c r="L52">
        <v>2</v>
      </c>
      <c r="M52">
        <v>1</v>
      </c>
      <c r="N52">
        <v>3</v>
      </c>
      <c r="P52">
        <v>2</v>
      </c>
      <c r="Q52">
        <v>2</v>
      </c>
      <c r="R52">
        <v>2</v>
      </c>
      <c r="S52">
        <v>3</v>
      </c>
    </row>
    <row r="53" spans="1:19" x14ac:dyDescent="0.3">
      <c r="A53">
        <v>554</v>
      </c>
      <c r="B53" t="s">
        <v>117</v>
      </c>
      <c r="D53">
        <v>4501071</v>
      </c>
      <c r="E53">
        <v>7676430</v>
      </c>
      <c r="F53">
        <v>13289259</v>
      </c>
      <c r="G53">
        <v>13192593</v>
      </c>
      <c r="H53">
        <v>10836393</v>
      </c>
      <c r="I53">
        <v>4428621</v>
      </c>
      <c r="J53">
        <v>4877591</v>
      </c>
      <c r="K53">
        <v>9552735</v>
      </c>
      <c r="L53">
        <v>5802985</v>
      </c>
      <c r="M53">
        <v>6610645</v>
      </c>
      <c r="N53">
        <v>5287595</v>
      </c>
      <c r="P53">
        <v>23733783</v>
      </c>
      <c r="Q53">
        <v>8963258</v>
      </c>
      <c r="R53">
        <v>7285029</v>
      </c>
      <c r="S53">
        <v>14130045</v>
      </c>
    </row>
    <row r="54" spans="1:19" x14ac:dyDescent="0.3">
      <c r="A54">
        <v>555</v>
      </c>
      <c r="B54" t="s">
        <v>118</v>
      </c>
      <c r="D54">
        <v>2413313</v>
      </c>
      <c r="E54">
        <v>3335688</v>
      </c>
      <c r="F54">
        <v>9102825</v>
      </c>
      <c r="G54">
        <v>10756979</v>
      </c>
      <c r="H54">
        <v>8213785</v>
      </c>
      <c r="I54">
        <v>1821406</v>
      </c>
      <c r="J54">
        <v>3134775</v>
      </c>
      <c r="K54">
        <v>2953277</v>
      </c>
      <c r="L54">
        <v>5093427</v>
      </c>
      <c r="M54">
        <v>5322451</v>
      </c>
      <c r="N54">
        <v>4475686</v>
      </c>
      <c r="P54">
        <v>9655189</v>
      </c>
      <c r="Q54">
        <v>4329347</v>
      </c>
      <c r="R54">
        <v>2416992</v>
      </c>
      <c r="S54">
        <v>11292988</v>
      </c>
    </row>
    <row r="55" spans="1:19" x14ac:dyDescent="0.3">
      <c r="A55">
        <v>556</v>
      </c>
      <c r="B55" t="s">
        <v>119</v>
      </c>
      <c r="D55">
        <v>1211637</v>
      </c>
      <c r="E55">
        <v>1915433</v>
      </c>
      <c r="F55">
        <v>5850797</v>
      </c>
      <c r="G55">
        <v>8764501</v>
      </c>
      <c r="H55">
        <v>751823</v>
      </c>
      <c r="I55">
        <v>776284</v>
      </c>
      <c r="J55">
        <v>1426100</v>
      </c>
      <c r="K55">
        <v>1832713</v>
      </c>
      <c r="L55">
        <v>1620945</v>
      </c>
      <c r="M55">
        <v>1621970</v>
      </c>
      <c r="N55">
        <v>1119766</v>
      </c>
      <c r="P55">
        <v>6746867</v>
      </c>
      <c r="Q55">
        <v>3175489</v>
      </c>
      <c r="R55">
        <v>1453694</v>
      </c>
      <c r="S55">
        <v>1696524</v>
      </c>
    </row>
    <row r="56" spans="1:19" x14ac:dyDescent="0.3">
      <c r="A56">
        <v>557</v>
      </c>
      <c r="B56" t="s">
        <v>120</v>
      </c>
      <c r="D56">
        <v>862249</v>
      </c>
      <c r="E56">
        <v>1292736</v>
      </c>
      <c r="F56">
        <v>4740123</v>
      </c>
      <c r="G56">
        <v>7374964</v>
      </c>
      <c r="H56">
        <v>566426</v>
      </c>
      <c r="I56">
        <v>662691</v>
      </c>
      <c r="J56">
        <v>853908</v>
      </c>
      <c r="K56">
        <v>1274809</v>
      </c>
      <c r="L56">
        <v>993834</v>
      </c>
      <c r="M56">
        <v>1295985</v>
      </c>
      <c r="N56">
        <v>873447</v>
      </c>
      <c r="P56">
        <v>4436344</v>
      </c>
      <c r="Q56">
        <v>2480867</v>
      </c>
      <c r="R56">
        <v>1287008</v>
      </c>
      <c r="S56">
        <v>1065204</v>
      </c>
    </row>
    <row r="57" spans="1:19" x14ac:dyDescent="0.3">
      <c r="A57">
        <v>575</v>
      </c>
      <c r="B57" t="s">
        <v>111</v>
      </c>
      <c r="D57">
        <v>0</v>
      </c>
      <c r="E57">
        <v>0</v>
      </c>
      <c r="F57">
        <v>0</v>
      </c>
      <c r="G57">
        <v>0</v>
      </c>
      <c r="H57">
        <v>0</v>
      </c>
      <c r="I57">
        <v>0</v>
      </c>
      <c r="J57">
        <v>0</v>
      </c>
      <c r="K57">
        <v>0</v>
      </c>
      <c r="L57">
        <v>0</v>
      </c>
      <c r="M57">
        <v>0</v>
      </c>
      <c r="N57">
        <v>0</v>
      </c>
      <c r="P57">
        <v>0</v>
      </c>
      <c r="Q57">
        <v>0</v>
      </c>
      <c r="R57">
        <v>0</v>
      </c>
      <c r="S57">
        <v>0</v>
      </c>
    </row>
    <row r="58" spans="1:19" x14ac:dyDescent="0.3">
      <c r="A58">
        <v>576</v>
      </c>
      <c r="B58" t="s">
        <v>112</v>
      </c>
      <c r="D58">
        <v>0</v>
      </c>
      <c r="E58">
        <v>0</v>
      </c>
      <c r="F58">
        <v>0</v>
      </c>
      <c r="G58">
        <v>0</v>
      </c>
      <c r="H58">
        <v>0</v>
      </c>
      <c r="I58">
        <v>0</v>
      </c>
      <c r="J58">
        <v>0</v>
      </c>
      <c r="K58">
        <v>0</v>
      </c>
      <c r="L58">
        <v>0</v>
      </c>
      <c r="M58">
        <v>0</v>
      </c>
      <c r="N58">
        <v>0</v>
      </c>
      <c r="P58">
        <v>0</v>
      </c>
      <c r="Q58">
        <v>0</v>
      </c>
      <c r="R58">
        <v>0</v>
      </c>
      <c r="S58">
        <v>0</v>
      </c>
    </row>
    <row r="59" spans="1:19" x14ac:dyDescent="0.3">
      <c r="A59">
        <v>577</v>
      </c>
      <c r="B59" t="s">
        <v>314</v>
      </c>
      <c r="D59">
        <v>2</v>
      </c>
      <c r="E59">
        <v>2</v>
      </c>
      <c r="F59">
        <v>2</v>
      </c>
      <c r="G59">
        <v>2</v>
      </c>
      <c r="H59">
        <v>2</v>
      </c>
      <c r="I59">
        <v>2</v>
      </c>
      <c r="J59">
        <v>2</v>
      </c>
      <c r="K59">
        <v>2</v>
      </c>
      <c r="L59">
        <v>2</v>
      </c>
      <c r="M59">
        <v>2</v>
      </c>
      <c r="N59">
        <v>2</v>
      </c>
      <c r="P59">
        <v>2</v>
      </c>
      <c r="Q59">
        <v>2</v>
      </c>
      <c r="R59">
        <v>2</v>
      </c>
      <c r="S59">
        <v>2</v>
      </c>
    </row>
    <row r="60" spans="1:19" x14ac:dyDescent="0.3">
      <c r="A60">
        <v>586</v>
      </c>
      <c r="B60" t="s">
        <v>315</v>
      </c>
      <c r="D60">
        <v>0</v>
      </c>
      <c r="E60">
        <v>0</v>
      </c>
      <c r="F60">
        <v>0</v>
      </c>
      <c r="G60">
        <v>0</v>
      </c>
      <c r="H60">
        <v>0</v>
      </c>
      <c r="I60">
        <v>0</v>
      </c>
      <c r="J60">
        <v>0</v>
      </c>
      <c r="K60">
        <v>0</v>
      </c>
      <c r="L60">
        <v>0</v>
      </c>
      <c r="M60">
        <v>0</v>
      </c>
      <c r="N60">
        <v>0</v>
      </c>
      <c r="P60">
        <v>0</v>
      </c>
      <c r="Q60">
        <v>0</v>
      </c>
      <c r="R60">
        <v>0</v>
      </c>
      <c r="S60">
        <v>0</v>
      </c>
    </row>
    <row r="61" spans="1:19" x14ac:dyDescent="0.3">
      <c r="A61">
        <v>591</v>
      </c>
      <c r="B61" t="s">
        <v>127</v>
      </c>
      <c r="D61">
        <v>0</v>
      </c>
      <c r="E61">
        <v>0</v>
      </c>
      <c r="F61">
        <v>0</v>
      </c>
      <c r="G61">
        <v>0</v>
      </c>
      <c r="H61">
        <v>0</v>
      </c>
      <c r="I61">
        <v>0</v>
      </c>
      <c r="J61">
        <v>0</v>
      </c>
      <c r="K61">
        <v>0</v>
      </c>
      <c r="L61">
        <v>395244</v>
      </c>
      <c r="M61">
        <v>0</v>
      </c>
      <c r="N61">
        <v>335825</v>
      </c>
      <c r="P61">
        <v>0</v>
      </c>
      <c r="Q61">
        <v>0</v>
      </c>
      <c r="R61">
        <v>0</v>
      </c>
      <c r="S61">
        <v>0</v>
      </c>
    </row>
    <row r="62" spans="1:19" x14ac:dyDescent="0.3">
      <c r="A62">
        <v>592</v>
      </c>
      <c r="B62" t="s">
        <v>128</v>
      </c>
      <c r="D62">
        <v>0</v>
      </c>
      <c r="E62">
        <v>0</v>
      </c>
      <c r="F62">
        <v>0</v>
      </c>
      <c r="G62">
        <v>0</v>
      </c>
      <c r="H62">
        <v>0</v>
      </c>
      <c r="I62">
        <v>0</v>
      </c>
      <c r="J62">
        <v>0</v>
      </c>
      <c r="K62">
        <v>0</v>
      </c>
      <c r="L62">
        <v>-155003</v>
      </c>
      <c r="M62">
        <v>0</v>
      </c>
      <c r="N62">
        <v>-9246</v>
      </c>
      <c r="P62">
        <v>0</v>
      </c>
      <c r="Q62">
        <v>0</v>
      </c>
      <c r="R62">
        <v>0</v>
      </c>
      <c r="S62">
        <v>0</v>
      </c>
    </row>
    <row r="63" spans="1:19" x14ac:dyDescent="0.3">
      <c r="A63">
        <v>606</v>
      </c>
      <c r="B63" t="s">
        <v>316</v>
      </c>
      <c r="D63">
        <v>1</v>
      </c>
      <c r="E63">
        <v>1</v>
      </c>
      <c r="F63">
        <v>1</v>
      </c>
      <c r="G63">
        <v>1</v>
      </c>
      <c r="H63">
        <v>1</v>
      </c>
      <c r="I63">
        <v>1</v>
      </c>
      <c r="J63">
        <v>1</v>
      </c>
      <c r="K63">
        <v>1</v>
      </c>
      <c r="L63">
        <v>1</v>
      </c>
      <c r="M63">
        <v>1</v>
      </c>
      <c r="N63">
        <v>1</v>
      </c>
      <c r="P63">
        <v>1</v>
      </c>
      <c r="Q63">
        <v>1</v>
      </c>
      <c r="R63">
        <v>1</v>
      </c>
      <c r="S63">
        <v>1</v>
      </c>
    </row>
    <row r="64" spans="1:19" x14ac:dyDescent="0.3">
      <c r="A64">
        <v>622</v>
      </c>
      <c r="B64" t="s">
        <v>317</v>
      </c>
      <c r="D64">
        <v>1122644</v>
      </c>
      <c r="E64">
        <v>946632</v>
      </c>
      <c r="F64">
        <v>1823310</v>
      </c>
      <c r="G64">
        <v>2137537</v>
      </c>
      <c r="H64">
        <v>891346</v>
      </c>
      <c r="I64">
        <v>846778</v>
      </c>
      <c r="J64">
        <v>729437</v>
      </c>
      <c r="K64">
        <v>2010605</v>
      </c>
      <c r="L64">
        <v>801083</v>
      </c>
      <c r="M64">
        <v>881755</v>
      </c>
      <c r="N64">
        <v>697281</v>
      </c>
      <c r="P64">
        <v>3379780</v>
      </c>
      <c r="Q64">
        <v>618301</v>
      </c>
      <c r="R64">
        <v>989506</v>
      </c>
      <c r="S64">
        <v>2648650</v>
      </c>
    </row>
    <row r="65" spans="1:19" x14ac:dyDescent="0.3">
      <c r="A65">
        <v>626</v>
      </c>
      <c r="B65" t="s">
        <v>318</v>
      </c>
      <c r="D65">
        <v>1346876</v>
      </c>
      <c r="E65">
        <v>954229</v>
      </c>
      <c r="F65">
        <v>7466304</v>
      </c>
      <c r="G65">
        <v>4096889</v>
      </c>
      <c r="H65">
        <v>985284</v>
      </c>
      <c r="I65">
        <v>847898</v>
      </c>
      <c r="J65">
        <v>1051016</v>
      </c>
      <c r="K65">
        <v>5071842</v>
      </c>
      <c r="L65">
        <v>1038163</v>
      </c>
      <c r="M65">
        <v>1229720</v>
      </c>
      <c r="N65">
        <v>1848133</v>
      </c>
      <c r="P65">
        <v>3475151</v>
      </c>
      <c r="Q65">
        <v>2919536</v>
      </c>
      <c r="R65">
        <v>776665</v>
      </c>
      <c r="S65">
        <v>2009792</v>
      </c>
    </row>
    <row r="66" spans="1:19" x14ac:dyDescent="0.3">
      <c r="A66">
        <v>627</v>
      </c>
      <c r="B66" t="s">
        <v>319</v>
      </c>
      <c r="D66">
        <v>0</v>
      </c>
      <c r="E66">
        <v>0</v>
      </c>
      <c r="F66">
        <v>0</v>
      </c>
      <c r="G66">
        <v>0</v>
      </c>
      <c r="H66">
        <v>0</v>
      </c>
      <c r="I66">
        <v>0</v>
      </c>
      <c r="J66">
        <v>0</v>
      </c>
      <c r="K66">
        <v>0</v>
      </c>
      <c r="L66">
        <v>0</v>
      </c>
      <c r="M66">
        <v>0</v>
      </c>
      <c r="N66">
        <v>0</v>
      </c>
      <c r="P66">
        <v>246000</v>
      </c>
      <c r="Q66">
        <v>0</v>
      </c>
      <c r="R66">
        <v>0</v>
      </c>
      <c r="S66">
        <v>0</v>
      </c>
    </row>
    <row r="67" spans="1:19" x14ac:dyDescent="0.3">
      <c r="A67">
        <v>628</v>
      </c>
      <c r="B67" t="s">
        <v>320</v>
      </c>
      <c r="D67">
        <v>0</v>
      </c>
      <c r="E67">
        <v>0</v>
      </c>
      <c r="F67">
        <v>0</v>
      </c>
      <c r="G67">
        <v>273833</v>
      </c>
      <c r="H67">
        <v>15450</v>
      </c>
      <c r="I67">
        <v>48763</v>
      </c>
      <c r="J67">
        <v>45588</v>
      </c>
      <c r="K67">
        <v>145611</v>
      </c>
      <c r="L67">
        <v>0</v>
      </c>
      <c r="M67">
        <v>0</v>
      </c>
      <c r="N67">
        <v>0</v>
      </c>
      <c r="P67">
        <v>48173</v>
      </c>
      <c r="Q67">
        <v>0</v>
      </c>
      <c r="R67">
        <v>0</v>
      </c>
      <c r="S67">
        <v>314067</v>
      </c>
    </row>
    <row r="68" spans="1:19" x14ac:dyDescent="0.3">
      <c r="A68">
        <v>629</v>
      </c>
      <c r="B68" t="s">
        <v>321</v>
      </c>
      <c r="D68">
        <v>0</v>
      </c>
      <c r="E68">
        <v>0</v>
      </c>
      <c r="F68">
        <v>0</v>
      </c>
      <c r="G68">
        <v>0</v>
      </c>
      <c r="H68">
        <v>0</v>
      </c>
      <c r="I68">
        <v>0</v>
      </c>
      <c r="J68">
        <v>0</v>
      </c>
      <c r="K68">
        <v>0</v>
      </c>
      <c r="L68">
        <v>0</v>
      </c>
      <c r="M68">
        <v>0</v>
      </c>
      <c r="N68">
        <v>0</v>
      </c>
      <c r="P68">
        <v>0</v>
      </c>
      <c r="Q68">
        <v>0</v>
      </c>
      <c r="R68">
        <v>0</v>
      </c>
      <c r="S68">
        <v>0</v>
      </c>
    </row>
    <row r="69" spans="1:19" x14ac:dyDescent="0.3">
      <c r="A69">
        <v>630</v>
      </c>
      <c r="B69" t="s">
        <v>322</v>
      </c>
      <c r="D69">
        <v>0</v>
      </c>
      <c r="E69">
        <v>0</v>
      </c>
      <c r="F69">
        <v>1569063</v>
      </c>
      <c r="G69">
        <v>0</v>
      </c>
      <c r="H69">
        <v>0</v>
      </c>
      <c r="I69">
        <v>0</v>
      </c>
      <c r="J69">
        <v>0</v>
      </c>
      <c r="K69">
        <v>0</v>
      </c>
      <c r="L69">
        <v>0</v>
      </c>
      <c r="M69">
        <v>0</v>
      </c>
      <c r="N69">
        <v>0</v>
      </c>
      <c r="P69">
        <v>0</v>
      </c>
      <c r="Q69">
        <v>0</v>
      </c>
      <c r="R69">
        <v>0</v>
      </c>
      <c r="S69">
        <v>0</v>
      </c>
    </row>
    <row r="70" spans="1:19" x14ac:dyDescent="0.3">
      <c r="A70">
        <v>631</v>
      </c>
      <c r="B70" t="s">
        <v>323</v>
      </c>
      <c r="D70">
        <v>0</v>
      </c>
      <c r="E70">
        <v>0</v>
      </c>
      <c r="F70">
        <v>0</v>
      </c>
      <c r="G70">
        <v>0</v>
      </c>
      <c r="H70">
        <v>0</v>
      </c>
      <c r="I70">
        <v>0</v>
      </c>
      <c r="J70">
        <v>0</v>
      </c>
      <c r="K70">
        <v>0</v>
      </c>
      <c r="L70">
        <v>0</v>
      </c>
      <c r="M70">
        <v>0</v>
      </c>
      <c r="N70">
        <v>0</v>
      </c>
      <c r="P70">
        <v>0</v>
      </c>
      <c r="Q70">
        <v>0</v>
      </c>
      <c r="R70">
        <v>0</v>
      </c>
      <c r="S70">
        <v>0</v>
      </c>
    </row>
    <row r="71" spans="1:19" x14ac:dyDescent="0.3">
      <c r="A71">
        <v>632</v>
      </c>
      <c r="B71" t="s">
        <v>324</v>
      </c>
      <c r="D71">
        <v>0</v>
      </c>
      <c r="E71">
        <v>0</v>
      </c>
      <c r="F71">
        <v>0</v>
      </c>
      <c r="G71">
        <v>0</v>
      </c>
      <c r="H71">
        <v>0</v>
      </c>
      <c r="I71">
        <v>0</v>
      </c>
      <c r="J71">
        <v>0</v>
      </c>
      <c r="K71">
        <v>0</v>
      </c>
      <c r="L71">
        <v>0</v>
      </c>
      <c r="M71">
        <v>0</v>
      </c>
      <c r="N71">
        <v>0</v>
      </c>
      <c r="P71">
        <v>0</v>
      </c>
      <c r="Q71">
        <v>0</v>
      </c>
      <c r="R71">
        <v>0</v>
      </c>
      <c r="S71">
        <v>0</v>
      </c>
    </row>
    <row r="72" spans="1:19" x14ac:dyDescent="0.3">
      <c r="A72">
        <v>645</v>
      </c>
      <c r="B72" t="s">
        <v>154</v>
      </c>
      <c r="D72">
        <v>49636</v>
      </c>
      <c r="E72">
        <v>0</v>
      </c>
      <c r="F72">
        <v>819017</v>
      </c>
      <c r="G72">
        <v>0</v>
      </c>
      <c r="H72">
        <v>0</v>
      </c>
      <c r="I72">
        <v>0</v>
      </c>
      <c r="J72">
        <v>0</v>
      </c>
      <c r="K72">
        <v>307815</v>
      </c>
      <c r="L72">
        <v>0</v>
      </c>
      <c r="M72">
        <v>0</v>
      </c>
      <c r="N72">
        <v>0</v>
      </c>
      <c r="P72">
        <v>0</v>
      </c>
      <c r="Q72">
        <v>0</v>
      </c>
      <c r="R72">
        <v>0</v>
      </c>
      <c r="S72">
        <v>37613</v>
      </c>
    </row>
    <row r="73" spans="1:19" x14ac:dyDescent="0.3">
      <c r="A73">
        <v>646</v>
      </c>
      <c r="B73" t="s">
        <v>142</v>
      </c>
      <c r="D73">
        <v>843587</v>
      </c>
      <c r="E73">
        <v>783757</v>
      </c>
      <c r="F73">
        <v>-2148369</v>
      </c>
      <c r="G73">
        <v>175098</v>
      </c>
      <c r="H73">
        <v>351803</v>
      </c>
      <c r="I73">
        <v>1546946</v>
      </c>
      <c r="J73">
        <v>411246</v>
      </c>
      <c r="K73">
        <v>553413</v>
      </c>
      <c r="L73">
        <v>412707</v>
      </c>
      <c r="M73">
        <v>-546772</v>
      </c>
      <c r="N73">
        <v>0</v>
      </c>
      <c r="P73">
        <v>3653928</v>
      </c>
      <c r="Q73">
        <v>-403748</v>
      </c>
      <c r="R73">
        <v>382367</v>
      </c>
      <c r="S73">
        <v>522164</v>
      </c>
    </row>
    <row r="74" spans="1:19" x14ac:dyDescent="0.3">
      <c r="A74">
        <v>647</v>
      </c>
      <c r="B74" t="s">
        <v>325</v>
      </c>
      <c r="D74">
        <v>0</v>
      </c>
      <c r="E74">
        <v>0</v>
      </c>
      <c r="F74">
        <v>0</v>
      </c>
      <c r="G74">
        <v>0</v>
      </c>
      <c r="H74">
        <v>0</v>
      </c>
      <c r="I74">
        <v>0</v>
      </c>
      <c r="J74">
        <v>0</v>
      </c>
      <c r="K74">
        <v>0</v>
      </c>
      <c r="L74">
        <v>0</v>
      </c>
      <c r="M74">
        <v>0</v>
      </c>
      <c r="N74">
        <v>0</v>
      </c>
      <c r="P74">
        <v>0</v>
      </c>
      <c r="Q74">
        <v>0</v>
      </c>
      <c r="R74">
        <v>0</v>
      </c>
      <c r="S74">
        <v>0</v>
      </c>
    </row>
    <row r="75" spans="1:19" x14ac:dyDescent="0.3">
      <c r="A75">
        <v>659</v>
      </c>
      <c r="B75" t="s">
        <v>326</v>
      </c>
      <c r="D75">
        <v>0</v>
      </c>
      <c r="E75">
        <v>0</v>
      </c>
      <c r="F75">
        <v>2141148</v>
      </c>
      <c r="G75">
        <v>272482</v>
      </c>
      <c r="H75">
        <v>435710</v>
      </c>
      <c r="I75">
        <v>244857</v>
      </c>
      <c r="J75">
        <v>1305465</v>
      </c>
      <c r="K75">
        <v>0</v>
      </c>
      <c r="L75">
        <v>0</v>
      </c>
      <c r="M75">
        <v>0</v>
      </c>
      <c r="N75">
        <v>341504</v>
      </c>
      <c r="P75">
        <v>0</v>
      </c>
      <c r="Q75">
        <v>0</v>
      </c>
      <c r="R75">
        <v>0</v>
      </c>
      <c r="S75">
        <v>199552</v>
      </c>
    </row>
    <row r="76" spans="1:19" x14ac:dyDescent="0.3">
      <c r="A76">
        <v>660</v>
      </c>
      <c r="B76" t="s">
        <v>327</v>
      </c>
      <c r="D76">
        <v>0</v>
      </c>
      <c r="E76">
        <v>0</v>
      </c>
      <c r="F76">
        <v>417404</v>
      </c>
      <c r="G76">
        <v>0</v>
      </c>
      <c r="H76">
        <v>656183</v>
      </c>
      <c r="I76">
        <v>0</v>
      </c>
      <c r="J76">
        <v>10503</v>
      </c>
      <c r="K76">
        <v>0</v>
      </c>
      <c r="L76">
        <v>0</v>
      </c>
      <c r="M76">
        <v>0</v>
      </c>
      <c r="N76">
        <v>0</v>
      </c>
      <c r="P76">
        <v>0</v>
      </c>
      <c r="Q76">
        <v>0</v>
      </c>
      <c r="R76">
        <v>0</v>
      </c>
      <c r="S76">
        <v>193008</v>
      </c>
    </row>
    <row r="77" spans="1:19" x14ac:dyDescent="0.3">
      <c r="A77">
        <v>661</v>
      </c>
      <c r="B77" t="s">
        <v>173</v>
      </c>
      <c r="D77">
        <v>0</v>
      </c>
      <c r="E77">
        <v>0</v>
      </c>
      <c r="F77">
        <v>19.5</v>
      </c>
      <c r="G77">
        <v>0</v>
      </c>
      <c r="H77">
        <v>150.6</v>
      </c>
      <c r="I77">
        <v>0</v>
      </c>
      <c r="J77">
        <v>0.8</v>
      </c>
      <c r="K77">
        <v>0</v>
      </c>
      <c r="L77">
        <v>0</v>
      </c>
      <c r="M77">
        <v>0</v>
      </c>
      <c r="N77">
        <v>0</v>
      </c>
      <c r="P77">
        <v>0</v>
      </c>
      <c r="Q77">
        <v>0</v>
      </c>
      <c r="R77">
        <v>0</v>
      </c>
      <c r="S77">
        <v>96.7</v>
      </c>
    </row>
    <row r="78" spans="1:19" x14ac:dyDescent="0.3">
      <c r="A78">
        <v>906</v>
      </c>
      <c r="B78" t="s">
        <v>329</v>
      </c>
      <c r="D78">
        <v>1</v>
      </c>
      <c r="E78">
        <v>1</v>
      </c>
      <c r="F78">
        <v>1</v>
      </c>
      <c r="G78">
        <v>1</v>
      </c>
      <c r="H78">
        <v>1</v>
      </c>
      <c r="I78">
        <v>1</v>
      </c>
      <c r="J78">
        <v>1</v>
      </c>
      <c r="K78">
        <v>1</v>
      </c>
      <c r="L78">
        <v>1</v>
      </c>
      <c r="M78">
        <v>1</v>
      </c>
      <c r="N78">
        <v>1</v>
      </c>
      <c r="P78">
        <v>1</v>
      </c>
      <c r="Q78">
        <v>1</v>
      </c>
      <c r="R78">
        <v>1</v>
      </c>
      <c r="S78">
        <v>1</v>
      </c>
    </row>
    <row r="79" spans="1:19" x14ac:dyDescent="0.3">
      <c r="A79">
        <v>907</v>
      </c>
      <c r="B79" t="s">
        <v>330</v>
      </c>
      <c r="D79">
        <v>2</v>
      </c>
      <c r="E79">
        <v>2</v>
      </c>
      <c r="F79">
        <v>2</v>
      </c>
      <c r="G79">
        <v>2</v>
      </c>
      <c r="H79">
        <v>2</v>
      </c>
      <c r="I79">
        <v>2</v>
      </c>
      <c r="J79">
        <v>2</v>
      </c>
      <c r="K79">
        <v>2</v>
      </c>
      <c r="L79">
        <v>2</v>
      </c>
      <c r="M79">
        <v>2</v>
      </c>
      <c r="N79">
        <v>2</v>
      </c>
      <c r="P79">
        <v>2</v>
      </c>
      <c r="Q79">
        <v>2</v>
      </c>
      <c r="R79">
        <v>2</v>
      </c>
      <c r="S79">
        <v>2</v>
      </c>
    </row>
    <row r="80" spans="1:19" x14ac:dyDescent="0.3">
      <c r="A80">
        <v>947</v>
      </c>
      <c r="B80" t="s">
        <v>331</v>
      </c>
      <c r="D80" t="s">
        <v>662</v>
      </c>
      <c r="E80" t="s">
        <v>429</v>
      </c>
      <c r="F80" t="s">
        <v>585</v>
      </c>
      <c r="G80" t="s">
        <v>430</v>
      </c>
      <c r="H80" t="s">
        <v>156</v>
      </c>
      <c r="I80" t="s">
        <v>663</v>
      </c>
      <c r="J80" t="s">
        <v>432</v>
      </c>
      <c r="K80" t="s">
        <v>583</v>
      </c>
      <c r="L80" t="s">
        <v>433</v>
      </c>
      <c r="M80" t="s">
        <v>664</v>
      </c>
      <c r="N80" t="s">
        <v>584</v>
      </c>
      <c r="P80" t="s">
        <v>435</v>
      </c>
      <c r="Q80" t="s">
        <v>436</v>
      </c>
      <c r="R80" t="s">
        <v>665</v>
      </c>
      <c r="S80" t="s">
        <v>438</v>
      </c>
    </row>
    <row r="81" spans="1:19" x14ac:dyDescent="0.3">
      <c r="A81">
        <v>948</v>
      </c>
      <c r="B81" t="s">
        <v>332</v>
      </c>
      <c r="D81" t="s">
        <v>666</v>
      </c>
      <c r="E81" t="s">
        <v>439</v>
      </c>
      <c r="F81" t="s">
        <v>588</v>
      </c>
      <c r="G81" t="s">
        <v>440</v>
      </c>
      <c r="H81" t="s">
        <v>443</v>
      </c>
      <c r="I81" t="s">
        <v>667</v>
      </c>
      <c r="J81" t="s">
        <v>442</v>
      </c>
      <c r="K81" t="s">
        <v>586</v>
      </c>
      <c r="L81" t="s">
        <v>444</v>
      </c>
      <c r="M81" t="s">
        <v>668</v>
      </c>
      <c r="N81" t="s">
        <v>587</v>
      </c>
      <c r="P81" t="s">
        <v>446</v>
      </c>
      <c r="Q81" t="s">
        <v>447</v>
      </c>
      <c r="R81" t="s">
        <v>669</v>
      </c>
      <c r="S81" t="s">
        <v>392</v>
      </c>
    </row>
    <row r="82" spans="1:19" x14ac:dyDescent="0.3">
      <c r="A82">
        <v>949</v>
      </c>
      <c r="B82" t="s">
        <v>333</v>
      </c>
      <c r="D82" t="s">
        <v>168</v>
      </c>
      <c r="E82" t="s">
        <v>168</v>
      </c>
      <c r="F82" t="s">
        <v>168</v>
      </c>
      <c r="G82" t="s">
        <v>168</v>
      </c>
      <c r="H82" t="s">
        <v>168</v>
      </c>
      <c r="I82" t="s">
        <v>168</v>
      </c>
      <c r="J82" t="s">
        <v>168</v>
      </c>
      <c r="K82" t="s">
        <v>168</v>
      </c>
      <c r="L82" t="s">
        <v>168</v>
      </c>
      <c r="M82" t="s">
        <v>168</v>
      </c>
      <c r="N82" t="s">
        <v>168</v>
      </c>
      <c r="P82" t="s">
        <v>168</v>
      </c>
      <c r="Q82" t="s">
        <v>168</v>
      </c>
      <c r="R82" t="s">
        <v>168</v>
      </c>
      <c r="S82" t="s">
        <v>168</v>
      </c>
    </row>
    <row r="83" spans="1:19" x14ac:dyDescent="0.3">
      <c r="A83">
        <v>950</v>
      </c>
      <c r="B83" t="s">
        <v>334</v>
      </c>
      <c r="D83" t="s">
        <v>17</v>
      </c>
      <c r="E83" t="s">
        <v>17</v>
      </c>
      <c r="F83" t="s">
        <v>17</v>
      </c>
      <c r="G83" t="s">
        <v>17</v>
      </c>
      <c r="H83" t="s">
        <v>17</v>
      </c>
      <c r="I83" t="s">
        <v>17</v>
      </c>
      <c r="J83" t="s">
        <v>17</v>
      </c>
      <c r="K83" t="s">
        <v>17</v>
      </c>
      <c r="L83" t="s">
        <v>17</v>
      </c>
      <c r="M83" t="s">
        <v>17</v>
      </c>
      <c r="N83" t="s">
        <v>17</v>
      </c>
      <c r="P83" t="s">
        <v>17</v>
      </c>
      <c r="Q83" t="s">
        <v>17</v>
      </c>
      <c r="R83" t="s">
        <v>17</v>
      </c>
      <c r="S83" t="s">
        <v>17</v>
      </c>
    </row>
    <row r="84" spans="1:19" x14ac:dyDescent="0.3">
      <c r="A84">
        <v>951</v>
      </c>
      <c r="B84" t="s">
        <v>335</v>
      </c>
      <c r="D84">
        <v>2</v>
      </c>
      <c r="E84">
        <v>2</v>
      </c>
      <c r="F84">
        <v>2</v>
      </c>
      <c r="G84">
        <v>2</v>
      </c>
      <c r="H84">
        <v>2</v>
      </c>
      <c r="I84">
        <v>2</v>
      </c>
      <c r="J84">
        <v>2</v>
      </c>
      <c r="K84">
        <v>2</v>
      </c>
      <c r="L84">
        <v>2</v>
      </c>
      <c r="M84">
        <v>2</v>
      </c>
      <c r="N84">
        <v>2</v>
      </c>
      <c r="P84">
        <v>2</v>
      </c>
      <c r="Q84">
        <v>2</v>
      </c>
      <c r="R84">
        <v>2</v>
      </c>
      <c r="S84">
        <v>2</v>
      </c>
    </row>
    <row r="85" spans="1:19" x14ac:dyDescent="0.3">
      <c r="A85">
        <v>952</v>
      </c>
      <c r="B85" t="s">
        <v>336</v>
      </c>
      <c r="D85" t="s">
        <v>589</v>
      </c>
      <c r="E85" t="s">
        <v>449</v>
      </c>
      <c r="F85" t="s">
        <v>591</v>
      </c>
      <c r="G85" t="s">
        <v>450</v>
      </c>
      <c r="I85" t="s">
        <v>451</v>
      </c>
      <c r="M85" t="s">
        <v>453</v>
      </c>
    </row>
    <row r="86" spans="1:19" x14ac:dyDescent="0.3">
      <c r="A86">
        <v>953</v>
      </c>
      <c r="B86" t="s">
        <v>338</v>
      </c>
      <c r="D86">
        <v>2</v>
      </c>
      <c r="E86">
        <v>2</v>
      </c>
      <c r="F86">
        <v>2</v>
      </c>
      <c r="G86">
        <v>2</v>
      </c>
      <c r="H86">
        <v>2</v>
      </c>
      <c r="I86">
        <v>2</v>
      </c>
      <c r="J86">
        <v>2</v>
      </c>
      <c r="K86">
        <v>2</v>
      </c>
      <c r="L86">
        <v>2</v>
      </c>
      <c r="M86">
        <v>2</v>
      </c>
      <c r="N86">
        <v>2</v>
      </c>
      <c r="P86">
        <v>2</v>
      </c>
      <c r="Q86">
        <v>2</v>
      </c>
      <c r="R86">
        <v>2</v>
      </c>
      <c r="S86">
        <v>2</v>
      </c>
    </row>
    <row r="87" spans="1:19" x14ac:dyDescent="0.3">
      <c r="A87">
        <v>955</v>
      </c>
      <c r="B87" t="s">
        <v>339</v>
      </c>
      <c r="D87">
        <v>0</v>
      </c>
      <c r="E87">
        <v>0</v>
      </c>
      <c r="F87">
        <v>0</v>
      </c>
      <c r="G87">
        <v>0</v>
      </c>
      <c r="H87">
        <v>0</v>
      </c>
      <c r="I87">
        <v>0</v>
      </c>
      <c r="J87">
        <v>0</v>
      </c>
      <c r="K87">
        <v>0</v>
      </c>
      <c r="L87">
        <v>0</v>
      </c>
      <c r="M87">
        <v>0</v>
      </c>
      <c r="N87">
        <v>0</v>
      </c>
      <c r="P87">
        <v>0</v>
      </c>
      <c r="Q87">
        <v>0</v>
      </c>
      <c r="R87">
        <v>1</v>
      </c>
      <c r="S87">
        <v>0</v>
      </c>
    </row>
    <row r="88" spans="1:19" x14ac:dyDescent="0.3">
      <c r="A88">
        <v>957</v>
      </c>
      <c r="B88" t="s">
        <v>340</v>
      </c>
      <c r="D88">
        <v>0</v>
      </c>
      <c r="E88">
        <v>0</v>
      </c>
      <c r="F88">
        <v>0</v>
      </c>
      <c r="G88">
        <v>0</v>
      </c>
      <c r="H88">
        <v>1</v>
      </c>
      <c r="I88">
        <v>0</v>
      </c>
      <c r="J88">
        <v>0</v>
      </c>
      <c r="K88">
        <v>0</v>
      </c>
      <c r="L88">
        <v>0</v>
      </c>
      <c r="M88">
        <v>0</v>
      </c>
      <c r="N88">
        <v>0</v>
      </c>
      <c r="P88">
        <v>0</v>
      </c>
      <c r="Q88">
        <v>0</v>
      </c>
      <c r="R88">
        <v>1</v>
      </c>
      <c r="S88">
        <v>0</v>
      </c>
    </row>
    <row r="89" spans="1:19" x14ac:dyDescent="0.3">
      <c r="A89">
        <v>959</v>
      </c>
      <c r="B89" t="s">
        <v>342</v>
      </c>
      <c r="D89">
        <v>2</v>
      </c>
      <c r="E89">
        <v>3</v>
      </c>
      <c r="F89">
        <v>3</v>
      </c>
      <c r="G89">
        <v>3</v>
      </c>
      <c r="H89">
        <v>2</v>
      </c>
      <c r="I89">
        <v>2</v>
      </c>
      <c r="J89">
        <v>2</v>
      </c>
      <c r="K89">
        <v>2</v>
      </c>
      <c r="L89">
        <v>2</v>
      </c>
      <c r="M89">
        <v>3</v>
      </c>
      <c r="N89">
        <v>2</v>
      </c>
      <c r="P89">
        <v>2</v>
      </c>
      <c r="Q89">
        <v>2</v>
      </c>
      <c r="R89">
        <v>3</v>
      </c>
      <c r="S89">
        <v>2</v>
      </c>
    </row>
    <row r="90" spans="1:19" x14ac:dyDescent="0.3">
      <c r="A90">
        <v>960</v>
      </c>
      <c r="B90" t="s">
        <v>343</v>
      </c>
      <c r="D90" t="s">
        <v>670</v>
      </c>
      <c r="E90" t="s">
        <v>455</v>
      </c>
      <c r="F90" t="s">
        <v>595</v>
      </c>
      <c r="G90" t="s">
        <v>456</v>
      </c>
      <c r="H90" t="s">
        <v>459</v>
      </c>
      <c r="I90" t="s">
        <v>671</v>
      </c>
      <c r="J90" t="s">
        <v>458</v>
      </c>
      <c r="K90" t="s">
        <v>593</v>
      </c>
      <c r="L90" t="s">
        <v>460</v>
      </c>
      <c r="M90" t="s">
        <v>672</v>
      </c>
      <c r="N90" t="s">
        <v>594</v>
      </c>
      <c r="P90" t="s">
        <v>485</v>
      </c>
      <c r="Q90" t="s">
        <v>462</v>
      </c>
      <c r="R90" t="s">
        <v>673</v>
      </c>
      <c r="S90" t="s">
        <v>464</v>
      </c>
    </row>
    <row r="91" spans="1:19" x14ac:dyDescent="0.3">
      <c r="A91">
        <v>962</v>
      </c>
      <c r="B91" t="s">
        <v>344</v>
      </c>
      <c r="D91" t="s">
        <v>674</v>
      </c>
      <c r="E91" t="s">
        <v>345</v>
      </c>
      <c r="F91" t="s">
        <v>596</v>
      </c>
      <c r="G91" t="s">
        <v>345</v>
      </c>
      <c r="H91" t="s">
        <v>345</v>
      </c>
      <c r="I91" t="s">
        <v>674</v>
      </c>
      <c r="J91" t="s">
        <v>465</v>
      </c>
      <c r="K91" t="s">
        <v>345</v>
      </c>
      <c r="L91" t="s">
        <v>346</v>
      </c>
      <c r="M91" t="s">
        <v>346</v>
      </c>
      <c r="N91" t="s">
        <v>346</v>
      </c>
      <c r="P91" t="s">
        <v>346</v>
      </c>
      <c r="Q91" t="s">
        <v>346</v>
      </c>
      <c r="R91" t="s">
        <v>346</v>
      </c>
      <c r="S91" t="s">
        <v>345</v>
      </c>
    </row>
    <row r="92" spans="1:19" x14ac:dyDescent="0.3">
      <c r="A92">
        <v>964</v>
      </c>
      <c r="B92" t="s">
        <v>347</v>
      </c>
      <c r="D92" t="s">
        <v>675</v>
      </c>
      <c r="E92" t="s">
        <v>675</v>
      </c>
      <c r="F92" t="s">
        <v>597</v>
      </c>
      <c r="G92" t="s">
        <v>676</v>
      </c>
      <c r="H92" t="s">
        <v>677</v>
      </c>
      <c r="I92" t="s">
        <v>676</v>
      </c>
      <c r="J92" t="s">
        <v>678</v>
      </c>
      <c r="K92" t="s">
        <v>679</v>
      </c>
      <c r="L92" t="s">
        <v>678</v>
      </c>
      <c r="M92" t="s">
        <v>680</v>
      </c>
      <c r="N92" t="s">
        <v>681</v>
      </c>
      <c r="P92" t="s">
        <v>682</v>
      </c>
      <c r="Q92" t="s">
        <v>683</v>
      </c>
      <c r="R92" t="s">
        <v>677</v>
      </c>
      <c r="S92" t="s">
        <v>684</v>
      </c>
    </row>
    <row r="93" spans="1:19" x14ac:dyDescent="0.3">
      <c r="A93">
        <v>966</v>
      </c>
      <c r="B93" t="s">
        <v>348</v>
      </c>
      <c r="D93" t="s">
        <v>466</v>
      </c>
      <c r="E93" t="s">
        <v>467</v>
      </c>
      <c r="F93" t="s">
        <v>685</v>
      </c>
      <c r="G93" t="s">
        <v>468</v>
      </c>
      <c r="H93" t="s">
        <v>598</v>
      </c>
      <c r="I93" t="s">
        <v>599</v>
      </c>
      <c r="J93" t="s">
        <v>469</v>
      </c>
      <c r="K93" t="s">
        <v>600</v>
      </c>
      <c r="L93" t="s">
        <v>470</v>
      </c>
      <c r="M93" t="s">
        <v>686</v>
      </c>
      <c r="N93" t="s">
        <v>472</v>
      </c>
      <c r="P93" t="s">
        <v>473</v>
      </c>
      <c r="Q93" t="s">
        <v>601</v>
      </c>
      <c r="R93" t="s">
        <v>687</v>
      </c>
      <c r="S93" t="s">
        <v>688</v>
      </c>
    </row>
    <row r="94" spans="1:19" x14ac:dyDescent="0.3">
      <c r="A94">
        <v>968</v>
      </c>
      <c r="B94" t="s">
        <v>349</v>
      </c>
      <c r="D94" t="s">
        <v>602</v>
      </c>
      <c r="E94" t="s">
        <v>475</v>
      </c>
      <c r="F94" t="s">
        <v>689</v>
      </c>
      <c r="G94" t="s">
        <v>476</v>
      </c>
      <c r="H94" t="s">
        <v>603</v>
      </c>
      <c r="I94" t="s">
        <v>477</v>
      </c>
      <c r="J94" t="s">
        <v>478</v>
      </c>
      <c r="K94" t="s">
        <v>604</v>
      </c>
      <c r="L94" t="s">
        <v>479</v>
      </c>
      <c r="M94" t="s">
        <v>480</v>
      </c>
      <c r="N94" t="s">
        <v>605</v>
      </c>
      <c r="P94" t="s">
        <v>481</v>
      </c>
      <c r="Q94" t="s">
        <v>482</v>
      </c>
      <c r="R94" t="s">
        <v>690</v>
      </c>
      <c r="S94" t="s">
        <v>484</v>
      </c>
    </row>
    <row r="95" spans="1:19" x14ac:dyDescent="0.3">
      <c r="A95">
        <v>973</v>
      </c>
      <c r="B95" t="s">
        <v>691</v>
      </c>
      <c r="D95">
        <v>0</v>
      </c>
      <c r="E95">
        <v>0</v>
      </c>
      <c r="F95">
        <v>0</v>
      </c>
      <c r="G95">
        <v>0</v>
      </c>
      <c r="H95">
        <v>0</v>
      </c>
      <c r="I95">
        <v>0</v>
      </c>
      <c r="J95">
        <v>0</v>
      </c>
      <c r="K95">
        <v>0</v>
      </c>
      <c r="L95">
        <v>0</v>
      </c>
      <c r="M95">
        <v>0</v>
      </c>
      <c r="N95">
        <v>0</v>
      </c>
      <c r="P95">
        <v>0</v>
      </c>
      <c r="Q95">
        <v>0</v>
      </c>
      <c r="R95">
        <v>0</v>
      </c>
      <c r="S95">
        <v>0</v>
      </c>
    </row>
    <row r="96" spans="1:19" x14ac:dyDescent="0.3">
      <c r="A96">
        <v>974</v>
      </c>
      <c r="B96" t="s">
        <v>350</v>
      </c>
      <c r="D96">
        <v>3</v>
      </c>
      <c r="E96">
        <v>3</v>
      </c>
      <c r="F96">
        <v>3</v>
      </c>
      <c r="G96">
        <v>3</v>
      </c>
      <c r="H96">
        <v>2</v>
      </c>
      <c r="I96">
        <v>2</v>
      </c>
      <c r="J96">
        <v>2</v>
      </c>
      <c r="K96">
        <v>2</v>
      </c>
      <c r="L96">
        <v>2</v>
      </c>
      <c r="M96">
        <v>3</v>
      </c>
      <c r="N96">
        <v>2</v>
      </c>
      <c r="P96">
        <v>2</v>
      </c>
      <c r="Q96">
        <v>2</v>
      </c>
      <c r="R96">
        <v>3</v>
      </c>
      <c r="S96">
        <v>2</v>
      </c>
    </row>
    <row r="97" spans="1:19" x14ac:dyDescent="0.3">
      <c r="A97">
        <v>975</v>
      </c>
      <c r="B97" t="s">
        <v>628</v>
      </c>
      <c r="D97">
        <v>2</v>
      </c>
      <c r="E97">
        <v>2</v>
      </c>
      <c r="F97">
        <v>2</v>
      </c>
      <c r="G97">
        <v>2</v>
      </c>
      <c r="H97">
        <v>1</v>
      </c>
      <c r="I97">
        <v>2</v>
      </c>
      <c r="J97">
        <v>2</v>
      </c>
      <c r="K97">
        <v>2</v>
      </c>
      <c r="L97">
        <v>2</v>
      </c>
      <c r="M97">
        <v>2</v>
      </c>
      <c r="N97">
        <v>2</v>
      </c>
      <c r="P97">
        <v>2</v>
      </c>
      <c r="Q97">
        <v>2</v>
      </c>
      <c r="R97">
        <v>1</v>
      </c>
      <c r="S97">
        <v>2</v>
      </c>
    </row>
    <row r="98" spans="1:19" x14ac:dyDescent="0.3">
      <c r="A98">
        <v>980</v>
      </c>
      <c r="B98" t="s">
        <v>209</v>
      </c>
      <c r="D98" t="s">
        <v>692</v>
      </c>
      <c r="E98" t="s">
        <v>693</v>
      </c>
      <c r="F98" t="s">
        <v>694</v>
      </c>
      <c r="G98" t="s">
        <v>695</v>
      </c>
      <c r="H98" t="s">
        <v>696</v>
      </c>
      <c r="I98" t="s">
        <v>680</v>
      </c>
      <c r="J98" t="s">
        <v>697</v>
      </c>
      <c r="K98" t="s">
        <v>694</v>
      </c>
      <c r="L98" t="s">
        <v>698</v>
      </c>
      <c r="M98" t="s">
        <v>699</v>
      </c>
      <c r="N98" t="s">
        <v>700</v>
      </c>
      <c r="P98" t="s">
        <v>701</v>
      </c>
      <c r="Q98" t="s">
        <v>694</v>
      </c>
      <c r="R98" t="s">
        <v>702</v>
      </c>
      <c r="S98" t="s">
        <v>696</v>
      </c>
    </row>
    <row r="99" spans="1:19" x14ac:dyDescent="0.3">
      <c r="A99">
        <v>995</v>
      </c>
      <c r="B99" t="s">
        <v>95</v>
      </c>
      <c r="D99">
        <v>0</v>
      </c>
      <c r="E99">
        <v>0</v>
      </c>
      <c r="F99">
        <v>0</v>
      </c>
      <c r="G99">
        <v>0</v>
      </c>
      <c r="I99">
        <v>0</v>
      </c>
      <c r="J99">
        <v>0</v>
      </c>
      <c r="K99">
        <v>0</v>
      </c>
      <c r="L99">
        <v>0</v>
      </c>
      <c r="M99">
        <v>0</v>
      </c>
      <c r="N99">
        <v>0</v>
      </c>
      <c r="P99">
        <v>0</v>
      </c>
      <c r="Q99">
        <v>0</v>
      </c>
      <c r="R99">
        <v>0</v>
      </c>
      <c r="S99">
        <v>0</v>
      </c>
    </row>
    <row r="100" spans="1:19" x14ac:dyDescent="0.3">
      <c r="A100">
        <v>996</v>
      </c>
      <c r="B100" t="s">
        <v>96</v>
      </c>
      <c r="D100">
        <v>0</v>
      </c>
      <c r="E100">
        <v>0</v>
      </c>
      <c r="F100">
        <v>0</v>
      </c>
      <c r="G100">
        <v>0</v>
      </c>
      <c r="I100">
        <v>0</v>
      </c>
      <c r="J100">
        <v>0</v>
      </c>
      <c r="K100">
        <v>0</v>
      </c>
      <c r="L100">
        <v>0</v>
      </c>
      <c r="M100">
        <v>0</v>
      </c>
      <c r="N100">
        <v>0</v>
      </c>
      <c r="P100">
        <v>0</v>
      </c>
      <c r="Q100">
        <v>0</v>
      </c>
      <c r="R100">
        <v>0</v>
      </c>
      <c r="S100">
        <v>0</v>
      </c>
    </row>
    <row r="101" spans="1:19" x14ac:dyDescent="0.3">
      <c r="A101">
        <v>998</v>
      </c>
      <c r="B101" t="s">
        <v>97</v>
      </c>
      <c r="D101">
        <v>55</v>
      </c>
      <c r="E101">
        <v>55</v>
      </c>
      <c r="F101">
        <v>55</v>
      </c>
      <c r="G101">
        <v>55</v>
      </c>
      <c r="H101">
        <v>55</v>
      </c>
      <c r="I101">
        <v>55</v>
      </c>
      <c r="J101">
        <v>55</v>
      </c>
      <c r="K101">
        <v>55</v>
      </c>
      <c r="L101">
        <v>55</v>
      </c>
      <c r="M101">
        <v>55</v>
      </c>
      <c r="N101">
        <v>55</v>
      </c>
      <c r="O101">
        <v>55</v>
      </c>
      <c r="P101">
        <v>55</v>
      </c>
      <c r="Q101">
        <v>55</v>
      </c>
      <c r="R101">
        <v>55</v>
      </c>
      <c r="S101">
        <v>55</v>
      </c>
    </row>
    <row r="102" spans="1:19" x14ac:dyDescent="0.3">
      <c r="A102">
        <v>999</v>
      </c>
      <c r="B102" t="s">
        <v>98</v>
      </c>
      <c r="D102">
        <v>551100</v>
      </c>
      <c r="E102">
        <v>551101</v>
      </c>
      <c r="F102">
        <v>551116</v>
      </c>
      <c r="G102">
        <v>551102</v>
      </c>
      <c r="H102">
        <v>551103</v>
      </c>
      <c r="I102">
        <v>551113</v>
      </c>
      <c r="J102">
        <v>551104</v>
      </c>
      <c r="K102">
        <v>551105</v>
      </c>
      <c r="L102">
        <v>551106</v>
      </c>
      <c r="M102">
        <v>551107</v>
      </c>
      <c r="N102">
        <v>551108</v>
      </c>
      <c r="O102">
        <v>551109</v>
      </c>
      <c r="P102">
        <v>551112</v>
      </c>
      <c r="Q102">
        <v>551115</v>
      </c>
      <c r="R102">
        <v>551114</v>
      </c>
      <c r="S102">
        <v>551117</v>
      </c>
    </row>
    <row r="103" spans="1:19" x14ac:dyDescent="0.3">
      <c r="A103">
        <v>1052</v>
      </c>
      <c r="B103" t="s">
        <v>606</v>
      </c>
      <c r="D103">
        <v>0</v>
      </c>
      <c r="E103">
        <v>0</v>
      </c>
      <c r="F103">
        <v>0</v>
      </c>
      <c r="G103">
        <v>0</v>
      </c>
      <c r="H103">
        <v>0</v>
      </c>
      <c r="I103">
        <v>0</v>
      </c>
      <c r="J103">
        <v>0</v>
      </c>
      <c r="K103">
        <v>0</v>
      </c>
      <c r="L103">
        <v>0</v>
      </c>
      <c r="M103">
        <v>0</v>
      </c>
      <c r="N103">
        <v>0</v>
      </c>
      <c r="P103">
        <v>0</v>
      </c>
      <c r="Q103">
        <v>0</v>
      </c>
      <c r="R103">
        <v>0</v>
      </c>
      <c r="S103">
        <v>0</v>
      </c>
    </row>
    <row r="104" spans="1:19" x14ac:dyDescent="0.3">
      <c r="A104">
        <v>1058</v>
      </c>
      <c r="B104" t="s">
        <v>394</v>
      </c>
      <c r="D104">
        <v>2</v>
      </c>
      <c r="E104">
        <v>2</v>
      </c>
      <c r="F104">
        <v>2</v>
      </c>
      <c r="G104">
        <v>2</v>
      </c>
      <c r="H104">
        <v>2</v>
      </c>
      <c r="I104">
        <v>2</v>
      </c>
      <c r="J104">
        <v>2</v>
      </c>
      <c r="K104">
        <v>2</v>
      </c>
      <c r="L104">
        <v>2</v>
      </c>
      <c r="M104">
        <v>2</v>
      </c>
      <c r="N104">
        <v>2</v>
      </c>
      <c r="P104">
        <v>2</v>
      </c>
      <c r="Q104">
        <v>2</v>
      </c>
      <c r="R104">
        <v>1</v>
      </c>
      <c r="S104">
        <v>2</v>
      </c>
    </row>
    <row r="105" spans="1:19" x14ac:dyDescent="0.3">
      <c r="A105">
        <v>1059</v>
      </c>
      <c r="B105" t="s">
        <v>607</v>
      </c>
      <c r="D105">
        <v>1</v>
      </c>
      <c r="E105">
        <v>1</v>
      </c>
      <c r="F105">
        <v>1</v>
      </c>
      <c r="G105">
        <v>1</v>
      </c>
      <c r="H105">
        <v>1</v>
      </c>
      <c r="I105">
        <v>1</v>
      </c>
      <c r="J105">
        <v>1</v>
      </c>
      <c r="K105">
        <v>1</v>
      </c>
      <c r="L105">
        <v>1</v>
      </c>
      <c r="M105">
        <v>1</v>
      </c>
      <c r="N105">
        <v>1</v>
      </c>
      <c r="P105">
        <v>1</v>
      </c>
      <c r="Q105">
        <v>1</v>
      </c>
      <c r="R105">
        <v>1</v>
      </c>
      <c r="S105">
        <v>1</v>
      </c>
    </row>
    <row r="106" spans="1:19" x14ac:dyDescent="0.3">
      <c r="A106">
        <v>1066</v>
      </c>
      <c r="B106" t="s">
        <v>608</v>
      </c>
      <c r="D106" t="s">
        <v>703</v>
      </c>
      <c r="E106" t="s">
        <v>704</v>
      </c>
      <c r="F106" t="s">
        <v>705</v>
      </c>
      <c r="G106" t="s">
        <v>706</v>
      </c>
      <c r="H106" t="s">
        <v>707</v>
      </c>
      <c r="I106" t="s">
        <v>708</v>
      </c>
      <c r="J106" t="s">
        <v>703</v>
      </c>
      <c r="K106" t="s">
        <v>709</v>
      </c>
      <c r="L106" t="s">
        <v>710</v>
      </c>
      <c r="M106" t="s">
        <v>711</v>
      </c>
      <c r="N106" t="s">
        <v>712</v>
      </c>
      <c r="P106" t="s">
        <v>713</v>
      </c>
      <c r="Q106" t="s">
        <v>703</v>
      </c>
      <c r="R106" t="s">
        <v>705</v>
      </c>
      <c r="S106" t="s">
        <v>705</v>
      </c>
    </row>
    <row r="107" spans="1:19" x14ac:dyDescent="0.3">
      <c r="A107">
        <v>1067</v>
      </c>
      <c r="B107" t="s">
        <v>714</v>
      </c>
      <c r="D107">
        <v>1</v>
      </c>
      <c r="E107">
        <v>1</v>
      </c>
      <c r="F107">
        <v>1</v>
      </c>
      <c r="G107">
        <v>1</v>
      </c>
      <c r="H107">
        <v>1</v>
      </c>
      <c r="I107">
        <v>1</v>
      </c>
      <c r="J107">
        <v>1</v>
      </c>
      <c r="K107">
        <v>1</v>
      </c>
      <c r="L107">
        <v>1</v>
      </c>
      <c r="M107">
        <v>1</v>
      </c>
      <c r="N107">
        <v>1</v>
      </c>
      <c r="P107">
        <v>1</v>
      </c>
      <c r="Q107">
        <v>1</v>
      </c>
      <c r="R107">
        <v>1</v>
      </c>
      <c r="S107">
        <v>1</v>
      </c>
    </row>
    <row r="108" spans="1:19" x14ac:dyDescent="0.3">
      <c r="A108">
        <v>1068</v>
      </c>
      <c r="B108" t="s">
        <v>715</v>
      </c>
      <c r="D108">
        <v>2</v>
      </c>
      <c r="E108">
        <v>2</v>
      </c>
      <c r="F108">
        <v>2</v>
      </c>
      <c r="G108">
        <v>2</v>
      </c>
      <c r="H108">
        <v>2</v>
      </c>
      <c r="I108">
        <v>2</v>
      </c>
      <c r="J108">
        <v>2</v>
      </c>
      <c r="K108">
        <v>2</v>
      </c>
      <c r="L108">
        <v>2</v>
      </c>
      <c r="M108">
        <v>2</v>
      </c>
      <c r="N108">
        <v>2</v>
      </c>
      <c r="P108">
        <v>2</v>
      </c>
      <c r="Q108">
        <v>2</v>
      </c>
      <c r="R108">
        <v>2</v>
      </c>
      <c r="S108">
        <v>2</v>
      </c>
    </row>
    <row r="109" spans="1:19" x14ac:dyDescent="0.3">
      <c r="A109">
        <v>1069</v>
      </c>
      <c r="B109" t="s">
        <v>626</v>
      </c>
      <c r="D109">
        <v>3</v>
      </c>
      <c r="E109">
        <v>3</v>
      </c>
      <c r="F109">
        <v>3</v>
      </c>
      <c r="G109">
        <v>3</v>
      </c>
      <c r="H109">
        <v>3</v>
      </c>
      <c r="I109">
        <v>3</v>
      </c>
      <c r="J109">
        <v>3</v>
      </c>
      <c r="K109">
        <v>3</v>
      </c>
      <c r="L109">
        <v>2</v>
      </c>
      <c r="M109">
        <v>3</v>
      </c>
      <c r="N109">
        <v>2</v>
      </c>
      <c r="P109">
        <v>3</v>
      </c>
      <c r="Q109">
        <v>3</v>
      </c>
      <c r="R109">
        <v>3</v>
      </c>
      <c r="S109">
        <v>2</v>
      </c>
    </row>
    <row r="110" spans="1:19" x14ac:dyDescent="0.3">
      <c r="A110">
        <v>1070</v>
      </c>
      <c r="B110" t="s">
        <v>716</v>
      </c>
      <c r="D110">
        <v>2</v>
      </c>
      <c r="E110">
        <v>2</v>
      </c>
      <c r="F110">
        <v>2</v>
      </c>
      <c r="G110">
        <v>2</v>
      </c>
      <c r="H110">
        <v>1</v>
      </c>
      <c r="I110">
        <v>2</v>
      </c>
      <c r="J110">
        <v>2</v>
      </c>
      <c r="K110">
        <v>2</v>
      </c>
      <c r="L110">
        <v>2</v>
      </c>
      <c r="M110">
        <v>2</v>
      </c>
      <c r="N110">
        <v>2</v>
      </c>
      <c r="P110">
        <v>2</v>
      </c>
      <c r="Q110">
        <v>2</v>
      </c>
      <c r="R110">
        <v>2</v>
      </c>
      <c r="S110">
        <v>2</v>
      </c>
    </row>
    <row r="111" spans="1:19" x14ac:dyDescent="0.3">
      <c r="A111">
        <v>1071</v>
      </c>
      <c r="B111" t="s">
        <v>637</v>
      </c>
      <c r="D111">
        <v>0</v>
      </c>
      <c r="E111">
        <v>0</v>
      </c>
      <c r="F111">
        <v>4842747</v>
      </c>
      <c r="G111">
        <v>189729</v>
      </c>
      <c r="H111">
        <v>295795</v>
      </c>
      <c r="I111">
        <v>0</v>
      </c>
      <c r="J111">
        <v>314637</v>
      </c>
      <c r="K111">
        <v>453820</v>
      </c>
      <c r="L111">
        <v>357604</v>
      </c>
      <c r="M111">
        <v>21441</v>
      </c>
      <c r="N111">
        <v>685224</v>
      </c>
      <c r="P111">
        <v>0</v>
      </c>
      <c r="Q111">
        <v>44292</v>
      </c>
      <c r="R111">
        <v>0</v>
      </c>
      <c r="S111">
        <v>0</v>
      </c>
    </row>
    <row r="112" spans="1:19" x14ac:dyDescent="0.3">
      <c r="A112">
        <v>1072</v>
      </c>
      <c r="B112" t="s">
        <v>557</v>
      </c>
      <c r="D112">
        <v>0</v>
      </c>
      <c r="E112">
        <v>0</v>
      </c>
      <c r="F112">
        <v>0</v>
      </c>
      <c r="G112">
        <v>0</v>
      </c>
      <c r="H112">
        <v>0</v>
      </c>
      <c r="I112">
        <v>0</v>
      </c>
      <c r="J112">
        <v>0</v>
      </c>
      <c r="K112">
        <v>0</v>
      </c>
      <c r="L112">
        <v>395244</v>
      </c>
      <c r="M112">
        <v>0</v>
      </c>
      <c r="N112">
        <v>335825</v>
      </c>
      <c r="P112">
        <v>0</v>
      </c>
      <c r="Q112">
        <v>0</v>
      </c>
      <c r="R112">
        <v>0</v>
      </c>
      <c r="S112">
        <v>0</v>
      </c>
    </row>
    <row r="113" spans="1:19" x14ac:dyDescent="0.3">
      <c r="A113">
        <v>1073</v>
      </c>
      <c r="B113" t="s">
        <v>558</v>
      </c>
      <c r="D113">
        <v>0</v>
      </c>
      <c r="E113">
        <v>0</v>
      </c>
      <c r="F113">
        <v>0</v>
      </c>
      <c r="G113">
        <v>0</v>
      </c>
      <c r="H113">
        <v>0</v>
      </c>
      <c r="I113">
        <v>0</v>
      </c>
      <c r="J113">
        <v>0</v>
      </c>
      <c r="K113">
        <v>0</v>
      </c>
      <c r="L113">
        <v>97618</v>
      </c>
      <c r="M113">
        <v>0</v>
      </c>
      <c r="N113">
        <v>43315</v>
      </c>
      <c r="P113">
        <v>0</v>
      </c>
      <c r="Q113">
        <v>0</v>
      </c>
      <c r="R113">
        <v>0</v>
      </c>
      <c r="S113">
        <v>0</v>
      </c>
    </row>
    <row r="114" spans="1:19" x14ac:dyDescent="0.3">
      <c r="A114">
        <v>1074</v>
      </c>
      <c r="B114" t="s">
        <v>717</v>
      </c>
      <c r="D114">
        <v>0</v>
      </c>
      <c r="E114">
        <v>0</v>
      </c>
      <c r="F114">
        <v>0</v>
      </c>
      <c r="G114">
        <v>0</v>
      </c>
      <c r="H114">
        <v>0</v>
      </c>
      <c r="I114">
        <v>0</v>
      </c>
      <c r="J114">
        <v>0</v>
      </c>
      <c r="K114">
        <v>0</v>
      </c>
      <c r="L114">
        <v>7433</v>
      </c>
      <c r="M114">
        <v>0</v>
      </c>
      <c r="N114">
        <v>34470</v>
      </c>
      <c r="P114">
        <v>0</v>
      </c>
      <c r="Q114">
        <v>0</v>
      </c>
      <c r="R114">
        <v>0</v>
      </c>
      <c r="S114">
        <v>0</v>
      </c>
    </row>
    <row r="115" spans="1:19" x14ac:dyDescent="0.3">
      <c r="A115">
        <v>1078</v>
      </c>
      <c r="B115" t="s">
        <v>718</v>
      </c>
      <c r="D115">
        <v>3</v>
      </c>
      <c r="E115">
        <v>3</v>
      </c>
      <c r="F115">
        <v>3</v>
      </c>
      <c r="G115">
        <v>3</v>
      </c>
      <c r="H115">
        <v>3</v>
      </c>
      <c r="I115">
        <v>3</v>
      </c>
      <c r="J115">
        <v>3</v>
      </c>
      <c r="K115">
        <v>3</v>
      </c>
      <c r="L115">
        <v>3</v>
      </c>
      <c r="M115">
        <v>3</v>
      </c>
      <c r="N115">
        <v>3</v>
      </c>
      <c r="P115">
        <v>3</v>
      </c>
      <c r="Q115">
        <v>3</v>
      </c>
      <c r="R115">
        <v>3</v>
      </c>
      <c r="S115">
        <v>3</v>
      </c>
    </row>
    <row r="116" spans="1:19" x14ac:dyDescent="0.3">
      <c r="A116">
        <v>1079</v>
      </c>
      <c r="B116" t="s">
        <v>719</v>
      </c>
      <c r="D116" t="s">
        <v>683</v>
      </c>
      <c r="E116" t="s">
        <v>675</v>
      </c>
      <c r="F116" t="s">
        <v>684</v>
      </c>
      <c r="G116" t="s">
        <v>678</v>
      </c>
      <c r="H116" t="s">
        <v>677</v>
      </c>
      <c r="I116" t="s">
        <v>720</v>
      </c>
      <c r="J116" t="s">
        <v>683</v>
      </c>
      <c r="K116" t="s">
        <v>679</v>
      </c>
      <c r="L116" t="s">
        <v>721</v>
      </c>
      <c r="M116" t="s">
        <v>722</v>
      </c>
      <c r="N116" t="s">
        <v>681</v>
      </c>
      <c r="P116" t="s">
        <v>682</v>
      </c>
      <c r="Q116" t="s">
        <v>683</v>
      </c>
      <c r="R116" t="s">
        <v>684</v>
      </c>
      <c r="S116" t="s">
        <v>684</v>
      </c>
    </row>
    <row r="117" spans="1:19" x14ac:dyDescent="0.3">
      <c r="A117">
        <v>9000</v>
      </c>
      <c r="B117" t="s">
        <v>352</v>
      </c>
      <c r="C117" t="s">
        <v>137</v>
      </c>
      <c r="D117">
        <v>48697357</v>
      </c>
      <c r="E117">
        <v>50715291</v>
      </c>
      <c r="F117">
        <v>238599311.5</v>
      </c>
      <c r="G117">
        <v>138949217</v>
      </c>
      <c r="H117">
        <v>96922991.599999994</v>
      </c>
      <c r="I117">
        <v>43641645</v>
      </c>
      <c r="J117">
        <v>48399809.799999997</v>
      </c>
      <c r="K117">
        <v>150224811</v>
      </c>
      <c r="L117">
        <v>67552521</v>
      </c>
      <c r="M117">
        <v>67522158</v>
      </c>
      <c r="N117">
        <v>45305583</v>
      </c>
      <c r="O117">
        <v>551164</v>
      </c>
      <c r="P117">
        <v>180354688</v>
      </c>
      <c r="Q117">
        <v>98147198</v>
      </c>
      <c r="R117">
        <v>49340031</v>
      </c>
      <c r="S117">
        <v>122487424.7</v>
      </c>
    </row>
    <row r="118" spans="1:19" x14ac:dyDescent="0.3">
      <c r="A118">
        <v>9001</v>
      </c>
      <c r="B118" t="s">
        <v>353</v>
      </c>
      <c r="C118" t="s">
        <v>354</v>
      </c>
      <c r="D118">
        <v>4833133</v>
      </c>
      <c r="E118">
        <v>2969722</v>
      </c>
      <c r="F118">
        <v>12093933</v>
      </c>
      <c r="G118">
        <v>8632847</v>
      </c>
      <c r="H118">
        <v>3848742</v>
      </c>
      <c r="I118">
        <v>4672628</v>
      </c>
      <c r="J118">
        <v>4833599</v>
      </c>
      <c r="K118">
        <v>12544147</v>
      </c>
      <c r="L118">
        <v>3515778</v>
      </c>
      <c r="M118">
        <v>3346520</v>
      </c>
      <c r="N118">
        <v>3435292</v>
      </c>
      <c r="O118">
        <v>0</v>
      </c>
      <c r="P118">
        <v>14718655</v>
      </c>
      <c r="Q118">
        <v>8612833</v>
      </c>
      <c r="R118">
        <v>3858651</v>
      </c>
      <c r="S118">
        <v>9722713</v>
      </c>
    </row>
    <row r="119" spans="1:19" x14ac:dyDescent="0.3">
      <c r="A119">
        <v>9002</v>
      </c>
      <c r="B119" t="s">
        <v>355</v>
      </c>
      <c r="C119" t="s">
        <v>356</v>
      </c>
      <c r="D119">
        <v>1346876</v>
      </c>
      <c r="E119">
        <v>954229</v>
      </c>
      <c r="F119">
        <v>7466304</v>
      </c>
      <c r="G119">
        <v>4096889</v>
      </c>
      <c r="H119">
        <v>985284</v>
      </c>
      <c r="I119">
        <v>847898</v>
      </c>
      <c r="J119">
        <v>1051016</v>
      </c>
      <c r="K119">
        <v>5071842</v>
      </c>
      <c r="L119">
        <v>1038163</v>
      </c>
      <c r="M119">
        <v>1229720</v>
      </c>
      <c r="N119">
        <v>1848133</v>
      </c>
      <c r="O119">
        <v>0</v>
      </c>
      <c r="P119">
        <v>3475151</v>
      </c>
      <c r="Q119">
        <v>2919536</v>
      </c>
      <c r="R119">
        <v>776665</v>
      </c>
      <c r="S119">
        <v>2009792</v>
      </c>
    </row>
    <row r="120" spans="1:19" x14ac:dyDescent="0.3">
      <c r="A120">
        <v>9003</v>
      </c>
      <c r="B120" t="s">
        <v>357</v>
      </c>
      <c r="C120" t="s">
        <v>358</v>
      </c>
      <c r="D120">
        <v>2610735</v>
      </c>
      <c r="E120">
        <v>2259569</v>
      </c>
      <c r="F120">
        <v>12048898</v>
      </c>
      <c r="G120">
        <v>8804028</v>
      </c>
      <c r="H120">
        <v>2024152</v>
      </c>
      <c r="I120">
        <v>2740871</v>
      </c>
      <c r="J120">
        <v>3546648</v>
      </c>
      <c r="K120">
        <v>8319585</v>
      </c>
      <c r="L120">
        <v>2427495</v>
      </c>
      <c r="M120">
        <v>2871527</v>
      </c>
      <c r="N120">
        <v>2930639</v>
      </c>
      <c r="O120">
        <v>0</v>
      </c>
      <c r="P120">
        <v>8238581</v>
      </c>
      <c r="Q120">
        <v>4435443</v>
      </c>
      <c r="R120">
        <v>2468714</v>
      </c>
      <c r="S120">
        <v>7595514</v>
      </c>
    </row>
    <row r="121" spans="1:19" x14ac:dyDescent="0.3">
      <c r="A121">
        <v>9004</v>
      </c>
      <c r="B121" t="s">
        <v>359</v>
      </c>
      <c r="C121" t="s">
        <v>360</v>
      </c>
      <c r="D121" t="s">
        <v>137</v>
      </c>
      <c r="E121" t="s">
        <v>137</v>
      </c>
      <c r="F121" t="s">
        <v>137</v>
      </c>
      <c r="G121" t="s">
        <v>137</v>
      </c>
      <c r="H121" t="s">
        <v>137</v>
      </c>
      <c r="I121" t="s">
        <v>137</v>
      </c>
      <c r="J121" t="s">
        <v>137</v>
      </c>
      <c r="K121" t="s">
        <v>137</v>
      </c>
      <c r="L121" t="s">
        <v>137</v>
      </c>
      <c r="M121" t="s">
        <v>137</v>
      </c>
      <c r="N121" t="s">
        <v>137</v>
      </c>
      <c r="O121" t="s">
        <v>137</v>
      </c>
      <c r="P121" t="s">
        <v>137</v>
      </c>
      <c r="Q121" t="s">
        <v>137</v>
      </c>
      <c r="R121" t="s">
        <v>137</v>
      </c>
      <c r="S121" t="s">
        <v>137</v>
      </c>
    </row>
    <row r="122" spans="1:19" x14ac:dyDescent="0.3">
      <c r="A122">
        <v>9005</v>
      </c>
      <c r="B122" t="s">
        <v>361</v>
      </c>
      <c r="C122" t="s">
        <v>362</v>
      </c>
      <c r="D122">
        <v>963223</v>
      </c>
      <c r="E122">
        <v>783757</v>
      </c>
      <c r="F122">
        <v>-1329352</v>
      </c>
      <c r="G122">
        <v>175098</v>
      </c>
      <c r="H122">
        <v>1100036</v>
      </c>
      <c r="I122">
        <v>1546946</v>
      </c>
      <c r="J122">
        <v>411246</v>
      </c>
      <c r="K122">
        <v>-122385</v>
      </c>
      <c r="L122">
        <v>-412707</v>
      </c>
      <c r="M122">
        <v>-546772</v>
      </c>
      <c r="N122">
        <v>0</v>
      </c>
      <c r="O122">
        <v>0</v>
      </c>
      <c r="P122">
        <v>3653928</v>
      </c>
      <c r="Q122">
        <v>-403748</v>
      </c>
      <c r="R122">
        <v>382367</v>
      </c>
      <c r="S122">
        <v>698188</v>
      </c>
    </row>
    <row r="123" spans="1:19" x14ac:dyDescent="0.3">
      <c r="A123">
        <v>9006</v>
      </c>
      <c r="B123" t="s">
        <v>363</v>
      </c>
      <c r="C123" t="s">
        <v>364</v>
      </c>
      <c r="D123">
        <v>1268943</v>
      </c>
      <c r="E123">
        <v>659541</v>
      </c>
      <c r="F123">
        <v>29131778</v>
      </c>
      <c r="G123">
        <v>7299321</v>
      </c>
      <c r="H123">
        <v>12925085</v>
      </c>
      <c r="I123">
        <v>514506</v>
      </c>
      <c r="J123">
        <v>2536036</v>
      </c>
      <c r="K123">
        <v>14075123</v>
      </c>
      <c r="L123">
        <v>8228255</v>
      </c>
      <c r="M123">
        <v>9344608</v>
      </c>
      <c r="N123">
        <v>174068</v>
      </c>
      <c r="O123">
        <v>0</v>
      </c>
      <c r="P123">
        <v>598566</v>
      </c>
      <c r="Q123">
        <v>9738821</v>
      </c>
      <c r="R123">
        <v>168319</v>
      </c>
      <c r="S123">
        <v>8016616</v>
      </c>
    </row>
    <row r="124" spans="1:19" x14ac:dyDescent="0.3">
      <c r="A124">
        <v>9007</v>
      </c>
      <c r="B124" t="s">
        <v>401</v>
      </c>
      <c r="C124" t="s">
        <v>365</v>
      </c>
      <c r="D124">
        <v>0.7591</v>
      </c>
      <c r="E124">
        <v>1.1882999999999999</v>
      </c>
      <c r="F124">
        <v>-4.5600000000000002E-2</v>
      </c>
      <c r="G124">
        <v>2.4E-2</v>
      </c>
      <c r="H124">
        <v>8.5099999999999995E-2</v>
      </c>
      <c r="I124">
        <v>3.0066999999999999</v>
      </c>
      <c r="J124">
        <v>0.16220000000000001</v>
      </c>
      <c r="K124">
        <v>-8.6999999999999994E-3</v>
      </c>
      <c r="L124">
        <v>-5.0200000000000002E-2</v>
      </c>
      <c r="M124">
        <v>-5.8500000000000003E-2</v>
      </c>
      <c r="N124">
        <v>0</v>
      </c>
      <c r="O124">
        <v>0</v>
      </c>
      <c r="P124">
        <v>6.1044999999999998</v>
      </c>
      <c r="Q124">
        <v>-4.1500000000000002E-2</v>
      </c>
      <c r="R124">
        <v>2.2717000000000001</v>
      </c>
      <c r="S124">
        <v>8.7099999999999997E-2</v>
      </c>
    </row>
    <row r="125" spans="1:19" x14ac:dyDescent="0.3">
      <c r="A125">
        <v>9008</v>
      </c>
      <c r="B125" t="s">
        <v>366</v>
      </c>
      <c r="C125" t="s">
        <v>137</v>
      </c>
      <c r="D125">
        <v>0</v>
      </c>
      <c r="E125">
        <v>0</v>
      </c>
      <c r="F125">
        <v>0</v>
      </c>
      <c r="G125">
        <v>0</v>
      </c>
      <c r="H125">
        <v>0</v>
      </c>
      <c r="I125">
        <v>0</v>
      </c>
      <c r="J125">
        <v>0</v>
      </c>
      <c r="K125">
        <v>0</v>
      </c>
      <c r="L125">
        <v>17.82</v>
      </c>
      <c r="M125">
        <v>0</v>
      </c>
      <c r="N125">
        <v>4.58</v>
      </c>
      <c r="O125">
        <v>0</v>
      </c>
      <c r="P125">
        <v>0</v>
      </c>
      <c r="Q125">
        <v>0</v>
      </c>
      <c r="R125">
        <v>0</v>
      </c>
      <c r="S125">
        <v>0</v>
      </c>
    </row>
    <row r="126" spans="1:19" x14ac:dyDescent="0.3">
      <c r="A126">
        <v>9010</v>
      </c>
      <c r="B126" t="s">
        <v>367</v>
      </c>
      <c r="C126" t="s">
        <v>368</v>
      </c>
      <c r="D126">
        <v>0</v>
      </c>
      <c r="E126">
        <v>0</v>
      </c>
      <c r="F126">
        <v>0</v>
      </c>
      <c r="G126">
        <v>0</v>
      </c>
      <c r="H126">
        <v>0</v>
      </c>
      <c r="I126">
        <v>0</v>
      </c>
      <c r="J126">
        <v>0</v>
      </c>
      <c r="K126">
        <v>0</v>
      </c>
      <c r="L126">
        <v>0</v>
      </c>
      <c r="M126">
        <v>0</v>
      </c>
      <c r="N126">
        <v>0</v>
      </c>
      <c r="O126">
        <v>0</v>
      </c>
      <c r="P126">
        <v>0</v>
      </c>
      <c r="Q126">
        <v>0</v>
      </c>
      <c r="R126">
        <v>0</v>
      </c>
      <c r="S126">
        <v>0</v>
      </c>
    </row>
    <row r="127" spans="1:19" x14ac:dyDescent="0.3">
      <c r="A127">
        <v>9011</v>
      </c>
      <c r="B127" t="s">
        <v>609</v>
      </c>
      <c r="C127" t="s">
        <v>369</v>
      </c>
      <c r="D127">
        <v>0</v>
      </c>
      <c r="E127">
        <v>0</v>
      </c>
      <c r="F127">
        <v>0</v>
      </c>
      <c r="G127">
        <v>0</v>
      </c>
      <c r="H127">
        <v>0</v>
      </c>
      <c r="I127">
        <v>0</v>
      </c>
      <c r="J127">
        <v>0</v>
      </c>
      <c r="K127">
        <v>0</v>
      </c>
      <c r="L127">
        <v>0</v>
      </c>
      <c r="M127">
        <v>0</v>
      </c>
      <c r="N127">
        <v>0</v>
      </c>
      <c r="O127">
        <v>0</v>
      </c>
      <c r="P127">
        <v>0</v>
      </c>
      <c r="Q127">
        <v>0</v>
      </c>
      <c r="R127">
        <v>0</v>
      </c>
      <c r="S127">
        <v>0</v>
      </c>
    </row>
    <row r="128" spans="1:19" x14ac:dyDescent="0.3">
      <c r="A128">
        <v>9012</v>
      </c>
      <c r="B128" t="s">
        <v>610</v>
      </c>
      <c r="C128" t="s">
        <v>369</v>
      </c>
      <c r="D128">
        <v>0</v>
      </c>
      <c r="E128">
        <v>0</v>
      </c>
      <c r="F128">
        <v>0</v>
      </c>
      <c r="G128">
        <v>0</v>
      </c>
      <c r="H128">
        <v>0</v>
      </c>
      <c r="I128">
        <v>0</v>
      </c>
      <c r="J128">
        <v>0</v>
      </c>
      <c r="K128">
        <v>0</v>
      </c>
      <c r="L128">
        <v>0</v>
      </c>
      <c r="M128">
        <v>0</v>
      </c>
      <c r="N128">
        <v>0</v>
      </c>
      <c r="O128">
        <v>0</v>
      </c>
      <c r="P128">
        <v>0</v>
      </c>
      <c r="Q128">
        <v>0</v>
      </c>
      <c r="R128">
        <v>0</v>
      </c>
      <c r="S128">
        <v>0</v>
      </c>
    </row>
    <row r="129" spans="1:24" x14ac:dyDescent="0.3">
      <c r="A129">
        <v>9013</v>
      </c>
      <c r="B129" t="s">
        <v>370</v>
      </c>
      <c r="C129" t="s">
        <v>371</v>
      </c>
      <c r="D129">
        <v>0</v>
      </c>
      <c r="E129">
        <v>0</v>
      </c>
      <c r="F129">
        <v>0</v>
      </c>
      <c r="G129">
        <v>0</v>
      </c>
      <c r="H129">
        <v>0</v>
      </c>
      <c r="I129">
        <v>0</v>
      </c>
      <c r="J129">
        <v>0</v>
      </c>
      <c r="K129">
        <v>0</v>
      </c>
      <c r="L129">
        <v>0</v>
      </c>
      <c r="M129">
        <v>0</v>
      </c>
      <c r="N129">
        <v>0</v>
      </c>
      <c r="O129">
        <v>0</v>
      </c>
      <c r="P129">
        <v>0</v>
      </c>
      <c r="Q129">
        <v>0</v>
      </c>
      <c r="R129">
        <v>0</v>
      </c>
      <c r="S129">
        <v>0</v>
      </c>
    </row>
    <row r="130" spans="1:24" x14ac:dyDescent="0.3">
      <c r="A130">
        <v>9014</v>
      </c>
      <c r="B130" t="s">
        <v>372</v>
      </c>
      <c r="C130" t="s">
        <v>373</v>
      </c>
      <c r="D130">
        <v>0</v>
      </c>
      <c r="E130">
        <v>0</v>
      </c>
      <c r="F130">
        <v>0</v>
      </c>
      <c r="G130">
        <v>0</v>
      </c>
      <c r="H130">
        <v>0</v>
      </c>
      <c r="I130">
        <v>0</v>
      </c>
      <c r="J130">
        <v>0</v>
      </c>
      <c r="K130">
        <v>0</v>
      </c>
      <c r="L130">
        <v>0</v>
      </c>
      <c r="M130">
        <v>0</v>
      </c>
      <c r="N130">
        <v>0</v>
      </c>
      <c r="O130">
        <v>0</v>
      </c>
      <c r="P130">
        <v>0</v>
      </c>
      <c r="Q130">
        <v>0</v>
      </c>
      <c r="R130">
        <v>0</v>
      </c>
      <c r="S130">
        <v>0</v>
      </c>
    </row>
    <row r="131" spans="1:24" x14ac:dyDescent="0.3">
      <c r="A131">
        <v>9015</v>
      </c>
      <c r="B131" t="s">
        <v>611</v>
      </c>
      <c r="C131" t="s">
        <v>137</v>
      </c>
      <c r="D131">
        <v>0</v>
      </c>
      <c r="E131">
        <v>0</v>
      </c>
      <c r="F131">
        <v>0</v>
      </c>
      <c r="G131">
        <v>0</v>
      </c>
      <c r="H131">
        <v>0</v>
      </c>
      <c r="I131">
        <v>0</v>
      </c>
      <c r="J131">
        <v>0</v>
      </c>
      <c r="K131">
        <v>0</v>
      </c>
      <c r="L131">
        <v>0</v>
      </c>
      <c r="M131">
        <v>0</v>
      </c>
      <c r="N131">
        <v>0</v>
      </c>
      <c r="O131">
        <v>0</v>
      </c>
      <c r="P131">
        <v>0</v>
      </c>
      <c r="Q131">
        <v>0</v>
      </c>
      <c r="R131">
        <v>0</v>
      </c>
      <c r="S131">
        <v>0</v>
      </c>
    </row>
    <row r="132" spans="1:24" x14ac:dyDescent="0.3">
      <c r="A132">
        <v>9016</v>
      </c>
      <c r="B132" t="s">
        <v>612</v>
      </c>
      <c r="C132" t="s">
        <v>137</v>
      </c>
      <c r="D132">
        <v>0</v>
      </c>
      <c r="E132">
        <v>0</v>
      </c>
      <c r="F132">
        <v>0</v>
      </c>
      <c r="G132">
        <v>0</v>
      </c>
      <c r="H132">
        <v>0</v>
      </c>
      <c r="I132">
        <v>0</v>
      </c>
      <c r="J132">
        <v>0</v>
      </c>
      <c r="K132">
        <v>0</v>
      </c>
      <c r="L132">
        <v>0</v>
      </c>
      <c r="M132">
        <v>0</v>
      </c>
      <c r="N132">
        <v>0</v>
      </c>
      <c r="O132">
        <v>0</v>
      </c>
      <c r="P132">
        <v>0</v>
      </c>
      <c r="Q132">
        <v>0</v>
      </c>
      <c r="R132">
        <v>0</v>
      </c>
      <c r="S132">
        <v>0</v>
      </c>
    </row>
    <row r="133" spans="1:24" x14ac:dyDescent="0.3">
      <c r="A133">
        <v>9017</v>
      </c>
      <c r="B133" t="s">
        <v>374</v>
      </c>
      <c r="C133" t="s">
        <v>375</v>
      </c>
      <c r="D133">
        <v>0</v>
      </c>
      <c r="E133">
        <v>0</v>
      </c>
      <c r="F133">
        <v>0</v>
      </c>
      <c r="G133">
        <v>0</v>
      </c>
      <c r="H133">
        <v>0</v>
      </c>
      <c r="I133">
        <v>0</v>
      </c>
      <c r="J133">
        <v>0</v>
      </c>
      <c r="K133">
        <v>0</v>
      </c>
      <c r="L133">
        <v>0</v>
      </c>
      <c r="M133">
        <v>0</v>
      </c>
      <c r="N133">
        <v>0</v>
      </c>
      <c r="O133">
        <v>0</v>
      </c>
      <c r="P133">
        <v>0</v>
      </c>
      <c r="Q133">
        <v>0</v>
      </c>
      <c r="R133">
        <v>0</v>
      </c>
      <c r="S133">
        <v>0</v>
      </c>
    </row>
    <row r="134" spans="1:24" s="119" customFormat="1" x14ac:dyDescent="0.3">
      <c r="A134">
        <v>9018</v>
      </c>
      <c r="B134" t="s">
        <v>376</v>
      </c>
      <c r="C134" t="s">
        <v>377</v>
      </c>
      <c r="D134">
        <v>1346876</v>
      </c>
      <c r="E134">
        <v>954229</v>
      </c>
      <c r="F134">
        <v>5897241</v>
      </c>
      <c r="G134">
        <v>3823056</v>
      </c>
      <c r="H134">
        <v>969834</v>
      </c>
      <c r="I134">
        <v>799135</v>
      </c>
      <c r="J134">
        <v>1005428</v>
      </c>
      <c r="K134">
        <v>4926231</v>
      </c>
      <c r="L134">
        <v>1038163</v>
      </c>
      <c r="M134">
        <v>1229720</v>
      </c>
      <c r="N134">
        <v>1848133</v>
      </c>
      <c r="O134">
        <v>0</v>
      </c>
      <c r="P134">
        <v>3180978</v>
      </c>
      <c r="Q134">
        <v>2919536</v>
      </c>
      <c r="R134">
        <v>776665</v>
      </c>
      <c r="S134">
        <v>1695725</v>
      </c>
      <c r="T134"/>
      <c r="U134"/>
      <c r="V134"/>
      <c r="W134"/>
      <c r="X134"/>
    </row>
    <row r="135" spans="1:24" s="119" customFormat="1" x14ac:dyDescent="0.3">
      <c r="A135" s="97">
        <v>9019</v>
      </c>
      <c r="B135" s="119" t="s">
        <v>378</v>
      </c>
      <c r="C135" s="119" t="s">
        <v>379</v>
      </c>
      <c r="D135" s="119">
        <v>1346876</v>
      </c>
      <c r="E135" s="119">
        <v>954229</v>
      </c>
      <c r="F135" s="119">
        <v>5897241</v>
      </c>
      <c r="G135" s="119">
        <v>3823056</v>
      </c>
      <c r="H135" s="119">
        <v>969834</v>
      </c>
      <c r="I135" s="119">
        <v>799135</v>
      </c>
      <c r="J135" s="119">
        <v>1005428</v>
      </c>
      <c r="K135" s="119">
        <v>4926231</v>
      </c>
      <c r="L135" s="119">
        <v>1038163</v>
      </c>
      <c r="M135" s="119">
        <v>1229720</v>
      </c>
      <c r="N135" s="119">
        <v>1848133</v>
      </c>
      <c r="O135" s="119">
        <v>0</v>
      </c>
      <c r="P135" s="119">
        <v>3180978</v>
      </c>
      <c r="Q135" s="119">
        <v>2919536</v>
      </c>
      <c r="R135" s="119">
        <v>776665</v>
      </c>
      <c r="S135" s="119">
        <v>1695725</v>
      </c>
    </row>
    <row r="136" spans="1:24" s="119" customFormat="1" x14ac:dyDescent="0.3">
      <c r="A136" s="97"/>
    </row>
    <row r="137" spans="1:24" x14ac:dyDescent="0.3">
      <c r="B137" s="119"/>
      <c r="C137" s="119"/>
      <c r="D137" s="119"/>
      <c r="E137" s="119"/>
      <c r="F137" s="119"/>
      <c r="G137" s="119"/>
      <c r="H137" s="119"/>
      <c r="I137" s="119"/>
      <c r="J137" s="119"/>
      <c r="K137" s="119"/>
      <c r="L137" s="119"/>
      <c r="M137" s="119"/>
      <c r="N137" s="119"/>
      <c r="O137" s="119"/>
      <c r="P137" s="119"/>
      <c r="Q137" s="119"/>
      <c r="R137" s="119"/>
      <c r="S137" s="119"/>
    </row>
    <row r="138" spans="1:24" x14ac:dyDescent="0.3">
      <c r="C138" s="119"/>
      <c r="D138" s="119"/>
      <c r="E138" s="119"/>
      <c r="F138" s="119"/>
      <c r="G138" s="119"/>
      <c r="H138" s="119"/>
      <c r="I138" s="119"/>
      <c r="J138" s="119"/>
      <c r="K138" s="119"/>
      <c r="L138" s="119"/>
      <c r="M138" s="119"/>
      <c r="N138" s="119"/>
      <c r="O138" s="119"/>
      <c r="P138" s="119"/>
      <c r="Q138" s="119"/>
      <c r="R138" s="119"/>
      <c r="S138" s="119"/>
    </row>
    <row r="139" spans="1:24" x14ac:dyDescent="0.3">
      <c r="B139" s="119" t="s">
        <v>381</v>
      </c>
      <c r="C139" s="119"/>
      <c r="D139" s="119"/>
      <c r="E139" s="119"/>
      <c r="F139" s="119"/>
      <c r="G139" s="119"/>
      <c r="H139" s="119"/>
      <c r="I139" s="119"/>
      <c r="J139" s="119"/>
      <c r="K139" s="119"/>
      <c r="L139" s="119"/>
      <c r="M139" s="119"/>
      <c r="N139" s="119"/>
      <c r="O139" s="119"/>
      <c r="P139" s="119"/>
      <c r="Q139" s="119"/>
      <c r="R139" s="119"/>
      <c r="S139" s="119"/>
    </row>
    <row r="140" spans="1:24" x14ac:dyDescent="0.3">
      <c r="A140" s="371">
        <f>A78</f>
        <v>906</v>
      </c>
      <c r="B140" s="371" t="str">
        <f t="shared" ref="B140:S140" si="0">B78</f>
        <v>TD-Was a Unmodified Audit Opinion issued?</v>
      </c>
      <c r="C140" s="371"/>
      <c r="D140" s="371">
        <f t="shared" si="0"/>
        <v>1</v>
      </c>
      <c r="E140" s="371">
        <f t="shared" si="0"/>
        <v>1</v>
      </c>
      <c r="F140" s="371">
        <f t="shared" si="0"/>
        <v>1</v>
      </c>
      <c r="G140" s="371">
        <f t="shared" si="0"/>
        <v>1</v>
      </c>
      <c r="H140" s="371">
        <f t="shared" si="0"/>
        <v>1</v>
      </c>
      <c r="I140" s="371">
        <f t="shared" si="0"/>
        <v>1</v>
      </c>
      <c r="J140" s="371">
        <f t="shared" si="0"/>
        <v>1</v>
      </c>
      <c r="K140" s="371">
        <f t="shared" si="0"/>
        <v>1</v>
      </c>
      <c r="L140" s="371">
        <f t="shared" si="0"/>
        <v>1</v>
      </c>
      <c r="M140" s="371">
        <f t="shared" si="0"/>
        <v>1</v>
      </c>
      <c r="N140" s="371">
        <f t="shared" si="0"/>
        <v>1</v>
      </c>
      <c r="O140" s="371">
        <f t="shared" si="0"/>
        <v>0</v>
      </c>
      <c r="P140" s="371">
        <f t="shared" si="0"/>
        <v>1</v>
      </c>
      <c r="Q140" s="371">
        <f t="shared" si="0"/>
        <v>1</v>
      </c>
      <c r="R140" s="371">
        <f t="shared" si="0"/>
        <v>1</v>
      </c>
      <c r="S140" s="371">
        <f t="shared" si="0"/>
        <v>1</v>
      </c>
    </row>
    <row r="141" spans="1:24" x14ac:dyDescent="0.3">
      <c r="A141" s="371">
        <f>A79</f>
        <v>907</v>
      </c>
      <c r="B141" s="371" t="str">
        <f t="shared" ref="B141:S141" si="1">B79</f>
        <v>TD-Was there a finding for lack of segregation of duties at this unit?</v>
      </c>
      <c r="C141" s="371"/>
      <c r="D141" s="371">
        <f t="shared" si="1"/>
        <v>2</v>
      </c>
      <c r="E141" s="371">
        <f t="shared" si="1"/>
        <v>2</v>
      </c>
      <c r="F141" s="371">
        <f t="shared" si="1"/>
        <v>2</v>
      </c>
      <c r="G141" s="371">
        <f t="shared" si="1"/>
        <v>2</v>
      </c>
      <c r="H141" s="371">
        <f t="shared" si="1"/>
        <v>2</v>
      </c>
      <c r="I141" s="371">
        <f t="shared" si="1"/>
        <v>2</v>
      </c>
      <c r="J141" s="371">
        <f t="shared" si="1"/>
        <v>2</v>
      </c>
      <c r="K141" s="371">
        <f t="shared" si="1"/>
        <v>2</v>
      </c>
      <c r="L141" s="371">
        <f t="shared" si="1"/>
        <v>2</v>
      </c>
      <c r="M141" s="371">
        <f t="shared" si="1"/>
        <v>2</v>
      </c>
      <c r="N141" s="371">
        <f t="shared" si="1"/>
        <v>2</v>
      </c>
      <c r="O141" s="371">
        <f t="shared" si="1"/>
        <v>0</v>
      </c>
      <c r="P141" s="371">
        <f t="shared" si="1"/>
        <v>2</v>
      </c>
      <c r="Q141" s="371">
        <f t="shared" si="1"/>
        <v>2</v>
      </c>
      <c r="R141" s="371">
        <f t="shared" si="1"/>
        <v>2</v>
      </c>
      <c r="S141" s="371">
        <f t="shared" si="1"/>
        <v>2</v>
      </c>
    </row>
    <row r="142" spans="1:24" x14ac:dyDescent="0.3">
      <c r="A142" s="371">
        <f>A104</f>
        <v>1058</v>
      </c>
      <c r="B142" s="371" t="str">
        <f t="shared" ref="B142:S142" si="2">B104</f>
        <v>Did your audit disclose as a finding any statutory violations? (not including budget violations) (Yes or No)</v>
      </c>
      <c r="C142" s="371"/>
      <c r="D142" s="371">
        <f t="shared" si="2"/>
        <v>2</v>
      </c>
      <c r="E142" s="371">
        <f t="shared" si="2"/>
        <v>2</v>
      </c>
      <c r="F142" s="371">
        <f t="shared" si="2"/>
        <v>2</v>
      </c>
      <c r="G142" s="371">
        <f t="shared" si="2"/>
        <v>2</v>
      </c>
      <c r="H142" s="371">
        <f t="shared" si="2"/>
        <v>2</v>
      </c>
      <c r="I142" s="371">
        <f t="shared" si="2"/>
        <v>2</v>
      </c>
      <c r="J142" s="371">
        <f t="shared" si="2"/>
        <v>2</v>
      </c>
      <c r="K142" s="371">
        <f t="shared" si="2"/>
        <v>2</v>
      </c>
      <c r="L142" s="371">
        <f t="shared" si="2"/>
        <v>2</v>
      </c>
      <c r="M142" s="371">
        <f t="shared" si="2"/>
        <v>2</v>
      </c>
      <c r="N142" s="371">
        <f t="shared" si="2"/>
        <v>2</v>
      </c>
      <c r="O142" s="371">
        <f t="shared" si="2"/>
        <v>0</v>
      </c>
      <c r="P142" s="371">
        <f t="shared" si="2"/>
        <v>2</v>
      </c>
      <c r="Q142" s="371">
        <f t="shared" si="2"/>
        <v>2</v>
      </c>
      <c r="R142" s="371">
        <f t="shared" si="2"/>
        <v>1</v>
      </c>
      <c r="S142" s="371">
        <f t="shared" si="2"/>
        <v>2</v>
      </c>
    </row>
    <row r="143" spans="1:24" s="119" customFormat="1" x14ac:dyDescent="0.3">
      <c r="A143" s="371">
        <f>A105</f>
        <v>1059</v>
      </c>
      <c r="B143" s="371" t="str">
        <f t="shared" ref="B143:S143" si="3">B105</f>
        <v>Did the unit have a board-appointed finance officer the entire fiscal year? (Yes or No)?</v>
      </c>
      <c r="C143" s="371"/>
      <c r="D143" s="371">
        <f t="shared" si="3"/>
        <v>1</v>
      </c>
      <c r="E143" s="371">
        <f t="shared" si="3"/>
        <v>1</v>
      </c>
      <c r="F143" s="371">
        <f t="shared" si="3"/>
        <v>1</v>
      </c>
      <c r="G143" s="371">
        <f t="shared" si="3"/>
        <v>1</v>
      </c>
      <c r="H143" s="371">
        <f t="shared" si="3"/>
        <v>1</v>
      </c>
      <c r="I143" s="371">
        <f t="shared" si="3"/>
        <v>1</v>
      </c>
      <c r="J143" s="371">
        <f t="shared" si="3"/>
        <v>1</v>
      </c>
      <c r="K143" s="371">
        <f t="shared" si="3"/>
        <v>1</v>
      </c>
      <c r="L143" s="371">
        <f t="shared" si="3"/>
        <v>1</v>
      </c>
      <c r="M143" s="371">
        <f t="shared" si="3"/>
        <v>1</v>
      </c>
      <c r="N143" s="371">
        <f t="shared" si="3"/>
        <v>1</v>
      </c>
      <c r="O143" s="371">
        <f t="shared" si="3"/>
        <v>0</v>
      </c>
      <c r="P143" s="371">
        <f t="shared" si="3"/>
        <v>1</v>
      </c>
      <c r="Q143" s="371">
        <f t="shared" si="3"/>
        <v>1</v>
      </c>
      <c r="R143" s="371">
        <f t="shared" si="3"/>
        <v>1</v>
      </c>
      <c r="S143" s="371">
        <f t="shared" si="3"/>
        <v>1</v>
      </c>
    </row>
    <row r="144" spans="1:24" s="119" customFormat="1" x14ac:dyDescent="0.3">
      <c r="A144" s="371">
        <f>A115</f>
        <v>1078</v>
      </c>
      <c r="B144" s="371" t="str">
        <f t="shared" ref="B144:S144" si="4">B115</f>
        <v>If the answer to 1059 is "No" then was the unit without a board-appointed interim or permanent finance officer for more than 2 weeks at any time in the fiscal year? (Note:  Please include a noncompliance finding related to GS 159-24, GS 159-25(a)(2) or GS</v>
      </c>
      <c r="C144" s="371"/>
      <c r="D144" s="371">
        <f t="shared" si="4"/>
        <v>3</v>
      </c>
      <c r="E144" s="371">
        <f t="shared" si="4"/>
        <v>3</v>
      </c>
      <c r="F144" s="371">
        <f t="shared" si="4"/>
        <v>3</v>
      </c>
      <c r="G144" s="371">
        <f t="shared" si="4"/>
        <v>3</v>
      </c>
      <c r="H144" s="371">
        <f t="shared" si="4"/>
        <v>3</v>
      </c>
      <c r="I144" s="371">
        <f t="shared" si="4"/>
        <v>3</v>
      </c>
      <c r="J144" s="371">
        <f t="shared" si="4"/>
        <v>3</v>
      </c>
      <c r="K144" s="371">
        <f t="shared" si="4"/>
        <v>3</v>
      </c>
      <c r="L144" s="371">
        <f t="shared" si="4"/>
        <v>3</v>
      </c>
      <c r="M144" s="371">
        <f t="shared" si="4"/>
        <v>3</v>
      </c>
      <c r="N144" s="371">
        <f t="shared" si="4"/>
        <v>3</v>
      </c>
      <c r="O144" s="371">
        <f t="shared" si="4"/>
        <v>0</v>
      </c>
      <c r="P144" s="371">
        <f t="shared" si="4"/>
        <v>3</v>
      </c>
      <c r="Q144" s="371">
        <f t="shared" si="4"/>
        <v>3</v>
      </c>
      <c r="R144" s="371">
        <f t="shared" si="4"/>
        <v>3</v>
      </c>
      <c r="S144" s="371">
        <f t="shared" si="4"/>
        <v>3</v>
      </c>
    </row>
    <row r="145" spans="1:19" s="119" customFormat="1" x14ac:dyDescent="0.3">
      <c r="A145" s="371">
        <f>A107</f>
        <v>1067</v>
      </c>
      <c r="B145" s="371" t="str">
        <f t="shared" ref="B145:S145" si="5">B107</f>
        <v>Was the finance officer or interim finance officer bonded pursuant to G.S. 159-29 which requires that the finance officer give a true accounting and faithful performance bond in an amount not less than the greater of (1) $50,000 or (2) an amount equal to</v>
      </c>
      <c r="C145" s="371"/>
      <c r="D145" s="371">
        <f t="shared" si="5"/>
        <v>1</v>
      </c>
      <c r="E145" s="371">
        <f t="shared" si="5"/>
        <v>1</v>
      </c>
      <c r="F145" s="371">
        <f t="shared" si="5"/>
        <v>1</v>
      </c>
      <c r="G145" s="371">
        <f t="shared" si="5"/>
        <v>1</v>
      </c>
      <c r="H145" s="371">
        <f t="shared" si="5"/>
        <v>1</v>
      </c>
      <c r="I145" s="371">
        <f t="shared" si="5"/>
        <v>1</v>
      </c>
      <c r="J145" s="371">
        <f t="shared" si="5"/>
        <v>1</v>
      </c>
      <c r="K145" s="371">
        <f t="shared" si="5"/>
        <v>1</v>
      </c>
      <c r="L145" s="371">
        <f t="shared" si="5"/>
        <v>1</v>
      </c>
      <c r="M145" s="371">
        <f t="shared" si="5"/>
        <v>1</v>
      </c>
      <c r="N145" s="371">
        <f t="shared" si="5"/>
        <v>1</v>
      </c>
      <c r="O145" s="371">
        <f t="shared" si="5"/>
        <v>0</v>
      </c>
      <c r="P145" s="371">
        <f t="shared" si="5"/>
        <v>1</v>
      </c>
      <c r="Q145" s="371">
        <f t="shared" si="5"/>
        <v>1</v>
      </c>
      <c r="R145" s="371">
        <f t="shared" si="5"/>
        <v>1</v>
      </c>
      <c r="S145" s="371">
        <f t="shared" si="5"/>
        <v>1</v>
      </c>
    </row>
    <row r="146" spans="1:19" s="119" customFormat="1" x14ac:dyDescent="0.3">
      <c r="A146" s="371">
        <f>A84</f>
        <v>951</v>
      </c>
      <c r="B146" s="371" t="str">
        <f t="shared" ref="B146:S146" si="6">B84</f>
        <v>TD-Is there a finding for lack of technical skills, knowledge and experience (SKE) at this unit?</v>
      </c>
      <c r="C146" s="371"/>
      <c r="D146" s="371">
        <f t="shared" si="6"/>
        <v>2</v>
      </c>
      <c r="E146" s="371">
        <f t="shared" si="6"/>
        <v>2</v>
      </c>
      <c r="F146" s="371">
        <f t="shared" si="6"/>
        <v>2</v>
      </c>
      <c r="G146" s="371">
        <f t="shared" si="6"/>
        <v>2</v>
      </c>
      <c r="H146" s="371">
        <f t="shared" si="6"/>
        <v>2</v>
      </c>
      <c r="I146" s="371">
        <f t="shared" si="6"/>
        <v>2</v>
      </c>
      <c r="J146" s="371">
        <f t="shared" si="6"/>
        <v>2</v>
      </c>
      <c r="K146" s="371">
        <f t="shared" si="6"/>
        <v>2</v>
      </c>
      <c r="L146" s="371">
        <f t="shared" si="6"/>
        <v>2</v>
      </c>
      <c r="M146" s="371">
        <f t="shared" si="6"/>
        <v>2</v>
      </c>
      <c r="N146" s="371">
        <f t="shared" si="6"/>
        <v>2</v>
      </c>
      <c r="O146" s="371">
        <f t="shared" si="6"/>
        <v>0</v>
      </c>
      <c r="P146" s="371">
        <f t="shared" si="6"/>
        <v>2</v>
      </c>
      <c r="Q146" s="371">
        <f t="shared" si="6"/>
        <v>2</v>
      </c>
      <c r="R146" s="371">
        <f t="shared" si="6"/>
        <v>2</v>
      </c>
      <c r="S146" s="371">
        <f t="shared" si="6"/>
        <v>2</v>
      </c>
    </row>
    <row r="147" spans="1:19" x14ac:dyDescent="0.3">
      <c r="A147" s="371">
        <f>A86</f>
        <v>953</v>
      </c>
      <c r="B147" s="371" t="str">
        <f t="shared" ref="B147:S147" si="7">B86</f>
        <v>TD-Is there is a going concern finding noted in the audit report?</v>
      </c>
      <c r="C147" s="371"/>
      <c r="D147" s="371">
        <f t="shared" si="7"/>
        <v>2</v>
      </c>
      <c r="E147" s="371">
        <f t="shared" si="7"/>
        <v>2</v>
      </c>
      <c r="F147" s="371">
        <f t="shared" si="7"/>
        <v>2</v>
      </c>
      <c r="G147" s="371">
        <f t="shared" si="7"/>
        <v>2</v>
      </c>
      <c r="H147" s="371">
        <f t="shared" si="7"/>
        <v>2</v>
      </c>
      <c r="I147" s="371">
        <f t="shared" si="7"/>
        <v>2</v>
      </c>
      <c r="J147" s="371">
        <f t="shared" si="7"/>
        <v>2</v>
      </c>
      <c r="K147" s="371">
        <f t="shared" si="7"/>
        <v>2</v>
      </c>
      <c r="L147" s="371">
        <f t="shared" si="7"/>
        <v>2</v>
      </c>
      <c r="M147" s="371">
        <f t="shared" si="7"/>
        <v>2</v>
      </c>
      <c r="N147" s="371">
        <f t="shared" si="7"/>
        <v>2</v>
      </c>
      <c r="O147" s="371">
        <f t="shared" si="7"/>
        <v>0</v>
      </c>
      <c r="P147" s="371">
        <f t="shared" si="7"/>
        <v>2</v>
      </c>
      <c r="Q147" s="371">
        <f t="shared" si="7"/>
        <v>2</v>
      </c>
      <c r="R147" s="371">
        <f t="shared" si="7"/>
        <v>2</v>
      </c>
      <c r="S147" s="371">
        <f t="shared" si="7"/>
        <v>2</v>
      </c>
    </row>
    <row r="148" spans="1:19" x14ac:dyDescent="0.3">
      <c r="A148" s="371">
        <f>A87</f>
        <v>955</v>
      </c>
      <c r="B148" s="371" t="str">
        <f t="shared" ref="B148:S148" si="8">B87</f>
        <v>TD-Number of significant deficiency findings (other than in Questions 10-13 )</v>
      </c>
      <c r="C148" s="371"/>
      <c r="D148" s="371">
        <f t="shared" si="8"/>
        <v>0</v>
      </c>
      <c r="E148" s="371">
        <f t="shared" si="8"/>
        <v>0</v>
      </c>
      <c r="F148" s="371">
        <f t="shared" si="8"/>
        <v>0</v>
      </c>
      <c r="G148" s="371">
        <f t="shared" si="8"/>
        <v>0</v>
      </c>
      <c r="H148" s="371">
        <f t="shared" si="8"/>
        <v>0</v>
      </c>
      <c r="I148" s="371">
        <f t="shared" si="8"/>
        <v>0</v>
      </c>
      <c r="J148" s="371">
        <f t="shared" si="8"/>
        <v>0</v>
      </c>
      <c r="K148" s="371">
        <f t="shared" si="8"/>
        <v>0</v>
      </c>
      <c r="L148" s="371">
        <f t="shared" si="8"/>
        <v>0</v>
      </c>
      <c r="M148" s="371">
        <f t="shared" si="8"/>
        <v>0</v>
      </c>
      <c r="N148" s="371">
        <f t="shared" si="8"/>
        <v>0</v>
      </c>
      <c r="O148" s="371">
        <f t="shared" si="8"/>
        <v>0</v>
      </c>
      <c r="P148" s="371">
        <f t="shared" si="8"/>
        <v>0</v>
      </c>
      <c r="Q148" s="371">
        <f t="shared" si="8"/>
        <v>0</v>
      </c>
      <c r="R148" s="371">
        <f t="shared" si="8"/>
        <v>1</v>
      </c>
      <c r="S148" s="371">
        <f t="shared" si="8"/>
        <v>0</v>
      </c>
    </row>
    <row r="149" spans="1:19" x14ac:dyDescent="0.3">
      <c r="A149" s="371">
        <f>A88</f>
        <v>957</v>
      </c>
      <c r="B149" s="371" t="str">
        <f t="shared" ref="B149:S149" si="9">B88</f>
        <v>TD-Number of material weaknesses findings (other than in Questions 10-13)</v>
      </c>
      <c r="C149" s="371"/>
      <c r="D149" s="371">
        <f t="shared" si="9"/>
        <v>0</v>
      </c>
      <c r="E149" s="371">
        <f t="shared" si="9"/>
        <v>0</v>
      </c>
      <c r="F149" s="371">
        <f t="shared" si="9"/>
        <v>0</v>
      </c>
      <c r="G149" s="371">
        <f t="shared" si="9"/>
        <v>0</v>
      </c>
      <c r="H149" s="371">
        <f t="shared" si="9"/>
        <v>1</v>
      </c>
      <c r="I149" s="371">
        <f t="shared" si="9"/>
        <v>0</v>
      </c>
      <c r="J149" s="371">
        <f t="shared" si="9"/>
        <v>0</v>
      </c>
      <c r="K149" s="371">
        <f t="shared" si="9"/>
        <v>0</v>
      </c>
      <c r="L149" s="371">
        <f t="shared" si="9"/>
        <v>0</v>
      </c>
      <c r="M149" s="371">
        <f t="shared" si="9"/>
        <v>0</v>
      </c>
      <c r="N149" s="371">
        <f t="shared" si="9"/>
        <v>0</v>
      </c>
      <c r="O149" s="371">
        <f t="shared" si="9"/>
        <v>0</v>
      </c>
      <c r="P149" s="371">
        <f t="shared" si="9"/>
        <v>0</v>
      </c>
      <c r="Q149" s="371">
        <f t="shared" si="9"/>
        <v>0</v>
      </c>
      <c r="R149" s="371">
        <f t="shared" si="9"/>
        <v>1</v>
      </c>
      <c r="S149" s="371">
        <f t="shared" si="9"/>
        <v>0</v>
      </c>
    </row>
    <row r="150" spans="1:19" s="119" customFormat="1" x14ac:dyDescent="0.3">
      <c r="A150" s="371">
        <f>A95</f>
        <v>973</v>
      </c>
      <c r="B150" s="371" t="str">
        <f t="shared" ref="B150:S150" si="10">B95</f>
        <v>Were there any issues or other matters presented to the Governing Board regarding internal controls (not already listed as a material weakness or significant deficiency?</v>
      </c>
      <c r="C150" s="371"/>
      <c r="D150" s="371">
        <f t="shared" si="10"/>
        <v>0</v>
      </c>
      <c r="E150" s="371">
        <f t="shared" si="10"/>
        <v>0</v>
      </c>
      <c r="F150" s="371">
        <f t="shared" si="10"/>
        <v>0</v>
      </c>
      <c r="G150" s="371">
        <f t="shared" si="10"/>
        <v>0</v>
      </c>
      <c r="H150" s="371">
        <f t="shared" si="10"/>
        <v>0</v>
      </c>
      <c r="I150" s="371">
        <f t="shared" si="10"/>
        <v>0</v>
      </c>
      <c r="J150" s="371">
        <f t="shared" si="10"/>
        <v>0</v>
      </c>
      <c r="K150" s="371">
        <f t="shared" si="10"/>
        <v>0</v>
      </c>
      <c r="L150" s="371">
        <f t="shared" si="10"/>
        <v>0</v>
      </c>
      <c r="M150" s="371">
        <f t="shared" si="10"/>
        <v>0</v>
      </c>
      <c r="N150" s="371">
        <f t="shared" si="10"/>
        <v>0</v>
      </c>
      <c r="O150" s="371">
        <f t="shared" si="10"/>
        <v>0</v>
      </c>
      <c r="P150" s="371">
        <f t="shared" si="10"/>
        <v>0</v>
      </c>
      <c r="Q150" s="371">
        <f t="shared" si="10"/>
        <v>0</v>
      </c>
      <c r="R150" s="371">
        <f t="shared" si="10"/>
        <v>0</v>
      </c>
      <c r="S150" s="371">
        <f t="shared" si="10"/>
        <v>0</v>
      </c>
    </row>
    <row r="151" spans="1:19" x14ac:dyDescent="0.3">
      <c r="A151" s="371">
        <f>A89</f>
        <v>959</v>
      </c>
      <c r="B151" s="371" t="str">
        <f t="shared" ref="B151:S151" si="11">B89</f>
        <v>TD-Did unit have their debt service payments restructured in this fiscal year? (does not include refinancings designed to take advantage of lower interest rates)</v>
      </c>
      <c r="C151" s="371"/>
      <c r="D151" s="371">
        <f t="shared" si="11"/>
        <v>2</v>
      </c>
      <c r="E151" s="371">
        <f t="shared" si="11"/>
        <v>3</v>
      </c>
      <c r="F151" s="371">
        <f t="shared" si="11"/>
        <v>3</v>
      </c>
      <c r="G151" s="371">
        <f t="shared" si="11"/>
        <v>3</v>
      </c>
      <c r="H151" s="371">
        <f t="shared" si="11"/>
        <v>2</v>
      </c>
      <c r="I151" s="371">
        <f t="shared" si="11"/>
        <v>2</v>
      </c>
      <c r="J151" s="371">
        <f t="shared" si="11"/>
        <v>2</v>
      </c>
      <c r="K151" s="371">
        <f t="shared" si="11"/>
        <v>2</v>
      </c>
      <c r="L151" s="371">
        <f t="shared" si="11"/>
        <v>2</v>
      </c>
      <c r="M151" s="371">
        <f t="shared" si="11"/>
        <v>3</v>
      </c>
      <c r="N151" s="371">
        <f t="shared" si="11"/>
        <v>2</v>
      </c>
      <c r="O151" s="371">
        <f t="shared" si="11"/>
        <v>0</v>
      </c>
      <c r="P151" s="371">
        <f t="shared" si="11"/>
        <v>2</v>
      </c>
      <c r="Q151" s="371">
        <f t="shared" si="11"/>
        <v>2</v>
      </c>
      <c r="R151" s="371">
        <f t="shared" si="11"/>
        <v>3</v>
      </c>
      <c r="S151" s="371">
        <f t="shared" si="11"/>
        <v>2</v>
      </c>
    </row>
    <row r="152" spans="1:19" x14ac:dyDescent="0.3">
      <c r="A152" s="371">
        <f>A96</f>
        <v>974</v>
      </c>
      <c r="B152" s="371" t="str">
        <f t="shared" ref="B152:S152" si="12">B96</f>
        <v>Did the Unit have any of the following occur:
1.  Were any debt service payments deferred or restructured in this fiscal year? (does not include refinancings designed to take advantage of lower interest rates)
2.  Bond covenants were not met
3.  Debt serv</v>
      </c>
      <c r="C152" s="371"/>
      <c r="D152" s="371">
        <f t="shared" si="12"/>
        <v>3</v>
      </c>
      <c r="E152" s="371">
        <f t="shared" si="12"/>
        <v>3</v>
      </c>
      <c r="F152" s="371">
        <f t="shared" si="12"/>
        <v>3</v>
      </c>
      <c r="G152" s="371">
        <f t="shared" si="12"/>
        <v>3</v>
      </c>
      <c r="H152" s="371">
        <f t="shared" si="12"/>
        <v>2</v>
      </c>
      <c r="I152" s="371">
        <f t="shared" si="12"/>
        <v>2</v>
      </c>
      <c r="J152" s="371">
        <f t="shared" si="12"/>
        <v>2</v>
      </c>
      <c r="K152" s="371">
        <f t="shared" si="12"/>
        <v>2</v>
      </c>
      <c r="L152" s="371">
        <f t="shared" si="12"/>
        <v>2</v>
      </c>
      <c r="M152" s="371">
        <f t="shared" si="12"/>
        <v>3</v>
      </c>
      <c r="N152" s="371">
        <f t="shared" si="12"/>
        <v>2</v>
      </c>
      <c r="O152" s="371">
        <f t="shared" si="12"/>
        <v>0</v>
      </c>
      <c r="P152" s="371">
        <f t="shared" si="12"/>
        <v>2</v>
      </c>
      <c r="Q152" s="371">
        <f t="shared" si="12"/>
        <v>2</v>
      </c>
      <c r="R152" s="371">
        <f t="shared" si="12"/>
        <v>3</v>
      </c>
      <c r="S152" s="371">
        <f t="shared" si="12"/>
        <v>2</v>
      </c>
    </row>
    <row r="153" spans="1:19" x14ac:dyDescent="0.3">
      <c r="A153" s="371">
        <f>A97</f>
        <v>975</v>
      </c>
      <c r="B153" s="371" t="str">
        <f>B97</f>
        <v>Does the Performance Indicator Print worksheet in this workbook have a red shaded cell?</v>
      </c>
      <c r="C153" s="371"/>
      <c r="D153" s="371">
        <f t="shared" ref="D153:S153" si="13">D97</f>
        <v>2</v>
      </c>
      <c r="E153" s="371">
        <f t="shared" si="13"/>
        <v>2</v>
      </c>
      <c r="F153" s="371">
        <f t="shared" si="13"/>
        <v>2</v>
      </c>
      <c r="G153" s="371">
        <f t="shared" si="13"/>
        <v>2</v>
      </c>
      <c r="H153" s="371">
        <f t="shared" si="13"/>
        <v>1</v>
      </c>
      <c r="I153" s="371">
        <f t="shared" si="13"/>
        <v>2</v>
      </c>
      <c r="J153" s="371">
        <f t="shared" si="13"/>
        <v>2</v>
      </c>
      <c r="K153" s="371">
        <f t="shared" si="13"/>
        <v>2</v>
      </c>
      <c r="L153" s="371">
        <f t="shared" si="13"/>
        <v>2</v>
      </c>
      <c r="M153" s="371">
        <f t="shared" si="13"/>
        <v>2</v>
      </c>
      <c r="N153" s="371">
        <f t="shared" si="13"/>
        <v>2</v>
      </c>
      <c r="O153" s="371">
        <f t="shared" si="13"/>
        <v>0</v>
      </c>
      <c r="P153" s="371">
        <f t="shared" si="13"/>
        <v>2</v>
      </c>
      <c r="Q153" s="371">
        <f t="shared" si="13"/>
        <v>2</v>
      </c>
      <c r="R153" s="371">
        <f t="shared" si="13"/>
        <v>1</v>
      </c>
      <c r="S153" s="371">
        <f t="shared" si="13"/>
        <v>2</v>
      </c>
    </row>
    <row r="154" spans="1:19" s="119" customFormat="1" x14ac:dyDescent="0.3">
      <c r="A154" s="371">
        <f t="shared" ref="A154:B157" si="14">A108</f>
        <v>1068</v>
      </c>
      <c r="B154" s="371" t="str">
        <f t="shared" si="14"/>
        <v>Does the unit have a self-insurance fund?</v>
      </c>
      <c r="C154" s="371"/>
      <c r="D154" s="371">
        <f t="shared" ref="D154:S154" si="15">D108</f>
        <v>2</v>
      </c>
      <c r="E154" s="371">
        <f t="shared" si="15"/>
        <v>2</v>
      </c>
      <c r="F154" s="371">
        <f t="shared" si="15"/>
        <v>2</v>
      </c>
      <c r="G154" s="371">
        <f t="shared" si="15"/>
        <v>2</v>
      </c>
      <c r="H154" s="371">
        <f t="shared" si="15"/>
        <v>2</v>
      </c>
      <c r="I154" s="371">
        <f t="shared" si="15"/>
        <v>2</v>
      </c>
      <c r="J154" s="371">
        <f t="shared" si="15"/>
        <v>2</v>
      </c>
      <c r="K154" s="371">
        <f t="shared" si="15"/>
        <v>2</v>
      </c>
      <c r="L154" s="371">
        <f t="shared" si="15"/>
        <v>2</v>
      </c>
      <c r="M154" s="371">
        <f t="shared" si="15"/>
        <v>2</v>
      </c>
      <c r="N154" s="371">
        <f t="shared" si="15"/>
        <v>2</v>
      </c>
      <c r="O154" s="371">
        <f t="shared" si="15"/>
        <v>0</v>
      </c>
      <c r="P154" s="371">
        <f t="shared" si="15"/>
        <v>2</v>
      </c>
      <c r="Q154" s="371">
        <f t="shared" si="15"/>
        <v>2</v>
      </c>
      <c r="R154" s="371">
        <f t="shared" si="15"/>
        <v>2</v>
      </c>
      <c r="S154" s="371">
        <f t="shared" si="15"/>
        <v>2</v>
      </c>
    </row>
    <row r="155" spans="1:19" s="119" customFormat="1" x14ac:dyDescent="0.3">
      <c r="A155" s="371">
        <f t="shared" si="14"/>
        <v>1069</v>
      </c>
      <c r="B155" s="371" t="str">
        <f t="shared" si="14"/>
        <v>If the unit is self-insured for employee health care, does the unit use a qualified consultant to establish rates and appropriate reserve levels?</v>
      </c>
      <c r="C155" s="371"/>
      <c r="D155" s="371">
        <f t="shared" ref="D155:S155" si="16">D109</f>
        <v>3</v>
      </c>
      <c r="E155" s="371">
        <f t="shared" si="16"/>
        <v>3</v>
      </c>
      <c r="F155" s="371">
        <f t="shared" si="16"/>
        <v>3</v>
      </c>
      <c r="G155" s="371">
        <f t="shared" si="16"/>
        <v>3</v>
      </c>
      <c r="H155" s="371">
        <f t="shared" si="16"/>
        <v>3</v>
      </c>
      <c r="I155" s="371">
        <f t="shared" si="16"/>
        <v>3</v>
      </c>
      <c r="J155" s="371">
        <f t="shared" si="16"/>
        <v>3</v>
      </c>
      <c r="K155" s="371">
        <f t="shared" si="16"/>
        <v>3</v>
      </c>
      <c r="L155" s="371">
        <f t="shared" si="16"/>
        <v>2</v>
      </c>
      <c r="M155" s="371">
        <f t="shared" si="16"/>
        <v>3</v>
      </c>
      <c r="N155" s="371">
        <f t="shared" si="16"/>
        <v>2</v>
      </c>
      <c r="O155" s="371">
        <f t="shared" si="16"/>
        <v>0</v>
      </c>
      <c r="P155" s="371">
        <f t="shared" si="16"/>
        <v>3</v>
      </c>
      <c r="Q155" s="371">
        <f t="shared" si="16"/>
        <v>3</v>
      </c>
      <c r="R155" s="371">
        <f t="shared" si="16"/>
        <v>3</v>
      </c>
      <c r="S155" s="371">
        <f t="shared" si="16"/>
        <v>2</v>
      </c>
    </row>
    <row r="156" spans="1:19" s="119" customFormat="1" x14ac:dyDescent="0.3">
      <c r="A156" s="371">
        <f t="shared" si="14"/>
        <v>1070</v>
      </c>
      <c r="B156" s="371" t="str">
        <f t="shared" si="14"/>
        <v>Does the Unit have a non-state administrered pension plan?</v>
      </c>
      <c r="C156" s="371"/>
      <c r="D156" s="371">
        <f t="shared" ref="D156:S156" si="17">D110</f>
        <v>2</v>
      </c>
      <c r="E156" s="371">
        <f t="shared" si="17"/>
        <v>2</v>
      </c>
      <c r="F156" s="371">
        <f t="shared" si="17"/>
        <v>2</v>
      </c>
      <c r="G156" s="371">
        <f t="shared" si="17"/>
        <v>2</v>
      </c>
      <c r="H156" s="371">
        <f t="shared" si="17"/>
        <v>1</v>
      </c>
      <c r="I156" s="371">
        <f t="shared" si="17"/>
        <v>2</v>
      </c>
      <c r="J156" s="371">
        <f t="shared" si="17"/>
        <v>2</v>
      </c>
      <c r="K156" s="371">
        <f t="shared" si="17"/>
        <v>2</v>
      </c>
      <c r="L156" s="371">
        <f t="shared" si="17"/>
        <v>2</v>
      </c>
      <c r="M156" s="371">
        <f t="shared" si="17"/>
        <v>2</v>
      </c>
      <c r="N156" s="371">
        <f t="shared" si="17"/>
        <v>2</v>
      </c>
      <c r="O156" s="371">
        <f t="shared" si="17"/>
        <v>0</v>
      </c>
      <c r="P156" s="371">
        <f t="shared" si="17"/>
        <v>2</v>
      </c>
      <c r="Q156" s="371">
        <f t="shared" si="17"/>
        <v>2</v>
      </c>
      <c r="R156" s="371">
        <f t="shared" si="17"/>
        <v>2</v>
      </c>
      <c r="S156" s="371">
        <f t="shared" si="17"/>
        <v>2</v>
      </c>
    </row>
    <row r="157" spans="1:19" s="119" customFormat="1" x14ac:dyDescent="0.3">
      <c r="A157" s="371">
        <f t="shared" si="14"/>
        <v>1071</v>
      </c>
      <c r="B157" s="371" t="str">
        <f t="shared" si="14"/>
        <v>Please list the amount of ARPA funds expended in total this fiscal year for non-capital purposes.  Enter "zero" if no ARPA funds expended for this fiscal year for non-capital purposes.</v>
      </c>
      <c r="C157" s="371"/>
      <c r="D157" s="371">
        <f t="shared" ref="D157:S157" si="18">D111</f>
        <v>0</v>
      </c>
      <c r="E157" s="371">
        <f t="shared" si="18"/>
        <v>0</v>
      </c>
      <c r="F157" s="371">
        <f t="shared" si="18"/>
        <v>4842747</v>
      </c>
      <c r="G157" s="371">
        <f t="shared" si="18"/>
        <v>189729</v>
      </c>
      <c r="H157" s="371">
        <f t="shared" si="18"/>
        <v>295795</v>
      </c>
      <c r="I157" s="371">
        <f t="shared" si="18"/>
        <v>0</v>
      </c>
      <c r="J157" s="371">
        <f t="shared" si="18"/>
        <v>314637</v>
      </c>
      <c r="K157" s="371">
        <f t="shared" si="18"/>
        <v>453820</v>
      </c>
      <c r="L157" s="371">
        <f t="shared" si="18"/>
        <v>357604</v>
      </c>
      <c r="M157" s="371">
        <f t="shared" si="18"/>
        <v>21441</v>
      </c>
      <c r="N157" s="371">
        <f t="shared" si="18"/>
        <v>685224</v>
      </c>
      <c r="O157" s="371">
        <f t="shared" si="18"/>
        <v>0</v>
      </c>
      <c r="P157" s="371">
        <f t="shared" si="18"/>
        <v>0</v>
      </c>
      <c r="Q157" s="371">
        <f t="shared" si="18"/>
        <v>44292</v>
      </c>
      <c r="R157" s="371">
        <f t="shared" si="18"/>
        <v>0</v>
      </c>
      <c r="S157" s="371">
        <f t="shared" si="18"/>
        <v>0</v>
      </c>
    </row>
    <row r="158" spans="1:19" x14ac:dyDescent="0.3">
      <c r="A158" s="97">
        <f>A101</f>
        <v>998</v>
      </c>
      <c r="B158" s="97" t="str">
        <f>B101</f>
        <v>CCH Unit Type</v>
      </c>
      <c r="C158" s="97"/>
      <c r="D158" s="97">
        <f t="shared" ref="D158:S158" si="19">D101</f>
        <v>55</v>
      </c>
      <c r="E158" s="97">
        <f t="shared" si="19"/>
        <v>55</v>
      </c>
      <c r="F158" s="97">
        <f t="shared" si="19"/>
        <v>55</v>
      </c>
      <c r="G158" s="97">
        <f t="shared" si="19"/>
        <v>55</v>
      </c>
      <c r="H158" s="97">
        <f t="shared" si="19"/>
        <v>55</v>
      </c>
      <c r="I158" s="97">
        <f t="shared" si="19"/>
        <v>55</v>
      </c>
      <c r="J158" s="97">
        <f t="shared" si="19"/>
        <v>55</v>
      </c>
      <c r="K158" s="97">
        <f t="shared" si="19"/>
        <v>55</v>
      </c>
      <c r="L158" s="97">
        <f t="shared" si="19"/>
        <v>55</v>
      </c>
      <c r="M158" s="97">
        <f t="shared" si="19"/>
        <v>55</v>
      </c>
      <c r="N158" s="97">
        <f t="shared" si="19"/>
        <v>55</v>
      </c>
      <c r="O158" s="97">
        <f t="shared" si="19"/>
        <v>55</v>
      </c>
      <c r="P158" s="97">
        <f t="shared" si="19"/>
        <v>55</v>
      </c>
      <c r="Q158" s="97">
        <f t="shared" si="19"/>
        <v>55</v>
      </c>
      <c r="R158" s="97">
        <f t="shared" si="19"/>
        <v>55</v>
      </c>
      <c r="S158" s="97">
        <f t="shared" si="19"/>
        <v>55</v>
      </c>
    </row>
    <row r="159" spans="1:19" x14ac:dyDescent="0.3">
      <c r="A159" s="97">
        <f>A102</f>
        <v>999</v>
      </c>
      <c r="B159" s="97" t="str">
        <f>B102</f>
        <v>CCH Unit Code</v>
      </c>
      <c r="C159" s="97"/>
      <c r="D159" s="97">
        <f t="shared" ref="D159:S159" si="20">D102</f>
        <v>551100</v>
      </c>
      <c r="E159" s="97">
        <f t="shared" si="20"/>
        <v>551101</v>
      </c>
      <c r="F159" s="97">
        <f t="shared" si="20"/>
        <v>551116</v>
      </c>
      <c r="G159" s="97">
        <f t="shared" si="20"/>
        <v>551102</v>
      </c>
      <c r="H159" s="97">
        <f t="shared" si="20"/>
        <v>551103</v>
      </c>
      <c r="I159" s="97">
        <f t="shared" si="20"/>
        <v>551113</v>
      </c>
      <c r="J159" s="97">
        <f t="shared" si="20"/>
        <v>551104</v>
      </c>
      <c r="K159" s="97">
        <f t="shared" si="20"/>
        <v>551105</v>
      </c>
      <c r="L159" s="97">
        <f t="shared" si="20"/>
        <v>551106</v>
      </c>
      <c r="M159" s="97">
        <f t="shared" si="20"/>
        <v>551107</v>
      </c>
      <c r="N159" s="97">
        <f t="shared" si="20"/>
        <v>551108</v>
      </c>
      <c r="O159" s="97">
        <f t="shared" si="20"/>
        <v>551109</v>
      </c>
      <c r="P159" s="97">
        <f t="shared" si="20"/>
        <v>551112</v>
      </c>
      <c r="Q159" s="97">
        <f t="shared" si="20"/>
        <v>551115</v>
      </c>
      <c r="R159" s="97">
        <f t="shared" si="20"/>
        <v>551114</v>
      </c>
      <c r="S159" s="97">
        <f t="shared" si="20"/>
        <v>551117</v>
      </c>
    </row>
    <row r="160" spans="1:19" x14ac:dyDescent="0.3">
      <c r="A160" s="372">
        <f t="shared" ref="A160:B163" si="21">A53</f>
        <v>554</v>
      </c>
      <c r="B160" s="372" t="str">
        <f t="shared" si="21"/>
        <v>Single Audit Only - total amount of federal awards and grants expended as found on SEFSA</v>
      </c>
      <c r="C160" s="372"/>
      <c r="D160" s="372">
        <f t="shared" ref="D160:S160" si="22">D53</f>
        <v>4501071</v>
      </c>
      <c r="E160" s="372">
        <f t="shared" si="22"/>
        <v>7676430</v>
      </c>
      <c r="F160" s="372">
        <f t="shared" si="22"/>
        <v>13289259</v>
      </c>
      <c r="G160" s="372">
        <f t="shared" si="22"/>
        <v>13192593</v>
      </c>
      <c r="H160" s="372">
        <f t="shared" si="22"/>
        <v>10836393</v>
      </c>
      <c r="I160" s="372">
        <f t="shared" si="22"/>
        <v>4428621</v>
      </c>
      <c r="J160" s="372">
        <f t="shared" si="22"/>
        <v>4877591</v>
      </c>
      <c r="K160" s="372">
        <f t="shared" si="22"/>
        <v>9552735</v>
      </c>
      <c r="L160" s="372">
        <f t="shared" si="22"/>
        <v>5802985</v>
      </c>
      <c r="M160" s="372">
        <f t="shared" si="22"/>
        <v>6610645</v>
      </c>
      <c r="N160" s="372">
        <f t="shared" si="22"/>
        <v>5287595</v>
      </c>
      <c r="O160" s="372">
        <f t="shared" si="22"/>
        <v>0</v>
      </c>
      <c r="P160" s="372">
        <f t="shared" si="22"/>
        <v>23733783</v>
      </c>
      <c r="Q160" s="372">
        <f t="shared" si="22"/>
        <v>8963258</v>
      </c>
      <c r="R160" s="372">
        <f t="shared" si="22"/>
        <v>7285029</v>
      </c>
      <c r="S160" s="372">
        <f t="shared" si="22"/>
        <v>14130045</v>
      </c>
    </row>
    <row r="161" spans="1:19" x14ac:dyDescent="0.3">
      <c r="A161" s="372">
        <f t="shared" si="21"/>
        <v>555</v>
      </c>
      <c r="B161" s="372" t="str">
        <f t="shared" si="21"/>
        <v>Single Audit Only - Total amount of federal awards and grants that were audited as major as found on SEFSA</v>
      </c>
      <c r="C161" s="372"/>
      <c r="D161" s="372">
        <f t="shared" ref="D161:S161" si="23">D54</f>
        <v>2413313</v>
      </c>
      <c r="E161" s="372">
        <f t="shared" si="23"/>
        <v>3335688</v>
      </c>
      <c r="F161" s="372">
        <f t="shared" si="23"/>
        <v>9102825</v>
      </c>
      <c r="G161" s="372">
        <f t="shared" si="23"/>
        <v>10756979</v>
      </c>
      <c r="H161" s="372">
        <f t="shared" si="23"/>
        <v>8213785</v>
      </c>
      <c r="I161" s="372">
        <f t="shared" si="23"/>
        <v>1821406</v>
      </c>
      <c r="J161" s="372">
        <f t="shared" si="23"/>
        <v>3134775</v>
      </c>
      <c r="K161" s="372">
        <f t="shared" si="23"/>
        <v>2953277</v>
      </c>
      <c r="L161" s="372">
        <f t="shared" si="23"/>
        <v>5093427</v>
      </c>
      <c r="M161" s="372">
        <f t="shared" si="23"/>
        <v>5322451</v>
      </c>
      <c r="N161" s="372">
        <f t="shared" si="23"/>
        <v>4475686</v>
      </c>
      <c r="O161" s="372">
        <f t="shared" si="23"/>
        <v>0</v>
      </c>
      <c r="P161" s="372">
        <f t="shared" si="23"/>
        <v>9655189</v>
      </c>
      <c r="Q161" s="372">
        <f t="shared" si="23"/>
        <v>4329347</v>
      </c>
      <c r="R161" s="372">
        <f t="shared" si="23"/>
        <v>2416992</v>
      </c>
      <c r="S161" s="372">
        <f t="shared" si="23"/>
        <v>11292988</v>
      </c>
    </row>
    <row r="162" spans="1:19" x14ac:dyDescent="0.3">
      <c r="A162" s="372">
        <f t="shared" si="21"/>
        <v>556</v>
      </c>
      <c r="B162" s="372" t="str">
        <f t="shared" si="21"/>
        <v>Single Audit Only - total amount of state awards and grants expended as found on SEFSA</v>
      </c>
      <c r="C162" s="372"/>
      <c r="D162" s="372">
        <f t="shared" ref="D162:S162" si="24">D55</f>
        <v>1211637</v>
      </c>
      <c r="E162" s="372">
        <f t="shared" si="24"/>
        <v>1915433</v>
      </c>
      <c r="F162" s="372">
        <f t="shared" si="24"/>
        <v>5850797</v>
      </c>
      <c r="G162" s="372">
        <f t="shared" si="24"/>
        <v>8764501</v>
      </c>
      <c r="H162" s="372">
        <f t="shared" si="24"/>
        <v>751823</v>
      </c>
      <c r="I162" s="372">
        <f t="shared" si="24"/>
        <v>776284</v>
      </c>
      <c r="J162" s="372">
        <f t="shared" si="24"/>
        <v>1426100</v>
      </c>
      <c r="K162" s="372">
        <f t="shared" si="24"/>
        <v>1832713</v>
      </c>
      <c r="L162" s="372">
        <f t="shared" si="24"/>
        <v>1620945</v>
      </c>
      <c r="M162" s="372">
        <f t="shared" si="24"/>
        <v>1621970</v>
      </c>
      <c r="N162" s="372">
        <f t="shared" si="24"/>
        <v>1119766</v>
      </c>
      <c r="O162" s="372">
        <f t="shared" si="24"/>
        <v>0</v>
      </c>
      <c r="P162" s="372">
        <f t="shared" si="24"/>
        <v>6746867</v>
      </c>
      <c r="Q162" s="372">
        <f t="shared" si="24"/>
        <v>3175489</v>
      </c>
      <c r="R162" s="372">
        <f t="shared" si="24"/>
        <v>1453694</v>
      </c>
      <c r="S162" s="372">
        <f t="shared" si="24"/>
        <v>1696524</v>
      </c>
    </row>
    <row r="163" spans="1:19" x14ac:dyDescent="0.3">
      <c r="A163" s="372">
        <f t="shared" si="21"/>
        <v>557</v>
      </c>
      <c r="B163" s="372" t="str">
        <f t="shared" si="21"/>
        <v>Single Audit Only - Total amount of state awards and grants that were audited as major as found on SEFSA</v>
      </c>
      <c r="C163" s="372"/>
      <c r="D163" s="372">
        <f t="shared" ref="D163:S163" si="25">D56</f>
        <v>862249</v>
      </c>
      <c r="E163" s="372">
        <f t="shared" si="25"/>
        <v>1292736</v>
      </c>
      <c r="F163" s="372">
        <f t="shared" si="25"/>
        <v>4740123</v>
      </c>
      <c r="G163" s="372">
        <f t="shared" si="25"/>
        <v>7374964</v>
      </c>
      <c r="H163" s="372">
        <f t="shared" si="25"/>
        <v>566426</v>
      </c>
      <c r="I163" s="372">
        <f t="shared" si="25"/>
        <v>662691</v>
      </c>
      <c r="J163" s="372">
        <f t="shared" si="25"/>
        <v>853908</v>
      </c>
      <c r="K163" s="372">
        <f t="shared" si="25"/>
        <v>1274809</v>
      </c>
      <c r="L163" s="372">
        <f t="shared" si="25"/>
        <v>993834</v>
      </c>
      <c r="M163" s="372">
        <f t="shared" si="25"/>
        <v>1295985</v>
      </c>
      <c r="N163" s="372">
        <f t="shared" si="25"/>
        <v>873447</v>
      </c>
      <c r="O163" s="372">
        <f t="shared" si="25"/>
        <v>0</v>
      </c>
      <c r="P163" s="372">
        <f t="shared" si="25"/>
        <v>4436344</v>
      </c>
      <c r="Q163" s="372">
        <f t="shared" si="25"/>
        <v>2480867</v>
      </c>
      <c r="R163" s="372">
        <f t="shared" si="25"/>
        <v>1287008</v>
      </c>
      <c r="S163" s="372">
        <f t="shared" si="25"/>
        <v>1065204</v>
      </c>
    </row>
    <row r="164" spans="1:19" x14ac:dyDescent="0.3">
      <c r="A164" s="372">
        <f>A63</f>
        <v>606</v>
      </c>
      <c r="B164" s="372" t="str">
        <f>B63</f>
        <v>Compliance opinion - enter "1" for clean Opinion or "2" for other than clean opinion</v>
      </c>
      <c r="C164" s="372"/>
      <c r="D164" s="372">
        <f t="shared" ref="D164:S164" si="26">D63</f>
        <v>1</v>
      </c>
      <c r="E164" s="372">
        <f t="shared" si="26"/>
        <v>1</v>
      </c>
      <c r="F164" s="372">
        <f t="shared" si="26"/>
        <v>1</v>
      </c>
      <c r="G164" s="372">
        <f t="shared" si="26"/>
        <v>1</v>
      </c>
      <c r="H164" s="372">
        <f t="shared" si="26"/>
        <v>1</v>
      </c>
      <c r="I164" s="372">
        <f t="shared" si="26"/>
        <v>1</v>
      </c>
      <c r="J164" s="372">
        <f t="shared" si="26"/>
        <v>1</v>
      </c>
      <c r="K164" s="372">
        <f t="shared" si="26"/>
        <v>1</v>
      </c>
      <c r="L164" s="372">
        <f t="shared" si="26"/>
        <v>1</v>
      </c>
      <c r="M164" s="372">
        <f t="shared" si="26"/>
        <v>1</v>
      </c>
      <c r="N164" s="372">
        <f t="shared" si="26"/>
        <v>1</v>
      </c>
      <c r="O164" s="372">
        <f t="shared" si="26"/>
        <v>0</v>
      </c>
      <c r="P164" s="372">
        <f t="shared" si="26"/>
        <v>1</v>
      </c>
      <c r="Q164" s="372">
        <f t="shared" si="26"/>
        <v>1</v>
      </c>
      <c r="R164" s="372">
        <f t="shared" si="26"/>
        <v>1</v>
      </c>
      <c r="S164" s="372">
        <f t="shared" si="26"/>
        <v>1</v>
      </c>
    </row>
    <row r="165" spans="1:19" x14ac:dyDescent="0.3">
      <c r="A165" s="373">
        <f>A25</f>
        <v>336</v>
      </c>
      <c r="B165" s="373" t="str">
        <f>B25</f>
        <v>Gov - Select Current Liabilities</v>
      </c>
      <c r="C165" s="373"/>
      <c r="D165" s="373">
        <f t="shared" ref="D165:S165" si="27">D25</f>
        <v>1346876</v>
      </c>
      <c r="E165" s="373">
        <f t="shared" si="27"/>
        <v>954229</v>
      </c>
      <c r="F165" s="373">
        <f t="shared" si="27"/>
        <v>5897241</v>
      </c>
      <c r="G165" s="373">
        <f t="shared" si="27"/>
        <v>3823056</v>
      </c>
      <c r="H165" s="373">
        <f t="shared" si="27"/>
        <v>969834</v>
      </c>
      <c r="I165" s="373">
        <f t="shared" si="27"/>
        <v>799135</v>
      </c>
      <c r="J165" s="373">
        <f t="shared" si="27"/>
        <v>1005428</v>
      </c>
      <c r="K165" s="373">
        <f t="shared" si="27"/>
        <v>4926231</v>
      </c>
      <c r="L165" s="373">
        <f t="shared" si="27"/>
        <v>1038163</v>
      </c>
      <c r="M165" s="373">
        <f t="shared" si="27"/>
        <v>1229720</v>
      </c>
      <c r="N165" s="373">
        <f t="shared" si="27"/>
        <v>1848133</v>
      </c>
      <c r="O165" s="373">
        <f t="shared" si="27"/>
        <v>0</v>
      </c>
      <c r="P165" s="373">
        <f t="shared" si="27"/>
        <v>3180978</v>
      </c>
      <c r="Q165" s="373">
        <f t="shared" si="27"/>
        <v>2919536</v>
      </c>
      <c r="R165" s="373">
        <f t="shared" si="27"/>
        <v>776665</v>
      </c>
      <c r="S165" s="373">
        <f t="shared" si="27"/>
        <v>1695725</v>
      </c>
    </row>
    <row r="166" spans="1:19" x14ac:dyDescent="0.3">
      <c r="A166" s="376">
        <f>A32</f>
        <v>385</v>
      </c>
      <c r="B166" s="376" t="str">
        <f>B32</f>
        <v>Gov - Total Assets and deferred outflows</v>
      </c>
      <c r="C166" s="376"/>
      <c r="D166" s="376">
        <f t="shared" ref="D166:S166" si="28">D32</f>
        <v>4833133</v>
      </c>
      <c r="E166" s="376">
        <f t="shared" si="28"/>
        <v>2969722</v>
      </c>
      <c r="F166" s="376">
        <f t="shared" si="28"/>
        <v>12093933</v>
      </c>
      <c r="G166" s="376">
        <f t="shared" si="28"/>
        <v>8632847</v>
      </c>
      <c r="H166" s="376">
        <f t="shared" si="28"/>
        <v>3848742</v>
      </c>
      <c r="I166" s="376">
        <f t="shared" si="28"/>
        <v>4672628</v>
      </c>
      <c r="J166" s="376">
        <f t="shared" si="28"/>
        <v>4833599</v>
      </c>
      <c r="K166" s="376">
        <f t="shared" si="28"/>
        <v>12544147</v>
      </c>
      <c r="L166" s="376">
        <f t="shared" si="28"/>
        <v>3515778</v>
      </c>
      <c r="M166" s="376">
        <f t="shared" si="28"/>
        <v>3346520</v>
      </c>
      <c r="N166" s="376">
        <f t="shared" si="28"/>
        <v>3435292</v>
      </c>
      <c r="O166" s="376">
        <f t="shared" si="28"/>
        <v>0</v>
      </c>
      <c r="P166" s="376">
        <f t="shared" si="28"/>
        <v>14718655</v>
      </c>
      <c r="Q166" s="376">
        <f t="shared" si="28"/>
        <v>8612833</v>
      </c>
      <c r="R166" s="376">
        <f t="shared" si="28"/>
        <v>3858651</v>
      </c>
      <c r="S166" s="376">
        <f t="shared" si="28"/>
        <v>9722713</v>
      </c>
    </row>
    <row r="167" spans="1:19" x14ac:dyDescent="0.3">
      <c r="A167" s="376">
        <f>A65</f>
        <v>626</v>
      </c>
      <c r="B167" s="376" t="str">
        <f>B65</f>
        <v>GW - Total Current Liabilities including current portion of long-term debt</v>
      </c>
      <c r="C167" s="376"/>
      <c r="D167" s="376">
        <f t="shared" ref="D167:S167" si="29">D65</f>
        <v>1346876</v>
      </c>
      <c r="E167" s="376">
        <f t="shared" si="29"/>
        <v>954229</v>
      </c>
      <c r="F167" s="376">
        <f t="shared" si="29"/>
        <v>7466304</v>
      </c>
      <c r="G167" s="376">
        <f t="shared" si="29"/>
        <v>4096889</v>
      </c>
      <c r="H167" s="376">
        <f t="shared" si="29"/>
        <v>985284</v>
      </c>
      <c r="I167" s="376">
        <f t="shared" si="29"/>
        <v>847898</v>
      </c>
      <c r="J167" s="376">
        <f t="shared" si="29"/>
        <v>1051016</v>
      </c>
      <c r="K167" s="376">
        <f t="shared" si="29"/>
        <v>5071842</v>
      </c>
      <c r="L167" s="376">
        <f t="shared" si="29"/>
        <v>1038163</v>
      </c>
      <c r="M167" s="376">
        <f t="shared" si="29"/>
        <v>1229720</v>
      </c>
      <c r="N167" s="376">
        <f t="shared" si="29"/>
        <v>1848133</v>
      </c>
      <c r="O167" s="376">
        <f t="shared" si="29"/>
        <v>0</v>
      </c>
      <c r="P167" s="376">
        <f t="shared" si="29"/>
        <v>3475151</v>
      </c>
      <c r="Q167" s="376">
        <f t="shared" si="29"/>
        <v>2919536</v>
      </c>
      <c r="R167" s="376">
        <f t="shared" si="29"/>
        <v>776665</v>
      </c>
      <c r="S167" s="376">
        <f t="shared" si="29"/>
        <v>2009792</v>
      </c>
    </row>
    <row r="168" spans="1:19" x14ac:dyDescent="0.3">
      <c r="A168" s="376">
        <f>A26</f>
        <v>338</v>
      </c>
      <c r="B168" s="376" t="str">
        <f>B26</f>
        <v>Gov - Total Liabilities and total deferred inflows</v>
      </c>
      <c r="C168" s="376"/>
      <c r="D168" s="376">
        <f t="shared" ref="D168:S168" si="30">D26</f>
        <v>2610735</v>
      </c>
      <c r="E168" s="376">
        <f t="shared" si="30"/>
        <v>2259569</v>
      </c>
      <c r="F168" s="376">
        <f t="shared" si="30"/>
        <v>12048898</v>
      </c>
      <c r="G168" s="376">
        <f t="shared" si="30"/>
        <v>8804028</v>
      </c>
      <c r="H168" s="376">
        <f t="shared" si="30"/>
        <v>2024152</v>
      </c>
      <c r="I168" s="376">
        <f t="shared" si="30"/>
        <v>2740871</v>
      </c>
      <c r="J168" s="376">
        <f t="shared" si="30"/>
        <v>3546648</v>
      </c>
      <c r="K168" s="376">
        <f t="shared" si="30"/>
        <v>8319585</v>
      </c>
      <c r="L168" s="376">
        <f t="shared" si="30"/>
        <v>2427495</v>
      </c>
      <c r="M168" s="376">
        <f t="shared" si="30"/>
        <v>2871527</v>
      </c>
      <c r="N168" s="376">
        <f t="shared" si="30"/>
        <v>2930639</v>
      </c>
      <c r="O168" s="376">
        <f t="shared" si="30"/>
        <v>0</v>
      </c>
      <c r="P168" s="376">
        <f t="shared" si="30"/>
        <v>8238581</v>
      </c>
      <c r="Q168" s="376">
        <f t="shared" si="30"/>
        <v>4435443</v>
      </c>
      <c r="R168" s="376">
        <f t="shared" si="30"/>
        <v>2468714</v>
      </c>
      <c r="S168" s="376">
        <f t="shared" si="30"/>
        <v>7595514</v>
      </c>
    </row>
    <row r="169" spans="1:19" x14ac:dyDescent="0.3">
      <c r="A169" s="379">
        <f>A59</f>
        <v>577</v>
      </c>
      <c r="B169" s="379" t="str">
        <f>B59</f>
        <v>Yes  or "1" indicates unit has defined benefit other than the ones adm. By the state</v>
      </c>
      <c r="C169" s="379"/>
      <c r="D169" s="379">
        <f t="shared" ref="D169:S169" si="31">D59</f>
        <v>2</v>
      </c>
      <c r="E169" s="379">
        <f t="shared" si="31"/>
        <v>2</v>
      </c>
      <c r="F169" s="379">
        <f t="shared" si="31"/>
        <v>2</v>
      </c>
      <c r="G169" s="379">
        <f t="shared" si="31"/>
        <v>2</v>
      </c>
      <c r="H169" s="379">
        <f t="shared" si="31"/>
        <v>2</v>
      </c>
      <c r="I169" s="379">
        <f t="shared" si="31"/>
        <v>2</v>
      </c>
      <c r="J169" s="379">
        <f t="shared" si="31"/>
        <v>2</v>
      </c>
      <c r="K169" s="379">
        <f t="shared" si="31"/>
        <v>2</v>
      </c>
      <c r="L169" s="379">
        <f t="shared" si="31"/>
        <v>2</v>
      </c>
      <c r="M169" s="379">
        <f t="shared" si="31"/>
        <v>2</v>
      </c>
      <c r="N169" s="379">
        <f t="shared" si="31"/>
        <v>2</v>
      </c>
      <c r="O169" s="379">
        <f t="shared" si="31"/>
        <v>0</v>
      </c>
      <c r="P169" s="379">
        <f t="shared" si="31"/>
        <v>2</v>
      </c>
      <c r="Q169" s="379">
        <f t="shared" si="31"/>
        <v>2</v>
      </c>
      <c r="R169" s="379">
        <f t="shared" si="31"/>
        <v>2</v>
      </c>
      <c r="S169" s="379">
        <f t="shared" si="31"/>
        <v>2</v>
      </c>
    </row>
    <row r="170" spans="1:19" x14ac:dyDescent="0.3">
      <c r="A170" s="97" t="s">
        <v>380</v>
      </c>
      <c r="B170" s="119"/>
      <c r="C170" s="119"/>
      <c r="D170" s="119">
        <f t="shared" ref="D170:S170" si="32">SUM(D140:D169)</f>
        <v>19677076</v>
      </c>
      <c r="E170" s="119">
        <f t="shared" si="32"/>
        <v>21909224</v>
      </c>
      <c r="F170" s="119">
        <f t="shared" si="32"/>
        <v>75883330</v>
      </c>
      <c r="G170" s="119">
        <f t="shared" si="32"/>
        <v>66186775</v>
      </c>
      <c r="H170" s="119">
        <f t="shared" si="32"/>
        <v>29043421</v>
      </c>
      <c r="I170" s="119">
        <f t="shared" si="32"/>
        <v>17300732</v>
      </c>
      <c r="J170" s="119">
        <f t="shared" si="32"/>
        <v>21594891</v>
      </c>
      <c r="K170" s="119">
        <f t="shared" si="32"/>
        <v>47480349</v>
      </c>
      <c r="L170" s="119">
        <f t="shared" si="32"/>
        <v>22439584</v>
      </c>
      <c r="M170" s="119">
        <f t="shared" si="32"/>
        <v>24101173</v>
      </c>
      <c r="N170" s="119">
        <f t="shared" si="32"/>
        <v>23055107</v>
      </c>
      <c r="O170" s="119">
        <f t="shared" si="32"/>
        <v>551164</v>
      </c>
      <c r="P170" s="119">
        <f t="shared" si="32"/>
        <v>74736745</v>
      </c>
      <c r="Q170" s="119">
        <f t="shared" si="32"/>
        <v>38431801</v>
      </c>
      <c r="R170" s="119">
        <f t="shared" si="32"/>
        <v>20874619</v>
      </c>
      <c r="S170" s="119">
        <f t="shared" si="32"/>
        <v>49759706</v>
      </c>
    </row>
    <row r="171" spans="1:19" x14ac:dyDescent="0.3">
      <c r="B171" s="119"/>
      <c r="C171" s="119"/>
      <c r="D171" s="119"/>
      <c r="E171" s="119"/>
      <c r="F171" s="119"/>
      <c r="G171" s="119"/>
      <c r="H171" s="119"/>
      <c r="I171" s="119"/>
      <c r="J171" s="119"/>
      <c r="K171" s="119"/>
      <c r="L171" s="119"/>
      <c r="M171" s="119"/>
      <c r="N171" s="119"/>
      <c r="O171" s="119"/>
      <c r="P171" s="119"/>
      <c r="Q171" s="119"/>
      <c r="R171" s="119"/>
      <c r="S171" s="119"/>
    </row>
    <row r="172" spans="1:19" x14ac:dyDescent="0.3">
      <c r="B172" s="119"/>
      <c r="C172" s="119"/>
      <c r="D172" s="119">
        <f>D117-D170</f>
        <v>29020281</v>
      </c>
      <c r="E172" s="119">
        <f t="shared" ref="E172:S172" si="33">E117-E170</f>
        <v>28806067</v>
      </c>
      <c r="F172" s="119">
        <f t="shared" si="33"/>
        <v>162715981.5</v>
      </c>
      <c r="G172" s="119">
        <f t="shared" si="33"/>
        <v>72762442</v>
      </c>
      <c r="H172" s="119">
        <f t="shared" si="33"/>
        <v>67879570.599999994</v>
      </c>
      <c r="I172" s="119">
        <f t="shared" si="33"/>
        <v>26340913</v>
      </c>
      <c r="J172" s="119">
        <f t="shared" si="33"/>
        <v>26804918.799999997</v>
      </c>
      <c r="K172" s="119">
        <f t="shared" si="33"/>
        <v>102744462</v>
      </c>
      <c r="L172" s="119">
        <f t="shared" si="33"/>
        <v>45112937</v>
      </c>
      <c r="M172" s="119">
        <f t="shared" si="33"/>
        <v>43420985</v>
      </c>
      <c r="N172" s="119">
        <f t="shared" si="33"/>
        <v>22250476</v>
      </c>
      <c r="O172" s="119">
        <f t="shared" si="33"/>
        <v>0</v>
      </c>
      <c r="P172" s="119">
        <f t="shared" si="33"/>
        <v>105617943</v>
      </c>
      <c r="Q172" s="119">
        <f t="shared" si="33"/>
        <v>59715397</v>
      </c>
      <c r="R172" s="119">
        <f t="shared" si="33"/>
        <v>28465412</v>
      </c>
      <c r="S172" s="119">
        <f t="shared" si="33"/>
        <v>72727718.700000003</v>
      </c>
    </row>
    <row r="173" spans="1:19" x14ac:dyDescent="0.3">
      <c r="B173" s="119"/>
      <c r="C173" s="119"/>
      <c r="D173" s="119"/>
      <c r="E173" s="119"/>
      <c r="F173" s="119"/>
      <c r="G173" s="119"/>
      <c r="H173" s="119"/>
      <c r="I173" s="119"/>
      <c r="J173" s="119"/>
      <c r="K173" s="119"/>
      <c r="L173" s="119"/>
      <c r="M173" s="119"/>
      <c r="N173" s="119"/>
      <c r="O173" s="119"/>
      <c r="P173" s="119"/>
      <c r="Q173" s="119"/>
      <c r="R173" s="119"/>
      <c r="S173" s="119"/>
    </row>
    <row r="174" spans="1:19" x14ac:dyDescent="0.3">
      <c r="A174" s="376">
        <v>90001</v>
      </c>
      <c r="B174" s="376">
        <v>385</v>
      </c>
      <c r="C174" s="119"/>
      <c r="D174" s="377">
        <f>D118</f>
        <v>4833133</v>
      </c>
      <c r="E174" s="377">
        <f t="shared" ref="E174:S174" si="34">E118</f>
        <v>2969722</v>
      </c>
      <c r="F174" s="377">
        <f t="shared" si="34"/>
        <v>12093933</v>
      </c>
      <c r="G174" s="377">
        <f t="shared" si="34"/>
        <v>8632847</v>
      </c>
      <c r="H174" s="377">
        <f t="shared" si="34"/>
        <v>3848742</v>
      </c>
      <c r="I174" s="377">
        <f t="shared" si="34"/>
        <v>4672628</v>
      </c>
      <c r="J174" s="377">
        <f t="shared" si="34"/>
        <v>4833599</v>
      </c>
      <c r="K174" s="377">
        <f t="shared" si="34"/>
        <v>12544147</v>
      </c>
      <c r="L174" s="377">
        <f t="shared" si="34"/>
        <v>3515778</v>
      </c>
      <c r="M174" s="377">
        <f t="shared" si="34"/>
        <v>3346520</v>
      </c>
      <c r="N174" s="377">
        <f t="shared" si="34"/>
        <v>3435292</v>
      </c>
      <c r="O174" s="377">
        <f t="shared" si="34"/>
        <v>0</v>
      </c>
      <c r="P174" s="377">
        <f t="shared" si="34"/>
        <v>14718655</v>
      </c>
      <c r="Q174" s="377">
        <f t="shared" si="34"/>
        <v>8612833</v>
      </c>
      <c r="R174" s="377">
        <f t="shared" si="34"/>
        <v>3858651</v>
      </c>
      <c r="S174" s="377">
        <f t="shared" si="34"/>
        <v>9722713</v>
      </c>
    </row>
    <row r="175" spans="1:19" x14ac:dyDescent="0.3">
      <c r="A175" s="376">
        <v>90002</v>
      </c>
      <c r="B175" s="376">
        <v>626</v>
      </c>
      <c r="C175" s="119"/>
      <c r="D175" s="377">
        <f t="shared" ref="D175:S176" si="35">D119</f>
        <v>1346876</v>
      </c>
      <c r="E175" s="377">
        <f t="shared" si="35"/>
        <v>954229</v>
      </c>
      <c r="F175" s="377">
        <f t="shared" si="35"/>
        <v>7466304</v>
      </c>
      <c r="G175" s="377">
        <f t="shared" si="35"/>
        <v>4096889</v>
      </c>
      <c r="H175" s="377">
        <f t="shared" si="35"/>
        <v>985284</v>
      </c>
      <c r="I175" s="377">
        <f t="shared" si="35"/>
        <v>847898</v>
      </c>
      <c r="J175" s="377">
        <f t="shared" si="35"/>
        <v>1051016</v>
      </c>
      <c r="K175" s="377">
        <f t="shared" si="35"/>
        <v>5071842</v>
      </c>
      <c r="L175" s="377">
        <f t="shared" si="35"/>
        <v>1038163</v>
      </c>
      <c r="M175" s="377">
        <f t="shared" si="35"/>
        <v>1229720</v>
      </c>
      <c r="N175" s="377">
        <f t="shared" si="35"/>
        <v>1848133</v>
      </c>
      <c r="O175" s="377">
        <f t="shared" si="35"/>
        <v>0</v>
      </c>
      <c r="P175" s="377">
        <f t="shared" si="35"/>
        <v>3475151</v>
      </c>
      <c r="Q175" s="377">
        <f t="shared" si="35"/>
        <v>2919536</v>
      </c>
      <c r="R175" s="377">
        <f t="shared" si="35"/>
        <v>776665</v>
      </c>
      <c r="S175" s="377">
        <f t="shared" si="35"/>
        <v>2009792</v>
      </c>
    </row>
    <row r="176" spans="1:19" x14ac:dyDescent="0.3">
      <c r="A176" s="376">
        <v>90003</v>
      </c>
      <c r="B176" s="376">
        <v>338</v>
      </c>
      <c r="C176" s="119"/>
      <c r="D176" s="377">
        <f t="shared" si="35"/>
        <v>2610735</v>
      </c>
      <c r="E176" s="377">
        <f t="shared" si="35"/>
        <v>2259569</v>
      </c>
      <c r="F176" s="377">
        <f t="shared" si="35"/>
        <v>12048898</v>
      </c>
      <c r="G176" s="377">
        <f t="shared" si="35"/>
        <v>8804028</v>
      </c>
      <c r="H176" s="377">
        <f t="shared" si="35"/>
        <v>2024152</v>
      </c>
      <c r="I176" s="377">
        <f t="shared" si="35"/>
        <v>2740871</v>
      </c>
      <c r="J176" s="377">
        <f t="shared" si="35"/>
        <v>3546648</v>
      </c>
      <c r="K176" s="377">
        <f t="shared" si="35"/>
        <v>8319585</v>
      </c>
      <c r="L176" s="377">
        <f t="shared" si="35"/>
        <v>2427495</v>
      </c>
      <c r="M176" s="377">
        <f t="shared" si="35"/>
        <v>2871527</v>
      </c>
      <c r="N176" s="377">
        <f t="shared" si="35"/>
        <v>2930639</v>
      </c>
      <c r="O176" s="377">
        <f t="shared" si="35"/>
        <v>0</v>
      </c>
      <c r="P176" s="377">
        <f t="shared" si="35"/>
        <v>8238581</v>
      </c>
      <c r="Q176" s="377">
        <f t="shared" si="35"/>
        <v>4435443</v>
      </c>
      <c r="R176" s="377">
        <f t="shared" si="35"/>
        <v>2468714</v>
      </c>
      <c r="S176" s="377">
        <f t="shared" si="35"/>
        <v>7595514</v>
      </c>
    </row>
    <row r="177" spans="1:20" x14ac:dyDescent="0.3">
      <c r="B177" s="119"/>
      <c r="C177" s="119"/>
      <c r="D177" s="119"/>
      <c r="E177" s="119"/>
      <c r="F177" s="119"/>
      <c r="G177" s="119"/>
      <c r="H177" s="119"/>
      <c r="I177" s="119"/>
      <c r="J177" s="119"/>
      <c r="K177" s="119"/>
      <c r="L177" s="119"/>
      <c r="M177" s="119"/>
      <c r="N177" s="119"/>
      <c r="O177" s="119"/>
      <c r="P177" s="119"/>
      <c r="Q177" s="119"/>
      <c r="R177" s="119"/>
      <c r="S177" s="119"/>
    </row>
    <row r="178" spans="1:20" x14ac:dyDescent="0.3">
      <c r="B178" s="119"/>
      <c r="C178" s="119"/>
      <c r="D178" s="381">
        <f>D172+D174+D175+D176</f>
        <v>37811025</v>
      </c>
      <c r="E178" s="381">
        <f t="shared" ref="E178:S178" si="36">E172+E174+E175+E176</f>
        <v>34989587</v>
      </c>
      <c r="F178" s="381">
        <f t="shared" si="36"/>
        <v>194325116.5</v>
      </c>
      <c r="G178" s="381">
        <f t="shared" si="36"/>
        <v>94296206</v>
      </c>
      <c r="H178" s="381">
        <f t="shared" si="36"/>
        <v>74737748.599999994</v>
      </c>
      <c r="I178" s="381">
        <f t="shared" si="36"/>
        <v>34602310</v>
      </c>
      <c r="J178" s="381">
        <f t="shared" si="36"/>
        <v>36236181.799999997</v>
      </c>
      <c r="K178" s="381">
        <f t="shared" si="36"/>
        <v>128680036</v>
      </c>
      <c r="L178" s="381">
        <f t="shared" si="36"/>
        <v>52094373</v>
      </c>
      <c r="M178" s="381">
        <f t="shared" si="36"/>
        <v>50868752</v>
      </c>
      <c r="N178" s="381">
        <f t="shared" si="36"/>
        <v>30464540</v>
      </c>
      <c r="O178" s="381">
        <f t="shared" si="36"/>
        <v>0</v>
      </c>
      <c r="P178" s="381">
        <f t="shared" si="36"/>
        <v>132050330</v>
      </c>
      <c r="Q178" s="381">
        <f t="shared" si="36"/>
        <v>75683209</v>
      </c>
      <c r="R178" s="381">
        <f t="shared" si="36"/>
        <v>35569442</v>
      </c>
      <c r="S178" s="381">
        <f t="shared" si="36"/>
        <v>92055737.700000003</v>
      </c>
    </row>
    <row r="179" spans="1:20" x14ac:dyDescent="0.3">
      <c r="B179" s="119"/>
      <c r="C179" s="119"/>
      <c r="D179" s="381"/>
      <c r="E179" s="381"/>
      <c r="F179" s="381"/>
      <c r="G179" s="381"/>
      <c r="H179" s="381"/>
      <c r="I179" s="381"/>
      <c r="J179" s="381"/>
      <c r="K179" s="381"/>
      <c r="L179" s="381"/>
      <c r="M179" s="381"/>
      <c r="N179" s="381"/>
      <c r="O179" s="381"/>
      <c r="P179" s="381"/>
      <c r="Q179" s="381"/>
      <c r="R179" s="381"/>
      <c r="S179" s="381"/>
    </row>
    <row r="180" spans="1:20" x14ac:dyDescent="0.3">
      <c r="B180" s="119"/>
      <c r="C180" s="119"/>
      <c r="D180" s="381">
        <v>37811025</v>
      </c>
      <c r="E180" s="381"/>
      <c r="F180" s="381">
        <v>194325116.5</v>
      </c>
      <c r="G180" s="381"/>
      <c r="H180" s="381"/>
      <c r="I180" s="381"/>
      <c r="J180" s="381"/>
      <c r="K180" s="381"/>
      <c r="L180" s="381">
        <v>52094373</v>
      </c>
      <c r="M180" s="381"/>
      <c r="N180" s="381"/>
      <c r="O180" s="381"/>
      <c r="P180" s="381"/>
      <c r="Q180" s="381"/>
      <c r="R180" s="381"/>
      <c r="S180" s="381">
        <v>92055737.700000003</v>
      </c>
    </row>
    <row r="181" spans="1:20" x14ac:dyDescent="0.3">
      <c r="B181" s="119"/>
      <c r="C181" s="119"/>
      <c r="D181" s="381"/>
      <c r="E181" s="381"/>
      <c r="F181" s="381"/>
      <c r="G181" s="381"/>
      <c r="H181" s="381"/>
      <c r="I181" s="381"/>
      <c r="J181" s="381"/>
      <c r="K181" s="381"/>
      <c r="L181" s="381"/>
      <c r="M181" s="381"/>
      <c r="N181" s="381"/>
      <c r="O181" s="381"/>
      <c r="P181" s="381"/>
      <c r="Q181" s="381"/>
      <c r="R181" s="381"/>
      <c r="S181" s="381"/>
    </row>
    <row r="182" spans="1:20" x14ac:dyDescent="0.3">
      <c r="B182" s="119"/>
      <c r="C182" s="119" t="s">
        <v>723</v>
      </c>
      <c r="D182" s="464">
        <v>48697357</v>
      </c>
      <c r="E182" s="464">
        <v>50715291</v>
      </c>
      <c r="F182" s="464">
        <v>238599311.5</v>
      </c>
      <c r="G182" s="706">
        <v>138949217</v>
      </c>
      <c r="H182" s="464">
        <v>96922991.599999994</v>
      </c>
      <c r="I182" s="707">
        <v>43641645</v>
      </c>
      <c r="J182" s="708">
        <v>48399809.799999997</v>
      </c>
      <c r="K182" s="464">
        <v>150224811</v>
      </c>
      <c r="L182" s="464">
        <v>67552521</v>
      </c>
      <c r="M182" s="464">
        <v>67522158</v>
      </c>
      <c r="N182" s="464">
        <v>45305583</v>
      </c>
      <c r="O182" s="464"/>
      <c r="P182" s="464">
        <v>180354688</v>
      </c>
      <c r="Q182" s="464">
        <v>98147198</v>
      </c>
      <c r="R182" s="464">
        <v>49340031</v>
      </c>
      <c r="S182" s="709">
        <v>122487424.7</v>
      </c>
      <c r="T182" s="464"/>
    </row>
    <row r="183" spans="1:20" x14ac:dyDescent="0.3">
      <c r="B183" s="119"/>
      <c r="C183" s="119"/>
      <c r="D183" s="381">
        <f>D117-D182</f>
        <v>0</v>
      </c>
      <c r="E183" s="381">
        <f t="shared" ref="E183" si="37">E117-E182</f>
        <v>0</v>
      </c>
      <c r="F183" s="381">
        <f t="shared" ref="F183" si="38">F117-F182</f>
        <v>0</v>
      </c>
      <c r="G183" s="381">
        <f t="shared" ref="G183" si="39">G117-G182</f>
        <v>0</v>
      </c>
      <c r="H183" s="381">
        <f t="shared" ref="H183" si="40">H117-H182</f>
        <v>0</v>
      </c>
      <c r="I183" s="381">
        <f t="shared" ref="I183" si="41">I117-I182</f>
        <v>0</v>
      </c>
      <c r="J183" s="381">
        <f t="shared" ref="J183" si="42">J117-J182</f>
        <v>0</v>
      </c>
      <c r="K183" s="381">
        <f t="shared" ref="K183" si="43">K117-K182</f>
        <v>0</v>
      </c>
      <c r="L183" s="381">
        <f t="shared" ref="L183" si="44">L117-L182</f>
        <v>0</v>
      </c>
      <c r="M183" s="381">
        <f t="shared" ref="M183" si="45">M117-M182</f>
        <v>0</v>
      </c>
      <c r="N183" s="381">
        <f t="shared" ref="N183" si="46">N117-N182</f>
        <v>0</v>
      </c>
      <c r="O183" s="381">
        <f t="shared" ref="O183" si="47">O117-O182</f>
        <v>551164</v>
      </c>
      <c r="P183" s="381">
        <f t="shared" ref="P183" si="48">P117-P182</f>
        <v>0</v>
      </c>
      <c r="Q183" s="381">
        <f t="shared" ref="Q183" si="49">Q117-Q182</f>
        <v>0</v>
      </c>
      <c r="R183" s="381">
        <f t="shared" ref="R183" si="50">R117-R182</f>
        <v>0</v>
      </c>
      <c r="S183" s="381">
        <f t="shared" ref="S183" si="51">S117-S182</f>
        <v>0</v>
      </c>
    </row>
    <row r="184" spans="1:20" s="330" customFormat="1" ht="52.95" customHeight="1" x14ac:dyDescent="0.3">
      <c r="A184" s="333"/>
      <c r="F184" s="710"/>
    </row>
    <row r="187" spans="1:20" x14ac:dyDescent="0.3">
      <c r="D187" s="634"/>
      <c r="E187" s="381"/>
      <c r="F187" s="381"/>
      <c r="G187" s="381"/>
      <c r="H187" s="381"/>
      <c r="I187" s="381"/>
      <c r="J187" s="381"/>
      <c r="K187" s="381"/>
      <c r="L187" s="381"/>
      <c r="M187" s="381"/>
      <c r="O187" s="381"/>
      <c r="P187" s="381"/>
      <c r="Q187" s="381"/>
      <c r="R187" s="381"/>
      <c r="S187" s="381"/>
    </row>
    <row r="188" spans="1:20" x14ac:dyDescent="0.3">
      <c r="D188" s="626"/>
      <c r="E188" s="626"/>
      <c r="F188" s="626"/>
      <c r="G188" s="626"/>
      <c r="H188" s="626"/>
      <c r="I188" s="626"/>
      <c r="J188" s="626"/>
      <c r="K188" s="626"/>
      <c r="L188" s="626"/>
      <c r="M188" s="626"/>
      <c r="O188" s="626"/>
      <c r="P188" s="626"/>
      <c r="Q188" s="626"/>
      <c r="R188" s="626"/>
      <c r="S188" s="626"/>
    </row>
    <row r="189" spans="1:20" x14ac:dyDescent="0.3">
      <c r="N189" s="626">
        <f>N115-N187</f>
        <v>3</v>
      </c>
    </row>
    <row r="190" spans="1:20" x14ac:dyDescent="0.3">
      <c r="G190" s="626"/>
      <c r="H190" s="626"/>
    </row>
  </sheetData>
  <sheetProtection algorithmName="SHA-512" hashValue="bpszhCYRduMCiACL5dp7I2SE5L4NWl4bc92ik+nR9I7rdlb+KHCousgqMo+7rbBEXmq/d6H5ODDKhSyMuHyzzQ==" saltValue="DB1Cv3qW8OIcntKe9HV8bw==" spinCount="100000" sheet="1" objects="1" scenarios="1"/>
  <pageMargins left="0.7" right="0.7" top="0.75" bottom="0.75" header="0.3" footer="0.3"/>
  <pageSetup orientation="portrait" r:id="rId1"/>
  <ignoredErrors>
    <ignoredError sqref="A144:XFD14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S312"/>
  <sheetViews>
    <sheetView workbookViewId="0">
      <pane xSplit="3" ySplit="2" topLeftCell="D3" activePane="bottomRight" state="frozen"/>
      <selection activeCell="E183" sqref="E183"/>
      <selection pane="topRight" activeCell="E183" sqref="E183"/>
      <selection pane="bottomLeft" activeCell="E183" sqref="E183"/>
      <selection pane="bottomRight" activeCell="E183" sqref="E183"/>
    </sheetView>
  </sheetViews>
  <sheetFormatPr defaultColWidth="15.77734375" defaultRowHeight="14.4" x14ac:dyDescent="0.3"/>
  <cols>
    <col min="1" max="1" width="15.77734375" style="97"/>
    <col min="2" max="2" width="47.6640625" style="330" customWidth="1"/>
  </cols>
  <sheetData>
    <row r="1" spans="1:19" x14ac:dyDescent="0.3">
      <c r="A1" s="122" t="s">
        <v>731</v>
      </c>
      <c r="B1" s="330" t="s">
        <v>732</v>
      </c>
      <c r="C1" t="s">
        <v>137</v>
      </c>
      <c r="D1" t="s">
        <v>413</v>
      </c>
      <c r="E1" t="s">
        <v>414</v>
      </c>
      <c r="F1" t="s">
        <v>661</v>
      </c>
      <c r="G1" t="s">
        <v>415</v>
      </c>
      <c r="H1" t="s">
        <v>416</v>
      </c>
      <c r="I1" t="s">
        <v>417</v>
      </c>
      <c r="J1" t="s">
        <v>418</v>
      </c>
      <c r="K1" t="s">
        <v>419</v>
      </c>
      <c r="L1" t="s">
        <v>420</v>
      </c>
      <c r="M1" t="s">
        <v>421</v>
      </c>
      <c r="N1" t="s">
        <v>422</v>
      </c>
      <c r="O1" t="s">
        <v>423</v>
      </c>
      <c r="P1" t="s">
        <v>486</v>
      </c>
      <c r="Q1" t="s">
        <v>425</v>
      </c>
      <c r="R1" t="s">
        <v>427</v>
      </c>
      <c r="S1" t="s">
        <v>428</v>
      </c>
    </row>
    <row r="2" spans="1:19" x14ac:dyDescent="0.3">
      <c r="A2" s="97" t="s">
        <v>302</v>
      </c>
      <c r="B2" s="330" t="s">
        <v>10</v>
      </c>
      <c r="C2" t="s">
        <v>2</v>
      </c>
      <c r="D2" s="705">
        <v>551100</v>
      </c>
      <c r="E2" s="705">
        <v>551101</v>
      </c>
      <c r="F2" s="705">
        <v>551116</v>
      </c>
      <c r="G2" s="705">
        <v>551102</v>
      </c>
      <c r="H2" s="705">
        <v>551103</v>
      </c>
      <c r="I2" s="705">
        <v>551113</v>
      </c>
      <c r="J2" s="705">
        <v>551104</v>
      </c>
      <c r="K2" s="705">
        <v>551105</v>
      </c>
      <c r="L2" s="705">
        <v>551106</v>
      </c>
      <c r="M2" s="705">
        <v>551107</v>
      </c>
      <c r="N2" s="705">
        <v>551108</v>
      </c>
      <c r="O2" s="705">
        <v>551109</v>
      </c>
      <c r="P2" s="705">
        <v>551112</v>
      </c>
      <c r="Q2" s="705">
        <v>551115</v>
      </c>
      <c r="R2" s="705">
        <v>551114</v>
      </c>
      <c r="S2" s="705">
        <v>551117</v>
      </c>
    </row>
    <row r="3" spans="1:19" x14ac:dyDescent="0.3">
      <c r="A3" s="97">
        <v>4</v>
      </c>
      <c r="B3" s="330" t="s">
        <v>37</v>
      </c>
      <c r="D3">
        <v>54144</v>
      </c>
      <c r="E3">
        <v>674253</v>
      </c>
      <c r="F3">
        <v>11015676</v>
      </c>
      <c r="G3">
        <v>1939366</v>
      </c>
      <c r="H3">
        <v>970138</v>
      </c>
      <c r="I3">
        <v>38689</v>
      </c>
      <c r="J3">
        <v>400496</v>
      </c>
      <c r="K3">
        <v>3610440</v>
      </c>
      <c r="L3">
        <v>1069040</v>
      </c>
      <c r="M3">
        <v>814218</v>
      </c>
      <c r="N3">
        <v>1053</v>
      </c>
      <c r="O3">
        <v>96940</v>
      </c>
      <c r="P3">
        <v>2664</v>
      </c>
      <c r="Q3">
        <v>2452072</v>
      </c>
      <c r="R3">
        <v>506583</v>
      </c>
      <c r="S3">
        <v>317485</v>
      </c>
    </row>
    <row r="4" spans="1:19" x14ac:dyDescent="0.3">
      <c r="A4" s="97">
        <v>5</v>
      </c>
      <c r="B4" s="330" t="s">
        <v>38</v>
      </c>
      <c r="D4">
        <v>0</v>
      </c>
      <c r="E4">
        <v>1639</v>
      </c>
      <c r="F4">
        <v>29252</v>
      </c>
      <c r="G4">
        <v>0</v>
      </c>
      <c r="H4">
        <v>0</v>
      </c>
      <c r="I4">
        <v>2000</v>
      </c>
      <c r="J4">
        <v>0</v>
      </c>
      <c r="K4">
        <v>983613</v>
      </c>
      <c r="L4">
        <v>48315</v>
      </c>
      <c r="M4">
        <v>0</v>
      </c>
      <c r="N4">
        <v>0</v>
      </c>
      <c r="O4">
        <v>0</v>
      </c>
      <c r="P4">
        <v>0</v>
      </c>
      <c r="Q4">
        <v>0</v>
      </c>
      <c r="R4">
        <v>3047</v>
      </c>
      <c r="S4">
        <v>0</v>
      </c>
    </row>
    <row r="5" spans="1:19" x14ac:dyDescent="0.3">
      <c r="A5" s="97">
        <v>6</v>
      </c>
      <c r="B5" s="330" t="s">
        <v>94</v>
      </c>
      <c r="D5">
        <v>0</v>
      </c>
      <c r="E5">
        <v>0</v>
      </c>
      <c r="F5">
        <v>0</v>
      </c>
      <c r="G5">
        <v>0</v>
      </c>
      <c r="H5">
        <v>0</v>
      </c>
      <c r="I5">
        <v>0</v>
      </c>
      <c r="J5">
        <v>0</v>
      </c>
      <c r="K5">
        <v>0</v>
      </c>
      <c r="L5">
        <v>0</v>
      </c>
      <c r="M5">
        <v>0</v>
      </c>
      <c r="N5">
        <v>0</v>
      </c>
      <c r="O5">
        <v>0</v>
      </c>
      <c r="P5">
        <v>0</v>
      </c>
      <c r="Q5">
        <v>0</v>
      </c>
      <c r="R5">
        <v>0</v>
      </c>
      <c r="S5">
        <v>0</v>
      </c>
    </row>
    <row r="6" spans="1:19" x14ac:dyDescent="0.3">
      <c r="A6" s="97">
        <v>7</v>
      </c>
      <c r="B6" s="330" t="s">
        <v>84</v>
      </c>
      <c r="D6">
        <v>0</v>
      </c>
      <c r="E6">
        <v>13192</v>
      </c>
      <c r="F6">
        <v>1044</v>
      </c>
      <c r="G6">
        <v>86567</v>
      </c>
      <c r="H6">
        <v>53404</v>
      </c>
      <c r="I6">
        <v>0</v>
      </c>
      <c r="J6">
        <v>833</v>
      </c>
      <c r="K6">
        <v>0</v>
      </c>
      <c r="L6">
        <v>54021</v>
      </c>
      <c r="M6">
        <v>0</v>
      </c>
      <c r="N6">
        <v>0</v>
      </c>
      <c r="O6">
        <v>4512</v>
      </c>
      <c r="P6">
        <v>0</v>
      </c>
      <c r="Q6">
        <v>0</v>
      </c>
      <c r="R6">
        <v>19617</v>
      </c>
      <c r="S6">
        <v>37821</v>
      </c>
    </row>
    <row r="7" spans="1:19" x14ac:dyDescent="0.3">
      <c r="A7" s="97">
        <v>9</v>
      </c>
      <c r="B7" s="330" t="s">
        <v>85</v>
      </c>
      <c r="D7">
        <v>1118732</v>
      </c>
      <c r="E7">
        <v>735085</v>
      </c>
      <c r="F7">
        <v>2370147</v>
      </c>
      <c r="G7">
        <v>1298180</v>
      </c>
      <c r="H7">
        <v>1756278</v>
      </c>
      <c r="I7">
        <v>1446652</v>
      </c>
      <c r="J7">
        <v>733191</v>
      </c>
      <c r="K7">
        <v>3942636</v>
      </c>
      <c r="L7">
        <v>701254</v>
      </c>
      <c r="M7">
        <v>667176</v>
      </c>
      <c r="N7">
        <v>392129</v>
      </c>
      <c r="O7">
        <v>501503</v>
      </c>
      <c r="P7">
        <v>3587900</v>
      </c>
      <c r="Q7">
        <v>291945</v>
      </c>
      <c r="R7">
        <v>362196</v>
      </c>
      <c r="S7">
        <v>2181115</v>
      </c>
    </row>
    <row r="8" spans="1:19" ht="28.8" x14ac:dyDescent="0.3">
      <c r="A8" s="97">
        <v>13</v>
      </c>
      <c r="B8" s="330" t="s">
        <v>303</v>
      </c>
      <c r="D8">
        <v>0</v>
      </c>
      <c r="E8">
        <v>0</v>
      </c>
      <c r="F8">
        <v>0</v>
      </c>
      <c r="G8">
        <v>0</v>
      </c>
      <c r="H8">
        <v>0</v>
      </c>
      <c r="I8">
        <v>0</v>
      </c>
      <c r="J8">
        <v>0</v>
      </c>
      <c r="K8">
        <v>0</v>
      </c>
      <c r="L8">
        <v>676629</v>
      </c>
      <c r="M8">
        <v>0</v>
      </c>
      <c r="N8">
        <v>467649</v>
      </c>
      <c r="O8">
        <v>0</v>
      </c>
      <c r="P8">
        <v>0</v>
      </c>
      <c r="Q8">
        <v>0</v>
      </c>
      <c r="R8">
        <v>0</v>
      </c>
      <c r="S8">
        <v>0</v>
      </c>
    </row>
    <row r="9" spans="1:19" ht="28.8" x14ac:dyDescent="0.3">
      <c r="A9" s="97">
        <v>14</v>
      </c>
      <c r="B9" s="330" t="s">
        <v>304</v>
      </c>
      <c r="D9">
        <v>0</v>
      </c>
      <c r="E9">
        <v>0</v>
      </c>
      <c r="F9">
        <v>0</v>
      </c>
      <c r="G9">
        <v>0</v>
      </c>
      <c r="H9">
        <v>0</v>
      </c>
      <c r="I9">
        <v>0</v>
      </c>
      <c r="J9">
        <v>0</v>
      </c>
      <c r="K9">
        <v>0</v>
      </c>
      <c r="L9">
        <v>26352</v>
      </c>
      <c r="M9">
        <v>0</v>
      </c>
      <c r="N9">
        <v>92549</v>
      </c>
      <c r="O9">
        <v>0</v>
      </c>
      <c r="P9">
        <v>0</v>
      </c>
      <c r="Q9">
        <v>0</v>
      </c>
      <c r="R9">
        <v>0</v>
      </c>
      <c r="S9">
        <v>0</v>
      </c>
    </row>
    <row r="10" spans="1:19" x14ac:dyDescent="0.3">
      <c r="A10" s="97">
        <v>16</v>
      </c>
      <c r="B10" s="330" t="s">
        <v>86</v>
      </c>
      <c r="D10">
        <v>687095</v>
      </c>
      <c r="E10">
        <v>153154</v>
      </c>
      <c r="F10">
        <v>20644334</v>
      </c>
      <c r="G10">
        <v>7065688</v>
      </c>
      <c r="H10">
        <v>12841779</v>
      </c>
      <c r="I10">
        <v>251647</v>
      </c>
      <c r="J10">
        <v>2891863</v>
      </c>
      <c r="K10">
        <v>13078367</v>
      </c>
      <c r="L10">
        <v>8464341</v>
      </c>
      <c r="M10">
        <v>8653075</v>
      </c>
      <c r="N10">
        <v>146297</v>
      </c>
      <c r="O10">
        <v>185414</v>
      </c>
      <c r="P10">
        <v>598685</v>
      </c>
      <c r="Q10">
        <v>6783561</v>
      </c>
      <c r="R10">
        <v>208077</v>
      </c>
      <c r="S10">
        <v>7048908</v>
      </c>
    </row>
    <row r="11" spans="1:19" x14ac:dyDescent="0.3">
      <c r="A11" s="97">
        <v>17</v>
      </c>
      <c r="B11" s="330" t="s">
        <v>87</v>
      </c>
      <c r="D11">
        <v>21552</v>
      </c>
      <c r="E11">
        <v>254219</v>
      </c>
      <c r="F11">
        <v>0</v>
      </c>
      <c r="G11">
        <v>0</v>
      </c>
      <c r="H11">
        <v>0</v>
      </c>
      <c r="I11">
        <v>0</v>
      </c>
      <c r="J11">
        <v>12010</v>
      </c>
      <c r="K11">
        <v>0</v>
      </c>
      <c r="L11">
        <v>0</v>
      </c>
      <c r="M11">
        <v>0</v>
      </c>
      <c r="N11">
        <v>0</v>
      </c>
      <c r="O11">
        <v>0</v>
      </c>
      <c r="P11">
        <v>0</v>
      </c>
      <c r="Q11">
        <v>101031</v>
      </c>
      <c r="R11">
        <v>0</v>
      </c>
      <c r="S11">
        <v>0</v>
      </c>
    </row>
    <row r="12" spans="1:19" x14ac:dyDescent="0.3">
      <c r="A12" s="97">
        <v>20</v>
      </c>
      <c r="B12" s="330" t="s">
        <v>88</v>
      </c>
      <c r="D12">
        <v>100447</v>
      </c>
      <c r="E12">
        <v>0</v>
      </c>
      <c r="F12">
        <v>0</v>
      </c>
      <c r="G12">
        <v>0</v>
      </c>
      <c r="H12">
        <v>0</v>
      </c>
      <c r="I12">
        <v>0</v>
      </c>
      <c r="J12">
        <v>0</v>
      </c>
      <c r="K12">
        <v>0</v>
      </c>
      <c r="L12">
        <v>0</v>
      </c>
      <c r="M12">
        <v>0</v>
      </c>
      <c r="N12">
        <v>77019</v>
      </c>
      <c r="O12">
        <v>142194</v>
      </c>
      <c r="P12">
        <v>0</v>
      </c>
      <c r="Q12">
        <v>0</v>
      </c>
      <c r="R12">
        <v>138574</v>
      </c>
      <c r="S12">
        <v>16151</v>
      </c>
    </row>
    <row r="13" spans="1:19" x14ac:dyDescent="0.3">
      <c r="A13" s="97">
        <v>22</v>
      </c>
      <c r="B13" s="330" t="s">
        <v>89</v>
      </c>
      <c r="D13">
        <v>0</v>
      </c>
      <c r="E13">
        <v>0</v>
      </c>
      <c r="F13">
        <v>0</v>
      </c>
      <c r="G13">
        <v>2361753</v>
      </c>
      <c r="H13">
        <v>0</v>
      </c>
      <c r="I13">
        <v>15437</v>
      </c>
      <c r="J13">
        <v>0</v>
      </c>
      <c r="K13">
        <v>0</v>
      </c>
      <c r="L13">
        <v>0</v>
      </c>
      <c r="M13">
        <v>0</v>
      </c>
      <c r="N13">
        <v>0</v>
      </c>
      <c r="O13">
        <v>0</v>
      </c>
      <c r="P13">
        <v>0</v>
      </c>
      <c r="Q13">
        <v>0</v>
      </c>
      <c r="R13">
        <v>0</v>
      </c>
      <c r="S13">
        <v>0</v>
      </c>
    </row>
    <row r="14" spans="1:19" x14ac:dyDescent="0.3">
      <c r="A14" s="97">
        <v>23</v>
      </c>
      <c r="B14" s="330" t="s">
        <v>92</v>
      </c>
      <c r="D14">
        <v>52522</v>
      </c>
      <c r="E14">
        <v>66922</v>
      </c>
      <c r="F14">
        <v>712049</v>
      </c>
      <c r="G14">
        <v>-72700</v>
      </c>
      <c r="H14">
        <v>353479</v>
      </c>
      <c r="I14">
        <v>63530</v>
      </c>
      <c r="J14">
        <v>69207</v>
      </c>
      <c r="K14">
        <v>549708</v>
      </c>
      <c r="L14">
        <v>-358</v>
      </c>
      <c r="M14">
        <v>63504</v>
      </c>
      <c r="N14">
        <v>7189</v>
      </c>
      <c r="O14">
        <v>-62631</v>
      </c>
      <c r="P14">
        <v>259348</v>
      </c>
      <c r="Q14">
        <v>-19418</v>
      </c>
      <c r="R14">
        <v>62932</v>
      </c>
      <c r="S14">
        <v>247496</v>
      </c>
    </row>
    <row r="15" spans="1:19" ht="28.8" x14ac:dyDescent="0.3">
      <c r="A15" s="97">
        <v>31</v>
      </c>
      <c r="B15" s="330" t="s">
        <v>305</v>
      </c>
      <c r="D15">
        <v>0</v>
      </c>
      <c r="E15">
        <v>0</v>
      </c>
      <c r="F15">
        <v>0</v>
      </c>
      <c r="G15">
        <v>0</v>
      </c>
      <c r="H15">
        <v>0</v>
      </c>
      <c r="I15">
        <v>0</v>
      </c>
      <c r="J15">
        <v>0</v>
      </c>
      <c r="K15">
        <v>0</v>
      </c>
      <c r="L15">
        <v>-44697</v>
      </c>
      <c r="M15">
        <v>0</v>
      </c>
      <c r="N15">
        <v>-22983</v>
      </c>
      <c r="O15">
        <v>0</v>
      </c>
      <c r="P15">
        <v>0</v>
      </c>
      <c r="Q15">
        <v>0</v>
      </c>
      <c r="R15">
        <v>0</v>
      </c>
      <c r="S15">
        <v>0</v>
      </c>
    </row>
    <row r="16" spans="1:19" ht="28.8" x14ac:dyDescent="0.3">
      <c r="A16" s="97">
        <v>32</v>
      </c>
      <c r="B16" s="330" t="s">
        <v>306</v>
      </c>
      <c r="D16">
        <v>0</v>
      </c>
      <c r="E16">
        <v>0</v>
      </c>
      <c r="F16">
        <v>0</v>
      </c>
      <c r="G16">
        <v>0</v>
      </c>
      <c r="H16">
        <v>0</v>
      </c>
      <c r="I16">
        <v>0</v>
      </c>
      <c r="J16">
        <v>0</v>
      </c>
      <c r="K16">
        <v>0</v>
      </c>
      <c r="L16">
        <v>97619</v>
      </c>
      <c r="M16">
        <v>0</v>
      </c>
      <c r="N16">
        <v>53289</v>
      </c>
      <c r="O16">
        <v>0</v>
      </c>
      <c r="P16">
        <v>0</v>
      </c>
      <c r="Q16">
        <v>0</v>
      </c>
      <c r="R16">
        <v>0</v>
      </c>
      <c r="S16">
        <v>0</v>
      </c>
    </row>
    <row r="17" spans="1:19" ht="28.8" x14ac:dyDescent="0.3">
      <c r="A17" s="97">
        <v>33</v>
      </c>
      <c r="B17" s="330" t="s">
        <v>100</v>
      </c>
      <c r="D17">
        <v>0</v>
      </c>
      <c r="E17">
        <v>0</v>
      </c>
      <c r="F17">
        <v>0</v>
      </c>
      <c r="G17">
        <v>0</v>
      </c>
      <c r="H17">
        <v>0</v>
      </c>
      <c r="I17">
        <v>0</v>
      </c>
      <c r="J17">
        <v>0</v>
      </c>
      <c r="K17">
        <v>0</v>
      </c>
      <c r="L17">
        <v>35513</v>
      </c>
      <c r="M17">
        <v>0</v>
      </c>
      <c r="N17">
        <v>-62726</v>
      </c>
      <c r="O17">
        <v>0</v>
      </c>
      <c r="P17">
        <v>0</v>
      </c>
      <c r="Q17">
        <v>0</v>
      </c>
      <c r="R17">
        <v>0</v>
      </c>
      <c r="S17">
        <v>0</v>
      </c>
    </row>
    <row r="18" spans="1:19" ht="28.8" x14ac:dyDescent="0.3">
      <c r="A18" s="97">
        <v>193</v>
      </c>
      <c r="B18" s="330" t="s">
        <v>101</v>
      </c>
      <c r="D18">
        <v>0</v>
      </c>
      <c r="E18">
        <v>0</v>
      </c>
      <c r="F18">
        <v>0</v>
      </c>
      <c r="G18">
        <v>0</v>
      </c>
      <c r="H18">
        <v>0</v>
      </c>
      <c r="I18">
        <v>0</v>
      </c>
      <c r="J18">
        <v>0</v>
      </c>
      <c r="K18">
        <v>0</v>
      </c>
      <c r="L18">
        <v>0</v>
      </c>
      <c r="M18">
        <v>0</v>
      </c>
      <c r="N18">
        <v>0</v>
      </c>
      <c r="O18">
        <v>0</v>
      </c>
      <c r="P18">
        <v>0</v>
      </c>
      <c r="Q18">
        <v>0</v>
      </c>
      <c r="R18">
        <v>0</v>
      </c>
      <c r="S18">
        <v>0</v>
      </c>
    </row>
    <row r="19" spans="1:19" x14ac:dyDescent="0.3">
      <c r="A19" s="97">
        <v>252</v>
      </c>
      <c r="B19" s="330" t="s">
        <v>28</v>
      </c>
      <c r="D19">
        <v>119480</v>
      </c>
      <c r="E19">
        <v>0</v>
      </c>
      <c r="F19">
        <v>6725</v>
      </c>
      <c r="G19">
        <v>290739</v>
      </c>
      <c r="H19">
        <v>144327</v>
      </c>
      <c r="I19">
        <v>380645</v>
      </c>
      <c r="J19">
        <v>-358</v>
      </c>
      <c r="K19">
        <v>6443</v>
      </c>
      <c r="L19">
        <v>355718</v>
      </c>
      <c r="M19">
        <v>2950</v>
      </c>
      <c r="N19">
        <v>39683</v>
      </c>
      <c r="O19">
        <v>0</v>
      </c>
      <c r="P19">
        <v>1175174</v>
      </c>
      <c r="Q19">
        <v>39470</v>
      </c>
      <c r="R19">
        <v>18723</v>
      </c>
      <c r="S19">
        <v>19505</v>
      </c>
    </row>
    <row r="20" spans="1:19" x14ac:dyDescent="0.3">
      <c r="A20" s="97">
        <v>253</v>
      </c>
      <c r="B20" s="330" t="s">
        <v>29</v>
      </c>
      <c r="D20">
        <v>1401600</v>
      </c>
      <c r="E20">
        <v>2042895</v>
      </c>
      <c r="F20">
        <v>3393934</v>
      </c>
      <c r="G20">
        <v>688475</v>
      </c>
      <c r="H20">
        <v>2154044</v>
      </c>
      <c r="I20">
        <v>71514</v>
      </c>
      <c r="J20">
        <v>2308631</v>
      </c>
      <c r="K20">
        <v>2811962</v>
      </c>
      <c r="L20">
        <v>1494292</v>
      </c>
      <c r="M20">
        <v>1322365</v>
      </c>
      <c r="N20">
        <v>2238403</v>
      </c>
      <c r="O20">
        <v>1516905</v>
      </c>
      <c r="P20">
        <v>3789885</v>
      </c>
      <c r="Q20">
        <v>4892951</v>
      </c>
      <c r="R20">
        <v>2683407</v>
      </c>
      <c r="S20">
        <v>3066017</v>
      </c>
    </row>
    <row r="21" spans="1:19" x14ac:dyDescent="0.3">
      <c r="A21" s="97">
        <v>254</v>
      </c>
      <c r="B21" s="330" t="s">
        <v>30</v>
      </c>
      <c r="D21">
        <v>763298</v>
      </c>
      <c r="E21">
        <v>-1402359</v>
      </c>
      <c r="F21">
        <v>-3680023</v>
      </c>
      <c r="G21">
        <v>-772762</v>
      </c>
      <c r="H21">
        <v>-478105</v>
      </c>
      <c r="I21">
        <v>1302654</v>
      </c>
      <c r="J21">
        <v>-838887</v>
      </c>
      <c r="K21">
        <v>1308501</v>
      </c>
      <c r="L21">
        <v>-1053263</v>
      </c>
      <c r="M21">
        <v>-629230</v>
      </c>
      <c r="N21">
        <v>-1899642</v>
      </c>
      <c r="O21">
        <v>-1354993</v>
      </c>
      <c r="P21">
        <v>1984537</v>
      </c>
      <c r="Q21">
        <v>-832642</v>
      </c>
      <c r="R21">
        <v>-1542369</v>
      </c>
      <c r="S21">
        <v>-807824</v>
      </c>
    </row>
    <row r="22" spans="1:19" x14ac:dyDescent="0.3">
      <c r="A22" s="97">
        <v>255</v>
      </c>
      <c r="B22" s="330" t="s">
        <v>80</v>
      </c>
      <c r="D22">
        <v>-13963</v>
      </c>
      <c r="E22">
        <v>100525</v>
      </c>
      <c r="F22">
        <v>490705</v>
      </c>
      <c r="G22">
        <v>173499</v>
      </c>
      <c r="H22">
        <v>369799</v>
      </c>
      <c r="I22">
        <v>302224</v>
      </c>
      <c r="J22">
        <v>290574</v>
      </c>
      <c r="K22">
        <v>652400</v>
      </c>
      <c r="L22">
        <v>68424</v>
      </c>
      <c r="M22">
        <v>101293</v>
      </c>
      <c r="N22">
        <v>133991</v>
      </c>
      <c r="O22">
        <v>12901</v>
      </c>
      <c r="P22">
        <v>1064301</v>
      </c>
      <c r="Q22">
        <v>887609</v>
      </c>
      <c r="R22">
        <v>225858</v>
      </c>
      <c r="S22">
        <v>62410</v>
      </c>
    </row>
    <row r="23" spans="1:19" x14ac:dyDescent="0.3">
      <c r="A23" s="97">
        <v>333</v>
      </c>
      <c r="B23" s="330" t="s">
        <v>69</v>
      </c>
      <c r="D23">
        <v>1784195</v>
      </c>
      <c r="E23">
        <v>1365078</v>
      </c>
      <c r="F23">
        <v>9990845</v>
      </c>
      <c r="G23">
        <v>2462504</v>
      </c>
      <c r="H23">
        <v>665417</v>
      </c>
      <c r="I23">
        <v>1657004</v>
      </c>
      <c r="J23">
        <v>1578919</v>
      </c>
      <c r="K23">
        <v>5724727</v>
      </c>
      <c r="L23">
        <v>270296</v>
      </c>
      <c r="M23">
        <v>452254</v>
      </c>
      <c r="N23">
        <v>1599713</v>
      </c>
      <c r="O23">
        <v>208067</v>
      </c>
      <c r="P23">
        <v>4709264</v>
      </c>
      <c r="Q23">
        <v>1829603</v>
      </c>
      <c r="R23">
        <v>839045</v>
      </c>
      <c r="S23">
        <v>2289638</v>
      </c>
    </row>
    <row r="24" spans="1:19" ht="28.8" x14ac:dyDescent="0.3">
      <c r="A24" s="97">
        <v>335</v>
      </c>
      <c r="B24" s="330" t="s">
        <v>35</v>
      </c>
      <c r="D24">
        <v>0</v>
      </c>
      <c r="E24">
        <v>70992</v>
      </c>
      <c r="F24">
        <v>6914830</v>
      </c>
      <c r="G24">
        <v>0</v>
      </c>
      <c r="H24">
        <v>186993</v>
      </c>
      <c r="I24">
        <v>0</v>
      </c>
      <c r="J24">
        <v>838887</v>
      </c>
      <c r="K24">
        <v>1502713</v>
      </c>
      <c r="L24">
        <v>0</v>
      </c>
      <c r="M24">
        <v>0</v>
      </c>
      <c r="N24">
        <v>0</v>
      </c>
      <c r="O24">
        <v>0</v>
      </c>
      <c r="P24">
        <v>1248251</v>
      </c>
      <c r="Q24">
        <v>1994211</v>
      </c>
      <c r="R24">
        <v>0</v>
      </c>
      <c r="S24">
        <v>462180</v>
      </c>
    </row>
    <row r="25" spans="1:19" x14ac:dyDescent="0.3">
      <c r="A25" s="97">
        <v>336</v>
      </c>
      <c r="B25" s="330" t="s">
        <v>307</v>
      </c>
      <c r="D25">
        <v>497798</v>
      </c>
      <c r="E25">
        <v>2095581</v>
      </c>
      <c r="F25">
        <v>11255152</v>
      </c>
      <c r="G25">
        <v>3918927</v>
      </c>
      <c r="H25">
        <v>954836</v>
      </c>
      <c r="I25">
        <v>612842</v>
      </c>
      <c r="J25">
        <v>1012505</v>
      </c>
      <c r="K25">
        <v>3685962</v>
      </c>
      <c r="L25">
        <v>1155589</v>
      </c>
      <c r="M25">
        <v>893404</v>
      </c>
      <c r="N25">
        <v>2599758</v>
      </c>
      <c r="O25">
        <v>1165237</v>
      </c>
      <c r="P25">
        <v>3841945</v>
      </c>
      <c r="Q25">
        <v>2457526</v>
      </c>
      <c r="R25">
        <v>1047107</v>
      </c>
      <c r="S25">
        <v>1606216</v>
      </c>
    </row>
    <row r="26" spans="1:19" x14ac:dyDescent="0.3">
      <c r="A26" s="97">
        <v>338</v>
      </c>
      <c r="B26" s="330" t="s">
        <v>34</v>
      </c>
      <c r="D26">
        <v>1347163</v>
      </c>
      <c r="E26">
        <v>3171960</v>
      </c>
      <c r="F26">
        <v>15004790</v>
      </c>
      <c r="G26">
        <v>8326320</v>
      </c>
      <c r="H26">
        <v>1746524</v>
      </c>
      <c r="I26">
        <v>2230916</v>
      </c>
      <c r="J26">
        <v>3449821</v>
      </c>
      <c r="K26">
        <v>6179298</v>
      </c>
      <c r="L26">
        <v>2382605</v>
      </c>
      <c r="M26">
        <v>2000531</v>
      </c>
      <c r="N26">
        <v>3511346</v>
      </c>
      <c r="O26">
        <v>1714720</v>
      </c>
      <c r="P26">
        <v>7590648</v>
      </c>
      <c r="Q26">
        <v>3007336</v>
      </c>
      <c r="R26">
        <v>2006519</v>
      </c>
      <c r="S26">
        <v>6796724</v>
      </c>
    </row>
    <row r="27" spans="1:19" x14ac:dyDescent="0.3">
      <c r="A27" s="97">
        <v>339</v>
      </c>
      <c r="B27" s="330" t="s">
        <v>73</v>
      </c>
      <c r="D27">
        <v>476747</v>
      </c>
      <c r="E27">
        <v>493185</v>
      </c>
      <c r="F27">
        <v>1737662</v>
      </c>
      <c r="G27">
        <v>1798827</v>
      </c>
      <c r="H27">
        <v>0</v>
      </c>
      <c r="I27">
        <v>0</v>
      </c>
      <c r="J27">
        <v>488159</v>
      </c>
      <c r="K27">
        <v>363750</v>
      </c>
      <c r="L27">
        <v>586371</v>
      </c>
      <c r="M27">
        <v>851354</v>
      </c>
      <c r="N27">
        <v>836848</v>
      </c>
      <c r="O27">
        <v>0</v>
      </c>
      <c r="P27">
        <v>3101385</v>
      </c>
      <c r="Q27">
        <v>132916</v>
      </c>
      <c r="R27">
        <v>495784</v>
      </c>
      <c r="S27">
        <v>1957448</v>
      </c>
    </row>
    <row r="28" spans="1:19" ht="28.8" x14ac:dyDescent="0.3">
      <c r="A28" s="97">
        <v>341</v>
      </c>
      <c r="B28" s="330" t="s">
        <v>308</v>
      </c>
      <c r="D28">
        <v>7206</v>
      </c>
      <c r="E28">
        <v>230217</v>
      </c>
      <c r="F28">
        <v>1128990</v>
      </c>
      <c r="G28">
        <v>910260</v>
      </c>
      <c r="H28">
        <v>185448</v>
      </c>
      <c r="I28">
        <v>251647</v>
      </c>
      <c r="J28">
        <v>173127</v>
      </c>
      <c r="K28">
        <v>397488</v>
      </c>
      <c r="L28">
        <v>0</v>
      </c>
      <c r="M28">
        <v>717446</v>
      </c>
      <c r="N28">
        <v>35159</v>
      </c>
      <c r="O28">
        <v>185414</v>
      </c>
      <c r="P28">
        <v>2861</v>
      </c>
      <c r="Q28">
        <v>325085</v>
      </c>
      <c r="R28">
        <v>212240</v>
      </c>
      <c r="S28">
        <v>327547</v>
      </c>
    </row>
    <row r="29" spans="1:19" x14ac:dyDescent="0.3">
      <c r="A29" s="97">
        <v>376</v>
      </c>
      <c r="B29" s="330" t="s">
        <v>31</v>
      </c>
      <c r="D29">
        <v>0</v>
      </c>
      <c r="E29">
        <v>0</v>
      </c>
      <c r="F29">
        <v>0</v>
      </c>
      <c r="G29">
        <v>0</v>
      </c>
      <c r="H29">
        <v>0</v>
      </c>
      <c r="I29">
        <v>1</v>
      </c>
      <c r="J29">
        <v>0</v>
      </c>
      <c r="K29">
        <v>0</v>
      </c>
      <c r="L29">
        <v>0</v>
      </c>
      <c r="M29">
        <v>0</v>
      </c>
      <c r="N29">
        <v>0</v>
      </c>
      <c r="O29">
        <v>0</v>
      </c>
      <c r="P29">
        <v>0</v>
      </c>
      <c r="Q29">
        <v>0</v>
      </c>
      <c r="R29">
        <v>0</v>
      </c>
      <c r="S29">
        <v>0</v>
      </c>
    </row>
    <row r="30" spans="1:19" x14ac:dyDescent="0.3">
      <c r="A30" s="97">
        <v>379</v>
      </c>
      <c r="B30" s="330" t="s">
        <v>36</v>
      </c>
      <c r="D30">
        <v>1172876</v>
      </c>
      <c r="E30">
        <v>1410977</v>
      </c>
      <c r="F30">
        <v>13415075</v>
      </c>
      <c r="G30">
        <v>3237546</v>
      </c>
      <c r="H30">
        <v>2726416</v>
      </c>
      <c r="I30">
        <v>1487341</v>
      </c>
      <c r="J30">
        <v>1133687</v>
      </c>
      <c r="K30">
        <v>8536689</v>
      </c>
      <c r="L30">
        <v>1818609</v>
      </c>
      <c r="M30">
        <v>1481394</v>
      </c>
      <c r="N30">
        <v>393182</v>
      </c>
      <c r="O30">
        <v>598443</v>
      </c>
      <c r="P30">
        <v>3590564</v>
      </c>
      <c r="Q30">
        <v>2744017</v>
      </c>
      <c r="R30">
        <v>871826</v>
      </c>
      <c r="S30">
        <v>2498600</v>
      </c>
    </row>
    <row r="31" spans="1:19" x14ac:dyDescent="0.3">
      <c r="A31" s="97">
        <v>380</v>
      </c>
      <c r="B31" s="330" t="s">
        <v>39</v>
      </c>
      <c r="D31">
        <v>0</v>
      </c>
      <c r="E31">
        <v>0</v>
      </c>
      <c r="F31">
        <v>0</v>
      </c>
      <c r="G31">
        <v>0</v>
      </c>
      <c r="H31">
        <v>0</v>
      </c>
      <c r="I31">
        <v>0</v>
      </c>
      <c r="J31">
        <v>0</v>
      </c>
      <c r="K31">
        <v>0</v>
      </c>
      <c r="L31">
        <v>0</v>
      </c>
      <c r="M31">
        <v>0</v>
      </c>
      <c r="N31">
        <v>0</v>
      </c>
      <c r="O31">
        <v>0</v>
      </c>
      <c r="P31">
        <v>0</v>
      </c>
      <c r="Q31">
        <v>0</v>
      </c>
      <c r="R31">
        <v>0</v>
      </c>
      <c r="S31">
        <v>0</v>
      </c>
    </row>
    <row r="32" spans="1:19" x14ac:dyDescent="0.3">
      <c r="A32" s="97">
        <v>385</v>
      </c>
      <c r="B32" s="330" t="s">
        <v>33</v>
      </c>
      <c r="D32">
        <v>3631541</v>
      </c>
      <c r="E32">
        <v>3812496</v>
      </c>
      <c r="F32">
        <v>14725426</v>
      </c>
      <c r="G32">
        <v>8532772</v>
      </c>
      <c r="H32">
        <v>3566790</v>
      </c>
      <c r="I32">
        <v>3985729</v>
      </c>
      <c r="J32">
        <v>4919207</v>
      </c>
      <c r="K32">
        <v>10306204</v>
      </c>
      <c r="L32">
        <v>3179352</v>
      </c>
      <c r="M32">
        <v>2696616</v>
      </c>
      <c r="N32">
        <v>3889790</v>
      </c>
      <c r="O32">
        <v>1876632</v>
      </c>
      <c r="P32">
        <v>14540244</v>
      </c>
      <c r="Q32">
        <v>7107115</v>
      </c>
      <c r="R32">
        <v>3166280</v>
      </c>
      <c r="S32">
        <v>9074422</v>
      </c>
    </row>
    <row r="33" spans="1:19" x14ac:dyDescent="0.3">
      <c r="A33" s="97">
        <v>386</v>
      </c>
      <c r="B33" s="330" t="s">
        <v>77</v>
      </c>
      <c r="D33">
        <v>0</v>
      </c>
      <c r="E33">
        <v>0</v>
      </c>
      <c r="F33">
        <v>0</v>
      </c>
      <c r="G33">
        <v>0</v>
      </c>
      <c r="H33">
        <v>0</v>
      </c>
      <c r="I33">
        <v>0</v>
      </c>
      <c r="J33">
        <v>0</v>
      </c>
      <c r="K33">
        <v>0</v>
      </c>
      <c r="L33">
        <v>0</v>
      </c>
      <c r="M33">
        <v>0</v>
      </c>
      <c r="N33">
        <v>0</v>
      </c>
      <c r="O33">
        <v>0</v>
      </c>
      <c r="P33">
        <v>0</v>
      </c>
      <c r="Q33">
        <v>0</v>
      </c>
      <c r="R33">
        <v>0</v>
      </c>
      <c r="S33">
        <v>0</v>
      </c>
    </row>
    <row r="34" spans="1:19" x14ac:dyDescent="0.3">
      <c r="A34" s="97">
        <v>387</v>
      </c>
      <c r="B34" s="330" t="s">
        <v>78</v>
      </c>
      <c r="D34">
        <v>0</v>
      </c>
      <c r="E34">
        <v>0</v>
      </c>
      <c r="F34">
        <v>0</v>
      </c>
      <c r="G34">
        <v>0</v>
      </c>
      <c r="H34">
        <v>0</v>
      </c>
      <c r="I34">
        <v>0</v>
      </c>
      <c r="J34">
        <v>0</v>
      </c>
      <c r="K34">
        <v>0</v>
      </c>
      <c r="L34">
        <v>0</v>
      </c>
      <c r="M34">
        <v>0</v>
      </c>
      <c r="N34">
        <v>0</v>
      </c>
      <c r="O34">
        <v>0</v>
      </c>
      <c r="P34">
        <v>0</v>
      </c>
      <c r="Q34">
        <v>0</v>
      </c>
      <c r="R34">
        <v>0</v>
      </c>
      <c r="S34">
        <v>0</v>
      </c>
    </row>
    <row r="35" spans="1:19" x14ac:dyDescent="0.3">
      <c r="A35" s="97">
        <v>388</v>
      </c>
      <c r="B35" s="330" t="s">
        <v>72</v>
      </c>
      <c r="D35">
        <v>6265678</v>
      </c>
      <c r="E35">
        <v>10906117</v>
      </c>
      <c r="F35">
        <v>20351831</v>
      </c>
      <c r="G35">
        <v>21127657</v>
      </c>
      <c r="H35">
        <v>12473821</v>
      </c>
      <c r="I35">
        <v>5917684</v>
      </c>
      <c r="J35">
        <v>6322288</v>
      </c>
      <c r="K35">
        <v>12425966</v>
      </c>
      <c r="L35">
        <v>8395917</v>
      </c>
      <c r="M35">
        <v>8689303</v>
      </c>
      <c r="N35">
        <v>7665728</v>
      </c>
      <c r="O35">
        <v>6534622</v>
      </c>
      <c r="P35">
        <v>33595810</v>
      </c>
      <c r="Q35">
        <v>6903539</v>
      </c>
      <c r="R35">
        <v>10420289</v>
      </c>
      <c r="S35">
        <v>17340430</v>
      </c>
    </row>
    <row r="36" spans="1:19" x14ac:dyDescent="0.3">
      <c r="A36" s="97">
        <v>389</v>
      </c>
      <c r="B36" s="330" t="s">
        <v>79</v>
      </c>
      <c r="D36">
        <v>25016</v>
      </c>
      <c r="E36">
        <v>0</v>
      </c>
      <c r="F36">
        <v>0</v>
      </c>
      <c r="G36">
        <v>0</v>
      </c>
      <c r="H36">
        <v>0</v>
      </c>
      <c r="I36">
        <v>0</v>
      </c>
      <c r="J36">
        <v>0</v>
      </c>
      <c r="K36">
        <v>0</v>
      </c>
      <c r="L36">
        <v>0</v>
      </c>
      <c r="M36">
        <v>0</v>
      </c>
      <c r="N36">
        <v>0</v>
      </c>
      <c r="O36">
        <v>0</v>
      </c>
      <c r="P36">
        <v>0</v>
      </c>
      <c r="Q36">
        <v>0</v>
      </c>
      <c r="R36">
        <v>0</v>
      </c>
      <c r="S36">
        <v>0</v>
      </c>
    </row>
    <row r="37" spans="1:19" x14ac:dyDescent="0.3">
      <c r="A37" s="97">
        <v>391</v>
      </c>
      <c r="B37" s="330" t="s">
        <v>83</v>
      </c>
      <c r="D37">
        <v>52061</v>
      </c>
      <c r="E37">
        <v>32707</v>
      </c>
      <c r="F37">
        <v>3393934</v>
      </c>
      <c r="G37">
        <v>688475</v>
      </c>
      <c r="H37">
        <v>1344091</v>
      </c>
      <c r="I37">
        <v>71514</v>
      </c>
      <c r="J37">
        <v>678278</v>
      </c>
      <c r="K37">
        <v>1828349</v>
      </c>
      <c r="L37">
        <v>1494292</v>
      </c>
      <c r="M37">
        <v>1173435</v>
      </c>
      <c r="N37">
        <v>393182</v>
      </c>
      <c r="O37">
        <v>333300</v>
      </c>
      <c r="P37">
        <v>788246</v>
      </c>
      <c r="Q37">
        <v>914414</v>
      </c>
      <c r="R37">
        <v>13164</v>
      </c>
      <c r="S37">
        <v>1275219</v>
      </c>
    </row>
    <row r="38" spans="1:19" x14ac:dyDescent="0.3">
      <c r="A38" s="97">
        <v>500</v>
      </c>
      <c r="B38" s="330" t="s">
        <v>68</v>
      </c>
      <c r="D38">
        <v>152998</v>
      </c>
      <c r="E38">
        <v>0</v>
      </c>
      <c r="F38">
        <v>0</v>
      </c>
      <c r="G38">
        <v>0</v>
      </c>
      <c r="H38">
        <v>663504</v>
      </c>
      <c r="I38">
        <v>0</v>
      </c>
      <c r="J38">
        <v>0</v>
      </c>
      <c r="K38">
        <v>0</v>
      </c>
      <c r="L38">
        <v>0</v>
      </c>
      <c r="M38">
        <v>0</v>
      </c>
      <c r="N38">
        <v>0</v>
      </c>
      <c r="O38">
        <v>0</v>
      </c>
      <c r="P38">
        <v>0</v>
      </c>
      <c r="Q38">
        <v>1004604</v>
      </c>
      <c r="R38">
        <v>0</v>
      </c>
      <c r="S38">
        <v>878436</v>
      </c>
    </row>
    <row r="39" spans="1:19" x14ac:dyDescent="0.3">
      <c r="A39" s="97">
        <v>502</v>
      </c>
      <c r="B39" s="330" t="s">
        <v>70</v>
      </c>
      <c r="D39">
        <v>0</v>
      </c>
      <c r="E39">
        <v>0</v>
      </c>
      <c r="F39">
        <v>0</v>
      </c>
      <c r="G39">
        <v>0</v>
      </c>
      <c r="H39">
        <v>0</v>
      </c>
      <c r="I39">
        <v>0</v>
      </c>
      <c r="J39">
        <v>0</v>
      </c>
      <c r="K39">
        <v>0</v>
      </c>
      <c r="L39">
        <v>659017</v>
      </c>
      <c r="M39">
        <v>0</v>
      </c>
      <c r="N39">
        <v>444139</v>
      </c>
      <c r="O39">
        <v>0</v>
      </c>
      <c r="P39">
        <v>0</v>
      </c>
      <c r="Q39">
        <v>0</v>
      </c>
      <c r="R39">
        <v>0</v>
      </c>
      <c r="S39">
        <v>0</v>
      </c>
    </row>
    <row r="40" spans="1:19" x14ac:dyDescent="0.3">
      <c r="A40" s="97">
        <v>503</v>
      </c>
      <c r="B40" s="330" t="s">
        <v>71</v>
      </c>
      <c r="D40">
        <v>0</v>
      </c>
      <c r="E40">
        <v>0</v>
      </c>
      <c r="F40">
        <v>0</v>
      </c>
      <c r="G40">
        <v>0</v>
      </c>
      <c r="H40">
        <v>0</v>
      </c>
      <c r="I40">
        <v>0</v>
      </c>
      <c r="J40">
        <v>0</v>
      </c>
      <c r="K40">
        <v>0</v>
      </c>
      <c r="L40">
        <v>8652</v>
      </c>
      <c r="M40">
        <v>0</v>
      </c>
      <c r="N40">
        <v>17646</v>
      </c>
      <c r="O40">
        <v>0</v>
      </c>
      <c r="P40">
        <v>0</v>
      </c>
      <c r="Q40">
        <v>0</v>
      </c>
      <c r="R40">
        <v>0</v>
      </c>
      <c r="S40">
        <v>0</v>
      </c>
    </row>
    <row r="41" spans="1:19" x14ac:dyDescent="0.3">
      <c r="A41" s="97">
        <v>504</v>
      </c>
      <c r="B41" s="330" t="s">
        <v>74</v>
      </c>
      <c r="D41">
        <v>5742746</v>
      </c>
      <c r="E41">
        <v>10283240</v>
      </c>
      <c r="F41">
        <v>17975884</v>
      </c>
      <c r="G41">
        <v>18592069</v>
      </c>
      <c r="H41">
        <v>12658172</v>
      </c>
      <c r="I41">
        <v>5968261</v>
      </c>
      <c r="J41">
        <v>5951576</v>
      </c>
      <c r="K41">
        <v>12317128</v>
      </c>
      <c r="L41">
        <v>7877970</v>
      </c>
      <c r="M41">
        <v>7221796</v>
      </c>
      <c r="N41">
        <v>6927712</v>
      </c>
      <c r="O41">
        <v>6362109</v>
      </c>
      <c r="P41">
        <v>31555865</v>
      </c>
      <c r="Q41">
        <v>7216897</v>
      </c>
      <c r="R41">
        <v>9938123</v>
      </c>
      <c r="S41">
        <v>15117845</v>
      </c>
    </row>
    <row r="42" spans="1:19" x14ac:dyDescent="0.3">
      <c r="A42" s="97">
        <v>505</v>
      </c>
      <c r="B42" s="330" t="s">
        <v>75</v>
      </c>
      <c r="D42">
        <v>0</v>
      </c>
      <c r="E42">
        <v>0</v>
      </c>
      <c r="F42">
        <v>0</v>
      </c>
      <c r="G42">
        <v>0</v>
      </c>
      <c r="H42">
        <v>0</v>
      </c>
      <c r="I42">
        <v>0</v>
      </c>
      <c r="J42">
        <v>0</v>
      </c>
      <c r="K42">
        <v>0</v>
      </c>
      <c r="L42">
        <v>0</v>
      </c>
      <c r="M42">
        <v>0</v>
      </c>
      <c r="N42">
        <v>0</v>
      </c>
      <c r="O42">
        <v>0</v>
      </c>
      <c r="P42">
        <v>0</v>
      </c>
      <c r="Q42">
        <v>116250</v>
      </c>
      <c r="R42">
        <v>0</v>
      </c>
      <c r="S42">
        <v>0</v>
      </c>
    </row>
    <row r="43" spans="1:19" x14ac:dyDescent="0.3">
      <c r="A43" s="97">
        <v>506</v>
      </c>
      <c r="B43" s="330" t="s">
        <v>81</v>
      </c>
      <c r="D43">
        <v>1120815</v>
      </c>
      <c r="E43">
        <v>1365078</v>
      </c>
      <c r="F43">
        <v>9990845</v>
      </c>
      <c r="G43">
        <v>2462504</v>
      </c>
      <c r="H43">
        <v>665417</v>
      </c>
      <c r="I43">
        <v>1415827</v>
      </c>
      <c r="J43">
        <v>452576</v>
      </c>
      <c r="K43">
        <v>5724727</v>
      </c>
      <c r="L43">
        <v>270296</v>
      </c>
      <c r="M43">
        <v>307959</v>
      </c>
      <c r="N43">
        <v>0</v>
      </c>
      <c r="O43">
        <v>260634</v>
      </c>
      <c r="P43">
        <v>2802318</v>
      </c>
      <c r="Q43">
        <v>1829603</v>
      </c>
      <c r="R43">
        <v>839045</v>
      </c>
      <c r="S43">
        <v>1059732</v>
      </c>
    </row>
    <row r="44" spans="1:19" x14ac:dyDescent="0.3">
      <c r="A44" s="97">
        <v>507</v>
      </c>
      <c r="B44" s="330" t="s">
        <v>309</v>
      </c>
      <c r="D44">
        <v>0</v>
      </c>
      <c r="E44">
        <v>0</v>
      </c>
      <c r="F44">
        <v>0</v>
      </c>
      <c r="G44">
        <v>0</v>
      </c>
      <c r="H44">
        <v>0</v>
      </c>
      <c r="I44">
        <v>1</v>
      </c>
      <c r="J44">
        <v>0</v>
      </c>
      <c r="K44">
        <v>0</v>
      </c>
      <c r="L44">
        <v>0</v>
      </c>
      <c r="M44">
        <v>0</v>
      </c>
      <c r="N44">
        <v>0</v>
      </c>
      <c r="O44">
        <v>0</v>
      </c>
      <c r="P44">
        <v>0</v>
      </c>
      <c r="Q44">
        <v>0</v>
      </c>
      <c r="R44">
        <v>0</v>
      </c>
      <c r="S44">
        <v>0</v>
      </c>
    </row>
    <row r="45" spans="1:19" x14ac:dyDescent="0.3">
      <c r="A45" s="97">
        <v>508</v>
      </c>
      <c r="B45" s="330" t="s">
        <v>90</v>
      </c>
      <c r="D45">
        <v>0</v>
      </c>
      <c r="E45">
        <v>0</v>
      </c>
      <c r="F45">
        <v>0</v>
      </c>
      <c r="G45">
        <v>0</v>
      </c>
      <c r="H45">
        <v>0</v>
      </c>
      <c r="I45">
        <v>0</v>
      </c>
      <c r="J45">
        <v>0</v>
      </c>
      <c r="K45">
        <v>0</v>
      </c>
      <c r="L45">
        <v>0</v>
      </c>
      <c r="M45">
        <v>0</v>
      </c>
      <c r="N45">
        <v>0</v>
      </c>
      <c r="O45">
        <v>0</v>
      </c>
      <c r="P45">
        <v>0</v>
      </c>
      <c r="Q45">
        <v>0</v>
      </c>
      <c r="R45">
        <v>0</v>
      </c>
      <c r="S45">
        <v>0</v>
      </c>
    </row>
    <row r="46" spans="1:19" x14ac:dyDescent="0.3">
      <c r="A46" s="97">
        <v>509</v>
      </c>
      <c r="B46" s="330" t="s">
        <v>91</v>
      </c>
      <c r="D46">
        <v>0</v>
      </c>
      <c r="E46">
        <v>0</v>
      </c>
      <c r="F46">
        <v>0</v>
      </c>
      <c r="G46">
        <v>0</v>
      </c>
      <c r="H46">
        <v>0</v>
      </c>
      <c r="I46">
        <v>0</v>
      </c>
      <c r="J46">
        <v>0</v>
      </c>
      <c r="K46">
        <v>0</v>
      </c>
      <c r="L46">
        <v>0</v>
      </c>
      <c r="M46">
        <v>0</v>
      </c>
      <c r="N46">
        <v>0</v>
      </c>
      <c r="O46">
        <v>0</v>
      </c>
      <c r="P46">
        <v>0</v>
      </c>
      <c r="Q46">
        <v>0</v>
      </c>
      <c r="R46">
        <v>0</v>
      </c>
      <c r="S46">
        <v>0</v>
      </c>
    </row>
    <row r="47" spans="1:19" x14ac:dyDescent="0.3">
      <c r="A47" s="97">
        <v>512</v>
      </c>
      <c r="B47" s="330" t="s">
        <v>93</v>
      </c>
      <c r="D47">
        <v>0</v>
      </c>
      <c r="E47">
        <v>0</v>
      </c>
      <c r="F47">
        <v>267233</v>
      </c>
      <c r="G47">
        <v>0</v>
      </c>
      <c r="H47">
        <v>644290</v>
      </c>
      <c r="I47">
        <v>0</v>
      </c>
      <c r="J47">
        <v>10487</v>
      </c>
      <c r="K47">
        <v>48842</v>
      </c>
      <c r="L47">
        <v>0</v>
      </c>
      <c r="M47">
        <v>0</v>
      </c>
      <c r="N47">
        <v>0</v>
      </c>
      <c r="O47">
        <v>0</v>
      </c>
      <c r="P47">
        <v>0</v>
      </c>
      <c r="Q47">
        <v>0</v>
      </c>
      <c r="R47">
        <v>0</v>
      </c>
      <c r="S47">
        <v>253517</v>
      </c>
    </row>
    <row r="48" spans="1:19" x14ac:dyDescent="0.3">
      <c r="A48" s="97">
        <v>532</v>
      </c>
      <c r="B48" s="330" t="s">
        <v>310</v>
      </c>
      <c r="D48">
        <v>566643</v>
      </c>
      <c r="E48">
        <v>340451</v>
      </c>
      <c r="F48">
        <v>20206956</v>
      </c>
      <c r="G48">
        <v>9500141</v>
      </c>
      <c r="H48">
        <v>12488300</v>
      </c>
      <c r="I48">
        <v>203554</v>
      </c>
      <c r="J48">
        <v>3076894</v>
      </c>
      <c r="K48">
        <v>12528659</v>
      </c>
      <c r="L48">
        <v>8464699</v>
      </c>
      <c r="M48">
        <v>9487294</v>
      </c>
      <c r="N48">
        <v>62089</v>
      </c>
      <c r="O48">
        <v>313167</v>
      </c>
      <c r="P48">
        <v>339337</v>
      </c>
      <c r="Q48">
        <v>6904010</v>
      </c>
      <c r="R48">
        <v>185077</v>
      </c>
      <c r="S48">
        <v>7277104</v>
      </c>
    </row>
    <row r="49" spans="1:19" x14ac:dyDescent="0.3">
      <c r="A49" s="97">
        <v>533</v>
      </c>
      <c r="B49" s="330" t="s">
        <v>311</v>
      </c>
      <c r="D49">
        <v>10965</v>
      </c>
      <c r="E49">
        <v>0</v>
      </c>
      <c r="F49">
        <v>274671</v>
      </c>
      <c r="G49">
        <v>0</v>
      </c>
      <c r="H49">
        <v>0</v>
      </c>
      <c r="I49">
        <v>0</v>
      </c>
      <c r="J49">
        <v>242228</v>
      </c>
      <c r="K49">
        <v>0</v>
      </c>
      <c r="L49">
        <v>0</v>
      </c>
      <c r="M49">
        <v>897723</v>
      </c>
      <c r="N49">
        <v>0</v>
      </c>
      <c r="O49">
        <v>207316</v>
      </c>
      <c r="P49">
        <v>0</v>
      </c>
      <c r="Q49">
        <v>0</v>
      </c>
      <c r="R49">
        <v>178506</v>
      </c>
      <c r="S49">
        <v>491843</v>
      </c>
    </row>
    <row r="50" spans="1:19" ht="28.8" x14ac:dyDescent="0.3">
      <c r="A50" s="97">
        <v>534</v>
      </c>
      <c r="B50" s="330" t="s">
        <v>312</v>
      </c>
      <c r="D50">
        <v>0</v>
      </c>
      <c r="E50">
        <v>0</v>
      </c>
      <c r="F50">
        <v>0</v>
      </c>
      <c r="G50">
        <v>0</v>
      </c>
      <c r="H50">
        <v>0</v>
      </c>
      <c r="I50">
        <v>0</v>
      </c>
      <c r="J50">
        <v>0</v>
      </c>
      <c r="K50">
        <v>0</v>
      </c>
      <c r="L50">
        <v>4775</v>
      </c>
      <c r="M50">
        <v>0</v>
      </c>
      <c r="N50">
        <v>2344</v>
      </c>
      <c r="O50">
        <v>0</v>
      </c>
      <c r="P50">
        <v>0</v>
      </c>
      <c r="Q50">
        <v>0</v>
      </c>
      <c r="R50">
        <v>0</v>
      </c>
      <c r="S50">
        <v>0</v>
      </c>
    </row>
    <row r="51" spans="1:19" x14ac:dyDescent="0.3">
      <c r="A51" s="97">
        <v>536</v>
      </c>
      <c r="B51" s="330" t="s">
        <v>82</v>
      </c>
      <c r="D51">
        <v>0</v>
      </c>
      <c r="E51">
        <v>0</v>
      </c>
      <c r="F51">
        <v>0</v>
      </c>
      <c r="G51">
        <v>0</v>
      </c>
      <c r="H51">
        <v>663504</v>
      </c>
      <c r="I51">
        <v>0</v>
      </c>
      <c r="J51">
        <v>2000</v>
      </c>
      <c r="K51">
        <v>0</v>
      </c>
      <c r="L51">
        <v>0</v>
      </c>
      <c r="M51">
        <v>0</v>
      </c>
      <c r="N51">
        <v>0</v>
      </c>
      <c r="O51">
        <v>0</v>
      </c>
      <c r="P51">
        <v>0</v>
      </c>
      <c r="Q51">
        <v>0</v>
      </c>
      <c r="R51">
        <v>0</v>
      </c>
      <c r="S51">
        <v>125828</v>
      </c>
    </row>
    <row r="52" spans="1:19" ht="72" x14ac:dyDescent="0.3">
      <c r="A52" s="97">
        <v>547</v>
      </c>
      <c r="B52" s="330" t="s">
        <v>313</v>
      </c>
      <c r="D52">
        <v>2</v>
      </c>
      <c r="E52">
        <v>2</v>
      </c>
      <c r="F52">
        <v>3</v>
      </c>
      <c r="G52">
        <v>3</v>
      </c>
      <c r="H52">
        <v>3</v>
      </c>
      <c r="I52">
        <v>3</v>
      </c>
      <c r="J52">
        <v>1</v>
      </c>
      <c r="K52">
        <v>4</v>
      </c>
      <c r="L52">
        <v>2</v>
      </c>
      <c r="M52">
        <v>1</v>
      </c>
      <c r="N52">
        <v>3</v>
      </c>
      <c r="O52">
        <v>2</v>
      </c>
      <c r="P52">
        <v>2</v>
      </c>
      <c r="Q52">
        <v>2</v>
      </c>
      <c r="R52">
        <v>2</v>
      </c>
      <c r="S52">
        <v>3</v>
      </c>
    </row>
    <row r="53" spans="1:19" ht="28.8" x14ac:dyDescent="0.3">
      <c r="A53" s="97">
        <v>554</v>
      </c>
      <c r="B53" s="330" t="s">
        <v>117</v>
      </c>
      <c r="D53">
        <v>3745779</v>
      </c>
      <c r="E53">
        <v>7730640</v>
      </c>
      <c r="F53">
        <v>9809972</v>
      </c>
      <c r="G53">
        <v>15188981</v>
      </c>
      <c r="H53">
        <v>10119866</v>
      </c>
      <c r="I53">
        <v>3959085</v>
      </c>
      <c r="J53">
        <v>4295168</v>
      </c>
      <c r="K53">
        <v>8030301</v>
      </c>
      <c r="L53">
        <v>5595524</v>
      </c>
      <c r="M53">
        <v>5529393</v>
      </c>
      <c r="N53">
        <v>5888631</v>
      </c>
      <c r="O53">
        <v>3738811</v>
      </c>
      <c r="P53">
        <v>23730794</v>
      </c>
      <c r="Q53">
        <v>7976349</v>
      </c>
      <c r="R53">
        <v>7863195</v>
      </c>
      <c r="S53">
        <v>12913086</v>
      </c>
    </row>
    <row r="54" spans="1:19" ht="28.8" x14ac:dyDescent="0.3">
      <c r="A54" s="97">
        <v>555</v>
      </c>
      <c r="B54" s="330" t="s">
        <v>118</v>
      </c>
      <c r="D54">
        <v>2751234</v>
      </c>
      <c r="E54">
        <v>6569788</v>
      </c>
      <c r="F54">
        <v>6978131</v>
      </c>
      <c r="G54">
        <v>9613013</v>
      </c>
      <c r="H54">
        <v>7517511</v>
      </c>
      <c r="I54">
        <v>2867075</v>
      </c>
      <c r="J54">
        <v>2911973</v>
      </c>
      <c r="K54">
        <v>3646446</v>
      </c>
      <c r="L54">
        <v>4855465</v>
      </c>
      <c r="M54">
        <v>3974491</v>
      </c>
      <c r="N54">
        <v>5134174</v>
      </c>
      <c r="O54">
        <v>2942507</v>
      </c>
      <c r="P54">
        <v>10501907</v>
      </c>
      <c r="Q54">
        <v>4968396</v>
      </c>
      <c r="R54">
        <v>6625693</v>
      </c>
      <c r="S54">
        <v>10879725</v>
      </c>
    </row>
    <row r="55" spans="1:19" ht="28.8" x14ac:dyDescent="0.3">
      <c r="A55" s="97">
        <v>556</v>
      </c>
      <c r="B55" s="330" t="s">
        <v>119</v>
      </c>
      <c r="D55">
        <v>1361178</v>
      </c>
      <c r="E55">
        <v>2562381</v>
      </c>
      <c r="F55">
        <v>5713651</v>
      </c>
      <c r="G55">
        <v>6415118</v>
      </c>
      <c r="H55">
        <v>1347572</v>
      </c>
      <c r="I55">
        <v>1345609</v>
      </c>
      <c r="J55">
        <v>1517006</v>
      </c>
      <c r="K55">
        <v>2001946</v>
      </c>
      <c r="L55">
        <v>2148797</v>
      </c>
      <c r="M55">
        <v>1697677</v>
      </c>
      <c r="N55">
        <v>1660769</v>
      </c>
      <c r="O55">
        <v>2556247</v>
      </c>
      <c r="P55">
        <v>6697891</v>
      </c>
      <c r="Q55">
        <v>1966385</v>
      </c>
      <c r="R55">
        <v>1987934</v>
      </c>
      <c r="S55">
        <v>1838389</v>
      </c>
    </row>
    <row r="56" spans="1:19" ht="28.8" x14ac:dyDescent="0.3">
      <c r="A56" s="97">
        <v>557</v>
      </c>
      <c r="B56" s="330" t="s">
        <v>120</v>
      </c>
      <c r="D56">
        <v>1086234</v>
      </c>
      <c r="E56">
        <v>2138602</v>
      </c>
      <c r="F56">
        <v>5196019</v>
      </c>
      <c r="G56">
        <v>3946212</v>
      </c>
      <c r="H56">
        <v>1224542</v>
      </c>
      <c r="I56">
        <v>1125213</v>
      </c>
      <c r="J56">
        <v>1153922</v>
      </c>
      <c r="K56">
        <v>1667694</v>
      </c>
      <c r="L56">
        <v>1944300</v>
      </c>
      <c r="M56">
        <v>1500325</v>
      </c>
      <c r="N56">
        <v>1253598</v>
      </c>
      <c r="O56">
        <v>2148199</v>
      </c>
      <c r="P56">
        <v>6018402</v>
      </c>
      <c r="Q56">
        <v>1330178</v>
      </c>
      <c r="R56">
        <v>1841669</v>
      </c>
      <c r="S56">
        <v>1353761</v>
      </c>
    </row>
    <row r="57" spans="1:19" x14ac:dyDescent="0.3">
      <c r="A57" s="97">
        <v>575</v>
      </c>
      <c r="B57" s="330" t="s">
        <v>111</v>
      </c>
      <c r="D57">
        <v>0</v>
      </c>
      <c r="E57">
        <v>0</v>
      </c>
      <c r="F57">
        <v>0</v>
      </c>
      <c r="G57">
        <v>0</v>
      </c>
      <c r="H57">
        <v>0</v>
      </c>
      <c r="I57">
        <v>0</v>
      </c>
      <c r="J57">
        <v>0</v>
      </c>
      <c r="K57">
        <v>0</v>
      </c>
      <c r="L57">
        <v>0</v>
      </c>
      <c r="M57">
        <v>0</v>
      </c>
      <c r="N57">
        <v>0</v>
      </c>
      <c r="O57">
        <v>0</v>
      </c>
      <c r="P57">
        <v>0</v>
      </c>
      <c r="Q57">
        <v>0</v>
      </c>
      <c r="R57">
        <v>0</v>
      </c>
      <c r="S57">
        <v>0</v>
      </c>
    </row>
    <row r="58" spans="1:19" x14ac:dyDescent="0.3">
      <c r="A58" s="97">
        <v>576</v>
      </c>
      <c r="B58" s="330" t="s">
        <v>112</v>
      </c>
      <c r="D58">
        <v>0</v>
      </c>
      <c r="E58">
        <v>0</v>
      </c>
      <c r="F58">
        <v>0</v>
      </c>
      <c r="G58">
        <v>0</v>
      </c>
      <c r="H58">
        <v>0</v>
      </c>
      <c r="I58">
        <v>0</v>
      </c>
      <c r="J58">
        <v>0</v>
      </c>
      <c r="K58">
        <v>0</v>
      </c>
      <c r="L58">
        <v>0</v>
      </c>
      <c r="M58">
        <v>0</v>
      </c>
      <c r="N58">
        <v>0</v>
      </c>
      <c r="O58">
        <v>0</v>
      </c>
      <c r="P58">
        <v>0</v>
      </c>
      <c r="Q58">
        <v>0</v>
      </c>
      <c r="R58">
        <v>0</v>
      </c>
      <c r="S58">
        <v>0</v>
      </c>
    </row>
    <row r="59" spans="1:19" ht="28.8" x14ac:dyDescent="0.3">
      <c r="A59" s="97">
        <v>577</v>
      </c>
      <c r="B59" s="330" t="s">
        <v>314</v>
      </c>
      <c r="D59">
        <v>2</v>
      </c>
      <c r="E59">
        <v>2</v>
      </c>
      <c r="F59">
        <v>2</v>
      </c>
      <c r="G59">
        <v>2</v>
      </c>
      <c r="H59">
        <v>2</v>
      </c>
      <c r="I59">
        <v>2</v>
      </c>
      <c r="J59">
        <v>1</v>
      </c>
      <c r="K59">
        <v>2</v>
      </c>
      <c r="L59">
        <v>2</v>
      </c>
      <c r="M59">
        <v>2</v>
      </c>
      <c r="N59">
        <v>2</v>
      </c>
      <c r="O59">
        <v>2</v>
      </c>
      <c r="P59">
        <v>2</v>
      </c>
      <c r="Q59">
        <v>2</v>
      </c>
      <c r="R59">
        <v>2</v>
      </c>
      <c r="S59">
        <v>2</v>
      </c>
    </row>
    <row r="60" spans="1:19" x14ac:dyDescent="0.3">
      <c r="A60" s="97">
        <v>586</v>
      </c>
      <c r="B60" s="330" t="s">
        <v>315</v>
      </c>
      <c r="D60">
        <v>0</v>
      </c>
      <c r="E60">
        <v>0</v>
      </c>
      <c r="F60">
        <v>0</v>
      </c>
      <c r="G60">
        <v>0</v>
      </c>
      <c r="H60">
        <v>0</v>
      </c>
      <c r="I60">
        <v>0</v>
      </c>
      <c r="J60">
        <v>0</v>
      </c>
      <c r="K60">
        <v>0</v>
      </c>
      <c r="L60">
        <v>0</v>
      </c>
      <c r="M60">
        <v>0</v>
      </c>
      <c r="N60">
        <v>0</v>
      </c>
      <c r="O60">
        <v>0</v>
      </c>
      <c r="P60">
        <v>0</v>
      </c>
      <c r="Q60">
        <v>0</v>
      </c>
      <c r="R60">
        <v>0</v>
      </c>
      <c r="S60">
        <v>0</v>
      </c>
    </row>
    <row r="61" spans="1:19" x14ac:dyDescent="0.3">
      <c r="A61" s="97">
        <v>591</v>
      </c>
      <c r="B61" s="330" t="s">
        <v>127</v>
      </c>
      <c r="D61">
        <v>0</v>
      </c>
      <c r="E61">
        <v>0</v>
      </c>
      <c r="F61">
        <v>0</v>
      </c>
      <c r="G61">
        <v>0</v>
      </c>
      <c r="H61">
        <v>0</v>
      </c>
      <c r="I61">
        <v>0</v>
      </c>
      <c r="J61">
        <v>0</v>
      </c>
      <c r="K61">
        <v>0</v>
      </c>
      <c r="L61">
        <v>285289</v>
      </c>
      <c r="M61">
        <v>0</v>
      </c>
      <c r="N61">
        <v>338494</v>
      </c>
      <c r="O61">
        <v>0</v>
      </c>
      <c r="P61">
        <v>0</v>
      </c>
      <c r="Q61">
        <v>0</v>
      </c>
      <c r="R61">
        <v>0</v>
      </c>
      <c r="S61">
        <v>0</v>
      </c>
    </row>
    <row r="62" spans="1:19" x14ac:dyDescent="0.3">
      <c r="A62" s="97">
        <v>592</v>
      </c>
      <c r="B62" s="330" t="s">
        <v>128</v>
      </c>
      <c r="D62">
        <v>0</v>
      </c>
      <c r="E62">
        <v>0</v>
      </c>
      <c r="F62">
        <v>0</v>
      </c>
      <c r="G62">
        <v>0</v>
      </c>
      <c r="H62">
        <v>0</v>
      </c>
      <c r="I62">
        <v>0</v>
      </c>
      <c r="J62">
        <v>0</v>
      </c>
      <c r="K62">
        <v>0</v>
      </c>
      <c r="L62">
        <v>-44697</v>
      </c>
      <c r="M62">
        <v>0</v>
      </c>
      <c r="N62">
        <v>-22983</v>
      </c>
      <c r="O62">
        <v>0</v>
      </c>
      <c r="P62">
        <v>0</v>
      </c>
      <c r="Q62">
        <v>0</v>
      </c>
      <c r="R62">
        <v>0</v>
      </c>
      <c r="S62">
        <v>0</v>
      </c>
    </row>
    <row r="63" spans="1:19" ht="28.8" x14ac:dyDescent="0.3">
      <c r="A63" s="97">
        <v>606</v>
      </c>
      <c r="B63" s="330" t="s">
        <v>316</v>
      </c>
      <c r="D63">
        <v>1</v>
      </c>
      <c r="E63">
        <v>1</v>
      </c>
      <c r="F63">
        <v>1</v>
      </c>
      <c r="G63">
        <v>1</v>
      </c>
      <c r="H63">
        <v>1</v>
      </c>
      <c r="I63">
        <v>1</v>
      </c>
      <c r="J63">
        <v>1</v>
      </c>
      <c r="K63">
        <v>1</v>
      </c>
      <c r="L63">
        <v>1</v>
      </c>
      <c r="M63">
        <v>1</v>
      </c>
      <c r="N63">
        <v>1</v>
      </c>
      <c r="O63">
        <v>1</v>
      </c>
      <c r="P63">
        <v>1</v>
      </c>
      <c r="Q63">
        <v>1</v>
      </c>
      <c r="R63">
        <v>1</v>
      </c>
      <c r="S63">
        <v>1</v>
      </c>
    </row>
    <row r="64" spans="1:19" ht="72" x14ac:dyDescent="0.3">
      <c r="A64" s="97">
        <v>622</v>
      </c>
      <c r="B64" s="330" t="s">
        <v>317</v>
      </c>
      <c r="D64">
        <v>299051</v>
      </c>
      <c r="E64">
        <v>240468</v>
      </c>
      <c r="F64">
        <v>399195</v>
      </c>
      <c r="G64">
        <v>590128</v>
      </c>
      <c r="H64">
        <v>256877</v>
      </c>
      <c r="I64">
        <v>234640</v>
      </c>
      <c r="J64">
        <v>180964</v>
      </c>
      <c r="K64">
        <v>443056</v>
      </c>
      <c r="L64">
        <v>244148</v>
      </c>
      <c r="M64">
        <v>111186</v>
      </c>
      <c r="N64">
        <v>217157</v>
      </c>
      <c r="O64">
        <v>158420</v>
      </c>
      <c r="P64">
        <v>889026</v>
      </c>
      <c r="Q64">
        <v>188326</v>
      </c>
      <c r="R64">
        <v>256877</v>
      </c>
      <c r="S64">
        <v>718183</v>
      </c>
    </row>
    <row r="65" spans="1:19" ht="28.8" x14ac:dyDescent="0.3">
      <c r="A65" s="97">
        <v>626</v>
      </c>
      <c r="B65" s="330" t="s">
        <v>318</v>
      </c>
      <c r="D65">
        <v>497798</v>
      </c>
      <c r="E65">
        <v>2095581</v>
      </c>
      <c r="F65">
        <v>11255152</v>
      </c>
      <c r="G65">
        <v>4205840</v>
      </c>
      <c r="H65">
        <v>970136</v>
      </c>
      <c r="I65">
        <v>652033</v>
      </c>
      <c r="J65">
        <v>1061714</v>
      </c>
      <c r="K65">
        <v>3811284</v>
      </c>
      <c r="L65">
        <v>1155589</v>
      </c>
      <c r="M65">
        <v>893404</v>
      </c>
      <c r="N65">
        <v>2599758</v>
      </c>
      <c r="O65">
        <v>1165237</v>
      </c>
      <c r="P65">
        <v>3881649</v>
      </c>
      <c r="Q65">
        <v>2457526</v>
      </c>
      <c r="R65">
        <v>1047107</v>
      </c>
      <c r="S65">
        <v>1915539</v>
      </c>
    </row>
    <row r="66" spans="1:19" x14ac:dyDescent="0.3">
      <c r="A66" s="97">
        <v>627</v>
      </c>
      <c r="B66" s="330" t="s">
        <v>319</v>
      </c>
      <c r="D66">
        <v>0</v>
      </c>
      <c r="E66">
        <v>0</v>
      </c>
      <c r="F66">
        <v>0</v>
      </c>
      <c r="G66">
        <v>0</v>
      </c>
      <c r="H66">
        <v>0</v>
      </c>
      <c r="I66">
        <v>0</v>
      </c>
      <c r="J66">
        <v>0</v>
      </c>
      <c r="K66">
        <v>0</v>
      </c>
      <c r="L66">
        <v>0</v>
      </c>
      <c r="M66">
        <v>0</v>
      </c>
      <c r="N66">
        <v>0</v>
      </c>
      <c r="O66">
        <v>0</v>
      </c>
      <c r="P66">
        <v>0</v>
      </c>
      <c r="Q66">
        <v>0</v>
      </c>
      <c r="R66">
        <v>0</v>
      </c>
      <c r="S66">
        <v>0</v>
      </c>
    </row>
    <row r="67" spans="1:19" x14ac:dyDescent="0.3">
      <c r="A67" s="97">
        <v>628</v>
      </c>
      <c r="B67" s="330" t="s">
        <v>320</v>
      </c>
      <c r="D67">
        <v>0</v>
      </c>
      <c r="E67">
        <v>0</v>
      </c>
      <c r="F67">
        <v>0</v>
      </c>
      <c r="G67">
        <v>286913</v>
      </c>
      <c r="H67">
        <v>15300</v>
      </c>
      <c r="I67">
        <v>39191</v>
      </c>
      <c r="J67">
        <v>49209</v>
      </c>
      <c r="K67">
        <v>125322</v>
      </c>
      <c r="L67">
        <v>0</v>
      </c>
      <c r="M67">
        <v>0</v>
      </c>
      <c r="N67">
        <v>0</v>
      </c>
      <c r="O67">
        <v>0</v>
      </c>
      <c r="P67">
        <v>39704</v>
      </c>
      <c r="Q67">
        <v>0</v>
      </c>
      <c r="R67">
        <v>0</v>
      </c>
      <c r="S67">
        <v>309323</v>
      </c>
    </row>
    <row r="68" spans="1:19" x14ac:dyDescent="0.3">
      <c r="A68" s="97">
        <v>629</v>
      </c>
      <c r="B68" s="330" t="s">
        <v>321</v>
      </c>
      <c r="D68">
        <v>0</v>
      </c>
      <c r="E68">
        <v>0</v>
      </c>
      <c r="F68">
        <v>0</v>
      </c>
      <c r="G68">
        <v>0</v>
      </c>
      <c r="H68">
        <v>0</v>
      </c>
      <c r="I68">
        <v>0</v>
      </c>
      <c r="J68">
        <v>0</v>
      </c>
      <c r="K68">
        <v>0</v>
      </c>
      <c r="L68">
        <v>0</v>
      </c>
      <c r="M68">
        <v>0</v>
      </c>
      <c r="N68">
        <v>0</v>
      </c>
      <c r="O68">
        <v>0</v>
      </c>
      <c r="P68">
        <v>0</v>
      </c>
      <c r="Q68">
        <v>0</v>
      </c>
      <c r="R68">
        <v>0</v>
      </c>
      <c r="S68">
        <v>0</v>
      </c>
    </row>
    <row r="69" spans="1:19" ht="28.8" x14ac:dyDescent="0.3">
      <c r="A69" s="97">
        <v>630</v>
      </c>
      <c r="B69" s="330" t="s">
        <v>322</v>
      </c>
      <c r="D69">
        <v>0</v>
      </c>
      <c r="E69">
        <v>0</v>
      </c>
      <c r="F69">
        <v>0</v>
      </c>
      <c r="G69">
        <v>0</v>
      </c>
      <c r="H69">
        <v>0</v>
      </c>
      <c r="I69">
        <v>0</v>
      </c>
      <c r="J69">
        <v>0</v>
      </c>
      <c r="K69">
        <v>0</v>
      </c>
      <c r="L69">
        <v>0</v>
      </c>
      <c r="M69">
        <v>0</v>
      </c>
      <c r="N69">
        <v>0</v>
      </c>
      <c r="O69">
        <v>0</v>
      </c>
      <c r="P69">
        <v>0</v>
      </c>
      <c r="Q69">
        <v>0</v>
      </c>
      <c r="R69">
        <v>0</v>
      </c>
      <c r="S69">
        <v>0</v>
      </c>
    </row>
    <row r="70" spans="1:19" x14ac:dyDescent="0.3">
      <c r="A70" s="97">
        <v>631</v>
      </c>
      <c r="B70" s="330" t="s">
        <v>323</v>
      </c>
      <c r="D70">
        <v>0</v>
      </c>
      <c r="E70">
        <v>0</v>
      </c>
      <c r="F70">
        <v>0</v>
      </c>
      <c r="G70">
        <v>0</v>
      </c>
      <c r="H70">
        <v>0</v>
      </c>
      <c r="I70">
        <v>0</v>
      </c>
      <c r="J70">
        <v>0</v>
      </c>
      <c r="K70">
        <v>0</v>
      </c>
      <c r="L70">
        <v>0</v>
      </c>
      <c r="M70">
        <v>0</v>
      </c>
      <c r="N70">
        <v>0</v>
      </c>
      <c r="O70">
        <v>0</v>
      </c>
      <c r="P70">
        <v>0</v>
      </c>
      <c r="Q70">
        <v>0</v>
      </c>
      <c r="R70">
        <v>0</v>
      </c>
      <c r="S70">
        <v>0</v>
      </c>
    </row>
    <row r="71" spans="1:19" x14ac:dyDescent="0.3">
      <c r="A71" s="97">
        <v>632</v>
      </c>
      <c r="B71" s="330" t="s">
        <v>324</v>
      </c>
      <c r="D71">
        <v>0</v>
      </c>
      <c r="E71">
        <v>0</v>
      </c>
      <c r="F71">
        <v>0</v>
      </c>
      <c r="G71">
        <v>0</v>
      </c>
      <c r="H71">
        <v>0</v>
      </c>
      <c r="I71">
        <v>0</v>
      </c>
      <c r="J71">
        <v>0</v>
      </c>
      <c r="K71">
        <v>0</v>
      </c>
      <c r="L71">
        <v>0</v>
      </c>
      <c r="M71">
        <v>0</v>
      </c>
      <c r="N71">
        <v>0</v>
      </c>
      <c r="O71">
        <v>0</v>
      </c>
      <c r="P71">
        <v>0</v>
      </c>
      <c r="Q71">
        <v>0</v>
      </c>
      <c r="R71">
        <v>0</v>
      </c>
      <c r="S71">
        <v>0</v>
      </c>
    </row>
    <row r="72" spans="1:19" ht="28.8" x14ac:dyDescent="0.3">
      <c r="A72" s="97">
        <v>645</v>
      </c>
      <c r="B72" s="330" t="s">
        <v>154</v>
      </c>
      <c r="D72">
        <v>59457</v>
      </c>
      <c r="E72">
        <v>0</v>
      </c>
      <c r="F72">
        <v>813656</v>
      </c>
      <c r="G72">
        <v>0</v>
      </c>
      <c r="H72">
        <v>127000</v>
      </c>
      <c r="I72">
        <v>75000</v>
      </c>
      <c r="J72">
        <v>0</v>
      </c>
      <c r="K72">
        <v>21182</v>
      </c>
      <c r="L72">
        <v>0</v>
      </c>
      <c r="M72">
        <v>0</v>
      </c>
      <c r="N72">
        <v>0</v>
      </c>
      <c r="O72">
        <v>0</v>
      </c>
      <c r="P72">
        <v>0</v>
      </c>
      <c r="Q72">
        <v>0</v>
      </c>
      <c r="R72">
        <v>0</v>
      </c>
      <c r="S72">
        <v>37613</v>
      </c>
    </row>
    <row r="73" spans="1:19" x14ac:dyDescent="0.3">
      <c r="A73" s="97">
        <v>646</v>
      </c>
      <c r="B73" s="330" t="s">
        <v>142</v>
      </c>
      <c r="D73">
        <v>937214</v>
      </c>
      <c r="E73">
        <v>689186</v>
      </c>
      <c r="F73">
        <v>-1877965</v>
      </c>
      <c r="G73">
        <v>523138</v>
      </c>
      <c r="H73">
        <v>-431721</v>
      </c>
      <c r="I73">
        <v>1300138</v>
      </c>
      <c r="J73">
        <v>54080</v>
      </c>
      <c r="K73">
        <v>2093105</v>
      </c>
      <c r="L73">
        <v>-847059</v>
      </c>
      <c r="M73">
        <v>-506259</v>
      </c>
      <c r="N73">
        <v>-1053</v>
      </c>
      <c r="O73">
        <v>163691</v>
      </c>
      <c r="P73">
        <v>2799654</v>
      </c>
      <c r="Q73">
        <v>-634267</v>
      </c>
      <c r="R73">
        <v>329415</v>
      </c>
      <c r="S73">
        <v>704634</v>
      </c>
    </row>
    <row r="74" spans="1:19" x14ac:dyDescent="0.3">
      <c r="A74" s="97">
        <v>647</v>
      </c>
      <c r="B74" s="330" t="s">
        <v>325</v>
      </c>
      <c r="D74">
        <v>0</v>
      </c>
      <c r="E74">
        <v>0</v>
      </c>
      <c r="F74">
        <v>0</v>
      </c>
      <c r="G74">
        <v>0</v>
      </c>
      <c r="H74">
        <v>0</v>
      </c>
      <c r="I74">
        <v>0</v>
      </c>
      <c r="J74">
        <v>0</v>
      </c>
      <c r="K74">
        <v>0</v>
      </c>
      <c r="L74">
        <v>0</v>
      </c>
      <c r="M74">
        <v>0</v>
      </c>
      <c r="N74">
        <v>0</v>
      </c>
      <c r="O74">
        <v>0</v>
      </c>
      <c r="P74">
        <v>0</v>
      </c>
      <c r="Q74">
        <v>0</v>
      </c>
      <c r="R74">
        <v>0</v>
      </c>
      <c r="S74">
        <v>0</v>
      </c>
    </row>
    <row r="75" spans="1:19" x14ac:dyDescent="0.3">
      <c r="A75" s="97">
        <v>659</v>
      </c>
      <c r="B75" s="330" t="s">
        <v>326</v>
      </c>
      <c r="D75">
        <v>0</v>
      </c>
      <c r="E75">
        <v>0</v>
      </c>
      <c r="F75">
        <v>2417942</v>
      </c>
      <c r="G75">
        <v>282938</v>
      </c>
      <c r="H75">
        <v>476368</v>
      </c>
      <c r="I75">
        <v>286008</v>
      </c>
      <c r="J75">
        <v>1419894</v>
      </c>
      <c r="K75">
        <v>0</v>
      </c>
      <c r="L75">
        <v>0</v>
      </c>
      <c r="M75">
        <v>0</v>
      </c>
      <c r="N75">
        <v>367937</v>
      </c>
      <c r="O75">
        <v>0</v>
      </c>
      <c r="P75">
        <v>0</v>
      </c>
      <c r="Q75">
        <v>0</v>
      </c>
      <c r="R75">
        <v>0</v>
      </c>
      <c r="S75">
        <v>187644</v>
      </c>
    </row>
    <row r="76" spans="1:19" x14ac:dyDescent="0.3">
      <c r="A76" s="97">
        <v>660</v>
      </c>
      <c r="B76" s="330" t="s">
        <v>327</v>
      </c>
      <c r="D76">
        <v>0</v>
      </c>
      <c r="E76">
        <v>0</v>
      </c>
      <c r="F76">
        <v>267233</v>
      </c>
      <c r="G76">
        <v>0</v>
      </c>
      <c r="H76">
        <v>622817</v>
      </c>
      <c r="I76">
        <v>0</v>
      </c>
      <c r="J76">
        <v>10487</v>
      </c>
      <c r="K76">
        <v>0</v>
      </c>
      <c r="L76">
        <v>0</v>
      </c>
      <c r="M76">
        <v>0</v>
      </c>
      <c r="N76">
        <v>0</v>
      </c>
      <c r="O76">
        <v>0</v>
      </c>
      <c r="P76">
        <v>0</v>
      </c>
      <c r="Q76">
        <v>0</v>
      </c>
      <c r="R76">
        <v>0</v>
      </c>
      <c r="S76">
        <v>173181</v>
      </c>
    </row>
    <row r="77" spans="1:19" ht="28.8" x14ac:dyDescent="0.3">
      <c r="A77" s="97">
        <v>661</v>
      </c>
      <c r="B77" s="330" t="s">
        <v>173</v>
      </c>
      <c r="D77">
        <v>0</v>
      </c>
      <c r="E77">
        <v>0</v>
      </c>
      <c r="F77">
        <v>11.1</v>
      </c>
      <c r="G77">
        <v>0</v>
      </c>
      <c r="H77">
        <v>130.69999999999999</v>
      </c>
      <c r="I77">
        <v>0</v>
      </c>
      <c r="J77">
        <v>0.7</v>
      </c>
      <c r="K77">
        <v>0</v>
      </c>
      <c r="L77">
        <v>0</v>
      </c>
      <c r="M77">
        <v>0</v>
      </c>
      <c r="N77">
        <v>0</v>
      </c>
      <c r="O77">
        <v>0</v>
      </c>
      <c r="P77">
        <v>0</v>
      </c>
      <c r="Q77">
        <v>0</v>
      </c>
      <c r="R77">
        <v>0</v>
      </c>
      <c r="S77">
        <v>92.3</v>
      </c>
    </row>
    <row r="78" spans="1:19" ht="28.8" x14ac:dyDescent="0.3">
      <c r="A78" s="97">
        <v>662</v>
      </c>
      <c r="B78" s="330" t="s">
        <v>188</v>
      </c>
      <c r="D78">
        <v>0</v>
      </c>
      <c r="E78">
        <v>0</v>
      </c>
      <c r="F78">
        <v>0</v>
      </c>
      <c r="G78">
        <v>0</v>
      </c>
      <c r="H78">
        <v>0</v>
      </c>
      <c r="I78">
        <v>0</v>
      </c>
      <c r="J78">
        <v>0</v>
      </c>
      <c r="K78">
        <v>0</v>
      </c>
      <c r="L78">
        <v>0</v>
      </c>
      <c r="M78">
        <v>0</v>
      </c>
      <c r="N78">
        <v>0</v>
      </c>
      <c r="O78">
        <v>0</v>
      </c>
      <c r="P78">
        <v>0</v>
      </c>
      <c r="Q78">
        <v>0</v>
      </c>
      <c r="R78">
        <v>0</v>
      </c>
      <c r="S78">
        <v>0</v>
      </c>
    </row>
    <row r="79" spans="1:19" ht="28.8" x14ac:dyDescent="0.3">
      <c r="A79" s="97">
        <v>663</v>
      </c>
      <c r="B79" s="330" t="s">
        <v>328</v>
      </c>
      <c r="D79">
        <v>286926</v>
      </c>
      <c r="E79">
        <v>703661</v>
      </c>
      <c r="F79">
        <v>1626709</v>
      </c>
      <c r="G79">
        <v>1664736</v>
      </c>
      <c r="H79">
        <v>124042</v>
      </c>
      <c r="I79">
        <v>418036</v>
      </c>
      <c r="J79">
        <v>802982</v>
      </c>
      <c r="K79">
        <v>450189</v>
      </c>
      <c r="L79">
        <v>51298</v>
      </c>
      <c r="M79">
        <v>18060</v>
      </c>
      <c r="N79">
        <v>1187536</v>
      </c>
      <c r="O79">
        <v>987750</v>
      </c>
      <c r="P79">
        <v>1927195</v>
      </c>
      <c r="Q79">
        <v>1577265</v>
      </c>
      <c r="R79">
        <v>676802</v>
      </c>
      <c r="S79">
        <v>701367</v>
      </c>
    </row>
    <row r="80" spans="1:19" x14ac:dyDescent="0.3">
      <c r="A80" s="97">
        <v>906</v>
      </c>
      <c r="B80" s="330" t="s">
        <v>329</v>
      </c>
      <c r="D80">
        <v>1</v>
      </c>
      <c r="E80">
        <v>1</v>
      </c>
      <c r="F80">
        <v>1</v>
      </c>
      <c r="G80">
        <v>1</v>
      </c>
      <c r="H80">
        <v>1</v>
      </c>
      <c r="I80">
        <v>1</v>
      </c>
      <c r="J80">
        <v>2</v>
      </c>
      <c r="K80">
        <v>1</v>
      </c>
      <c r="L80">
        <v>1</v>
      </c>
      <c r="M80">
        <v>1</v>
      </c>
      <c r="N80">
        <v>1</v>
      </c>
      <c r="O80">
        <v>1</v>
      </c>
      <c r="P80">
        <v>1</v>
      </c>
      <c r="Q80">
        <v>1</v>
      </c>
      <c r="R80">
        <v>1</v>
      </c>
      <c r="S80">
        <v>1</v>
      </c>
    </row>
    <row r="81" spans="1:19" ht="28.8" x14ac:dyDescent="0.3">
      <c r="A81" s="97">
        <v>907</v>
      </c>
      <c r="B81" s="330" t="s">
        <v>330</v>
      </c>
      <c r="D81">
        <v>2</v>
      </c>
      <c r="E81">
        <v>2</v>
      </c>
      <c r="F81">
        <v>2</v>
      </c>
      <c r="G81">
        <v>2</v>
      </c>
      <c r="H81">
        <v>2</v>
      </c>
      <c r="I81">
        <v>2</v>
      </c>
      <c r="J81">
        <v>2</v>
      </c>
      <c r="K81">
        <v>2</v>
      </c>
      <c r="L81">
        <v>2</v>
      </c>
      <c r="M81">
        <v>2</v>
      </c>
      <c r="N81">
        <v>2</v>
      </c>
      <c r="O81">
        <v>2</v>
      </c>
      <c r="P81">
        <v>2</v>
      </c>
      <c r="Q81">
        <v>2</v>
      </c>
      <c r="R81">
        <v>2</v>
      </c>
      <c r="S81">
        <v>2</v>
      </c>
    </row>
    <row r="82" spans="1:19" ht="43.2" x14ac:dyDescent="0.3">
      <c r="A82" s="97">
        <v>947</v>
      </c>
      <c r="B82" s="330" t="s">
        <v>331</v>
      </c>
      <c r="D82" t="s">
        <v>733</v>
      </c>
      <c r="E82" t="s">
        <v>429</v>
      </c>
      <c r="F82" t="s">
        <v>585</v>
      </c>
      <c r="G82" t="s">
        <v>430</v>
      </c>
      <c r="H82">
        <v>0</v>
      </c>
      <c r="I82" t="s">
        <v>431</v>
      </c>
      <c r="J82">
        <v>0</v>
      </c>
      <c r="K82" t="s">
        <v>583</v>
      </c>
      <c r="L82" t="s">
        <v>433</v>
      </c>
      <c r="M82" t="s">
        <v>434</v>
      </c>
      <c r="N82" t="s">
        <v>584</v>
      </c>
      <c r="O82" t="s">
        <v>734</v>
      </c>
      <c r="P82" t="s">
        <v>435</v>
      </c>
      <c r="Q82" t="s">
        <v>436</v>
      </c>
      <c r="R82" t="s">
        <v>437</v>
      </c>
      <c r="S82">
        <v>0</v>
      </c>
    </row>
    <row r="83" spans="1:19" ht="43.2" x14ac:dyDescent="0.3">
      <c r="A83" s="97">
        <v>948</v>
      </c>
      <c r="B83" s="330" t="s">
        <v>332</v>
      </c>
      <c r="D83" t="s">
        <v>735</v>
      </c>
      <c r="E83" t="s">
        <v>439</v>
      </c>
      <c r="F83" t="s">
        <v>588</v>
      </c>
      <c r="G83" t="s">
        <v>440</v>
      </c>
      <c r="H83" t="s">
        <v>443</v>
      </c>
      <c r="I83" t="s">
        <v>441</v>
      </c>
      <c r="J83" t="s">
        <v>442</v>
      </c>
      <c r="K83" t="s">
        <v>586</v>
      </c>
      <c r="L83" t="s">
        <v>444</v>
      </c>
      <c r="M83" t="s">
        <v>445</v>
      </c>
      <c r="N83" t="s">
        <v>587</v>
      </c>
      <c r="O83" t="s">
        <v>736</v>
      </c>
      <c r="P83" t="s">
        <v>446</v>
      </c>
      <c r="Q83" t="s">
        <v>447</v>
      </c>
      <c r="R83" t="s">
        <v>448</v>
      </c>
      <c r="S83" t="s">
        <v>392</v>
      </c>
    </row>
    <row r="84" spans="1:19" ht="28.8" x14ac:dyDescent="0.3">
      <c r="A84" s="97">
        <v>949</v>
      </c>
      <c r="B84" s="330" t="s">
        <v>333</v>
      </c>
      <c r="D84" t="s">
        <v>168</v>
      </c>
      <c r="E84" t="s">
        <v>168</v>
      </c>
      <c r="F84" t="s">
        <v>168</v>
      </c>
      <c r="G84" t="s">
        <v>168</v>
      </c>
      <c r="H84" t="s">
        <v>168</v>
      </c>
      <c r="I84" t="s">
        <v>168</v>
      </c>
      <c r="J84" t="s">
        <v>168</v>
      </c>
      <c r="K84" t="s">
        <v>168</v>
      </c>
      <c r="L84" t="s">
        <v>168</v>
      </c>
      <c r="M84" t="s">
        <v>168</v>
      </c>
      <c r="N84" t="s">
        <v>168</v>
      </c>
      <c r="O84" t="s">
        <v>168</v>
      </c>
      <c r="P84" t="s">
        <v>168</v>
      </c>
      <c r="Q84" t="s">
        <v>168</v>
      </c>
      <c r="R84" t="s">
        <v>168</v>
      </c>
      <c r="S84" t="s">
        <v>168</v>
      </c>
    </row>
    <row r="85" spans="1:19" ht="43.2" x14ac:dyDescent="0.3">
      <c r="A85" s="97">
        <v>950</v>
      </c>
      <c r="B85" s="330" t="s">
        <v>334</v>
      </c>
      <c r="D85" t="s">
        <v>17</v>
      </c>
      <c r="E85" t="s">
        <v>17</v>
      </c>
      <c r="F85" t="s">
        <v>17</v>
      </c>
      <c r="G85" t="s">
        <v>17</v>
      </c>
      <c r="H85" t="s">
        <v>17</v>
      </c>
      <c r="I85" t="s">
        <v>17</v>
      </c>
      <c r="J85" t="s">
        <v>17</v>
      </c>
      <c r="K85" t="s">
        <v>17</v>
      </c>
      <c r="L85" t="s">
        <v>17</v>
      </c>
      <c r="M85" t="s">
        <v>737</v>
      </c>
      <c r="N85" t="s">
        <v>17</v>
      </c>
      <c r="O85" t="s">
        <v>17</v>
      </c>
      <c r="P85" t="s">
        <v>17</v>
      </c>
      <c r="Q85" t="s">
        <v>17</v>
      </c>
      <c r="R85" t="s">
        <v>17</v>
      </c>
      <c r="S85" t="s">
        <v>17</v>
      </c>
    </row>
    <row r="86" spans="1:19" ht="28.8" x14ac:dyDescent="0.3">
      <c r="A86" s="97">
        <v>951</v>
      </c>
      <c r="B86" s="330" t="s">
        <v>335</v>
      </c>
      <c r="D86">
        <v>2</v>
      </c>
      <c r="E86">
        <v>2</v>
      </c>
      <c r="F86">
        <v>2</v>
      </c>
      <c r="G86">
        <v>2</v>
      </c>
      <c r="H86">
        <v>2</v>
      </c>
      <c r="I86">
        <v>2</v>
      </c>
      <c r="J86">
        <v>2</v>
      </c>
      <c r="K86">
        <v>2</v>
      </c>
      <c r="L86">
        <v>2</v>
      </c>
      <c r="M86">
        <v>2</v>
      </c>
      <c r="N86">
        <v>2</v>
      </c>
      <c r="O86">
        <v>1</v>
      </c>
      <c r="P86">
        <v>2</v>
      </c>
      <c r="Q86">
        <v>2</v>
      </c>
      <c r="R86">
        <v>2</v>
      </c>
      <c r="S86">
        <v>2</v>
      </c>
    </row>
    <row r="87" spans="1:19" ht="57.6" x14ac:dyDescent="0.3">
      <c r="A87" s="97">
        <v>952</v>
      </c>
      <c r="B87" s="330" t="s">
        <v>336</v>
      </c>
      <c r="D87" t="s">
        <v>589</v>
      </c>
      <c r="E87" t="s">
        <v>449</v>
      </c>
      <c r="F87" t="s">
        <v>591</v>
      </c>
      <c r="G87" t="s">
        <v>450</v>
      </c>
      <c r="I87" t="s">
        <v>451</v>
      </c>
      <c r="L87" t="s">
        <v>452</v>
      </c>
      <c r="M87" t="s">
        <v>453</v>
      </c>
      <c r="N87" t="s">
        <v>590</v>
      </c>
      <c r="P87" t="s">
        <v>337</v>
      </c>
      <c r="Q87" t="s">
        <v>337</v>
      </c>
      <c r="R87" t="s">
        <v>454</v>
      </c>
      <c r="S87" t="s">
        <v>738</v>
      </c>
    </row>
    <row r="88" spans="1:19" ht="28.8" x14ac:dyDescent="0.3">
      <c r="A88" s="97">
        <v>953</v>
      </c>
      <c r="B88" s="330" t="s">
        <v>338</v>
      </c>
      <c r="D88">
        <v>2</v>
      </c>
      <c r="E88">
        <v>2</v>
      </c>
      <c r="F88">
        <v>2</v>
      </c>
      <c r="G88">
        <v>2</v>
      </c>
      <c r="H88">
        <v>2</v>
      </c>
      <c r="I88">
        <v>2</v>
      </c>
      <c r="J88">
        <v>2</v>
      </c>
      <c r="K88">
        <v>2</v>
      </c>
      <c r="L88">
        <v>2</v>
      </c>
      <c r="M88">
        <v>2</v>
      </c>
      <c r="N88">
        <v>2</v>
      </c>
      <c r="O88">
        <v>2</v>
      </c>
      <c r="P88">
        <v>2</v>
      </c>
      <c r="Q88">
        <v>2</v>
      </c>
      <c r="R88">
        <v>2</v>
      </c>
      <c r="S88">
        <v>2</v>
      </c>
    </row>
    <row r="89" spans="1:19" ht="57.6" x14ac:dyDescent="0.3">
      <c r="A89" s="97">
        <v>954</v>
      </c>
      <c r="B89" s="330" t="s">
        <v>166</v>
      </c>
      <c r="D89" t="s">
        <v>17</v>
      </c>
      <c r="E89" t="s">
        <v>17</v>
      </c>
      <c r="F89" t="s">
        <v>17</v>
      </c>
      <c r="G89" t="s">
        <v>17</v>
      </c>
      <c r="H89" t="s">
        <v>17</v>
      </c>
      <c r="I89" t="s">
        <v>17</v>
      </c>
      <c r="J89" t="s">
        <v>17</v>
      </c>
      <c r="K89" t="s">
        <v>17</v>
      </c>
      <c r="L89" t="s">
        <v>17</v>
      </c>
      <c r="M89" t="s">
        <v>17</v>
      </c>
      <c r="N89" t="s">
        <v>17</v>
      </c>
      <c r="O89" t="s">
        <v>17</v>
      </c>
      <c r="P89" t="s">
        <v>17</v>
      </c>
      <c r="Q89" t="s">
        <v>17</v>
      </c>
      <c r="R89" t="s">
        <v>17</v>
      </c>
      <c r="S89" t="s">
        <v>17</v>
      </c>
    </row>
    <row r="90" spans="1:19" ht="28.8" x14ac:dyDescent="0.3">
      <c r="A90" s="97">
        <v>955</v>
      </c>
      <c r="B90" s="330" t="s">
        <v>339</v>
      </c>
      <c r="D90">
        <v>0</v>
      </c>
      <c r="E90">
        <v>0</v>
      </c>
      <c r="F90">
        <v>0</v>
      </c>
      <c r="G90">
        <v>0</v>
      </c>
      <c r="H90">
        <v>2</v>
      </c>
      <c r="I90">
        <v>0</v>
      </c>
      <c r="J90">
        <v>0</v>
      </c>
      <c r="K90">
        <v>0</v>
      </c>
      <c r="L90">
        <v>0</v>
      </c>
      <c r="M90">
        <v>0</v>
      </c>
      <c r="N90">
        <v>0</v>
      </c>
      <c r="O90">
        <v>0</v>
      </c>
      <c r="P90">
        <v>0</v>
      </c>
      <c r="Q90">
        <v>0</v>
      </c>
      <c r="R90">
        <v>1</v>
      </c>
      <c r="S90">
        <v>1</v>
      </c>
    </row>
    <row r="91" spans="1:19" ht="72" x14ac:dyDescent="0.3">
      <c r="A91" s="97">
        <v>956</v>
      </c>
      <c r="B91" s="330" t="s">
        <v>167</v>
      </c>
      <c r="D91" t="s">
        <v>17</v>
      </c>
      <c r="E91" t="s">
        <v>17</v>
      </c>
      <c r="F91" t="s">
        <v>17</v>
      </c>
      <c r="G91" t="s">
        <v>17</v>
      </c>
      <c r="H91" t="s">
        <v>17</v>
      </c>
      <c r="I91" t="s">
        <v>17</v>
      </c>
      <c r="J91" t="s">
        <v>17</v>
      </c>
      <c r="K91" t="s">
        <v>17</v>
      </c>
      <c r="L91" t="s">
        <v>17</v>
      </c>
      <c r="M91" t="s">
        <v>17</v>
      </c>
      <c r="N91" t="s">
        <v>17</v>
      </c>
      <c r="O91" t="s">
        <v>17</v>
      </c>
      <c r="P91" t="s">
        <v>17</v>
      </c>
      <c r="Q91" t="s">
        <v>17</v>
      </c>
      <c r="R91" t="s">
        <v>17</v>
      </c>
      <c r="S91" t="s">
        <v>17</v>
      </c>
    </row>
    <row r="92" spans="1:19" ht="28.8" x14ac:dyDescent="0.3">
      <c r="A92" s="97">
        <v>957</v>
      </c>
      <c r="B92" s="330" t="s">
        <v>340</v>
      </c>
      <c r="D92">
        <v>0</v>
      </c>
      <c r="E92">
        <v>0</v>
      </c>
      <c r="F92">
        <v>0</v>
      </c>
      <c r="G92">
        <v>0</v>
      </c>
      <c r="H92">
        <v>1</v>
      </c>
      <c r="I92">
        <v>0</v>
      </c>
      <c r="J92">
        <v>0</v>
      </c>
      <c r="K92">
        <v>0</v>
      </c>
      <c r="L92">
        <v>0</v>
      </c>
      <c r="M92">
        <v>1</v>
      </c>
      <c r="N92">
        <v>0</v>
      </c>
      <c r="O92">
        <v>3</v>
      </c>
      <c r="P92">
        <v>0</v>
      </c>
      <c r="Q92">
        <v>0</v>
      </c>
      <c r="R92">
        <v>0</v>
      </c>
      <c r="S92">
        <v>0</v>
      </c>
    </row>
    <row r="93" spans="1:19" ht="72" x14ac:dyDescent="0.3">
      <c r="A93" s="97">
        <v>958</v>
      </c>
      <c r="B93" s="330" t="s">
        <v>341</v>
      </c>
      <c r="D93" t="s">
        <v>17</v>
      </c>
      <c r="E93" t="s">
        <v>17</v>
      </c>
      <c r="F93" t="s">
        <v>17</v>
      </c>
      <c r="G93" t="s">
        <v>17</v>
      </c>
      <c r="H93" t="s">
        <v>17</v>
      </c>
      <c r="I93" t="s">
        <v>17</v>
      </c>
      <c r="J93" t="s">
        <v>17</v>
      </c>
      <c r="K93" t="s">
        <v>17</v>
      </c>
      <c r="L93" t="s">
        <v>17</v>
      </c>
      <c r="M93" t="s">
        <v>17</v>
      </c>
      <c r="N93" t="s">
        <v>17</v>
      </c>
      <c r="O93" t="s">
        <v>17</v>
      </c>
      <c r="P93" t="s">
        <v>17</v>
      </c>
      <c r="Q93" t="s">
        <v>17</v>
      </c>
      <c r="R93" t="s">
        <v>17</v>
      </c>
      <c r="S93" t="s">
        <v>17</v>
      </c>
    </row>
    <row r="94" spans="1:19" ht="57.6" x14ac:dyDescent="0.3">
      <c r="A94" s="97">
        <v>959</v>
      </c>
      <c r="B94" s="330" t="s">
        <v>342</v>
      </c>
      <c r="D94">
        <v>3</v>
      </c>
      <c r="E94">
        <v>3</v>
      </c>
      <c r="F94">
        <v>3</v>
      </c>
      <c r="G94">
        <v>3</v>
      </c>
      <c r="H94">
        <v>3</v>
      </c>
      <c r="I94">
        <v>2</v>
      </c>
      <c r="J94">
        <v>2</v>
      </c>
      <c r="K94">
        <v>3</v>
      </c>
      <c r="L94">
        <v>2</v>
      </c>
      <c r="M94">
        <v>2</v>
      </c>
      <c r="N94">
        <v>2</v>
      </c>
      <c r="O94">
        <v>3</v>
      </c>
      <c r="P94">
        <v>2</v>
      </c>
      <c r="Q94">
        <v>3</v>
      </c>
      <c r="R94">
        <v>3</v>
      </c>
      <c r="S94">
        <v>2</v>
      </c>
    </row>
    <row r="95" spans="1:19" x14ac:dyDescent="0.3">
      <c r="A95" s="97">
        <v>960</v>
      </c>
      <c r="B95" s="330" t="s">
        <v>343</v>
      </c>
      <c r="D95" t="s">
        <v>739</v>
      </c>
      <c r="E95" t="s">
        <v>455</v>
      </c>
      <c r="F95" t="s">
        <v>595</v>
      </c>
      <c r="G95" t="s">
        <v>456</v>
      </c>
      <c r="H95" t="s">
        <v>592</v>
      </c>
      <c r="I95" t="s">
        <v>457</v>
      </c>
      <c r="J95" t="s">
        <v>458</v>
      </c>
      <c r="K95" t="s">
        <v>593</v>
      </c>
      <c r="L95" t="s">
        <v>460</v>
      </c>
      <c r="M95" t="s">
        <v>461</v>
      </c>
      <c r="N95" t="s">
        <v>594</v>
      </c>
      <c r="O95" t="s">
        <v>740</v>
      </c>
      <c r="P95" t="s">
        <v>485</v>
      </c>
      <c r="Q95" t="s">
        <v>436</v>
      </c>
      <c r="R95" t="s">
        <v>463</v>
      </c>
      <c r="S95" t="s">
        <v>464</v>
      </c>
    </row>
    <row r="96" spans="1:19" x14ac:dyDescent="0.3">
      <c r="A96" s="97">
        <v>962</v>
      </c>
      <c r="B96" s="330" t="s">
        <v>344</v>
      </c>
      <c r="D96" t="s">
        <v>346</v>
      </c>
      <c r="E96" t="s">
        <v>345</v>
      </c>
      <c r="F96" t="s">
        <v>596</v>
      </c>
      <c r="G96" t="s">
        <v>345</v>
      </c>
      <c r="H96" t="s">
        <v>346</v>
      </c>
      <c r="I96" t="s">
        <v>346</v>
      </c>
      <c r="J96" t="s">
        <v>465</v>
      </c>
      <c r="K96" t="s">
        <v>345</v>
      </c>
      <c r="L96" t="s">
        <v>346</v>
      </c>
      <c r="M96" t="s">
        <v>346</v>
      </c>
      <c r="N96" t="s">
        <v>345</v>
      </c>
      <c r="O96" t="s">
        <v>345</v>
      </c>
      <c r="P96" t="s">
        <v>345</v>
      </c>
      <c r="Q96" t="s">
        <v>447</v>
      </c>
      <c r="R96" t="s">
        <v>345</v>
      </c>
      <c r="S96" t="s">
        <v>345</v>
      </c>
    </row>
    <row r="97" spans="1:19" x14ac:dyDescent="0.3">
      <c r="A97" s="97">
        <v>964</v>
      </c>
      <c r="B97" s="330" t="s">
        <v>347</v>
      </c>
      <c r="D97" t="s">
        <v>741</v>
      </c>
      <c r="E97" t="s">
        <v>742</v>
      </c>
      <c r="F97" t="s">
        <v>597</v>
      </c>
      <c r="G97" t="s">
        <v>743</v>
      </c>
      <c r="H97" t="s">
        <v>744</v>
      </c>
      <c r="I97" t="s">
        <v>590</v>
      </c>
      <c r="J97" t="s">
        <v>745</v>
      </c>
      <c r="K97" t="s">
        <v>742</v>
      </c>
      <c r="L97" t="s">
        <v>742</v>
      </c>
      <c r="M97" t="s">
        <v>746</v>
      </c>
      <c r="N97" t="s">
        <v>747</v>
      </c>
      <c r="O97" t="s">
        <v>748</v>
      </c>
      <c r="P97" t="s">
        <v>742</v>
      </c>
      <c r="Q97" t="s">
        <v>749</v>
      </c>
      <c r="R97" t="s">
        <v>742</v>
      </c>
      <c r="S97" t="s">
        <v>750</v>
      </c>
    </row>
    <row r="98" spans="1:19" ht="28.8" x14ac:dyDescent="0.3">
      <c r="A98" s="97">
        <v>966</v>
      </c>
      <c r="B98" s="330" t="s">
        <v>348</v>
      </c>
      <c r="D98" t="s">
        <v>466</v>
      </c>
      <c r="E98" t="s">
        <v>467</v>
      </c>
      <c r="F98" t="s">
        <v>751</v>
      </c>
      <c r="G98" t="s">
        <v>468</v>
      </c>
      <c r="H98" t="s">
        <v>598</v>
      </c>
      <c r="I98" t="s">
        <v>599</v>
      </c>
      <c r="J98" t="s">
        <v>469</v>
      </c>
      <c r="K98" t="s">
        <v>600</v>
      </c>
      <c r="L98" t="s">
        <v>470</v>
      </c>
      <c r="M98" t="s">
        <v>471</v>
      </c>
      <c r="N98" t="s">
        <v>472</v>
      </c>
      <c r="O98" t="s">
        <v>752</v>
      </c>
      <c r="P98" t="s">
        <v>473</v>
      </c>
      <c r="Q98" t="s">
        <v>601</v>
      </c>
      <c r="R98" t="s">
        <v>474</v>
      </c>
      <c r="S98" t="s">
        <v>753</v>
      </c>
    </row>
    <row r="99" spans="1:19" ht="28.8" x14ac:dyDescent="0.3">
      <c r="A99" s="97">
        <v>968</v>
      </c>
      <c r="B99" s="330" t="s">
        <v>349</v>
      </c>
      <c r="D99" t="s">
        <v>602</v>
      </c>
      <c r="E99" t="s">
        <v>475</v>
      </c>
      <c r="F99" t="s">
        <v>754</v>
      </c>
      <c r="G99" t="s">
        <v>476</v>
      </c>
      <c r="H99" t="s">
        <v>603</v>
      </c>
      <c r="I99" t="s">
        <v>477</v>
      </c>
      <c r="J99" t="s">
        <v>478</v>
      </c>
      <c r="K99" t="s">
        <v>604</v>
      </c>
      <c r="L99" t="s">
        <v>479</v>
      </c>
      <c r="M99" t="s">
        <v>480</v>
      </c>
      <c r="N99" t="s">
        <v>605</v>
      </c>
      <c r="O99" t="s">
        <v>755</v>
      </c>
      <c r="P99" t="s">
        <v>481</v>
      </c>
      <c r="Q99" t="s">
        <v>482</v>
      </c>
      <c r="R99" t="s">
        <v>483</v>
      </c>
      <c r="S99" t="s">
        <v>484</v>
      </c>
    </row>
    <row r="100" spans="1:19" ht="28.8" x14ac:dyDescent="0.3">
      <c r="A100" s="97">
        <v>973</v>
      </c>
      <c r="B100" s="330" t="s">
        <v>756</v>
      </c>
      <c r="D100">
        <v>0</v>
      </c>
      <c r="E100">
        <v>0</v>
      </c>
      <c r="F100">
        <v>0</v>
      </c>
      <c r="G100">
        <v>0</v>
      </c>
      <c r="H100">
        <v>0</v>
      </c>
      <c r="I100">
        <v>0</v>
      </c>
      <c r="J100">
        <v>0</v>
      </c>
      <c r="K100">
        <v>0</v>
      </c>
      <c r="L100">
        <v>0</v>
      </c>
      <c r="M100">
        <v>0</v>
      </c>
      <c r="N100">
        <v>0</v>
      </c>
      <c r="O100">
        <v>0</v>
      </c>
      <c r="P100">
        <v>0</v>
      </c>
      <c r="Q100">
        <v>0</v>
      </c>
      <c r="R100">
        <v>0</v>
      </c>
      <c r="S100">
        <v>0</v>
      </c>
    </row>
    <row r="101" spans="1:19" ht="100.8" x14ac:dyDescent="0.3">
      <c r="A101" s="97">
        <v>974</v>
      </c>
      <c r="B101" s="330" t="s">
        <v>350</v>
      </c>
      <c r="D101">
        <v>3</v>
      </c>
      <c r="E101">
        <v>3</v>
      </c>
      <c r="F101">
        <v>3</v>
      </c>
      <c r="G101">
        <v>3</v>
      </c>
      <c r="H101">
        <v>3</v>
      </c>
      <c r="I101">
        <v>2</v>
      </c>
      <c r="J101">
        <v>2</v>
      </c>
      <c r="K101">
        <v>3</v>
      </c>
      <c r="L101">
        <v>2</v>
      </c>
      <c r="M101">
        <v>2</v>
      </c>
      <c r="N101">
        <v>2</v>
      </c>
      <c r="O101">
        <v>3</v>
      </c>
      <c r="P101">
        <v>2</v>
      </c>
      <c r="Q101">
        <v>3</v>
      </c>
      <c r="R101">
        <v>2</v>
      </c>
      <c r="S101">
        <v>2</v>
      </c>
    </row>
    <row r="102" spans="1:19" ht="28.8" x14ac:dyDescent="0.3">
      <c r="A102" s="97">
        <v>975</v>
      </c>
      <c r="B102" s="330" t="s">
        <v>213</v>
      </c>
      <c r="D102">
        <v>1</v>
      </c>
      <c r="E102">
        <v>2</v>
      </c>
      <c r="F102">
        <v>1</v>
      </c>
      <c r="G102">
        <v>2</v>
      </c>
      <c r="H102">
        <v>1</v>
      </c>
      <c r="I102">
        <v>2</v>
      </c>
      <c r="J102">
        <v>2</v>
      </c>
      <c r="K102">
        <v>2</v>
      </c>
      <c r="L102">
        <v>2</v>
      </c>
      <c r="M102">
        <v>1</v>
      </c>
      <c r="N102">
        <v>2</v>
      </c>
      <c r="O102">
        <v>1</v>
      </c>
      <c r="P102">
        <v>2</v>
      </c>
      <c r="Q102">
        <v>2</v>
      </c>
      <c r="R102">
        <v>1</v>
      </c>
      <c r="S102">
        <v>1</v>
      </c>
    </row>
    <row r="103" spans="1:19" ht="57.6" x14ac:dyDescent="0.3">
      <c r="A103" s="97">
        <v>979</v>
      </c>
      <c r="B103" s="330" t="s">
        <v>351</v>
      </c>
      <c r="D103">
        <v>2</v>
      </c>
      <c r="E103">
        <v>1</v>
      </c>
      <c r="F103">
        <v>2</v>
      </c>
      <c r="G103">
        <v>1</v>
      </c>
      <c r="H103">
        <v>2</v>
      </c>
      <c r="I103">
        <v>1</v>
      </c>
      <c r="J103">
        <v>2</v>
      </c>
      <c r="K103">
        <v>1</v>
      </c>
      <c r="L103">
        <v>1</v>
      </c>
      <c r="M103">
        <v>1</v>
      </c>
      <c r="N103">
        <v>2</v>
      </c>
      <c r="O103">
        <v>2</v>
      </c>
      <c r="P103">
        <v>1</v>
      </c>
      <c r="Q103">
        <v>1</v>
      </c>
      <c r="R103">
        <v>1</v>
      </c>
      <c r="S103">
        <v>2</v>
      </c>
    </row>
    <row r="104" spans="1:19" ht="28.8" x14ac:dyDescent="0.3">
      <c r="A104" s="97">
        <v>980</v>
      </c>
      <c r="B104" s="330" t="s">
        <v>209</v>
      </c>
      <c r="D104" t="s">
        <v>757</v>
      </c>
      <c r="E104" t="s">
        <v>758</v>
      </c>
      <c r="F104" t="s">
        <v>597</v>
      </c>
      <c r="G104" t="s">
        <v>759</v>
      </c>
      <c r="H104" t="s">
        <v>760</v>
      </c>
      <c r="I104" t="s">
        <v>761</v>
      </c>
      <c r="J104" t="s">
        <v>762</v>
      </c>
      <c r="K104" t="s">
        <v>758</v>
      </c>
      <c r="L104" t="s">
        <v>763</v>
      </c>
      <c r="M104" t="s">
        <v>764</v>
      </c>
      <c r="N104" t="s">
        <v>765</v>
      </c>
      <c r="O104" t="s">
        <v>766</v>
      </c>
      <c r="P104" t="s">
        <v>767</v>
      </c>
      <c r="Q104" t="s">
        <v>758</v>
      </c>
      <c r="R104" t="s">
        <v>768</v>
      </c>
      <c r="S104" t="s">
        <v>769</v>
      </c>
    </row>
    <row r="105" spans="1:19" x14ac:dyDescent="0.3">
      <c r="A105" s="97">
        <v>995</v>
      </c>
      <c r="B105" s="330" t="s">
        <v>95</v>
      </c>
      <c r="D105">
        <v>0</v>
      </c>
      <c r="E105">
        <v>0</v>
      </c>
      <c r="F105">
        <v>0</v>
      </c>
      <c r="G105">
        <v>0</v>
      </c>
      <c r="I105">
        <v>0</v>
      </c>
      <c r="J105">
        <v>0</v>
      </c>
      <c r="K105">
        <v>0</v>
      </c>
      <c r="L105">
        <v>0</v>
      </c>
      <c r="M105">
        <v>0</v>
      </c>
      <c r="N105">
        <v>0</v>
      </c>
      <c r="P105">
        <v>0</v>
      </c>
      <c r="Q105">
        <v>0</v>
      </c>
      <c r="R105">
        <v>0</v>
      </c>
      <c r="S105">
        <v>0</v>
      </c>
    </row>
    <row r="106" spans="1:19" x14ac:dyDescent="0.3">
      <c r="A106" s="97">
        <v>996</v>
      </c>
      <c r="B106" s="330" t="s">
        <v>96</v>
      </c>
      <c r="D106">
        <v>0</v>
      </c>
      <c r="E106">
        <v>0</v>
      </c>
      <c r="F106">
        <v>0</v>
      </c>
      <c r="G106">
        <v>0</v>
      </c>
      <c r="I106">
        <v>0</v>
      </c>
      <c r="J106">
        <v>0</v>
      </c>
      <c r="K106">
        <v>0</v>
      </c>
      <c r="L106">
        <v>0</v>
      </c>
      <c r="M106">
        <v>0</v>
      </c>
      <c r="N106">
        <v>0</v>
      </c>
      <c r="P106">
        <v>0</v>
      </c>
      <c r="Q106">
        <v>0</v>
      </c>
      <c r="R106">
        <v>0</v>
      </c>
      <c r="S106">
        <v>0</v>
      </c>
    </row>
    <row r="107" spans="1:19" x14ac:dyDescent="0.3">
      <c r="A107" s="97">
        <v>998</v>
      </c>
      <c r="B107" s="330" t="s">
        <v>97</v>
      </c>
      <c r="D107">
        <v>55</v>
      </c>
      <c r="E107">
        <v>55</v>
      </c>
      <c r="F107">
        <v>55</v>
      </c>
      <c r="G107">
        <v>55</v>
      </c>
      <c r="H107">
        <v>55</v>
      </c>
      <c r="I107">
        <v>55</v>
      </c>
      <c r="J107">
        <v>55</v>
      </c>
      <c r="K107">
        <v>55</v>
      </c>
      <c r="L107">
        <v>55</v>
      </c>
      <c r="M107">
        <v>55</v>
      </c>
      <c r="N107">
        <v>55</v>
      </c>
      <c r="O107">
        <v>55</v>
      </c>
      <c r="P107">
        <v>55</v>
      </c>
      <c r="Q107">
        <v>55</v>
      </c>
      <c r="R107">
        <v>55</v>
      </c>
      <c r="S107">
        <v>55</v>
      </c>
    </row>
    <row r="108" spans="1:19" x14ac:dyDescent="0.3">
      <c r="A108" s="97">
        <v>999</v>
      </c>
      <c r="B108" s="330" t="s">
        <v>98</v>
      </c>
      <c r="D108">
        <v>551100</v>
      </c>
      <c r="E108">
        <v>551101</v>
      </c>
      <c r="F108">
        <v>551116</v>
      </c>
      <c r="G108">
        <v>551102</v>
      </c>
      <c r="H108">
        <v>551103</v>
      </c>
      <c r="I108">
        <v>551113</v>
      </c>
      <c r="J108">
        <v>551104</v>
      </c>
      <c r="K108">
        <v>551105</v>
      </c>
      <c r="L108">
        <v>551106</v>
      </c>
      <c r="M108">
        <v>551107</v>
      </c>
      <c r="N108">
        <v>551108</v>
      </c>
      <c r="O108">
        <v>551109</v>
      </c>
      <c r="P108">
        <v>551112</v>
      </c>
      <c r="Q108">
        <v>551115</v>
      </c>
      <c r="R108">
        <v>551114</v>
      </c>
      <c r="S108">
        <v>551117</v>
      </c>
    </row>
    <row r="109" spans="1:19" x14ac:dyDescent="0.3">
      <c r="A109" s="97">
        <v>1052</v>
      </c>
      <c r="B109" s="330" t="s">
        <v>606</v>
      </c>
      <c r="D109">
        <v>0</v>
      </c>
      <c r="E109">
        <v>0</v>
      </c>
      <c r="F109">
        <v>0</v>
      </c>
      <c r="G109">
        <v>0</v>
      </c>
      <c r="H109">
        <v>0</v>
      </c>
      <c r="I109">
        <v>0</v>
      </c>
      <c r="J109">
        <v>0</v>
      </c>
      <c r="K109">
        <v>0</v>
      </c>
      <c r="L109">
        <v>0</v>
      </c>
      <c r="M109">
        <v>0</v>
      </c>
      <c r="N109">
        <v>0</v>
      </c>
      <c r="O109">
        <v>0</v>
      </c>
      <c r="P109">
        <v>0</v>
      </c>
      <c r="Q109">
        <v>0</v>
      </c>
      <c r="R109">
        <v>0</v>
      </c>
      <c r="S109">
        <v>0</v>
      </c>
    </row>
    <row r="110" spans="1:19" ht="28.8" x14ac:dyDescent="0.3">
      <c r="A110" s="97">
        <v>1058</v>
      </c>
      <c r="B110" s="330" t="s">
        <v>394</v>
      </c>
      <c r="D110">
        <v>2</v>
      </c>
      <c r="E110">
        <v>2</v>
      </c>
      <c r="F110">
        <v>2</v>
      </c>
      <c r="G110">
        <v>2</v>
      </c>
      <c r="H110">
        <v>1</v>
      </c>
      <c r="I110">
        <v>2</v>
      </c>
      <c r="J110">
        <v>2</v>
      </c>
      <c r="K110">
        <v>2</v>
      </c>
      <c r="L110">
        <v>2</v>
      </c>
      <c r="M110">
        <v>2</v>
      </c>
      <c r="N110">
        <v>2</v>
      </c>
      <c r="O110">
        <v>2</v>
      </c>
      <c r="P110">
        <v>2</v>
      </c>
      <c r="Q110">
        <v>2</v>
      </c>
      <c r="R110">
        <v>2</v>
      </c>
      <c r="S110">
        <v>2</v>
      </c>
    </row>
    <row r="111" spans="1:19" ht="28.8" x14ac:dyDescent="0.3">
      <c r="A111" s="97">
        <v>1059</v>
      </c>
      <c r="B111" s="330" t="s">
        <v>607</v>
      </c>
      <c r="D111">
        <v>1</v>
      </c>
      <c r="E111">
        <v>1</v>
      </c>
      <c r="F111">
        <v>1</v>
      </c>
      <c r="G111">
        <v>1</v>
      </c>
      <c r="H111">
        <v>1</v>
      </c>
      <c r="I111">
        <v>1</v>
      </c>
      <c r="J111">
        <v>1</v>
      </c>
      <c r="K111">
        <v>1</v>
      </c>
      <c r="L111">
        <v>2</v>
      </c>
      <c r="M111">
        <v>1</v>
      </c>
      <c r="N111">
        <v>1</v>
      </c>
      <c r="O111">
        <v>2</v>
      </c>
      <c r="P111">
        <v>1</v>
      </c>
      <c r="Q111">
        <v>1</v>
      </c>
      <c r="R111">
        <v>1</v>
      </c>
      <c r="S111">
        <v>1</v>
      </c>
    </row>
    <row r="112" spans="1:19" ht="28.8" x14ac:dyDescent="0.3">
      <c r="A112" s="97">
        <v>1063</v>
      </c>
      <c r="B112" s="330" t="s">
        <v>770</v>
      </c>
      <c r="H112">
        <v>0</v>
      </c>
    </row>
    <row r="113" spans="1:19" ht="28.8" x14ac:dyDescent="0.3">
      <c r="A113" s="97">
        <v>1064</v>
      </c>
      <c r="B113" s="330" t="s">
        <v>771</v>
      </c>
      <c r="E113">
        <v>9781</v>
      </c>
      <c r="H113">
        <v>0</v>
      </c>
      <c r="L113">
        <v>78622</v>
      </c>
      <c r="S113">
        <v>11117</v>
      </c>
    </row>
    <row r="114" spans="1:19" x14ac:dyDescent="0.3">
      <c r="A114" s="97">
        <v>1066</v>
      </c>
      <c r="B114" s="330" t="s">
        <v>608</v>
      </c>
      <c r="D114" t="s">
        <v>772</v>
      </c>
      <c r="E114" t="s">
        <v>773</v>
      </c>
      <c r="F114" t="s">
        <v>774</v>
      </c>
      <c r="G114" t="s">
        <v>775</v>
      </c>
      <c r="H114" t="s">
        <v>776</v>
      </c>
      <c r="I114" t="s">
        <v>777</v>
      </c>
      <c r="J114" t="s">
        <v>778</v>
      </c>
      <c r="K114" t="s">
        <v>773</v>
      </c>
      <c r="L114" t="s">
        <v>773</v>
      </c>
      <c r="M114" t="s">
        <v>779</v>
      </c>
      <c r="N114" t="s">
        <v>780</v>
      </c>
      <c r="O114" t="s">
        <v>781</v>
      </c>
      <c r="P114" t="s">
        <v>779</v>
      </c>
      <c r="Q114" t="s">
        <v>782</v>
      </c>
      <c r="R114" t="s">
        <v>779</v>
      </c>
      <c r="S114" t="s">
        <v>783</v>
      </c>
    </row>
    <row r="115" spans="1:19" x14ac:dyDescent="0.3">
      <c r="A115" s="97">
        <v>9000</v>
      </c>
      <c r="B115" s="330" t="s">
        <v>352</v>
      </c>
      <c r="C115" t="s">
        <v>137</v>
      </c>
      <c r="D115">
        <v>38735405</v>
      </c>
      <c r="E115">
        <v>61508872</v>
      </c>
      <c r="F115">
        <v>224768869.09999999</v>
      </c>
      <c r="G115">
        <v>137885006</v>
      </c>
      <c r="H115">
        <v>92720291.700000003</v>
      </c>
      <c r="I115">
        <v>40530532</v>
      </c>
      <c r="J115">
        <v>50206779.700000003</v>
      </c>
      <c r="K115">
        <v>131356283</v>
      </c>
      <c r="L115">
        <v>64580100</v>
      </c>
      <c r="M115">
        <v>61635320</v>
      </c>
      <c r="N115">
        <v>49217741</v>
      </c>
      <c r="O115">
        <v>35214459</v>
      </c>
      <c r="P115">
        <v>177206643</v>
      </c>
      <c r="Q115">
        <v>79465057</v>
      </c>
      <c r="R115">
        <v>54079534</v>
      </c>
      <c r="S115">
        <v>113316663.3</v>
      </c>
    </row>
    <row r="116" spans="1:19" x14ac:dyDescent="0.3">
      <c r="A116" s="97">
        <v>9001</v>
      </c>
      <c r="B116" s="330" t="s">
        <v>353</v>
      </c>
      <c r="C116" t="s">
        <v>354</v>
      </c>
      <c r="D116">
        <v>3631541</v>
      </c>
      <c r="E116">
        <v>3812496</v>
      </c>
      <c r="F116">
        <v>14725426</v>
      </c>
      <c r="G116">
        <v>8532772</v>
      </c>
      <c r="H116">
        <v>3566790</v>
      </c>
      <c r="I116">
        <v>3985729</v>
      </c>
      <c r="J116">
        <v>4919207</v>
      </c>
      <c r="K116">
        <v>10306204</v>
      </c>
      <c r="L116">
        <v>3179352</v>
      </c>
      <c r="M116">
        <v>2696616</v>
      </c>
      <c r="N116">
        <v>3889790</v>
      </c>
      <c r="O116">
        <v>1876632</v>
      </c>
      <c r="P116">
        <v>14540244</v>
      </c>
      <c r="Q116">
        <v>7107115</v>
      </c>
      <c r="R116">
        <v>3166280</v>
      </c>
      <c r="S116">
        <v>9074422</v>
      </c>
    </row>
    <row r="117" spans="1:19" ht="28.8" x14ac:dyDescent="0.3">
      <c r="A117" s="97">
        <v>9002</v>
      </c>
      <c r="B117" s="330" t="s">
        <v>355</v>
      </c>
      <c r="C117" t="s">
        <v>356</v>
      </c>
      <c r="D117">
        <v>497798</v>
      </c>
      <c r="E117">
        <v>2095581</v>
      </c>
      <c r="F117">
        <v>11255152</v>
      </c>
      <c r="G117">
        <v>4205840</v>
      </c>
      <c r="H117">
        <v>970136</v>
      </c>
      <c r="I117">
        <v>652033</v>
      </c>
      <c r="J117">
        <v>1061714</v>
      </c>
      <c r="K117">
        <v>3811284</v>
      </c>
      <c r="L117">
        <v>1155589</v>
      </c>
      <c r="M117">
        <v>893404</v>
      </c>
      <c r="N117">
        <v>2599758</v>
      </c>
      <c r="O117">
        <v>1165237</v>
      </c>
      <c r="P117">
        <v>3881649</v>
      </c>
      <c r="Q117">
        <v>2457526</v>
      </c>
      <c r="R117">
        <v>1047107</v>
      </c>
      <c r="S117">
        <v>1915539</v>
      </c>
    </row>
    <row r="118" spans="1:19" ht="28.8" x14ac:dyDescent="0.3">
      <c r="A118" s="97">
        <v>9003</v>
      </c>
      <c r="B118" s="330" t="s">
        <v>357</v>
      </c>
      <c r="C118" t="s">
        <v>358</v>
      </c>
      <c r="D118">
        <v>1347163</v>
      </c>
      <c r="E118">
        <v>3171960</v>
      </c>
      <c r="F118">
        <v>15004790</v>
      </c>
      <c r="G118">
        <v>8326320</v>
      </c>
      <c r="H118">
        <v>1746524</v>
      </c>
      <c r="I118">
        <v>2230916</v>
      </c>
      <c r="J118">
        <v>3449821</v>
      </c>
      <c r="K118">
        <v>6179298</v>
      </c>
      <c r="L118">
        <v>2382605</v>
      </c>
      <c r="M118">
        <v>2000531</v>
      </c>
      <c r="N118">
        <v>3511346</v>
      </c>
      <c r="O118">
        <v>1714720</v>
      </c>
      <c r="P118">
        <v>7590648</v>
      </c>
      <c r="Q118">
        <v>3007336</v>
      </c>
      <c r="R118">
        <v>2006519</v>
      </c>
      <c r="S118">
        <v>6796724</v>
      </c>
    </row>
    <row r="119" spans="1:19" ht="57.6" x14ac:dyDescent="0.3">
      <c r="A119" s="97">
        <v>9004</v>
      </c>
      <c r="B119" s="330" t="s">
        <v>359</v>
      </c>
      <c r="C119" t="s">
        <v>360</v>
      </c>
      <c r="D119" t="s">
        <v>137</v>
      </c>
      <c r="E119" t="s">
        <v>137</v>
      </c>
      <c r="F119" t="s">
        <v>137</v>
      </c>
      <c r="G119" t="s">
        <v>137</v>
      </c>
      <c r="H119" t="s">
        <v>137</v>
      </c>
      <c r="I119" t="s">
        <v>137</v>
      </c>
      <c r="J119" t="s">
        <v>137</v>
      </c>
      <c r="K119" t="s">
        <v>137</v>
      </c>
      <c r="L119" t="s">
        <v>137</v>
      </c>
      <c r="M119" t="s">
        <v>137</v>
      </c>
      <c r="N119" t="s">
        <v>137</v>
      </c>
      <c r="O119" t="s">
        <v>137</v>
      </c>
      <c r="P119" t="s">
        <v>137</v>
      </c>
      <c r="Q119" t="s">
        <v>137</v>
      </c>
      <c r="R119" t="s">
        <v>137</v>
      </c>
      <c r="S119" t="s">
        <v>137</v>
      </c>
    </row>
    <row r="120" spans="1:19" ht="28.8" x14ac:dyDescent="0.3">
      <c r="A120" s="97">
        <v>9005</v>
      </c>
      <c r="B120" s="330" t="s">
        <v>361</v>
      </c>
      <c r="C120" t="s">
        <v>362</v>
      </c>
      <c r="D120">
        <v>1066671</v>
      </c>
      <c r="E120">
        <v>689186</v>
      </c>
      <c r="F120">
        <v>-1054083</v>
      </c>
      <c r="G120">
        <v>523138</v>
      </c>
      <c r="H120">
        <v>358783</v>
      </c>
      <c r="I120">
        <v>1375138</v>
      </c>
      <c r="J120">
        <v>54080</v>
      </c>
      <c r="K120">
        <v>1130674</v>
      </c>
      <c r="L120">
        <v>-847059</v>
      </c>
      <c r="M120">
        <v>-506259</v>
      </c>
      <c r="N120">
        <v>-1053</v>
      </c>
      <c r="O120">
        <v>163694</v>
      </c>
      <c r="P120">
        <v>2799654</v>
      </c>
      <c r="Q120">
        <v>-622469</v>
      </c>
      <c r="R120">
        <v>329415</v>
      </c>
      <c r="S120">
        <v>868075</v>
      </c>
    </row>
    <row r="121" spans="1:19" x14ac:dyDescent="0.3">
      <c r="A121" s="97">
        <v>9006</v>
      </c>
      <c r="B121" s="330" t="s">
        <v>363</v>
      </c>
      <c r="C121" t="s">
        <v>364</v>
      </c>
      <c r="D121">
        <v>656125</v>
      </c>
      <c r="E121">
        <v>340451</v>
      </c>
      <c r="F121">
        <v>19932285</v>
      </c>
      <c r="G121">
        <v>9500141</v>
      </c>
      <c r="H121">
        <v>12488300</v>
      </c>
      <c r="I121">
        <v>203554</v>
      </c>
      <c r="J121">
        <v>2834666</v>
      </c>
      <c r="K121">
        <v>12528659</v>
      </c>
      <c r="L121">
        <v>8464699</v>
      </c>
      <c r="M121">
        <v>8589571</v>
      </c>
      <c r="N121">
        <v>139108</v>
      </c>
      <c r="O121">
        <v>248045</v>
      </c>
      <c r="P121">
        <v>339337</v>
      </c>
      <c r="Q121">
        <v>6904010</v>
      </c>
      <c r="R121">
        <v>145145</v>
      </c>
      <c r="S121">
        <v>6801412</v>
      </c>
    </row>
    <row r="122" spans="1:19" ht="28.8" x14ac:dyDescent="0.3">
      <c r="A122" s="97">
        <v>9007</v>
      </c>
      <c r="B122" s="330" t="s">
        <v>401</v>
      </c>
      <c r="C122" t="s">
        <v>365</v>
      </c>
      <c r="D122">
        <v>1.6256999999999999</v>
      </c>
      <c r="E122">
        <v>2.0243000000000002</v>
      </c>
      <c r="F122">
        <v>-5.2900000000000003E-2</v>
      </c>
      <c r="G122">
        <v>5.5100000000000003E-2</v>
      </c>
      <c r="H122">
        <v>2.87E-2</v>
      </c>
      <c r="I122">
        <v>6.7556000000000003</v>
      </c>
      <c r="J122">
        <v>1.9099999999999999E-2</v>
      </c>
      <c r="K122">
        <v>9.0200000000000002E-2</v>
      </c>
      <c r="L122">
        <v>-0.10009999999999999</v>
      </c>
      <c r="M122">
        <v>-5.8900000000000001E-2</v>
      </c>
      <c r="N122">
        <v>-7.6E-3</v>
      </c>
      <c r="O122">
        <v>0.65990000000000004</v>
      </c>
      <c r="P122">
        <v>8.2504000000000008</v>
      </c>
      <c r="Q122">
        <v>-9.0200000000000002E-2</v>
      </c>
      <c r="R122">
        <v>2.2696000000000001</v>
      </c>
      <c r="S122">
        <v>0.12759999999999999</v>
      </c>
    </row>
    <row r="123" spans="1:19" x14ac:dyDescent="0.3">
      <c r="A123" s="97">
        <v>9008</v>
      </c>
      <c r="B123" s="330" t="s">
        <v>366</v>
      </c>
      <c r="C123" t="s">
        <v>137</v>
      </c>
      <c r="D123">
        <v>0</v>
      </c>
      <c r="E123">
        <v>0</v>
      </c>
      <c r="F123">
        <v>0</v>
      </c>
      <c r="G123">
        <v>0</v>
      </c>
      <c r="H123">
        <v>0</v>
      </c>
      <c r="I123">
        <v>0</v>
      </c>
      <c r="J123">
        <v>0</v>
      </c>
      <c r="K123">
        <v>0</v>
      </c>
      <c r="L123">
        <v>25.5</v>
      </c>
      <c r="M123">
        <v>0</v>
      </c>
      <c r="N123">
        <v>5.03</v>
      </c>
      <c r="O123">
        <v>0</v>
      </c>
      <c r="P123">
        <v>0</v>
      </c>
      <c r="Q123">
        <v>0</v>
      </c>
      <c r="R123">
        <v>0</v>
      </c>
      <c r="S123">
        <v>0</v>
      </c>
    </row>
    <row r="124" spans="1:19" ht="28.8" x14ac:dyDescent="0.3">
      <c r="A124" s="97">
        <v>9010</v>
      </c>
      <c r="B124" s="330" t="s">
        <v>367</v>
      </c>
      <c r="C124" t="s">
        <v>368</v>
      </c>
      <c r="D124">
        <v>0</v>
      </c>
      <c r="E124">
        <v>0</v>
      </c>
      <c r="F124">
        <v>0</v>
      </c>
      <c r="G124">
        <v>0</v>
      </c>
      <c r="H124">
        <v>0</v>
      </c>
      <c r="I124">
        <v>0</v>
      </c>
      <c r="J124">
        <v>0</v>
      </c>
      <c r="K124">
        <v>0</v>
      </c>
      <c r="L124">
        <v>0</v>
      </c>
      <c r="M124">
        <v>0</v>
      </c>
      <c r="N124">
        <v>0</v>
      </c>
      <c r="O124">
        <v>0</v>
      </c>
      <c r="P124">
        <v>0</v>
      </c>
      <c r="Q124">
        <v>0</v>
      </c>
      <c r="R124">
        <v>0</v>
      </c>
      <c r="S124">
        <v>0</v>
      </c>
    </row>
    <row r="125" spans="1:19" ht="57.6" x14ac:dyDescent="0.3">
      <c r="A125" s="97">
        <v>9011</v>
      </c>
      <c r="B125" s="330" t="s">
        <v>609</v>
      </c>
      <c r="C125" t="s">
        <v>369</v>
      </c>
      <c r="D125">
        <v>0</v>
      </c>
      <c r="E125">
        <v>0</v>
      </c>
      <c r="F125">
        <v>0</v>
      </c>
      <c r="G125">
        <v>0</v>
      </c>
      <c r="H125">
        <v>0</v>
      </c>
      <c r="I125">
        <v>0</v>
      </c>
      <c r="J125">
        <v>0</v>
      </c>
      <c r="K125">
        <v>0</v>
      </c>
      <c r="L125">
        <v>0</v>
      </c>
      <c r="M125">
        <v>0</v>
      </c>
      <c r="N125">
        <v>0</v>
      </c>
      <c r="O125">
        <v>0</v>
      </c>
      <c r="P125">
        <v>0</v>
      </c>
      <c r="Q125">
        <v>0</v>
      </c>
      <c r="R125">
        <v>0</v>
      </c>
      <c r="S125">
        <v>0</v>
      </c>
    </row>
    <row r="126" spans="1:19" ht="57.6" x14ac:dyDescent="0.3">
      <c r="A126" s="97">
        <v>9012</v>
      </c>
      <c r="B126" s="330" t="s">
        <v>610</v>
      </c>
      <c r="C126" t="s">
        <v>369</v>
      </c>
      <c r="D126">
        <v>0</v>
      </c>
      <c r="E126">
        <v>0</v>
      </c>
      <c r="F126">
        <v>0</v>
      </c>
      <c r="G126">
        <v>0</v>
      </c>
      <c r="H126">
        <v>0</v>
      </c>
      <c r="I126">
        <v>0</v>
      </c>
      <c r="J126">
        <v>0</v>
      </c>
      <c r="K126">
        <v>0</v>
      </c>
      <c r="L126">
        <v>0</v>
      </c>
      <c r="M126">
        <v>0</v>
      </c>
      <c r="N126">
        <v>0</v>
      </c>
      <c r="O126">
        <v>0</v>
      </c>
      <c r="P126">
        <v>0</v>
      </c>
      <c r="Q126">
        <v>0</v>
      </c>
      <c r="R126">
        <v>0</v>
      </c>
      <c r="S126">
        <v>0</v>
      </c>
    </row>
    <row r="127" spans="1:19" x14ac:dyDescent="0.3">
      <c r="A127" s="97">
        <v>9013</v>
      </c>
      <c r="B127" s="330" t="s">
        <v>370</v>
      </c>
      <c r="C127" t="s">
        <v>371</v>
      </c>
      <c r="D127">
        <v>0</v>
      </c>
      <c r="E127">
        <v>0</v>
      </c>
      <c r="F127">
        <v>0</v>
      </c>
      <c r="G127">
        <v>0</v>
      </c>
      <c r="H127">
        <v>0</v>
      </c>
      <c r="I127">
        <v>0</v>
      </c>
      <c r="J127">
        <v>0</v>
      </c>
      <c r="K127">
        <v>0</v>
      </c>
      <c r="L127">
        <v>0</v>
      </c>
      <c r="M127">
        <v>0</v>
      </c>
      <c r="N127">
        <v>0</v>
      </c>
      <c r="O127">
        <v>0</v>
      </c>
      <c r="P127">
        <v>0</v>
      </c>
      <c r="Q127">
        <v>0</v>
      </c>
      <c r="R127">
        <v>0</v>
      </c>
      <c r="S127">
        <v>0</v>
      </c>
    </row>
    <row r="128" spans="1:19" ht="28.8" x14ac:dyDescent="0.3">
      <c r="A128" s="97">
        <v>9014</v>
      </c>
      <c r="B128" s="330" t="s">
        <v>372</v>
      </c>
      <c r="C128" t="s">
        <v>373</v>
      </c>
      <c r="D128">
        <v>0</v>
      </c>
      <c r="E128">
        <v>0</v>
      </c>
      <c r="F128">
        <v>0</v>
      </c>
      <c r="G128">
        <v>0</v>
      </c>
      <c r="H128">
        <v>0</v>
      </c>
      <c r="I128">
        <v>0</v>
      </c>
      <c r="J128">
        <v>0</v>
      </c>
      <c r="K128">
        <v>0</v>
      </c>
      <c r="L128">
        <v>0</v>
      </c>
      <c r="M128">
        <v>0</v>
      </c>
      <c r="N128">
        <v>0</v>
      </c>
      <c r="O128">
        <v>0</v>
      </c>
      <c r="P128">
        <v>0</v>
      </c>
      <c r="Q128">
        <v>0</v>
      </c>
      <c r="R128">
        <v>0</v>
      </c>
      <c r="S128">
        <v>0</v>
      </c>
    </row>
    <row r="129" spans="1:19" ht="57.6" x14ac:dyDescent="0.3">
      <c r="A129" s="97">
        <v>9015</v>
      </c>
      <c r="B129" s="330" t="s">
        <v>611</v>
      </c>
      <c r="C129" t="s">
        <v>137</v>
      </c>
      <c r="D129">
        <v>0</v>
      </c>
      <c r="E129">
        <v>0</v>
      </c>
      <c r="F129">
        <v>0</v>
      </c>
      <c r="G129">
        <v>0</v>
      </c>
      <c r="H129">
        <v>0</v>
      </c>
      <c r="I129">
        <v>0</v>
      </c>
      <c r="J129">
        <v>0</v>
      </c>
      <c r="K129">
        <v>0</v>
      </c>
      <c r="L129">
        <v>0</v>
      </c>
      <c r="M129">
        <v>0</v>
      </c>
      <c r="N129">
        <v>0</v>
      </c>
      <c r="O129">
        <v>0</v>
      </c>
      <c r="P129">
        <v>0</v>
      </c>
      <c r="Q129">
        <v>0</v>
      </c>
      <c r="R129">
        <v>0</v>
      </c>
      <c r="S129">
        <v>0</v>
      </c>
    </row>
    <row r="130" spans="1:19" ht="57.6" x14ac:dyDescent="0.3">
      <c r="A130" s="97">
        <v>9016</v>
      </c>
      <c r="B130" s="330" t="s">
        <v>612</v>
      </c>
      <c r="C130" t="s">
        <v>137</v>
      </c>
      <c r="D130">
        <v>0</v>
      </c>
      <c r="E130">
        <v>0</v>
      </c>
      <c r="F130">
        <v>0</v>
      </c>
      <c r="G130">
        <v>0</v>
      </c>
      <c r="H130">
        <v>0</v>
      </c>
      <c r="I130">
        <v>0</v>
      </c>
      <c r="J130">
        <v>0</v>
      </c>
      <c r="K130">
        <v>0</v>
      </c>
      <c r="L130">
        <v>0</v>
      </c>
      <c r="M130">
        <v>0</v>
      </c>
      <c r="N130">
        <v>0</v>
      </c>
      <c r="O130">
        <v>0</v>
      </c>
      <c r="P130">
        <v>0</v>
      </c>
      <c r="Q130">
        <v>0</v>
      </c>
      <c r="R130">
        <v>0</v>
      </c>
      <c r="S130">
        <v>0</v>
      </c>
    </row>
    <row r="131" spans="1:19" x14ac:dyDescent="0.3">
      <c r="A131" s="97">
        <v>9017</v>
      </c>
      <c r="B131" s="330" t="s">
        <v>374</v>
      </c>
      <c r="C131" t="s">
        <v>375</v>
      </c>
      <c r="D131">
        <v>0</v>
      </c>
      <c r="E131">
        <v>0</v>
      </c>
      <c r="F131">
        <v>0</v>
      </c>
      <c r="G131">
        <v>0</v>
      </c>
      <c r="H131">
        <v>0</v>
      </c>
      <c r="I131">
        <v>0</v>
      </c>
      <c r="J131">
        <v>0</v>
      </c>
      <c r="K131">
        <v>0</v>
      </c>
      <c r="L131">
        <v>0</v>
      </c>
      <c r="M131">
        <v>0</v>
      </c>
      <c r="N131">
        <v>0</v>
      </c>
      <c r="O131">
        <v>0</v>
      </c>
      <c r="P131">
        <v>0</v>
      </c>
      <c r="Q131">
        <v>0</v>
      </c>
      <c r="R131">
        <v>0</v>
      </c>
      <c r="S131">
        <v>0</v>
      </c>
    </row>
    <row r="132" spans="1:19" ht="43.2" x14ac:dyDescent="0.3">
      <c r="A132" s="97">
        <v>9018</v>
      </c>
      <c r="B132" s="330" t="s">
        <v>376</v>
      </c>
      <c r="C132" t="s">
        <v>377</v>
      </c>
      <c r="D132">
        <v>497798</v>
      </c>
      <c r="E132">
        <v>2095581</v>
      </c>
      <c r="F132">
        <v>11255152</v>
      </c>
      <c r="G132">
        <v>3918927</v>
      </c>
      <c r="H132">
        <v>954836</v>
      </c>
      <c r="I132">
        <v>612842</v>
      </c>
      <c r="J132">
        <v>1012505</v>
      </c>
      <c r="K132">
        <v>3685962</v>
      </c>
      <c r="L132">
        <v>1155589</v>
      </c>
      <c r="M132">
        <v>893404</v>
      </c>
      <c r="N132">
        <v>2599758</v>
      </c>
      <c r="O132">
        <v>1165237</v>
      </c>
      <c r="P132">
        <v>3841945</v>
      </c>
      <c r="Q132">
        <v>2457526</v>
      </c>
      <c r="R132">
        <v>1047107</v>
      </c>
      <c r="S132">
        <v>1606216</v>
      </c>
    </row>
    <row r="133" spans="1:19" x14ac:dyDescent="0.3">
      <c r="A133" s="97">
        <v>9019</v>
      </c>
      <c r="B133" s="330" t="s">
        <v>378</v>
      </c>
      <c r="C133" t="s">
        <v>379</v>
      </c>
      <c r="D133">
        <v>497798</v>
      </c>
      <c r="E133">
        <v>2095581</v>
      </c>
      <c r="F133">
        <v>11255152</v>
      </c>
      <c r="G133">
        <v>3918927</v>
      </c>
      <c r="H133">
        <v>954836</v>
      </c>
      <c r="I133">
        <v>612842</v>
      </c>
      <c r="J133">
        <v>1012505</v>
      </c>
      <c r="K133">
        <v>3685962</v>
      </c>
      <c r="L133">
        <v>1155589</v>
      </c>
      <c r="M133">
        <v>893404</v>
      </c>
      <c r="N133">
        <v>2599758</v>
      </c>
      <c r="O133">
        <v>1165237</v>
      </c>
      <c r="P133">
        <v>3841945</v>
      </c>
      <c r="Q133">
        <v>2457526</v>
      </c>
      <c r="R133">
        <v>1047107</v>
      </c>
      <c r="S133">
        <v>1606216</v>
      </c>
    </row>
    <row r="135" spans="1:19" x14ac:dyDescent="0.3">
      <c r="D135" t="s">
        <v>413</v>
      </c>
      <c r="E135" t="s">
        <v>414</v>
      </c>
      <c r="F135" t="s">
        <v>426</v>
      </c>
      <c r="G135" t="s">
        <v>415</v>
      </c>
      <c r="H135" t="s">
        <v>416</v>
      </c>
      <c r="I135" t="s">
        <v>417</v>
      </c>
      <c r="J135" t="s">
        <v>724</v>
      </c>
      <c r="K135" t="s">
        <v>419</v>
      </c>
      <c r="L135" t="s">
        <v>420</v>
      </c>
      <c r="M135" t="s">
        <v>725</v>
      </c>
      <c r="N135" t="s">
        <v>422</v>
      </c>
      <c r="O135" t="s">
        <v>726</v>
      </c>
      <c r="P135" t="s">
        <v>727</v>
      </c>
      <c r="Q135" t="s">
        <v>728</v>
      </c>
      <c r="R135" t="s">
        <v>729</v>
      </c>
      <c r="S135" t="s">
        <v>730</v>
      </c>
    </row>
    <row r="136" spans="1:19" x14ac:dyDescent="0.3">
      <c r="D136">
        <v>551100</v>
      </c>
      <c r="E136">
        <v>551101</v>
      </c>
      <c r="F136">
        <v>551116</v>
      </c>
      <c r="G136">
        <v>551102</v>
      </c>
      <c r="H136">
        <v>551103</v>
      </c>
      <c r="I136">
        <v>551113</v>
      </c>
      <c r="J136">
        <v>551104</v>
      </c>
      <c r="K136">
        <v>551105</v>
      </c>
      <c r="L136">
        <v>551106</v>
      </c>
      <c r="M136">
        <v>551107</v>
      </c>
      <c r="N136">
        <v>551108</v>
      </c>
      <c r="O136">
        <v>551109</v>
      </c>
      <c r="P136">
        <v>551112</v>
      </c>
      <c r="Q136">
        <v>551115</v>
      </c>
      <c r="R136">
        <v>551114</v>
      </c>
      <c r="S136">
        <v>551117</v>
      </c>
    </row>
    <row r="137" spans="1:19" x14ac:dyDescent="0.3">
      <c r="D137" s="381">
        <v>38735405</v>
      </c>
      <c r="E137" s="381">
        <v>61508872</v>
      </c>
      <c r="F137" s="381">
        <v>224768869.09999999</v>
      </c>
      <c r="G137" s="381">
        <v>137885006</v>
      </c>
      <c r="H137" s="381">
        <v>92720291.700000003</v>
      </c>
      <c r="I137" s="381">
        <v>40530532</v>
      </c>
      <c r="J137" s="381">
        <v>50206779.700000003</v>
      </c>
      <c r="K137" s="381">
        <v>131356283</v>
      </c>
      <c r="L137" s="381">
        <v>64580100</v>
      </c>
      <c r="M137" s="381">
        <v>61635320</v>
      </c>
      <c r="N137" s="381">
        <v>49217741</v>
      </c>
      <c r="O137" s="381">
        <v>35214459</v>
      </c>
      <c r="P137" s="381">
        <v>177206643</v>
      </c>
      <c r="Q137" s="381">
        <v>79465057</v>
      </c>
      <c r="R137" s="381">
        <v>54079534</v>
      </c>
      <c r="S137" s="381">
        <v>113316663.3</v>
      </c>
    </row>
    <row r="139" spans="1:19" x14ac:dyDescent="0.3">
      <c r="D139" s="381">
        <f>D115-D137</f>
        <v>0</v>
      </c>
      <c r="E139" s="381">
        <f t="shared" ref="E139:S139" si="0">E115-E137</f>
        <v>0</v>
      </c>
      <c r="F139" s="381">
        <f t="shared" si="0"/>
        <v>0</v>
      </c>
      <c r="G139" s="381">
        <f t="shared" si="0"/>
        <v>0</v>
      </c>
      <c r="H139" s="381">
        <f t="shared" si="0"/>
        <v>0</v>
      </c>
      <c r="I139" s="381">
        <f t="shared" si="0"/>
        <v>0</v>
      </c>
      <c r="J139" s="381">
        <f t="shared" si="0"/>
        <v>0</v>
      </c>
      <c r="K139" s="381">
        <f t="shared" si="0"/>
        <v>0</v>
      </c>
      <c r="L139" s="381">
        <f t="shared" si="0"/>
        <v>0</v>
      </c>
      <c r="M139" s="381">
        <f t="shared" si="0"/>
        <v>0</v>
      </c>
      <c r="N139" s="381">
        <f t="shared" si="0"/>
        <v>0</v>
      </c>
      <c r="O139" s="381">
        <f t="shared" si="0"/>
        <v>0</v>
      </c>
      <c r="P139" s="381">
        <f t="shared" si="0"/>
        <v>0</v>
      </c>
      <c r="Q139" s="381">
        <f t="shared" si="0"/>
        <v>0</v>
      </c>
      <c r="R139" s="381">
        <f t="shared" si="0"/>
        <v>0</v>
      </c>
      <c r="S139" s="381">
        <f t="shared" si="0"/>
        <v>0</v>
      </c>
    </row>
    <row r="274" spans="6:6" x14ac:dyDescent="0.3">
      <c r="F274" s="405"/>
    </row>
    <row r="310" spans="4:19" x14ac:dyDescent="0.3">
      <c r="D310" s="381"/>
      <c r="E310" s="381"/>
      <c r="F310" s="381"/>
      <c r="G310" s="381"/>
      <c r="H310" s="381"/>
      <c r="I310" s="381"/>
      <c r="J310" s="381"/>
      <c r="K310" s="381"/>
      <c r="L310" s="381"/>
      <c r="M310" s="381"/>
      <c r="N310" s="381"/>
      <c r="O310" s="381"/>
      <c r="P310" s="381"/>
      <c r="Q310" s="381"/>
      <c r="R310" s="381"/>
      <c r="S310" s="381"/>
    </row>
    <row r="311" spans="4:19" x14ac:dyDescent="0.3">
      <c r="D311" s="381"/>
      <c r="E311" s="381"/>
      <c r="F311" s="381"/>
      <c r="G311" s="381"/>
      <c r="H311" s="381"/>
      <c r="I311" s="381"/>
      <c r="J311" s="381"/>
      <c r="K311" s="381"/>
      <c r="L311" s="381"/>
      <c r="M311" s="381"/>
      <c r="N311" s="381"/>
      <c r="O311" s="381"/>
      <c r="P311" s="381"/>
      <c r="Q311" s="381"/>
      <c r="R311" s="381"/>
      <c r="S311" s="381"/>
    </row>
    <row r="312" spans="4:19" x14ac:dyDescent="0.3">
      <c r="G312" s="381"/>
      <c r="H312" s="381"/>
    </row>
  </sheetData>
  <sheetProtection algorithmName="SHA-512" hashValue="doEqqVQO9c72TXM2S3kXdUaP43VOFR8vOoGd4r3L+HaZ4Hj4TItk06gX/FmrZ8BIqeGuh4OS1EmJzD42wfcX2Q==" saltValue="g1tMH4U5OEvzuQ5DsfVWZw=="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69"/>
  <sheetViews>
    <sheetView workbookViewId="0">
      <selection activeCell="E183" sqref="E183"/>
    </sheetView>
  </sheetViews>
  <sheetFormatPr defaultColWidth="9.109375" defaultRowHeight="14.4" x14ac:dyDescent="0.3"/>
  <cols>
    <col min="1" max="1" width="52.5546875" style="207" customWidth="1"/>
    <col min="2" max="12" width="9.109375" style="256"/>
    <col min="13" max="13" width="10.109375" style="256" customWidth="1"/>
    <col min="14" max="14" width="16.88671875" style="256" customWidth="1"/>
    <col min="15" max="16" width="9.109375" style="256"/>
    <col min="17" max="17" width="18.109375" style="256" customWidth="1"/>
    <col min="18" max="18" width="11" style="256" customWidth="1"/>
    <col min="19" max="16384" width="9.109375" style="256"/>
  </cols>
  <sheetData>
    <row r="1" spans="1:20" x14ac:dyDescent="0.3">
      <c r="A1" s="207" t="s">
        <v>275</v>
      </c>
    </row>
    <row r="2" spans="1:20" ht="15" thickBot="1" x14ac:dyDescent="0.35">
      <c r="A2" s="254" t="s">
        <v>413</v>
      </c>
      <c r="B2" s="98">
        <v>551100</v>
      </c>
      <c r="C2" s="252">
        <v>55</v>
      </c>
      <c r="D2" s="34"/>
      <c r="E2" s="34"/>
      <c r="G2" s="256">
        <v>100</v>
      </c>
      <c r="I2" s="256" t="s">
        <v>130</v>
      </c>
      <c r="M2" s="256" t="s">
        <v>567</v>
      </c>
      <c r="N2" s="256" t="s">
        <v>413</v>
      </c>
    </row>
    <row r="3" spans="1:20" ht="15" customHeight="1" thickBot="1" x14ac:dyDescent="0.35">
      <c r="A3" s="255" t="s">
        <v>414</v>
      </c>
      <c r="B3" s="98">
        <v>551101</v>
      </c>
      <c r="C3" s="252">
        <v>55</v>
      </c>
      <c r="D3" s="33"/>
      <c r="E3" s="34"/>
      <c r="G3" s="256">
        <v>200</v>
      </c>
      <c r="I3" s="256" t="s">
        <v>131</v>
      </c>
      <c r="M3" s="256" t="s">
        <v>568</v>
      </c>
      <c r="N3" s="256" t="s">
        <v>414</v>
      </c>
      <c r="O3" s="258"/>
      <c r="P3" s="258"/>
      <c r="S3" s="258"/>
      <c r="T3" s="258"/>
    </row>
    <row r="4" spans="1:20" s="258" customFormat="1" ht="15" customHeight="1" thickBot="1" x14ac:dyDescent="0.35">
      <c r="A4" s="255" t="s">
        <v>661</v>
      </c>
      <c r="B4" s="98">
        <v>551116</v>
      </c>
      <c r="C4" s="252">
        <v>55</v>
      </c>
      <c r="D4" s="33"/>
      <c r="E4" s="34"/>
      <c r="M4" s="262" t="s">
        <v>580</v>
      </c>
      <c r="N4" s="262" t="s">
        <v>661</v>
      </c>
      <c r="Q4" s="262" t="s">
        <v>797</v>
      </c>
    </row>
    <row r="5" spans="1:20" ht="15" customHeight="1" thickBot="1" x14ac:dyDescent="0.35">
      <c r="A5" s="255" t="s">
        <v>415</v>
      </c>
      <c r="B5" s="98">
        <v>551102</v>
      </c>
      <c r="C5" s="252">
        <v>55</v>
      </c>
      <c r="D5" s="33"/>
      <c r="E5" s="34"/>
      <c r="G5" s="256">
        <v>300</v>
      </c>
      <c r="I5" s="256" t="s">
        <v>132</v>
      </c>
      <c r="M5" s="256" t="s">
        <v>569</v>
      </c>
      <c r="N5" s="256" t="s">
        <v>415</v>
      </c>
      <c r="O5" s="258"/>
      <c r="P5" s="258"/>
      <c r="S5" s="258"/>
      <c r="T5" s="258"/>
    </row>
    <row r="6" spans="1:20" ht="15" thickBot="1" x14ac:dyDescent="0.35">
      <c r="A6" s="255" t="s">
        <v>416</v>
      </c>
      <c r="B6" s="98">
        <v>551103</v>
      </c>
      <c r="C6" s="252">
        <v>55</v>
      </c>
      <c r="D6" s="33"/>
      <c r="E6" s="34"/>
      <c r="G6" s="256">
        <v>400</v>
      </c>
      <c r="M6" s="256" t="s">
        <v>570</v>
      </c>
      <c r="N6" s="256" t="s">
        <v>416</v>
      </c>
      <c r="O6" s="258"/>
      <c r="P6" s="258"/>
      <c r="S6" s="258"/>
      <c r="T6" s="258"/>
    </row>
    <row r="7" spans="1:20" ht="15" thickBot="1" x14ac:dyDescent="0.35">
      <c r="A7" s="255" t="s">
        <v>417</v>
      </c>
      <c r="B7" s="98">
        <v>551113</v>
      </c>
      <c r="C7" s="252">
        <v>55</v>
      </c>
      <c r="D7" s="33"/>
      <c r="E7" s="34"/>
      <c r="G7" s="256">
        <v>500</v>
      </c>
      <c r="M7" s="256" t="s">
        <v>571</v>
      </c>
      <c r="N7" s="256" t="s">
        <v>417</v>
      </c>
      <c r="O7" s="258"/>
      <c r="P7" s="258"/>
      <c r="S7" s="258"/>
      <c r="T7" s="258"/>
    </row>
    <row r="8" spans="1:20" ht="15" thickBot="1" x14ac:dyDescent="0.35">
      <c r="A8" s="255" t="s">
        <v>418</v>
      </c>
      <c r="B8" s="98">
        <v>551104</v>
      </c>
      <c r="C8" s="252">
        <v>55</v>
      </c>
      <c r="D8" s="33"/>
      <c r="E8" s="34"/>
      <c r="M8" s="256" t="s">
        <v>572</v>
      </c>
      <c r="N8" s="256" t="s">
        <v>418</v>
      </c>
      <c r="O8" s="258"/>
      <c r="P8" s="258"/>
      <c r="S8" s="258"/>
      <c r="T8" s="258"/>
    </row>
    <row r="9" spans="1:20" ht="15" thickBot="1" x14ac:dyDescent="0.35">
      <c r="A9" s="255" t="s">
        <v>419</v>
      </c>
      <c r="B9" s="98">
        <v>551105</v>
      </c>
      <c r="C9" s="252">
        <v>55</v>
      </c>
      <c r="D9" s="33"/>
      <c r="E9" s="34"/>
      <c r="M9" s="256" t="s">
        <v>573</v>
      </c>
      <c r="N9" s="256" t="s">
        <v>419</v>
      </c>
      <c r="O9" s="258"/>
      <c r="P9" s="258"/>
      <c r="S9" s="258"/>
      <c r="T9" s="258"/>
    </row>
    <row r="10" spans="1:20" ht="15" thickBot="1" x14ac:dyDescent="0.35">
      <c r="A10" s="255" t="s">
        <v>420</v>
      </c>
      <c r="B10" s="98">
        <v>551106</v>
      </c>
      <c r="C10" s="252">
        <v>55</v>
      </c>
      <c r="D10" s="33"/>
      <c r="E10" s="34"/>
      <c r="M10" s="256" t="s">
        <v>574</v>
      </c>
      <c r="N10" s="256" t="s">
        <v>420</v>
      </c>
      <c r="O10" s="258"/>
      <c r="P10" s="258"/>
      <c r="S10" s="258"/>
      <c r="T10" s="258"/>
    </row>
    <row r="11" spans="1:20" ht="15" thickBot="1" x14ac:dyDescent="0.35">
      <c r="A11" s="255" t="s">
        <v>421</v>
      </c>
      <c r="B11" s="98">
        <v>551107</v>
      </c>
      <c r="C11" s="252">
        <v>55</v>
      </c>
      <c r="D11" s="33"/>
      <c r="E11" s="34"/>
      <c r="M11" s="256" t="s">
        <v>575</v>
      </c>
      <c r="N11" s="256" t="s">
        <v>421</v>
      </c>
      <c r="O11" s="258"/>
      <c r="P11" s="258"/>
      <c r="S11" s="258"/>
      <c r="T11" s="258"/>
    </row>
    <row r="12" spans="1:20" ht="15" thickBot="1" x14ac:dyDescent="0.35">
      <c r="A12" s="255" t="s">
        <v>422</v>
      </c>
      <c r="B12" s="98">
        <v>551108</v>
      </c>
      <c r="C12" s="252">
        <v>55</v>
      </c>
      <c r="D12" s="33"/>
      <c r="E12" s="34"/>
      <c r="M12" s="256" t="s">
        <v>576</v>
      </c>
      <c r="N12" s="256" t="s">
        <v>422</v>
      </c>
      <c r="O12" s="258"/>
      <c r="P12" s="258"/>
      <c r="S12" s="258"/>
      <c r="T12" s="258"/>
    </row>
    <row r="13" spans="1:20" ht="29.4" thickBot="1" x14ac:dyDescent="0.35">
      <c r="A13" s="255" t="s">
        <v>423</v>
      </c>
      <c r="B13" s="98">
        <v>551109</v>
      </c>
      <c r="C13" s="252">
        <v>55</v>
      </c>
      <c r="D13" s="33"/>
      <c r="E13" s="34"/>
      <c r="M13" s="256" t="s">
        <v>577</v>
      </c>
      <c r="N13" s="256" t="s">
        <v>423</v>
      </c>
      <c r="O13" s="258"/>
      <c r="P13" s="258"/>
      <c r="S13" s="258"/>
      <c r="T13" s="258"/>
    </row>
    <row r="14" spans="1:20" ht="15" thickBot="1" x14ac:dyDescent="0.35">
      <c r="A14" s="255" t="s">
        <v>424</v>
      </c>
      <c r="B14" s="98">
        <v>551112</v>
      </c>
      <c r="C14" s="252">
        <v>55</v>
      </c>
      <c r="D14" s="33"/>
      <c r="E14" s="34"/>
      <c r="M14" s="256" t="s">
        <v>578</v>
      </c>
      <c r="N14" s="256" t="s">
        <v>486</v>
      </c>
      <c r="S14" s="258"/>
      <c r="T14" s="258"/>
    </row>
    <row r="15" spans="1:20" ht="33" customHeight="1" thickBot="1" x14ac:dyDescent="0.35">
      <c r="A15" s="255" t="s">
        <v>425</v>
      </c>
      <c r="B15" s="98">
        <v>551115</v>
      </c>
      <c r="C15" s="252">
        <v>55</v>
      </c>
      <c r="D15" s="33"/>
      <c r="E15" s="34"/>
      <c r="M15" s="256" t="s">
        <v>579</v>
      </c>
      <c r="N15" s="256" t="s">
        <v>425</v>
      </c>
      <c r="S15" s="258"/>
      <c r="T15" s="258"/>
    </row>
    <row r="16" spans="1:20" ht="29.4" thickBot="1" x14ac:dyDescent="0.35">
      <c r="A16" s="255" t="s">
        <v>427</v>
      </c>
      <c r="B16" s="98">
        <v>551114</v>
      </c>
      <c r="C16" s="252">
        <v>55</v>
      </c>
      <c r="D16" s="33"/>
      <c r="E16" s="34"/>
      <c r="M16" s="256" t="s">
        <v>581</v>
      </c>
      <c r="N16" s="256" t="s">
        <v>427</v>
      </c>
      <c r="O16" s="258"/>
      <c r="S16" s="258"/>
      <c r="T16" s="258"/>
    </row>
    <row r="17" spans="1:20" ht="15" thickBot="1" x14ac:dyDescent="0.35">
      <c r="A17" s="255" t="s">
        <v>428</v>
      </c>
      <c r="B17" s="98">
        <v>551117</v>
      </c>
      <c r="C17" s="252">
        <v>55</v>
      </c>
      <c r="D17" s="33"/>
      <c r="E17" s="34"/>
      <c r="M17" s="256" t="s">
        <v>582</v>
      </c>
      <c r="N17" s="256" t="s">
        <v>428</v>
      </c>
      <c r="O17" s="258"/>
      <c r="P17" s="258"/>
      <c r="S17" s="258"/>
      <c r="T17" s="258"/>
    </row>
    <row r="18" spans="1:20" ht="15" thickBot="1" x14ac:dyDescent="0.35">
      <c r="A18" s="255"/>
      <c r="B18" s="98"/>
      <c r="C18" s="252"/>
      <c r="D18" s="33"/>
      <c r="E18" s="34"/>
      <c r="O18" s="258"/>
      <c r="P18" s="258"/>
      <c r="S18" s="258"/>
      <c r="T18" s="258"/>
    </row>
    <row r="19" spans="1:20" ht="15" thickBot="1" x14ac:dyDescent="0.35">
      <c r="A19" s="255"/>
      <c r="B19" s="98"/>
      <c r="C19" s="252"/>
      <c r="D19" s="33"/>
      <c r="E19" s="34"/>
      <c r="O19" s="258"/>
      <c r="P19" s="258"/>
      <c r="S19" s="258"/>
      <c r="T19" s="258"/>
    </row>
    <row r="20" spans="1:20" ht="15" thickBot="1" x14ac:dyDescent="0.35">
      <c r="A20" s="255"/>
      <c r="B20" s="98"/>
      <c r="C20" s="252"/>
      <c r="D20" s="33"/>
      <c r="E20" s="34"/>
      <c r="O20" s="258"/>
      <c r="P20" s="258"/>
      <c r="S20" s="258"/>
      <c r="T20" s="258"/>
    </row>
    <row r="21" spans="1:20" ht="15" thickBot="1" x14ac:dyDescent="0.35">
      <c r="A21" s="255"/>
      <c r="B21" s="98"/>
      <c r="C21" s="252"/>
      <c r="D21" s="33"/>
      <c r="E21" s="34"/>
      <c r="P21" s="258"/>
      <c r="S21" s="258"/>
      <c r="T21" s="258"/>
    </row>
    <row r="22" spans="1:20" ht="15" thickBot="1" x14ac:dyDescent="0.35">
      <c r="A22" s="255"/>
      <c r="B22" s="98"/>
      <c r="C22" s="252"/>
      <c r="D22" s="33"/>
      <c r="E22" s="34"/>
      <c r="M22" s="256" t="s">
        <v>784</v>
      </c>
      <c r="N22" s="256" t="s">
        <v>785</v>
      </c>
      <c r="O22" s="258"/>
      <c r="P22" s="258"/>
      <c r="S22" s="258"/>
      <c r="T22" s="258"/>
    </row>
    <row r="23" spans="1:20" ht="15" thickBot="1" x14ac:dyDescent="0.35">
      <c r="A23" s="255"/>
      <c r="B23" s="98"/>
      <c r="C23" s="252"/>
      <c r="D23" s="33"/>
      <c r="E23" s="34"/>
      <c r="N23" s="256" t="s">
        <v>786</v>
      </c>
      <c r="O23" s="258"/>
      <c r="P23" s="258"/>
      <c r="S23" s="258"/>
      <c r="T23" s="258"/>
    </row>
    <row r="24" spans="1:20" ht="15" thickBot="1" x14ac:dyDescent="0.35">
      <c r="A24" s="255"/>
      <c r="B24" s="98"/>
      <c r="C24" s="252"/>
      <c r="D24" s="33"/>
      <c r="E24" s="34"/>
      <c r="N24" s="256" t="s">
        <v>787</v>
      </c>
      <c r="O24" s="258"/>
      <c r="P24" s="258"/>
      <c r="S24" s="258"/>
      <c r="T24" s="258"/>
    </row>
    <row r="25" spans="1:20" ht="15" thickBot="1" x14ac:dyDescent="0.35">
      <c r="A25" s="255"/>
      <c r="B25" s="98"/>
      <c r="C25" s="252"/>
      <c r="D25" s="33"/>
      <c r="E25" s="34"/>
      <c r="N25" s="258" t="s">
        <v>789</v>
      </c>
      <c r="O25" s="258"/>
      <c r="P25" s="258"/>
      <c r="S25" s="258"/>
      <c r="T25" s="258"/>
    </row>
    <row r="26" spans="1:20" ht="15" thickBot="1" x14ac:dyDescent="0.35">
      <c r="A26" s="255"/>
      <c r="B26" s="98"/>
      <c r="C26" s="252"/>
      <c r="D26" s="33"/>
      <c r="E26" s="34"/>
      <c r="N26" s="258" t="s">
        <v>788</v>
      </c>
      <c r="O26" s="258"/>
      <c r="P26" s="258"/>
      <c r="S26" s="258"/>
      <c r="T26" s="258"/>
    </row>
    <row r="27" spans="1:20" ht="15" thickBot="1" x14ac:dyDescent="0.35">
      <c r="A27" s="255"/>
      <c r="B27" s="98"/>
      <c r="C27" s="252"/>
      <c r="D27" s="33"/>
      <c r="E27" s="34"/>
      <c r="O27" s="258"/>
      <c r="P27" s="258"/>
      <c r="S27" s="258"/>
      <c r="T27" s="258"/>
    </row>
    <row r="28" spans="1:20" ht="15" thickBot="1" x14ac:dyDescent="0.35">
      <c r="A28" s="255"/>
      <c r="B28" s="98"/>
      <c r="C28" s="252"/>
      <c r="D28" s="33"/>
      <c r="E28" s="34"/>
      <c r="O28" s="258"/>
      <c r="P28" s="258"/>
      <c r="S28" s="258"/>
      <c r="T28" s="258"/>
    </row>
    <row r="29" spans="1:20" ht="21.6" customHeight="1" thickBot="1" x14ac:dyDescent="0.35">
      <c r="A29" s="255"/>
      <c r="B29" s="98"/>
      <c r="C29" s="252"/>
      <c r="D29" s="33"/>
      <c r="E29" s="34"/>
      <c r="L29" s="256" t="s">
        <v>798</v>
      </c>
      <c r="M29" s="716">
        <v>551116</v>
      </c>
      <c r="N29" s="715" t="s">
        <v>426</v>
      </c>
      <c r="O29" s="717">
        <v>55</v>
      </c>
      <c r="P29" s="258"/>
      <c r="S29" s="258"/>
      <c r="T29" s="258"/>
    </row>
    <row r="30" spans="1:20" ht="22.95" customHeight="1" thickBot="1" x14ac:dyDescent="0.35">
      <c r="A30" s="255"/>
      <c r="B30" s="98"/>
      <c r="C30" s="252"/>
      <c r="D30" s="33"/>
      <c r="E30" s="34"/>
      <c r="L30" s="256" t="s">
        <v>799</v>
      </c>
      <c r="M30" s="718">
        <v>551116</v>
      </c>
      <c r="N30" s="262" t="s">
        <v>661</v>
      </c>
      <c r="O30" s="262"/>
      <c r="P30" s="258"/>
      <c r="S30" s="258"/>
      <c r="T30" s="258"/>
    </row>
    <row r="31" spans="1:20" ht="15" thickBot="1" x14ac:dyDescent="0.35">
      <c r="A31" s="255"/>
      <c r="B31" s="98"/>
      <c r="C31" s="252"/>
      <c r="D31" s="33"/>
      <c r="E31" s="34"/>
      <c r="O31" s="258"/>
      <c r="P31" s="258"/>
      <c r="S31" s="258"/>
      <c r="T31" s="258"/>
    </row>
    <row r="32" spans="1:20" ht="15" thickBot="1" x14ac:dyDescent="0.35">
      <c r="A32" s="255"/>
      <c r="B32" s="98"/>
      <c r="C32" s="252"/>
      <c r="D32" s="33"/>
      <c r="E32" s="34"/>
      <c r="O32" s="258"/>
      <c r="P32" s="258"/>
      <c r="S32" s="258"/>
      <c r="T32" s="258"/>
    </row>
    <row r="33" spans="1:20" ht="15" thickBot="1" x14ac:dyDescent="0.35">
      <c r="A33" s="255"/>
      <c r="B33" s="98"/>
      <c r="C33" s="252"/>
      <c r="D33" s="33"/>
      <c r="E33" s="34"/>
      <c r="O33" s="258"/>
      <c r="P33" s="258"/>
      <c r="S33" s="258"/>
      <c r="T33" s="258"/>
    </row>
    <row r="34" spans="1:20" ht="15" thickBot="1" x14ac:dyDescent="0.35">
      <c r="A34" s="255"/>
      <c r="B34" s="98"/>
      <c r="C34" s="252"/>
      <c r="D34" s="33"/>
      <c r="E34" s="34"/>
      <c r="O34" s="258"/>
      <c r="P34" s="258"/>
      <c r="S34" s="258"/>
      <c r="T34" s="258"/>
    </row>
    <row r="35" spans="1:20" ht="15" thickBot="1" x14ac:dyDescent="0.35">
      <c r="A35" s="255"/>
      <c r="B35" s="98"/>
      <c r="C35" s="252"/>
      <c r="D35" s="33"/>
      <c r="E35" s="34"/>
      <c r="O35" s="258"/>
      <c r="P35" s="258"/>
      <c r="S35" s="258"/>
      <c r="T35" s="258"/>
    </row>
    <row r="36" spans="1:20" ht="15" thickBot="1" x14ac:dyDescent="0.35">
      <c r="A36" s="255"/>
      <c r="B36" s="98"/>
      <c r="C36" s="252"/>
      <c r="D36" s="33"/>
      <c r="E36" s="34"/>
      <c r="O36" s="258"/>
      <c r="P36" s="258"/>
      <c r="S36" s="258"/>
      <c r="T36" s="258"/>
    </row>
    <row r="37" spans="1:20" ht="15" thickBot="1" x14ac:dyDescent="0.35">
      <c r="A37" s="255"/>
      <c r="B37" s="98"/>
      <c r="C37" s="252"/>
      <c r="D37" s="33"/>
      <c r="E37" s="34"/>
      <c r="O37" s="258"/>
      <c r="P37" s="258"/>
      <c r="S37" s="258"/>
      <c r="T37" s="258"/>
    </row>
    <row r="38" spans="1:20" ht="15" thickBot="1" x14ac:dyDescent="0.35">
      <c r="A38" s="255"/>
      <c r="B38" s="98"/>
      <c r="C38" s="252"/>
      <c r="D38" s="33"/>
      <c r="E38" s="34"/>
      <c r="O38" s="258"/>
      <c r="P38" s="258"/>
      <c r="S38" s="258"/>
      <c r="T38" s="258"/>
    </row>
    <row r="39" spans="1:20" ht="15" thickBot="1" x14ac:dyDescent="0.35">
      <c r="A39" s="255"/>
      <c r="B39" s="98"/>
      <c r="C39" s="252"/>
      <c r="D39" s="33"/>
      <c r="E39" s="34"/>
      <c r="O39" s="258"/>
      <c r="P39" s="258"/>
      <c r="S39" s="258"/>
      <c r="T39" s="258"/>
    </row>
    <row r="40" spans="1:20" ht="15" thickBot="1" x14ac:dyDescent="0.35">
      <c r="A40" s="255"/>
      <c r="B40" s="98"/>
      <c r="C40" s="252"/>
      <c r="D40" s="33"/>
      <c r="E40" s="34"/>
      <c r="O40" s="258"/>
      <c r="P40" s="258"/>
      <c r="S40" s="258"/>
      <c r="T40" s="258"/>
    </row>
    <row r="41" spans="1:20" ht="15" thickBot="1" x14ac:dyDescent="0.35">
      <c r="A41" s="255"/>
      <c r="B41" s="98"/>
      <c r="C41" s="252"/>
      <c r="D41" s="33"/>
      <c r="E41" s="34"/>
      <c r="O41" s="258"/>
      <c r="P41" s="258"/>
      <c r="S41" s="258"/>
      <c r="T41" s="258"/>
    </row>
    <row r="42" spans="1:20" ht="15" thickBot="1" x14ac:dyDescent="0.35">
      <c r="A42" s="255"/>
      <c r="B42" s="98"/>
      <c r="C42" s="252"/>
      <c r="D42" s="33"/>
      <c r="E42" s="34"/>
      <c r="O42" s="258"/>
      <c r="P42" s="258"/>
      <c r="S42" s="258"/>
      <c r="T42" s="258"/>
    </row>
    <row r="43" spans="1:20" ht="15" thickBot="1" x14ac:dyDescent="0.35">
      <c r="A43" s="255"/>
      <c r="B43" s="98"/>
      <c r="C43" s="252"/>
      <c r="D43" s="33"/>
      <c r="E43" s="34"/>
      <c r="O43" s="258"/>
      <c r="P43" s="258"/>
      <c r="S43" s="258"/>
      <c r="T43" s="258"/>
    </row>
    <row r="44" spans="1:20" ht="15" thickBot="1" x14ac:dyDescent="0.35">
      <c r="A44" s="255"/>
      <c r="B44" s="98"/>
      <c r="C44" s="252"/>
      <c r="D44" s="33"/>
      <c r="E44" s="34"/>
      <c r="O44" s="258"/>
      <c r="P44" s="258"/>
      <c r="S44" s="258"/>
      <c r="T44" s="258"/>
    </row>
    <row r="45" spans="1:20" ht="15" thickBot="1" x14ac:dyDescent="0.35">
      <c r="A45" s="255"/>
      <c r="B45" s="98"/>
      <c r="C45" s="252"/>
      <c r="D45" s="33"/>
      <c r="E45" s="34"/>
      <c r="O45" s="258"/>
      <c r="P45" s="258"/>
      <c r="S45" s="258"/>
      <c r="T45" s="258"/>
    </row>
    <row r="46" spans="1:20" ht="15" thickBot="1" x14ac:dyDescent="0.35">
      <c r="A46" s="255"/>
      <c r="B46" s="98"/>
      <c r="C46" s="252"/>
      <c r="D46" s="33"/>
      <c r="E46" s="34"/>
      <c r="O46" s="258"/>
      <c r="P46" s="258"/>
      <c r="S46" s="258"/>
      <c r="T46" s="258"/>
    </row>
    <row r="47" spans="1:20" ht="15" thickBot="1" x14ac:dyDescent="0.35">
      <c r="A47" s="255"/>
      <c r="B47" s="98"/>
      <c r="C47" s="252"/>
      <c r="D47" s="33"/>
      <c r="E47" s="34"/>
      <c r="O47" s="258"/>
      <c r="P47" s="258"/>
      <c r="S47" s="258"/>
      <c r="T47" s="258"/>
    </row>
    <row r="48" spans="1:20" ht="15" thickBot="1" x14ac:dyDescent="0.35">
      <c r="A48" s="255"/>
      <c r="B48" s="98"/>
      <c r="C48" s="252"/>
      <c r="D48" s="33"/>
      <c r="E48" s="34"/>
      <c r="O48" s="258"/>
      <c r="P48" s="258"/>
      <c r="S48" s="258"/>
      <c r="T48" s="258"/>
    </row>
    <row r="49" spans="1:20" ht="15" thickBot="1" x14ac:dyDescent="0.35">
      <c r="A49" s="255"/>
      <c r="B49" s="98"/>
      <c r="C49" s="252"/>
      <c r="D49" s="33"/>
      <c r="E49" s="34"/>
      <c r="O49" s="258"/>
      <c r="P49" s="258"/>
      <c r="S49" s="258"/>
      <c r="T49" s="258"/>
    </row>
    <row r="50" spans="1:20" ht="15" thickBot="1" x14ac:dyDescent="0.35">
      <c r="A50" s="255"/>
      <c r="B50" s="98"/>
      <c r="C50" s="252"/>
      <c r="D50" s="33"/>
      <c r="E50" s="34"/>
      <c r="O50" s="258"/>
      <c r="P50" s="258"/>
      <c r="S50" s="258"/>
      <c r="T50" s="258"/>
    </row>
    <row r="51" spans="1:20" ht="15" thickBot="1" x14ac:dyDescent="0.35">
      <c r="A51" s="255"/>
      <c r="B51" s="98"/>
      <c r="C51" s="252"/>
      <c r="D51" s="33"/>
      <c r="E51" s="34"/>
      <c r="O51" s="258"/>
      <c r="P51" s="258"/>
      <c r="S51" s="258"/>
      <c r="T51" s="258"/>
    </row>
    <row r="52" spans="1:20" ht="15" thickBot="1" x14ac:dyDescent="0.35">
      <c r="A52" s="255"/>
      <c r="B52" s="98"/>
      <c r="C52" s="252"/>
      <c r="D52" s="33"/>
      <c r="E52" s="34"/>
      <c r="O52" s="258"/>
      <c r="P52" s="258"/>
      <c r="S52" s="258"/>
      <c r="T52" s="258"/>
    </row>
    <row r="53" spans="1:20" ht="15" thickBot="1" x14ac:dyDescent="0.35">
      <c r="A53" s="255"/>
      <c r="B53" s="98"/>
      <c r="C53" s="252"/>
      <c r="D53" s="33"/>
      <c r="E53" s="34"/>
      <c r="O53" s="258"/>
      <c r="P53" s="258"/>
      <c r="S53" s="258"/>
      <c r="T53" s="258"/>
    </row>
    <row r="54" spans="1:20" ht="15" thickBot="1" x14ac:dyDescent="0.35">
      <c r="A54" s="255"/>
      <c r="B54" s="98"/>
      <c r="C54" s="252"/>
      <c r="D54" s="33"/>
      <c r="E54" s="34"/>
      <c r="O54" s="258"/>
      <c r="P54" s="258"/>
      <c r="S54" s="258"/>
      <c r="T54" s="258"/>
    </row>
    <row r="55" spans="1:20" ht="15" thickBot="1" x14ac:dyDescent="0.35">
      <c r="A55" s="255"/>
      <c r="B55" s="98"/>
      <c r="C55" s="252"/>
      <c r="D55" s="33"/>
      <c r="E55" s="34"/>
      <c r="O55" s="258"/>
      <c r="P55" s="258"/>
      <c r="S55" s="258"/>
      <c r="T55" s="258"/>
    </row>
    <row r="56" spans="1:20" ht="15" thickBot="1" x14ac:dyDescent="0.35">
      <c r="A56" s="255"/>
      <c r="B56" s="98"/>
      <c r="C56" s="252"/>
      <c r="D56" s="33"/>
      <c r="E56" s="34"/>
      <c r="O56" s="258"/>
      <c r="P56" s="258"/>
      <c r="S56" s="258"/>
      <c r="T56" s="258"/>
    </row>
    <row r="57" spans="1:20" ht="15" thickBot="1" x14ac:dyDescent="0.35">
      <c r="A57" s="255"/>
      <c r="B57" s="98"/>
      <c r="C57" s="252"/>
      <c r="D57" s="33"/>
      <c r="E57" s="34"/>
      <c r="O57" s="258"/>
      <c r="P57" s="258"/>
      <c r="S57" s="258"/>
      <c r="T57" s="258"/>
    </row>
    <row r="58" spans="1:20" ht="15" thickBot="1" x14ac:dyDescent="0.35">
      <c r="A58" s="255"/>
      <c r="B58" s="98"/>
      <c r="C58" s="252"/>
      <c r="D58" s="33"/>
      <c r="E58" s="34"/>
      <c r="O58" s="258"/>
      <c r="P58" s="258"/>
      <c r="S58" s="258"/>
      <c r="T58" s="258"/>
    </row>
    <row r="59" spans="1:20" ht="15" thickBot="1" x14ac:dyDescent="0.35">
      <c r="A59" s="255"/>
      <c r="B59" s="98"/>
      <c r="C59" s="252"/>
      <c r="D59" s="33"/>
      <c r="E59" s="34"/>
      <c r="O59" s="258"/>
      <c r="P59" s="258"/>
      <c r="S59" s="258"/>
      <c r="T59" s="258"/>
    </row>
    <row r="60" spans="1:20" ht="15" thickBot="1" x14ac:dyDescent="0.35">
      <c r="A60" s="255"/>
      <c r="B60" s="98"/>
      <c r="C60" s="252"/>
      <c r="D60" s="33"/>
      <c r="E60" s="34"/>
      <c r="O60" s="258"/>
      <c r="P60" s="258"/>
      <c r="S60" s="258"/>
      <c r="T60" s="258"/>
    </row>
    <row r="61" spans="1:20" ht="15" thickBot="1" x14ac:dyDescent="0.35">
      <c r="A61" s="255"/>
      <c r="B61" s="98"/>
      <c r="C61" s="252"/>
      <c r="D61" s="33"/>
      <c r="E61" s="34"/>
      <c r="O61" s="258"/>
      <c r="P61" s="258"/>
      <c r="S61" s="258"/>
      <c r="T61" s="258"/>
    </row>
    <row r="62" spans="1:20" ht="15" thickBot="1" x14ac:dyDescent="0.35">
      <c r="A62" s="255"/>
      <c r="B62" s="98"/>
      <c r="C62" s="252"/>
      <c r="D62" s="33"/>
      <c r="E62" s="34"/>
      <c r="O62" s="258"/>
      <c r="P62" s="258"/>
      <c r="S62" s="258"/>
      <c r="T62" s="258"/>
    </row>
    <row r="63" spans="1:20" ht="15" thickBot="1" x14ac:dyDescent="0.35">
      <c r="A63" s="255"/>
      <c r="B63" s="98"/>
      <c r="C63" s="252"/>
      <c r="D63" s="33"/>
      <c r="E63" s="34"/>
      <c r="O63" s="258"/>
      <c r="P63" s="258"/>
      <c r="S63" s="258"/>
      <c r="T63" s="258"/>
    </row>
    <row r="64" spans="1:20" ht="15" thickBot="1" x14ac:dyDescent="0.35">
      <c r="A64" s="255"/>
      <c r="B64" s="98"/>
      <c r="C64" s="252"/>
      <c r="D64" s="33"/>
      <c r="E64" s="34"/>
      <c r="O64" s="258"/>
      <c r="P64" s="258"/>
      <c r="S64" s="258"/>
      <c r="T64" s="258"/>
    </row>
    <row r="65" spans="1:20" ht="15" thickBot="1" x14ac:dyDescent="0.35">
      <c r="A65" s="255"/>
      <c r="B65" s="98"/>
      <c r="C65" s="252"/>
      <c r="D65" s="33"/>
      <c r="E65" s="34"/>
      <c r="O65" s="258"/>
      <c r="P65" s="258"/>
      <c r="S65" s="258"/>
      <c r="T65" s="258"/>
    </row>
    <row r="66" spans="1:20" ht="15" thickBot="1" x14ac:dyDescent="0.35">
      <c r="A66" s="255"/>
      <c r="B66" s="98"/>
      <c r="C66" s="252"/>
      <c r="D66" s="33"/>
      <c r="E66" s="34"/>
      <c r="O66" s="258"/>
      <c r="P66" s="258"/>
      <c r="S66" s="258"/>
      <c r="T66" s="258"/>
    </row>
    <row r="67" spans="1:20" ht="15" thickBot="1" x14ac:dyDescent="0.35">
      <c r="A67" s="255"/>
      <c r="B67" s="98"/>
      <c r="C67" s="252"/>
      <c r="D67" s="33"/>
      <c r="E67" s="34"/>
      <c r="O67" s="258"/>
      <c r="P67" s="258"/>
      <c r="S67" s="258"/>
      <c r="T67" s="258"/>
    </row>
    <row r="68" spans="1:20" ht="15" thickBot="1" x14ac:dyDescent="0.35">
      <c r="A68" s="255"/>
      <c r="B68" s="98"/>
      <c r="C68" s="252"/>
      <c r="D68" s="33"/>
      <c r="E68" s="34"/>
      <c r="O68" s="258"/>
      <c r="P68" s="258"/>
      <c r="S68" s="258"/>
      <c r="T68" s="258"/>
    </row>
    <row r="69" spans="1:20" x14ac:dyDescent="0.3">
      <c r="O69" s="258"/>
      <c r="P69" s="258"/>
    </row>
  </sheetData>
  <sheetProtection algorithmName="SHA-512" hashValue="oiTH4sWS+i1H9Kj62TTo37TGRpu22+Bk435Fq35A96igGRZDNx1l/ctfsP8u/gvnF3ebpLunmPCAVFVP+nD/iQ==" saltValue="oOHI9NcPULIoQ9CnARQ3s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Instructions</vt:lpstr>
      <vt:lpstr>Unit Data from Audit Worksheet</vt:lpstr>
      <vt:lpstr>TD Info Completed by Auditor</vt:lpstr>
      <vt:lpstr>Performance  Indicators Print</vt:lpstr>
      <vt:lpstr>RSS</vt:lpstr>
      <vt:lpstr>Import</vt:lpstr>
      <vt:lpstr>PY1 Data(H)</vt:lpstr>
      <vt:lpstr>PY2 Data(H)</vt:lpstr>
      <vt:lpstr>Unit Names(H)</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2023-09-14T22:26:39Z</cp:lastPrinted>
  <dcterms:created xsi:type="dcterms:W3CDTF">2011-03-11T21:05:05Z</dcterms:created>
  <dcterms:modified xsi:type="dcterms:W3CDTF">2024-09-05T18:57:00Z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