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N:\FMS\CCH\2023 Data Input Workbooks\Revised DIW 10 13 2023\"/>
    </mc:Choice>
  </mc:AlternateContent>
  <xr:revisionPtr revIDLastSave="0" documentId="13_ncr:1_{58474868-D204-486A-963B-347C60DBC041}" xr6:coauthVersionLast="47" xr6:coauthVersionMax="47" xr10:uidLastSave="{00000000-0000-0000-0000-000000000000}"/>
  <bookViews>
    <workbookView xWindow="57480" yWindow="-120" windowWidth="29040" windowHeight="15840" tabRatio="707" xr2:uid="{00000000-000D-0000-FFFF-FFFF00000000}"/>
  </bookViews>
  <sheets>
    <sheet name="Instructions" sheetId="81" r:id="rId1"/>
    <sheet name="Unit Data from Audit Worksheet" sheetId="1" r:id="rId2"/>
    <sheet name="TD Info Completed by Auditor" sheetId="91" r:id="rId3"/>
    <sheet name="Import" sheetId="28" state="hidden" r:id="rId4"/>
    <sheet name="Performance  Indicators Print" sheetId="92" r:id="rId5"/>
    <sheet name="PY1 Data(H)" sheetId="82" state="hidden" r:id="rId6"/>
    <sheet name="Formula for unit data" sheetId="93" state="hidden" r:id="rId7"/>
    <sheet name="Unit Data" sheetId="94" state="hidden" r:id="rId8"/>
    <sheet name="PY2 Data(H)" sheetId="84" state="hidden" r:id="rId9"/>
    <sheet name="Unit Names(H)" sheetId="29" state="hidden" r:id="rId10"/>
  </sheets>
  <externalReferences>
    <externalReference r:id="rId11"/>
  </externalReferences>
  <definedNames>
    <definedName name="Audit_Dtl">[1]Database!$AC$3:$AP$413</definedName>
    <definedName name="errorCount">#REF!</definedName>
    <definedName name="ppp">#REF!</definedName>
    <definedName name="_xlnm.Print_Area" localSheetId="0">Instructions!$B$1:$B$50</definedName>
    <definedName name="_xlnm.Print_Area" localSheetId="4">'Performance  Indicators Print'!$A$1:$I$14</definedName>
    <definedName name="_xlnm.Print_Area" localSheetId="2">'TD Info Completed by Auditor'!$A$1:$D$32</definedName>
    <definedName name="_xlnm.Print_Area" localSheetId="1">'Unit Data from Audit Worksheet'!$A$7:$F$81</definedName>
    <definedName name="Print_Selection_Auditor">#REF!</definedName>
    <definedName name="Print_Selection_Internal" localSheetId="4">#REF!</definedName>
    <definedName name="Print_Selection_Internal">#REF!</definedName>
    <definedName name="_xlnm.Print_Titles" localSheetId="1">'Unit Data from Audit Worksheet'!$5:$5</definedName>
    <definedName name="showError">#REF!</definedName>
    <definedName name="TD_IMPORT_RANGE" localSheetId="0">#REF!</definedName>
    <definedName name="TD_IMPORT_RANGE" localSheetId="4">#REF!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3" i="28" l="1"/>
  <c r="L83" i="28" s="1"/>
  <c r="D20" i="91"/>
  <c r="D21" i="91"/>
  <c r="D19" i="91"/>
  <c r="L80" i="28"/>
  <c r="E81" i="28"/>
  <c r="L81" i="28" s="1"/>
  <c r="E82" i="28"/>
  <c r="L82" i="28" s="1"/>
  <c r="A81" i="28"/>
  <c r="C81" i="28"/>
  <c r="A82" i="28"/>
  <c r="C82" i="28"/>
  <c r="A83" i="28"/>
  <c r="C83" i="28"/>
  <c r="E80" i="28"/>
  <c r="E77" i="28"/>
  <c r="C80" i="28"/>
  <c r="A80" i="28"/>
  <c r="E74" i="28"/>
  <c r="L74" i="28" s="1"/>
  <c r="E75" i="28"/>
  <c r="L75" i="28" s="1"/>
  <c r="C75" i="28"/>
  <c r="A75" i="28"/>
  <c r="C74" i="28"/>
  <c r="A74" i="28"/>
  <c r="D14" i="91"/>
  <c r="D13" i="91"/>
  <c r="D12" i="91"/>
  <c r="D26" i="91"/>
  <c r="D25" i="91"/>
  <c r="D24" i="91"/>
  <c r="D23" i="91"/>
  <c r="DO184" i="82" l="1"/>
  <c r="DO177" i="82"/>
  <c r="BH177" i="82"/>
  <c r="BG177" i="82"/>
  <c r="BF177" i="82"/>
  <c r="BE177" i="82"/>
  <c r="BD177" i="82"/>
  <c r="BC177" i="82"/>
  <c r="BB177" i="82"/>
  <c r="BA177" i="82"/>
  <c r="AZ177" i="82"/>
  <c r="AY177" i="82"/>
  <c r="AX177" i="82"/>
  <c r="AW177" i="82"/>
  <c r="AV177" i="82"/>
  <c r="AU177" i="82"/>
  <c r="AT177" i="82"/>
  <c r="AS177" i="82"/>
  <c r="AR177" i="82"/>
  <c r="AQ177" i="82"/>
  <c r="AP177" i="82"/>
  <c r="AO177" i="82"/>
  <c r="AN177" i="82"/>
  <c r="AM177" i="82"/>
  <c r="AL177" i="82"/>
  <c r="AK177" i="82"/>
  <c r="AJ177" i="82"/>
  <c r="AI177" i="82"/>
  <c r="AH177" i="82"/>
  <c r="AG177" i="82"/>
  <c r="AF177" i="82"/>
  <c r="AE177" i="82"/>
  <c r="AD177" i="82"/>
  <c r="AC177" i="82"/>
  <c r="AB177" i="82"/>
  <c r="AA177" i="82"/>
  <c r="Z177" i="82"/>
  <c r="Y177" i="82"/>
  <c r="X177" i="82"/>
  <c r="W177" i="82"/>
  <c r="V177" i="82"/>
  <c r="U177" i="82"/>
  <c r="T177" i="82"/>
  <c r="S177" i="82"/>
  <c r="R177" i="82"/>
  <c r="Q177" i="82"/>
  <c r="P177" i="82"/>
  <c r="O177" i="82"/>
  <c r="N177" i="82"/>
  <c r="M177" i="82"/>
  <c r="L177" i="82"/>
  <c r="K177" i="82"/>
  <c r="J177" i="82"/>
  <c r="I177" i="82"/>
  <c r="H177" i="82"/>
  <c r="G177" i="82"/>
  <c r="F177" i="82"/>
  <c r="E177" i="82"/>
  <c r="D177" i="82"/>
  <c r="DO176" i="82"/>
  <c r="BH176" i="82"/>
  <c r="BG176" i="82"/>
  <c r="BF176" i="82"/>
  <c r="BE176" i="82"/>
  <c r="BD176" i="82"/>
  <c r="BC176" i="82"/>
  <c r="BB176" i="82"/>
  <c r="BA176" i="82"/>
  <c r="AZ176" i="82"/>
  <c r="AY176" i="82"/>
  <c r="AX176" i="82"/>
  <c r="AW176" i="82"/>
  <c r="AV176" i="82"/>
  <c r="AU176" i="82"/>
  <c r="AT176" i="82"/>
  <c r="AS176" i="82"/>
  <c r="AR176" i="82"/>
  <c r="AQ176" i="82"/>
  <c r="AP176" i="82"/>
  <c r="AO176" i="82"/>
  <c r="AN176" i="82"/>
  <c r="AM176" i="82"/>
  <c r="AL176" i="82"/>
  <c r="AK176" i="82"/>
  <c r="AJ176" i="82"/>
  <c r="AI176" i="82"/>
  <c r="AH176" i="82"/>
  <c r="AG176" i="82"/>
  <c r="AF176" i="82"/>
  <c r="AE176" i="82"/>
  <c r="AD176" i="82"/>
  <c r="AC176" i="82"/>
  <c r="AB176" i="82"/>
  <c r="AA176" i="82"/>
  <c r="Z176" i="82"/>
  <c r="Y176" i="82"/>
  <c r="X176" i="82"/>
  <c r="W176" i="82"/>
  <c r="V176" i="82"/>
  <c r="U176" i="82"/>
  <c r="T176" i="82"/>
  <c r="S176" i="82"/>
  <c r="R176" i="82"/>
  <c r="Q176" i="82"/>
  <c r="P176" i="82"/>
  <c r="O176" i="82"/>
  <c r="N176" i="82"/>
  <c r="M176" i="82"/>
  <c r="L176" i="82"/>
  <c r="K176" i="82"/>
  <c r="J176" i="82"/>
  <c r="I176" i="82"/>
  <c r="H176" i="82"/>
  <c r="G176" i="82"/>
  <c r="F176" i="82"/>
  <c r="E176" i="82"/>
  <c r="D176" i="82"/>
  <c r="DO175" i="82"/>
  <c r="BH175" i="82"/>
  <c r="BG175" i="82"/>
  <c r="BF175" i="82"/>
  <c r="BE175" i="82"/>
  <c r="BD175" i="82"/>
  <c r="BC175" i="82"/>
  <c r="BB175" i="82"/>
  <c r="BA175" i="82"/>
  <c r="AZ175" i="82"/>
  <c r="AY175" i="82"/>
  <c r="AX175" i="82"/>
  <c r="AW175" i="82"/>
  <c r="AV175" i="82"/>
  <c r="AU175" i="82"/>
  <c r="AT175" i="82"/>
  <c r="AS175" i="82"/>
  <c r="AR175" i="82"/>
  <c r="AQ175" i="82"/>
  <c r="AP175" i="82"/>
  <c r="AO175" i="82"/>
  <c r="AN175" i="82"/>
  <c r="AM175" i="82"/>
  <c r="AL175" i="82"/>
  <c r="AK175" i="82"/>
  <c r="AJ175" i="82"/>
  <c r="AI175" i="82"/>
  <c r="AH175" i="82"/>
  <c r="AG175" i="82"/>
  <c r="AF175" i="82"/>
  <c r="AE175" i="82"/>
  <c r="AD175" i="82"/>
  <c r="AC175" i="82"/>
  <c r="AB175" i="82"/>
  <c r="AA175" i="82"/>
  <c r="Z175" i="82"/>
  <c r="Y175" i="82"/>
  <c r="X175" i="82"/>
  <c r="W175" i="82"/>
  <c r="V175" i="82"/>
  <c r="U175" i="82"/>
  <c r="T175" i="82"/>
  <c r="S175" i="82"/>
  <c r="R175" i="82"/>
  <c r="Q175" i="82"/>
  <c r="P175" i="82"/>
  <c r="O175" i="82"/>
  <c r="N175" i="82"/>
  <c r="M175" i="82"/>
  <c r="L175" i="82"/>
  <c r="K175" i="82"/>
  <c r="J175" i="82"/>
  <c r="I175" i="82"/>
  <c r="H175" i="82"/>
  <c r="G175" i="82"/>
  <c r="F175" i="82"/>
  <c r="E175" i="82"/>
  <c r="D175" i="82"/>
  <c r="BH170" i="82"/>
  <c r="BG170" i="82"/>
  <c r="BF170" i="82"/>
  <c r="BE170" i="82"/>
  <c r="BD170" i="82"/>
  <c r="BC170" i="82"/>
  <c r="BB170" i="82"/>
  <c r="BA170" i="82"/>
  <c r="AZ170" i="82"/>
  <c r="AY170" i="82"/>
  <c r="AX170" i="82"/>
  <c r="AW170" i="82"/>
  <c r="AV170" i="82"/>
  <c r="AU170" i="82"/>
  <c r="AT170" i="82"/>
  <c r="AS170" i="82"/>
  <c r="AR170" i="82"/>
  <c r="AQ170" i="82"/>
  <c r="AP170" i="82"/>
  <c r="AO170" i="82"/>
  <c r="AN170" i="82"/>
  <c r="AM170" i="82"/>
  <c r="AL170" i="82"/>
  <c r="AK170" i="82"/>
  <c r="AJ170" i="82"/>
  <c r="AI170" i="82"/>
  <c r="AH170" i="82"/>
  <c r="AG170" i="82"/>
  <c r="AF170" i="82"/>
  <c r="AE170" i="82"/>
  <c r="AD170" i="82"/>
  <c r="AC170" i="82"/>
  <c r="AB170" i="82"/>
  <c r="AA170" i="82"/>
  <c r="Z170" i="82"/>
  <c r="Y170" i="82"/>
  <c r="X170" i="82"/>
  <c r="W170" i="82"/>
  <c r="V170" i="82"/>
  <c r="U170" i="82"/>
  <c r="T170" i="82"/>
  <c r="S170" i="82"/>
  <c r="R170" i="82"/>
  <c r="Q170" i="82"/>
  <c r="P170" i="82"/>
  <c r="O170" i="82"/>
  <c r="N170" i="82"/>
  <c r="M170" i="82"/>
  <c r="L170" i="82"/>
  <c r="K170" i="82"/>
  <c r="J170" i="82"/>
  <c r="I170" i="82"/>
  <c r="H170" i="82"/>
  <c r="G170" i="82"/>
  <c r="F170" i="82"/>
  <c r="E170" i="82"/>
  <c r="D170" i="82"/>
  <c r="BH169" i="82"/>
  <c r="BG169" i="82"/>
  <c r="BF169" i="82"/>
  <c r="BE169" i="82"/>
  <c r="BD169" i="82"/>
  <c r="BC169" i="82"/>
  <c r="BB169" i="82"/>
  <c r="BA169" i="82"/>
  <c r="AZ169" i="82"/>
  <c r="AY169" i="82"/>
  <c r="AX169" i="82"/>
  <c r="AW169" i="82"/>
  <c r="AV169" i="82"/>
  <c r="AU169" i="82"/>
  <c r="AT169" i="82"/>
  <c r="AS169" i="82"/>
  <c r="AR169" i="82"/>
  <c r="AQ169" i="82"/>
  <c r="AP169" i="82"/>
  <c r="AO169" i="82"/>
  <c r="AN169" i="82"/>
  <c r="AM169" i="82"/>
  <c r="AL169" i="82"/>
  <c r="AK169" i="82"/>
  <c r="AJ169" i="82"/>
  <c r="AI169" i="82"/>
  <c r="AH169" i="82"/>
  <c r="AG169" i="82"/>
  <c r="AF169" i="82"/>
  <c r="AE169" i="82"/>
  <c r="AD169" i="82"/>
  <c r="AC169" i="82"/>
  <c r="AB169" i="82"/>
  <c r="AA169" i="82"/>
  <c r="Z169" i="82"/>
  <c r="Y169" i="82"/>
  <c r="X169" i="82"/>
  <c r="W169" i="82"/>
  <c r="V169" i="82"/>
  <c r="U169" i="82"/>
  <c r="T169" i="82"/>
  <c r="S169" i="82"/>
  <c r="R169" i="82"/>
  <c r="Q169" i="82"/>
  <c r="P169" i="82"/>
  <c r="O169" i="82"/>
  <c r="N169" i="82"/>
  <c r="M169" i="82"/>
  <c r="L169" i="82"/>
  <c r="K169" i="82"/>
  <c r="J169" i="82"/>
  <c r="I169" i="82"/>
  <c r="H169" i="82"/>
  <c r="G169" i="82"/>
  <c r="F169" i="82"/>
  <c r="E169" i="82"/>
  <c r="D169" i="82"/>
  <c r="BH168" i="82"/>
  <c r="BG168" i="82"/>
  <c r="BF168" i="82"/>
  <c r="BE168" i="82"/>
  <c r="BD168" i="82"/>
  <c r="BC168" i="82"/>
  <c r="BB168" i="82"/>
  <c r="BA168" i="82"/>
  <c r="AZ168" i="82"/>
  <c r="AY168" i="82"/>
  <c r="AX168" i="82"/>
  <c r="AW168" i="82"/>
  <c r="AV168" i="82"/>
  <c r="AU168" i="82"/>
  <c r="AT168" i="82"/>
  <c r="AS168" i="82"/>
  <c r="AR168" i="82"/>
  <c r="AQ168" i="82"/>
  <c r="AP168" i="82"/>
  <c r="AO168" i="82"/>
  <c r="AN168" i="82"/>
  <c r="AM168" i="82"/>
  <c r="AL168" i="82"/>
  <c r="AK168" i="82"/>
  <c r="AJ168" i="82"/>
  <c r="AI168" i="82"/>
  <c r="AH168" i="82"/>
  <c r="AG168" i="82"/>
  <c r="AF168" i="82"/>
  <c r="AE168" i="82"/>
  <c r="AD168" i="82"/>
  <c r="AC168" i="82"/>
  <c r="AB168" i="82"/>
  <c r="AA168" i="82"/>
  <c r="Z168" i="82"/>
  <c r="Y168" i="82"/>
  <c r="X168" i="82"/>
  <c r="W168" i="82"/>
  <c r="V168" i="82"/>
  <c r="U168" i="82"/>
  <c r="T168" i="82"/>
  <c r="S168" i="82"/>
  <c r="R168" i="82"/>
  <c r="Q168" i="82"/>
  <c r="P168" i="82"/>
  <c r="O168" i="82"/>
  <c r="N168" i="82"/>
  <c r="M168" i="82"/>
  <c r="L168" i="82"/>
  <c r="K168" i="82"/>
  <c r="J168" i="82"/>
  <c r="I168" i="82"/>
  <c r="H168" i="82"/>
  <c r="G168" i="82"/>
  <c r="F168" i="82"/>
  <c r="E168" i="82"/>
  <c r="D168" i="82"/>
  <c r="BH167" i="82"/>
  <c r="BG167" i="82"/>
  <c r="BF167" i="82"/>
  <c r="BE167" i="82"/>
  <c r="BD167" i="82"/>
  <c r="BC167" i="82"/>
  <c r="BB167" i="82"/>
  <c r="BA167" i="82"/>
  <c r="AZ167" i="82"/>
  <c r="AY167" i="82"/>
  <c r="AX167" i="82"/>
  <c r="AW167" i="82"/>
  <c r="AV167" i="82"/>
  <c r="AU167" i="82"/>
  <c r="AT167" i="82"/>
  <c r="AS167" i="82"/>
  <c r="AR167" i="82"/>
  <c r="AQ167" i="82"/>
  <c r="AP167" i="82"/>
  <c r="AO167" i="82"/>
  <c r="AN167" i="82"/>
  <c r="AM167" i="82"/>
  <c r="AL167" i="82"/>
  <c r="AK167" i="82"/>
  <c r="AJ167" i="82"/>
  <c r="AI167" i="82"/>
  <c r="AH167" i="82"/>
  <c r="AG167" i="82"/>
  <c r="AF167" i="82"/>
  <c r="AE167" i="82"/>
  <c r="AD167" i="82"/>
  <c r="AC167" i="82"/>
  <c r="AB167" i="82"/>
  <c r="AA167" i="82"/>
  <c r="Z167" i="82"/>
  <c r="Y167" i="82"/>
  <c r="X167" i="82"/>
  <c r="W167" i="82"/>
  <c r="V167" i="82"/>
  <c r="U167" i="82"/>
  <c r="T167" i="82"/>
  <c r="S167" i="82"/>
  <c r="R167" i="82"/>
  <c r="Q167" i="82"/>
  <c r="P167" i="82"/>
  <c r="O167" i="82"/>
  <c r="N167" i="82"/>
  <c r="M167" i="82"/>
  <c r="L167" i="82"/>
  <c r="K167" i="82"/>
  <c r="J167" i="82"/>
  <c r="I167" i="82"/>
  <c r="H167" i="82"/>
  <c r="G167" i="82"/>
  <c r="F167" i="82"/>
  <c r="E167" i="82"/>
  <c r="D167" i="82"/>
  <c r="DO166" i="82"/>
  <c r="BH166" i="82"/>
  <c r="BG166" i="82"/>
  <c r="BF166" i="82"/>
  <c r="BE166" i="82"/>
  <c r="BD166" i="82"/>
  <c r="BC166" i="82"/>
  <c r="BB166" i="82"/>
  <c r="BA166" i="82"/>
  <c r="AZ166" i="82"/>
  <c r="AY166" i="82"/>
  <c r="AX166" i="82"/>
  <c r="AW166" i="82"/>
  <c r="AV166" i="82"/>
  <c r="AU166" i="82"/>
  <c r="AT166" i="82"/>
  <c r="AS166" i="82"/>
  <c r="AR166" i="82"/>
  <c r="AQ166" i="82"/>
  <c r="AP166" i="82"/>
  <c r="AO166" i="82"/>
  <c r="AN166" i="82"/>
  <c r="AM166" i="82"/>
  <c r="AL166" i="82"/>
  <c r="AK166" i="82"/>
  <c r="AJ166" i="82"/>
  <c r="AI166" i="82"/>
  <c r="AH166" i="82"/>
  <c r="AG166" i="82"/>
  <c r="AF166" i="82"/>
  <c r="AE166" i="82"/>
  <c r="AD166" i="82"/>
  <c r="AC166" i="82"/>
  <c r="AB166" i="82"/>
  <c r="AA166" i="82"/>
  <c r="Z166" i="82"/>
  <c r="Y166" i="82"/>
  <c r="X166" i="82"/>
  <c r="W166" i="82"/>
  <c r="V166" i="82"/>
  <c r="U166" i="82"/>
  <c r="T166" i="82"/>
  <c r="S166" i="82"/>
  <c r="R166" i="82"/>
  <c r="Q166" i="82"/>
  <c r="P166" i="82"/>
  <c r="O166" i="82"/>
  <c r="N166" i="82"/>
  <c r="M166" i="82"/>
  <c r="L166" i="82"/>
  <c r="K166" i="82"/>
  <c r="J166" i="82"/>
  <c r="I166" i="82"/>
  <c r="H166" i="82"/>
  <c r="G166" i="82"/>
  <c r="F166" i="82"/>
  <c r="E166" i="82"/>
  <c r="D166" i="82"/>
  <c r="DO165" i="82"/>
  <c r="DO164" i="82"/>
  <c r="DO163" i="82"/>
  <c r="DO162" i="82"/>
  <c r="BH162" i="82"/>
  <c r="BG162" i="82"/>
  <c r="BF162" i="82"/>
  <c r="BE162" i="82"/>
  <c r="BD162" i="82"/>
  <c r="BC162" i="82"/>
  <c r="BB162" i="82"/>
  <c r="BA162" i="82"/>
  <c r="AZ162" i="82"/>
  <c r="AY162" i="82"/>
  <c r="AX162" i="82"/>
  <c r="AW162" i="82"/>
  <c r="AV162" i="82"/>
  <c r="AU162" i="82"/>
  <c r="AT162" i="82"/>
  <c r="AS162" i="82"/>
  <c r="AR162" i="82"/>
  <c r="AQ162" i="82"/>
  <c r="AP162" i="82"/>
  <c r="AO162" i="82"/>
  <c r="AN162" i="82"/>
  <c r="AM162" i="82"/>
  <c r="AL162" i="82"/>
  <c r="AK162" i="82"/>
  <c r="AJ162" i="82"/>
  <c r="AI162" i="82"/>
  <c r="AH162" i="82"/>
  <c r="AG162" i="82"/>
  <c r="AF162" i="82"/>
  <c r="AE162" i="82"/>
  <c r="AD162" i="82"/>
  <c r="AC162" i="82"/>
  <c r="AB162" i="82"/>
  <c r="AA162" i="82"/>
  <c r="Z162" i="82"/>
  <c r="Y162" i="82"/>
  <c r="X162" i="82"/>
  <c r="W162" i="82"/>
  <c r="V162" i="82"/>
  <c r="U162" i="82"/>
  <c r="T162" i="82"/>
  <c r="S162" i="82"/>
  <c r="R162" i="82"/>
  <c r="Q162" i="82"/>
  <c r="P162" i="82"/>
  <c r="O162" i="82"/>
  <c r="N162" i="82"/>
  <c r="M162" i="82"/>
  <c r="L162" i="82"/>
  <c r="K162" i="82"/>
  <c r="J162" i="82"/>
  <c r="I162" i="82"/>
  <c r="H162" i="82"/>
  <c r="G162" i="82"/>
  <c r="F162" i="82"/>
  <c r="E162" i="82"/>
  <c r="D162" i="82"/>
  <c r="DO161" i="82"/>
  <c r="BH161" i="82"/>
  <c r="BG161" i="82"/>
  <c r="BF161" i="82"/>
  <c r="BE161" i="82"/>
  <c r="BD161" i="82"/>
  <c r="BC161" i="82"/>
  <c r="BB161" i="82"/>
  <c r="BA161" i="82"/>
  <c r="AZ161" i="82"/>
  <c r="AY161" i="82"/>
  <c r="AX161" i="82"/>
  <c r="AW161" i="82"/>
  <c r="AV161" i="82"/>
  <c r="AU161" i="82"/>
  <c r="AT161" i="82"/>
  <c r="AS161" i="82"/>
  <c r="AR161" i="82"/>
  <c r="AQ161" i="82"/>
  <c r="AP161" i="82"/>
  <c r="AO161" i="82"/>
  <c r="AN161" i="82"/>
  <c r="AM161" i="82"/>
  <c r="AL161" i="82"/>
  <c r="AK161" i="82"/>
  <c r="AJ161" i="82"/>
  <c r="AI161" i="82"/>
  <c r="AH161" i="82"/>
  <c r="AG161" i="82"/>
  <c r="AF161" i="82"/>
  <c r="AE161" i="82"/>
  <c r="AD161" i="82"/>
  <c r="AC161" i="82"/>
  <c r="AB161" i="82"/>
  <c r="AA161" i="82"/>
  <c r="Z161" i="82"/>
  <c r="Y161" i="82"/>
  <c r="X161" i="82"/>
  <c r="W161" i="82"/>
  <c r="V161" i="82"/>
  <c r="U161" i="82"/>
  <c r="T161" i="82"/>
  <c r="S161" i="82"/>
  <c r="R161" i="82"/>
  <c r="Q161" i="82"/>
  <c r="P161" i="82"/>
  <c r="O161" i="82"/>
  <c r="N161" i="82"/>
  <c r="M161" i="82"/>
  <c r="L161" i="82"/>
  <c r="K161" i="82"/>
  <c r="J161" i="82"/>
  <c r="I161" i="82"/>
  <c r="H161" i="82"/>
  <c r="G161" i="82"/>
  <c r="F161" i="82"/>
  <c r="E161" i="82"/>
  <c r="D161" i="82"/>
  <c r="DO160" i="82"/>
  <c r="BH160" i="82"/>
  <c r="BG160" i="82"/>
  <c r="BF160" i="82"/>
  <c r="BE160" i="82"/>
  <c r="BD160" i="82"/>
  <c r="BC160" i="82"/>
  <c r="BB160" i="82"/>
  <c r="BA160" i="82"/>
  <c r="AZ160" i="82"/>
  <c r="AY160" i="82"/>
  <c r="AX160" i="82"/>
  <c r="AW160" i="82"/>
  <c r="AV160" i="82"/>
  <c r="AU160" i="82"/>
  <c r="AT160" i="82"/>
  <c r="AS160" i="82"/>
  <c r="AR160" i="82"/>
  <c r="AQ160" i="82"/>
  <c r="AP160" i="82"/>
  <c r="AO160" i="82"/>
  <c r="AN160" i="82"/>
  <c r="AM160" i="82"/>
  <c r="AL160" i="82"/>
  <c r="AK160" i="82"/>
  <c r="AJ160" i="82"/>
  <c r="AI160" i="82"/>
  <c r="AH160" i="82"/>
  <c r="AG160" i="82"/>
  <c r="AF160" i="82"/>
  <c r="AE160" i="82"/>
  <c r="AD160" i="82"/>
  <c r="AC160" i="82"/>
  <c r="AB160" i="82"/>
  <c r="AA160" i="82"/>
  <c r="Z160" i="82"/>
  <c r="Y160" i="82"/>
  <c r="X160" i="82"/>
  <c r="W160" i="82"/>
  <c r="V160" i="82"/>
  <c r="U160" i="82"/>
  <c r="T160" i="82"/>
  <c r="S160" i="82"/>
  <c r="R160" i="82"/>
  <c r="Q160" i="82"/>
  <c r="P160" i="82"/>
  <c r="O160" i="82"/>
  <c r="N160" i="82"/>
  <c r="M160" i="82"/>
  <c r="L160" i="82"/>
  <c r="K160" i="82"/>
  <c r="J160" i="82"/>
  <c r="I160" i="82"/>
  <c r="H160" i="82"/>
  <c r="G160" i="82"/>
  <c r="F160" i="82"/>
  <c r="E160" i="82"/>
  <c r="D160" i="82"/>
  <c r="DO159" i="82"/>
  <c r="DO158" i="82"/>
  <c r="DO157" i="82"/>
  <c r="DO156" i="82"/>
  <c r="DO155" i="82"/>
  <c r="BH155" i="82"/>
  <c r="BG155" i="82"/>
  <c r="BF155" i="82"/>
  <c r="BE155" i="82"/>
  <c r="BD155" i="82"/>
  <c r="BC155" i="82"/>
  <c r="BB155" i="82"/>
  <c r="BA155" i="82"/>
  <c r="AZ155" i="82"/>
  <c r="AY155" i="82"/>
  <c r="AX155" i="82"/>
  <c r="AW155" i="82"/>
  <c r="AV155" i="82"/>
  <c r="AU155" i="82"/>
  <c r="AT155" i="82"/>
  <c r="AS155" i="82"/>
  <c r="AR155" i="82"/>
  <c r="AQ155" i="82"/>
  <c r="AP155" i="82"/>
  <c r="AO155" i="82"/>
  <c r="AN155" i="82"/>
  <c r="AM155" i="82"/>
  <c r="AL155" i="82"/>
  <c r="AK155" i="82"/>
  <c r="AJ155" i="82"/>
  <c r="AI155" i="82"/>
  <c r="AH155" i="82"/>
  <c r="AG155" i="82"/>
  <c r="AF155" i="82"/>
  <c r="AE155" i="82"/>
  <c r="AD155" i="82"/>
  <c r="AC155" i="82"/>
  <c r="AB155" i="82"/>
  <c r="AA155" i="82"/>
  <c r="Z155" i="82"/>
  <c r="Y155" i="82"/>
  <c r="X155" i="82"/>
  <c r="W155" i="82"/>
  <c r="V155" i="82"/>
  <c r="U155" i="82"/>
  <c r="T155" i="82"/>
  <c r="S155" i="82"/>
  <c r="R155" i="82"/>
  <c r="Q155" i="82"/>
  <c r="P155" i="82"/>
  <c r="O155" i="82"/>
  <c r="N155" i="82"/>
  <c r="M155" i="82"/>
  <c r="L155" i="82"/>
  <c r="K155" i="82"/>
  <c r="J155" i="82"/>
  <c r="I155" i="82"/>
  <c r="H155" i="82"/>
  <c r="G155" i="82"/>
  <c r="F155" i="82"/>
  <c r="E155" i="82"/>
  <c r="D155" i="82"/>
  <c r="DO154" i="82"/>
  <c r="BH154" i="82"/>
  <c r="BG154" i="82"/>
  <c r="BF154" i="82"/>
  <c r="BE154" i="82"/>
  <c r="BD154" i="82"/>
  <c r="BC154" i="82"/>
  <c r="BB154" i="82"/>
  <c r="BA154" i="82"/>
  <c r="AZ154" i="82"/>
  <c r="AY154" i="82"/>
  <c r="AX154" i="82"/>
  <c r="AW154" i="82"/>
  <c r="AV154" i="82"/>
  <c r="AU154" i="82"/>
  <c r="AT154" i="82"/>
  <c r="AS154" i="82"/>
  <c r="AR154" i="82"/>
  <c r="AQ154" i="82"/>
  <c r="AP154" i="82"/>
  <c r="AO154" i="82"/>
  <c r="AN154" i="82"/>
  <c r="AM154" i="82"/>
  <c r="AL154" i="82"/>
  <c r="AK154" i="82"/>
  <c r="AJ154" i="82"/>
  <c r="AI154" i="82"/>
  <c r="AH154" i="82"/>
  <c r="AG154" i="82"/>
  <c r="AF154" i="82"/>
  <c r="AE154" i="82"/>
  <c r="AD154" i="82"/>
  <c r="AC154" i="82"/>
  <c r="AB154" i="82"/>
  <c r="AA154" i="82"/>
  <c r="Z154" i="82"/>
  <c r="Y154" i="82"/>
  <c r="X154" i="82"/>
  <c r="W154" i="82"/>
  <c r="V154" i="82"/>
  <c r="U154" i="82"/>
  <c r="T154" i="82"/>
  <c r="S154" i="82"/>
  <c r="R154" i="82"/>
  <c r="Q154" i="82"/>
  <c r="P154" i="82"/>
  <c r="O154" i="82"/>
  <c r="N154" i="82"/>
  <c r="M154" i="82"/>
  <c r="L154" i="82"/>
  <c r="K154" i="82"/>
  <c r="J154" i="82"/>
  <c r="I154" i="82"/>
  <c r="H154" i="82"/>
  <c r="G154" i="82"/>
  <c r="F154" i="82"/>
  <c r="E154" i="82"/>
  <c r="D154" i="82"/>
  <c r="DO153" i="82"/>
  <c r="BH153" i="82"/>
  <c r="BG153" i="82"/>
  <c r="BF153" i="82"/>
  <c r="BE153" i="82"/>
  <c r="BD153" i="82"/>
  <c r="BC153" i="82"/>
  <c r="BB153" i="82"/>
  <c r="BA153" i="82"/>
  <c r="AZ153" i="82"/>
  <c r="AY153" i="82"/>
  <c r="AX153" i="82"/>
  <c r="AW153" i="82"/>
  <c r="AV153" i="82"/>
  <c r="AU153" i="82"/>
  <c r="AT153" i="82"/>
  <c r="AS153" i="82"/>
  <c r="AR153" i="82"/>
  <c r="AQ153" i="82"/>
  <c r="AP153" i="82"/>
  <c r="AO153" i="82"/>
  <c r="AN153" i="82"/>
  <c r="AM153" i="82"/>
  <c r="AL153" i="82"/>
  <c r="AK153" i="82"/>
  <c r="AJ153" i="82"/>
  <c r="AI153" i="82"/>
  <c r="AH153" i="82"/>
  <c r="AG153" i="82"/>
  <c r="AF153" i="82"/>
  <c r="AE153" i="82"/>
  <c r="AD153" i="82"/>
  <c r="AC153" i="82"/>
  <c r="AB153" i="82"/>
  <c r="AA153" i="82"/>
  <c r="Z153" i="82"/>
  <c r="Y153" i="82"/>
  <c r="X153" i="82"/>
  <c r="W153" i="82"/>
  <c r="V153" i="82"/>
  <c r="U153" i="82"/>
  <c r="T153" i="82"/>
  <c r="S153" i="82"/>
  <c r="R153" i="82"/>
  <c r="Q153" i="82"/>
  <c r="P153" i="82"/>
  <c r="O153" i="82"/>
  <c r="N153" i="82"/>
  <c r="M153" i="82"/>
  <c r="L153" i="82"/>
  <c r="K153" i="82"/>
  <c r="J153" i="82"/>
  <c r="I153" i="82"/>
  <c r="H153" i="82"/>
  <c r="G153" i="82"/>
  <c r="F153" i="82"/>
  <c r="E153" i="82"/>
  <c r="D153" i="82"/>
  <c r="DO152" i="82"/>
  <c r="BH152" i="82"/>
  <c r="BG152" i="82"/>
  <c r="BF152" i="82"/>
  <c r="BE152" i="82"/>
  <c r="BD152" i="82"/>
  <c r="BC152" i="82"/>
  <c r="BB152" i="82"/>
  <c r="BA152" i="82"/>
  <c r="AZ152" i="82"/>
  <c r="AY152" i="82"/>
  <c r="AX152" i="82"/>
  <c r="AW152" i="82"/>
  <c r="AV152" i="82"/>
  <c r="AU152" i="82"/>
  <c r="AT152" i="82"/>
  <c r="AS152" i="82"/>
  <c r="AR152" i="82"/>
  <c r="AQ152" i="82"/>
  <c r="AP152" i="82"/>
  <c r="AO152" i="82"/>
  <c r="AN152" i="82"/>
  <c r="AM152" i="82"/>
  <c r="AL152" i="82"/>
  <c r="AK152" i="82"/>
  <c r="AJ152" i="82"/>
  <c r="AI152" i="82"/>
  <c r="AH152" i="82"/>
  <c r="AG152" i="82"/>
  <c r="AF152" i="82"/>
  <c r="AE152" i="82"/>
  <c r="AD152" i="82"/>
  <c r="AC152" i="82"/>
  <c r="AB152" i="82"/>
  <c r="AA152" i="82"/>
  <c r="Z152" i="82"/>
  <c r="Y152" i="82"/>
  <c r="X152" i="82"/>
  <c r="W152" i="82"/>
  <c r="V152" i="82"/>
  <c r="U152" i="82"/>
  <c r="T152" i="82"/>
  <c r="S152" i="82"/>
  <c r="R152" i="82"/>
  <c r="Q152" i="82"/>
  <c r="P152" i="82"/>
  <c r="O152" i="82"/>
  <c r="N152" i="82"/>
  <c r="M152" i="82"/>
  <c r="L152" i="82"/>
  <c r="K152" i="82"/>
  <c r="J152" i="82"/>
  <c r="I152" i="82"/>
  <c r="H152" i="82"/>
  <c r="G152" i="82"/>
  <c r="F152" i="82"/>
  <c r="E152" i="82"/>
  <c r="D152" i="82"/>
  <c r="DO151" i="82"/>
  <c r="DO150" i="82"/>
  <c r="DO149" i="82"/>
  <c r="DO148" i="82"/>
  <c r="BH148" i="82" a="1"/>
  <c r="BH148" i="82" s="1"/>
  <c r="BG148" i="82" a="1"/>
  <c r="BG148" i="82" s="1"/>
  <c r="BF148" i="82" a="1"/>
  <c r="BF148" i="82" s="1"/>
  <c r="BE148" i="82" a="1"/>
  <c r="BE148" i="82" s="1"/>
  <c r="BD148" i="82" a="1"/>
  <c r="BD148" i="82" s="1"/>
  <c r="BC148" i="82" a="1"/>
  <c r="BC148" i="82" s="1"/>
  <c r="BB148" i="82" a="1"/>
  <c r="BB148" i="82" s="1"/>
  <c r="BA148" i="82" a="1"/>
  <c r="BA148" i="82" s="1"/>
  <c r="AZ148" i="82" a="1"/>
  <c r="AZ148" i="82" s="1"/>
  <c r="AY148" i="82" a="1"/>
  <c r="AY148" i="82" s="1"/>
  <c r="AX148" i="82" a="1"/>
  <c r="AX148" i="82" s="1"/>
  <c r="AW148" i="82" a="1"/>
  <c r="AW148" i="82" s="1"/>
  <c r="AV148" i="82" a="1"/>
  <c r="AV148" i="82" s="1"/>
  <c r="AU148" i="82" a="1"/>
  <c r="AU148" i="82" s="1"/>
  <c r="AT148" i="82" a="1"/>
  <c r="AT148" i="82" s="1"/>
  <c r="AS148" i="82" a="1"/>
  <c r="AS148" i="82" s="1"/>
  <c r="AR148" i="82" a="1"/>
  <c r="AR148" i="82" s="1"/>
  <c r="AQ148" i="82" a="1"/>
  <c r="AQ148" i="82" s="1"/>
  <c r="AP148" i="82" a="1"/>
  <c r="AP148" i="82" s="1"/>
  <c r="AO148" i="82" a="1"/>
  <c r="AO148" i="82" s="1"/>
  <c r="AN148" i="82" a="1"/>
  <c r="AN148" i="82" s="1"/>
  <c r="AM148" i="82" a="1"/>
  <c r="AM148" i="82" s="1"/>
  <c r="AL148" i="82" a="1"/>
  <c r="AL148" i="82" s="1"/>
  <c r="AK148" i="82" a="1"/>
  <c r="AK148" i="82" s="1"/>
  <c r="AJ148" i="82" a="1"/>
  <c r="AJ148" i="82" s="1"/>
  <c r="AI148" i="82" a="1"/>
  <c r="AI148" i="82" s="1"/>
  <c r="AH148" i="82" a="1"/>
  <c r="AH148" i="82" s="1"/>
  <c r="AG148" i="82" a="1"/>
  <c r="AG148" i="82" s="1"/>
  <c r="AF148" i="82" a="1"/>
  <c r="AF148" i="82" s="1"/>
  <c r="AE148" i="82" a="1"/>
  <c r="AE148" i="82" s="1"/>
  <c r="AD148" i="82" a="1"/>
  <c r="AD148" i="82" s="1"/>
  <c r="AC148" i="82" a="1"/>
  <c r="AC148" i="82" s="1"/>
  <c r="AB148" i="82" a="1"/>
  <c r="AB148" i="82" s="1"/>
  <c r="AA148" i="82" a="1"/>
  <c r="AA148" i="82" s="1"/>
  <c r="Z148" i="82" a="1"/>
  <c r="Z148" i="82" s="1"/>
  <c r="Y148" i="82" a="1"/>
  <c r="Y148" i="82" s="1"/>
  <c r="X148" i="82" a="1"/>
  <c r="X148" i="82" s="1"/>
  <c r="W148" i="82" a="1"/>
  <c r="W148" i="82" s="1"/>
  <c r="V148" i="82" a="1"/>
  <c r="V148" i="82" s="1"/>
  <c r="U148" i="82" a="1"/>
  <c r="U148" i="82" s="1"/>
  <c r="T148" i="82" a="1"/>
  <c r="T148" i="82" s="1"/>
  <c r="S148" i="82" a="1"/>
  <c r="S148" i="82" s="1"/>
  <c r="R148" i="82" a="1"/>
  <c r="R148" i="82" s="1"/>
  <c r="Q148" i="82" a="1"/>
  <c r="Q148" i="82" s="1"/>
  <c r="P148" i="82" a="1"/>
  <c r="P148" i="82" s="1"/>
  <c r="O148" i="82" a="1"/>
  <c r="O148" i="82" s="1"/>
  <c r="N148" i="82" a="1"/>
  <c r="N148" i="82" s="1"/>
  <c r="M148" i="82" a="1"/>
  <c r="M148" i="82" s="1"/>
  <c r="L148" i="82" a="1"/>
  <c r="L148" i="82" s="1"/>
  <c r="K148" i="82" a="1"/>
  <c r="K148" i="82" s="1"/>
  <c r="J148" i="82" a="1"/>
  <c r="J148" i="82" s="1"/>
  <c r="I148" i="82" a="1"/>
  <c r="I148" i="82" s="1"/>
  <c r="H148" i="82" a="1"/>
  <c r="H148" i="82" s="1"/>
  <c r="G148" i="82" a="1"/>
  <c r="G148" i="82" s="1"/>
  <c r="F148" i="82" a="1"/>
  <c r="F148" i="82" s="1"/>
  <c r="E148" i="82" a="1"/>
  <c r="E148" i="82" s="1"/>
  <c r="D148" i="82" a="1"/>
  <c r="D148" i="82" s="1"/>
  <c r="DO147" i="82"/>
  <c r="BH147" i="82"/>
  <c r="BG147" i="82"/>
  <c r="BF147" i="82"/>
  <c r="BE147" i="82"/>
  <c r="BD147" i="82"/>
  <c r="BC147" i="82"/>
  <c r="BB147" i="82"/>
  <c r="BA147" i="82"/>
  <c r="AZ147" i="82"/>
  <c r="AY147" i="82"/>
  <c r="AX147" i="82"/>
  <c r="AW147" i="82"/>
  <c r="AV147" i="82"/>
  <c r="AU147" i="82"/>
  <c r="AT147" i="82"/>
  <c r="AS147" i="82"/>
  <c r="AR147" i="82"/>
  <c r="AQ147" i="82"/>
  <c r="AP147" i="82"/>
  <c r="AO147" i="82"/>
  <c r="AN147" i="82"/>
  <c r="AM147" i="82"/>
  <c r="AL147" i="82"/>
  <c r="AK147" i="82"/>
  <c r="AJ147" i="82"/>
  <c r="AI147" i="82"/>
  <c r="AH147" i="82"/>
  <c r="AG147" i="82"/>
  <c r="AF147" i="82"/>
  <c r="AE147" i="82"/>
  <c r="AD147" i="82"/>
  <c r="AC147" i="82"/>
  <c r="AB147" i="82"/>
  <c r="AA147" i="82"/>
  <c r="Z147" i="82"/>
  <c r="Y147" i="82"/>
  <c r="X147" i="82"/>
  <c r="W147" i="82"/>
  <c r="V147" i="82"/>
  <c r="U147" i="82"/>
  <c r="T147" i="82"/>
  <c r="S147" i="82"/>
  <c r="R147" i="82"/>
  <c r="Q147" i="82"/>
  <c r="P147" i="82"/>
  <c r="O147" i="82"/>
  <c r="N147" i="82"/>
  <c r="M147" i="82"/>
  <c r="L147" i="82"/>
  <c r="K147" i="82"/>
  <c r="J147" i="82"/>
  <c r="I147" i="82"/>
  <c r="H147" i="82"/>
  <c r="G147" i="82"/>
  <c r="F147" i="82"/>
  <c r="E147" i="82"/>
  <c r="D147" i="82"/>
  <c r="DO146" i="82"/>
  <c r="BH146" i="82"/>
  <c r="BG146" i="82"/>
  <c r="BF146" i="82"/>
  <c r="BE146" i="82"/>
  <c r="BD146" i="82"/>
  <c r="BC146" i="82"/>
  <c r="BB146" i="82"/>
  <c r="BA146" i="82"/>
  <c r="AZ146" i="82"/>
  <c r="AY146" i="82"/>
  <c r="AX146" i="82"/>
  <c r="AW146" i="82"/>
  <c r="AV146" i="82"/>
  <c r="AU146" i="82"/>
  <c r="AT146" i="82"/>
  <c r="AS146" i="82"/>
  <c r="AR146" i="82"/>
  <c r="AQ146" i="82"/>
  <c r="AP146" i="82"/>
  <c r="AO146" i="82"/>
  <c r="AN146" i="82"/>
  <c r="AM146" i="82"/>
  <c r="AL146" i="82"/>
  <c r="AK146" i="82"/>
  <c r="AJ146" i="82"/>
  <c r="AI146" i="82"/>
  <c r="AH146" i="82"/>
  <c r="AG146" i="82"/>
  <c r="AF146" i="82"/>
  <c r="AE146" i="82"/>
  <c r="AD146" i="82"/>
  <c r="AC146" i="82"/>
  <c r="AB146" i="82"/>
  <c r="AA146" i="82"/>
  <c r="Z146" i="82"/>
  <c r="Y146" i="82"/>
  <c r="X146" i="82"/>
  <c r="W146" i="82"/>
  <c r="V146" i="82"/>
  <c r="U146" i="82"/>
  <c r="T146" i="82"/>
  <c r="S146" i="82"/>
  <c r="R146" i="82"/>
  <c r="Q146" i="82"/>
  <c r="P146" i="82"/>
  <c r="O146" i="82"/>
  <c r="N146" i="82"/>
  <c r="M146" i="82"/>
  <c r="L146" i="82"/>
  <c r="K146" i="82"/>
  <c r="J146" i="82"/>
  <c r="I146" i="82"/>
  <c r="H146" i="82"/>
  <c r="G146" i="82"/>
  <c r="F146" i="82"/>
  <c r="E146" i="82"/>
  <c r="D146" i="82"/>
  <c r="DO145" i="82"/>
  <c r="BH145" i="82"/>
  <c r="BG145" i="82"/>
  <c r="BF145" i="82"/>
  <c r="BE145" i="82"/>
  <c r="BD145" i="82"/>
  <c r="BC145" i="82"/>
  <c r="BB145" i="82"/>
  <c r="BA145" i="82"/>
  <c r="AZ145" i="82"/>
  <c r="AY145" i="82"/>
  <c r="AX145" i="82"/>
  <c r="AW145" i="82"/>
  <c r="AV145" i="82"/>
  <c r="AU145" i="82"/>
  <c r="AT145" i="82"/>
  <c r="AS145" i="82"/>
  <c r="AR145" i="82"/>
  <c r="AQ145" i="82"/>
  <c r="AP145" i="82"/>
  <c r="AO145" i="82"/>
  <c r="AN145" i="82"/>
  <c r="AM145" i="82"/>
  <c r="AL145" i="82"/>
  <c r="AK145" i="82"/>
  <c r="AJ145" i="82"/>
  <c r="AI145" i="82"/>
  <c r="AH145" i="82"/>
  <c r="AG145" i="82"/>
  <c r="AF145" i="82"/>
  <c r="AE145" i="82"/>
  <c r="AD145" i="82"/>
  <c r="AC145" i="82"/>
  <c r="AB145" i="82"/>
  <c r="AA145" i="82"/>
  <c r="Z145" i="82"/>
  <c r="Y145" i="82"/>
  <c r="X145" i="82"/>
  <c r="W145" i="82"/>
  <c r="V145" i="82"/>
  <c r="U145" i="82"/>
  <c r="T145" i="82"/>
  <c r="S145" i="82"/>
  <c r="R145" i="82"/>
  <c r="Q145" i="82"/>
  <c r="P145" i="82"/>
  <c r="O145" i="82"/>
  <c r="N145" i="82"/>
  <c r="M145" i="82"/>
  <c r="L145" i="82"/>
  <c r="K145" i="82"/>
  <c r="J145" i="82"/>
  <c r="I145" i="82"/>
  <c r="H145" i="82"/>
  <c r="G145" i="82"/>
  <c r="F145" i="82"/>
  <c r="E145" i="82"/>
  <c r="D145" i="82"/>
  <c r="DO144" i="82"/>
  <c r="BH144" i="82"/>
  <c r="BG144" i="82"/>
  <c r="BF144" i="82"/>
  <c r="BE144" i="82"/>
  <c r="BD144" i="82"/>
  <c r="BC144" i="82"/>
  <c r="BB144" i="82"/>
  <c r="BA144" i="82"/>
  <c r="AZ144" i="82"/>
  <c r="AY144" i="82"/>
  <c r="AX144" i="82"/>
  <c r="AW144" i="82"/>
  <c r="AV144" i="82"/>
  <c r="AU144" i="82"/>
  <c r="AT144" i="82"/>
  <c r="AS144" i="82"/>
  <c r="AR144" i="82"/>
  <c r="AQ144" i="82"/>
  <c r="AP144" i="82"/>
  <c r="AO144" i="82"/>
  <c r="AN144" i="82"/>
  <c r="AM144" i="82"/>
  <c r="AL144" i="82"/>
  <c r="AK144" i="82"/>
  <c r="AJ144" i="82"/>
  <c r="AI144" i="82"/>
  <c r="AH144" i="82"/>
  <c r="AG144" i="82"/>
  <c r="AF144" i="82"/>
  <c r="AE144" i="82"/>
  <c r="AD144" i="82"/>
  <c r="AC144" i="82"/>
  <c r="AB144" i="82"/>
  <c r="AA144" i="82"/>
  <c r="Z144" i="82"/>
  <c r="Y144" i="82"/>
  <c r="X144" i="82"/>
  <c r="W144" i="82"/>
  <c r="V144" i="82"/>
  <c r="U144" i="82"/>
  <c r="T144" i="82"/>
  <c r="S144" i="82"/>
  <c r="R144" i="82"/>
  <c r="Q144" i="82"/>
  <c r="P144" i="82"/>
  <c r="O144" i="82"/>
  <c r="N144" i="82"/>
  <c r="M144" i="82"/>
  <c r="L144" i="82"/>
  <c r="K144" i="82"/>
  <c r="J144" i="82"/>
  <c r="I144" i="82"/>
  <c r="H144" i="82"/>
  <c r="G144" i="82"/>
  <c r="F144" i="82"/>
  <c r="E144" i="82"/>
  <c r="D144" i="82"/>
  <c r="DO143" i="82"/>
  <c r="DO142" i="82"/>
  <c r="DO141" i="82"/>
  <c r="DO140" i="82"/>
  <c r="DO139" i="82"/>
  <c r="DO138" i="82"/>
  <c r="DO137" i="82"/>
  <c r="DO136" i="82"/>
  <c r="DO135" i="82"/>
  <c r="DO134" i="82"/>
  <c r="BH134" i="82"/>
  <c r="BG134" i="82"/>
  <c r="BF134" i="82"/>
  <c r="BE134" i="82"/>
  <c r="BD134" i="82"/>
  <c r="BC134" i="82"/>
  <c r="BB134" i="82"/>
  <c r="BA134" i="82"/>
  <c r="AZ134" i="82"/>
  <c r="AY134" i="82"/>
  <c r="AX134" i="82"/>
  <c r="AW134" i="82"/>
  <c r="AV134" i="82"/>
  <c r="AU134" i="82"/>
  <c r="AT134" i="82"/>
  <c r="AS134" i="82"/>
  <c r="AR134" i="82"/>
  <c r="AQ134" i="82"/>
  <c r="AP134" i="82"/>
  <c r="AO134" i="82"/>
  <c r="AN134" i="82"/>
  <c r="AM134" i="82"/>
  <c r="AL134" i="82"/>
  <c r="AK134" i="82"/>
  <c r="AJ134" i="82"/>
  <c r="AI134" i="82"/>
  <c r="AH134" i="82"/>
  <c r="AG134" i="82"/>
  <c r="AF134" i="82"/>
  <c r="AE134" i="82"/>
  <c r="AD134" i="82"/>
  <c r="AC134" i="82"/>
  <c r="AB134" i="82"/>
  <c r="AA134" i="82"/>
  <c r="Z134" i="82"/>
  <c r="Y134" i="82"/>
  <c r="X134" i="82"/>
  <c r="W134" i="82"/>
  <c r="V134" i="82"/>
  <c r="U134" i="82"/>
  <c r="T134" i="82"/>
  <c r="S134" i="82"/>
  <c r="R134" i="82"/>
  <c r="Q134" i="82"/>
  <c r="P134" i="82"/>
  <c r="O134" i="82"/>
  <c r="N134" i="82"/>
  <c r="M134" i="82"/>
  <c r="L134" i="82"/>
  <c r="K134" i="82"/>
  <c r="J134" i="82"/>
  <c r="I134" i="82"/>
  <c r="H134" i="82"/>
  <c r="G134" i="82"/>
  <c r="F134" i="82"/>
  <c r="E134" i="82"/>
  <c r="D134" i="82"/>
  <c r="DO133" i="82"/>
  <c r="BH133" i="82"/>
  <c r="BG133" i="82"/>
  <c r="BF133" i="82"/>
  <c r="BE133" i="82"/>
  <c r="BD133" i="82"/>
  <c r="BC133" i="82"/>
  <c r="BB133" i="82"/>
  <c r="BA133" i="82"/>
  <c r="AZ133" i="82"/>
  <c r="AY133" i="82"/>
  <c r="AX133" i="82"/>
  <c r="AW133" i="82"/>
  <c r="AV133" i="82"/>
  <c r="AU133" i="82"/>
  <c r="AT133" i="82"/>
  <c r="AS133" i="82"/>
  <c r="AR133" i="82"/>
  <c r="AQ133" i="82"/>
  <c r="AP133" i="82"/>
  <c r="AO133" i="82"/>
  <c r="AN133" i="82"/>
  <c r="AM133" i="82"/>
  <c r="AL133" i="82"/>
  <c r="AK133" i="82"/>
  <c r="AJ133" i="82"/>
  <c r="AI133" i="82"/>
  <c r="AH133" i="82"/>
  <c r="AG133" i="82"/>
  <c r="AF133" i="82"/>
  <c r="AE133" i="82"/>
  <c r="AD133" i="82"/>
  <c r="AC133" i="82"/>
  <c r="AB133" i="82"/>
  <c r="AA133" i="82"/>
  <c r="Z133" i="82"/>
  <c r="Y133" i="82"/>
  <c r="X133" i="82"/>
  <c r="W133" i="82"/>
  <c r="V133" i="82"/>
  <c r="U133" i="82"/>
  <c r="T133" i="82"/>
  <c r="S133" i="82"/>
  <c r="R133" i="82"/>
  <c r="Q133" i="82"/>
  <c r="P133" i="82"/>
  <c r="O133" i="82"/>
  <c r="N133" i="82"/>
  <c r="M133" i="82"/>
  <c r="L133" i="82"/>
  <c r="K133" i="82"/>
  <c r="J133" i="82"/>
  <c r="I133" i="82"/>
  <c r="H133" i="82"/>
  <c r="G133" i="82"/>
  <c r="F133" i="82"/>
  <c r="E133" i="82"/>
  <c r="D133" i="82"/>
  <c r="DO132" i="82"/>
  <c r="BH132" i="82"/>
  <c r="BG132" i="82"/>
  <c r="BF132" i="82"/>
  <c r="BE132" i="82"/>
  <c r="BD132" i="82"/>
  <c r="BC132" i="82"/>
  <c r="BB132" i="82"/>
  <c r="BA132" i="82"/>
  <c r="AZ132" i="82"/>
  <c r="AY132" i="82"/>
  <c r="AX132" i="82"/>
  <c r="AW132" i="82"/>
  <c r="AV132" i="82"/>
  <c r="AU132" i="82"/>
  <c r="AT132" i="82"/>
  <c r="AS132" i="82"/>
  <c r="AR132" i="82"/>
  <c r="AQ132" i="82"/>
  <c r="AP132" i="82"/>
  <c r="AO132" i="82"/>
  <c r="AN132" i="82"/>
  <c r="AM132" i="82"/>
  <c r="AL132" i="82"/>
  <c r="AK132" i="82"/>
  <c r="AJ132" i="82"/>
  <c r="AI132" i="82"/>
  <c r="AH132" i="82"/>
  <c r="AG132" i="82"/>
  <c r="AF132" i="82"/>
  <c r="AE132" i="82"/>
  <c r="AD132" i="82"/>
  <c r="AC132" i="82"/>
  <c r="AB132" i="82"/>
  <c r="AA132" i="82"/>
  <c r="Z132" i="82"/>
  <c r="Y132" i="82"/>
  <c r="X132" i="82"/>
  <c r="W132" i="82"/>
  <c r="V132" i="82"/>
  <c r="U132" i="82"/>
  <c r="T132" i="82"/>
  <c r="S132" i="82"/>
  <c r="R132" i="82"/>
  <c r="Q132" i="82"/>
  <c r="P132" i="82"/>
  <c r="O132" i="82"/>
  <c r="N132" i="82"/>
  <c r="M132" i="82"/>
  <c r="L132" i="82"/>
  <c r="K132" i="82"/>
  <c r="J132" i="82"/>
  <c r="I132" i="82"/>
  <c r="H132" i="82"/>
  <c r="G132" i="82"/>
  <c r="F132" i="82"/>
  <c r="E132" i="82"/>
  <c r="D132" i="82"/>
  <c r="DO131" i="82"/>
  <c r="BH131" i="82"/>
  <c r="BG131" i="82"/>
  <c r="BF131" i="82"/>
  <c r="BE131" i="82"/>
  <c r="BD131" i="82"/>
  <c r="BC131" i="82"/>
  <c r="BB131" i="82"/>
  <c r="BA131" i="82"/>
  <c r="AZ131" i="82"/>
  <c r="AY131" i="82"/>
  <c r="AX131" i="82"/>
  <c r="AW131" i="82"/>
  <c r="AV131" i="82"/>
  <c r="AU131" i="82"/>
  <c r="AT131" i="82"/>
  <c r="AS131" i="82"/>
  <c r="AR131" i="82"/>
  <c r="AQ131" i="82"/>
  <c r="AP131" i="82"/>
  <c r="AO131" i="82"/>
  <c r="AN131" i="82"/>
  <c r="AM131" i="82"/>
  <c r="AL131" i="82"/>
  <c r="AK131" i="82"/>
  <c r="AJ131" i="82"/>
  <c r="AI131" i="82"/>
  <c r="AH131" i="82"/>
  <c r="AG131" i="82"/>
  <c r="AF131" i="82"/>
  <c r="AE131" i="82"/>
  <c r="AD131" i="82"/>
  <c r="AC131" i="82"/>
  <c r="AB131" i="82"/>
  <c r="AA131" i="82"/>
  <c r="Z131" i="82"/>
  <c r="Y131" i="82"/>
  <c r="X131" i="82"/>
  <c r="W131" i="82"/>
  <c r="V131" i="82"/>
  <c r="U131" i="82"/>
  <c r="T131" i="82"/>
  <c r="S131" i="82"/>
  <c r="R131" i="82"/>
  <c r="Q131" i="82"/>
  <c r="P131" i="82"/>
  <c r="O131" i="82"/>
  <c r="N131" i="82"/>
  <c r="M131" i="82"/>
  <c r="L131" i="82"/>
  <c r="K131" i="82"/>
  <c r="J131" i="82"/>
  <c r="I131" i="82"/>
  <c r="H131" i="82"/>
  <c r="G131" i="82"/>
  <c r="F131" i="82"/>
  <c r="E131" i="82"/>
  <c r="D131" i="82"/>
  <c r="DO130" i="82"/>
  <c r="BH130" i="82"/>
  <c r="BG130" i="82"/>
  <c r="BF130" i="82"/>
  <c r="BE130" i="82"/>
  <c r="BD130" i="82"/>
  <c r="BC130" i="82"/>
  <c r="BB130" i="82"/>
  <c r="BA130" i="82"/>
  <c r="AZ130" i="82"/>
  <c r="AY130" i="82"/>
  <c r="AX130" i="82"/>
  <c r="AW130" i="82"/>
  <c r="AV130" i="82"/>
  <c r="AU130" i="82"/>
  <c r="AT130" i="82"/>
  <c r="AS130" i="82"/>
  <c r="AR130" i="82"/>
  <c r="AQ130" i="82"/>
  <c r="AP130" i="82"/>
  <c r="AO130" i="82"/>
  <c r="AN130" i="82"/>
  <c r="AM130" i="82"/>
  <c r="AL130" i="82"/>
  <c r="AK130" i="82"/>
  <c r="AJ130" i="82"/>
  <c r="AI130" i="82"/>
  <c r="AH130" i="82"/>
  <c r="AG130" i="82"/>
  <c r="AF130" i="82"/>
  <c r="AE130" i="82"/>
  <c r="AD130" i="82"/>
  <c r="AC130" i="82"/>
  <c r="AB130" i="82"/>
  <c r="AA130" i="82"/>
  <c r="Z130" i="82"/>
  <c r="Y130" i="82"/>
  <c r="X130" i="82"/>
  <c r="W130" i="82"/>
  <c r="V130" i="82"/>
  <c r="U130" i="82"/>
  <c r="T130" i="82"/>
  <c r="S130" i="82"/>
  <c r="R130" i="82"/>
  <c r="Q130" i="82"/>
  <c r="P130" i="82"/>
  <c r="O130" i="82"/>
  <c r="N130" i="82"/>
  <c r="M130" i="82"/>
  <c r="L130" i="82"/>
  <c r="K130" i="82"/>
  <c r="J130" i="82"/>
  <c r="I130" i="82"/>
  <c r="H130" i="82"/>
  <c r="G130" i="82"/>
  <c r="F130" i="82"/>
  <c r="E130" i="82"/>
  <c r="D130" i="82"/>
  <c r="DO129" i="82"/>
  <c r="DO171" i="82" s="1"/>
  <c r="BH129" i="82"/>
  <c r="BG129" i="82"/>
  <c r="BF129" i="82"/>
  <c r="BE129" i="82"/>
  <c r="BD129" i="82"/>
  <c r="BC129" i="82"/>
  <c r="BB129" i="82"/>
  <c r="BA129" i="82"/>
  <c r="AZ129" i="82"/>
  <c r="AY129" i="82"/>
  <c r="AX129" i="82"/>
  <c r="AW129" i="82"/>
  <c r="AV129" i="82"/>
  <c r="AU129" i="82"/>
  <c r="AT129" i="82"/>
  <c r="AS129" i="82"/>
  <c r="AR129" i="82"/>
  <c r="AQ129" i="82"/>
  <c r="AP129" i="82"/>
  <c r="AO129" i="82"/>
  <c r="AN129" i="82"/>
  <c r="AM129" i="82"/>
  <c r="AL129" i="82"/>
  <c r="AK129" i="82"/>
  <c r="AJ129" i="82"/>
  <c r="AI129" i="82"/>
  <c r="AH129" i="82"/>
  <c r="AG129" i="82"/>
  <c r="AF129" i="82"/>
  <c r="AE129" i="82"/>
  <c r="AD129" i="82"/>
  <c r="AC129" i="82"/>
  <c r="AB129" i="82"/>
  <c r="AA129" i="82"/>
  <c r="Z129" i="82"/>
  <c r="Y129" i="82"/>
  <c r="X129" i="82"/>
  <c r="W129" i="82"/>
  <c r="V129" i="82"/>
  <c r="U129" i="82"/>
  <c r="T129" i="82"/>
  <c r="S129" i="82"/>
  <c r="R129" i="82"/>
  <c r="Q129" i="82"/>
  <c r="P129" i="82"/>
  <c r="O129" i="82"/>
  <c r="N129" i="82"/>
  <c r="M129" i="82"/>
  <c r="L129" i="82"/>
  <c r="K129" i="82"/>
  <c r="J129" i="82"/>
  <c r="I129" i="82"/>
  <c r="H129" i="82"/>
  <c r="G129" i="82"/>
  <c r="F129" i="82"/>
  <c r="E129" i="82"/>
  <c r="D129" i="82"/>
  <c r="DO127" i="82"/>
  <c r="BH127" i="82"/>
  <c r="BG127" i="82"/>
  <c r="BF127" i="82"/>
  <c r="BE127" i="82"/>
  <c r="BD127" i="82"/>
  <c r="BC127" i="82"/>
  <c r="BB127" i="82"/>
  <c r="BA127" i="82"/>
  <c r="AZ127" i="82"/>
  <c r="AY127" i="82"/>
  <c r="AX127" i="82"/>
  <c r="AW127" i="82"/>
  <c r="AV127" i="82"/>
  <c r="AU127" i="82"/>
  <c r="AT127" i="82"/>
  <c r="AS127" i="82"/>
  <c r="AR127" i="82"/>
  <c r="AQ127" i="82"/>
  <c r="AP127" i="82"/>
  <c r="AO127" i="82"/>
  <c r="AN127" i="82"/>
  <c r="AM127" i="82"/>
  <c r="AL127" i="82"/>
  <c r="AK127" i="82"/>
  <c r="AJ127" i="82"/>
  <c r="AI127" i="82"/>
  <c r="AH127" i="82"/>
  <c r="AG127" i="82"/>
  <c r="AF127" i="82"/>
  <c r="AE127" i="82"/>
  <c r="AD127" i="82"/>
  <c r="AC127" i="82"/>
  <c r="AB127" i="82"/>
  <c r="AA127" i="82"/>
  <c r="Z127" i="82"/>
  <c r="Y127" i="82"/>
  <c r="X127" i="82"/>
  <c r="W127" i="82"/>
  <c r="V127" i="82"/>
  <c r="U127" i="82"/>
  <c r="T127" i="82"/>
  <c r="S127" i="82"/>
  <c r="R127" i="82"/>
  <c r="Q127" i="82"/>
  <c r="P127" i="82"/>
  <c r="O127" i="82"/>
  <c r="N127" i="82"/>
  <c r="M127" i="82"/>
  <c r="L127" i="82"/>
  <c r="K127" i="82"/>
  <c r="J127" i="82"/>
  <c r="I127" i="82"/>
  <c r="H127" i="82"/>
  <c r="G127" i="82"/>
  <c r="F127" i="82"/>
  <c r="E127" i="82"/>
  <c r="D127" i="82"/>
  <c r="DO173" i="82" l="1"/>
  <c r="DO179" i="82" s="1"/>
  <c r="L171" i="82"/>
  <c r="AR171" i="82"/>
  <c r="AR173" i="82" s="1"/>
  <c r="AR179" i="82" s="1"/>
  <c r="O171" i="82"/>
  <c r="W171" i="82"/>
  <c r="AE171" i="82"/>
  <c r="AE173" i="82" s="1"/>
  <c r="AE179" i="82" s="1"/>
  <c r="AU171" i="82"/>
  <c r="AU173" i="82" s="1"/>
  <c r="AU179" i="82" s="1"/>
  <c r="BC171" i="82"/>
  <c r="L173" i="82"/>
  <c r="L179" i="82" s="1"/>
  <c r="H171" i="82"/>
  <c r="H173" i="82" s="1"/>
  <c r="H179" i="82" s="1"/>
  <c r="P171" i="82"/>
  <c r="P173" i="82" s="1"/>
  <c r="P179" i="82" s="1"/>
  <c r="X171" i="82"/>
  <c r="X173" i="82" s="1"/>
  <c r="X179" i="82" s="1"/>
  <c r="AF171" i="82"/>
  <c r="AF173" i="82" s="1"/>
  <c r="AF179" i="82" s="1"/>
  <c r="AN171" i="82"/>
  <c r="AN173" i="82" s="1"/>
  <c r="AN179" i="82" s="1"/>
  <c r="AV171" i="82"/>
  <c r="AV173" i="82" s="1"/>
  <c r="AV179" i="82" s="1"/>
  <c r="BD171" i="82"/>
  <c r="BD173" i="82" s="1"/>
  <c r="BD179" i="82" s="1"/>
  <c r="AW171" i="82"/>
  <c r="AW173" i="82" s="1"/>
  <c r="AW179" i="82" s="1"/>
  <c r="T171" i="82"/>
  <c r="T173" i="82" s="1"/>
  <c r="T179" i="82" s="1"/>
  <c r="AZ171" i="82"/>
  <c r="AZ173" i="82" s="1"/>
  <c r="AZ179" i="82" s="1"/>
  <c r="Q171" i="82"/>
  <c r="Q173" i="82" s="1"/>
  <c r="Q179" i="82" s="1"/>
  <c r="BE171" i="82"/>
  <c r="BE173" i="82" s="1"/>
  <c r="BE179" i="82" s="1"/>
  <c r="F173" i="82"/>
  <c r="F179" i="82" s="1"/>
  <c r="J171" i="82"/>
  <c r="AP171" i="82"/>
  <c r="AX171" i="82"/>
  <c r="BF171" i="82"/>
  <c r="E171" i="82"/>
  <c r="E173" i="82" s="1"/>
  <c r="E179" i="82" s="1"/>
  <c r="U171" i="82"/>
  <c r="U173" i="82" s="1"/>
  <c r="U179" i="82" s="1"/>
  <c r="AC171" i="82"/>
  <c r="AC173" i="82" s="1"/>
  <c r="AC179" i="82" s="1"/>
  <c r="AK171" i="82"/>
  <c r="AK173" i="82" s="1"/>
  <c r="AK179" i="82" s="1"/>
  <c r="BA171" i="82"/>
  <c r="I171" i="82"/>
  <c r="I173" i="82" s="1"/>
  <c r="I179" i="82" s="1"/>
  <c r="Y171" i="82"/>
  <c r="Y173" i="82" s="1"/>
  <c r="Y179" i="82" s="1"/>
  <c r="Z171" i="82"/>
  <c r="Z173" i="82" s="1"/>
  <c r="Z179" i="82" s="1"/>
  <c r="W173" i="82"/>
  <c r="W179" i="82" s="1"/>
  <c r="BC173" i="82"/>
  <c r="BC179" i="82" s="1"/>
  <c r="K171" i="82"/>
  <c r="K173" i="82" s="1"/>
  <c r="K179" i="82" s="1"/>
  <c r="AA171" i="82"/>
  <c r="AA173" i="82" s="1"/>
  <c r="AA179" i="82" s="1"/>
  <c r="AI171" i="82"/>
  <c r="AI173" i="82" s="1"/>
  <c r="AI179" i="82" s="1"/>
  <c r="AQ171" i="82"/>
  <c r="AQ173" i="82" s="1"/>
  <c r="AQ179" i="82" s="1"/>
  <c r="BG171" i="82"/>
  <c r="BG173" i="82" s="1"/>
  <c r="BG179" i="82" s="1"/>
  <c r="AB171" i="82"/>
  <c r="AB173" i="82" s="1"/>
  <c r="AB179" i="82" s="1"/>
  <c r="BH171" i="82"/>
  <c r="BH173" i="82" s="1"/>
  <c r="BH179" i="82" s="1"/>
  <c r="BA173" i="82"/>
  <c r="BA179" i="82" s="1"/>
  <c r="AG171" i="82"/>
  <c r="AG173" i="82" s="1"/>
  <c r="AG179" i="82" s="1"/>
  <c r="AH171" i="82"/>
  <c r="AH173" i="82" s="1"/>
  <c r="AH179" i="82" s="1"/>
  <c r="AO171" i="82"/>
  <c r="AO173" i="82" s="1"/>
  <c r="AO179" i="82" s="1"/>
  <c r="R171" i="82"/>
  <c r="R173" i="82" s="1"/>
  <c r="R179" i="82" s="1"/>
  <c r="O173" i="82"/>
  <c r="O179" i="82" s="1"/>
  <c r="D171" i="82"/>
  <c r="D173" i="82" s="1"/>
  <c r="D179" i="82" s="1"/>
  <c r="AJ171" i="82"/>
  <c r="AJ173" i="82" s="1"/>
  <c r="AJ179" i="82" s="1"/>
  <c r="F171" i="82"/>
  <c r="N171" i="82"/>
  <c r="N173" i="82" s="1"/>
  <c r="N179" i="82" s="1"/>
  <c r="V171" i="82"/>
  <c r="V173" i="82" s="1"/>
  <c r="V179" i="82" s="1"/>
  <c r="AD171" i="82"/>
  <c r="AD173" i="82" s="1"/>
  <c r="AD179" i="82" s="1"/>
  <c r="AL171" i="82"/>
  <c r="AL173" i="82" s="1"/>
  <c r="AL179" i="82" s="1"/>
  <c r="AT171" i="82"/>
  <c r="AT173" i="82" s="1"/>
  <c r="AT179" i="82" s="1"/>
  <c r="BB171" i="82"/>
  <c r="BB173" i="82" s="1"/>
  <c r="BB179" i="82" s="1"/>
  <c r="G171" i="82"/>
  <c r="AM171" i="82"/>
  <c r="AM173" i="82" s="1"/>
  <c r="AM179" i="82" s="1"/>
  <c r="M171" i="82"/>
  <c r="M173" i="82" s="1"/>
  <c r="M179" i="82" s="1"/>
  <c r="AS171" i="82"/>
  <c r="AS173" i="82" s="1"/>
  <c r="AS179" i="82" s="1"/>
  <c r="G173" i="82"/>
  <c r="G179" i="82" s="1"/>
  <c r="S171" i="82"/>
  <c r="S173" i="82" s="1"/>
  <c r="S179" i="82" s="1"/>
  <c r="AY171" i="82"/>
  <c r="AY173" i="82" s="1"/>
  <c r="AY179" i="82" s="1"/>
  <c r="J173" i="82"/>
  <c r="J179" i="82" s="1"/>
  <c r="AP173" i="82"/>
  <c r="AP179" i="82" s="1"/>
  <c r="AX173" i="82"/>
  <c r="AX179" i="82" s="1"/>
  <c r="BF173" i="82"/>
  <c r="BF179" i="82" s="1"/>
  <c r="L85" i="28"/>
  <c r="E9" i="1"/>
  <c r="E12" i="1"/>
  <c r="E18" i="1"/>
  <c r="E81" i="1"/>
  <c r="E78" i="1"/>
  <c r="E77" i="1"/>
  <c r="E76" i="1"/>
  <c r="E75" i="1"/>
  <c r="E74" i="1"/>
  <c r="E71" i="1"/>
  <c r="E69" i="1"/>
  <c r="E67" i="1"/>
  <c r="E66" i="1"/>
  <c r="E65" i="1"/>
  <c r="E64" i="1"/>
  <c r="E63" i="1"/>
  <c r="E62" i="1"/>
  <c r="E61" i="1"/>
  <c r="E60" i="1"/>
  <c r="E59" i="1"/>
  <c r="E58" i="1"/>
  <c r="E57" i="1"/>
  <c r="E56" i="1"/>
  <c r="E55" i="1"/>
  <c r="E52" i="1"/>
  <c r="E51" i="1"/>
  <c r="E50" i="1"/>
  <c r="E49" i="1"/>
  <c r="E48" i="1"/>
  <c r="E47" i="1"/>
  <c r="E46" i="1"/>
  <c r="E45" i="1"/>
  <c r="E44" i="1"/>
  <c r="E43" i="1"/>
  <c r="E42" i="1"/>
  <c r="E41" i="1"/>
  <c r="E39" i="1"/>
  <c r="E38" i="1"/>
  <c r="E36" i="1"/>
  <c r="E35" i="1"/>
  <c r="E34" i="1"/>
  <c r="E33" i="1"/>
  <c r="E32" i="1"/>
  <c r="E31" i="1"/>
  <c r="E30" i="1"/>
  <c r="E29" i="1"/>
  <c r="E28" i="1"/>
  <c r="E27" i="1"/>
  <c r="E25" i="1"/>
  <c r="E24" i="1"/>
  <c r="E8" i="1"/>
  <c r="E10" i="1"/>
  <c r="E11" i="1"/>
  <c r="E13" i="1"/>
  <c r="E14" i="1"/>
  <c r="E15" i="1"/>
  <c r="E16" i="1"/>
  <c r="E17" i="1"/>
  <c r="E19" i="1"/>
  <c r="E20" i="1"/>
  <c r="E21" i="1"/>
  <c r="E22" i="1"/>
  <c r="E7" i="1"/>
  <c r="E104" i="1" l="1"/>
  <c r="E79" i="94"/>
  <c r="F79" i="94"/>
  <c r="G79" i="94"/>
  <c r="H79" i="94"/>
  <c r="I79" i="94"/>
  <c r="J79" i="94"/>
  <c r="K79" i="94"/>
  <c r="L79" i="94"/>
  <c r="M79" i="94"/>
  <c r="N79" i="94"/>
  <c r="O79" i="94"/>
  <c r="P79" i="94"/>
  <c r="Q79" i="94"/>
  <c r="R79" i="94"/>
  <c r="S79" i="94"/>
  <c r="T79" i="94"/>
  <c r="U79" i="94"/>
  <c r="V79" i="94"/>
  <c r="W79" i="94"/>
  <c r="X79" i="94"/>
  <c r="Y79" i="94"/>
  <c r="Z79" i="94"/>
  <c r="AA79" i="94"/>
  <c r="AB79" i="94"/>
  <c r="AC79" i="94"/>
  <c r="AD79" i="94"/>
  <c r="AE79" i="94"/>
  <c r="AF79" i="94"/>
  <c r="AG79" i="94"/>
  <c r="AH79" i="94"/>
  <c r="AI79" i="94"/>
  <c r="AJ79" i="94"/>
  <c r="AK79" i="94"/>
  <c r="AL79" i="94"/>
  <c r="AM79" i="94"/>
  <c r="AN79" i="94"/>
  <c r="AO79" i="94"/>
  <c r="AP79" i="94"/>
  <c r="AQ79" i="94"/>
  <c r="AR79" i="94"/>
  <c r="AS79" i="94"/>
  <c r="AT79" i="94"/>
  <c r="AU79" i="94"/>
  <c r="AV79" i="94"/>
  <c r="AW79" i="94"/>
  <c r="AX79" i="94"/>
  <c r="AY79" i="94"/>
  <c r="AZ79" i="94"/>
  <c r="BA79" i="94"/>
  <c r="BB79" i="94"/>
  <c r="BC79" i="94"/>
  <c r="BD79" i="94"/>
  <c r="BE79" i="94"/>
  <c r="BF79" i="94"/>
  <c r="BG79" i="94"/>
  <c r="BH79" i="94"/>
  <c r="D79" i="94"/>
  <c r="E3" i="93" a="1"/>
  <c r="E3" i="93" s="1"/>
  <c r="F3" i="93" a="1"/>
  <c r="F3" i="93" s="1"/>
  <c r="G3" i="93" a="1"/>
  <c r="G3" i="93" s="1"/>
  <c r="H3" i="93" a="1"/>
  <c r="H3" i="93" s="1"/>
  <c r="I3" i="93" a="1"/>
  <c r="I3" i="93" s="1"/>
  <c r="J3" i="93" a="1"/>
  <c r="J3" i="93" s="1"/>
  <c r="K3" i="93" a="1"/>
  <c r="K3" i="93" s="1"/>
  <c r="L3" i="93" a="1"/>
  <c r="L3" i="93" s="1"/>
  <c r="M3" i="93" a="1"/>
  <c r="M3" i="93" s="1"/>
  <c r="N3" i="93" a="1"/>
  <c r="N3" i="93" s="1"/>
  <c r="O3" i="93" a="1"/>
  <c r="O3" i="93" s="1"/>
  <c r="P3" i="93" a="1"/>
  <c r="P3" i="93" s="1"/>
  <c r="Q3" i="93" a="1"/>
  <c r="Q3" i="93" s="1"/>
  <c r="R3" i="93" a="1"/>
  <c r="R3" i="93" s="1"/>
  <c r="S3" i="93" a="1"/>
  <c r="S3" i="93" s="1"/>
  <c r="T3" i="93" a="1"/>
  <c r="T3" i="93" s="1"/>
  <c r="U3" i="93" a="1"/>
  <c r="U3" i="93" s="1"/>
  <c r="V3" i="93" a="1"/>
  <c r="V3" i="93" s="1"/>
  <c r="W3" i="93" a="1"/>
  <c r="W3" i="93" s="1"/>
  <c r="X3" i="93" a="1"/>
  <c r="X3" i="93" s="1"/>
  <c r="Y3" i="93" a="1"/>
  <c r="Y3" i="93" s="1"/>
  <c r="Z3" i="93" a="1"/>
  <c r="Z3" i="93" s="1"/>
  <c r="AA3" i="93" a="1"/>
  <c r="AA3" i="93" s="1"/>
  <c r="AB3" i="93" a="1"/>
  <c r="AB3" i="93" s="1"/>
  <c r="AC3" i="93" a="1"/>
  <c r="AC3" i="93" s="1"/>
  <c r="AD3" i="93" a="1"/>
  <c r="AD3" i="93" s="1"/>
  <c r="AE3" i="93" a="1"/>
  <c r="AE3" i="93" s="1"/>
  <c r="AF3" i="93" a="1"/>
  <c r="AF3" i="93" s="1"/>
  <c r="AG3" i="93" a="1"/>
  <c r="AG3" i="93" s="1"/>
  <c r="AH3" i="93" a="1"/>
  <c r="AH3" i="93" s="1"/>
  <c r="AI3" i="93" a="1"/>
  <c r="AI3" i="93" s="1"/>
  <c r="AJ3" i="93" a="1"/>
  <c r="AJ3" i="93" s="1"/>
  <c r="AK3" i="93" a="1"/>
  <c r="AK3" i="93" s="1"/>
  <c r="AL3" i="93" a="1"/>
  <c r="AL3" i="93" s="1"/>
  <c r="AM3" i="93" a="1"/>
  <c r="AM3" i="93" s="1"/>
  <c r="AN3" i="93" a="1"/>
  <c r="AN3" i="93" s="1"/>
  <c r="AO3" i="93" a="1"/>
  <c r="AO3" i="93" s="1"/>
  <c r="AP3" i="93" a="1"/>
  <c r="AP3" i="93" s="1"/>
  <c r="AQ3" i="93" a="1"/>
  <c r="AQ3" i="93" s="1"/>
  <c r="AR3" i="93" a="1"/>
  <c r="AR3" i="93" s="1"/>
  <c r="AS3" i="93" a="1"/>
  <c r="AS3" i="93" s="1"/>
  <c r="AT3" i="93" a="1"/>
  <c r="AT3" i="93" s="1"/>
  <c r="AU3" i="93" a="1"/>
  <c r="AU3" i="93" s="1"/>
  <c r="AV3" i="93" a="1"/>
  <c r="AV3" i="93" s="1"/>
  <c r="AW3" i="93" a="1"/>
  <c r="AW3" i="93" s="1"/>
  <c r="AX3" i="93" a="1"/>
  <c r="AX3" i="93" s="1"/>
  <c r="AY3" i="93" a="1"/>
  <c r="AY3" i="93" s="1"/>
  <c r="AZ3" i="93" a="1"/>
  <c r="AZ3" i="93" s="1"/>
  <c r="BA3" i="93" a="1"/>
  <c r="BA3" i="93" s="1"/>
  <c r="BB3" i="93" a="1"/>
  <c r="BB3" i="93" s="1"/>
  <c r="BC3" i="93" a="1"/>
  <c r="BC3" i="93" s="1"/>
  <c r="BD3" i="93" a="1"/>
  <c r="BD3" i="93" s="1"/>
  <c r="BE3" i="93" a="1"/>
  <c r="BE3" i="93" s="1"/>
  <c r="BF3" i="93" a="1"/>
  <c r="BF3" i="93" s="1"/>
  <c r="BG3" i="93" a="1"/>
  <c r="BG3" i="93" s="1"/>
  <c r="BH3" i="93" a="1"/>
  <c r="BH3" i="93" s="1"/>
  <c r="E4" i="93" a="1"/>
  <c r="E4" i="93" s="1"/>
  <c r="F4" i="93" a="1"/>
  <c r="F4" i="93" s="1"/>
  <c r="G4" i="93" a="1"/>
  <c r="G4" i="93" s="1"/>
  <c r="H4" i="93" a="1"/>
  <c r="H4" i="93" s="1"/>
  <c r="I4" i="93" a="1"/>
  <c r="I4" i="93" s="1"/>
  <c r="J4" i="93" a="1"/>
  <c r="J4" i="93" s="1"/>
  <c r="K4" i="93" a="1"/>
  <c r="K4" i="93" s="1"/>
  <c r="L4" i="93" a="1"/>
  <c r="L4" i="93" s="1"/>
  <c r="M4" i="93" a="1"/>
  <c r="M4" i="93" s="1"/>
  <c r="N4" i="93" a="1"/>
  <c r="N4" i="93" s="1"/>
  <c r="O4" i="93" a="1"/>
  <c r="O4" i="93" s="1"/>
  <c r="P4" i="93" a="1"/>
  <c r="P4" i="93" s="1"/>
  <c r="Q4" i="93" a="1"/>
  <c r="Q4" i="93" s="1"/>
  <c r="R4" i="93" a="1"/>
  <c r="R4" i="93" s="1"/>
  <c r="S4" i="93" a="1"/>
  <c r="S4" i="93" s="1"/>
  <c r="T4" i="93" a="1"/>
  <c r="T4" i="93" s="1"/>
  <c r="U4" i="93" a="1"/>
  <c r="U4" i="93" s="1"/>
  <c r="V4" i="93" a="1"/>
  <c r="V4" i="93" s="1"/>
  <c r="W4" i="93" a="1"/>
  <c r="W4" i="93" s="1"/>
  <c r="X4" i="93" a="1"/>
  <c r="X4" i="93" s="1"/>
  <c r="Y4" i="93" a="1"/>
  <c r="Y4" i="93" s="1"/>
  <c r="Z4" i="93" a="1"/>
  <c r="Z4" i="93" s="1"/>
  <c r="AA4" i="93" a="1"/>
  <c r="AA4" i="93" s="1"/>
  <c r="AB4" i="93" a="1"/>
  <c r="AB4" i="93" s="1"/>
  <c r="AC4" i="93" a="1"/>
  <c r="AC4" i="93" s="1"/>
  <c r="AD4" i="93" a="1"/>
  <c r="AD4" i="93" s="1"/>
  <c r="AE4" i="93" a="1"/>
  <c r="AE4" i="93" s="1"/>
  <c r="AF4" i="93" a="1"/>
  <c r="AF4" i="93" s="1"/>
  <c r="AG4" i="93" a="1"/>
  <c r="AG4" i="93" s="1"/>
  <c r="AH4" i="93" a="1"/>
  <c r="AH4" i="93" s="1"/>
  <c r="AI4" i="93" a="1"/>
  <c r="AI4" i="93" s="1"/>
  <c r="AJ4" i="93" a="1"/>
  <c r="AJ4" i="93" s="1"/>
  <c r="AK4" i="93" a="1"/>
  <c r="AK4" i="93" s="1"/>
  <c r="AL4" i="93" a="1"/>
  <c r="AL4" i="93" s="1"/>
  <c r="AM4" i="93" a="1"/>
  <c r="AM4" i="93" s="1"/>
  <c r="AN4" i="93" a="1"/>
  <c r="AN4" i="93" s="1"/>
  <c r="AO4" i="93" a="1"/>
  <c r="AO4" i="93" s="1"/>
  <c r="AP4" i="93" a="1"/>
  <c r="AP4" i="93" s="1"/>
  <c r="AQ4" i="93" a="1"/>
  <c r="AQ4" i="93" s="1"/>
  <c r="AR4" i="93" a="1"/>
  <c r="AR4" i="93" s="1"/>
  <c r="AS4" i="93" a="1"/>
  <c r="AS4" i="93" s="1"/>
  <c r="AT4" i="93" a="1"/>
  <c r="AT4" i="93" s="1"/>
  <c r="AU4" i="93" a="1"/>
  <c r="AU4" i="93" s="1"/>
  <c r="AV4" i="93" a="1"/>
  <c r="AV4" i="93" s="1"/>
  <c r="AW4" i="93" a="1"/>
  <c r="AW4" i="93" s="1"/>
  <c r="AX4" i="93" a="1"/>
  <c r="AX4" i="93" s="1"/>
  <c r="AY4" i="93" a="1"/>
  <c r="AY4" i="93" s="1"/>
  <c r="AZ4" i="93" a="1"/>
  <c r="AZ4" i="93" s="1"/>
  <c r="BA4" i="93" a="1"/>
  <c r="BA4" i="93" s="1"/>
  <c r="BB4" i="93" a="1"/>
  <c r="BB4" i="93" s="1"/>
  <c r="BC4" i="93" a="1"/>
  <c r="BC4" i="93" s="1"/>
  <c r="BD4" i="93" a="1"/>
  <c r="BD4" i="93" s="1"/>
  <c r="BE4" i="93" a="1"/>
  <c r="BE4" i="93" s="1"/>
  <c r="BF4" i="93" a="1"/>
  <c r="BF4" i="93" s="1"/>
  <c r="BG4" i="93" a="1"/>
  <c r="BG4" i="93" s="1"/>
  <c r="BH4" i="93" a="1"/>
  <c r="BH4" i="93" s="1"/>
  <c r="E5" i="93" a="1"/>
  <c r="E5" i="93" s="1"/>
  <c r="F5" i="93" a="1"/>
  <c r="F5" i="93" s="1"/>
  <c r="G5" i="93" a="1"/>
  <c r="G5" i="93" s="1"/>
  <c r="H5" i="93" a="1"/>
  <c r="H5" i="93" s="1"/>
  <c r="I5" i="93" a="1"/>
  <c r="I5" i="93" s="1"/>
  <c r="J5" i="93" a="1"/>
  <c r="J5" i="93" s="1"/>
  <c r="K5" i="93" a="1"/>
  <c r="K5" i="93" s="1"/>
  <c r="L5" i="93" a="1"/>
  <c r="L5" i="93" s="1"/>
  <c r="M5" i="93" a="1"/>
  <c r="M5" i="93" s="1"/>
  <c r="N5" i="93" a="1"/>
  <c r="N5" i="93" s="1"/>
  <c r="O5" i="93" a="1"/>
  <c r="O5" i="93" s="1"/>
  <c r="P5" i="93" a="1"/>
  <c r="P5" i="93" s="1"/>
  <c r="Q5" i="93" a="1"/>
  <c r="Q5" i="93" s="1"/>
  <c r="R5" i="93" a="1"/>
  <c r="R5" i="93" s="1"/>
  <c r="S5" i="93" a="1"/>
  <c r="S5" i="93" s="1"/>
  <c r="T5" i="93" a="1"/>
  <c r="T5" i="93" s="1"/>
  <c r="U5" i="93" a="1"/>
  <c r="U5" i="93" s="1"/>
  <c r="V5" i="93" a="1"/>
  <c r="V5" i="93" s="1"/>
  <c r="W5" i="93" a="1"/>
  <c r="W5" i="93" s="1"/>
  <c r="X5" i="93" a="1"/>
  <c r="X5" i="93" s="1"/>
  <c r="Y5" i="93" a="1"/>
  <c r="Y5" i="93" s="1"/>
  <c r="Z5" i="93" a="1"/>
  <c r="Z5" i="93" s="1"/>
  <c r="AA5" i="93" a="1"/>
  <c r="AA5" i="93" s="1"/>
  <c r="AB5" i="93" a="1"/>
  <c r="AB5" i="93" s="1"/>
  <c r="AC5" i="93" a="1"/>
  <c r="AC5" i="93" s="1"/>
  <c r="AD5" i="93" a="1"/>
  <c r="AD5" i="93" s="1"/>
  <c r="AE5" i="93" a="1"/>
  <c r="AE5" i="93" s="1"/>
  <c r="AF5" i="93" a="1"/>
  <c r="AF5" i="93" s="1"/>
  <c r="AG5" i="93" a="1"/>
  <c r="AG5" i="93" s="1"/>
  <c r="AH5" i="93" a="1"/>
  <c r="AH5" i="93" s="1"/>
  <c r="AI5" i="93" a="1"/>
  <c r="AI5" i="93" s="1"/>
  <c r="AJ5" i="93" a="1"/>
  <c r="AJ5" i="93" s="1"/>
  <c r="AK5" i="93" a="1"/>
  <c r="AK5" i="93" s="1"/>
  <c r="AL5" i="93" a="1"/>
  <c r="AL5" i="93" s="1"/>
  <c r="AM5" i="93" a="1"/>
  <c r="AM5" i="93" s="1"/>
  <c r="AN5" i="93" a="1"/>
  <c r="AN5" i="93" s="1"/>
  <c r="AO5" i="93" a="1"/>
  <c r="AO5" i="93" s="1"/>
  <c r="AP5" i="93" a="1"/>
  <c r="AP5" i="93" s="1"/>
  <c r="AQ5" i="93" a="1"/>
  <c r="AQ5" i="93" s="1"/>
  <c r="AR5" i="93" a="1"/>
  <c r="AR5" i="93" s="1"/>
  <c r="AS5" i="93" a="1"/>
  <c r="AS5" i="93" s="1"/>
  <c r="AT5" i="93" a="1"/>
  <c r="AT5" i="93" s="1"/>
  <c r="AU5" i="93" a="1"/>
  <c r="AU5" i="93" s="1"/>
  <c r="AV5" i="93" a="1"/>
  <c r="AV5" i="93" s="1"/>
  <c r="AW5" i="93" a="1"/>
  <c r="AW5" i="93" s="1"/>
  <c r="AX5" i="93" a="1"/>
  <c r="AX5" i="93" s="1"/>
  <c r="AY5" i="93" a="1"/>
  <c r="AY5" i="93" s="1"/>
  <c r="AZ5" i="93" a="1"/>
  <c r="AZ5" i="93" s="1"/>
  <c r="BA5" i="93" a="1"/>
  <c r="BA5" i="93" s="1"/>
  <c r="BB5" i="93" a="1"/>
  <c r="BB5" i="93" s="1"/>
  <c r="BC5" i="93" a="1"/>
  <c r="BC5" i="93" s="1"/>
  <c r="BD5" i="93" a="1"/>
  <c r="BD5" i="93" s="1"/>
  <c r="BE5" i="93" a="1"/>
  <c r="BE5" i="93" s="1"/>
  <c r="BF5" i="93" a="1"/>
  <c r="BF5" i="93" s="1"/>
  <c r="BG5" i="93" a="1"/>
  <c r="BG5" i="93" s="1"/>
  <c r="BH5" i="93" a="1"/>
  <c r="BH5" i="93" s="1"/>
  <c r="E6" i="93" a="1"/>
  <c r="E6" i="93" s="1"/>
  <c r="F6" i="93" a="1"/>
  <c r="F6" i="93" s="1"/>
  <c r="G6" i="93" a="1"/>
  <c r="G6" i="93" s="1"/>
  <c r="H6" i="93" a="1"/>
  <c r="H6" i="93" s="1"/>
  <c r="I6" i="93" a="1"/>
  <c r="I6" i="93" s="1"/>
  <c r="J6" i="93" a="1"/>
  <c r="J6" i="93" s="1"/>
  <c r="K6" i="93" a="1"/>
  <c r="K6" i="93" s="1"/>
  <c r="L6" i="93" a="1"/>
  <c r="L6" i="93" s="1"/>
  <c r="M6" i="93" a="1"/>
  <c r="M6" i="93" s="1"/>
  <c r="N6" i="93" a="1"/>
  <c r="N6" i="93" s="1"/>
  <c r="O6" i="93" a="1"/>
  <c r="O6" i="93" s="1"/>
  <c r="P6" i="93" a="1"/>
  <c r="P6" i="93" s="1"/>
  <c r="Q6" i="93" a="1"/>
  <c r="Q6" i="93" s="1"/>
  <c r="R6" i="93" a="1"/>
  <c r="R6" i="93" s="1"/>
  <c r="S6" i="93" a="1"/>
  <c r="S6" i="93" s="1"/>
  <c r="T6" i="93" a="1"/>
  <c r="T6" i="93" s="1"/>
  <c r="U6" i="93" a="1"/>
  <c r="U6" i="93" s="1"/>
  <c r="V6" i="93" a="1"/>
  <c r="V6" i="93" s="1"/>
  <c r="W6" i="93" a="1"/>
  <c r="W6" i="93" s="1"/>
  <c r="X6" i="93" a="1"/>
  <c r="X6" i="93" s="1"/>
  <c r="Y6" i="93" a="1"/>
  <c r="Y6" i="93" s="1"/>
  <c r="Z6" i="93" a="1"/>
  <c r="Z6" i="93" s="1"/>
  <c r="AA6" i="93" a="1"/>
  <c r="AA6" i="93" s="1"/>
  <c r="AB6" i="93" a="1"/>
  <c r="AB6" i="93" s="1"/>
  <c r="AC6" i="93" a="1"/>
  <c r="AC6" i="93" s="1"/>
  <c r="AD6" i="93" a="1"/>
  <c r="AD6" i="93" s="1"/>
  <c r="AE6" i="93" a="1"/>
  <c r="AE6" i="93" s="1"/>
  <c r="AF6" i="93" a="1"/>
  <c r="AF6" i="93" s="1"/>
  <c r="AG6" i="93" a="1"/>
  <c r="AG6" i="93" s="1"/>
  <c r="AH6" i="93" a="1"/>
  <c r="AH6" i="93" s="1"/>
  <c r="AI6" i="93" a="1"/>
  <c r="AI6" i="93" s="1"/>
  <c r="AJ6" i="93" a="1"/>
  <c r="AJ6" i="93" s="1"/>
  <c r="AK6" i="93" a="1"/>
  <c r="AK6" i="93" s="1"/>
  <c r="AL6" i="93" a="1"/>
  <c r="AL6" i="93" s="1"/>
  <c r="AM6" i="93" a="1"/>
  <c r="AM6" i="93" s="1"/>
  <c r="AN6" i="93" a="1"/>
  <c r="AN6" i="93" s="1"/>
  <c r="AO6" i="93" a="1"/>
  <c r="AO6" i="93" s="1"/>
  <c r="AP6" i="93" a="1"/>
  <c r="AP6" i="93" s="1"/>
  <c r="AQ6" i="93" a="1"/>
  <c r="AQ6" i="93" s="1"/>
  <c r="AR6" i="93" a="1"/>
  <c r="AR6" i="93" s="1"/>
  <c r="AS6" i="93" a="1"/>
  <c r="AS6" i="93" s="1"/>
  <c r="AT6" i="93" a="1"/>
  <c r="AT6" i="93" s="1"/>
  <c r="AU6" i="93" a="1"/>
  <c r="AU6" i="93" s="1"/>
  <c r="AV6" i="93" a="1"/>
  <c r="AV6" i="93" s="1"/>
  <c r="AW6" i="93" a="1"/>
  <c r="AW6" i="93" s="1"/>
  <c r="AX6" i="93" a="1"/>
  <c r="AX6" i="93" s="1"/>
  <c r="AY6" i="93" a="1"/>
  <c r="AY6" i="93" s="1"/>
  <c r="AZ6" i="93" a="1"/>
  <c r="AZ6" i="93" s="1"/>
  <c r="BA6" i="93" a="1"/>
  <c r="BA6" i="93" s="1"/>
  <c r="BB6" i="93" a="1"/>
  <c r="BB6" i="93" s="1"/>
  <c r="BC6" i="93" a="1"/>
  <c r="BC6" i="93" s="1"/>
  <c r="BD6" i="93" a="1"/>
  <c r="BD6" i="93" s="1"/>
  <c r="BE6" i="93" a="1"/>
  <c r="BE6" i="93" s="1"/>
  <c r="BF6" i="93" a="1"/>
  <c r="BF6" i="93" s="1"/>
  <c r="BG6" i="93" a="1"/>
  <c r="BG6" i="93" s="1"/>
  <c r="BH6" i="93" a="1"/>
  <c r="BH6" i="93" s="1"/>
  <c r="E7" i="93" a="1"/>
  <c r="E7" i="93" s="1"/>
  <c r="F7" i="93" a="1"/>
  <c r="F7" i="93" s="1"/>
  <c r="G7" i="93" a="1"/>
  <c r="G7" i="93" s="1"/>
  <c r="H7" i="93" a="1"/>
  <c r="H7" i="93" s="1"/>
  <c r="I7" i="93" a="1"/>
  <c r="I7" i="93" s="1"/>
  <c r="J7" i="93" a="1"/>
  <c r="J7" i="93" s="1"/>
  <c r="K7" i="93" a="1"/>
  <c r="K7" i="93" s="1"/>
  <c r="L7" i="93" a="1"/>
  <c r="L7" i="93" s="1"/>
  <c r="M7" i="93" a="1"/>
  <c r="M7" i="93" s="1"/>
  <c r="N7" i="93" a="1"/>
  <c r="N7" i="93" s="1"/>
  <c r="O7" i="93" a="1"/>
  <c r="O7" i="93" s="1"/>
  <c r="P7" i="93" a="1"/>
  <c r="P7" i="93" s="1"/>
  <c r="Q7" i="93" a="1"/>
  <c r="Q7" i="93" s="1"/>
  <c r="R7" i="93" a="1"/>
  <c r="R7" i="93" s="1"/>
  <c r="S7" i="93" a="1"/>
  <c r="S7" i="93" s="1"/>
  <c r="T7" i="93" a="1"/>
  <c r="T7" i="93" s="1"/>
  <c r="U7" i="93" a="1"/>
  <c r="U7" i="93" s="1"/>
  <c r="V7" i="93" a="1"/>
  <c r="V7" i="93" s="1"/>
  <c r="W7" i="93" a="1"/>
  <c r="W7" i="93" s="1"/>
  <c r="X7" i="93" a="1"/>
  <c r="X7" i="93" s="1"/>
  <c r="Y7" i="93" a="1"/>
  <c r="Y7" i="93" s="1"/>
  <c r="Z7" i="93" a="1"/>
  <c r="Z7" i="93" s="1"/>
  <c r="AA7" i="93" a="1"/>
  <c r="AA7" i="93" s="1"/>
  <c r="AB7" i="93" a="1"/>
  <c r="AB7" i="93" s="1"/>
  <c r="AC7" i="93" a="1"/>
  <c r="AC7" i="93" s="1"/>
  <c r="AD7" i="93" a="1"/>
  <c r="AD7" i="93" s="1"/>
  <c r="AE7" i="93" a="1"/>
  <c r="AE7" i="93" s="1"/>
  <c r="AF7" i="93" a="1"/>
  <c r="AF7" i="93" s="1"/>
  <c r="AG7" i="93" a="1"/>
  <c r="AG7" i="93" s="1"/>
  <c r="AH7" i="93" a="1"/>
  <c r="AH7" i="93" s="1"/>
  <c r="AI7" i="93" a="1"/>
  <c r="AI7" i="93" s="1"/>
  <c r="AJ7" i="93" a="1"/>
  <c r="AJ7" i="93" s="1"/>
  <c r="AK7" i="93" a="1"/>
  <c r="AK7" i="93" s="1"/>
  <c r="AL7" i="93" a="1"/>
  <c r="AL7" i="93" s="1"/>
  <c r="AM7" i="93" a="1"/>
  <c r="AM7" i="93" s="1"/>
  <c r="AN7" i="93" a="1"/>
  <c r="AN7" i="93" s="1"/>
  <c r="AO7" i="93" a="1"/>
  <c r="AO7" i="93" s="1"/>
  <c r="AP7" i="93" a="1"/>
  <c r="AP7" i="93" s="1"/>
  <c r="AQ7" i="93" a="1"/>
  <c r="AQ7" i="93" s="1"/>
  <c r="AR7" i="93" a="1"/>
  <c r="AR7" i="93" s="1"/>
  <c r="AS7" i="93" a="1"/>
  <c r="AS7" i="93" s="1"/>
  <c r="AT7" i="93" a="1"/>
  <c r="AT7" i="93" s="1"/>
  <c r="AU7" i="93" a="1"/>
  <c r="AU7" i="93" s="1"/>
  <c r="AV7" i="93" a="1"/>
  <c r="AV7" i="93" s="1"/>
  <c r="AW7" i="93" a="1"/>
  <c r="AW7" i="93" s="1"/>
  <c r="AX7" i="93" a="1"/>
  <c r="AX7" i="93" s="1"/>
  <c r="AY7" i="93" a="1"/>
  <c r="AY7" i="93" s="1"/>
  <c r="AZ7" i="93" a="1"/>
  <c r="AZ7" i="93" s="1"/>
  <c r="BA7" i="93" a="1"/>
  <c r="BA7" i="93" s="1"/>
  <c r="BB7" i="93" a="1"/>
  <c r="BB7" i="93" s="1"/>
  <c r="BC7" i="93" a="1"/>
  <c r="BC7" i="93" s="1"/>
  <c r="BD7" i="93" a="1"/>
  <c r="BD7" i="93" s="1"/>
  <c r="BE7" i="93" a="1"/>
  <c r="BE7" i="93" s="1"/>
  <c r="BF7" i="93" a="1"/>
  <c r="BF7" i="93" s="1"/>
  <c r="BG7" i="93" a="1"/>
  <c r="BG7" i="93" s="1"/>
  <c r="BH7" i="93" a="1"/>
  <c r="BH7" i="93" s="1"/>
  <c r="E8" i="93" a="1"/>
  <c r="E8" i="93" s="1"/>
  <c r="F8" i="93" a="1"/>
  <c r="F8" i="93" s="1"/>
  <c r="G8" i="93" a="1"/>
  <c r="G8" i="93" s="1"/>
  <c r="H8" i="93" a="1"/>
  <c r="H8" i="93" s="1"/>
  <c r="I8" i="93" a="1"/>
  <c r="I8" i="93" s="1"/>
  <c r="J8" i="93" a="1"/>
  <c r="J8" i="93" s="1"/>
  <c r="K8" i="93" a="1"/>
  <c r="K8" i="93" s="1"/>
  <c r="L8" i="93" a="1"/>
  <c r="L8" i="93" s="1"/>
  <c r="M8" i="93" a="1"/>
  <c r="M8" i="93" s="1"/>
  <c r="N8" i="93" a="1"/>
  <c r="N8" i="93" s="1"/>
  <c r="O8" i="93" a="1"/>
  <c r="O8" i="93" s="1"/>
  <c r="P8" i="93" a="1"/>
  <c r="P8" i="93" s="1"/>
  <c r="Q8" i="93" a="1"/>
  <c r="Q8" i="93" s="1"/>
  <c r="R8" i="93" a="1"/>
  <c r="R8" i="93" s="1"/>
  <c r="S8" i="93" a="1"/>
  <c r="S8" i="93" s="1"/>
  <c r="T8" i="93" a="1"/>
  <c r="T8" i="93" s="1"/>
  <c r="U8" i="93" a="1"/>
  <c r="U8" i="93" s="1"/>
  <c r="V8" i="93" a="1"/>
  <c r="V8" i="93" s="1"/>
  <c r="W8" i="93" a="1"/>
  <c r="W8" i="93" s="1"/>
  <c r="X8" i="93" a="1"/>
  <c r="X8" i="93" s="1"/>
  <c r="Y8" i="93" a="1"/>
  <c r="Y8" i="93" s="1"/>
  <c r="Z8" i="93" a="1"/>
  <c r="Z8" i="93" s="1"/>
  <c r="AA8" i="93" a="1"/>
  <c r="AA8" i="93" s="1"/>
  <c r="AB8" i="93" a="1"/>
  <c r="AB8" i="93" s="1"/>
  <c r="AC8" i="93" a="1"/>
  <c r="AC8" i="93" s="1"/>
  <c r="AD8" i="93" a="1"/>
  <c r="AD8" i="93" s="1"/>
  <c r="AE8" i="93" a="1"/>
  <c r="AE8" i="93" s="1"/>
  <c r="AF8" i="93" a="1"/>
  <c r="AF8" i="93" s="1"/>
  <c r="AG8" i="93" a="1"/>
  <c r="AG8" i="93" s="1"/>
  <c r="AH8" i="93" a="1"/>
  <c r="AH8" i="93" s="1"/>
  <c r="AI8" i="93" a="1"/>
  <c r="AI8" i="93" s="1"/>
  <c r="AJ8" i="93" a="1"/>
  <c r="AJ8" i="93" s="1"/>
  <c r="AK8" i="93" a="1"/>
  <c r="AK8" i="93" s="1"/>
  <c r="AL8" i="93" a="1"/>
  <c r="AL8" i="93" s="1"/>
  <c r="AM8" i="93" a="1"/>
  <c r="AM8" i="93" s="1"/>
  <c r="AN8" i="93" a="1"/>
  <c r="AN8" i="93" s="1"/>
  <c r="AO8" i="93" a="1"/>
  <c r="AO8" i="93" s="1"/>
  <c r="AP8" i="93" a="1"/>
  <c r="AP8" i="93" s="1"/>
  <c r="AQ8" i="93" a="1"/>
  <c r="AQ8" i="93" s="1"/>
  <c r="AR8" i="93" a="1"/>
  <c r="AR8" i="93" s="1"/>
  <c r="AS8" i="93" a="1"/>
  <c r="AS8" i="93" s="1"/>
  <c r="AT8" i="93" a="1"/>
  <c r="AT8" i="93" s="1"/>
  <c r="AU8" i="93" a="1"/>
  <c r="AU8" i="93" s="1"/>
  <c r="AV8" i="93" a="1"/>
  <c r="AV8" i="93" s="1"/>
  <c r="AW8" i="93" a="1"/>
  <c r="AW8" i="93" s="1"/>
  <c r="AX8" i="93" a="1"/>
  <c r="AX8" i="93" s="1"/>
  <c r="AY8" i="93" a="1"/>
  <c r="AY8" i="93" s="1"/>
  <c r="AZ8" i="93" a="1"/>
  <c r="AZ8" i="93" s="1"/>
  <c r="BA8" i="93" a="1"/>
  <c r="BA8" i="93" s="1"/>
  <c r="BB8" i="93" a="1"/>
  <c r="BB8" i="93" s="1"/>
  <c r="BC8" i="93" a="1"/>
  <c r="BC8" i="93" s="1"/>
  <c r="BD8" i="93" a="1"/>
  <c r="BD8" i="93" s="1"/>
  <c r="BE8" i="93" a="1"/>
  <c r="BE8" i="93" s="1"/>
  <c r="BF8" i="93" a="1"/>
  <c r="BF8" i="93" s="1"/>
  <c r="BG8" i="93" a="1"/>
  <c r="BG8" i="93" s="1"/>
  <c r="BH8" i="93" a="1"/>
  <c r="BH8" i="93" s="1"/>
  <c r="E9" i="93" a="1"/>
  <c r="E9" i="93" s="1"/>
  <c r="F9" i="93" a="1"/>
  <c r="F9" i="93" s="1"/>
  <c r="G9" i="93" a="1"/>
  <c r="G9" i="93" s="1"/>
  <c r="H9" i="93" a="1"/>
  <c r="H9" i="93" s="1"/>
  <c r="I9" i="93" a="1"/>
  <c r="I9" i="93" s="1"/>
  <c r="J9" i="93" a="1"/>
  <c r="J9" i="93" s="1"/>
  <c r="K9" i="93" a="1"/>
  <c r="K9" i="93" s="1"/>
  <c r="L9" i="93" a="1"/>
  <c r="L9" i="93" s="1"/>
  <c r="M9" i="93" a="1"/>
  <c r="M9" i="93" s="1"/>
  <c r="N9" i="93" a="1"/>
  <c r="N9" i="93" s="1"/>
  <c r="O9" i="93" a="1"/>
  <c r="O9" i="93" s="1"/>
  <c r="P9" i="93" a="1"/>
  <c r="P9" i="93" s="1"/>
  <c r="Q9" i="93" a="1"/>
  <c r="Q9" i="93" s="1"/>
  <c r="R9" i="93" a="1"/>
  <c r="R9" i="93" s="1"/>
  <c r="S9" i="93" a="1"/>
  <c r="S9" i="93" s="1"/>
  <c r="T9" i="93" a="1"/>
  <c r="T9" i="93" s="1"/>
  <c r="U9" i="93" a="1"/>
  <c r="U9" i="93" s="1"/>
  <c r="V9" i="93" a="1"/>
  <c r="V9" i="93" s="1"/>
  <c r="W9" i="93" a="1"/>
  <c r="W9" i="93" s="1"/>
  <c r="X9" i="93" a="1"/>
  <c r="X9" i="93" s="1"/>
  <c r="Y9" i="93" a="1"/>
  <c r="Y9" i="93" s="1"/>
  <c r="Z9" i="93" a="1"/>
  <c r="Z9" i="93" s="1"/>
  <c r="AA9" i="93" a="1"/>
  <c r="AA9" i="93" s="1"/>
  <c r="AB9" i="93" a="1"/>
  <c r="AB9" i="93" s="1"/>
  <c r="AC9" i="93" a="1"/>
  <c r="AC9" i="93" s="1"/>
  <c r="AD9" i="93" a="1"/>
  <c r="AD9" i="93" s="1"/>
  <c r="AE9" i="93" a="1"/>
  <c r="AE9" i="93" s="1"/>
  <c r="AF9" i="93" a="1"/>
  <c r="AF9" i="93" s="1"/>
  <c r="AG9" i="93" a="1"/>
  <c r="AG9" i="93" s="1"/>
  <c r="AH9" i="93" a="1"/>
  <c r="AH9" i="93" s="1"/>
  <c r="AI9" i="93" a="1"/>
  <c r="AI9" i="93" s="1"/>
  <c r="AJ9" i="93" a="1"/>
  <c r="AJ9" i="93" s="1"/>
  <c r="AK9" i="93" a="1"/>
  <c r="AK9" i="93" s="1"/>
  <c r="AL9" i="93" a="1"/>
  <c r="AL9" i="93" s="1"/>
  <c r="AM9" i="93" a="1"/>
  <c r="AM9" i="93" s="1"/>
  <c r="AN9" i="93" a="1"/>
  <c r="AN9" i="93" s="1"/>
  <c r="AO9" i="93" a="1"/>
  <c r="AO9" i="93" s="1"/>
  <c r="AP9" i="93" a="1"/>
  <c r="AP9" i="93" s="1"/>
  <c r="AQ9" i="93" a="1"/>
  <c r="AQ9" i="93" s="1"/>
  <c r="AR9" i="93" a="1"/>
  <c r="AR9" i="93" s="1"/>
  <c r="AS9" i="93" a="1"/>
  <c r="AS9" i="93" s="1"/>
  <c r="AT9" i="93" a="1"/>
  <c r="AT9" i="93" s="1"/>
  <c r="AU9" i="93" a="1"/>
  <c r="AU9" i="93" s="1"/>
  <c r="AV9" i="93" a="1"/>
  <c r="AV9" i="93" s="1"/>
  <c r="AW9" i="93" a="1"/>
  <c r="AW9" i="93" s="1"/>
  <c r="AX9" i="93" a="1"/>
  <c r="AX9" i="93" s="1"/>
  <c r="AY9" i="93" a="1"/>
  <c r="AY9" i="93" s="1"/>
  <c r="AZ9" i="93" a="1"/>
  <c r="AZ9" i="93" s="1"/>
  <c r="BA9" i="93" a="1"/>
  <c r="BA9" i="93" s="1"/>
  <c r="BB9" i="93" a="1"/>
  <c r="BB9" i="93" s="1"/>
  <c r="BC9" i="93" a="1"/>
  <c r="BC9" i="93" s="1"/>
  <c r="BD9" i="93" a="1"/>
  <c r="BD9" i="93" s="1"/>
  <c r="BE9" i="93" a="1"/>
  <c r="BE9" i="93" s="1"/>
  <c r="BF9" i="93" a="1"/>
  <c r="BF9" i="93" s="1"/>
  <c r="BG9" i="93" a="1"/>
  <c r="BG9" i="93" s="1"/>
  <c r="BH9" i="93" a="1"/>
  <c r="BH9" i="93" s="1"/>
  <c r="E10" i="93" a="1"/>
  <c r="E10" i="93" s="1"/>
  <c r="F10" i="93" a="1"/>
  <c r="F10" i="93" s="1"/>
  <c r="G10" i="93" a="1"/>
  <c r="G10" i="93" s="1"/>
  <c r="H10" i="93" a="1"/>
  <c r="H10" i="93" s="1"/>
  <c r="I10" i="93" a="1"/>
  <c r="I10" i="93" s="1"/>
  <c r="J10" i="93" a="1"/>
  <c r="J10" i="93" s="1"/>
  <c r="K10" i="93" a="1"/>
  <c r="K10" i="93" s="1"/>
  <c r="L10" i="93" a="1"/>
  <c r="L10" i="93" s="1"/>
  <c r="M10" i="93" a="1"/>
  <c r="M10" i="93" s="1"/>
  <c r="N10" i="93" a="1"/>
  <c r="N10" i="93" s="1"/>
  <c r="O10" i="93" a="1"/>
  <c r="O10" i="93" s="1"/>
  <c r="P10" i="93" a="1"/>
  <c r="P10" i="93" s="1"/>
  <c r="Q10" i="93" a="1"/>
  <c r="Q10" i="93" s="1"/>
  <c r="R10" i="93" a="1"/>
  <c r="R10" i="93" s="1"/>
  <c r="S10" i="93" a="1"/>
  <c r="S10" i="93" s="1"/>
  <c r="T10" i="93" a="1"/>
  <c r="T10" i="93" s="1"/>
  <c r="U10" i="93" a="1"/>
  <c r="U10" i="93" s="1"/>
  <c r="V10" i="93" a="1"/>
  <c r="V10" i="93" s="1"/>
  <c r="W10" i="93" a="1"/>
  <c r="W10" i="93" s="1"/>
  <c r="X10" i="93" a="1"/>
  <c r="X10" i="93" s="1"/>
  <c r="Y10" i="93" a="1"/>
  <c r="Y10" i="93" s="1"/>
  <c r="Z10" i="93" a="1"/>
  <c r="Z10" i="93" s="1"/>
  <c r="AA10" i="93" a="1"/>
  <c r="AA10" i="93" s="1"/>
  <c r="AB10" i="93" a="1"/>
  <c r="AB10" i="93" s="1"/>
  <c r="AC10" i="93" a="1"/>
  <c r="AC10" i="93" s="1"/>
  <c r="AD10" i="93" a="1"/>
  <c r="AD10" i="93" s="1"/>
  <c r="AE10" i="93" a="1"/>
  <c r="AE10" i="93" s="1"/>
  <c r="AF10" i="93" a="1"/>
  <c r="AF10" i="93" s="1"/>
  <c r="AG10" i="93" a="1"/>
  <c r="AG10" i="93" s="1"/>
  <c r="AH10" i="93" a="1"/>
  <c r="AH10" i="93" s="1"/>
  <c r="AI10" i="93" a="1"/>
  <c r="AI10" i="93" s="1"/>
  <c r="AJ10" i="93" a="1"/>
  <c r="AJ10" i="93" s="1"/>
  <c r="AK10" i="93" a="1"/>
  <c r="AK10" i="93" s="1"/>
  <c r="AL10" i="93" a="1"/>
  <c r="AL10" i="93" s="1"/>
  <c r="AM10" i="93" a="1"/>
  <c r="AM10" i="93" s="1"/>
  <c r="AN10" i="93" a="1"/>
  <c r="AN10" i="93" s="1"/>
  <c r="AO10" i="93" a="1"/>
  <c r="AO10" i="93" s="1"/>
  <c r="AP10" i="93" a="1"/>
  <c r="AP10" i="93" s="1"/>
  <c r="AQ10" i="93" a="1"/>
  <c r="AQ10" i="93" s="1"/>
  <c r="AR10" i="93" a="1"/>
  <c r="AR10" i="93" s="1"/>
  <c r="AS10" i="93" a="1"/>
  <c r="AS10" i="93" s="1"/>
  <c r="AT10" i="93" a="1"/>
  <c r="AT10" i="93" s="1"/>
  <c r="AU10" i="93" a="1"/>
  <c r="AU10" i="93" s="1"/>
  <c r="AV10" i="93" a="1"/>
  <c r="AV10" i="93" s="1"/>
  <c r="AW10" i="93" a="1"/>
  <c r="AW10" i="93" s="1"/>
  <c r="AX10" i="93" a="1"/>
  <c r="AX10" i="93" s="1"/>
  <c r="AY10" i="93" a="1"/>
  <c r="AY10" i="93" s="1"/>
  <c r="AZ10" i="93" a="1"/>
  <c r="AZ10" i="93" s="1"/>
  <c r="BA10" i="93" a="1"/>
  <c r="BA10" i="93" s="1"/>
  <c r="BB10" i="93" a="1"/>
  <c r="BB10" i="93" s="1"/>
  <c r="BC10" i="93" a="1"/>
  <c r="BC10" i="93" s="1"/>
  <c r="BD10" i="93" a="1"/>
  <c r="BD10" i="93" s="1"/>
  <c r="BE10" i="93" a="1"/>
  <c r="BE10" i="93" s="1"/>
  <c r="BF10" i="93" a="1"/>
  <c r="BF10" i="93" s="1"/>
  <c r="BG10" i="93" a="1"/>
  <c r="BG10" i="93" s="1"/>
  <c r="BH10" i="93" a="1"/>
  <c r="BH10" i="93" s="1"/>
  <c r="E11" i="93" a="1"/>
  <c r="E11" i="93" s="1"/>
  <c r="F11" i="93" a="1"/>
  <c r="F11" i="93" s="1"/>
  <c r="G11" i="93" a="1"/>
  <c r="G11" i="93" s="1"/>
  <c r="H11" i="93" a="1"/>
  <c r="H11" i="93" s="1"/>
  <c r="I11" i="93" a="1"/>
  <c r="I11" i="93" s="1"/>
  <c r="J11" i="93" a="1"/>
  <c r="J11" i="93" s="1"/>
  <c r="K11" i="93" a="1"/>
  <c r="K11" i="93" s="1"/>
  <c r="L11" i="93" a="1"/>
  <c r="L11" i="93" s="1"/>
  <c r="M11" i="93" a="1"/>
  <c r="M11" i="93" s="1"/>
  <c r="N11" i="93" a="1"/>
  <c r="N11" i="93" s="1"/>
  <c r="O11" i="93" a="1"/>
  <c r="O11" i="93" s="1"/>
  <c r="P11" i="93" a="1"/>
  <c r="P11" i="93" s="1"/>
  <c r="Q11" i="93" a="1"/>
  <c r="Q11" i="93" s="1"/>
  <c r="R11" i="93" a="1"/>
  <c r="R11" i="93" s="1"/>
  <c r="S11" i="93" a="1"/>
  <c r="S11" i="93" s="1"/>
  <c r="T11" i="93" a="1"/>
  <c r="T11" i="93" s="1"/>
  <c r="U11" i="93" a="1"/>
  <c r="U11" i="93" s="1"/>
  <c r="V11" i="93" a="1"/>
  <c r="V11" i="93" s="1"/>
  <c r="W11" i="93" a="1"/>
  <c r="W11" i="93" s="1"/>
  <c r="X11" i="93" a="1"/>
  <c r="X11" i="93" s="1"/>
  <c r="Y11" i="93" a="1"/>
  <c r="Y11" i="93" s="1"/>
  <c r="Z11" i="93" a="1"/>
  <c r="Z11" i="93" s="1"/>
  <c r="AA11" i="93" a="1"/>
  <c r="AA11" i="93" s="1"/>
  <c r="AB11" i="93" a="1"/>
  <c r="AB11" i="93" s="1"/>
  <c r="AC11" i="93" a="1"/>
  <c r="AC11" i="93" s="1"/>
  <c r="AD11" i="93" a="1"/>
  <c r="AD11" i="93" s="1"/>
  <c r="AE11" i="93" a="1"/>
  <c r="AE11" i="93" s="1"/>
  <c r="AF11" i="93" a="1"/>
  <c r="AF11" i="93" s="1"/>
  <c r="AG11" i="93" a="1"/>
  <c r="AG11" i="93" s="1"/>
  <c r="AH11" i="93" a="1"/>
  <c r="AH11" i="93" s="1"/>
  <c r="AI11" i="93" a="1"/>
  <c r="AI11" i="93" s="1"/>
  <c r="AJ11" i="93" a="1"/>
  <c r="AJ11" i="93" s="1"/>
  <c r="AK11" i="93" a="1"/>
  <c r="AK11" i="93" s="1"/>
  <c r="AL11" i="93" a="1"/>
  <c r="AL11" i="93" s="1"/>
  <c r="AM11" i="93" a="1"/>
  <c r="AM11" i="93" s="1"/>
  <c r="AN11" i="93" a="1"/>
  <c r="AN11" i="93" s="1"/>
  <c r="AO11" i="93" a="1"/>
  <c r="AO11" i="93" s="1"/>
  <c r="AP11" i="93" a="1"/>
  <c r="AP11" i="93" s="1"/>
  <c r="AQ11" i="93" a="1"/>
  <c r="AQ11" i="93" s="1"/>
  <c r="AR11" i="93" a="1"/>
  <c r="AR11" i="93" s="1"/>
  <c r="AS11" i="93" a="1"/>
  <c r="AS11" i="93" s="1"/>
  <c r="AT11" i="93" a="1"/>
  <c r="AT11" i="93" s="1"/>
  <c r="AU11" i="93" a="1"/>
  <c r="AU11" i="93" s="1"/>
  <c r="AV11" i="93" a="1"/>
  <c r="AV11" i="93" s="1"/>
  <c r="AW11" i="93" a="1"/>
  <c r="AW11" i="93" s="1"/>
  <c r="AX11" i="93" a="1"/>
  <c r="AX11" i="93" s="1"/>
  <c r="AY11" i="93" a="1"/>
  <c r="AY11" i="93" s="1"/>
  <c r="AZ11" i="93" a="1"/>
  <c r="AZ11" i="93" s="1"/>
  <c r="BA11" i="93" a="1"/>
  <c r="BA11" i="93" s="1"/>
  <c r="BB11" i="93" a="1"/>
  <c r="BB11" i="93" s="1"/>
  <c r="BC11" i="93" a="1"/>
  <c r="BC11" i="93" s="1"/>
  <c r="BD11" i="93" a="1"/>
  <c r="BD11" i="93" s="1"/>
  <c r="BE11" i="93" a="1"/>
  <c r="BE11" i="93" s="1"/>
  <c r="BF11" i="93" a="1"/>
  <c r="BF11" i="93" s="1"/>
  <c r="BG11" i="93" a="1"/>
  <c r="BG11" i="93" s="1"/>
  <c r="BH11" i="93" a="1"/>
  <c r="BH11" i="93" s="1"/>
  <c r="E12" i="93" a="1"/>
  <c r="E12" i="93" s="1"/>
  <c r="F12" i="93" a="1"/>
  <c r="F12" i="93" s="1"/>
  <c r="G12" i="93" a="1"/>
  <c r="G12" i="93" s="1"/>
  <c r="H12" i="93" a="1"/>
  <c r="H12" i="93" s="1"/>
  <c r="I12" i="93" a="1"/>
  <c r="I12" i="93" s="1"/>
  <c r="J12" i="93" a="1"/>
  <c r="J12" i="93" s="1"/>
  <c r="K12" i="93" a="1"/>
  <c r="K12" i="93" s="1"/>
  <c r="L12" i="93" a="1"/>
  <c r="L12" i="93" s="1"/>
  <c r="M12" i="93" a="1"/>
  <c r="M12" i="93" s="1"/>
  <c r="N12" i="93" a="1"/>
  <c r="N12" i="93" s="1"/>
  <c r="O12" i="93" a="1"/>
  <c r="O12" i="93" s="1"/>
  <c r="P12" i="93" a="1"/>
  <c r="P12" i="93" s="1"/>
  <c r="Q12" i="93" a="1"/>
  <c r="Q12" i="93" s="1"/>
  <c r="R12" i="93" a="1"/>
  <c r="R12" i="93" s="1"/>
  <c r="S12" i="93" a="1"/>
  <c r="S12" i="93" s="1"/>
  <c r="T12" i="93" a="1"/>
  <c r="T12" i="93" s="1"/>
  <c r="U12" i="93" a="1"/>
  <c r="U12" i="93" s="1"/>
  <c r="V12" i="93" a="1"/>
  <c r="V12" i="93" s="1"/>
  <c r="W12" i="93" a="1"/>
  <c r="W12" i="93" s="1"/>
  <c r="X12" i="93" a="1"/>
  <c r="X12" i="93" s="1"/>
  <c r="Y12" i="93" a="1"/>
  <c r="Y12" i="93" s="1"/>
  <c r="Z12" i="93" a="1"/>
  <c r="Z12" i="93" s="1"/>
  <c r="AA12" i="93" a="1"/>
  <c r="AA12" i="93" s="1"/>
  <c r="AB12" i="93" a="1"/>
  <c r="AB12" i="93" s="1"/>
  <c r="AC12" i="93" a="1"/>
  <c r="AC12" i="93" s="1"/>
  <c r="AD12" i="93" a="1"/>
  <c r="AD12" i="93" s="1"/>
  <c r="AE12" i="93" a="1"/>
  <c r="AE12" i="93" s="1"/>
  <c r="AF12" i="93" a="1"/>
  <c r="AF12" i="93" s="1"/>
  <c r="AG12" i="93" a="1"/>
  <c r="AG12" i="93" s="1"/>
  <c r="AH12" i="93" a="1"/>
  <c r="AH12" i="93" s="1"/>
  <c r="AI12" i="93" a="1"/>
  <c r="AI12" i="93" s="1"/>
  <c r="AJ12" i="93" a="1"/>
  <c r="AJ12" i="93" s="1"/>
  <c r="AK12" i="93" a="1"/>
  <c r="AK12" i="93" s="1"/>
  <c r="AL12" i="93" a="1"/>
  <c r="AL12" i="93" s="1"/>
  <c r="AM12" i="93" a="1"/>
  <c r="AM12" i="93" s="1"/>
  <c r="AN12" i="93" a="1"/>
  <c r="AN12" i="93" s="1"/>
  <c r="AO12" i="93" a="1"/>
  <c r="AO12" i="93" s="1"/>
  <c r="AP12" i="93" a="1"/>
  <c r="AP12" i="93" s="1"/>
  <c r="AQ12" i="93" a="1"/>
  <c r="AQ12" i="93" s="1"/>
  <c r="AR12" i="93" a="1"/>
  <c r="AR12" i="93" s="1"/>
  <c r="AS12" i="93" a="1"/>
  <c r="AS12" i="93" s="1"/>
  <c r="AT12" i="93" a="1"/>
  <c r="AT12" i="93" s="1"/>
  <c r="AU12" i="93" a="1"/>
  <c r="AU12" i="93" s="1"/>
  <c r="AV12" i="93" a="1"/>
  <c r="AV12" i="93" s="1"/>
  <c r="AW12" i="93" a="1"/>
  <c r="AW12" i="93" s="1"/>
  <c r="AX12" i="93" a="1"/>
  <c r="AX12" i="93" s="1"/>
  <c r="AY12" i="93" a="1"/>
  <c r="AY12" i="93" s="1"/>
  <c r="AZ12" i="93" a="1"/>
  <c r="AZ12" i="93" s="1"/>
  <c r="BA12" i="93" a="1"/>
  <c r="BA12" i="93" s="1"/>
  <c r="BB12" i="93" a="1"/>
  <c r="BB12" i="93" s="1"/>
  <c r="BC12" i="93" a="1"/>
  <c r="BC12" i="93" s="1"/>
  <c r="BD12" i="93" a="1"/>
  <c r="BD12" i="93" s="1"/>
  <c r="BE12" i="93" a="1"/>
  <c r="BE12" i="93" s="1"/>
  <c r="BF12" i="93" a="1"/>
  <c r="BF12" i="93" s="1"/>
  <c r="BG12" i="93" a="1"/>
  <c r="BG12" i="93" s="1"/>
  <c r="BH12" i="93" a="1"/>
  <c r="BH12" i="93" s="1"/>
  <c r="E13" i="93" a="1"/>
  <c r="E13" i="93" s="1"/>
  <c r="F13" i="93" a="1"/>
  <c r="F13" i="93" s="1"/>
  <c r="G13" i="93" a="1"/>
  <c r="G13" i="93" s="1"/>
  <c r="H13" i="93" a="1"/>
  <c r="H13" i="93" s="1"/>
  <c r="I13" i="93" a="1"/>
  <c r="I13" i="93" s="1"/>
  <c r="J13" i="93" a="1"/>
  <c r="J13" i="93" s="1"/>
  <c r="K13" i="93" a="1"/>
  <c r="K13" i="93" s="1"/>
  <c r="L13" i="93" a="1"/>
  <c r="L13" i="93" s="1"/>
  <c r="M13" i="93" a="1"/>
  <c r="M13" i="93" s="1"/>
  <c r="N13" i="93" a="1"/>
  <c r="N13" i="93" s="1"/>
  <c r="O13" i="93" a="1"/>
  <c r="O13" i="93" s="1"/>
  <c r="P13" i="93" a="1"/>
  <c r="P13" i="93" s="1"/>
  <c r="Q13" i="93" a="1"/>
  <c r="Q13" i="93" s="1"/>
  <c r="R13" i="93" a="1"/>
  <c r="R13" i="93" s="1"/>
  <c r="S13" i="93" a="1"/>
  <c r="S13" i="93" s="1"/>
  <c r="T13" i="93" a="1"/>
  <c r="T13" i="93" s="1"/>
  <c r="U13" i="93" a="1"/>
  <c r="U13" i="93" s="1"/>
  <c r="V13" i="93" a="1"/>
  <c r="V13" i="93" s="1"/>
  <c r="W13" i="93" a="1"/>
  <c r="W13" i="93" s="1"/>
  <c r="X13" i="93" a="1"/>
  <c r="X13" i="93" s="1"/>
  <c r="Y13" i="93" a="1"/>
  <c r="Y13" i="93" s="1"/>
  <c r="Z13" i="93" a="1"/>
  <c r="Z13" i="93" s="1"/>
  <c r="AA13" i="93" a="1"/>
  <c r="AA13" i="93" s="1"/>
  <c r="AB13" i="93" a="1"/>
  <c r="AB13" i="93" s="1"/>
  <c r="AC13" i="93" a="1"/>
  <c r="AC13" i="93" s="1"/>
  <c r="AD13" i="93" a="1"/>
  <c r="AD13" i="93" s="1"/>
  <c r="AE13" i="93" a="1"/>
  <c r="AE13" i="93" s="1"/>
  <c r="AF13" i="93" a="1"/>
  <c r="AF13" i="93" s="1"/>
  <c r="AG13" i="93" a="1"/>
  <c r="AG13" i="93" s="1"/>
  <c r="AH13" i="93" a="1"/>
  <c r="AH13" i="93" s="1"/>
  <c r="AI13" i="93" a="1"/>
  <c r="AI13" i="93" s="1"/>
  <c r="AJ13" i="93" a="1"/>
  <c r="AJ13" i="93" s="1"/>
  <c r="AK13" i="93" a="1"/>
  <c r="AK13" i="93" s="1"/>
  <c r="AL13" i="93" a="1"/>
  <c r="AL13" i="93" s="1"/>
  <c r="AM13" i="93" a="1"/>
  <c r="AM13" i="93" s="1"/>
  <c r="AN13" i="93" a="1"/>
  <c r="AN13" i="93" s="1"/>
  <c r="AO13" i="93" a="1"/>
  <c r="AO13" i="93" s="1"/>
  <c r="AP13" i="93" a="1"/>
  <c r="AP13" i="93" s="1"/>
  <c r="AQ13" i="93" a="1"/>
  <c r="AQ13" i="93" s="1"/>
  <c r="AR13" i="93" a="1"/>
  <c r="AR13" i="93" s="1"/>
  <c r="AS13" i="93" a="1"/>
  <c r="AS13" i="93" s="1"/>
  <c r="AT13" i="93" a="1"/>
  <c r="AT13" i="93" s="1"/>
  <c r="AU13" i="93" a="1"/>
  <c r="AU13" i="93" s="1"/>
  <c r="AV13" i="93" a="1"/>
  <c r="AV13" i="93" s="1"/>
  <c r="AW13" i="93" a="1"/>
  <c r="AW13" i="93" s="1"/>
  <c r="AX13" i="93" a="1"/>
  <c r="AX13" i="93" s="1"/>
  <c r="AY13" i="93" a="1"/>
  <c r="AY13" i="93" s="1"/>
  <c r="AZ13" i="93" a="1"/>
  <c r="AZ13" i="93" s="1"/>
  <c r="BA13" i="93" a="1"/>
  <c r="BA13" i="93" s="1"/>
  <c r="BB13" i="93" a="1"/>
  <c r="BB13" i="93" s="1"/>
  <c r="BC13" i="93" a="1"/>
  <c r="BC13" i="93" s="1"/>
  <c r="BD13" i="93" a="1"/>
  <c r="BD13" i="93" s="1"/>
  <c r="BE13" i="93" a="1"/>
  <c r="BE13" i="93" s="1"/>
  <c r="BF13" i="93" a="1"/>
  <c r="BF13" i="93" s="1"/>
  <c r="BG13" i="93" a="1"/>
  <c r="BG13" i="93" s="1"/>
  <c r="BH13" i="93" a="1"/>
  <c r="BH13" i="93" s="1"/>
  <c r="E14" i="93" a="1"/>
  <c r="E14" i="93" s="1"/>
  <c r="F14" i="93" a="1"/>
  <c r="F14" i="93" s="1"/>
  <c r="G14" i="93" a="1"/>
  <c r="G14" i="93" s="1"/>
  <c r="H14" i="93" a="1"/>
  <c r="H14" i="93" s="1"/>
  <c r="I14" i="93" a="1"/>
  <c r="I14" i="93" s="1"/>
  <c r="J14" i="93" a="1"/>
  <c r="J14" i="93" s="1"/>
  <c r="K14" i="93" a="1"/>
  <c r="K14" i="93" s="1"/>
  <c r="L14" i="93" a="1"/>
  <c r="L14" i="93" s="1"/>
  <c r="M14" i="93" a="1"/>
  <c r="M14" i="93" s="1"/>
  <c r="N14" i="93" a="1"/>
  <c r="N14" i="93" s="1"/>
  <c r="O14" i="93" a="1"/>
  <c r="O14" i="93" s="1"/>
  <c r="P14" i="93" a="1"/>
  <c r="P14" i="93" s="1"/>
  <c r="Q14" i="93" a="1"/>
  <c r="Q14" i="93" s="1"/>
  <c r="R14" i="93" a="1"/>
  <c r="R14" i="93" s="1"/>
  <c r="S14" i="93" a="1"/>
  <c r="S14" i="93" s="1"/>
  <c r="T14" i="93" a="1"/>
  <c r="T14" i="93" s="1"/>
  <c r="U14" i="93" a="1"/>
  <c r="U14" i="93" s="1"/>
  <c r="V14" i="93" a="1"/>
  <c r="V14" i="93" s="1"/>
  <c r="W14" i="93" a="1"/>
  <c r="W14" i="93" s="1"/>
  <c r="X14" i="93" a="1"/>
  <c r="X14" i="93" s="1"/>
  <c r="Y14" i="93" a="1"/>
  <c r="Y14" i="93" s="1"/>
  <c r="Z14" i="93" a="1"/>
  <c r="Z14" i="93" s="1"/>
  <c r="AA14" i="93" a="1"/>
  <c r="AA14" i="93" s="1"/>
  <c r="AB14" i="93" a="1"/>
  <c r="AB14" i="93" s="1"/>
  <c r="AC14" i="93" a="1"/>
  <c r="AC14" i="93" s="1"/>
  <c r="AD14" i="93" a="1"/>
  <c r="AD14" i="93" s="1"/>
  <c r="AE14" i="93" a="1"/>
  <c r="AE14" i="93" s="1"/>
  <c r="AF14" i="93" a="1"/>
  <c r="AF14" i="93" s="1"/>
  <c r="AG14" i="93" a="1"/>
  <c r="AG14" i="93" s="1"/>
  <c r="AH14" i="93" a="1"/>
  <c r="AH14" i="93" s="1"/>
  <c r="AI14" i="93" a="1"/>
  <c r="AI14" i="93" s="1"/>
  <c r="AJ14" i="93" a="1"/>
  <c r="AJ14" i="93" s="1"/>
  <c r="AK14" i="93" a="1"/>
  <c r="AK14" i="93" s="1"/>
  <c r="AL14" i="93" a="1"/>
  <c r="AL14" i="93" s="1"/>
  <c r="AM14" i="93" a="1"/>
  <c r="AM14" i="93" s="1"/>
  <c r="AN14" i="93" a="1"/>
  <c r="AN14" i="93" s="1"/>
  <c r="AO14" i="93" a="1"/>
  <c r="AO14" i="93" s="1"/>
  <c r="AP14" i="93" a="1"/>
  <c r="AP14" i="93" s="1"/>
  <c r="AQ14" i="93" a="1"/>
  <c r="AQ14" i="93" s="1"/>
  <c r="AR14" i="93" a="1"/>
  <c r="AR14" i="93" s="1"/>
  <c r="AS14" i="93" a="1"/>
  <c r="AS14" i="93" s="1"/>
  <c r="AT14" i="93" a="1"/>
  <c r="AT14" i="93" s="1"/>
  <c r="AU14" i="93" a="1"/>
  <c r="AU14" i="93" s="1"/>
  <c r="AV14" i="93" a="1"/>
  <c r="AV14" i="93" s="1"/>
  <c r="AW14" i="93" a="1"/>
  <c r="AW14" i="93" s="1"/>
  <c r="AX14" i="93" a="1"/>
  <c r="AX14" i="93" s="1"/>
  <c r="AY14" i="93" a="1"/>
  <c r="AY14" i="93" s="1"/>
  <c r="AZ14" i="93" a="1"/>
  <c r="AZ14" i="93" s="1"/>
  <c r="BA14" i="93" a="1"/>
  <c r="BA14" i="93" s="1"/>
  <c r="BB14" i="93" a="1"/>
  <c r="BB14" i="93" s="1"/>
  <c r="BC14" i="93" a="1"/>
  <c r="BC14" i="93" s="1"/>
  <c r="BD14" i="93" a="1"/>
  <c r="BD14" i="93" s="1"/>
  <c r="BE14" i="93" a="1"/>
  <c r="BE14" i="93" s="1"/>
  <c r="BF14" i="93" a="1"/>
  <c r="BF14" i="93" s="1"/>
  <c r="BG14" i="93" a="1"/>
  <c r="BG14" i="93" s="1"/>
  <c r="BH14" i="93" a="1"/>
  <c r="BH14" i="93" s="1"/>
  <c r="E15" i="93" a="1"/>
  <c r="E15" i="93" s="1"/>
  <c r="F15" i="93" a="1"/>
  <c r="F15" i="93" s="1"/>
  <c r="G15" i="93" a="1"/>
  <c r="G15" i="93" s="1"/>
  <c r="H15" i="93" a="1"/>
  <c r="H15" i="93" s="1"/>
  <c r="I15" i="93" a="1"/>
  <c r="I15" i="93" s="1"/>
  <c r="J15" i="93" a="1"/>
  <c r="J15" i="93" s="1"/>
  <c r="K15" i="93" a="1"/>
  <c r="K15" i="93" s="1"/>
  <c r="L15" i="93" a="1"/>
  <c r="L15" i="93" s="1"/>
  <c r="M15" i="93" a="1"/>
  <c r="M15" i="93" s="1"/>
  <c r="N15" i="93" a="1"/>
  <c r="N15" i="93" s="1"/>
  <c r="O15" i="93" a="1"/>
  <c r="O15" i="93" s="1"/>
  <c r="P15" i="93" a="1"/>
  <c r="P15" i="93" s="1"/>
  <c r="Q15" i="93" a="1"/>
  <c r="Q15" i="93" s="1"/>
  <c r="R15" i="93" a="1"/>
  <c r="R15" i="93" s="1"/>
  <c r="S15" i="93" a="1"/>
  <c r="S15" i="93" s="1"/>
  <c r="T15" i="93" a="1"/>
  <c r="T15" i="93" s="1"/>
  <c r="U15" i="93" a="1"/>
  <c r="U15" i="93" s="1"/>
  <c r="V15" i="93" a="1"/>
  <c r="V15" i="93" s="1"/>
  <c r="W15" i="93" a="1"/>
  <c r="W15" i="93" s="1"/>
  <c r="X15" i="93" a="1"/>
  <c r="X15" i="93" s="1"/>
  <c r="Y15" i="93" a="1"/>
  <c r="Y15" i="93" s="1"/>
  <c r="Z15" i="93" a="1"/>
  <c r="Z15" i="93" s="1"/>
  <c r="AA15" i="93" a="1"/>
  <c r="AA15" i="93" s="1"/>
  <c r="AB15" i="93" a="1"/>
  <c r="AB15" i="93" s="1"/>
  <c r="AC15" i="93" a="1"/>
  <c r="AC15" i="93" s="1"/>
  <c r="AD15" i="93" a="1"/>
  <c r="AD15" i="93" s="1"/>
  <c r="AE15" i="93" a="1"/>
  <c r="AE15" i="93" s="1"/>
  <c r="AF15" i="93" a="1"/>
  <c r="AF15" i="93" s="1"/>
  <c r="AG15" i="93" a="1"/>
  <c r="AG15" i="93" s="1"/>
  <c r="AH15" i="93" a="1"/>
  <c r="AH15" i="93" s="1"/>
  <c r="AI15" i="93" a="1"/>
  <c r="AI15" i="93" s="1"/>
  <c r="AJ15" i="93" a="1"/>
  <c r="AJ15" i="93" s="1"/>
  <c r="AK15" i="93" a="1"/>
  <c r="AK15" i="93" s="1"/>
  <c r="AL15" i="93" a="1"/>
  <c r="AL15" i="93" s="1"/>
  <c r="AM15" i="93" a="1"/>
  <c r="AM15" i="93" s="1"/>
  <c r="AN15" i="93" a="1"/>
  <c r="AN15" i="93" s="1"/>
  <c r="AO15" i="93" a="1"/>
  <c r="AO15" i="93" s="1"/>
  <c r="AP15" i="93" a="1"/>
  <c r="AP15" i="93" s="1"/>
  <c r="AQ15" i="93" a="1"/>
  <c r="AQ15" i="93" s="1"/>
  <c r="AR15" i="93" a="1"/>
  <c r="AR15" i="93" s="1"/>
  <c r="AS15" i="93" a="1"/>
  <c r="AS15" i="93" s="1"/>
  <c r="AT15" i="93" a="1"/>
  <c r="AT15" i="93" s="1"/>
  <c r="AU15" i="93" a="1"/>
  <c r="AU15" i="93" s="1"/>
  <c r="AV15" i="93" a="1"/>
  <c r="AV15" i="93" s="1"/>
  <c r="AW15" i="93" a="1"/>
  <c r="AW15" i="93" s="1"/>
  <c r="AX15" i="93" a="1"/>
  <c r="AX15" i="93" s="1"/>
  <c r="AY15" i="93" a="1"/>
  <c r="AY15" i="93" s="1"/>
  <c r="AZ15" i="93" a="1"/>
  <c r="AZ15" i="93" s="1"/>
  <c r="BA15" i="93" a="1"/>
  <c r="BA15" i="93" s="1"/>
  <c r="BB15" i="93" a="1"/>
  <c r="BB15" i="93" s="1"/>
  <c r="BC15" i="93" a="1"/>
  <c r="BC15" i="93" s="1"/>
  <c r="BD15" i="93" a="1"/>
  <c r="BD15" i="93" s="1"/>
  <c r="BE15" i="93" a="1"/>
  <c r="BE15" i="93" s="1"/>
  <c r="BF15" i="93" a="1"/>
  <c r="BF15" i="93" s="1"/>
  <c r="BG15" i="93" a="1"/>
  <c r="BG15" i="93" s="1"/>
  <c r="BH15" i="93" a="1"/>
  <c r="BH15" i="93" s="1"/>
  <c r="E16" i="93" a="1"/>
  <c r="E16" i="93" s="1"/>
  <c r="F16" i="93" a="1"/>
  <c r="F16" i="93" s="1"/>
  <c r="G16" i="93" a="1"/>
  <c r="G16" i="93" s="1"/>
  <c r="H16" i="93" a="1"/>
  <c r="H16" i="93" s="1"/>
  <c r="I16" i="93" a="1"/>
  <c r="I16" i="93" s="1"/>
  <c r="J16" i="93" a="1"/>
  <c r="J16" i="93" s="1"/>
  <c r="K16" i="93" a="1"/>
  <c r="K16" i="93" s="1"/>
  <c r="L16" i="93" a="1"/>
  <c r="L16" i="93" s="1"/>
  <c r="M16" i="93" a="1"/>
  <c r="M16" i="93" s="1"/>
  <c r="N16" i="93" a="1"/>
  <c r="N16" i="93" s="1"/>
  <c r="O16" i="93" a="1"/>
  <c r="O16" i="93" s="1"/>
  <c r="P16" i="93" a="1"/>
  <c r="P16" i="93" s="1"/>
  <c r="Q16" i="93" a="1"/>
  <c r="Q16" i="93" s="1"/>
  <c r="R16" i="93" a="1"/>
  <c r="R16" i="93" s="1"/>
  <c r="S16" i="93" a="1"/>
  <c r="S16" i="93" s="1"/>
  <c r="T16" i="93" a="1"/>
  <c r="T16" i="93" s="1"/>
  <c r="U16" i="93" a="1"/>
  <c r="U16" i="93" s="1"/>
  <c r="V16" i="93" a="1"/>
  <c r="V16" i="93" s="1"/>
  <c r="W16" i="93" a="1"/>
  <c r="W16" i="93" s="1"/>
  <c r="X16" i="93" a="1"/>
  <c r="X16" i="93" s="1"/>
  <c r="Y16" i="93" a="1"/>
  <c r="Y16" i="93" s="1"/>
  <c r="Z16" i="93" a="1"/>
  <c r="Z16" i="93" s="1"/>
  <c r="AA16" i="93" a="1"/>
  <c r="AA16" i="93" s="1"/>
  <c r="AB16" i="93" a="1"/>
  <c r="AB16" i="93" s="1"/>
  <c r="AC16" i="93" a="1"/>
  <c r="AC16" i="93" s="1"/>
  <c r="AD16" i="93" a="1"/>
  <c r="AD16" i="93" s="1"/>
  <c r="AE16" i="93" a="1"/>
  <c r="AE16" i="93" s="1"/>
  <c r="AF16" i="93" a="1"/>
  <c r="AF16" i="93" s="1"/>
  <c r="AG16" i="93" a="1"/>
  <c r="AG16" i="93" s="1"/>
  <c r="AH16" i="93" a="1"/>
  <c r="AH16" i="93" s="1"/>
  <c r="AI16" i="93" a="1"/>
  <c r="AI16" i="93" s="1"/>
  <c r="AJ16" i="93" a="1"/>
  <c r="AJ16" i="93" s="1"/>
  <c r="AK16" i="93" a="1"/>
  <c r="AK16" i="93" s="1"/>
  <c r="AL16" i="93" a="1"/>
  <c r="AL16" i="93" s="1"/>
  <c r="AM16" i="93" a="1"/>
  <c r="AM16" i="93" s="1"/>
  <c r="AN16" i="93" a="1"/>
  <c r="AN16" i="93" s="1"/>
  <c r="AO16" i="93" a="1"/>
  <c r="AO16" i="93" s="1"/>
  <c r="AP16" i="93" a="1"/>
  <c r="AP16" i="93" s="1"/>
  <c r="AQ16" i="93" a="1"/>
  <c r="AQ16" i="93" s="1"/>
  <c r="AR16" i="93" a="1"/>
  <c r="AR16" i="93" s="1"/>
  <c r="AS16" i="93" a="1"/>
  <c r="AS16" i="93" s="1"/>
  <c r="AT16" i="93" a="1"/>
  <c r="AT16" i="93" s="1"/>
  <c r="AU16" i="93" a="1"/>
  <c r="AU16" i="93" s="1"/>
  <c r="AV16" i="93" a="1"/>
  <c r="AV16" i="93" s="1"/>
  <c r="AW16" i="93" a="1"/>
  <c r="AW16" i="93" s="1"/>
  <c r="AX16" i="93" a="1"/>
  <c r="AX16" i="93" s="1"/>
  <c r="AY16" i="93" a="1"/>
  <c r="AY16" i="93" s="1"/>
  <c r="AZ16" i="93" a="1"/>
  <c r="AZ16" i="93" s="1"/>
  <c r="BA16" i="93" a="1"/>
  <c r="BA16" i="93" s="1"/>
  <c r="BB16" i="93" a="1"/>
  <c r="BB16" i="93" s="1"/>
  <c r="BC16" i="93" a="1"/>
  <c r="BC16" i="93" s="1"/>
  <c r="BD16" i="93" a="1"/>
  <c r="BD16" i="93" s="1"/>
  <c r="BE16" i="93" a="1"/>
  <c r="BE16" i="93" s="1"/>
  <c r="BF16" i="93" a="1"/>
  <c r="BF16" i="93" s="1"/>
  <c r="BG16" i="93" a="1"/>
  <c r="BG16" i="93" s="1"/>
  <c r="BH16" i="93" a="1"/>
  <c r="BH16" i="93" s="1"/>
  <c r="E17" i="93" a="1"/>
  <c r="E17" i="93" s="1"/>
  <c r="F17" i="93" a="1"/>
  <c r="F17" i="93" s="1"/>
  <c r="G17" i="93" a="1"/>
  <c r="G17" i="93" s="1"/>
  <c r="H17" i="93" a="1"/>
  <c r="H17" i="93" s="1"/>
  <c r="I17" i="93" a="1"/>
  <c r="I17" i="93" s="1"/>
  <c r="J17" i="93" a="1"/>
  <c r="J17" i="93" s="1"/>
  <c r="K17" i="93" a="1"/>
  <c r="K17" i="93" s="1"/>
  <c r="L17" i="93" a="1"/>
  <c r="L17" i="93" s="1"/>
  <c r="M17" i="93" a="1"/>
  <c r="M17" i="93" s="1"/>
  <c r="N17" i="93" a="1"/>
  <c r="N17" i="93" s="1"/>
  <c r="O17" i="93" a="1"/>
  <c r="O17" i="93" s="1"/>
  <c r="P17" i="93" a="1"/>
  <c r="P17" i="93" s="1"/>
  <c r="Q17" i="93" a="1"/>
  <c r="Q17" i="93" s="1"/>
  <c r="R17" i="93" a="1"/>
  <c r="R17" i="93" s="1"/>
  <c r="S17" i="93" a="1"/>
  <c r="S17" i="93" s="1"/>
  <c r="T17" i="93" a="1"/>
  <c r="T17" i="93" s="1"/>
  <c r="U17" i="93" a="1"/>
  <c r="U17" i="93" s="1"/>
  <c r="V17" i="93" a="1"/>
  <c r="V17" i="93" s="1"/>
  <c r="W17" i="93" a="1"/>
  <c r="W17" i="93" s="1"/>
  <c r="X17" i="93" a="1"/>
  <c r="X17" i="93" s="1"/>
  <c r="Y17" i="93" a="1"/>
  <c r="Y17" i="93" s="1"/>
  <c r="Z17" i="93" a="1"/>
  <c r="Z17" i="93" s="1"/>
  <c r="AA17" i="93" a="1"/>
  <c r="AA17" i="93" s="1"/>
  <c r="AB17" i="93" a="1"/>
  <c r="AB17" i="93" s="1"/>
  <c r="AC17" i="93" a="1"/>
  <c r="AC17" i="93" s="1"/>
  <c r="AD17" i="93" a="1"/>
  <c r="AD17" i="93" s="1"/>
  <c r="AE17" i="93" a="1"/>
  <c r="AE17" i="93" s="1"/>
  <c r="AF17" i="93" a="1"/>
  <c r="AF17" i="93" s="1"/>
  <c r="AG17" i="93" a="1"/>
  <c r="AG17" i="93" s="1"/>
  <c r="AH17" i="93" a="1"/>
  <c r="AH17" i="93" s="1"/>
  <c r="AI17" i="93" a="1"/>
  <c r="AI17" i="93" s="1"/>
  <c r="AJ17" i="93" a="1"/>
  <c r="AJ17" i="93" s="1"/>
  <c r="AK17" i="93" a="1"/>
  <c r="AK17" i="93" s="1"/>
  <c r="AL17" i="93" a="1"/>
  <c r="AL17" i="93" s="1"/>
  <c r="AM17" i="93" a="1"/>
  <c r="AM17" i="93" s="1"/>
  <c r="AN17" i="93" a="1"/>
  <c r="AN17" i="93" s="1"/>
  <c r="AO17" i="93" a="1"/>
  <c r="AO17" i="93" s="1"/>
  <c r="AP17" i="93" a="1"/>
  <c r="AP17" i="93" s="1"/>
  <c r="AQ17" i="93" a="1"/>
  <c r="AQ17" i="93" s="1"/>
  <c r="AR17" i="93" a="1"/>
  <c r="AR17" i="93" s="1"/>
  <c r="AS17" i="93" a="1"/>
  <c r="AS17" i="93" s="1"/>
  <c r="AT17" i="93" a="1"/>
  <c r="AT17" i="93" s="1"/>
  <c r="AU17" i="93" a="1"/>
  <c r="AU17" i="93" s="1"/>
  <c r="AV17" i="93" a="1"/>
  <c r="AV17" i="93" s="1"/>
  <c r="AW17" i="93" a="1"/>
  <c r="AW17" i="93" s="1"/>
  <c r="AX17" i="93" a="1"/>
  <c r="AX17" i="93" s="1"/>
  <c r="AY17" i="93" a="1"/>
  <c r="AY17" i="93" s="1"/>
  <c r="AZ17" i="93" a="1"/>
  <c r="AZ17" i="93" s="1"/>
  <c r="BA17" i="93" a="1"/>
  <c r="BA17" i="93" s="1"/>
  <c r="BB17" i="93" a="1"/>
  <c r="BB17" i="93" s="1"/>
  <c r="BC17" i="93" a="1"/>
  <c r="BC17" i="93" s="1"/>
  <c r="BD17" i="93" a="1"/>
  <c r="BD17" i="93" s="1"/>
  <c r="BE17" i="93" a="1"/>
  <c r="BE17" i="93" s="1"/>
  <c r="BF17" i="93" a="1"/>
  <c r="BF17" i="93" s="1"/>
  <c r="BG17" i="93" a="1"/>
  <c r="BG17" i="93" s="1"/>
  <c r="BH17" i="93" a="1"/>
  <c r="BH17" i="93" s="1"/>
  <c r="E18" i="93" a="1"/>
  <c r="E18" i="93" s="1"/>
  <c r="F18" i="93" a="1"/>
  <c r="F18" i="93" s="1"/>
  <c r="G18" i="93" a="1"/>
  <c r="G18" i="93" s="1"/>
  <c r="H18" i="93" a="1"/>
  <c r="H18" i="93" s="1"/>
  <c r="I18" i="93" a="1"/>
  <c r="I18" i="93" s="1"/>
  <c r="J18" i="93" a="1"/>
  <c r="J18" i="93" s="1"/>
  <c r="K18" i="93" a="1"/>
  <c r="K18" i="93" s="1"/>
  <c r="L18" i="93" a="1"/>
  <c r="L18" i="93" s="1"/>
  <c r="M18" i="93" a="1"/>
  <c r="M18" i="93" s="1"/>
  <c r="N18" i="93" a="1"/>
  <c r="N18" i="93" s="1"/>
  <c r="O18" i="93" a="1"/>
  <c r="O18" i="93" s="1"/>
  <c r="P18" i="93" a="1"/>
  <c r="P18" i="93" s="1"/>
  <c r="Q18" i="93" a="1"/>
  <c r="Q18" i="93" s="1"/>
  <c r="R18" i="93" a="1"/>
  <c r="R18" i="93" s="1"/>
  <c r="S18" i="93" a="1"/>
  <c r="S18" i="93" s="1"/>
  <c r="T18" i="93" a="1"/>
  <c r="T18" i="93" s="1"/>
  <c r="U18" i="93" a="1"/>
  <c r="U18" i="93" s="1"/>
  <c r="V18" i="93" a="1"/>
  <c r="V18" i="93" s="1"/>
  <c r="W18" i="93" a="1"/>
  <c r="W18" i="93" s="1"/>
  <c r="X18" i="93" a="1"/>
  <c r="X18" i="93" s="1"/>
  <c r="Y18" i="93" a="1"/>
  <c r="Y18" i="93" s="1"/>
  <c r="Z18" i="93" a="1"/>
  <c r="Z18" i="93" s="1"/>
  <c r="AA18" i="93" a="1"/>
  <c r="AA18" i="93" s="1"/>
  <c r="AB18" i="93" a="1"/>
  <c r="AB18" i="93" s="1"/>
  <c r="AC18" i="93" a="1"/>
  <c r="AC18" i="93" s="1"/>
  <c r="AD18" i="93" a="1"/>
  <c r="AD18" i="93" s="1"/>
  <c r="AE18" i="93" a="1"/>
  <c r="AE18" i="93" s="1"/>
  <c r="AF18" i="93" a="1"/>
  <c r="AF18" i="93" s="1"/>
  <c r="AG18" i="93" a="1"/>
  <c r="AG18" i="93" s="1"/>
  <c r="AH18" i="93" a="1"/>
  <c r="AH18" i="93" s="1"/>
  <c r="AI18" i="93" a="1"/>
  <c r="AI18" i="93" s="1"/>
  <c r="AJ18" i="93" a="1"/>
  <c r="AJ18" i="93" s="1"/>
  <c r="AK18" i="93" a="1"/>
  <c r="AK18" i="93" s="1"/>
  <c r="AL18" i="93" a="1"/>
  <c r="AL18" i="93" s="1"/>
  <c r="AM18" i="93" a="1"/>
  <c r="AM18" i="93" s="1"/>
  <c r="AN18" i="93" a="1"/>
  <c r="AN18" i="93" s="1"/>
  <c r="AO18" i="93" a="1"/>
  <c r="AO18" i="93" s="1"/>
  <c r="AP18" i="93" a="1"/>
  <c r="AP18" i="93" s="1"/>
  <c r="AQ18" i="93" a="1"/>
  <c r="AQ18" i="93" s="1"/>
  <c r="AR18" i="93" a="1"/>
  <c r="AR18" i="93" s="1"/>
  <c r="AS18" i="93" a="1"/>
  <c r="AS18" i="93" s="1"/>
  <c r="AT18" i="93" a="1"/>
  <c r="AT18" i="93" s="1"/>
  <c r="AU18" i="93" a="1"/>
  <c r="AU18" i="93" s="1"/>
  <c r="AV18" i="93" a="1"/>
  <c r="AV18" i="93" s="1"/>
  <c r="AW18" i="93" a="1"/>
  <c r="AW18" i="93" s="1"/>
  <c r="AX18" i="93" a="1"/>
  <c r="AX18" i="93" s="1"/>
  <c r="AY18" i="93" a="1"/>
  <c r="AY18" i="93" s="1"/>
  <c r="AZ18" i="93" a="1"/>
  <c r="AZ18" i="93" s="1"/>
  <c r="BA18" i="93" a="1"/>
  <c r="BA18" i="93" s="1"/>
  <c r="BB18" i="93" a="1"/>
  <c r="BB18" i="93" s="1"/>
  <c r="BC18" i="93" a="1"/>
  <c r="BC18" i="93" s="1"/>
  <c r="BD18" i="93" a="1"/>
  <c r="BD18" i="93" s="1"/>
  <c r="BE18" i="93" a="1"/>
  <c r="BE18" i="93" s="1"/>
  <c r="BF18" i="93" a="1"/>
  <c r="BF18" i="93" s="1"/>
  <c r="BG18" i="93" a="1"/>
  <c r="BG18" i="93" s="1"/>
  <c r="BH18" i="93" a="1"/>
  <c r="BH18" i="93" s="1"/>
  <c r="E19" i="93" a="1"/>
  <c r="E19" i="93" s="1"/>
  <c r="F19" i="93" a="1"/>
  <c r="F19" i="93" s="1"/>
  <c r="G19" i="93" a="1"/>
  <c r="G19" i="93" s="1"/>
  <c r="H19" i="93" a="1"/>
  <c r="H19" i="93" s="1"/>
  <c r="I19" i="93" a="1"/>
  <c r="I19" i="93" s="1"/>
  <c r="J19" i="93" a="1"/>
  <c r="J19" i="93" s="1"/>
  <c r="K19" i="93" a="1"/>
  <c r="K19" i="93" s="1"/>
  <c r="L19" i="93" a="1"/>
  <c r="L19" i="93" s="1"/>
  <c r="M19" i="93" a="1"/>
  <c r="M19" i="93" s="1"/>
  <c r="N19" i="93" a="1"/>
  <c r="N19" i="93" s="1"/>
  <c r="O19" i="93" a="1"/>
  <c r="O19" i="93" s="1"/>
  <c r="P19" i="93" a="1"/>
  <c r="P19" i="93" s="1"/>
  <c r="Q19" i="93" a="1"/>
  <c r="Q19" i="93" s="1"/>
  <c r="R19" i="93" a="1"/>
  <c r="R19" i="93" s="1"/>
  <c r="S19" i="93" a="1"/>
  <c r="S19" i="93" s="1"/>
  <c r="T19" i="93" a="1"/>
  <c r="T19" i="93" s="1"/>
  <c r="U19" i="93" a="1"/>
  <c r="U19" i="93" s="1"/>
  <c r="V19" i="93" a="1"/>
  <c r="V19" i="93" s="1"/>
  <c r="W19" i="93" a="1"/>
  <c r="W19" i="93" s="1"/>
  <c r="X19" i="93" a="1"/>
  <c r="X19" i="93" s="1"/>
  <c r="Y19" i="93" a="1"/>
  <c r="Y19" i="93" s="1"/>
  <c r="Z19" i="93" a="1"/>
  <c r="Z19" i="93" s="1"/>
  <c r="AA19" i="93" a="1"/>
  <c r="AA19" i="93" s="1"/>
  <c r="AB19" i="93" a="1"/>
  <c r="AB19" i="93" s="1"/>
  <c r="AC19" i="93" a="1"/>
  <c r="AC19" i="93" s="1"/>
  <c r="AD19" i="93" a="1"/>
  <c r="AD19" i="93" s="1"/>
  <c r="AE19" i="93" a="1"/>
  <c r="AE19" i="93" s="1"/>
  <c r="AF19" i="93" a="1"/>
  <c r="AF19" i="93" s="1"/>
  <c r="AG19" i="93" a="1"/>
  <c r="AG19" i="93" s="1"/>
  <c r="AH19" i="93" a="1"/>
  <c r="AH19" i="93" s="1"/>
  <c r="AI19" i="93" a="1"/>
  <c r="AI19" i="93" s="1"/>
  <c r="AJ19" i="93" a="1"/>
  <c r="AJ19" i="93" s="1"/>
  <c r="AK19" i="93" a="1"/>
  <c r="AK19" i="93" s="1"/>
  <c r="AL19" i="93" a="1"/>
  <c r="AL19" i="93" s="1"/>
  <c r="AM19" i="93" a="1"/>
  <c r="AM19" i="93" s="1"/>
  <c r="AN19" i="93" a="1"/>
  <c r="AN19" i="93" s="1"/>
  <c r="AO19" i="93" a="1"/>
  <c r="AO19" i="93" s="1"/>
  <c r="AP19" i="93" a="1"/>
  <c r="AP19" i="93" s="1"/>
  <c r="AQ19" i="93" a="1"/>
  <c r="AQ19" i="93" s="1"/>
  <c r="AR19" i="93" a="1"/>
  <c r="AR19" i="93" s="1"/>
  <c r="AS19" i="93" a="1"/>
  <c r="AS19" i="93" s="1"/>
  <c r="AT19" i="93" a="1"/>
  <c r="AT19" i="93" s="1"/>
  <c r="AU19" i="93" a="1"/>
  <c r="AU19" i="93" s="1"/>
  <c r="AV19" i="93" a="1"/>
  <c r="AV19" i="93" s="1"/>
  <c r="AW19" i="93" a="1"/>
  <c r="AW19" i="93" s="1"/>
  <c r="AX19" i="93" a="1"/>
  <c r="AX19" i="93" s="1"/>
  <c r="AY19" i="93" a="1"/>
  <c r="AY19" i="93" s="1"/>
  <c r="AZ19" i="93" a="1"/>
  <c r="AZ19" i="93" s="1"/>
  <c r="BA19" i="93" a="1"/>
  <c r="BA19" i="93" s="1"/>
  <c r="BB19" i="93" a="1"/>
  <c r="BB19" i="93" s="1"/>
  <c r="BC19" i="93" a="1"/>
  <c r="BC19" i="93" s="1"/>
  <c r="BD19" i="93" a="1"/>
  <c r="BD19" i="93" s="1"/>
  <c r="BE19" i="93" a="1"/>
  <c r="BE19" i="93" s="1"/>
  <c r="BF19" i="93" a="1"/>
  <c r="BF19" i="93" s="1"/>
  <c r="BG19" i="93" a="1"/>
  <c r="BG19" i="93" s="1"/>
  <c r="BH19" i="93" a="1"/>
  <c r="BH19" i="93" s="1"/>
  <c r="E20" i="93" a="1"/>
  <c r="E20" i="93" s="1"/>
  <c r="F20" i="93" a="1"/>
  <c r="F20" i="93" s="1"/>
  <c r="G20" i="93" a="1"/>
  <c r="G20" i="93" s="1"/>
  <c r="H20" i="93" a="1"/>
  <c r="H20" i="93" s="1"/>
  <c r="I20" i="93" a="1"/>
  <c r="I20" i="93" s="1"/>
  <c r="J20" i="93" a="1"/>
  <c r="J20" i="93" s="1"/>
  <c r="K20" i="93" a="1"/>
  <c r="K20" i="93" s="1"/>
  <c r="L20" i="93" a="1"/>
  <c r="L20" i="93" s="1"/>
  <c r="M20" i="93" a="1"/>
  <c r="M20" i="93" s="1"/>
  <c r="N20" i="93" a="1"/>
  <c r="N20" i="93" s="1"/>
  <c r="O20" i="93" a="1"/>
  <c r="O20" i="93" s="1"/>
  <c r="P20" i="93" a="1"/>
  <c r="P20" i="93" s="1"/>
  <c r="Q20" i="93" a="1"/>
  <c r="Q20" i="93" s="1"/>
  <c r="R20" i="93" a="1"/>
  <c r="R20" i="93" s="1"/>
  <c r="S20" i="93" a="1"/>
  <c r="S20" i="93" s="1"/>
  <c r="T20" i="93" a="1"/>
  <c r="T20" i="93" s="1"/>
  <c r="U20" i="93" a="1"/>
  <c r="U20" i="93" s="1"/>
  <c r="V20" i="93" a="1"/>
  <c r="V20" i="93" s="1"/>
  <c r="W20" i="93" a="1"/>
  <c r="W20" i="93" s="1"/>
  <c r="X20" i="93" a="1"/>
  <c r="X20" i="93" s="1"/>
  <c r="Y20" i="93" a="1"/>
  <c r="Y20" i="93" s="1"/>
  <c r="Z20" i="93" a="1"/>
  <c r="Z20" i="93" s="1"/>
  <c r="AA20" i="93" a="1"/>
  <c r="AA20" i="93" s="1"/>
  <c r="AB20" i="93" a="1"/>
  <c r="AB20" i="93" s="1"/>
  <c r="AC20" i="93" a="1"/>
  <c r="AC20" i="93" s="1"/>
  <c r="AD20" i="93" a="1"/>
  <c r="AD20" i="93" s="1"/>
  <c r="AE20" i="93" a="1"/>
  <c r="AE20" i="93" s="1"/>
  <c r="AF20" i="93" a="1"/>
  <c r="AF20" i="93" s="1"/>
  <c r="AG20" i="93" a="1"/>
  <c r="AG20" i="93" s="1"/>
  <c r="AH20" i="93" a="1"/>
  <c r="AH20" i="93" s="1"/>
  <c r="AI20" i="93" a="1"/>
  <c r="AI20" i="93" s="1"/>
  <c r="AJ20" i="93" a="1"/>
  <c r="AJ20" i="93" s="1"/>
  <c r="AK20" i="93" a="1"/>
  <c r="AK20" i="93" s="1"/>
  <c r="AL20" i="93" a="1"/>
  <c r="AL20" i="93" s="1"/>
  <c r="AM20" i="93" a="1"/>
  <c r="AM20" i="93" s="1"/>
  <c r="AN20" i="93" a="1"/>
  <c r="AN20" i="93" s="1"/>
  <c r="AO20" i="93" a="1"/>
  <c r="AO20" i="93" s="1"/>
  <c r="AP20" i="93" a="1"/>
  <c r="AP20" i="93" s="1"/>
  <c r="AQ20" i="93" a="1"/>
  <c r="AQ20" i="93" s="1"/>
  <c r="AR20" i="93" a="1"/>
  <c r="AR20" i="93" s="1"/>
  <c r="AS20" i="93" a="1"/>
  <c r="AS20" i="93" s="1"/>
  <c r="AT20" i="93" a="1"/>
  <c r="AT20" i="93" s="1"/>
  <c r="AU20" i="93" a="1"/>
  <c r="AU20" i="93" s="1"/>
  <c r="AV20" i="93" a="1"/>
  <c r="AV20" i="93" s="1"/>
  <c r="AW20" i="93" a="1"/>
  <c r="AW20" i="93" s="1"/>
  <c r="AX20" i="93" a="1"/>
  <c r="AX20" i="93" s="1"/>
  <c r="AY20" i="93" a="1"/>
  <c r="AY20" i="93" s="1"/>
  <c r="AZ20" i="93" a="1"/>
  <c r="AZ20" i="93" s="1"/>
  <c r="BA20" i="93" a="1"/>
  <c r="BA20" i="93" s="1"/>
  <c r="BB20" i="93" a="1"/>
  <c r="BB20" i="93" s="1"/>
  <c r="BC20" i="93" a="1"/>
  <c r="BC20" i="93" s="1"/>
  <c r="BD20" i="93" a="1"/>
  <c r="BD20" i="93" s="1"/>
  <c r="BE20" i="93" a="1"/>
  <c r="BE20" i="93" s="1"/>
  <c r="BF20" i="93" a="1"/>
  <c r="BF20" i="93" s="1"/>
  <c r="BG20" i="93" a="1"/>
  <c r="BG20" i="93" s="1"/>
  <c r="BH20" i="93" a="1"/>
  <c r="BH20" i="93" s="1"/>
  <c r="E21" i="93" a="1"/>
  <c r="E21" i="93" s="1"/>
  <c r="F21" i="93" a="1"/>
  <c r="F21" i="93" s="1"/>
  <c r="G21" i="93" a="1"/>
  <c r="G21" i="93" s="1"/>
  <c r="H21" i="93" a="1"/>
  <c r="H21" i="93" s="1"/>
  <c r="I21" i="93" a="1"/>
  <c r="I21" i="93" s="1"/>
  <c r="J21" i="93" a="1"/>
  <c r="J21" i="93" s="1"/>
  <c r="K21" i="93" a="1"/>
  <c r="K21" i="93" s="1"/>
  <c r="L21" i="93" a="1"/>
  <c r="L21" i="93" s="1"/>
  <c r="M21" i="93" a="1"/>
  <c r="M21" i="93" s="1"/>
  <c r="N21" i="93" a="1"/>
  <c r="N21" i="93" s="1"/>
  <c r="O21" i="93" a="1"/>
  <c r="O21" i="93" s="1"/>
  <c r="P21" i="93" a="1"/>
  <c r="P21" i="93" s="1"/>
  <c r="Q21" i="93" a="1"/>
  <c r="Q21" i="93" s="1"/>
  <c r="R21" i="93" a="1"/>
  <c r="R21" i="93" s="1"/>
  <c r="S21" i="93" a="1"/>
  <c r="S21" i="93" s="1"/>
  <c r="T21" i="93" a="1"/>
  <c r="T21" i="93" s="1"/>
  <c r="U21" i="93" a="1"/>
  <c r="U21" i="93" s="1"/>
  <c r="V21" i="93" a="1"/>
  <c r="V21" i="93" s="1"/>
  <c r="W21" i="93" a="1"/>
  <c r="W21" i="93" s="1"/>
  <c r="X21" i="93" a="1"/>
  <c r="X21" i="93" s="1"/>
  <c r="Y21" i="93" a="1"/>
  <c r="Y21" i="93" s="1"/>
  <c r="Z21" i="93" a="1"/>
  <c r="Z21" i="93" s="1"/>
  <c r="AA21" i="93" a="1"/>
  <c r="AA21" i="93" s="1"/>
  <c r="AB21" i="93" a="1"/>
  <c r="AB21" i="93" s="1"/>
  <c r="AC21" i="93" a="1"/>
  <c r="AC21" i="93" s="1"/>
  <c r="AD21" i="93" a="1"/>
  <c r="AD21" i="93" s="1"/>
  <c r="AE21" i="93" a="1"/>
  <c r="AE21" i="93" s="1"/>
  <c r="AF21" i="93" a="1"/>
  <c r="AF21" i="93" s="1"/>
  <c r="AG21" i="93" a="1"/>
  <c r="AG21" i="93" s="1"/>
  <c r="AH21" i="93" a="1"/>
  <c r="AH21" i="93" s="1"/>
  <c r="AI21" i="93" a="1"/>
  <c r="AI21" i="93" s="1"/>
  <c r="AJ21" i="93" a="1"/>
  <c r="AJ21" i="93" s="1"/>
  <c r="AK21" i="93" a="1"/>
  <c r="AK21" i="93" s="1"/>
  <c r="AL21" i="93" a="1"/>
  <c r="AL21" i="93" s="1"/>
  <c r="AM21" i="93" a="1"/>
  <c r="AM21" i="93" s="1"/>
  <c r="AN21" i="93" a="1"/>
  <c r="AN21" i="93" s="1"/>
  <c r="AO21" i="93" a="1"/>
  <c r="AO21" i="93" s="1"/>
  <c r="AP21" i="93" a="1"/>
  <c r="AP21" i="93" s="1"/>
  <c r="AQ21" i="93" a="1"/>
  <c r="AQ21" i="93" s="1"/>
  <c r="AR21" i="93" a="1"/>
  <c r="AR21" i="93" s="1"/>
  <c r="AS21" i="93" a="1"/>
  <c r="AS21" i="93" s="1"/>
  <c r="AT21" i="93" a="1"/>
  <c r="AT21" i="93" s="1"/>
  <c r="AU21" i="93" a="1"/>
  <c r="AU21" i="93" s="1"/>
  <c r="AV21" i="93" a="1"/>
  <c r="AV21" i="93" s="1"/>
  <c r="AW21" i="93" a="1"/>
  <c r="AW21" i="93" s="1"/>
  <c r="AX21" i="93" a="1"/>
  <c r="AX21" i="93" s="1"/>
  <c r="AY21" i="93" a="1"/>
  <c r="AY21" i="93" s="1"/>
  <c r="AZ21" i="93" a="1"/>
  <c r="AZ21" i="93" s="1"/>
  <c r="BA21" i="93" a="1"/>
  <c r="BA21" i="93" s="1"/>
  <c r="BB21" i="93" a="1"/>
  <c r="BB21" i="93" s="1"/>
  <c r="BC21" i="93" a="1"/>
  <c r="BC21" i="93" s="1"/>
  <c r="BD21" i="93" a="1"/>
  <c r="BD21" i="93" s="1"/>
  <c r="BE21" i="93" a="1"/>
  <c r="BE21" i="93" s="1"/>
  <c r="BF21" i="93" a="1"/>
  <c r="BF21" i="93" s="1"/>
  <c r="BG21" i="93" a="1"/>
  <c r="BG21" i="93" s="1"/>
  <c r="BH21" i="93" a="1"/>
  <c r="BH21" i="93" s="1"/>
  <c r="E22" i="93" a="1"/>
  <c r="E22" i="93" s="1"/>
  <c r="F22" i="93" a="1"/>
  <c r="F22" i="93" s="1"/>
  <c r="G22" i="93" a="1"/>
  <c r="G22" i="93" s="1"/>
  <c r="H22" i="93" a="1"/>
  <c r="H22" i="93" s="1"/>
  <c r="I22" i="93" a="1"/>
  <c r="I22" i="93" s="1"/>
  <c r="J22" i="93" a="1"/>
  <c r="J22" i="93" s="1"/>
  <c r="K22" i="93" a="1"/>
  <c r="K22" i="93" s="1"/>
  <c r="L22" i="93" a="1"/>
  <c r="L22" i="93" s="1"/>
  <c r="M22" i="93" a="1"/>
  <c r="M22" i="93" s="1"/>
  <c r="N22" i="93" a="1"/>
  <c r="N22" i="93" s="1"/>
  <c r="O22" i="93" a="1"/>
  <c r="O22" i="93" s="1"/>
  <c r="P22" i="93" a="1"/>
  <c r="P22" i="93" s="1"/>
  <c r="Q22" i="93" a="1"/>
  <c r="Q22" i="93" s="1"/>
  <c r="R22" i="93" a="1"/>
  <c r="R22" i="93" s="1"/>
  <c r="S22" i="93" a="1"/>
  <c r="S22" i="93" s="1"/>
  <c r="T22" i="93" a="1"/>
  <c r="T22" i="93" s="1"/>
  <c r="U22" i="93" a="1"/>
  <c r="U22" i="93" s="1"/>
  <c r="V22" i="93" a="1"/>
  <c r="V22" i="93" s="1"/>
  <c r="W22" i="93" a="1"/>
  <c r="W22" i="93" s="1"/>
  <c r="X22" i="93" a="1"/>
  <c r="X22" i="93" s="1"/>
  <c r="Y22" i="93" a="1"/>
  <c r="Y22" i="93" s="1"/>
  <c r="Z22" i="93" a="1"/>
  <c r="Z22" i="93" s="1"/>
  <c r="AA22" i="93" a="1"/>
  <c r="AA22" i="93" s="1"/>
  <c r="AB22" i="93" a="1"/>
  <c r="AB22" i="93" s="1"/>
  <c r="AC22" i="93" a="1"/>
  <c r="AC22" i="93" s="1"/>
  <c r="AD22" i="93" a="1"/>
  <c r="AD22" i="93" s="1"/>
  <c r="AE22" i="93" a="1"/>
  <c r="AE22" i="93" s="1"/>
  <c r="AF22" i="93" a="1"/>
  <c r="AF22" i="93" s="1"/>
  <c r="AG22" i="93" a="1"/>
  <c r="AG22" i="93" s="1"/>
  <c r="AH22" i="93" a="1"/>
  <c r="AH22" i="93" s="1"/>
  <c r="AI22" i="93" a="1"/>
  <c r="AI22" i="93" s="1"/>
  <c r="AJ22" i="93" a="1"/>
  <c r="AJ22" i="93" s="1"/>
  <c r="AK22" i="93" a="1"/>
  <c r="AK22" i="93" s="1"/>
  <c r="AL22" i="93" a="1"/>
  <c r="AL22" i="93" s="1"/>
  <c r="AM22" i="93" a="1"/>
  <c r="AM22" i="93" s="1"/>
  <c r="AN22" i="93" a="1"/>
  <c r="AN22" i="93" s="1"/>
  <c r="AO22" i="93" a="1"/>
  <c r="AO22" i="93" s="1"/>
  <c r="AP22" i="93" a="1"/>
  <c r="AP22" i="93" s="1"/>
  <c r="AQ22" i="93" a="1"/>
  <c r="AQ22" i="93" s="1"/>
  <c r="AR22" i="93" a="1"/>
  <c r="AR22" i="93" s="1"/>
  <c r="AS22" i="93" a="1"/>
  <c r="AS22" i="93" s="1"/>
  <c r="AT22" i="93" a="1"/>
  <c r="AT22" i="93" s="1"/>
  <c r="AU22" i="93" a="1"/>
  <c r="AU22" i="93" s="1"/>
  <c r="AV22" i="93" a="1"/>
  <c r="AV22" i="93" s="1"/>
  <c r="AW22" i="93" a="1"/>
  <c r="AW22" i="93" s="1"/>
  <c r="AX22" i="93" a="1"/>
  <c r="AX22" i="93" s="1"/>
  <c r="AY22" i="93" a="1"/>
  <c r="AY22" i="93" s="1"/>
  <c r="AZ22" i="93" a="1"/>
  <c r="AZ22" i="93" s="1"/>
  <c r="BA22" i="93" a="1"/>
  <c r="BA22" i="93" s="1"/>
  <c r="BB22" i="93" a="1"/>
  <c r="BB22" i="93" s="1"/>
  <c r="BC22" i="93" a="1"/>
  <c r="BC22" i="93" s="1"/>
  <c r="BD22" i="93" a="1"/>
  <c r="BD22" i="93" s="1"/>
  <c r="BE22" i="93" a="1"/>
  <c r="BE22" i="93" s="1"/>
  <c r="BF22" i="93" a="1"/>
  <c r="BF22" i="93" s="1"/>
  <c r="BG22" i="93" a="1"/>
  <c r="BG22" i="93" s="1"/>
  <c r="BH22" i="93" a="1"/>
  <c r="BH22" i="93" s="1"/>
  <c r="E23" i="93" a="1"/>
  <c r="E23" i="93" s="1"/>
  <c r="F23" i="93" a="1"/>
  <c r="F23" i="93" s="1"/>
  <c r="G23" i="93" a="1"/>
  <c r="G23" i="93" s="1"/>
  <c r="H23" i="93" a="1"/>
  <c r="H23" i="93" s="1"/>
  <c r="I23" i="93" a="1"/>
  <c r="I23" i="93" s="1"/>
  <c r="J23" i="93" a="1"/>
  <c r="J23" i="93" s="1"/>
  <c r="K23" i="93" a="1"/>
  <c r="K23" i="93" s="1"/>
  <c r="L23" i="93" a="1"/>
  <c r="L23" i="93" s="1"/>
  <c r="M23" i="93" a="1"/>
  <c r="M23" i="93" s="1"/>
  <c r="N23" i="93" a="1"/>
  <c r="N23" i="93" s="1"/>
  <c r="O23" i="93" a="1"/>
  <c r="O23" i="93" s="1"/>
  <c r="P23" i="93" a="1"/>
  <c r="P23" i="93" s="1"/>
  <c r="Q23" i="93" a="1"/>
  <c r="Q23" i="93" s="1"/>
  <c r="R23" i="93" a="1"/>
  <c r="R23" i="93" s="1"/>
  <c r="S23" i="93" a="1"/>
  <c r="S23" i="93" s="1"/>
  <c r="T23" i="93" a="1"/>
  <c r="T23" i="93" s="1"/>
  <c r="U23" i="93" a="1"/>
  <c r="U23" i="93" s="1"/>
  <c r="V23" i="93" a="1"/>
  <c r="V23" i="93" s="1"/>
  <c r="W23" i="93" a="1"/>
  <c r="W23" i="93" s="1"/>
  <c r="X23" i="93" a="1"/>
  <c r="X23" i="93" s="1"/>
  <c r="Y23" i="93" a="1"/>
  <c r="Y23" i="93" s="1"/>
  <c r="Z23" i="93" a="1"/>
  <c r="Z23" i="93" s="1"/>
  <c r="AA23" i="93" a="1"/>
  <c r="AA23" i="93" s="1"/>
  <c r="AB23" i="93" a="1"/>
  <c r="AB23" i="93" s="1"/>
  <c r="AC23" i="93" a="1"/>
  <c r="AC23" i="93" s="1"/>
  <c r="AD23" i="93" a="1"/>
  <c r="AD23" i="93" s="1"/>
  <c r="AE23" i="93" a="1"/>
  <c r="AE23" i="93" s="1"/>
  <c r="AF23" i="93" a="1"/>
  <c r="AF23" i="93" s="1"/>
  <c r="AG23" i="93" a="1"/>
  <c r="AG23" i="93" s="1"/>
  <c r="AH23" i="93" a="1"/>
  <c r="AH23" i="93" s="1"/>
  <c r="AI23" i="93" a="1"/>
  <c r="AI23" i="93" s="1"/>
  <c r="AJ23" i="93" a="1"/>
  <c r="AJ23" i="93" s="1"/>
  <c r="AK23" i="93" a="1"/>
  <c r="AK23" i="93" s="1"/>
  <c r="AL23" i="93" a="1"/>
  <c r="AL23" i="93" s="1"/>
  <c r="AM23" i="93" a="1"/>
  <c r="AM23" i="93" s="1"/>
  <c r="AN23" i="93" a="1"/>
  <c r="AN23" i="93" s="1"/>
  <c r="AO23" i="93" a="1"/>
  <c r="AO23" i="93" s="1"/>
  <c r="AP23" i="93" a="1"/>
  <c r="AP23" i="93" s="1"/>
  <c r="AQ23" i="93" a="1"/>
  <c r="AQ23" i="93" s="1"/>
  <c r="AR23" i="93" a="1"/>
  <c r="AR23" i="93" s="1"/>
  <c r="AS23" i="93" a="1"/>
  <c r="AS23" i="93" s="1"/>
  <c r="AT23" i="93" a="1"/>
  <c r="AT23" i="93" s="1"/>
  <c r="AU23" i="93" a="1"/>
  <c r="AU23" i="93" s="1"/>
  <c r="AV23" i="93" a="1"/>
  <c r="AV23" i="93" s="1"/>
  <c r="AW23" i="93" a="1"/>
  <c r="AW23" i="93" s="1"/>
  <c r="AX23" i="93" a="1"/>
  <c r="AX23" i="93" s="1"/>
  <c r="AY23" i="93" a="1"/>
  <c r="AY23" i="93" s="1"/>
  <c r="AZ23" i="93" a="1"/>
  <c r="AZ23" i="93" s="1"/>
  <c r="BA23" i="93" a="1"/>
  <c r="BA23" i="93" s="1"/>
  <c r="BB23" i="93" a="1"/>
  <c r="BB23" i="93" s="1"/>
  <c r="BC23" i="93" a="1"/>
  <c r="BC23" i="93" s="1"/>
  <c r="BD23" i="93" a="1"/>
  <c r="BD23" i="93" s="1"/>
  <c r="BE23" i="93" a="1"/>
  <c r="BE23" i="93" s="1"/>
  <c r="BF23" i="93" a="1"/>
  <c r="BF23" i="93" s="1"/>
  <c r="BG23" i="93" a="1"/>
  <c r="BG23" i="93" s="1"/>
  <c r="BH23" i="93" a="1"/>
  <c r="BH23" i="93" s="1"/>
  <c r="E24" i="93" a="1"/>
  <c r="E24" i="93" s="1"/>
  <c r="F24" i="93" a="1"/>
  <c r="F24" i="93" s="1"/>
  <c r="G24" i="93" a="1"/>
  <c r="G24" i="93" s="1"/>
  <c r="H24" i="93" a="1"/>
  <c r="H24" i="93" s="1"/>
  <c r="I24" i="93" a="1"/>
  <c r="I24" i="93" s="1"/>
  <c r="J24" i="93" a="1"/>
  <c r="J24" i="93" s="1"/>
  <c r="K24" i="93" a="1"/>
  <c r="K24" i="93" s="1"/>
  <c r="L24" i="93" a="1"/>
  <c r="L24" i="93" s="1"/>
  <c r="M24" i="93" a="1"/>
  <c r="M24" i="93" s="1"/>
  <c r="N24" i="93" a="1"/>
  <c r="N24" i="93" s="1"/>
  <c r="O24" i="93" a="1"/>
  <c r="O24" i="93" s="1"/>
  <c r="P24" i="93" a="1"/>
  <c r="P24" i="93" s="1"/>
  <c r="Q24" i="93" a="1"/>
  <c r="Q24" i="93" s="1"/>
  <c r="R24" i="93" a="1"/>
  <c r="R24" i="93" s="1"/>
  <c r="S24" i="93" a="1"/>
  <c r="S24" i="93" s="1"/>
  <c r="T24" i="93" a="1"/>
  <c r="T24" i="93" s="1"/>
  <c r="U24" i="93" a="1"/>
  <c r="U24" i="93" s="1"/>
  <c r="V24" i="93" a="1"/>
  <c r="V24" i="93" s="1"/>
  <c r="W24" i="93" a="1"/>
  <c r="W24" i="93" s="1"/>
  <c r="X24" i="93" a="1"/>
  <c r="X24" i="93" s="1"/>
  <c r="Y24" i="93" a="1"/>
  <c r="Y24" i="93" s="1"/>
  <c r="Z24" i="93" a="1"/>
  <c r="Z24" i="93" s="1"/>
  <c r="AA24" i="93" a="1"/>
  <c r="AA24" i="93" s="1"/>
  <c r="AB24" i="93" a="1"/>
  <c r="AB24" i="93" s="1"/>
  <c r="AC24" i="93" a="1"/>
  <c r="AC24" i="93" s="1"/>
  <c r="AD24" i="93" a="1"/>
  <c r="AD24" i="93" s="1"/>
  <c r="AE24" i="93" a="1"/>
  <c r="AE24" i="93" s="1"/>
  <c r="AF24" i="93" a="1"/>
  <c r="AF24" i="93" s="1"/>
  <c r="AG24" i="93" a="1"/>
  <c r="AG24" i="93" s="1"/>
  <c r="AH24" i="93" a="1"/>
  <c r="AH24" i="93" s="1"/>
  <c r="AI24" i="93" a="1"/>
  <c r="AI24" i="93" s="1"/>
  <c r="AJ24" i="93" a="1"/>
  <c r="AJ24" i="93" s="1"/>
  <c r="AK24" i="93" a="1"/>
  <c r="AK24" i="93" s="1"/>
  <c r="AL24" i="93" a="1"/>
  <c r="AL24" i="93" s="1"/>
  <c r="AM24" i="93" a="1"/>
  <c r="AM24" i="93" s="1"/>
  <c r="AN24" i="93" a="1"/>
  <c r="AN24" i="93" s="1"/>
  <c r="AO24" i="93" a="1"/>
  <c r="AO24" i="93" s="1"/>
  <c r="AP24" i="93" a="1"/>
  <c r="AP24" i="93" s="1"/>
  <c r="AQ24" i="93" a="1"/>
  <c r="AQ24" i="93" s="1"/>
  <c r="AR24" i="93" a="1"/>
  <c r="AR24" i="93" s="1"/>
  <c r="AS24" i="93" a="1"/>
  <c r="AS24" i="93" s="1"/>
  <c r="AT24" i="93" a="1"/>
  <c r="AT24" i="93" s="1"/>
  <c r="AU24" i="93" a="1"/>
  <c r="AU24" i="93" s="1"/>
  <c r="AV24" i="93" a="1"/>
  <c r="AV24" i="93" s="1"/>
  <c r="AW24" i="93" a="1"/>
  <c r="AW24" i="93" s="1"/>
  <c r="AX24" i="93" a="1"/>
  <c r="AX24" i="93" s="1"/>
  <c r="AY24" i="93" a="1"/>
  <c r="AY24" i="93" s="1"/>
  <c r="AZ24" i="93" a="1"/>
  <c r="AZ24" i="93" s="1"/>
  <c r="BA24" i="93" a="1"/>
  <c r="BA24" i="93" s="1"/>
  <c r="BB24" i="93" a="1"/>
  <c r="BB24" i="93" s="1"/>
  <c r="BC24" i="93" a="1"/>
  <c r="BC24" i="93" s="1"/>
  <c r="BD24" i="93" a="1"/>
  <c r="BD24" i="93" s="1"/>
  <c r="BE24" i="93" a="1"/>
  <c r="BE24" i="93" s="1"/>
  <c r="BF24" i="93" a="1"/>
  <c r="BF24" i="93" s="1"/>
  <c r="BG24" i="93" a="1"/>
  <c r="BG24" i="93" s="1"/>
  <c r="BH24" i="93" a="1"/>
  <c r="BH24" i="93" s="1"/>
  <c r="E25" i="93" a="1"/>
  <c r="E25" i="93" s="1"/>
  <c r="F25" i="93" a="1"/>
  <c r="F25" i="93" s="1"/>
  <c r="G25" i="93" a="1"/>
  <c r="G25" i="93" s="1"/>
  <c r="H25" i="93" a="1"/>
  <c r="H25" i="93" s="1"/>
  <c r="I25" i="93" a="1"/>
  <c r="I25" i="93" s="1"/>
  <c r="J25" i="93" a="1"/>
  <c r="J25" i="93" s="1"/>
  <c r="K25" i="93" a="1"/>
  <c r="K25" i="93" s="1"/>
  <c r="L25" i="93" a="1"/>
  <c r="L25" i="93" s="1"/>
  <c r="M25" i="93" a="1"/>
  <c r="M25" i="93" s="1"/>
  <c r="N25" i="93" a="1"/>
  <c r="N25" i="93" s="1"/>
  <c r="O25" i="93" a="1"/>
  <c r="O25" i="93" s="1"/>
  <c r="P25" i="93" a="1"/>
  <c r="P25" i="93" s="1"/>
  <c r="Q25" i="93" a="1"/>
  <c r="Q25" i="93" s="1"/>
  <c r="R25" i="93" a="1"/>
  <c r="R25" i="93" s="1"/>
  <c r="S25" i="93" a="1"/>
  <c r="S25" i="93" s="1"/>
  <c r="T25" i="93" a="1"/>
  <c r="T25" i="93" s="1"/>
  <c r="U25" i="93" a="1"/>
  <c r="U25" i="93" s="1"/>
  <c r="V25" i="93" a="1"/>
  <c r="V25" i="93" s="1"/>
  <c r="W25" i="93" a="1"/>
  <c r="W25" i="93" s="1"/>
  <c r="X25" i="93" a="1"/>
  <c r="X25" i="93" s="1"/>
  <c r="Y25" i="93" a="1"/>
  <c r="Y25" i="93" s="1"/>
  <c r="Z25" i="93" a="1"/>
  <c r="Z25" i="93" s="1"/>
  <c r="AA25" i="93" a="1"/>
  <c r="AA25" i="93" s="1"/>
  <c r="AB25" i="93" a="1"/>
  <c r="AB25" i="93" s="1"/>
  <c r="AC25" i="93" a="1"/>
  <c r="AC25" i="93" s="1"/>
  <c r="AD25" i="93" a="1"/>
  <c r="AD25" i="93" s="1"/>
  <c r="AE25" i="93" a="1"/>
  <c r="AE25" i="93" s="1"/>
  <c r="AF25" i="93" a="1"/>
  <c r="AF25" i="93" s="1"/>
  <c r="AG25" i="93" a="1"/>
  <c r="AG25" i="93" s="1"/>
  <c r="AH25" i="93" a="1"/>
  <c r="AH25" i="93" s="1"/>
  <c r="AI25" i="93" a="1"/>
  <c r="AI25" i="93" s="1"/>
  <c r="AJ25" i="93" a="1"/>
  <c r="AJ25" i="93" s="1"/>
  <c r="AK25" i="93" a="1"/>
  <c r="AK25" i="93" s="1"/>
  <c r="AL25" i="93" a="1"/>
  <c r="AL25" i="93" s="1"/>
  <c r="AM25" i="93" a="1"/>
  <c r="AM25" i="93" s="1"/>
  <c r="AN25" i="93" a="1"/>
  <c r="AN25" i="93" s="1"/>
  <c r="AO25" i="93" a="1"/>
  <c r="AO25" i="93" s="1"/>
  <c r="AP25" i="93" a="1"/>
  <c r="AP25" i="93" s="1"/>
  <c r="AQ25" i="93" a="1"/>
  <c r="AQ25" i="93" s="1"/>
  <c r="AR25" i="93" a="1"/>
  <c r="AR25" i="93" s="1"/>
  <c r="AS25" i="93" a="1"/>
  <c r="AS25" i="93" s="1"/>
  <c r="AT25" i="93" a="1"/>
  <c r="AT25" i="93" s="1"/>
  <c r="AU25" i="93" a="1"/>
  <c r="AU25" i="93" s="1"/>
  <c r="AV25" i="93" a="1"/>
  <c r="AV25" i="93" s="1"/>
  <c r="AW25" i="93" a="1"/>
  <c r="AW25" i="93" s="1"/>
  <c r="AX25" i="93" a="1"/>
  <c r="AX25" i="93" s="1"/>
  <c r="AY25" i="93" a="1"/>
  <c r="AY25" i="93" s="1"/>
  <c r="AZ25" i="93" a="1"/>
  <c r="AZ25" i="93" s="1"/>
  <c r="BA25" i="93" a="1"/>
  <c r="BA25" i="93" s="1"/>
  <c r="BB25" i="93" a="1"/>
  <c r="BB25" i="93" s="1"/>
  <c r="BC25" i="93" a="1"/>
  <c r="BC25" i="93" s="1"/>
  <c r="BD25" i="93" a="1"/>
  <c r="BD25" i="93" s="1"/>
  <c r="BE25" i="93" a="1"/>
  <c r="BE25" i="93" s="1"/>
  <c r="BF25" i="93" a="1"/>
  <c r="BF25" i="93" s="1"/>
  <c r="BG25" i="93" a="1"/>
  <c r="BG25" i="93" s="1"/>
  <c r="BH25" i="93" a="1"/>
  <c r="BH25" i="93" s="1"/>
  <c r="E26" i="93" a="1"/>
  <c r="E26" i="93" s="1"/>
  <c r="F26" i="93" a="1"/>
  <c r="F26" i="93" s="1"/>
  <c r="G26" i="93" a="1"/>
  <c r="G26" i="93" s="1"/>
  <c r="H26" i="93" a="1"/>
  <c r="H26" i="93" s="1"/>
  <c r="I26" i="93" a="1"/>
  <c r="I26" i="93" s="1"/>
  <c r="J26" i="93" a="1"/>
  <c r="J26" i="93" s="1"/>
  <c r="K26" i="93" a="1"/>
  <c r="K26" i="93" s="1"/>
  <c r="L26" i="93" a="1"/>
  <c r="L26" i="93" s="1"/>
  <c r="M26" i="93" a="1"/>
  <c r="M26" i="93" s="1"/>
  <c r="N26" i="93" a="1"/>
  <c r="N26" i="93" s="1"/>
  <c r="O26" i="93" a="1"/>
  <c r="O26" i="93" s="1"/>
  <c r="P26" i="93" a="1"/>
  <c r="P26" i="93" s="1"/>
  <c r="Q26" i="93" a="1"/>
  <c r="Q26" i="93" s="1"/>
  <c r="R26" i="93" a="1"/>
  <c r="R26" i="93" s="1"/>
  <c r="S26" i="93" a="1"/>
  <c r="S26" i="93" s="1"/>
  <c r="T26" i="93" a="1"/>
  <c r="T26" i="93" s="1"/>
  <c r="U26" i="93" a="1"/>
  <c r="U26" i="93" s="1"/>
  <c r="V26" i="93" a="1"/>
  <c r="V26" i="93" s="1"/>
  <c r="W26" i="93" a="1"/>
  <c r="W26" i="93" s="1"/>
  <c r="X26" i="93" a="1"/>
  <c r="X26" i="93" s="1"/>
  <c r="Y26" i="93" a="1"/>
  <c r="Y26" i="93" s="1"/>
  <c r="Z26" i="93" a="1"/>
  <c r="Z26" i="93" s="1"/>
  <c r="AA26" i="93" a="1"/>
  <c r="AA26" i="93" s="1"/>
  <c r="AB26" i="93" a="1"/>
  <c r="AB26" i="93" s="1"/>
  <c r="AC26" i="93" a="1"/>
  <c r="AC26" i="93" s="1"/>
  <c r="AD26" i="93" a="1"/>
  <c r="AD26" i="93" s="1"/>
  <c r="AE26" i="93" a="1"/>
  <c r="AE26" i="93" s="1"/>
  <c r="AF26" i="93" a="1"/>
  <c r="AF26" i="93" s="1"/>
  <c r="AG26" i="93" a="1"/>
  <c r="AG26" i="93" s="1"/>
  <c r="AH26" i="93" a="1"/>
  <c r="AH26" i="93" s="1"/>
  <c r="AI26" i="93" a="1"/>
  <c r="AI26" i="93" s="1"/>
  <c r="AJ26" i="93" a="1"/>
  <c r="AJ26" i="93" s="1"/>
  <c r="AK26" i="93" a="1"/>
  <c r="AK26" i="93" s="1"/>
  <c r="AL26" i="93" a="1"/>
  <c r="AL26" i="93" s="1"/>
  <c r="AM26" i="93" a="1"/>
  <c r="AM26" i="93" s="1"/>
  <c r="AN26" i="93" a="1"/>
  <c r="AN26" i="93" s="1"/>
  <c r="AO26" i="93" a="1"/>
  <c r="AO26" i="93" s="1"/>
  <c r="AP26" i="93" a="1"/>
  <c r="AP26" i="93" s="1"/>
  <c r="AQ26" i="93" a="1"/>
  <c r="AQ26" i="93" s="1"/>
  <c r="AR26" i="93" a="1"/>
  <c r="AR26" i="93" s="1"/>
  <c r="AS26" i="93" a="1"/>
  <c r="AS26" i="93" s="1"/>
  <c r="AT26" i="93" a="1"/>
  <c r="AT26" i="93" s="1"/>
  <c r="AU26" i="93" a="1"/>
  <c r="AU26" i="93" s="1"/>
  <c r="AV26" i="93" a="1"/>
  <c r="AV26" i="93" s="1"/>
  <c r="AW26" i="93" a="1"/>
  <c r="AW26" i="93" s="1"/>
  <c r="AX26" i="93" a="1"/>
  <c r="AX26" i="93" s="1"/>
  <c r="AY26" i="93" a="1"/>
  <c r="AY26" i="93" s="1"/>
  <c r="AZ26" i="93" a="1"/>
  <c r="AZ26" i="93" s="1"/>
  <c r="BA26" i="93" a="1"/>
  <c r="BA26" i="93" s="1"/>
  <c r="BB26" i="93" a="1"/>
  <c r="BB26" i="93" s="1"/>
  <c r="BC26" i="93" a="1"/>
  <c r="BC26" i="93" s="1"/>
  <c r="BD26" i="93" a="1"/>
  <c r="BD26" i="93" s="1"/>
  <c r="BE26" i="93" a="1"/>
  <c r="BE26" i="93" s="1"/>
  <c r="BF26" i="93" a="1"/>
  <c r="BF26" i="93" s="1"/>
  <c r="BG26" i="93" a="1"/>
  <c r="BG26" i="93" s="1"/>
  <c r="BH26" i="93" a="1"/>
  <c r="BH26" i="93" s="1"/>
  <c r="E27" i="93" a="1"/>
  <c r="E27" i="93" s="1"/>
  <c r="F27" i="93" a="1"/>
  <c r="F27" i="93" s="1"/>
  <c r="G27" i="93" a="1"/>
  <c r="G27" i="93" s="1"/>
  <c r="H27" i="93" a="1"/>
  <c r="H27" i="93" s="1"/>
  <c r="I27" i="93" a="1"/>
  <c r="I27" i="93" s="1"/>
  <c r="J27" i="93" a="1"/>
  <c r="J27" i="93" s="1"/>
  <c r="K27" i="93" a="1"/>
  <c r="K27" i="93" s="1"/>
  <c r="L27" i="93" a="1"/>
  <c r="L27" i="93" s="1"/>
  <c r="M27" i="93" a="1"/>
  <c r="M27" i="93" s="1"/>
  <c r="N27" i="93" a="1"/>
  <c r="N27" i="93" s="1"/>
  <c r="O27" i="93" a="1"/>
  <c r="O27" i="93" s="1"/>
  <c r="P27" i="93" a="1"/>
  <c r="P27" i="93" s="1"/>
  <c r="Q27" i="93" a="1"/>
  <c r="Q27" i="93" s="1"/>
  <c r="R27" i="93" a="1"/>
  <c r="R27" i="93" s="1"/>
  <c r="S27" i="93" a="1"/>
  <c r="S27" i="93" s="1"/>
  <c r="T27" i="93" a="1"/>
  <c r="T27" i="93" s="1"/>
  <c r="U27" i="93" a="1"/>
  <c r="U27" i="93" s="1"/>
  <c r="V27" i="93" a="1"/>
  <c r="V27" i="93" s="1"/>
  <c r="W27" i="93" a="1"/>
  <c r="W27" i="93" s="1"/>
  <c r="X27" i="93" a="1"/>
  <c r="X27" i="93" s="1"/>
  <c r="Y27" i="93" a="1"/>
  <c r="Y27" i="93" s="1"/>
  <c r="Z27" i="93" a="1"/>
  <c r="Z27" i="93" s="1"/>
  <c r="AA27" i="93" a="1"/>
  <c r="AA27" i="93" s="1"/>
  <c r="AB27" i="93" a="1"/>
  <c r="AB27" i="93" s="1"/>
  <c r="AC27" i="93" a="1"/>
  <c r="AC27" i="93" s="1"/>
  <c r="AD27" i="93" a="1"/>
  <c r="AD27" i="93" s="1"/>
  <c r="AE27" i="93" a="1"/>
  <c r="AE27" i="93" s="1"/>
  <c r="AF27" i="93" a="1"/>
  <c r="AF27" i="93" s="1"/>
  <c r="AG27" i="93" a="1"/>
  <c r="AG27" i="93" s="1"/>
  <c r="AH27" i="93" a="1"/>
  <c r="AH27" i="93" s="1"/>
  <c r="AI27" i="93" a="1"/>
  <c r="AI27" i="93" s="1"/>
  <c r="AJ27" i="93" a="1"/>
  <c r="AJ27" i="93" s="1"/>
  <c r="AK27" i="93" a="1"/>
  <c r="AK27" i="93" s="1"/>
  <c r="AL27" i="93" a="1"/>
  <c r="AL27" i="93" s="1"/>
  <c r="AM27" i="93" a="1"/>
  <c r="AM27" i="93" s="1"/>
  <c r="AN27" i="93" a="1"/>
  <c r="AN27" i="93" s="1"/>
  <c r="AO27" i="93" a="1"/>
  <c r="AO27" i="93" s="1"/>
  <c r="AP27" i="93" a="1"/>
  <c r="AP27" i="93" s="1"/>
  <c r="AQ27" i="93" a="1"/>
  <c r="AQ27" i="93" s="1"/>
  <c r="AR27" i="93" a="1"/>
  <c r="AR27" i="93" s="1"/>
  <c r="AS27" i="93" a="1"/>
  <c r="AS27" i="93" s="1"/>
  <c r="AT27" i="93" a="1"/>
  <c r="AT27" i="93" s="1"/>
  <c r="AU27" i="93" a="1"/>
  <c r="AU27" i="93" s="1"/>
  <c r="AV27" i="93" a="1"/>
  <c r="AV27" i="93" s="1"/>
  <c r="AW27" i="93" a="1"/>
  <c r="AW27" i="93" s="1"/>
  <c r="AX27" i="93" a="1"/>
  <c r="AX27" i="93" s="1"/>
  <c r="AY27" i="93" a="1"/>
  <c r="AY27" i="93" s="1"/>
  <c r="AZ27" i="93" a="1"/>
  <c r="AZ27" i="93" s="1"/>
  <c r="BA27" i="93" a="1"/>
  <c r="BA27" i="93" s="1"/>
  <c r="BB27" i="93" a="1"/>
  <c r="BB27" i="93" s="1"/>
  <c r="BC27" i="93" a="1"/>
  <c r="BC27" i="93" s="1"/>
  <c r="BD27" i="93" a="1"/>
  <c r="BD27" i="93" s="1"/>
  <c r="BE27" i="93" a="1"/>
  <c r="BE27" i="93" s="1"/>
  <c r="BF27" i="93" a="1"/>
  <c r="BF27" i="93" s="1"/>
  <c r="BG27" i="93" a="1"/>
  <c r="BG27" i="93" s="1"/>
  <c r="BH27" i="93" a="1"/>
  <c r="BH27" i="93" s="1"/>
  <c r="E28" i="93" a="1"/>
  <c r="E28" i="93" s="1"/>
  <c r="F28" i="93" a="1"/>
  <c r="F28" i="93" s="1"/>
  <c r="G28" i="93" a="1"/>
  <c r="G28" i="93" s="1"/>
  <c r="H28" i="93" a="1"/>
  <c r="H28" i="93" s="1"/>
  <c r="I28" i="93" a="1"/>
  <c r="I28" i="93" s="1"/>
  <c r="J28" i="93" a="1"/>
  <c r="J28" i="93" s="1"/>
  <c r="K28" i="93" a="1"/>
  <c r="K28" i="93" s="1"/>
  <c r="L28" i="93" a="1"/>
  <c r="L28" i="93" s="1"/>
  <c r="M28" i="93" a="1"/>
  <c r="M28" i="93" s="1"/>
  <c r="N28" i="93" a="1"/>
  <c r="N28" i="93" s="1"/>
  <c r="O28" i="93" a="1"/>
  <c r="O28" i="93" s="1"/>
  <c r="P28" i="93" a="1"/>
  <c r="P28" i="93" s="1"/>
  <c r="Q28" i="93" a="1"/>
  <c r="Q28" i="93" s="1"/>
  <c r="R28" i="93" a="1"/>
  <c r="R28" i="93" s="1"/>
  <c r="S28" i="93" a="1"/>
  <c r="S28" i="93" s="1"/>
  <c r="T28" i="93" a="1"/>
  <c r="T28" i="93" s="1"/>
  <c r="U28" i="93" a="1"/>
  <c r="U28" i="93" s="1"/>
  <c r="V28" i="93" a="1"/>
  <c r="V28" i="93" s="1"/>
  <c r="W28" i="93" a="1"/>
  <c r="W28" i="93" s="1"/>
  <c r="X28" i="93" a="1"/>
  <c r="X28" i="93" s="1"/>
  <c r="Y28" i="93" a="1"/>
  <c r="Y28" i="93" s="1"/>
  <c r="Z28" i="93" a="1"/>
  <c r="Z28" i="93" s="1"/>
  <c r="AA28" i="93" a="1"/>
  <c r="AA28" i="93" s="1"/>
  <c r="AB28" i="93" a="1"/>
  <c r="AB28" i="93" s="1"/>
  <c r="AC28" i="93" a="1"/>
  <c r="AC28" i="93" s="1"/>
  <c r="AD28" i="93" a="1"/>
  <c r="AD28" i="93" s="1"/>
  <c r="AE28" i="93" a="1"/>
  <c r="AE28" i="93" s="1"/>
  <c r="AF28" i="93" a="1"/>
  <c r="AF28" i="93" s="1"/>
  <c r="AG28" i="93" a="1"/>
  <c r="AG28" i="93" s="1"/>
  <c r="AH28" i="93" a="1"/>
  <c r="AH28" i="93" s="1"/>
  <c r="AI28" i="93" a="1"/>
  <c r="AI28" i="93" s="1"/>
  <c r="AJ28" i="93" a="1"/>
  <c r="AJ28" i="93" s="1"/>
  <c r="AK28" i="93" a="1"/>
  <c r="AK28" i="93" s="1"/>
  <c r="AL28" i="93" a="1"/>
  <c r="AL28" i="93" s="1"/>
  <c r="AM28" i="93" a="1"/>
  <c r="AM28" i="93" s="1"/>
  <c r="AN28" i="93" a="1"/>
  <c r="AN28" i="93" s="1"/>
  <c r="AO28" i="93" a="1"/>
  <c r="AO28" i="93" s="1"/>
  <c r="AP28" i="93" a="1"/>
  <c r="AP28" i="93" s="1"/>
  <c r="AQ28" i="93" a="1"/>
  <c r="AQ28" i="93" s="1"/>
  <c r="AR28" i="93" a="1"/>
  <c r="AR28" i="93" s="1"/>
  <c r="AS28" i="93" a="1"/>
  <c r="AS28" i="93" s="1"/>
  <c r="AT28" i="93" a="1"/>
  <c r="AT28" i="93" s="1"/>
  <c r="AU28" i="93" a="1"/>
  <c r="AU28" i="93" s="1"/>
  <c r="AV28" i="93" a="1"/>
  <c r="AV28" i="93" s="1"/>
  <c r="AW28" i="93" a="1"/>
  <c r="AW28" i="93" s="1"/>
  <c r="AX28" i="93" a="1"/>
  <c r="AX28" i="93" s="1"/>
  <c r="AY28" i="93" a="1"/>
  <c r="AY28" i="93" s="1"/>
  <c r="AZ28" i="93" a="1"/>
  <c r="AZ28" i="93" s="1"/>
  <c r="BA28" i="93" a="1"/>
  <c r="BA28" i="93" s="1"/>
  <c r="BB28" i="93" a="1"/>
  <c r="BB28" i="93" s="1"/>
  <c r="BC28" i="93" a="1"/>
  <c r="BC28" i="93" s="1"/>
  <c r="BD28" i="93" a="1"/>
  <c r="BD28" i="93" s="1"/>
  <c r="BE28" i="93" a="1"/>
  <c r="BE28" i="93" s="1"/>
  <c r="BF28" i="93" a="1"/>
  <c r="BF28" i="93" s="1"/>
  <c r="BG28" i="93" a="1"/>
  <c r="BG28" i="93" s="1"/>
  <c r="BH28" i="93" a="1"/>
  <c r="BH28" i="93" s="1"/>
  <c r="E29" i="93" a="1"/>
  <c r="E29" i="93" s="1"/>
  <c r="F29" i="93" a="1"/>
  <c r="F29" i="93" s="1"/>
  <c r="G29" i="93" a="1"/>
  <c r="G29" i="93" s="1"/>
  <c r="H29" i="93" a="1"/>
  <c r="H29" i="93" s="1"/>
  <c r="I29" i="93" a="1"/>
  <c r="I29" i="93" s="1"/>
  <c r="J29" i="93" a="1"/>
  <c r="J29" i="93" s="1"/>
  <c r="K29" i="93" a="1"/>
  <c r="K29" i="93" s="1"/>
  <c r="L29" i="93" a="1"/>
  <c r="L29" i="93" s="1"/>
  <c r="M29" i="93" a="1"/>
  <c r="M29" i="93" s="1"/>
  <c r="N29" i="93" a="1"/>
  <c r="N29" i="93" s="1"/>
  <c r="O29" i="93" a="1"/>
  <c r="O29" i="93" s="1"/>
  <c r="P29" i="93" a="1"/>
  <c r="P29" i="93" s="1"/>
  <c r="Q29" i="93" a="1"/>
  <c r="Q29" i="93" s="1"/>
  <c r="R29" i="93" a="1"/>
  <c r="R29" i="93" s="1"/>
  <c r="S29" i="93" a="1"/>
  <c r="S29" i="93" s="1"/>
  <c r="T29" i="93" a="1"/>
  <c r="T29" i="93" s="1"/>
  <c r="U29" i="93" a="1"/>
  <c r="U29" i="93" s="1"/>
  <c r="V29" i="93" a="1"/>
  <c r="V29" i="93" s="1"/>
  <c r="W29" i="93" a="1"/>
  <c r="W29" i="93" s="1"/>
  <c r="X29" i="93" a="1"/>
  <c r="X29" i="93" s="1"/>
  <c r="Y29" i="93" a="1"/>
  <c r="Y29" i="93" s="1"/>
  <c r="Z29" i="93" a="1"/>
  <c r="Z29" i="93" s="1"/>
  <c r="AA29" i="93" a="1"/>
  <c r="AA29" i="93" s="1"/>
  <c r="AB29" i="93" a="1"/>
  <c r="AB29" i="93" s="1"/>
  <c r="AC29" i="93" a="1"/>
  <c r="AC29" i="93" s="1"/>
  <c r="AD29" i="93" a="1"/>
  <c r="AD29" i="93" s="1"/>
  <c r="AE29" i="93" a="1"/>
  <c r="AE29" i="93" s="1"/>
  <c r="AF29" i="93" a="1"/>
  <c r="AF29" i="93" s="1"/>
  <c r="AG29" i="93" a="1"/>
  <c r="AG29" i="93" s="1"/>
  <c r="AH29" i="93" a="1"/>
  <c r="AH29" i="93" s="1"/>
  <c r="AI29" i="93" a="1"/>
  <c r="AI29" i="93" s="1"/>
  <c r="AJ29" i="93" a="1"/>
  <c r="AJ29" i="93" s="1"/>
  <c r="AK29" i="93" a="1"/>
  <c r="AK29" i="93" s="1"/>
  <c r="AL29" i="93" a="1"/>
  <c r="AL29" i="93" s="1"/>
  <c r="AM29" i="93" a="1"/>
  <c r="AM29" i="93" s="1"/>
  <c r="AN29" i="93" a="1"/>
  <c r="AN29" i="93" s="1"/>
  <c r="AO29" i="93" a="1"/>
  <c r="AO29" i="93" s="1"/>
  <c r="AP29" i="93" a="1"/>
  <c r="AP29" i="93" s="1"/>
  <c r="AQ29" i="93" a="1"/>
  <c r="AQ29" i="93" s="1"/>
  <c r="AR29" i="93" a="1"/>
  <c r="AR29" i="93" s="1"/>
  <c r="AS29" i="93" a="1"/>
  <c r="AS29" i="93" s="1"/>
  <c r="AT29" i="93" a="1"/>
  <c r="AT29" i="93" s="1"/>
  <c r="AU29" i="93" a="1"/>
  <c r="AU29" i="93" s="1"/>
  <c r="AV29" i="93" a="1"/>
  <c r="AV29" i="93" s="1"/>
  <c r="AW29" i="93" a="1"/>
  <c r="AW29" i="93" s="1"/>
  <c r="AX29" i="93" a="1"/>
  <c r="AX29" i="93" s="1"/>
  <c r="AY29" i="93" a="1"/>
  <c r="AY29" i="93" s="1"/>
  <c r="AZ29" i="93" a="1"/>
  <c r="AZ29" i="93" s="1"/>
  <c r="BA29" i="93" a="1"/>
  <c r="BA29" i="93" s="1"/>
  <c r="BB29" i="93" a="1"/>
  <c r="BB29" i="93" s="1"/>
  <c r="BC29" i="93" a="1"/>
  <c r="BC29" i="93" s="1"/>
  <c r="BD29" i="93" a="1"/>
  <c r="BD29" i="93" s="1"/>
  <c r="BE29" i="93" a="1"/>
  <c r="BE29" i="93" s="1"/>
  <c r="BF29" i="93" a="1"/>
  <c r="BF29" i="93" s="1"/>
  <c r="BG29" i="93" a="1"/>
  <c r="BG29" i="93" s="1"/>
  <c r="BH29" i="93" a="1"/>
  <c r="BH29" i="93" s="1"/>
  <c r="E30" i="93" a="1"/>
  <c r="E30" i="93" s="1"/>
  <c r="F30" i="93" a="1"/>
  <c r="F30" i="93" s="1"/>
  <c r="G30" i="93" a="1"/>
  <c r="G30" i="93" s="1"/>
  <c r="H30" i="93" a="1"/>
  <c r="H30" i="93" s="1"/>
  <c r="I30" i="93" a="1"/>
  <c r="I30" i="93" s="1"/>
  <c r="J30" i="93" a="1"/>
  <c r="J30" i="93" s="1"/>
  <c r="K30" i="93" a="1"/>
  <c r="K30" i="93" s="1"/>
  <c r="L30" i="93" a="1"/>
  <c r="L30" i="93" s="1"/>
  <c r="M30" i="93" a="1"/>
  <c r="M30" i="93" s="1"/>
  <c r="N30" i="93" a="1"/>
  <c r="N30" i="93" s="1"/>
  <c r="O30" i="93" a="1"/>
  <c r="O30" i="93" s="1"/>
  <c r="P30" i="93" a="1"/>
  <c r="P30" i="93" s="1"/>
  <c r="Q30" i="93" a="1"/>
  <c r="Q30" i="93" s="1"/>
  <c r="R30" i="93" a="1"/>
  <c r="R30" i="93" s="1"/>
  <c r="S30" i="93" a="1"/>
  <c r="S30" i="93" s="1"/>
  <c r="T30" i="93" a="1"/>
  <c r="T30" i="93" s="1"/>
  <c r="U30" i="93" a="1"/>
  <c r="U30" i="93" s="1"/>
  <c r="V30" i="93" a="1"/>
  <c r="V30" i="93" s="1"/>
  <c r="W30" i="93" a="1"/>
  <c r="W30" i="93" s="1"/>
  <c r="X30" i="93" a="1"/>
  <c r="X30" i="93" s="1"/>
  <c r="Y30" i="93" a="1"/>
  <c r="Y30" i="93" s="1"/>
  <c r="Z30" i="93" a="1"/>
  <c r="Z30" i="93" s="1"/>
  <c r="AA30" i="93" a="1"/>
  <c r="AA30" i="93" s="1"/>
  <c r="AB30" i="93" a="1"/>
  <c r="AB30" i="93" s="1"/>
  <c r="AC30" i="93" a="1"/>
  <c r="AC30" i="93" s="1"/>
  <c r="AD30" i="93" a="1"/>
  <c r="AD30" i="93" s="1"/>
  <c r="AE30" i="93" a="1"/>
  <c r="AE30" i="93" s="1"/>
  <c r="AF30" i="93" a="1"/>
  <c r="AF30" i="93" s="1"/>
  <c r="AG30" i="93" a="1"/>
  <c r="AG30" i="93" s="1"/>
  <c r="AH30" i="93" a="1"/>
  <c r="AH30" i="93" s="1"/>
  <c r="AI30" i="93" a="1"/>
  <c r="AI30" i="93" s="1"/>
  <c r="AJ30" i="93" a="1"/>
  <c r="AJ30" i="93" s="1"/>
  <c r="AK30" i="93" a="1"/>
  <c r="AK30" i="93" s="1"/>
  <c r="AL30" i="93" a="1"/>
  <c r="AL30" i="93" s="1"/>
  <c r="AM30" i="93" a="1"/>
  <c r="AM30" i="93" s="1"/>
  <c r="AN30" i="93" a="1"/>
  <c r="AN30" i="93" s="1"/>
  <c r="AO30" i="93" a="1"/>
  <c r="AO30" i="93" s="1"/>
  <c r="AP30" i="93" a="1"/>
  <c r="AP30" i="93" s="1"/>
  <c r="AQ30" i="93" a="1"/>
  <c r="AQ30" i="93" s="1"/>
  <c r="AR30" i="93" a="1"/>
  <c r="AR30" i="93" s="1"/>
  <c r="AS30" i="93" a="1"/>
  <c r="AS30" i="93" s="1"/>
  <c r="AT30" i="93" a="1"/>
  <c r="AT30" i="93" s="1"/>
  <c r="AU30" i="93" a="1"/>
  <c r="AU30" i="93" s="1"/>
  <c r="AV30" i="93" a="1"/>
  <c r="AV30" i="93" s="1"/>
  <c r="AW30" i="93" a="1"/>
  <c r="AW30" i="93" s="1"/>
  <c r="AX30" i="93" a="1"/>
  <c r="AX30" i="93" s="1"/>
  <c r="AY30" i="93" a="1"/>
  <c r="AY30" i="93" s="1"/>
  <c r="AZ30" i="93" a="1"/>
  <c r="AZ30" i="93" s="1"/>
  <c r="BA30" i="93" a="1"/>
  <c r="BA30" i="93" s="1"/>
  <c r="BB30" i="93" a="1"/>
  <c r="BB30" i="93" s="1"/>
  <c r="BC30" i="93" a="1"/>
  <c r="BC30" i="93" s="1"/>
  <c r="BD30" i="93" a="1"/>
  <c r="BD30" i="93" s="1"/>
  <c r="BE30" i="93" a="1"/>
  <c r="BE30" i="93" s="1"/>
  <c r="BF30" i="93" a="1"/>
  <c r="BF30" i="93" s="1"/>
  <c r="BG30" i="93" a="1"/>
  <c r="BG30" i="93" s="1"/>
  <c r="BH30" i="93" a="1"/>
  <c r="BH30" i="93" s="1"/>
  <c r="E31" i="93" a="1"/>
  <c r="E31" i="93" s="1"/>
  <c r="F31" i="93" a="1"/>
  <c r="F31" i="93" s="1"/>
  <c r="G31" i="93" a="1"/>
  <c r="G31" i="93" s="1"/>
  <c r="H31" i="93" a="1"/>
  <c r="H31" i="93" s="1"/>
  <c r="I31" i="93" a="1"/>
  <c r="I31" i="93" s="1"/>
  <c r="J31" i="93" a="1"/>
  <c r="J31" i="93" s="1"/>
  <c r="K31" i="93" a="1"/>
  <c r="K31" i="93" s="1"/>
  <c r="L31" i="93" a="1"/>
  <c r="L31" i="93" s="1"/>
  <c r="M31" i="93" a="1"/>
  <c r="M31" i="93" s="1"/>
  <c r="N31" i="93" a="1"/>
  <c r="N31" i="93" s="1"/>
  <c r="O31" i="93" a="1"/>
  <c r="O31" i="93" s="1"/>
  <c r="P31" i="93" a="1"/>
  <c r="P31" i="93" s="1"/>
  <c r="Q31" i="93" a="1"/>
  <c r="Q31" i="93" s="1"/>
  <c r="R31" i="93" a="1"/>
  <c r="R31" i="93" s="1"/>
  <c r="S31" i="93" a="1"/>
  <c r="S31" i="93" s="1"/>
  <c r="T31" i="93" a="1"/>
  <c r="T31" i="93" s="1"/>
  <c r="U31" i="93" a="1"/>
  <c r="U31" i="93" s="1"/>
  <c r="V31" i="93" a="1"/>
  <c r="V31" i="93" s="1"/>
  <c r="W31" i="93" a="1"/>
  <c r="W31" i="93" s="1"/>
  <c r="X31" i="93" a="1"/>
  <c r="X31" i="93" s="1"/>
  <c r="Y31" i="93" a="1"/>
  <c r="Y31" i="93" s="1"/>
  <c r="Z31" i="93" a="1"/>
  <c r="Z31" i="93" s="1"/>
  <c r="AA31" i="93" a="1"/>
  <c r="AA31" i="93" s="1"/>
  <c r="AB31" i="93" a="1"/>
  <c r="AB31" i="93" s="1"/>
  <c r="AC31" i="93" a="1"/>
  <c r="AC31" i="93" s="1"/>
  <c r="AD31" i="93" a="1"/>
  <c r="AD31" i="93" s="1"/>
  <c r="AE31" i="93" a="1"/>
  <c r="AE31" i="93" s="1"/>
  <c r="AF31" i="93" a="1"/>
  <c r="AF31" i="93" s="1"/>
  <c r="AG31" i="93" a="1"/>
  <c r="AG31" i="93" s="1"/>
  <c r="AH31" i="93" a="1"/>
  <c r="AH31" i="93" s="1"/>
  <c r="AI31" i="93" a="1"/>
  <c r="AI31" i="93" s="1"/>
  <c r="AJ31" i="93" a="1"/>
  <c r="AJ31" i="93" s="1"/>
  <c r="AK31" i="93" a="1"/>
  <c r="AK31" i="93" s="1"/>
  <c r="AL31" i="93" a="1"/>
  <c r="AL31" i="93" s="1"/>
  <c r="AM31" i="93" a="1"/>
  <c r="AM31" i="93" s="1"/>
  <c r="AN31" i="93" a="1"/>
  <c r="AN31" i="93" s="1"/>
  <c r="AO31" i="93" a="1"/>
  <c r="AO31" i="93" s="1"/>
  <c r="AP31" i="93" a="1"/>
  <c r="AP31" i="93" s="1"/>
  <c r="AQ31" i="93" a="1"/>
  <c r="AQ31" i="93" s="1"/>
  <c r="AR31" i="93" a="1"/>
  <c r="AR31" i="93" s="1"/>
  <c r="AS31" i="93" a="1"/>
  <c r="AS31" i="93" s="1"/>
  <c r="AT31" i="93" a="1"/>
  <c r="AT31" i="93" s="1"/>
  <c r="AU31" i="93" a="1"/>
  <c r="AU31" i="93" s="1"/>
  <c r="AV31" i="93" a="1"/>
  <c r="AV31" i="93" s="1"/>
  <c r="AW31" i="93" a="1"/>
  <c r="AW31" i="93" s="1"/>
  <c r="AX31" i="93" a="1"/>
  <c r="AX31" i="93" s="1"/>
  <c r="AY31" i="93" a="1"/>
  <c r="AY31" i="93" s="1"/>
  <c r="AZ31" i="93" a="1"/>
  <c r="AZ31" i="93" s="1"/>
  <c r="BA31" i="93" a="1"/>
  <c r="BA31" i="93" s="1"/>
  <c r="BB31" i="93" a="1"/>
  <c r="BB31" i="93" s="1"/>
  <c r="BC31" i="93" a="1"/>
  <c r="BC31" i="93" s="1"/>
  <c r="BD31" i="93" a="1"/>
  <c r="BD31" i="93" s="1"/>
  <c r="BE31" i="93" a="1"/>
  <c r="BE31" i="93" s="1"/>
  <c r="BF31" i="93" a="1"/>
  <c r="BF31" i="93" s="1"/>
  <c r="BG31" i="93" a="1"/>
  <c r="BG31" i="93" s="1"/>
  <c r="BH31" i="93" a="1"/>
  <c r="BH31" i="93" s="1"/>
  <c r="E32" i="93" a="1"/>
  <c r="E32" i="93" s="1"/>
  <c r="F32" i="93" a="1"/>
  <c r="F32" i="93" s="1"/>
  <c r="G32" i="93" a="1"/>
  <c r="G32" i="93" s="1"/>
  <c r="H32" i="93" a="1"/>
  <c r="H32" i="93" s="1"/>
  <c r="I32" i="93" a="1"/>
  <c r="I32" i="93" s="1"/>
  <c r="J32" i="93" a="1"/>
  <c r="J32" i="93" s="1"/>
  <c r="K32" i="93" a="1"/>
  <c r="K32" i="93" s="1"/>
  <c r="L32" i="93" a="1"/>
  <c r="L32" i="93" s="1"/>
  <c r="M32" i="93" a="1"/>
  <c r="M32" i="93" s="1"/>
  <c r="N32" i="93" a="1"/>
  <c r="N32" i="93" s="1"/>
  <c r="O32" i="93" a="1"/>
  <c r="O32" i="93" s="1"/>
  <c r="P32" i="93" a="1"/>
  <c r="P32" i="93" s="1"/>
  <c r="Q32" i="93" a="1"/>
  <c r="Q32" i="93" s="1"/>
  <c r="R32" i="93" a="1"/>
  <c r="R32" i="93" s="1"/>
  <c r="S32" i="93" a="1"/>
  <c r="S32" i="93" s="1"/>
  <c r="T32" i="93" a="1"/>
  <c r="T32" i="93" s="1"/>
  <c r="U32" i="93" a="1"/>
  <c r="U32" i="93" s="1"/>
  <c r="V32" i="93" a="1"/>
  <c r="V32" i="93" s="1"/>
  <c r="W32" i="93" a="1"/>
  <c r="W32" i="93" s="1"/>
  <c r="X32" i="93" a="1"/>
  <c r="X32" i="93" s="1"/>
  <c r="Y32" i="93" a="1"/>
  <c r="Y32" i="93" s="1"/>
  <c r="Z32" i="93" a="1"/>
  <c r="Z32" i="93" s="1"/>
  <c r="AA32" i="93" a="1"/>
  <c r="AA32" i="93" s="1"/>
  <c r="AB32" i="93" a="1"/>
  <c r="AB32" i="93" s="1"/>
  <c r="AC32" i="93" a="1"/>
  <c r="AC32" i="93" s="1"/>
  <c r="AD32" i="93" a="1"/>
  <c r="AD32" i="93" s="1"/>
  <c r="AE32" i="93" a="1"/>
  <c r="AE32" i="93" s="1"/>
  <c r="AF32" i="93" a="1"/>
  <c r="AF32" i="93" s="1"/>
  <c r="AG32" i="93" a="1"/>
  <c r="AG32" i="93" s="1"/>
  <c r="AH32" i="93" a="1"/>
  <c r="AH32" i="93" s="1"/>
  <c r="AI32" i="93" a="1"/>
  <c r="AI32" i="93" s="1"/>
  <c r="AJ32" i="93" a="1"/>
  <c r="AJ32" i="93" s="1"/>
  <c r="AK32" i="93" a="1"/>
  <c r="AK32" i="93" s="1"/>
  <c r="AL32" i="93" a="1"/>
  <c r="AL32" i="93" s="1"/>
  <c r="AM32" i="93" a="1"/>
  <c r="AM32" i="93" s="1"/>
  <c r="AN32" i="93" a="1"/>
  <c r="AN32" i="93" s="1"/>
  <c r="AO32" i="93" a="1"/>
  <c r="AO32" i="93" s="1"/>
  <c r="AP32" i="93" a="1"/>
  <c r="AP32" i="93" s="1"/>
  <c r="AQ32" i="93" a="1"/>
  <c r="AQ32" i="93" s="1"/>
  <c r="AR32" i="93" a="1"/>
  <c r="AR32" i="93" s="1"/>
  <c r="AS32" i="93" a="1"/>
  <c r="AS32" i="93" s="1"/>
  <c r="AT32" i="93" a="1"/>
  <c r="AT32" i="93" s="1"/>
  <c r="AU32" i="93" a="1"/>
  <c r="AU32" i="93" s="1"/>
  <c r="AV32" i="93" a="1"/>
  <c r="AV32" i="93" s="1"/>
  <c r="AW32" i="93" a="1"/>
  <c r="AW32" i="93" s="1"/>
  <c r="AX32" i="93" a="1"/>
  <c r="AX32" i="93" s="1"/>
  <c r="AY32" i="93" a="1"/>
  <c r="AY32" i="93" s="1"/>
  <c r="AZ32" i="93" a="1"/>
  <c r="AZ32" i="93" s="1"/>
  <c r="BA32" i="93" a="1"/>
  <c r="BA32" i="93" s="1"/>
  <c r="BB32" i="93" a="1"/>
  <c r="BB32" i="93" s="1"/>
  <c r="BC32" i="93" a="1"/>
  <c r="BC32" i="93" s="1"/>
  <c r="BD32" i="93" a="1"/>
  <c r="BD32" i="93" s="1"/>
  <c r="BE32" i="93" a="1"/>
  <c r="BE32" i="93" s="1"/>
  <c r="BF32" i="93" a="1"/>
  <c r="BF32" i="93" s="1"/>
  <c r="BG32" i="93" a="1"/>
  <c r="BG32" i="93" s="1"/>
  <c r="BH32" i="93" a="1"/>
  <c r="BH32" i="93" s="1"/>
  <c r="E33" i="93" a="1"/>
  <c r="E33" i="93" s="1"/>
  <c r="F33" i="93" a="1"/>
  <c r="F33" i="93" s="1"/>
  <c r="G33" i="93" a="1"/>
  <c r="G33" i="93" s="1"/>
  <c r="H33" i="93" a="1"/>
  <c r="H33" i="93" s="1"/>
  <c r="I33" i="93" a="1"/>
  <c r="I33" i="93" s="1"/>
  <c r="J33" i="93" a="1"/>
  <c r="J33" i="93" s="1"/>
  <c r="K33" i="93" a="1"/>
  <c r="K33" i="93" s="1"/>
  <c r="L33" i="93" a="1"/>
  <c r="L33" i="93" s="1"/>
  <c r="M33" i="93" a="1"/>
  <c r="M33" i="93" s="1"/>
  <c r="N33" i="93" a="1"/>
  <c r="N33" i="93" s="1"/>
  <c r="O33" i="93" a="1"/>
  <c r="O33" i="93" s="1"/>
  <c r="P33" i="93" a="1"/>
  <c r="P33" i="93" s="1"/>
  <c r="Q33" i="93" a="1"/>
  <c r="Q33" i="93" s="1"/>
  <c r="R33" i="93" a="1"/>
  <c r="R33" i="93" s="1"/>
  <c r="S33" i="93" a="1"/>
  <c r="S33" i="93" s="1"/>
  <c r="T33" i="93" a="1"/>
  <c r="T33" i="93" s="1"/>
  <c r="U33" i="93" a="1"/>
  <c r="U33" i="93" s="1"/>
  <c r="V33" i="93" a="1"/>
  <c r="V33" i="93" s="1"/>
  <c r="W33" i="93" a="1"/>
  <c r="W33" i="93" s="1"/>
  <c r="X33" i="93" a="1"/>
  <c r="X33" i="93" s="1"/>
  <c r="Y33" i="93" a="1"/>
  <c r="Y33" i="93" s="1"/>
  <c r="Z33" i="93" a="1"/>
  <c r="Z33" i="93" s="1"/>
  <c r="AA33" i="93" a="1"/>
  <c r="AA33" i="93" s="1"/>
  <c r="AB33" i="93" a="1"/>
  <c r="AB33" i="93" s="1"/>
  <c r="AC33" i="93" a="1"/>
  <c r="AC33" i="93" s="1"/>
  <c r="AD33" i="93" a="1"/>
  <c r="AD33" i="93" s="1"/>
  <c r="AE33" i="93" a="1"/>
  <c r="AE33" i="93" s="1"/>
  <c r="AF33" i="93" a="1"/>
  <c r="AF33" i="93" s="1"/>
  <c r="AG33" i="93" a="1"/>
  <c r="AG33" i="93" s="1"/>
  <c r="AH33" i="93" a="1"/>
  <c r="AH33" i="93" s="1"/>
  <c r="AI33" i="93" a="1"/>
  <c r="AI33" i="93" s="1"/>
  <c r="AJ33" i="93" a="1"/>
  <c r="AJ33" i="93" s="1"/>
  <c r="AK33" i="93" a="1"/>
  <c r="AK33" i="93" s="1"/>
  <c r="AL33" i="93" a="1"/>
  <c r="AL33" i="93" s="1"/>
  <c r="AM33" i="93" a="1"/>
  <c r="AM33" i="93" s="1"/>
  <c r="AN33" i="93" a="1"/>
  <c r="AN33" i="93" s="1"/>
  <c r="AO33" i="93" a="1"/>
  <c r="AO33" i="93" s="1"/>
  <c r="AP33" i="93" a="1"/>
  <c r="AP33" i="93" s="1"/>
  <c r="AQ33" i="93" a="1"/>
  <c r="AQ33" i="93" s="1"/>
  <c r="AR33" i="93" a="1"/>
  <c r="AR33" i="93" s="1"/>
  <c r="AS33" i="93" a="1"/>
  <c r="AS33" i="93" s="1"/>
  <c r="AT33" i="93" a="1"/>
  <c r="AT33" i="93" s="1"/>
  <c r="AU33" i="93" a="1"/>
  <c r="AU33" i="93" s="1"/>
  <c r="AV33" i="93" a="1"/>
  <c r="AV33" i="93" s="1"/>
  <c r="AW33" i="93" a="1"/>
  <c r="AW33" i="93" s="1"/>
  <c r="AX33" i="93" a="1"/>
  <c r="AX33" i="93" s="1"/>
  <c r="AY33" i="93" a="1"/>
  <c r="AY33" i="93" s="1"/>
  <c r="AZ33" i="93" a="1"/>
  <c r="AZ33" i="93" s="1"/>
  <c r="BA33" i="93" a="1"/>
  <c r="BA33" i="93" s="1"/>
  <c r="BB33" i="93" a="1"/>
  <c r="BB33" i="93" s="1"/>
  <c r="BC33" i="93" a="1"/>
  <c r="BC33" i="93" s="1"/>
  <c r="BD33" i="93" a="1"/>
  <c r="BD33" i="93" s="1"/>
  <c r="BE33" i="93" a="1"/>
  <c r="BE33" i="93" s="1"/>
  <c r="BF33" i="93" a="1"/>
  <c r="BF33" i="93" s="1"/>
  <c r="BG33" i="93" a="1"/>
  <c r="BG33" i="93" s="1"/>
  <c r="BH33" i="93" a="1"/>
  <c r="BH33" i="93" s="1"/>
  <c r="E34" i="93" a="1"/>
  <c r="E34" i="93" s="1"/>
  <c r="F34" i="93" a="1"/>
  <c r="F34" i="93" s="1"/>
  <c r="G34" i="93" a="1"/>
  <c r="G34" i="93" s="1"/>
  <c r="H34" i="93" a="1"/>
  <c r="H34" i="93" s="1"/>
  <c r="I34" i="93" a="1"/>
  <c r="I34" i="93" s="1"/>
  <c r="J34" i="93" a="1"/>
  <c r="J34" i="93" s="1"/>
  <c r="K34" i="93" a="1"/>
  <c r="K34" i="93" s="1"/>
  <c r="L34" i="93" a="1"/>
  <c r="L34" i="93" s="1"/>
  <c r="M34" i="93" a="1"/>
  <c r="M34" i="93" s="1"/>
  <c r="N34" i="93" a="1"/>
  <c r="N34" i="93" s="1"/>
  <c r="O34" i="93" a="1"/>
  <c r="O34" i="93" s="1"/>
  <c r="P34" i="93" a="1"/>
  <c r="P34" i="93" s="1"/>
  <c r="Q34" i="93" a="1"/>
  <c r="Q34" i="93" s="1"/>
  <c r="R34" i="93" a="1"/>
  <c r="R34" i="93" s="1"/>
  <c r="S34" i="93" a="1"/>
  <c r="S34" i="93" s="1"/>
  <c r="T34" i="93" a="1"/>
  <c r="T34" i="93" s="1"/>
  <c r="U34" i="93" a="1"/>
  <c r="U34" i="93" s="1"/>
  <c r="V34" i="93" a="1"/>
  <c r="V34" i="93" s="1"/>
  <c r="W34" i="93" a="1"/>
  <c r="W34" i="93" s="1"/>
  <c r="X34" i="93" a="1"/>
  <c r="X34" i="93" s="1"/>
  <c r="Y34" i="93" a="1"/>
  <c r="Y34" i="93" s="1"/>
  <c r="Z34" i="93" a="1"/>
  <c r="Z34" i="93" s="1"/>
  <c r="AA34" i="93" a="1"/>
  <c r="AA34" i="93" s="1"/>
  <c r="AB34" i="93" a="1"/>
  <c r="AB34" i="93" s="1"/>
  <c r="AC34" i="93" a="1"/>
  <c r="AC34" i="93" s="1"/>
  <c r="AD34" i="93" a="1"/>
  <c r="AD34" i="93" s="1"/>
  <c r="AE34" i="93" a="1"/>
  <c r="AE34" i="93" s="1"/>
  <c r="AF34" i="93" a="1"/>
  <c r="AF34" i="93" s="1"/>
  <c r="AG34" i="93" a="1"/>
  <c r="AG34" i="93" s="1"/>
  <c r="AH34" i="93" a="1"/>
  <c r="AH34" i="93" s="1"/>
  <c r="AI34" i="93" a="1"/>
  <c r="AI34" i="93" s="1"/>
  <c r="AJ34" i="93" a="1"/>
  <c r="AJ34" i="93" s="1"/>
  <c r="AK34" i="93" a="1"/>
  <c r="AK34" i="93" s="1"/>
  <c r="AL34" i="93" a="1"/>
  <c r="AL34" i="93" s="1"/>
  <c r="AM34" i="93" a="1"/>
  <c r="AM34" i="93" s="1"/>
  <c r="AN34" i="93" a="1"/>
  <c r="AN34" i="93" s="1"/>
  <c r="AO34" i="93" a="1"/>
  <c r="AO34" i="93" s="1"/>
  <c r="AP34" i="93" a="1"/>
  <c r="AP34" i="93" s="1"/>
  <c r="AQ34" i="93" a="1"/>
  <c r="AQ34" i="93" s="1"/>
  <c r="AR34" i="93" a="1"/>
  <c r="AR34" i="93" s="1"/>
  <c r="AS34" i="93" a="1"/>
  <c r="AS34" i="93" s="1"/>
  <c r="AT34" i="93" a="1"/>
  <c r="AT34" i="93" s="1"/>
  <c r="AU34" i="93" a="1"/>
  <c r="AU34" i="93" s="1"/>
  <c r="AV34" i="93" a="1"/>
  <c r="AV34" i="93" s="1"/>
  <c r="AW34" i="93" a="1"/>
  <c r="AW34" i="93" s="1"/>
  <c r="AX34" i="93" a="1"/>
  <c r="AX34" i="93" s="1"/>
  <c r="AY34" i="93" a="1"/>
  <c r="AY34" i="93" s="1"/>
  <c r="AZ34" i="93" a="1"/>
  <c r="AZ34" i="93" s="1"/>
  <c r="BA34" i="93" a="1"/>
  <c r="BA34" i="93" s="1"/>
  <c r="BB34" i="93" a="1"/>
  <c r="BB34" i="93" s="1"/>
  <c r="BC34" i="93" a="1"/>
  <c r="BC34" i="93" s="1"/>
  <c r="BD34" i="93" a="1"/>
  <c r="BD34" i="93" s="1"/>
  <c r="BE34" i="93" a="1"/>
  <c r="BE34" i="93" s="1"/>
  <c r="BF34" i="93" a="1"/>
  <c r="BF34" i="93" s="1"/>
  <c r="BG34" i="93" a="1"/>
  <c r="BG34" i="93" s="1"/>
  <c r="BH34" i="93" a="1"/>
  <c r="BH34" i="93" s="1"/>
  <c r="E35" i="93" a="1"/>
  <c r="E35" i="93" s="1"/>
  <c r="F35" i="93" a="1"/>
  <c r="F35" i="93" s="1"/>
  <c r="G35" i="93" a="1"/>
  <c r="G35" i="93" s="1"/>
  <c r="H35" i="93" a="1"/>
  <c r="H35" i="93" s="1"/>
  <c r="I35" i="93" a="1"/>
  <c r="I35" i="93" s="1"/>
  <c r="J35" i="93" a="1"/>
  <c r="J35" i="93" s="1"/>
  <c r="K35" i="93" a="1"/>
  <c r="K35" i="93" s="1"/>
  <c r="L35" i="93" a="1"/>
  <c r="L35" i="93" s="1"/>
  <c r="M35" i="93" a="1"/>
  <c r="M35" i="93" s="1"/>
  <c r="N35" i="93" a="1"/>
  <c r="N35" i="93" s="1"/>
  <c r="O35" i="93" a="1"/>
  <c r="O35" i="93" s="1"/>
  <c r="P35" i="93" a="1"/>
  <c r="P35" i="93" s="1"/>
  <c r="Q35" i="93" a="1"/>
  <c r="Q35" i="93" s="1"/>
  <c r="R35" i="93" a="1"/>
  <c r="R35" i="93" s="1"/>
  <c r="S35" i="93" a="1"/>
  <c r="S35" i="93" s="1"/>
  <c r="T35" i="93" a="1"/>
  <c r="T35" i="93" s="1"/>
  <c r="U35" i="93" a="1"/>
  <c r="U35" i="93" s="1"/>
  <c r="V35" i="93" a="1"/>
  <c r="V35" i="93" s="1"/>
  <c r="W35" i="93" a="1"/>
  <c r="W35" i="93" s="1"/>
  <c r="X35" i="93" a="1"/>
  <c r="X35" i="93" s="1"/>
  <c r="Y35" i="93" a="1"/>
  <c r="Y35" i="93" s="1"/>
  <c r="Z35" i="93" a="1"/>
  <c r="Z35" i="93" s="1"/>
  <c r="AA35" i="93" a="1"/>
  <c r="AA35" i="93" s="1"/>
  <c r="AB35" i="93" a="1"/>
  <c r="AB35" i="93" s="1"/>
  <c r="AC35" i="93" a="1"/>
  <c r="AC35" i="93" s="1"/>
  <c r="AD35" i="93" a="1"/>
  <c r="AD35" i="93" s="1"/>
  <c r="AE35" i="93" a="1"/>
  <c r="AE35" i="93" s="1"/>
  <c r="AF35" i="93" a="1"/>
  <c r="AF35" i="93" s="1"/>
  <c r="AG35" i="93" a="1"/>
  <c r="AG35" i="93" s="1"/>
  <c r="AH35" i="93" a="1"/>
  <c r="AH35" i="93" s="1"/>
  <c r="AI35" i="93" a="1"/>
  <c r="AI35" i="93" s="1"/>
  <c r="AJ35" i="93" a="1"/>
  <c r="AJ35" i="93" s="1"/>
  <c r="AK35" i="93" a="1"/>
  <c r="AK35" i="93" s="1"/>
  <c r="AL35" i="93" a="1"/>
  <c r="AL35" i="93" s="1"/>
  <c r="AM35" i="93" a="1"/>
  <c r="AM35" i="93" s="1"/>
  <c r="AN35" i="93" a="1"/>
  <c r="AN35" i="93" s="1"/>
  <c r="AO35" i="93" a="1"/>
  <c r="AO35" i="93" s="1"/>
  <c r="AP35" i="93" a="1"/>
  <c r="AP35" i="93" s="1"/>
  <c r="AQ35" i="93" a="1"/>
  <c r="AQ35" i="93" s="1"/>
  <c r="AR35" i="93" a="1"/>
  <c r="AR35" i="93" s="1"/>
  <c r="AS35" i="93" a="1"/>
  <c r="AS35" i="93" s="1"/>
  <c r="AT35" i="93" a="1"/>
  <c r="AT35" i="93" s="1"/>
  <c r="AU35" i="93" a="1"/>
  <c r="AU35" i="93" s="1"/>
  <c r="AV35" i="93" a="1"/>
  <c r="AV35" i="93" s="1"/>
  <c r="AW35" i="93" a="1"/>
  <c r="AW35" i="93" s="1"/>
  <c r="AX35" i="93" a="1"/>
  <c r="AX35" i="93" s="1"/>
  <c r="AY35" i="93" a="1"/>
  <c r="AY35" i="93" s="1"/>
  <c r="AZ35" i="93" a="1"/>
  <c r="AZ35" i="93" s="1"/>
  <c r="BA35" i="93" a="1"/>
  <c r="BA35" i="93" s="1"/>
  <c r="BB35" i="93" a="1"/>
  <c r="BB35" i="93" s="1"/>
  <c r="BC35" i="93" a="1"/>
  <c r="BC35" i="93" s="1"/>
  <c r="BD35" i="93" a="1"/>
  <c r="BD35" i="93" s="1"/>
  <c r="BE35" i="93" a="1"/>
  <c r="BE35" i="93" s="1"/>
  <c r="BF35" i="93" a="1"/>
  <c r="BF35" i="93" s="1"/>
  <c r="BG35" i="93" a="1"/>
  <c r="BG35" i="93" s="1"/>
  <c r="BH35" i="93" a="1"/>
  <c r="BH35" i="93" s="1"/>
  <c r="E36" i="93" a="1"/>
  <c r="E36" i="93" s="1"/>
  <c r="F36" i="93" a="1"/>
  <c r="F36" i="93" s="1"/>
  <c r="G36" i="93" a="1"/>
  <c r="G36" i="93" s="1"/>
  <c r="H36" i="93" a="1"/>
  <c r="H36" i="93" s="1"/>
  <c r="I36" i="93" a="1"/>
  <c r="I36" i="93" s="1"/>
  <c r="J36" i="93" a="1"/>
  <c r="J36" i="93" s="1"/>
  <c r="K36" i="93" a="1"/>
  <c r="K36" i="93" s="1"/>
  <c r="L36" i="93" a="1"/>
  <c r="L36" i="93" s="1"/>
  <c r="M36" i="93" a="1"/>
  <c r="M36" i="93" s="1"/>
  <c r="N36" i="93" a="1"/>
  <c r="N36" i="93" s="1"/>
  <c r="O36" i="93" a="1"/>
  <c r="O36" i="93" s="1"/>
  <c r="P36" i="93" a="1"/>
  <c r="P36" i="93" s="1"/>
  <c r="Q36" i="93" a="1"/>
  <c r="Q36" i="93" s="1"/>
  <c r="R36" i="93" a="1"/>
  <c r="R36" i="93" s="1"/>
  <c r="S36" i="93" a="1"/>
  <c r="S36" i="93" s="1"/>
  <c r="T36" i="93" a="1"/>
  <c r="T36" i="93" s="1"/>
  <c r="U36" i="93" a="1"/>
  <c r="U36" i="93" s="1"/>
  <c r="V36" i="93" a="1"/>
  <c r="V36" i="93" s="1"/>
  <c r="W36" i="93" a="1"/>
  <c r="W36" i="93" s="1"/>
  <c r="X36" i="93" a="1"/>
  <c r="X36" i="93" s="1"/>
  <c r="Y36" i="93" a="1"/>
  <c r="Y36" i="93" s="1"/>
  <c r="Z36" i="93" a="1"/>
  <c r="Z36" i="93" s="1"/>
  <c r="AA36" i="93" a="1"/>
  <c r="AA36" i="93" s="1"/>
  <c r="AB36" i="93" a="1"/>
  <c r="AB36" i="93" s="1"/>
  <c r="AC36" i="93" a="1"/>
  <c r="AC36" i="93" s="1"/>
  <c r="AD36" i="93" a="1"/>
  <c r="AD36" i="93" s="1"/>
  <c r="AE36" i="93" a="1"/>
  <c r="AE36" i="93" s="1"/>
  <c r="AF36" i="93" a="1"/>
  <c r="AF36" i="93" s="1"/>
  <c r="AG36" i="93" a="1"/>
  <c r="AG36" i="93" s="1"/>
  <c r="AH36" i="93" a="1"/>
  <c r="AH36" i="93" s="1"/>
  <c r="AI36" i="93" a="1"/>
  <c r="AI36" i="93" s="1"/>
  <c r="AJ36" i="93" a="1"/>
  <c r="AJ36" i="93" s="1"/>
  <c r="AK36" i="93" a="1"/>
  <c r="AK36" i="93" s="1"/>
  <c r="AL36" i="93" a="1"/>
  <c r="AL36" i="93" s="1"/>
  <c r="AM36" i="93" a="1"/>
  <c r="AM36" i="93" s="1"/>
  <c r="AN36" i="93" a="1"/>
  <c r="AN36" i="93" s="1"/>
  <c r="AO36" i="93" a="1"/>
  <c r="AO36" i="93" s="1"/>
  <c r="AP36" i="93" a="1"/>
  <c r="AP36" i="93" s="1"/>
  <c r="AQ36" i="93" a="1"/>
  <c r="AQ36" i="93" s="1"/>
  <c r="AR36" i="93" a="1"/>
  <c r="AR36" i="93" s="1"/>
  <c r="AS36" i="93" a="1"/>
  <c r="AS36" i="93" s="1"/>
  <c r="AT36" i="93" a="1"/>
  <c r="AT36" i="93" s="1"/>
  <c r="AU36" i="93" a="1"/>
  <c r="AU36" i="93" s="1"/>
  <c r="AV36" i="93" a="1"/>
  <c r="AV36" i="93" s="1"/>
  <c r="AW36" i="93" a="1"/>
  <c r="AW36" i="93" s="1"/>
  <c r="AX36" i="93" a="1"/>
  <c r="AX36" i="93" s="1"/>
  <c r="AY36" i="93" a="1"/>
  <c r="AY36" i="93" s="1"/>
  <c r="AZ36" i="93" a="1"/>
  <c r="AZ36" i="93" s="1"/>
  <c r="BA36" i="93" a="1"/>
  <c r="BA36" i="93" s="1"/>
  <c r="BB36" i="93" a="1"/>
  <c r="BB36" i="93" s="1"/>
  <c r="BC36" i="93" a="1"/>
  <c r="BC36" i="93" s="1"/>
  <c r="BD36" i="93" a="1"/>
  <c r="BD36" i="93" s="1"/>
  <c r="BE36" i="93" a="1"/>
  <c r="BE36" i="93" s="1"/>
  <c r="BF36" i="93" a="1"/>
  <c r="BF36" i="93" s="1"/>
  <c r="BG36" i="93" a="1"/>
  <c r="BG36" i="93" s="1"/>
  <c r="BH36" i="93" a="1"/>
  <c r="BH36" i="93" s="1"/>
  <c r="E37" i="93" a="1"/>
  <c r="E37" i="93" s="1"/>
  <c r="F37" i="93" a="1"/>
  <c r="F37" i="93" s="1"/>
  <c r="G37" i="93" a="1"/>
  <c r="G37" i="93" s="1"/>
  <c r="H37" i="93" a="1"/>
  <c r="H37" i="93" s="1"/>
  <c r="I37" i="93" a="1"/>
  <c r="I37" i="93" s="1"/>
  <c r="J37" i="93" a="1"/>
  <c r="J37" i="93" s="1"/>
  <c r="K37" i="93" a="1"/>
  <c r="K37" i="93" s="1"/>
  <c r="L37" i="93" a="1"/>
  <c r="L37" i="93" s="1"/>
  <c r="M37" i="93" a="1"/>
  <c r="M37" i="93" s="1"/>
  <c r="N37" i="93" a="1"/>
  <c r="N37" i="93" s="1"/>
  <c r="O37" i="93" a="1"/>
  <c r="O37" i="93" s="1"/>
  <c r="P37" i="93" a="1"/>
  <c r="P37" i="93" s="1"/>
  <c r="Q37" i="93" a="1"/>
  <c r="Q37" i="93" s="1"/>
  <c r="R37" i="93" a="1"/>
  <c r="R37" i="93" s="1"/>
  <c r="S37" i="93" a="1"/>
  <c r="S37" i="93" s="1"/>
  <c r="T37" i="93" a="1"/>
  <c r="T37" i="93" s="1"/>
  <c r="U37" i="93" a="1"/>
  <c r="U37" i="93" s="1"/>
  <c r="V37" i="93" a="1"/>
  <c r="V37" i="93" s="1"/>
  <c r="W37" i="93" a="1"/>
  <c r="W37" i="93" s="1"/>
  <c r="X37" i="93" a="1"/>
  <c r="X37" i="93" s="1"/>
  <c r="Y37" i="93" a="1"/>
  <c r="Y37" i="93" s="1"/>
  <c r="Z37" i="93" a="1"/>
  <c r="Z37" i="93" s="1"/>
  <c r="AA37" i="93" a="1"/>
  <c r="AA37" i="93" s="1"/>
  <c r="AB37" i="93" a="1"/>
  <c r="AB37" i="93" s="1"/>
  <c r="AC37" i="93" a="1"/>
  <c r="AC37" i="93" s="1"/>
  <c r="AD37" i="93" a="1"/>
  <c r="AD37" i="93" s="1"/>
  <c r="AE37" i="93" a="1"/>
  <c r="AE37" i="93" s="1"/>
  <c r="AF37" i="93" a="1"/>
  <c r="AF37" i="93" s="1"/>
  <c r="AG37" i="93" a="1"/>
  <c r="AG37" i="93" s="1"/>
  <c r="AH37" i="93" a="1"/>
  <c r="AH37" i="93" s="1"/>
  <c r="AI37" i="93" a="1"/>
  <c r="AI37" i="93" s="1"/>
  <c r="AJ37" i="93" a="1"/>
  <c r="AJ37" i="93" s="1"/>
  <c r="AK37" i="93" a="1"/>
  <c r="AK37" i="93" s="1"/>
  <c r="AL37" i="93" a="1"/>
  <c r="AL37" i="93" s="1"/>
  <c r="AM37" i="93" a="1"/>
  <c r="AM37" i="93" s="1"/>
  <c r="AN37" i="93" a="1"/>
  <c r="AN37" i="93" s="1"/>
  <c r="AO37" i="93" a="1"/>
  <c r="AO37" i="93" s="1"/>
  <c r="AP37" i="93" a="1"/>
  <c r="AP37" i="93" s="1"/>
  <c r="AQ37" i="93" a="1"/>
  <c r="AQ37" i="93" s="1"/>
  <c r="AR37" i="93" a="1"/>
  <c r="AR37" i="93" s="1"/>
  <c r="AS37" i="93" a="1"/>
  <c r="AS37" i="93" s="1"/>
  <c r="AT37" i="93" a="1"/>
  <c r="AT37" i="93" s="1"/>
  <c r="AU37" i="93" a="1"/>
  <c r="AU37" i="93" s="1"/>
  <c r="AV37" i="93" a="1"/>
  <c r="AV37" i="93" s="1"/>
  <c r="AW37" i="93" a="1"/>
  <c r="AW37" i="93" s="1"/>
  <c r="AX37" i="93" a="1"/>
  <c r="AX37" i="93" s="1"/>
  <c r="AY37" i="93" a="1"/>
  <c r="AY37" i="93" s="1"/>
  <c r="AZ37" i="93" a="1"/>
  <c r="AZ37" i="93" s="1"/>
  <c r="BA37" i="93" a="1"/>
  <c r="BA37" i="93" s="1"/>
  <c r="BB37" i="93" a="1"/>
  <c r="BB37" i="93" s="1"/>
  <c r="BC37" i="93" a="1"/>
  <c r="BC37" i="93" s="1"/>
  <c r="BD37" i="93" a="1"/>
  <c r="BD37" i="93" s="1"/>
  <c r="BE37" i="93" a="1"/>
  <c r="BE37" i="93" s="1"/>
  <c r="BF37" i="93" a="1"/>
  <c r="BF37" i="93" s="1"/>
  <c r="BG37" i="93" a="1"/>
  <c r="BG37" i="93" s="1"/>
  <c r="BH37" i="93" a="1"/>
  <c r="BH37" i="93" s="1"/>
  <c r="E38" i="93" a="1"/>
  <c r="E38" i="93" s="1"/>
  <c r="F38" i="93" a="1"/>
  <c r="F38" i="93" s="1"/>
  <c r="G38" i="93" a="1"/>
  <c r="G38" i="93" s="1"/>
  <c r="H38" i="93" a="1"/>
  <c r="H38" i="93" s="1"/>
  <c r="I38" i="93" a="1"/>
  <c r="I38" i="93" s="1"/>
  <c r="J38" i="93" a="1"/>
  <c r="J38" i="93" s="1"/>
  <c r="K38" i="93" a="1"/>
  <c r="K38" i="93" s="1"/>
  <c r="L38" i="93" a="1"/>
  <c r="L38" i="93" s="1"/>
  <c r="M38" i="93" a="1"/>
  <c r="M38" i="93" s="1"/>
  <c r="N38" i="93" a="1"/>
  <c r="N38" i="93" s="1"/>
  <c r="O38" i="93" a="1"/>
  <c r="O38" i="93" s="1"/>
  <c r="P38" i="93" a="1"/>
  <c r="P38" i="93" s="1"/>
  <c r="Q38" i="93" a="1"/>
  <c r="Q38" i="93" s="1"/>
  <c r="R38" i="93" a="1"/>
  <c r="R38" i="93" s="1"/>
  <c r="S38" i="93" a="1"/>
  <c r="S38" i="93" s="1"/>
  <c r="T38" i="93" a="1"/>
  <c r="T38" i="93" s="1"/>
  <c r="U38" i="93" a="1"/>
  <c r="U38" i="93" s="1"/>
  <c r="V38" i="93" a="1"/>
  <c r="V38" i="93" s="1"/>
  <c r="W38" i="93" a="1"/>
  <c r="W38" i="93" s="1"/>
  <c r="X38" i="93" a="1"/>
  <c r="X38" i="93" s="1"/>
  <c r="Y38" i="93" a="1"/>
  <c r="Y38" i="93" s="1"/>
  <c r="Z38" i="93" a="1"/>
  <c r="Z38" i="93" s="1"/>
  <c r="AA38" i="93" a="1"/>
  <c r="AA38" i="93" s="1"/>
  <c r="AB38" i="93" a="1"/>
  <c r="AB38" i="93" s="1"/>
  <c r="AC38" i="93" a="1"/>
  <c r="AC38" i="93" s="1"/>
  <c r="AD38" i="93" a="1"/>
  <c r="AD38" i="93" s="1"/>
  <c r="AE38" i="93" a="1"/>
  <c r="AE38" i="93" s="1"/>
  <c r="AF38" i="93" a="1"/>
  <c r="AF38" i="93" s="1"/>
  <c r="AG38" i="93" a="1"/>
  <c r="AG38" i="93" s="1"/>
  <c r="AH38" i="93" a="1"/>
  <c r="AH38" i="93" s="1"/>
  <c r="AI38" i="93" a="1"/>
  <c r="AI38" i="93" s="1"/>
  <c r="AJ38" i="93" a="1"/>
  <c r="AJ38" i="93" s="1"/>
  <c r="AK38" i="93" a="1"/>
  <c r="AK38" i="93" s="1"/>
  <c r="AL38" i="93" a="1"/>
  <c r="AL38" i="93" s="1"/>
  <c r="AM38" i="93" a="1"/>
  <c r="AM38" i="93" s="1"/>
  <c r="AN38" i="93" a="1"/>
  <c r="AN38" i="93" s="1"/>
  <c r="AO38" i="93" a="1"/>
  <c r="AO38" i="93" s="1"/>
  <c r="AP38" i="93" a="1"/>
  <c r="AP38" i="93" s="1"/>
  <c r="AQ38" i="93" a="1"/>
  <c r="AQ38" i="93" s="1"/>
  <c r="AR38" i="93" a="1"/>
  <c r="AR38" i="93" s="1"/>
  <c r="AS38" i="93" a="1"/>
  <c r="AS38" i="93" s="1"/>
  <c r="AT38" i="93" a="1"/>
  <c r="AT38" i="93" s="1"/>
  <c r="AU38" i="93" a="1"/>
  <c r="AU38" i="93" s="1"/>
  <c r="AV38" i="93" a="1"/>
  <c r="AV38" i="93" s="1"/>
  <c r="AW38" i="93" a="1"/>
  <c r="AW38" i="93" s="1"/>
  <c r="AX38" i="93" a="1"/>
  <c r="AX38" i="93" s="1"/>
  <c r="AY38" i="93" a="1"/>
  <c r="AY38" i="93" s="1"/>
  <c r="AZ38" i="93" a="1"/>
  <c r="AZ38" i="93" s="1"/>
  <c r="BA38" i="93" a="1"/>
  <c r="BA38" i="93" s="1"/>
  <c r="BB38" i="93" a="1"/>
  <c r="BB38" i="93" s="1"/>
  <c r="BC38" i="93" a="1"/>
  <c r="BC38" i="93" s="1"/>
  <c r="BD38" i="93" a="1"/>
  <c r="BD38" i="93" s="1"/>
  <c r="BE38" i="93" a="1"/>
  <c r="BE38" i="93" s="1"/>
  <c r="BF38" i="93" a="1"/>
  <c r="BF38" i="93" s="1"/>
  <c r="BG38" i="93" a="1"/>
  <c r="BG38" i="93" s="1"/>
  <c r="BH38" i="93" a="1"/>
  <c r="BH38" i="93" s="1"/>
  <c r="E39" i="93" a="1"/>
  <c r="E39" i="93" s="1"/>
  <c r="F39" i="93" a="1"/>
  <c r="F39" i="93" s="1"/>
  <c r="G39" i="93" a="1"/>
  <c r="G39" i="93" s="1"/>
  <c r="H39" i="93" a="1"/>
  <c r="H39" i="93" s="1"/>
  <c r="I39" i="93" a="1"/>
  <c r="I39" i="93" s="1"/>
  <c r="J39" i="93" a="1"/>
  <c r="J39" i="93" s="1"/>
  <c r="K39" i="93" a="1"/>
  <c r="K39" i="93" s="1"/>
  <c r="L39" i="93" a="1"/>
  <c r="L39" i="93" s="1"/>
  <c r="M39" i="93" a="1"/>
  <c r="M39" i="93" s="1"/>
  <c r="N39" i="93" a="1"/>
  <c r="N39" i="93" s="1"/>
  <c r="O39" i="93" a="1"/>
  <c r="O39" i="93" s="1"/>
  <c r="P39" i="93" a="1"/>
  <c r="P39" i="93" s="1"/>
  <c r="Q39" i="93" a="1"/>
  <c r="Q39" i="93" s="1"/>
  <c r="R39" i="93" a="1"/>
  <c r="R39" i="93" s="1"/>
  <c r="S39" i="93" a="1"/>
  <c r="S39" i="93" s="1"/>
  <c r="T39" i="93" a="1"/>
  <c r="T39" i="93" s="1"/>
  <c r="U39" i="93" a="1"/>
  <c r="U39" i="93" s="1"/>
  <c r="V39" i="93" a="1"/>
  <c r="V39" i="93" s="1"/>
  <c r="W39" i="93" a="1"/>
  <c r="W39" i="93" s="1"/>
  <c r="X39" i="93" a="1"/>
  <c r="X39" i="93" s="1"/>
  <c r="Y39" i="93" a="1"/>
  <c r="Y39" i="93" s="1"/>
  <c r="Z39" i="93" a="1"/>
  <c r="Z39" i="93" s="1"/>
  <c r="AA39" i="93" a="1"/>
  <c r="AA39" i="93" s="1"/>
  <c r="AB39" i="93" a="1"/>
  <c r="AB39" i="93" s="1"/>
  <c r="AC39" i="93" a="1"/>
  <c r="AC39" i="93" s="1"/>
  <c r="AD39" i="93" a="1"/>
  <c r="AD39" i="93" s="1"/>
  <c r="AE39" i="93" a="1"/>
  <c r="AE39" i="93" s="1"/>
  <c r="AF39" i="93" a="1"/>
  <c r="AF39" i="93" s="1"/>
  <c r="AG39" i="93" a="1"/>
  <c r="AG39" i="93" s="1"/>
  <c r="AH39" i="93" a="1"/>
  <c r="AH39" i="93" s="1"/>
  <c r="AI39" i="93" a="1"/>
  <c r="AI39" i="93" s="1"/>
  <c r="AJ39" i="93" a="1"/>
  <c r="AJ39" i="93" s="1"/>
  <c r="AK39" i="93" a="1"/>
  <c r="AK39" i="93" s="1"/>
  <c r="AL39" i="93" a="1"/>
  <c r="AL39" i="93" s="1"/>
  <c r="AM39" i="93" a="1"/>
  <c r="AM39" i="93" s="1"/>
  <c r="AN39" i="93" a="1"/>
  <c r="AN39" i="93" s="1"/>
  <c r="AO39" i="93" a="1"/>
  <c r="AO39" i="93" s="1"/>
  <c r="AP39" i="93" a="1"/>
  <c r="AP39" i="93" s="1"/>
  <c r="AQ39" i="93" a="1"/>
  <c r="AQ39" i="93" s="1"/>
  <c r="AR39" i="93" a="1"/>
  <c r="AR39" i="93" s="1"/>
  <c r="AS39" i="93" a="1"/>
  <c r="AS39" i="93" s="1"/>
  <c r="AT39" i="93" a="1"/>
  <c r="AT39" i="93" s="1"/>
  <c r="AU39" i="93" a="1"/>
  <c r="AU39" i="93" s="1"/>
  <c r="AV39" i="93" a="1"/>
  <c r="AV39" i="93" s="1"/>
  <c r="AW39" i="93" a="1"/>
  <c r="AW39" i="93" s="1"/>
  <c r="AX39" i="93" a="1"/>
  <c r="AX39" i="93" s="1"/>
  <c r="AY39" i="93" a="1"/>
  <c r="AY39" i="93" s="1"/>
  <c r="AZ39" i="93" a="1"/>
  <c r="AZ39" i="93" s="1"/>
  <c r="BA39" i="93" a="1"/>
  <c r="BA39" i="93" s="1"/>
  <c r="BB39" i="93" a="1"/>
  <c r="BB39" i="93" s="1"/>
  <c r="BC39" i="93" a="1"/>
  <c r="BC39" i="93" s="1"/>
  <c r="BD39" i="93" a="1"/>
  <c r="BD39" i="93" s="1"/>
  <c r="BE39" i="93" a="1"/>
  <c r="BE39" i="93" s="1"/>
  <c r="BF39" i="93" a="1"/>
  <c r="BF39" i="93" s="1"/>
  <c r="BG39" i="93" a="1"/>
  <c r="BG39" i="93" s="1"/>
  <c r="BH39" i="93" a="1"/>
  <c r="BH39" i="93" s="1"/>
  <c r="E40" i="93" a="1"/>
  <c r="E40" i="93" s="1"/>
  <c r="F40" i="93" a="1"/>
  <c r="F40" i="93" s="1"/>
  <c r="G40" i="93" a="1"/>
  <c r="G40" i="93" s="1"/>
  <c r="H40" i="93" a="1"/>
  <c r="H40" i="93" s="1"/>
  <c r="I40" i="93" a="1"/>
  <c r="I40" i="93" s="1"/>
  <c r="J40" i="93" a="1"/>
  <c r="J40" i="93" s="1"/>
  <c r="K40" i="93" a="1"/>
  <c r="K40" i="93" s="1"/>
  <c r="L40" i="93" a="1"/>
  <c r="L40" i="93" s="1"/>
  <c r="M40" i="93" a="1"/>
  <c r="M40" i="93" s="1"/>
  <c r="N40" i="93" a="1"/>
  <c r="N40" i="93" s="1"/>
  <c r="O40" i="93" a="1"/>
  <c r="O40" i="93" s="1"/>
  <c r="P40" i="93" a="1"/>
  <c r="P40" i="93" s="1"/>
  <c r="Q40" i="93" a="1"/>
  <c r="Q40" i="93" s="1"/>
  <c r="R40" i="93" a="1"/>
  <c r="R40" i="93" s="1"/>
  <c r="S40" i="93" a="1"/>
  <c r="S40" i="93" s="1"/>
  <c r="T40" i="93" a="1"/>
  <c r="T40" i="93" s="1"/>
  <c r="U40" i="93" a="1"/>
  <c r="U40" i="93" s="1"/>
  <c r="V40" i="93" a="1"/>
  <c r="V40" i="93" s="1"/>
  <c r="W40" i="93" a="1"/>
  <c r="W40" i="93" s="1"/>
  <c r="X40" i="93" a="1"/>
  <c r="X40" i="93" s="1"/>
  <c r="Y40" i="93" a="1"/>
  <c r="Y40" i="93" s="1"/>
  <c r="Z40" i="93" a="1"/>
  <c r="Z40" i="93" s="1"/>
  <c r="AA40" i="93" a="1"/>
  <c r="AA40" i="93" s="1"/>
  <c r="AB40" i="93" a="1"/>
  <c r="AB40" i="93" s="1"/>
  <c r="AC40" i="93" a="1"/>
  <c r="AC40" i="93" s="1"/>
  <c r="AD40" i="93" a="1"/>
  <c r="AD40" i="93" s="1"/>
  <c r="AE40" i="93" a="1"/>
  <c r="AE40" i="93" s="1"/>
  <c r="AF40" i="93" a="1"/>
  <c r="AF40" i="93" s="1"/>
  <c r="AG40" i="93" a="1"/>
  <c r="AG40" i="93" s="1"/>
  <c r="AH40" i="93" a="1"/>
  <c r="AH40" i="93" s="1"/>
  <c r="AI40" i="93" a="1"/>
  <c r="AI40" i="93" s="1"/>
  <c r="AJ40" i="93" a="1"/>
  <c r="AJ40" i="93" s="1"/>
  <c r="AK40" i="93" a="1"/>
  <c r="AK40" i="93" s="1"/>
  <c r="AL40" i="93" a="1"/>
  <c r="AL40" i="93" s="1"/>
  <c r="AM40" i="93" a="1"/>
  <c r="AM40" i="93" s="1"/>
  <c r="AN40" i="93" a="1"/>
  <c r="AN40" i="93" s="1"/>
  <c r="AO40" i="93" a="1"/>
  <c r="AO40" i="93" s="1"/>
  <c r="AP40" i="93" a="1"/>
  <c r="AP40" i="93" s="1"/>
  <c r="AQ40" i="93" a="1"/>
  <c r="AQ40" i="93" s="1"/>
  <c r="AR40" i="93" a="1"/>
  <c r="AR40" i="93" s="1"/>
  <c r="AS40" i="93" a="1"/>
  <c r="AS40" i="93" s="1"/>
  <c r="AT40" i="93" a="1"/>
  <c r="AT40" i="93" s="1"/>
  <c r="AU40" i="93" a="1"/>
  <c r="AU40" i="93" s="1"/>
  <c r="AV40" i="93" a="1"/>
  <c r="AV40" i="93" s="1"/>
  <c r="AW40" i="93" a="1"/>
  <c r="AW40" i="93" s="1"/>
  <c r="AX40" i="93" a="1"/>
  <c r="AX40" i="93" s="1"/>
  <c r="AY40" i="93" a="1"/>
  <c r="AY40" i="93" s="1"/>
  <c r="AZ40" i="93" a="1"/>
  <c r="AZ40" i="93" s="1"/>
  <c r="BA40" i="93" a="1"/>
  <c r="BA40" i="93" s="1"/>
  <c r="BB40" i="93" a="1"/>
  <c r="BB40" i="93" s="1"/>
  <c r="BC40" i="93" a="1"/>
  <c r="BC40" i="93" s="1"/>
  <c r="BD40" i="93" a="1"/>
  <c r="BD40" i="93" s="1"/>
  <c r="BE40" i="93" a="1"/>
  <c r="BE40" i="93" s="1"/>
  <c r="BF40" i="93" a="1"/>
  <c r="BF40" i="93" s="1"/>
  <c r="BG40" i="93" a="1"/>
  <c r="BG40" i="93" s="1"/>
  <c r="BH40" i="93" a="1"/>
  <c r="BH40" i="93" s="1"/>
  <c r="E41" i="93" a="1"/>
  <c r="E41" i="93" s="1"/>
  <c r="F41" i="93" a="1"/>
  <c r="F41" i="93" s="1"/>
  <c r="G41" i="93" a="1"/>
  <c r="G41" i="93" s="1"/>
  <c r="H41" i="93" a="1"/>
  <c r="H41" i="93" s="1"/>
  <c r="I41" i="93" a="1"/>
  <c r="I41" i="93" s="1"/>
  <c r="J41" i="93" a="1"/>
  <c r="J41" i="93" s="1"/>
  <c r="K41" i="93" a="1"/>
  <c r="K41" i="93" s="1"/>
  <c r="L41" i="93" a="1"/>
  <c r="L41" i="93" s="1"/>
  <c r="M41" i="93" a="1"/>
  <c r="M41" i="93" s="1"/>
  <c r="N41" i="93" a="1"/>
  <c r="N41" i="93" s="1"/>
  <c r="O41" i="93" a="1"/>
  <c r="O41" i="93" s="1"/>
  <c r="P41" i="93" a="1"/>
  <c r="P41" i="93" s="1"/>
  <c r="Q41" i="93" a="1"/>
  <c r="Q41" i="93" s="1"/>
  <c r="R41" i="93" a="1"/>
  <c r="R41" i="93" s="1"/>
  <c r="S41" i="93" a="1"/>
  <c r="S41" i="93" s="1"/>
  <c r="T41" i="93" a="1"/>
  <c r="T41" i="93" s="1"/>
  <c r="U41" i="93" a="1"/>
  <c r="U41" i="93" s="1"/>
  <c r="V41" i="93" a="1"/>
  <c r="V41" i="93" s="1"/>
  <c r="W41" i="93" a="1"/>
  <c r="W41" i="93" s="1"/>
  <c r="X41" i="93" a="1"/>
  <c r="X41" i="93" s="1"/>
  <c r="Y41" i="93" a="1"/>
  <c r="Y41" i="93" s="1"/>
  <c r="Z41" i="93" a="1"/>
  <c r="Z41" i="93" s="1"/>
  <c r="AA41" i="93" a="1"/>
  <c r="AA41" i="93" s="1"/>
  <c r="AB41" i="93" a="1"/>
  <c r="AB41" i="93" s="1"/>
  <c r="AC41" i="93" a="1"/>
  <c r="AC41" i="93" s="1"/>
  <c r="AD41" i="93" a="1"/>
  <c r="AD41" i="93" s="1"/>
  <c r="AE41" i="93" a="1"/>
  <c r="AE41" i="93" s="1"/>
  <c r="AF41" i="93" a="1"/>
  <c r="AF41" i="93" s="1"/>
  <c r="AG41" i="93" a="1"/>
  <c r="AG41" i="93" s="1"/>
  <c r="AH41" i="93" a="1"/>
  <c r="AH41" i="93" s="1"/>
  <c r="AI41" i="93" a="1"/>
  <c r="AI41" i="93" s="1"/>
  <c r="AJ41" i="93" a="1"/>
  <c r="AJ41" i="93" s="1"/>
  <c r="AK41" i="93" a="1"/>
  <c r="AK41" i="93" s="1"/>
  <c r="AL41" i="93" a="1"/>
  <c r="AL41" i="93" s="1"/>
  <c r="AM41" i="93" a="1"/>
  <c r="AM41" i="93" s="1"/>
  <c r="AN41" i="93" a="1"/>
  <c r="AN41" i="93" s="1"/>
  <c r="AO41" i="93" a="1"/>
  <c r="AO41" i="93" s="1"/>
  <c r="AP41" i="93" a="1"/>
  <c r="AP41" i="93" s="1"/>
  <c r="AQ41" i="93" a="1"/>
  <c r="AQ41" i="93" s="1"/>
  <c r="AR41" i="93" a="1"/>
  <c r="AR41" i="93" s="1"/>
  <c r="AS41" i="93" a="1"/>
  <c r="AS41" i="93" s="1"/>
  <c r="AT41" i="93" a="1"/>
  <c r="AT41" i="93" s="1"/>
  <c r="AU41" i="93" a="1"/>
  <c r="AU41" i="93" s="1"/>
  <c r="AV41" i="93" a="1"/>
  <c r="AV41" i="93" s="1"/>
  <c r="AW41" i="93" a="1"/>
  <c r="AW41" i="93" s="1"/>
  <c r="AX41" i="93" a="1"/>
  <c r="AX41" i="93" s="1"/>
  <c r="AY41" i="93" a="1"/>
  <c r="AY41" i="93" s="1"/>
  <c r="AZ41" i="93" a="1"/>
  <c r="AZ41" i="93" s="1"/>
  <c r="BA41" i="93" a="1"/>
  <c r="BA41" i="93" s="1"/>
  <c r="BB41" i="93" a="1"/>
  <c r="BB41" i="93" s="1"/>
  <c r="BC41" i="93" a="1"/>
  <c r="BC41" i="93" s="1"/>
  <c r="BD41" i="93" a="1"/>
  <c r="BD41" i="93" s="1"/>
  <c r="BE41" i="93" a="1"/>
  <c r="BE41" i="93" s="1"/>
  <c r="BF41" i="93" a="1"/>
  <c r="BF41" i="93" s="1"/>
  <c r="BG41" i="93" a="1"/>
  <c r="BG41" i="93" s="1"/>
  <c r="BH41" i="93" a="1"/>
  <c r="BH41" i="93" s="1"/>
  <c r="E42" i="93" a="1"/>
  <c r="E42" i="93" s="1"/>
  <c r="F42" i="93" a="1"/>
  <c r="F42" i="93" s="1"/>
  <c r="G42" i="93" a="1"/>
  <c r="G42" i="93" s="1"/>
  <c r="H42" i="93" a="1"/>
  <c r="H42" i="93" s="1"/>
  <c r="I42" i="93" a="1"/>
  <c r="I42" i="93" s="1"/>
  <c r="J42" i="93" a="1"/>
  <c r="J42" i="93" s="1"/>
  <c r="K42" i="93" a="1"/>
  <c r="K42" i="93" s="1"/>
  <c r="L42" i="93" a="1"/>
  <c r="L42" i="93" s="1"/>
  <c r="M42" i="93" a="1"/>
  <c r="M42" i="93" s="1"/>
  <c r="N42" i="93" a="1"/>
  <c r="N42" i="93" s="1"/>
  <c r="O42" i="93" a="1"/>
  <c r="O42" i="93" s="1"/>
  <c r="P42" i="93" a="1"/>
  <c r="P42" i="93" s="1"/>
  <c r="Q42" i="93" a="1"/>
  <c r="Q42" i="93" s="1"/>
  <c r="R42" i="93" a="1"/>
  <c r="R42" i="93" s="1"/>
  <c r="S42" i="93" a="1"/>
  <c r="S42" i="93" s="1"/>
  <c r="T42" i="93" a="1"/>
  <c r="T42" i="93" s="1"/>
  <c r="U42" i="93" a="1"/>
  <c r="U42" i="93" s="1"/>
  <c r="V42" i="93" a="1"/>
  <c r="V42" i="93" s="1"/>
  <c r="W42" i="93" a="1"/>
  <c r="W42" i="93" s="1"/>
  <c r="X42" i="93" a="1"/>
  <c r="X42" i="93" s="1"/>
  <c r="Y42" i="93" a="1"/>
  <c r="Y42" i="93" s="1"/>
  <c r="Z42" i="93" a="1"/>
  <c r="Z42" i="93" s="1"/>
  <c r="AA42" i="93" a="1"/>
  <c r="AA42" i="93" s="1"/>
  <c r="AB42" i="93" a="1"/>
  <c r="AB42" i="93" s="1"/>
  <c r="AC42" i="93" a="1"/>
  <c r="AC42" i="93" s="1"/>
  <c r="AD42" i="93" a="1"/>
  <c r="AD42" i="93" s="1"/>
  <c r="AE42" i="93" a="1"/>
  <c r="AE42" i="93" s="1"/>
  <c r="AF42" i="93" a="1"/>
  <c r="AF42" i="93" s="1"/>
  <c r="AG42" i="93" a="1"/>
  <c r="AG42" i="93" s="1"/>
  <c r="AH42" i="93" a="1"/>
  <c r="AH42" i="93" s="1"/>
  <c r="AI42" i="93" a="1"/>
  <c r="AI42" i="93" s="1"/>
  <c r="AJ42" i="93" a="1"/>
  <c r="AJ42" i="93" s="1"/>
  <c r="AK42" i="93" a="1"/>
  <c r="AK42" i="93" s="1"/>
  <c r="AL42" i="93" a="1"/>
  <c r="AL42" i="93" s="1"/>
  <c r="AM42" i="93" a="1"/>
  <c r="AM42" i="93" s="1"/>
  <c r="AN42" i="93" a="1"/>
  <c r="AN42" i="93" s="1"/>
  <c r="AO42" i="93" a="1"/>
  <c r="AO42" i="93" s="1"/>
  <c r="AP42" i="93" a="1"/>
  <c r="AP42" i="93" s="1"/>
  <c r="AQ42" i="93" a="1"/>
  <c r="AQ42" i="93" s="1"/>
  <c r="AR42" i="93" a="1"/>
  <c r="AR42" i="93" s="1"/>
  <c r="AS42" i="93" a="1"/>
  <c r="AS42" i="93" s="1"/>
  <c r="AT42" i="93" a="1"/>
  <c r="AT42" i="93" s="1"/>
  <c r="AU42" i="93" a="1"/>
  <c r="AU42" i="93" s="1"/>
  <c r="AV42" i="93" a="1"/>
  <c r="AV42" i="93" s="1"/>
  <c r="AW42" i="93" a="1"/>
  <c r="AW42" i="93" s="1"/>
  <c r="AX42" i="93" a="1"/>
  <c r="AX42" i="93" s="1"/>
  <c r="AY42" i="93" a="1"/>
  <c r="AY42" i="93" s="1"/>
  <c r="AZ42" i="93" a="1"/>
  <c r="AZ42" i="93" s="1"/>
  <c r="BA42" i="93" a="1"/>
  <c r="BA42" i="93" s="1"/>
  <c r="BB42" i="93" a="1"/>
  <c r="BB42" i="93" s="1"/>
  <c r="BC42" i="93" a="1"/>
  <c r="BC42" i="93" s="1"/>
  <c r="BD42" i="93" a="1"/>
  <c r="BD42" i="93" s="1"/>
  <c r="BE42" i="93" a="1"/>
  <c r="BE42" i="93" s="1"/>
  <c r="BF42" i="93" a="1"/>
  <c r="BF42" i="93" s="1"/>
  <c r="BG42" i="93" a="1"/>
  <c r="BG42" i="93" s="1"/>
  <c r="BH42" i="93" a="1"/>
  <c r="BH42" i="93" s="1"/>
  <c r="E43" i="93" a="1"/>
  <c r="E43" i="93" s="1"/>
  <c r="F43" i="93" a="1"/>
  <c r="F43" i="93" s="1"/>
  <c r="G43" i="93" a="1"/>
  <c r="G43" i="93" s="1"/>
  <c r="H43" i="93" a="1"/>
  <c r="H43" i="93" s="1"/>
  <c r="I43" i="93" a="1"/>
  <c r="I43" i="93" s="1"/>
  <c r="J43" i="93" a="1"/>
  <c r="J43" i="93" s="1"/>
  <c r="K43" i="93" a="1"/>
  <c r="K43" i="93" s="1"/>
  <c r="L43" i="93" a="1"/>
  <c r="L43" i="93" s="1"/>
  <c r="M43" i="93" a="1"/>
  <c r="M43" i="93" s="1"/>
  <c r="N43" i="93" a="1"/>
  <c r="N43" i="93" s="1"/>
  <c r="O43" i="93" a="1"/>
  <c r="O43" i="93" s="1"/>
  <c r="P43" i="93" a="1"/>
  <c r="P43" i="93" s="1"/>
  <c r="Q43" i="93" a="1"/>
  <c r="Q43" i="93" s="1"/>
  <c r="R43" i="93" a="1"/>
  <c r="R43" i="93" s="1"/>
  <c r="S43" i="93" a="1"/>
  <c r="S43" i="93" s="1"/>
  <c r="T43" i="93" a="1"/>
  <c r="T43" i="93" s="1"/>
  <c r="U43" i="93" a="1"/>
  <c r="U43" i="93" s="1"/>
  <c r="V43" i="93" a="1"/>
  <c r="V43" i="93" s="1"/>
  <c r="W43" i="93" a="1"/>
  <c r="W43" i="93" s="1"/>
  <c r="X43" i="93" a="1"/>
  <c r="X43" i="93" s="1"/>
  <c r="Y43" i="93" a="1"/>
  <c r="Y43" i="93" s="1"/>
  <c r="Z43" i="93" a="1"/>
  <c r="Z43" i="93" s="1"/>
  <c r="AA43" i="93" a="1"/>
  <c r="AA43" i="93" s="1"/>
  <c r="AB43" i="93" a="1"/>
  <c r="AB43" i="93" s="1"/>
  <c r="AC43" i="93" a="1"/>
  <c r="AC43" i="93" s="1"/>
  <c r="AD43" i="93" a="1"/>
  <c r="AD43" i="93" s="1"/>
  <c r="AE43" i="93" a="1"/>
  <c r="AE43" i="93" s="1"/>
  <c r="AF43" i="93" a="1"/>
  <c r="AF43" i="93" s="1"/>
  <c r="AG43" i="93" a="1"/>
  <c r="AG43" i="93" s="1"/>
  <c r="AH43" i="93" a="1"/>
  <c r="AH43" i="93" s="1"/>
  <c r="AI43" i="93" a="1"/>
  <c r="AI43" i="93" s="1"/>
  <c r="AJ43" i="93" a="1"/>
  <c r="AJ43" i="93" s="1"/>
  <c r="AK43" i="93" a="1"/>
  <c r="AK43" i="93" s="1"/>
  <c r="AL43" i="93" a="1"/>
  <c r="AL43" i="93" s="1"/>
  <c r="AM43" i="93" a="1"/>
  <c r="AM43" i="93" s="1"/>
  <c r="AN43" i="93" a="1"/>
  <c r="AN43" i="93" s="1"/>
  <c r="AO43" i="93" a="1"/>
  <c r="AO43" i="93" s="1"/>
  <c r="AP43" i="93" a="1"/>
  <c r="AP43" i="93" s="1"/>
  <c r="AQ43" i="93" a="1"/>
  <c r="AQ43" i="93" s="1"/>
  <c r="AR43" i="93" a="1"/>
  <c r="AR43" i="93" s="1"/>
  <c r="AS43" i="93" a="1"/>
  <c r="AS43" i="93" s="1"/>
  <c r="AT43" i="93" a="1"/>
  <c r="AT43" i="93" s="1"/>
  <c r="AU43" i="93" a="1"/>
  <c r="AU43" i="93" s="1"/>
  <c r="AV43" i="93" a="1"/>
  <c r="AV43" i="93" s="1"/>
  <c r="AW43" i="93" a="1"/>
  <c r="AW43" i="93" s="1"/>
  <c r="AX43" i="93" a="1"/>
  <c r="AX43" i="93" s="1"/>
  <c r="AY43" i="93" a="1"/>
  <c r="AY43" i="93" s="1"/>
  <c r="AZ43" i="93" a="1"/>
  <c r="AZ43" i="93" s="1"/>
  <c r="BA43" i="93" a="1"/>
  <c r="BA43" i="93" s="1"/>
  <c r="BB43" i="93" a="1"/>
  <c r="BB43" i="93" s="1"/>
  <c r="BC43" i="93" a="1"/>
  <c r="BC43" i="93" s="1"/>
  <c r="BD43" i="93" a="1"/>
  <c r="BD43" i="93" s="1"/>
  <c r="BE43" i="93" a="1"/>
  <c r="BE43" i="93" s="1"/>
  <c r="BF43" i="93" a="1"/>
  <c r="BF43" i="93" s="1"/>
  <c r="BG43" i="93" a="1"/>
  <c r="BG43" i="93" s="1"/>
  <c r="BH43" i="93" a="1"/>
  <c r="BH43" i="93" s="1"/>
  <c r="E44" i="93" a="1"/>
  <c r="E44" i="93" s="1"/>
  <c r="F44" i="93" a="1"/>
  <c r="F44" i="93" s="1"/>
  <c r="G44" i="93" a="1"/>
  <c r="G44" i="93" s="1"/>
  <c r="H44" i="93" a="1"/>
  <c r="H44" i="93" s="1"/>
  <c r="I44" i="93" a="1"/>
  <c r="I44" i="93" s="1"/>
  <c r="J44" i="93" a="1"/>
  <c r="J44" i="93" s="1"/>
  <c r="K44" i="93" a="1"/>
  <c r="K44" i="93" s="1"/>
  <c r="L44" i="93" a="1"/>
  <c r="L44" i="93" s="1"/>
  <c r="M44" i="93" a="1"/>
  <c r="M44" i="93" s="1"/>
  <c r="N44" i="93" a="1"/>
  <c r="N44" i="93" s="1"/>
  <c r="O44" i="93" a="1"/>
  <c r="O44" i="93" s="1"/>
  <c r="P44" i="93" a="1"/>
  <c r="P44" i="93" s="1"/>
  <c r="Q44" i="93" a="1"/>
  <c r="Q44" i="93" s="1"/>
  <c r="R44" i="93" a="1"/>
  <c r="R44" i="93" s="1"/>
  <c r="S44" i="93" a="1"/>
  <c r="S44" i="93" s="1"/>
  <c r="T44" i="93" a="1"/>
  <c r="T44" i="93" s="1"/>
  <c r="U44" i="93" a="1"/>
  <c r="U44" i="93" s="1"/>
  <c r="V44" i="93" a="1"/>
  <c r="V44" i="93" s="1"/>
  <c r="W44" i="93" a="1"/>
  <c r="W44" i="93" s="1"/>
  <c r="X44" i="93" a="1"/>
  <c r="X44" i="93" s="1"/>
  <c r="Y44" i="93" a="1"/>
  <c r="Y44" i="93" s="1"/>
  <c r="Z44" i="93" a="1"/>
  <c r="Z44" i="93" s="1"/>
  <c r="AA44" i="93" a="1"/>
  <c r="AA44" i="93" s="1"/>
  <c r="AB44" i="93" a="1"/>
  <c r="AB44" i="93" s="1"/>
  <c r="AC44" i="93" a="1"/>
  <c r="AC44" i="93" s="1"/>
  <c r="AD44" i="93" a="1"/>
  <c r="AD44" i="93" s="1"/>
  <c r="AE44" i="93" a="1"/>
  <c r="AE44" i="93" s="1"/>
  <c r="AF44" i="93" a="1"/>
  <c r="AF44" i="93" s="1"/>
  <c r="AG44" i="93" a="1"/>
  <c r="AG44" i="93" s="1"/>
  <c r="AH44" i="93" a="1"/>
  <c r="AH44" i="93" s="1"/>
  <c r="AI44" i="93" a="1"/>
  <c r="AI44" i="93" s="1"/>
  <c r="AJ44" i="93" a="1"/>
  <c r="AJ44" i="93" s="1"/>
  <c r="AK44" i="93" a="1"/>
  <c r="AK44" i="93" s="1"/>
  <c r="AL44" i="93" a="1"/>
  <c r="AL44" i="93" s="1"/>
  <c r="AM44" i="93" a="1"/>
  <c r="AM44" i="93" s="1"/>
  <c r="AN44" i="93" a="1"/>
  <c r="AN44" i="93" s="1"/>
  <c r="AO44" i="93" a="1"/>
  <c r="AO44" i="93" s="1"/>
  <c r="AP44" i="93" a="1"/>
  <c r="AP44" i="93" s="1"/>
  <c r="AQ44" i="93" a="1"/>
  <c r="AQ44" i="93" s="1"/>
  <c r="AR44" i="93" a="1"/>
  <c r="AR44" i="93" s="1"/>
  <c r="AS44" i="93" a="1"/>
  <c r="AS44" i="93" s="1"/>
  <c r="AT44" i="93" a="1"/>
  <c r="AT44" i="93" s="1"/>
  <c r="AU44" i="93" a="1"/>
  <c r="AU44" i="93" s="1"/>
  <c r="AV44" i="93" a="1"/>
  <c r="AV44" i="93" s="1"/>
  <c r="AW44" i="93" a="1"/>
  <c r="AW44" i="93" s="1"/>
  <c r="AX44" i="93" a="1"/>
  <c r="AX44" i="93" s="1"/>
  <c r="AY44" i="93" a="1"/>
  <c r="AY44" i="93" s="1"/>
  <c r="AZ44" i="93" a="1"/>
  <c r="AZ44" i="93" s="1"/>
  <c r="BA44" i="93" a="1"/>
  <c r="BA44" i="93" s="1"/>
  <c r="BB44" i="93" a="1"/>
  <c r="BB44" i="93" s="1"/>
  <c r="BC44" i="93" a="1"/>
  <c r="BC44" i="93" s="1"/>
  <c r="BD44" i="93" a="1"/>
  <c r="BD44" i="93" s="1"/>
  <c r="BE44" i="93" a="1"/>
  <c r="BE44" i="93" s="1"/>
  <c r="BF44" i="93" a="1"/>
  <c r="BF44" i="93" s="1"/>
  <c r="BG44" i="93" a="1"/>
  <c r="BG44" i="93" s="1"/>
  <c r="BH44" i="93" a="1"/>
  <c r="BH44" i="93" s="1"/>
  <c r="E45" i="93" a="1"/>
  <c r="E45" i="93" s="1"/>
  <c r="F45" i="93" a="1"/>
  <c r="F45" i="93" s="1"/>
  <c r="G45" i="93" a="1"/>
  <c r="G45" i="93" s="1"/>
  <c r="H45" i="93" a="1"/>
  <c r="H45" i="93" s="1"/>
  <c r="I45" i="93" a="1"/>
  <c r="I45" i="93" s="1"/>
  <c r="J45" i="93" a="1"/>
  <c r="J45" i="93" s="1"/>
  <c r="K45" i="93" a="1"/>
  <c r="K45" i="93" s="1"/>
  <c r="L45" i="93" a="1"/>
  <c r="L45" i="93" s="1"/>
  <c r="M45" i="93" a="1"/>
  <c r="M45" i="93" s="1"/>
  <c r="N45" i="93" a="1"/>
  <c r="N45" i="93" s="1"/>
  <c r="O45" i="93" a="1"/>
  <c r="O45" i="93" s="1"/>
  <c r="P45" i="93" a="1"/>
  <c r="P45" i="93" s="1"/>
  <c r="Q45" i="93" a="1"/>
  <c r="Q45" i="93" s="1"/>
  <c r="R45" i="93" a="1"/>
  <c r="R45" i="93" s="1"/>
  <c r="S45" i="93" a="1"/>
  <c r="S45" i="93" s="1"/>
  <c r="T45" i="93" a="1"/>
  <c r="T45" i="93" s="1"/>
  <c r="U45" i="93" a="1"/>
  <c r="U45" i="93" s="1"/>
  <c r="V45" i="93" a="1"/>
  <c r="V45" i="93" s="1"/>
  <c r="W45" i="93" a="1"/>
  <c r="W45" i="93" s="1"/>
  <c r="X45" i="93" a="1"/>
  <c r="X45" i="93" s="1"/>
  <c r="Y45" i="93" a="1"/>
  <c r="Y45" i="93" s="1"/>
  <c r="Z45" i="93" a="1"/>
  <c r="Z45" i="93" s="1"/>
  <c r="AA45" i="93" a="1"/>
  <c r="AA45" i="93" s="1"/>
  <c r="AB45" i="93" a="1"/>
  <c r="AB45" i="93" s="1"/>
  <c r="AC45" i="93" a="1"/>
  <c r="AC45" i="93" s="1"/>
  <c r="AD45" i="93" a="1"/>
  <c r="AD45" i="93" s="1"/>
  <c r="AE45" i="93" a="1"/>
  <c r="AE45" i="93" s="1"/>
  <c r="AF45" i="93" a="1"/>
  <c r="AF45" i="93" s="1"/>
  <c r="AG45" i="93" a="1"/>
  <c r="AG45" i="93" s="1"/>
  <c r="AH45" i="93" a="1"/>
  <c r="AH45" i="93" s="1"/>
  <c r="AI45" i="93" a="1"/>
  <c r="AI45" i="93" s="1"/>
  <c r="AJ45" i="93" a="1"/>
  <c r="AJ45" i="93" s="1"/>
  <c r="AK45" i="93" a="1"/>
  <c r="AK45" i="93" s="1"/>
  <c r="AL45" i="93" a="1"/>
  <c r="AL45" i="93" s="1"/>
  <c r="AM45" i="93" a="1"/>
  <c r="AM45" i="93" s="1"/>
  <c r="AN45" i="93" a="1"/>
  <c r="AN45" i="93" s="1"/>
  <c r="AO45" i="93" a="1"/>
  <c r="AO45" i="93" s="1"/>
  <c r="AP45" i="93" a="1"/>
  <c r="AP45" i="93" s="1"/>
  <c r="AQ45" i="93" a="1"/>
  <c r="AQ45" i="93" s="1"/>
  <c r="AR45" i="93" a="1"/>
  <c r="AR45" i="93" s="1"/>
  <c r="AS45" i="93" a="1"/>
  <c r="AS45" i="93" s="1"/>
  <c r="AT45" i="93" a="1"/>
  <c r="AT45" i="93" s="1"/>
  <c r="AU45" i="93" a="1"/>
  <c r="AU45" i="93" s="1"/>
  <c r="AV45" i="93" a="1"/>
  <c r="AV45" i="93" s="1"/>
  <c r="AW45" i="93" a="1"/>
  <c r="AW45" i="93" s="1"/>
  <c r="AX45" i="93" a="1"/>
  <c r="AX45" i="93" s="1"/>
  <c r="AY45" i="93" a="1"/>
  <c r="AY45" i="93" s="1"/>
  <c r="AZ45" i="93" a="1"/>
  <c r="AZ45" i="93" s="1"/>
  <c r="BA45" i="93" a="1"/>
  <c r="BA45" i="93" s="1"/>
  <c r="BB45" i="93" a="1"/>
  <c r="BB45" i="93" s="1"/>
  <c r="BC45" i="93" a="1"/>
  <c r="BC45" i="93" s="1"/>
  <c r="BD45" i="93" a="1"/>
  <c r="BD45" i="93" s="1"/>
  <c r="BE45" i="93" a="1"/>
  <c r="BE45" i="93" s="1"/>
  <c r="BF45" i="93" a="1"/>
  <c r="BF45" i="93" s="1"/>
  <c r="BG45" i="93" a="1"/>
  <c r="BG45" i="93" s="1"/>
  <c r="BH45" i="93" a="1"/>
  <c r="BH45" i="93" s="1"/>
  <c r="E46" i="93" a="1"/>
  <c r="E46" i="93" s="1"/>
  <c r="F46" i="93" a="1"/>
  <c r="F46" i="93" s="1"/>
  <c r="G46" i="93" a="1"/>
  <c r="G46" i="93" s="1"/>
  <c r="H46" i="93" a="1"/>
  <c r="H46" i="93" s="1"/>
  <c r="I46" i="93" a="1"/>
  <c r="I46" i="93" s="1"/>
  <c r="J46" i="93" a="1"/>
  <c r="J46" i="93" s="1"/>
  <c r="K46" i="93" a="1"/>
  <c r="K46" i="93" s="1"/>
  <c r="L46" i="93" a="1"/>
  <c r="L46" i="93" s="1"/>
  <c r="M46" i="93" a="1"/>
  <c r="M46" i="93" s="1"/>
  <c r="N46" i="93" a="1"/>
  <c r="N46" i="93" s="1"/>
  <c r="O46" i="93" a="1"/>
  <c r="O46" i="93" s="1"/>
  <c r="P46" i="93" a="1"/>
  <c r="P46" i="93" s="1"/>
  <c r="Q46" i="93" a="1"/>
  <c r="Q46" i="93" s="1"/>
  <c r="R46" i="93" a="1"/>
  <c r="R46" i="93" s="1"/>
  <c r="S46" i="93" a="1"/>
  <c r="S46" i="93" s="1"/>
  <c r="T46" i="93" a="1"/>
  <c r="T46" i="93" s="1"/>
  <c r="U46" i="93" a="1"/>
  <c r="U46" i="93" s="1"/>
  <c r="V46" i="93" a="1"/>
  <c r="V46" i="93" s="1"/>
  <c r="W46" i="93" a="1"/>
  <c r="W46" i="93" s="1"/>
  <c r="X46" i="93" a="1"/>
  <c r="X46" i="93" s="1"/>
  <c r="Y46" i="93" a="1"/>
  <c r="Y46" i="93" s="1"/>
  <c r="Z46" i="93" a="1"/>
  <c r="Z46" i="93" s="1"/>
  <c r="AA46" i="93" a="1"/>
  <c r="AA46" i="93" s="1"/>
  <c r="AB46" i="93" a="1"/>
  <c r="AB46" i="93" s="1"/>
  <c r="AC46" i="93" a="1"/>
  <c r="AC46" i="93" s="1"/>
  <c r="AD46" i="93" a="1"/>
  <c r="AD46" i="93" s="1"/>
  <c r="AE46" i="93" a="1"/>
  <c r="AE46" i="93" s="1"/>
  <c r="AF46" i="93" a="1"/>
  <c r="AF46" i="93" s="1"/>
  <c r="AG46" i="93" a="1"/>
  <c r="AG46" i="93" s="1"/>
  <c r="AH46" i="93" a="1"/>
  <c r="AH46" i="93" s="1"/>
  <c r="AI46" i="93" a="1"/>
  <c r="AI46" i="93" s="1"/>
  <c r="AJ46" i="93" a="1"/>
  <c r="AJ46" i="93" s="1"/>
  <c r="AK46" i="93" a="1"/>
  <c r="AK46" i="93" s="1"/>
  <c r="AL46" i="93" a="1"/>
  <c r="AL46" i="93" s="1"/>
  <c r="AM46" i="93" a="1"/>
  <c r="AM46" i="93" s="1"/>
  <c r="AN46" i="93" a="1"/>
  <c r="AN46" i="93" s="1"/>
  <c r="AO46" i="93" a="1"/>
  <c r="AO46" i="93" s="1"/>
  <c r="AP46" i="93" a="1"/>
  <c r="AP46" i="93" s="1"/>
  <c r="AQ46" i="93" a="1"/>
  <c r="AQ46" i="93" s="1"/>
  <c r="AR46" i="93" a="1"/>
  <c r="AR46" i="93" s="1"/>
  <c r="AS46" i="93" a="1"/>
  <c r="AS46" i="93" s="1"/>
  <c r="AT46" i="93" a="1"/>
  <c r="AT46" i="93" s="1"/>
  <c r="AU46" i="93" a="1"/>
  <c r="AU46" i="93" s="1"/>
  <c r="AV46" i="93" a="1"/>
  <c r="AV46" i="93" s="1"/>
  <c r="AW46" i="93" a="1"/>
  <c r="AW46" i="93" s="1"/>
  <c r="AX46" i="93" a="1"/>
  <c r="AX46" i="93" s="1"/>
  <c r="AY46" i="93" a="1"/>
  <c r="AY46" i="93" s="1"/>
  <c r="AZ46" i="93" a="1"/>
  <c r="AZ46" i="93" s="1"/>
  <c r="BA46" i="93" a="1"/>
  <c r="BA46" i="93" s="1"/>
  <c r="BB46" i="93" a="1"/>
  <c r="BB46" i="93" s="1"/>
  <c r="BC46" i="93" a="1"/>
  <c r="BC46" i="93" s="1"/>
  <c r="BD46" i="93" a="1"/>
  <c r="BD46" i="93" s="1"/>
  <c r="BE46" i="93" a="1"/>
  <c r="BE46" i="93" s="1"/>
  <c r="BF46" i="93" a="1"/>
  <c r="BF46" i="93" s="1"/>
  <c r="BG46" i="93" a="1"/>
  <c r="BG46" i="93" s="1"/>
  <c r="BH46" i="93" a="1"/>
  <c r="BH46" i="93" s="1"/>
  <c r="E47" i="93" a="1"/>
  <c r="E47" i="93" s="1"/>
  <c r="F47" i="93" a="1"/>
  <c r="F47" i="93" s="1"/>
  <c r="G47" i="93" a="1"/>
  <c r="G47" i="93" s="1"/>
  <c r="H47" i="93" a="1"/>
  <c r="H47" i="93" s="1"/>
  <c r="I47" i="93" a="1"/>
  <c r="I47" i="93" s="1"/>
  <c r="J47" i="93" a="1"/>
  <c r="J47" i="93" s="1"/>
  <c r="K47" i="93" a="1"/>
  <c r="K47" i="93" s="1"/>
  <c r="L47" i="93" a="1"/>
  <c r="L47" i="93" s="1"/>
  <c r="M47" i="93" a="1"/>
  <c r="M47" i="93" s="1"/>
  <c r="N47" i="93" a="1"/>
  <c r="N47" i="93" s="1"/>
  <c r="O47" i="93" a="1"/>
  <c r="O47" i="93" s="1"/>
  <c r="P47" i="93" a="1"/>
  <c r="P47" i="93" s="1"/>
  <c r="Q47" i="93" a="1"/>
  <c r="Q47" i="93" s="1"/>
  <c r="R47" i="93" a="1"/>
  <c r="R47" i="93" s="1"/>
  <c r="S47" i="93" a="1"/>
  <c r="S47" i="93" s="1"/>
  <c r="T47" i="93" a="1"/>
  <c r="T47" i="93" s="1"/>
  <c r="U47" i="93" a="1"/>
  <c r="U47" i="93" s="1"/>
  <c r="V47" i="93" a="1"/>
  <c r="V47" i="93" s="1"/>
  <c r="W47" i="93" a="1"/>
  <c r="W47" i="93" s="1"/>
  <c r="X47" i="93" a="1"/>
  <c r="X47" i="93" s="1"/>
  <c r="Y47" i="93" a="1"/>
  <c r="Y47" i="93" s="1"/>
  <c r="Z47" i="93" a="1"/>
  <c r="Z47" i="93" s="1"/>
  <c r="AA47" i="93" a="1"/>
  <c r="AA47" i="93" s="1"/>
  <c r="AB47" i="93" a="1"/>
  <c r="AB47" i="93" s="1"/>
  <c r="AC47" i="93" a="1"/>
  <c r="AC47" i="93" s="1"/>
  <c r="AD47" i="93" a="1"/>
  <c r="AD47" i="93" s="1"/>
  <c r="AE47" i="93" a="1"/>
  <c r="AE47" i="93" s="1"/>
  <c r="AF47" i="93" a="1"/>
  <c r="AF47" i="93" s="1"/>
  <c r="AG47" i="93" a="1"/>
  <c r="AG47" i="93" s="1"/>
  <c r="AH47" i="93" a="1"/>
  <c r="AH47" i="93" s="1"/>
  <c r="AI47" i="93" a="1"/>
  <c r="AI47" i="93" s="1"/>
  <c r="AJ47" i="93" a="1"/>
  <c r="AJ47" i="93" s="1"/>
  <c r="AK47" i="93" a="1"/>
  <c r="AK47" i="93" s="1"/>
  <c r="AL47" i="93" a="1"/>
  <c r="AL47" i="93" s="1"/>
  <c r="AM47" i="93" a="1"/>
  <c r="AM47" i="93" s="1"/>
  <c r="AN47" i="93" a="1"/>
  <c r="AN47" i="93" s="1"/>
  <c r="AO47" i="93" a="1"/>
  <c r="AO47" i="93" s="1"/>
  <c r="AP47" i="93" a="1"/>
  <c r="AP47" i="93" s="1"/>
  <c r="AQ47" i="93" a="1"/>
  <c r="AQ47" i="93" s="1"/>
  <c r="AR47" i="93" a="1"/>
  <c r="AR47" i="93" s="1"/>
  <c r="AS47" i="93" a="1"/>
  <c r="AS47" i="93" s="1"/>
  <c r="AT47" i="93" a="1"/>
  <c r="AT47" i="93" s="1"/>
  <c r="AU47" i="93" a="1"/>
  <c r="AU47" i="93" s="1"/>
  <c r="AV47" i="93" a="1"/>
  <c r="AV47" i="93" s="1"/>
  <c r="AW47" i="93" a="1"/>
  <c r="AW47" i="93" s="1"/>
  <c r="AX47" i="93" a="1"/>
  <c r="AX47" i="93" s="1"/>
  <c r="AY47" i="93" a="1"/>
  <c r="AY47" i="93" s="1"/>
  <c r="AZ47" i="93" a="1"/>
  <c r="AZ47" i="93" s="1"/>
  <c r="BA47" i="93" a="1"/>
  <c r="BA47" i="93" s="1"/>
  <c r="BB47" i="93" a="1"/>
  <c r="BB47" i="93" s="1"/>
  <c r="BC47" i="93" a="1"/>
  <c r="BC47" i="93" s="1"/>
  <c r="BD47" i="93" a="1"/>
  <c r="BD47" i="93" s="1"/>
  <c r="BE47" i="93" a="1"/>
  <c r="BE47" i="93" s="1"/>
  <c r="BF47" i="93" a="1"/>
  <c r="BF47" i="93" s="1"/>
  <c r="BG47" i="93" a="1"/>
  <c r="BG47" i="93" s="1"/>
  <c r="BH47" i="93" a="1"/>
  <c r="BH47" i="93" s="1"/>
  <c r="E48" i="93" a="1"/>
  <c r="E48" i="93" s="1"/>
  <c r="F48" i="93" a="1"/>
  <c r="F48" i="93" s="1"/>
  <c r="G48" i="93" a="1"/>
  <c r="G48" i="93" s="1"/>
  <c r="H48" i="93" a="1"/>
  <c r="H48" i="93" s="1"/>
  <c r="I48" i="93" a="1"/>
  <c r="I48" i="93" s="1"/>
  <c r="J48" i="93" a="1"/>
  <c r="J48" i="93" s="1"/>
  <c r="K48" i="93" a="1"/>
  <c r="K48" i="93" s="1"/>
  <c r="L48" i="93" a="1"/>
  <c r="L48" i="93" s="1"/>
  <c r="M48" i="93" a="1"/>
  <c r="M48" i="93" s="1"/>
  <c r="N48" i="93" a="1"/>
  <c r="N48" i="93" s="1"/>
  <c r="O48" i="93" a="1"/>
  <c r="O48" i="93" s="1"/>
  <c r="P48" i="93" a="1"/>
  <c r="P48" i="93" s="1"/>
  <c r="Q48" i="93" a="1"/>
  <c r="Q48" i="93" s="1"/>
  <c r="R48" i="93" a="1"/>
  <c r="R48" i="93" s="1"/>
  <c r="S48" i="93" a="1"/>
  <c r="S48" i="93" s="1"/>
  <c r="T48" i="93" a="1"/>
  <c r="T48" i="93" s="1"/>
  <c r="U48" i="93" a="1"/>
  <c r="U48" i="93" s="1"/>
  <c r="V48" i="93" a="1"/>
  <c r="V48" i="93" s="1"/>
  <c r="W48" i="93" a="1"/>
  <c r="W48" i="93" s="1"/>
  <c r="X48" i="93" a="1"/>
  <c r="X48" i="93" s="1"/>
  <c r="Y48" i="93" a="1"/>
  <c r="Y48" i="93" s="1"/>
  <c r="Z48" i="93" a="1"/>
  <c r="Z48" i="93" s="1"/>
  <c r="AA48" i="93" a="1"/>
  <c r="AA48" i="93" s="1"/>
  <c r="AB48" i="93" a="1"/>
  <c r="AB48" i="93" s="1"/>
  <c r="AC48" i="93" a="1"/>
  <c r="AC48" i="93" s="1"/>
  <c r="AD48" i="93" a="1"/>
  <c r="AD48" i="93" s="1"/>
  <c r="AE48" i="93" a="1"/>
  <c r="AE48" i="93" s="1"/>
  <c r="AF48" i="93" a="1"/>
  <c r="AF48" i="93" s="1"/>
  <c r="AG48" i="93" a="1"/>
  <c r="AG48" i="93" s="1"/>
  <c r="AH48" i="93" a="1"/>
  <c r="AH48" i="93" s="1"/>
  <c r="AI48" i="93" a="1"/>
  <c r="AI48" i="93" s="1"/>
  <c r="AJ48" i="93" a="1"/>
  <c r="AJ48" i="93" s="1"/>
  <c r="AK48" i="93" a="1"/>
  <c r="AK48" i="93" s="1"/>
  <c r="AL48" i="93" a="1"/>
  <c r="AL48" i="93" s="1"/>
  <c r="AM48" i="93" a="1"/>
  <c r="AM48" i="93" s="1"/>
  <c r="AN48" i="93" a="1"/>
  <c r="AN48" i="93" s="1"/>
  <c r="AO48" i="93" a="1"/>
  <c r="AO48" i="93" s="1"/>
  <c r="AP48" i="93" a="1"/>
  <c r="AP48" i="93" s="1"/>
  <c r="AQ48" i="93" a="1"/>
  <c r="AQ48" i="93" s="1"/>
  <c r="AR48" i="93" a="1"/>
  <c r="AR48" i="93" s="1"/>
  <c r="AS48" i="93" a="1"/>
  <c r="AS48" i="93" s="1"/>
  <c r="AT48" i="93" a="1"/>
  <c r="AT48" i="93" s="1"/>
  <c r="AU48" i="93" a="1"/>
  <c r="AU48" i="93" s="1"/>
  <c r="AV48" i="93" a="1"/>
  <c r="AV48" i="93" s="1"/>
  <c r="AW48" i="93" a="1"/>
  <c r="AW48" i="93" s="1"/>
  <c r="AX48" i="93" a="1"/>
  <c r="AX48" i="93" s="1"/>
  <c r="AY48" i="93" a="1"/>
  <c r="AY48" i="93" s="1"/>
  <c r="AZ48" i="93" a="1"/>
  <c r="AZ48" i="93" s="1"/>
  <c r="BA48" i="93" a="1"/>
  <c r="BA48" i="93" s="1"/>
  <c r="BB48" i="93" a="1"/>
  <c r="BB48" i="93" s="1"/>
  <c r="BC48" i="93" a="1"/>
  <c r="BC48" i="93" s="1"/>
  <c r="BD48" i="93" a="1"/>
  <c r="BD48" i="93" s="1"/>
  <c r="BE48" i="93" a="1"/>
  <c r="BE48" i="93" s="1"/>
  <c r="BF48" i="93" a="1"/>
  <c r="BF48" i="93" s="1"/>
  <c r="BG48" i="93" a="1"/>
  <c r="BG48" i="93" s="1"/>
  <c r="BH48" i="93" a="1"/>
  <c r="BH48" i="93" s="1"/>
  <c r="E49" i="93" a="1"/>
  <c r="E49" i="93" s="1"/>
  <c r="F49" i="93" a="1"/>
  <c r="F49" i="93" s="1"/>
  <c r="G49" i="93" a="1"/>
  <c r="G49" i="93" s="1"/>
  <c r="H49" i="93" a="1"/>
  <c r="H49" i="93" s="1"/>
  <c r="I49" i="93" a="1"/>
  <c r="I49" i="93" s="1"/>
  <c r="J49" i="93" a="1"/>
  <c r="J49" i="93" s="1"/>
  <c r="K49" i="93" a="1"/>
  <c r="K49" i="93" s="1"/>
  <c r="L49" i="93" a="1"/>
  <c r="L49" i="93" s="1"/>
  <c r="M49" i="93" a="1"/>
  <c r="M49" i="93" s="1"/>
  <c r="N49" i="93" a="1"/>
  <c r="N49" i="93" s="1"/>
  <c r="O49" i="93" a="1"/>
  <c r="O49" i="93" s="1"/>
  <c r="P49" i="93" a="1"/>
  <c r="P49" i="93" s="1"/>
  <c r="Q49" i="93" a="1"/>
  <c r="Q49" i="93" s="1"/>
  <c r="R49" i="93" a="1"/>
  <c r="R49" i="93" s="1"/>
  <c r="S49" i="93" a="1"/>
  <c r="S49" i="93" s="1"/>
  <c r="T49" i="93" a="1"/>
  <c r="T49" i="93" s="1"/>
  <c r="U49" i="93" a="1"/>
  <c r="U49" i="93" s="1"/>
  <c r="V49" i="93" a="1"/>
  <c r="V49" i="93" s="1"/>
  <c r="W49" i="93" a="1"/>
  <c r="W49" i="93" s="1"/>
  <c r="X49" i="93" a="1"/>
  <c r="X49" i="93" s="1"/>
  <c r="Y49" i="93" a="1"/>
  <c r="Y49" i="93" s="1"/>
  <c r="Z49" i="93" a="1"/>
  <c r="Z49" i="93" s="1"/>
  <c r="AA49" i="93" a="1"/>
  <c r="AA49" i="93" s="1"/>
  <c r="AB49" i="93" a="1"/>
  <c r="AB49" i="93" s="1"/>
  <c r="AC49" i="93" a="1"/>
  <c r="AC49" i="93" s="1"/>
  <c r="AD49" i="93" a="1"/>
  <c r="AD49" i="93" s="1"/>
  <c r="AE49" i="93" a="1"/>
  <c r="AE49" i="93" s="1"/>
  <c r="AF49" i="93" a="1"/>
  <c r="AF49" i="93" s="1"/>
  <c r="AG49" i="93" a="1"/>
  <c r="AG49" i="93" s="1"/>
  <c r="AH49" i="93" a="1"/>
  <c r="AH49" i="93" s="1"/>
  <c r="AI49" i="93" a="1"/>
  <c r="AI49" i="93" s="1"/>
  <c r="AJ49" i="93" a="1"/>
  <c r="AJ49" i="93" s="1"/>
  <c r="AK49" i="93" a="1"/>
  <c r="AK49" i="93" s="1"/>
  <c r="AL49" i="93" a="1"/>
  <c r="AL49" i="93" s="1"/>
  <c r="AM49" i="93" a="1"/>
  <c r="AM49" i="93" s="1"/>
  <c r="AN49" i="93" a="1"/>
  <c r="AN49" i="93" s="1"/>
  <c r="AO49" i="93" a="1"/>
  <c r="AO49" i="93" s="1"/>
  <c r="AP49" i="93" a="1"/>
  <c r="AP49" i="93" s="1"/>
  <c r="AQ49" i="93" a="1"/>
  <c r="AQ49" i="93" s="1"/>
  <c r="AR49" i="93" a="1"/>
  <c r="AR49" i="93" s="1"/>
  <c r="AS49" i="93" a="1"/>
  <c r="AS49" i="93" s="1"/>
  <c r="AT49" i="93" a="1"/>
  <c r="AT49" i="93" s="1"/>
  <c r="AU49" i="93" a="1"/>
  <c r="AU49" i="93" s="1"/>
  <c r="AV49" i="93" a="1"/>
  <c r="AV49" i="93" s="1"/>
  <c r="AW49" i="93" a="1"/>
  <c r="AW49" i="93" s="1"/>
  <c r="AX49" i="93" a="1"/>
  <c r="AX49" i="93" s="1"/>
  <c r="AY49" i="93" a="1"/>
  <c r="AY49" i="93" s="1"/>
  <c r="AZ49" i="93" a="1"/>
  <c r="AZ49" i="93" s="1"/>
  <c r="BA49" i="93" a="1"/>
  <c r="BA49" i="93" s="1"/>
  <c r="BB49" i="93" a="1"/>
  <c r="BB49" i="93" s="1"/>
  <c r="BC49" i="93" a="1"/>
  <c r="BC49" i="93" s="1"/>
  <c r="BD49" i="93" a="1"/>
  <c r="BD49" i="93" s="1"/>
  <c r="BE49" i="93" a="1"/>
  <c r="BE49" i="93" s="1"/>
  <c r="BF49" i="93" a="1"/>
  <c r="BF49" i="93" s="1"/>
  <c r="BG49" i="93" a="1"/>
  <c r="BG49" i="93" s="1"/>
  <c r="BH49" i="93" a="1"/>
  <c r="BH49" i="93" s="1"/>
  <c r="E50" i="93" a="1"/>
  <c r="E50" i="93" s="1"/>
  <c r="F50" i="93" a="1"/>
  <c r="F50" i="93" s="1"/>
  <c r="G50" i="93" a="1"/>
  <c r="G50" i="93" s="1"/>
  <c r="H50" i="93" a="1"/>
  <c r="H50" i="93" s="1"/>
  <c r="I50" i="93" a="1"/>
  <c r="I50" i="93" s="1"/>
  <c r="J50" i="93" a="1"/>
  <c r="J50" i="93" s="1"/>
  <c r="K50" i="93" a="1"/>
  <c r="K50" i="93" s="1"/>
  <c r="L50" i="93" a="1"/>
  <c r="L50" i="93" s="1"/>
  <c r="M50" i="93" a="1"/>
  <c r="M50" i="93" s="1"/>
  <c r="N50" i="93" a="1"/>
  <c r="N50" i="93" s="1"/>
  <c r="O50" i="93" a="1"/>
  <c r="O50" i="93" s="1"/>
  <c r="P50" i="93" a="1"/>
  <c r="P50" i="93" s="1"/>
  <c r="Q50" i="93" a="1"/>
  <c r="Q50" i="93" s="1"/>
  <c r="R50" i="93" a="1"/>
  <c r="R50" i="93" s="1"/>
  <c r="S50" i="93" a="1"/>
  <c r="S50" i="93" s="1"/>
  <c r="T50" i="93" a="1"/>
  <c r="T50" i="93" s="1"/>
  <c r="U50" i="93" a="1"/>
  <c r="U50" i="93" s="1"/>
  <c r="V50" i="93" a="1"/>
  <c r="V50" i="93" s="1"/>
  <c r="W50" i="93" a="1"/>
  <c r="W50" i="93" s="1"/>
  <c r="X50" i="93" a="1"/>
  <c r="X50" i="93" s="1"/>
  <c r="Y50" i="93" a="1"/>
  <c r="Y50" i="93" s="1"/>
  <c r="Z50" i="93" a="1"/>
  <c r="Z50" i="93" s="1"/>
  <c r="AA50" i="93" a="1"/>
  <c r="AA50" i="93" s="1"/>
  <c r="AB50" i="93" a="1"/>
  <c r="AB50" i="93" s="1"/>
  <c r="AC50" i="93" a="1"/>
  <c r="AC50" i="93" s="1"/>
  <c r="AD50" i="93" a="1"/>
  <c r="AD50" i="93" s="1"/>
  <c r="AE50" i="93" a="1"/>
  <c r="AE50" i="93" s="1"/>
  <c r="AF50" i="93" a="1"/>
  <c r="AF50" i="93" s="1"/>
  <c r="AG50" i="93" a="1"/>
  <c r="AG50" i="93" s="1"/>
  <c r="AH50" i="93" a="1"/>
  <c r="AH50" i="93" s="1"/>
  <c r="AI50" i="93" a="1"/>
  <c r="AI50" i="93" s="1"/>
  <c r="AJ50" i="93" a="1"/>
  <c r="AJ50" i="93" s="1"/>
  <c r="AK50" i="93" a="1"/>
  <c r="AK50" i="93" s="1"/>
  <c r="AL50" i="93" a="1"/>
  <c r="AL50" i="93" s="1"/>
  <c r="AM50" i="93" a="1"/>
  <c r="AM50" i="93" s="1"/>
  <c r="AN50" i="93" a="1"/>
  <c r="AN50" i="93" s="1"/>
  <c r="AO50" i="93" a="1"/>
  <c r="AO50" i="93" s="1"/>
  <c r="AP50" i="93" a="1"/>
  <c r="AP50" i="93" s="1"/>
  <c r="AQ50" i="93" a="1"/>
  <c r="AQ50" i="93" s="1"/>
  <c r="AR50" i="93" a="1"/>
  <c r="AR50" i="93" s="1"/>
  <c r="AS50" i="93" a="1"/>
  <c r="AS50" i="93" s="1"/>
  <c r="AT50" i="93" a="1"/>
  <c r="AT50" i="93" s="1"/>
  <c r="AU50" i="93" a="1"/>
  <c r="AU50" i="93" s="1"/>
  <c r="AV50" i="93" a="1"/>
  <c r="AV50" i="93" s="1"/>
  <c r="AW50" i="93" a="1"/>
  <c r="AW50" i="93" s="1"/>
  <c r="AX50" i="93" a="1"/>
  <c r="AX50" i="93" s="1"/>
  <c r="AY50" i="93" a="1"/>
  <c r="AY50" i="93" s="1"/>
  <c r="AZ50" i="93" a="1"/>
  <c r="AZ50" i="93" s="1"/>
  <c r="BA50" i="93" a="1"/>
  <c r="BA50" i="93" s="1"/>
  <c r="BB50" i="93" a="1"/>
  <c r="BB50" i="93" s="1"/>
  <c r="BC50" i="93" a="1"/>
  <c r="BC50" i="93" s="1"/>
  <c r="BD50" i="93" a="1"/>
  <c r="BD50" i="93" s="1"/>
  <c r="BE50" i="93" a="1"/>
  <c r="BE50" i="93" s="1"/>
  <c r="BF50" i="93" a="1"/>
  <c r="BF50" i="93" s="1"/>
  <c r="BG50" i="93" a="1"/>
  <c r="BG50" i="93" s="1"/>
  <c r="BH50" i="93" a="1"/>
  <c r="BH50" i="93" s="1"/>
  <c r="E51" i="93" a="1"/>
  <c r="E51" i="93" s="1"/>
  <c r="F51" i="93" a="1"/>
  <c r="F51" i="93" s="1"/>
  <c r="G51" i="93" a="1"/>
  <c r="G51" i="93" s="1"/>
  <c r="H51" i="93" a="1"/>
  <c r="H51" i="93" s="1"/>
  <c r="I51" i="93" a="1"/>
  <c r="I51" i="93" s="1"/>
  <c r="J51" i="93" a="1"/>
  <c r="J51" i="93" s="1"/>
  <c r="K51" i="93" a="1"/>
  <c r="K51" i="93" s="1"/>
  <c r="L51" i="93" a="1"/>
  <c r="L51" i="93" s="1"/>
  <c r="M51" i="93" a="1"/>
  <c r="M51" i="93" s="1"/>
  <c r="N51" i="93" a="1"/>
  <c r="N51" i="93" s="1"/>
  <c r="O51" i="93" a="1"/>
  <c r="O51" i="93" s="1"/>
  <c r="P51" i="93" a="1"/>
  <c r="P51" i="93" s="1"/>
  <c r="Q51" i="93" a="1"/>
  <c r="Q51" i="93" s="1"/>
  <c r="R51" i="93" a="1"/>
  <c r="R51" i="93" s="1"/>
  <c r="S51" i="93" a="1"/>
  <c r="S51" i="93" s="1"/>
  <c r="T51" i="93" a="1"/>
  <c r="T51" i="93" s="1"/>
  <c r="U51" i="93" a="1"/>
  <c r="U51" i="93" s="1"/>
  <c r="V51" i="93" a="1"/>
  <c r="V51" i="93" s="1"/>
  <c r="W51" i="93" a="1"/>
  <c r="W51" i="93" s="1"/>
  <c r="X51" i="93" a="1"/>
  <c r="X51" i="93" s="1"/>
  <c r="Y51" i="93" a="1"/>
  <c r="Y51" i="93" s="1"/>
  <c r="Z51" i="93" a="1"/>
  <c r="Z51" i="93" s="1"/>
  <c r="AA51" i="93" a="1"/>
  <c r="AA51" i="93" s="1"/>
  <c r="AB51" i="93" a="1"/>
  <c r="AB51" i="93" s="1"/>
  <c r="AC51" i="93" a="1"/>
  <c r="AC51" i="93" s="1"/>
  <c r="AD51" i="93" a="1"/>
  <c r="AD51" i="93" s="1"/>
  <c r="AE51" i="93" a="1"/>
  <c r="AE51" i="93" s="1"/>
  <c r="AF51" i="93" a="1"/>
  <c r="AF51" i="93" s="1"/>
  <c r="AG51" i="93" a="1"/>
  <c r="AG51" i="93" s="1"/>
  <c r="AH51" i="93" a="1"/>
  <c r="AH51" i="93" s="1"/>
  <c r="AI51" i="93" a="1"/>
  <c r="AI51" i="93" s="1"/>
  <c r="AJ51" i="93" a="1"/>
  <c r="AJ51" i="93" s="1"/>
  <c r="AK51" i="93" a="1"/>
  <c r="AK51" i="93" s="1"/>
  <c r="AL51" i="93" a="1"/>
  <c r="AL51" i="93" s="1"/>
  <c r="AM51" i="93" a="1"/>
  <c r="AM51" i="93" s="1"/>
  <c r="AN51" i="93" a="1"/>
  <c r="AN51" i="93" s="1"/>
  <c r="AO51" i="93" a="1"/>
  <c r="AO51" i="93" s="1"/>
  <c r="AP51" i="93" a="1"/>
  <c r="AP51" i="93" s="1"/>
  <c r="AQ51" i="93" a="1"/>
  <c r="AQ51" i="93" s="1"/>
  <c r="AR51" i="93" a="1"/>
  <c r="AR51" i="93" s="1"/>
  <c r="AS51" i="93" a="1"/>
  <c r="AS51" i="93" s="1"/>
  <c r="AT51" i="93" a="1"/>
  <c r="AT51" i="93" s="1"/>
  <c r="AU51" i="93" a="1"/>
  <c r="AU51" i="93" s="1"/>
  <c r="AV51" i="93" a="1"/>
  <c r="AV51" i="93" s="1"/>
  <c r="AW51" i="93" a="1"/>
  <c r="AW51" i="93" s="1"/>
  <c r="AX51" i="93" a="1"/>
  <c r="AX51" i="93" s="1"/>
  <c r="AY51" i="93" a="1"/>
  <c r="AY51" i="93" s="1"/>
  <c r="AZ51" i="93" a="1"/>
  <c r="AZ51" i="93" s="1"/>
  <c r="BA51" i="93" a="1"/>
  <c r="BA51" i="93" s="1"/>
  <c r="BB51" i="93" a="1"/>
  <c r="BB51" i="93" s="1"/>
  <c r="BC51" i="93" a="1"/>
  <c r="BC51" i="93" s="1"/>
  <c r="BD51" i="93" a="1"/>
  <c r="BD51" i="93" s="1"/>
  <c r="BE51" i="93" a="1"/>
  <c r="BE51" i="93" s="1"/>
  <c r="BF51" i="93" a="1"/>
  <c r="BF51" i="93" s="1"/>
  <c r="BG51" i="93" a="1"/>
  <c r="BG51" i="93" s="1"/>
  <c r="BH51" i="93" a="1"/>
  <c r="BH51" i="93" s="1"/>
  <c r="E52" i="93" a="1"/>
  <c r="E52" i="93" s="1"/>
  <c r="F52" i="93" a="1"/>
  <c r="F52" i="93" s="1"/>
  <c r="G52" i="93" a="1"/>
  <c r="G52" i="93" s="1"/>
  <c r="H52" i="93" a="1"/>
  <c r="H52" i="93" s="1"/>
  <c r="I52" i="93" a="1"/>
  <c r="I52" i="93" s="1"/>
  <c r="J52" i="93" a="1"/>
  <c r="J52" i="93" s="1"/>
  <c r="K52" i="93" a="1"/>
  <c r="K52" i="93" s="1"/>
  <c r="L52" i="93" a="1"/>
  <c r="L52" i="93" s="1"/>
  <c r="M52" i="93" a="1"/>
  <c r="M52" i="93" s="1"/>
  <c r="N52" i="93" a="1"/>
  <c r="N52" i="93" s="1"/>
  <c r="O52" i="93" a="1"/>
  <c r="O52" i="93" s="1"/>
  <c r="P52" i="93" a="1"/>
  <c r="P52" i="93" s="1"/>
  <c r="Q52" i="93" a="1"/>
  <c r="Q52" i="93" s="1"/>
  <c r="R52" i="93" a="1"/>
  <c r="R52" i="93" s="1"/>
  <c r="S52" i="93" a="1"/>
  <c r="S52" i="93" s="1"/>
  <c r="T52" i="93" a="1"/>
  <c r="T52" i="93" s="1"/>
  <c r="U52" i="93" a="1"/>
  <c r="U52" i="93" s="1"/>
  <c r="V52" i="93" a="1"/>
  <c r="V52" i="93" s="1"/>
  <c r="W52" i="93" a="1"/>
  <c r="W52" i="93" s="1"/>
  <c r="X52" i="93" a="1"/>
  <c r="X52" i="93" s="1"/>
  <c r="Y52" i="93" a="1"/>
  <c r="Y52" i="93" s="1"/>
  <c r="Z52" i="93" a="1"/>
  <c r="Z52" i="93" s="1"/>
  <c r="AA52" i="93" a="1"/>
  <c r="AA52" i="93" s="1"/>
  <c r="AB52" i="93" a="1"/>
  <c r="AB52" i="93" s="1"/>
  <c r="AC52" i="93" a="1"/>
  <c r="AC52" i="93" s="1"/>
  <c r="AD52" i="93" a="1"/>
  <c r="AD52" i="93" s="1"/>
  <c r="AE52" i="93" a="1"/>
  <c r="AE52" i="93" s="1"/>
  <c r="AF52" i="93" a="1"/>
  <c r="AF52" i="93" s="1"/>
  <c r="AG52" i="93" a="1"/>
  <c r="AG52" i="93" s="1"/>
  <c r="AH52" i="93" a="1"/>
  <c r="AH52" i="93" s="1"/>
  <c r="AI52" i="93" a="1"/>
  <c r="AI52" i="93" s="1"/>
  <c r="AJ52" i="93" a="1"/>
  <c r="AJ52" i="93" s="1"/>
  <c r="AK52" i="93" a="1"/>
  <c r="AK52" i="93" s="1"/>
  <c r="AL52" i="93" a="1"/>
  <c r="AL52" i="93" s="1"/>
  <c r="AM52" i="93" a="1"/>
  <c r="AM52" i="93" s="1"/>
  <c r="AN52" i="93" a="1"/>
  <c r="AN52" i="93" s="1"/>
  <c r="AO52" i="93" a="1"/>
  <c r="AO52" i="93" s="1"/>
  <c r="AP52" i="93" a="1"/>
  <c r="AP52" i="93" s="1"/>
  <c r="AQ52" i="93" a="1"/>
  <c r="AQ52" i="93" s="1"/>
  <c r="AR52" i="93" a="1"/>
  <c r="AR52" i="93" s="1"/>
  <c r="AS52" i="93" a="1"/>
  <c r="AS52" i="93" s="1"/>
  <c r="AT52" i="93" a="1"/>
  <c r="AT52" i="93" s="1"/>
  <c r="AU52" i="93" a="1"/>
  <c r="AU52" i="93" s="1"/>
  <c r="AV52" i="93" a="1"/>
  <c r="AV52" i="93" s="1"/>
  <c r="AW52" i="93" a="1"/>
  <c r="AW52" i="93" s="1"/>
  <c r="AX52" i="93" a="1"/>
  <c r="AX52" i="93" s="1"/>
  <c r="AY52" i="93" a="1"/>
  <c r="AY52" i="93" s="1"/>
  <c r="AZ52" i="93" a="1"/>
  <c r="AZ52" i="93" s="1"/>
  <c r="BA52" i="93" a="1"/>
  <c r="BA52" i="93" s="1"/>
  <c r="BB52" i="93" a="1"/>
  <c r="BB52" i="93" s="1"/>
  <c r="BC52" i="93" a="1"/>
  <c r="BC52" i="93" s="1"/>
  <c r="BD52" i="93" a="1"/>
  <c r="BD52" i="93" s="1"/>
  <c r="BE52" i="93" a="1"/>
  <c r="BE52" i="93" s="1"/>
  <c r="BF52" i="93" a="1"/>
  <c r="BF52" i="93" s="1"/>
  <c r="BG52" i="93" a="1"/>
  <c r="BG52" i="93" s="1"/>
  <c r="BH52" i="93" a="1"/>
  <c r="BH52" i="93" s="1"/>
  <c r="E53" i="93" a="1"/>
  <c r="E53" i="93" s="1"/>
  <c r="F53" i="93" a="1"/>
  <c r="F53" i="93" s="1"/>
  <c r="G53" i="93" a="1"/>
  <c r="G53" i="93" s="1"/>
  <c r="H53" i="93" a="1"/>
  <c r="H53" i="93" s="1"/>
  <c r="I53" i="93" a="1"/>
  <c r="I53" i="93" s="1"/>
  <c r="J53" i="93" a="1"/>
  <c r="J53" i="93" s="1"/>
  <c r="K53" i="93" a="1"/>
  <c r="K53" i="93" s="1"/>
  <c r="L53" i="93" a="1"/>
  <c r="L53" i="93" s="1"/>
  <c r="M53" i="93" a="1"/>
  <c r="M53" i="93" s="1"/>
  <c r="N53" i="93" a="1"/>
  <c r="N53" i="93" s="1"/>
  <c r="O53" i="93" a="1"/>
  <c r="O53" i="93" s="1"/>
  <c r="P53" i="93" a="1"/>
  <c r="P53" i="93" s="1"/>
  <c r="Q53" i="93" a="1"/>
  <c r="Q53" i="93" s="1"/>
  <c r="R53" i="93" a="1"/>
  <c r="R53" i="93" s="1"/>
  <c r="S53" i="93" a="1"/>
  <c r="S53" i="93" s="1"/>
  <c r="T53" i="93" a="1"/>
  <c r="T53" i="93" s="1"/>
  <c r="U53" i="93" a="1"/>
  <c r="U53" i="93" s="1"/>
  <c r="V53" i="93" a="1"/>
  <c r="V53" i="93" s="1"/>
  <c r="W53" i="93" a="1"/>
  <c r="W53" i="93" s="1"/>
  <c r="X53" i="93" a="1"/>
  <c r="X53" i="93" s="1"/>
  <c r="Y53" i="93" a="1"/>
  <c r="Y53" i="93" s="1"/>
  <c r="Z53" i="93" a="1"/>
  <c r="Z53" i="93" s="1"/>
  <c r="AA53" i="93" a="1"/>
  <c r="AA53" i="93" s="1"/>
  <c r="AB53" i="93" a="1"/>
  <c r="AB53" i="93" s="1"/>
  <c r="AC53" i="93" a="1"/>
  <c r="AC53" i="93" s="1"/>
  <c r="AD53" i="93" a="1"/>
  <c r="AD53" i="93" s="1"/>
  <c r="AE53" i="93" a="1"/>
  <c r="AE53" i="93" s="1"/>
  <c r="AF53" i="93" a="1"/>
  <c r="AF53" i="93" s="1"/>
  <c r="AG53" i="93" a="1"/>
  <c r="AG53" i="93" s="1"/>
  <c r="AH53" i="93" a="1"/>
  <c r="AH53" i="93" s="1"/>
  <c r="AI53" i="93" a="1"/>
  <c r="AI53" i="93" s="1"/>
  <c r="AJ53" i="93" a="1"/>
  <c r="AJ53" i="93" s="1"/>
  <c r="AK53" i="93" a="1"/>
  <c r="AK53" i="93" s="1"/>
  <c r="AL53" i="93" a="1"/>
  <c r="AL53" i="93" s="1"/>
  <c r="AM53" i="93" a="1"/>
  <c r="AM53" i="93" s="1"/>
  <c r="AN53" i="93" a="1"/>
  <c r="AN53" i="93" s="1"/>
  <c r="AO53" i="93" a="1"/>
  <c r="AO53" i="93" s="1"/>
  <c r="AP53" i="93" a="1"/>
  <c r="AP53" i="93" s="1"/>
  <c r="AQ53" i="93" a="1"/>
  <c r="AQ53" i="93" s="1"/>
  <c r="AR53" i="93" a="1"/>
  <c r="AR53" i="93" s="1"/>
  <c r="AS53" i="93" a="1"/>
  <c r="AS53" i="93" s="1"/>
  <c r="AT53" i="93" a="1"/>
  <c r="AT53" i="93" s="1"/>
  <c r="AU53" i="93" a="1"/>
  <c r="AU53" i="93" s="1"/>
  <c r="AV53" i="93" a="1"/>
  <c r="AV53" i="93" s="1"/>
  <c r="AW53" i="93" a="1"/>
  <c r="AW53" i="93" s="1"/>
  <c r="AX53" i="93" a="1"/>
  <c r="AX53" i="93" s="1"/>
  <c r="AY53" i="93" a="1"/>
  <c r="AY53" i="93" s="1"/>
  <c r="AZ53" i="93" a="1"/>
  <c r="AZ53" i="93" s="1"/>
  <c r="BA53" i="93" a="1"/>
  <c r="BA53" i="93" s="1"/>
  <c r="BB53" i="93" a="1"/>
  <c r="BB53" i="93" s="1"/>
  <c r="BC53" i="93" a="1"/>
  <c r="BC53" i="93" s="1"/>
  <c r="BD53" i="93" a="1"/>
  <c r="BD53" i="93" s="1"/>
  <c r="BE53" i="93" a="1"/>
  <c r="BE53" i="93" s="1"/>
  <c r="BF53" i="93" a="1"/>
  <c r="BF53" i="93" s="1"/>
  <c r="BG53" i="93" a="1"/>
  <c r="BG53" i="93" s="1"/>
  <c r="BH53" i="93" a="1"/>
  <c r="BH53" i="93" s="1"/>
  <c r="E54" i="93" a="1"/>
  <c r="E54" i="93" s="1"/>
  <c r="F54" i="93" a="1"/>
  <c r="F54" i="93" s="1"/>
  <c r="G54" i="93" a="1"/>
  <c r="G54" i="93" s="1"/>
  <c r="H54" i="93" a="1"/>
  <c r="H54" i="93" s="1"/>
  <c r="I54" i="93" a="1"/>
  <c r="I54" i="93" s="1"/>
  <c r="J54" i="93" a="1"/>
  <c r="J54" i="93" s="1"/>
  <c r="K54" i="93" a="1"/>
  <c r="K54" i="93" s="1"/>
  <c r="L54" i="93" a="1"/>
  <c r="L54" i="93" s="1"/>
  <c r="M54" i="93" a="1"/>
  <c r="M54" i="93" s="1"/>
  <c r="N54" i="93" a="1"/>
  <c r="N54" i="93" s="1"/>
  <c r="O54" i="93" a="1"/>
  <c r="O54" i="93" s="1"/>
  <c r="P54" i="93" a="1"/>
  <c r="P54" i="93" s="1"/>
  <c r="Q54" i="93" a="1"/>
  <c r="Q54" i="93" s="1"/>
  <c r="R54" i="93" a="1"/>
  <c r="R54" i="93" s="1"/>
  <c r="S54" i="93" a="1"/>
  <c r="S54" i="93" s="1"/>
  <c r="T54" i="93" a="1"/>
  <c r="T54" i="93" s="1"/>
  <c r="U54" i="93" a="1"/>
  <c r="U54" i="93" s="1"/>
  <c r="V54" i="93" a="1"/>
  <c r="V54" i="93" s="1"/>
  <c r="W54" i="93" a="1"/>
  <c r="W54" i="93" s="1"/>
  <c r="X54" i="93" a="1"/>
  <c r="X54" i="93" s="1"/>
  <c r="Y54" i="93" a="1"/>
  <c r="Y54" i="93" s="1"/>
  <c r="Z54" i="93" a="1"/>
  <c r="Z54" i="93" s="1"/>
  <c r="AA54" i="93" a="1"/>
  <c r="AA54" i="93" s="1"/>
  <c r="AB54" i="93" a="1"/>
  <c r="AB54" i="93" s="1"/>
  <c r="AC54" i="93" a="1"/>
  <c r="AC54" i="93" s="1"/>
  <c r="AD54" i="93" a="1"/>
  <c r="AD54" i="93" s="1"/>
  <c r="AE54" i="93" a="1"/>
  <c r="AE54" i="93" s="1"/>
  <c r="AF54" i="93" a="1"/>
  <c r="AF54" i="93" s="1"/>
  <c r="AG54" i="93" a="1"/>
  <c r="AG54" i="93" s="1"/>
  <c r="AH54" i="93" a="1"/>
  <c r="AH54" i="93" s="1"/>
  <c r="AI54" i="93" a="1"/>
  <c r="AI54" i="93" s="1"/>
  <c r="AJ54" i="93" a="1"/>
  <c r="AJ54" i="93" s="1"/>
  <c r="AK54" i="93" a="1"/>
  <c r="AK54" i="93" s="1"/>
  <c r="AL54" i="93" a="1"/>
  <c r="AL54" i="93" s="1"/>
  <c r="AM54" i="93" a="1"/>
  <c r="AM54" i="93" s="1"/>
  <c r="AN54" i="93" a="1"/>
  <c r="AN54" i="93" s="1"/>
  <c r="AO54" i="93" a="1"/>
  <c r="AO54" i="93" s="1"/>
  <c r="AP54" i="93" a="1"/>
  <c r="AP54" i="93" s="1"/>
  <c r="AQ54" i="93" a="1"/>
  <c r="AQ54" i="93" s="1"/>
  <c r="AR54" i="93" a="1"/>
  <c r="AR54" i="93" s="1"/>
  <c r="AS54" i="93" a="1"/>
  <c r="AS54" i="93" s="1"/>
  <c r="AT54" i="93" a="1"/>
  <c r="AT54" i="93" s="1"/>
  <c r="AU54" i="93" a="1"/>
  <c r="AU54" i="93" s="1"/>
  <c r="AV54" i="93" a="1"/>
  <c r="AV54" i="93" s="1"/>
  <c r="AW54" i="93" a="1"/>
  <c r="AW54" i="93" s="1"/>
  <c r="AX54" i="93" a="1"/>
  <c r="AX54" i="93" s="1"/>
  <c r="AY54" i="93" a="1"/>
  <c r="AY54" i="93" s="1"/>
  <c r="AZ54" i="93" a="1"/>
  <c r="AZ54" i="93" s="1"/>
  <c r="BA54" i="93" a="1"/>
  <c r="BA54" i="93" s="1"/>
  <c r="BB54" i="93" a="1"/>
  <c r="BB54" i="93" s="1"/>
  <c r="BC54" i="93" a="1"/>
  <c r="BC54" i="93" s="1"/>
  <c r="BD54" i="93" a="1"/>
  <c r="BD54" i="93" s="1"/>
  <c r="BE54" i="93" a="1"/>
  <c r="BE54" i="93" s="1"/>
  <c r="BF54" i="93" a="1"/>
  <c r="BF54" i="93" s="1"/>
  <c r="BG54" i="93" a="1"/>
  <c r="BG54" i="93" s="1"/>
  <c r="BH54" i="93" a="1"/>
  <c r="BH54" i="93" s="1"/>
  <c r="E55" i="93" a="1"/>
  <c r="E55" i="93" s="1"/>
  <c r="F55" i="93" a="1"/>
  <c r="F55" i="93" s="1"/>
  <c r="G55" i="93" a="1"/>
  <c r="G55" i="93" s="1"/>
  <c r="H55" i="93" a="1"/>
  <c r="H55" i="93" s="1"/>
  <c r="I55" i="93" a="1"/>
  <c r="I55" i="93" s="1"/>
  <c r="J55" i="93" a="1"/>
  <c r="J55" i="93" s="1"/>
  <c r="K55" i="93" a="1"/>
  <c r="K55" i="93" s="1"/>
  <c r="L55" i="93" a="1"/>
  <c r="L55" i="93" s="1"/>
  <c r="M55" i="93" a="1"/>
  <c r="M55" i="93" s="1"/>
  <c r="N55" i="93" a="1"/>
  <c r="N55" i="93" s="1"/>
  <c r="O55" i="93" a="1"/>
  <c r="O55" i="93" s="1"/>
  <c r="P55" i="93" a="1"/>
  <c r="P55" i="93" s="1"/>
  <c r="Q55" i="93" a="1"/>
  <c r="Q55" i="93" s="1"/>
  <c r="R55" i="93" a="1"/>
  <c r="R55" i="93" s="1"/>
  <c r="S55" i="93" a="1"/>
  <c r="S55" i="93" s="1"/>
  <c r="T55" i="93" a="1"/>
  <c r="T55" i="93" s="1"/>
  <c r="U55" i="93" a="1"/>
  <c r="U55" i="93" s="1"/>
  <c r="V55" i="93" a="1"/>
  <c r="V55" i="93" s="1"/>
  <c r="W55" i="93" a="1"/>
  <c r="W55" i="93" s="1"/>
  <c r="X55" i="93" a="1"/>
  <c r="X55" i="93" s="1"/>
  <c r="Y55" i="93" a="1"/>
  <c r="Y55" i="93" s="1"/>
  <c r="Z55" i="93" a="1"/>
  <c r="Z55" i="93" s="1"/>
  <c r="AA55" i="93" a="1"/>
  <c r="AA55" i="93" s="1"/>
  <c r="AB55" i="93" a="1"/>
  <c r="AB55" i="93" s="1"/>
  <c r="AC55" i="93" a="1"/>
  <c r="AC55" i="93" s="1"/>
  <c r="AD55" i="93" a="1"/>
  <c r="AD55" i="93" s="1"/>
  <c r="AE55" i="93" a="1"/>
  <c r="AE55" i="93" s="1"/>
  <c r="AF55" i="93" a="1"/>
  <c r="AF55" i="93" s="1"/>
  <c r="AG55" i="93" a="1"/>
  <c r="AG55" i="93" s="1"/>
  <c r="AH55" i="93" a="1"/>
  <c r="AH55" i="93" s="1"/>
  <c r="AI55" i="93" a="1"/>
  <c r="AI55" i="93" s="1"/>
  <c r="AJ55" i="93" a="1"/>
  <c r="AJ55" i="93" s="1"/>
  <c r="AK55" i="93" a="1"/>
  <c r="AK55" i="93" s="1"/>
  <c r="AL55" i="93" a="1"/>
  <c r="AL55" i="93" s="1"/>
  <c r="AM55" i="93" a="1"/>
  <c r="AM55" i="93" s="1"/>
  <c r="AN55" i="93" a="1"/>
  <c r="AN55" i="93" s="1"/>
  <c r="AO55" i="93" a="1"/>
  <c r="AO55" i="93" s="1"/>
  <c r="AP55" i="93" a="1"/>
  <c r="AP55" i="93" s="1"/>
  <c r="AQ55" i="93" a="1"/>
  <c r="AQ55" i="93" s="1"/>
  <c r="AR55" i="93" a="1"/>
  <c r="AR55" i="93" s="1"/>
  <c r="AS55" i="93" a="1"/>
  <c r="AS55" i="93" s="1"/>
  <c r="AT55" i="93" a="1"/>
  <c r="AT55" i="93" s="1"/>
  <c r="AU55" i="93" a="1"/>
  <c r="AU55" i="93" s="1"/>
  <c r="AV55" i="93" a="1"/>
  <c r="AV55" i="93" s="1"/>
  <c r="AW55" i="93" a="1"/>
  <c r="AW55" i="93" s="1"/>
  <c r="AX55" i="93" a="1"/>
  <c r="AX55" i="93" s="1"/>
  <c r="AY55" i="93" a="1"/>
  <c r="AY55" i="93" s="1"/>
  <c r="AZ55" i="93" a="1"/>
  <c r="AZ55" i="93" s="1"/>
  <c r="BA55" i="93" a="1"/>
  <c r="BA55" i="93" s="1"/>
  <c r="BB55" i="93" a="1"/>
  <c r="BB55" i="93" s="1"/>
  <c r="BC55" i="93" a="1"/>
  <c r="BC55" i="93" s="1"/>
  <c r="BD55" i="93" a="1"/>
  <c r="BD55" i="93" s="1"/>
  <c r="BE55" i="93" a="1"/>
  <c r="BE55" i="93" s="1"/>
  <c r="BF55" i="93" a="1"/>
  <c r="BF55" i="93" s="1"/>
  <c r="BG55" i="93" a="1"/>
  <c r="BG55" i="93" s="1"/>
  <c r="BH55" i="93" a="1"/>
  <c r="BH55" i="93" s="1"/>
  <c r="E56" i="93" a="1"/>
  <c r="E56" i="93" s="1"/>
  <c r="F56" i="93" a="1"/>
  <c r="F56" i="93" s="1"/>
  <c r="G56" i="93" a="1"/>
  <c r="G56" i="93" s="1"/>
  <c r="H56" i="93" a="1"/>
  <c r="H56" i="93" s="1"/>
  <c r="I56" i="93" a="1"/>
  <c r="I56" i="93" s="1"/>
  <c r="J56" i="93" a="1"/>
  <c r="J56" i="93" s="1"/>
  <c r="K56" i="93" a="1"/>
  <c r="K56" i="93" s="1"/>
  <c r="L56" i="93" a="1"/>
  <c r="L56" i="93" s="1"/>
  <c r="M56" i="93" a="1"/>
  <c r="M56" i="93" s="1"/>
  <c r="N56" i="93" a="1"/>
  <c r="N56" i="93" s="1"/>
  <c r="O56" i="93" a="1"/>
  <c r="O56" i="93" s="1"/>
  <c r="P56" i="93" a="1"/>
  <c r="P56" i="93" s="1"/>
  <c r="Q56" i="93" a="1"/>
  <c r="Q56" i="93" s="1"/>
  <c r="R56" i="93" a="1"/>
  <c r="R56" i="93" s="1"/>
  <c r="S56" i="93" a="1"/>
  <c r="S56" i="93" s="1"/>
  <c r="T56" i="93" a="1"/>
  <c r="T56" i="93" s="1"/>
  <c r="U56" i="93" a="1"/>
  <c r="U56" i="93" s="1"/>
  <c r="V56" i="93" a="1"/>
  <c r="V56" i="93" s="1"/>
  <c r="W56" i="93" a="1"/>
  <c r="W56" i="93" s="1"/>
  <c r="X56" i="93" a="1"/>
  <c r="X56" i="93" s="1"/>
  <c r="Y56" i="93" a="1"/>
  <c r="Y56" i="93" s="1"/>
  <c r="Z56" i="93" a="1"/>
  <c r="Z56" i="93" s="1"/>
  <c r="AA56" i="93" a="1"/>
  <c r="AA56" i="93" s="1"/>
  <c r="AB56" i="93" a="1"/>
  <c r="AB56" i="93" s="1"/>
  <c r="AC56" i="93" a="1"/>
  <c r="AC56" i="93" s="1"/>
  <c r="AD56" i="93" a="1"/>
  <c r="AD56" i="93" s="1"/>
  <c r="AE56" i="93" a="1"/>
  <c r="AE56" i="93" s="1"/>
  <c r="AF56" i="93" a="1"/>
  <c r="AF56" i="93" s="1"/>
  <c r="AG56" i="93" a="1"/>
  <c r="AG56" i="93" s="1"/>
  <c r="AH56" i="93" a="1"/>
  <c r="AH56" i="93" s="1"/>
  <c r="AI56" i="93" a="1"/>
  <c r="AI56" i="93" s="1"/>
  <c r="AJ56" i="93" a="1"/>
  <c r="AJ56" i="93" s="1"/>
  <c r="AK56" i="93" a="1"/>
  <c r="AK56" i="93" s="1"/>
  <c r="AL56" i="93" a="1"/>
  <c r="AL56" i="93" s="1"/>
  <c r="AM56" i="93" a="1"/>
  <c r="AM56" i="93" s="1"/>
  <c r="AN56" i="93" a="1"/>
  <c r="AN56" i="93" s="1"/>
  <c r="AO56" i="93" a="1"/>
  <c r="AO56" i="93" s="1"/>
  <c r="AP56" i="93" a="1"/>
  <c r="AP56" i="93" s="1"/>
  <c r="AQ56" i="93" a="1"/>
  <c r="AQ56" i="93" s="1"/>
  <c r="AR56" i="93" a="1"/>
  <c r="AR56" i="93" s="1"/>
  <c r="AS56" i="93" a="1"/>
  <c r="AS56" i="93" s="1"/>
  <c r="AT56" i="93" a="1"/>
  <c r="AT56" i="93" s="1"/>
  <c r="AU56" i="93" a="1"/>
  <c r="AU56" i="93" s="1"/>
  <c r="AV56" i="93" a="1"/>
  <c r="AV56" i="93" s="1"/>
  <c r="AW56" i="93" a="1"/>
  <c r="AW56" i="93" s="1"/>
  <c r="AX56" i="93" a="1"/>
  <c r="AX56" i="93" s="1"/>
  <c r="AY56" i="93" a="1"/>
  <c r="AY56" i="93" s="1"/>
  <c r="AZ56" i="93" a="1"/>
  <c r="AZ56" i="93" s="1"/>
  <c r="BA56" i="93" a="1"/>
  <c r="BA56" i="93" s="1"/>
  <c r="BB56" i="93" a="1"/>
  <c r="BB56" i="93" s="1"/>
  <c r="BC56" i="93" a="1"/>
  <c r="BC56" i="93" s="1"/>
  <c r="BD56" i="93" a="1"/>
  <c r="BD56" i="93" s="1"/>
  <c r="BE56" i="93" a="1"/>
  <c r="BE56" i="93" s="1"/>
  <c r="BF56" i="93" a="1"/>
  <c r="BF56" i="93" s="1"/>
  <c r="BG56" i="93" a="1"/>
  <c r="BG56" i="93" s="1"/>
  <c r="BH56" i="93" a="1"/>
  <c r="BH56" i="93" s="1"/>
  <c r="E57" i="93" a="1"/>
  <c r="E57" i="93" s="1"/>
  <c r="F57" i="93" a="1"/>
  <c r="F57" i="93" s="1"/>
  <c r="G57" i="93" a="1"/>
  <c r="G57" i="93" s="1"/>
  <c r="H57" i="93" a="1"/>
  <c r="H57" i="93" s="1"/>
  <c r="I57" i="93" a="1"/>
  <c r="I57" i="93" s="1"/>
  <c r="J57" i="93" a="1"/>
  <c r="J57" i="93" s="1"/>
  <c r="K57" i="93" a="1"/>
  <c r="K57" i="93" s="1"/>
  <c r="L57" i="93" a="1"/>
  <c r="L57" i="93" s="1"/>
  <c r="M57" i="93" a="1"/>
  <c r="M57" i="93" s="1"/>
  <c r="N57" i="93" a="1"/>
  <c r="N57" i="93" s="1"/>
  <c r="O57" i="93" a="1"/>
  <c r="O57" i="93" s="1"/>
  <c r="P57" i="93" a="1"/>
  <c r="P57" i="93" s="1"/>
  <c r="Q57" i="93" a="1"/>
  <c r="Q57" i="93" s="1"/>
  <c r="R57" i="93" a="1"/>
  <c r="R57" i="93" s="1"/>
  <c r="S57" i="93" a="1"/>
  <c r="S57" i="93" s="1"/>
  <c r="T57" i="93" a="1"/>
  <c r="T57" i="93" s="1"/>
  <c r="U57" i="93" a="1"/>
  <c r="U57" i="93" s="1"/>
  <c r="V57" i="93" a="1"/>
  <c r="V57" i="93" s="1"/>
  <c r="W57" i="93" a="1"/>
  <c r="W57" i="93" s="1"/>
  <c r="X57" i="93" a="1"/>
  <c r="X57" i="93" s="1"/>
  <c r="Y57" i="93" a="1"/>
  <c r="Y57" i="93" s="1"/>
  <c r="Z57" i="93" a="1"/>
  <c r="Z57" i="93" s="1"/>
  <c r="AA57" i="93" a="1"/>
  <c r="AA57" i="93" s="1"/>
  <c r="AB57" i="93" a="1"/>
  <c r="AB57" i="93" s="1"/>
  <c r="AC57" i="93" a="1"/>
  <c r="AC57" i="93" s="1"/>
  <c r="AD57" i="93" a="1"/>
  <c r="AD57" i="93" s="1"/>
  <c r="AE57" i="93" a="1"/>
  <c r="AE57" i="93" s="1"/>
  <c r="AF57" i="93" a="1"/>
  <c r="AF57" i="93" s="1"/>
  <c r="AG57" i="93" a="1"/>
  <c r="AG57" i="93" s="1"/>
  <c r="AH57" i="93" a="1"/>
  <c r="AH57" i="93" s="1"/>
  <c r="AI57" i="93" a="1"/>
  <c r="AI57" i="93" s="1"/>
  <c r="AJ57" i="93" a="1"/>
  <c r="AJ57" i="93" s="1"/>
  <c r="AK57" i="93" a="1"/>
  <c r="AK57" i="93" s="1"/>
  <c r="AL57" i="93" a="1"/>
  <c r="AL57" i="93" s="1"/>
  <c r="AM57" i="93" a="1"/>
  <c r="AM57" i="93" s="1"/>
  <c r="AN57" i="93" a="1"/>
  <c r="AN57" i="93" s="1"/>
  <c r="AO57" i="93" a="1"/>
  <c r="AO57" i="93" s="1"/>
  <c r="AP57" i="93" a="1"/>
  <c r="AP57" i="93" s="1"/>
  <c r="AQ57" i="93" a="1"/>
  <c r="AQ57" i="93" s="1"/>
  <c r="AR57" i="93" a="1"/>
  <c r="AR57" i="93" s="1"/>
  <c r="AS57" i="93" a="1"/>
  <c r="AS57" i="93" s="1"/>
  <c r="AT57" i="93" a="1"/>
  <c r="AT57" i="93" s="1"/>
  <c r="AU57" i="93" a="1"/>
  <c r="AU57" i="93" s="1"/>
  <c r="AV57" i="93" a="1"/>
  <c r="AV57" i="93" s="1"/>
  <c r="AW57" i="93" a="1"/>
  <c r="AW57" i="93" s="1"/>
  <c r="AX57" i="93" a="1"/>
  <c r="AX57" i="93" s="1"/>
  <c r="AY57" i="93" a="1"/>
  <c r="AY57" i="93" s="1"/>
  <c r="AZ57" i="93" a="1"/>
  <c r="AZ57" i="93" s="1"/>
  <c r="BA57" i="93" a="1"/>
  <c r="BA57" i="93" s="1"/>
  <c r="BB57" i="93" a="1"/>
  <c r="BB57" i="93" s="1"/>
  <c r="BC57" i="93" a="1"/>
  <c r="BC57" i="93" s="1"/>
  <c r="BD57" i="93" a="1"/>
  <c r="BD57" i="93" s="1"/>
  <c r="BE57" i="93" a="1"/>
  <c r="BE57" i="93" s="1"/>
  <c r="BF57" i="93" a="1"/>
  <c r="BF57" i="93" s="1"/>
  <c r="BG57" i="93" a="1"/>
  <c r="BG57" i="93" s="1"/>
  <c r="BH57" i="93" a="1"/>
  <c r="BH57" i="93" s="1"/>
  <c r="E58" i="93" a="1"/>
  <c r="E58" i="93" s="1"/>
  <c r="F58" i="93" a="1"/>
  <c r="F58" i="93" s="1"/>
  <c r="G58" i="93" a="1"/>
  <c r="G58" i="93" s="1"/>
  <c r="H58" i="93" a="1"/>
  <c r="H58" i="93" s="1"/>
  <c r="I58" i="93" a="1"/>
  <c r="I58" i="93" s="1"/>
  <c r="J58" i="93" a="1"/>
  <c r="J58" i="93" s="1"/>
  <c r="K58" i="93" a="1"/>
  <c r="K58" i="93" s="1"/>
  <c r="L58" i="93" a="1"/>
  <c r="L58" i="93" s="1"/>
  <c r="M58" i="93" a="1"/>
  <c r="M58" i="93" s="1"/>
  <c r="N58" i="93" a="1"/>
  <c r="N58" i="93" s="1"/>
  <c r="O58" i="93" a="1"/>
  <c r="O58" i="93" s="1"/>
  <c r="P58" i="93" a="1"/>
  <c r="P58" i="93" s="1"/>
  <c r="Q58" i="93" a="1"/>
  <c r="Q58" i="93" s="1"/>
  <c r="R58" i="93" a="1"/>
  <c r="R58" i="93" s="1"/>
  <c r="S58" i="93" a="1"/>
  <c r="S58" i="93" s="1"/>
  <c r="T58" i="93" a="1"/>
  <c r="T58" i="93" s="1"/>
  <c r="U58" i="93" a="1"/>
  <c r="U58" i="93" s="1"/>
  <c r="V58" i="93" a="1"/>
  <c r="V58" i="93" s="1"/>
  <c r="W58" i="93" a="1"/>
  <c r="W58" i="93" s="1"/>
  <c r="X58" i="93" a="1"/>
  <c r="X58" i="93" s="1"/>
  <c r="Y58" i="93" a="1"/>
  <c r="Y58" i="93" s="1"/>
  <c r="Z58" i="93" a="1"/>
  <c r="Z58" i="93" s="1"/>
  <c r="AA58" i="93" a="1"/>
  <c r="AA58" i="93" s="1"/>
  <c r="AB58" i="93" a="1"/>
  <c r="AB58" i="93" s="1"/>
  <c r="AC58" i="93" a="1"/>
  <c r="AC58" i="93" s="1"/>
  <c r="AD58" i="93" a="1"/>
  <c r="AD58" i="93" s="1"/>
  <c r="AE58" i="93" a="1"/>
  <c r="AE58" i="93" s="1"/>
  <c r="AF58" i="93" a="1"/>
  <c r="AF58" i="93" s="1"/>
  <c r="AG58" i="93" a="1"/>
  <c r="AG58" i="93" s="1"/>
  <c r="AH58" i="93" a="1"/>
  <c r="AH58" i="93" s="1"/>
  <c r="AI58" i="93" a="1"/>
  <c r="AI58" i="93" s="1"/>
  <c r="AJ58" i="93" a="1"/>
  <c r="AJ58" i="93" s="1"/>
  <c r="AK58" i="93" a="1"/>
  <c r="AK58" i="93" s="1"/>
  <c r="AL58" i="93" a="1"/>
  <c r="AL58" i="93" s="1"/>
  <c r="AM58" i="93" a="1"/>
  <c r="AM58" i="93" s="1"/>
  <c r="AN58" i="93" a="1"/>
  <c r="AN58" i="93" s="1"/>
  <c r="AO58" i="93" a="1"/>
  <c r="AO58" i="93" s="1"/>
  <c r="AP58" i="93" a="1"/>
  <c r="AP58" i="93" s="1"/>
  <c r="AQ58" i="93" a="1"/>
  <c r="AQ58" i="93" s="1"/>
  <c r="AR58" i="93" a="1"/>
  <c r="AR58" i="93" s="1"/>
  <c r="AS58" i="93" a="1"/>
  <c r="AS58" i="93" s="1"/>
  <c r="AT58" i="93" a="1"/>
  <c r="AT58" i="93" s="1"/>
  <c r="AU58" i="93" a="1"/>
  <c r="AU58" i="93" s="1"/>
  <c r="AV58" i="93" a="1"/>
  <c r="AV58" i="93" s="1"/>
  <c r="AW58" i="93" a="1"/>
  <c r="AW58" i="93" s="1"/>
  <c r="AX58" i="93" a="1"/>
  <c r="AX58" i="93" s="1"/>
  <c r="AY58" i="93" a="1"/>
  <c r="AY58" i="93" s="1"/>
  <c r="AZ58" i="93" a="1"/>
  <c r="AZ58" i="93" s="1"/>
  <c r="BA58" i="93" a="1"/>
  <c r="BA58" i="93" s="1"/>
  <c r="BB58" i="93" a="1"/>
  <c r="BB58" i="93" s="1"/>
  <c r="BC58" i="93" a="1"/>
  <c r="BC58" i="93" s="1"/>
  <c r="BD58" i="93" a="1"/>
  <c r="BD58" i="93" s="1"/>
  <c r="BE58" i="93" a="1"/>
  <c r="BE58" i="93" s="1"/>
  <c r="BF58" i="93" a="1"/>
  <c r="BF58" i="93" s="1"/>
  <c r="BG58" i="93" a="1"/>
  <c r="BG58" i="93" s="1"/>
  <c r="BH58" i="93" a="1"/>
  <c r="BH58" i="93" s="1"/>
  <c r="E59" i="93" a="1"/>
  <c r="E59" i="93" s="1"/>
  <c r="F59" i="93" a="1"/>
  <c r="F59" i="93" s="1"/>
  <c r="G59" i="93" a="1"/>
  <c r="G59" i="93" s="1"/>
  <c r="H59" i="93" a="1"/>
  <c r="H59" i="93" s="1"/>
  <c r="I59" i="93" a="1"/>
  <c r="I59" i="93" s="1"/>
  <c r="J59" i="93" a="1"/>
  <c r="J59" i="93" s="1"/>
  <c r="K59" i="93" a="1"/>
  <c r="K59" i="93" s="1"/>
  <c r="L59" i="93" a="1"/>
  <c r="L59" i="93" s="1"/>
  <c r="M59" i="93" a="1"/>
  <c r="M59" i="93" s="1"/>
  <c r="N59" i="93" a="1"/>
  <c r="N59" i="93" s="1"/>
  <c r="O59" i="93" a="1"/>
  <c r="O59" i="93" s="1"/>
  <c r="P59" i="93" a="1"/>
  <c r="P59" i="93" s="1"/>
  <c r="Q59" i="93" a="1"/>
  <c r="Q59" i="93" s="1"/>
  <c r="R59" i="93" a="1"/>
  <c r="R59" i="93" s="1"/>
  <c r="S59" i="93" a="1"/>
  <c r="S59" i="93" s="1"/>
  <c r="T59" i="93" a="1"/>
  <c r="T59" i="93" s="1"/>
  <c r="U59" i="93" a="1"/>
  <c r="U59" i="93" s="1"/>
  <c r="V59" i="93" a="1"/>
  <c r="V59" i="93" s="1"/>
  <c r="W59" i="93" a="1"/>
  <c r="W59" i="93" s="1"/>
  <c r="X59" i="93" a="1"/>
  <c r="X59" i="93" s="1"/>
  <c r="Y59" i="93" a="1"/>
  <c r="Y59" i="93" s="1"/>
  <c r="Z59" i="93" a="1"/>
  <c r="Z59" i="93" s="1"/>
  <c r="AA59" i="93" a="1"/>
  <c r="AA59" i="93" s="1"/>
  <c r="AB59" i="93" a="1"/>
  <c r="AB59" i="93" s="1"/>
  <c r="AC59" i="93" a="1"/>
  <c r="AC59" i="93" s="1"/>
  <c r="AD59" i="93" a="1"/>
  <c r="AD59" i="93" s="1"/>
  <c r="AE59" i="93" a="1"/>
  <c r="AE59" i="93" s="1"/>
  <c r="AF59" i="93" a="1"/>
  <c r="AF59" i="93" s="1"/>
  <c r="AG59" i="93" a="1"/>
  <c r="AG59" i="93" s="1"/>
  <c r="AH59" i="93" a="1"/>
  <c r="AH59" i="93" s="1"/>
  <c r="AI59" i="93" a="1"/>
  <c r="AI59" i="93" s="1"/>
  <c r="AJ59" i="93" a="1"/>
  <c r="AJ59" i="93" s="1"/>
  <c r="AK59" i="93" a="1"/>
  <c r="AK59" i="93" s="1"/>
  <c r="AL59" i="93" a="1"/>
  <c r="AL59" i="93" s="1"/>
  <c r="AM59" i="93" a="1"/>
  <c r="AM59" i="93" s="1"/>
  <c r="AN59" i="93" a="1"/>
  <c r="AN59" i="93" s="1"/>
  <c r="AO59" i="93" a="1"/>
  <c r="AO59" i="93" s="1"/>
  <c r="AP59" i="93" a="1"/>
  <c r="AP59" i="93" s="1"/>
  <c r="AQ59" i="93" a="1"/>
  <c r="AQ59" i="93" s="1"/>
  <c r="AR59" i="93" a="1"/>
  <c r="AR59" i="93" s="1"/>
  <c r="AS59" i="93" a="1"/>
  <c r="AS59" i="93" s="1"/>
  <c r="AT59" i="93" a="1"/>
  <c r="AT59" i="93" s="1"/>
  <c r="AU59" i="93" a="1"/>
  <c r="AU59" i="93" s="1"/>
  <c r="AV59" i="93" a="1"/>
  <c r="AV59" i="93" s="1"/>
  <c r="AW59" i="93" a="1"/>
  <c r="AW59" i="93" s="1"/>
  <c r="AX59" i="93" a="1"/>
  <c r="AX59" i="93" s="1"/>
  <c r="AY59" i="93" a="1"/>
  <c r="AY59" i="93" s="1"/>
  <c r="AZ59" i="93" a="1"/>
  <c r="AZ59" i="93" s="1"/>
  <c r="BA59" i="93" a="1"/>
  <c r="BA59" i="93" s="1"/>
  <c r="BB59" i="93" a="1"/>
  <c r="BB59" i="93" s="1"/>
  <c r="BC59" i="93" a="1"/>
  <c r="BC59" i="93" s="1"/>
  <c r="BD59" i="93" a="1"/>
  <c r="BD59" i="93" s="1"/>
  <c r="BE59" i="93" a="1"/>
  <c r="BE59" i="93" s="1"/>
  <c r="BF59" i="93" a="1"/>
  <c r="BF59" i="93" s="1"/>
  <c r="BG59" i="93" a="1"/>
  <c r="BG59" i="93" s="1"/>
  <c r="BH59" i="93" a="1"/>
  <c r="BH59" i="93" s="1"/>
  <c r="E60" i="93" a="1"/>
  <c r="E60" i="93" s="1"/>
  <c r="F60" i="93" a="1"/>
  <c r="F60" i="93" s="1"/>
  <c r="G60" i="93" a="1"/>
  <c r="G60" i="93" s="1"/>
  <c r="H60" i="93" a="1"/>
  <c r="H60" i="93" s="1"/>
  <c r="I60" i="93" a="1"/>
  <c r="I60" i="93" s="1"/>
  <c r="J60" i="93" a="1"/>
  <c r="J60" i="93" s="1"/>
  <c r="K60" i="93" a="1"/>
  <c r="K60" i="93" s="1"/>
  <c r="L60" i="93" a="1"/>
  <c r="L60" i="93" s="1"/>
  <c r="M60" i="93" a="1"/>
  <c r="M60" i="93" s="1"/>
  <c r="N60" i="93" a="1"/>
  <c r="N60" i="93" s="1"/>
  <c r="O60" i="93" a="1"/>
  <c r="O60" i="93" s="1"/>
  <c r="P60" i="93" a="1"/>
  <c r="P60" i="93" s="1"/>
  <c r="Q60" i="93" a="1"/>
  <c r="Q60" i="93" s="1"/>
  <c r="R60" i="93" a="1"/>
  <c r="R60" i="93" s="1"/>
  <c r="S60" i="93" a="1"/>
  <c r="S60" i="93" s="1"/>
  <c r="T60" i="93" a="1"/>
  <c r="T60" i="93" s="1"/>
  <c r="U60" i="93" a="1"/>
  <c r="U60" i="93" s="1"/>
  <c r="V60" i="93" a="1"/>
  <c r="V60" i="93" s="1"/>
  <c r="W60" i="93" a="1"/>
  <c r="W60" i="93" s="1"/>
  <c r="X60" i="93" a="1"/>
  <c r="X60" i="93" s="1"/>
  <c r="Y60" i="93" a="1"/>
  <c r="Y60" i="93" s="1"/>
  <c r="Z60" i="93" a="1"/>
  <c r="Z60" i="93" s="1"/>
  <c r="AA60" i="93" a="1"/>
  <c r="AA60" i="93" s="1"/>
  <c r="AB60" i="93" a="1"/>
  <c r="AB60" i="93" s="1"/>
  <c r="AC60" i="93" a="1"/>
  <c r="AC60" i="93" s="1"/>
  <c r="AD60" i="93" a="1"/>
  <c r="AD60" i="93" s="1"/>
  <c r="AE60" i="93" a="1"/>
  <c r="AE60" i="93" s="1"/>
  <c r="AF60" i="93" a="1"/>
  <c r="AF60" i="93" s="1"/>
  <c r="AG60" i="93" a="1"/>
  <c r="AG60" i="93" s="1"/>
  <c r="AH60" i="93" a="1"/>
  <c r="AH60" i="93" s="1"/>
  <c r="AI60" i="93" a="1"/>
  <c r="AI60" i="93" s="1"/>
  <c r="AJ60" i="93" a="1"/>
  <c r="AJ60" i="93" s="1"/>
  <c r="AK60" i="93" a="1"/>
  <c r="AK60" i="93" s="1"/>
  <c r="AL60" i="93" a="1"/>
  <c r="AL60" i="93" s="1"/>
  <c r="AM60" i="93" a="1"/>
  <c r="AM60" i="93" s="1"/>
  <c r="AN60" i="93" a="1"/>
  <c r="AN60" i="93" s="1"/>
  <c r="AO60" i="93" a="1"/>
  <c r="AO60" i="93" s="1"/>
  <c r="AP60" i="93" a="1"/>
  <c r="AP60" i="93" s="1"/>
  <c r="AQ60" i="93" a="1"/>
  <c r="AQ60" i="93" s="1"/>
  <c r="AR60" i="93" a="1"/>
  <c r="AR60" i="93" s="1"/>
  <c r="AS60" i="93" a="1"/>
  <c r="AS60" i="93" s="1"/>
  <c r="AT60" i="93" a="1"/>
  <c r="AT60" i="93" s="1"/>
  <c r="AU60" i="93" a="1"/>
  <c r="AU60" i="93" s="1"/>
  <c r="AV60" i="93" a="1"/>
  <c r="AV60" i="93" s="1"/>
  <c r="AW60" i="93" a="1"/>
  <c r="AW60" i="93" s="1"/>
  <c r="AX60" i="93" a="1"/>
  <c r="AX60" i="93" s="1"/>
  <c r="AY60" i="93" a="1"/>
  <c r="AY60" i="93" s="1"/>
  <c r="AZ60" i="93" a="1"/>
  <c r="AZ60" i="93" s="1"/>
  <c r="BA60" i="93" a="1"/>
  <c r="BA60" i="93" s="1"/>
  <c r="BB60" i="93" a="1"/>
  <c r="BB60" i="93" s="1"/>
  <c r="BC60" i="93" a="1"/>
  <c r="BC60" i="93" s="1"/>
  <c r="BD60" i="93" a="1"/>
  <c r="BD60" i="93" s="1"/>
  <c r="BE60" i="93" a="1"/>
  <c r="BE60" i="93" s="1"/>
  <c r="BF60" i="93" a="1"/>
  <c r="BF60" i="93" s="1"/>
  <c r="BG60" i="93" a="1"/>
  <c r="BG60" i="93" s="1"/>
  <c r="BH60" i="93" a="1"/>
  <c r="BH60" i="93" s="1"/>
  <c r="E61" i="93" a="1"/>
  <c r="E61" i="93" s="1"/>
  <c r="F61" i="93" a="1"/>
  <c r="F61" i="93" s="1"/>
  <c r="G61" i="93" a="1"/>
  <c r="G61" i="93" s="1"/>
  <c r="H61" i="93" a="1"/>
  <c r="H61" i="93" s="1"/>
  <c r="I61" i="93" a="1"/>
  <c r="I61" i="93" s="1"/>
  <c r="J61" i="93" a="1"/>
  <c r="J61" i="93" s="1"/>
  <c r="K61" i="93" a="1"/>
  <c r="K61" i="93" s="1"/>
  <c r="L61" i="93" a="1"/>
  <c r="L61" i="93" s="1"/>
  <c r="M61" i="93" a="1"/>
  <c r="M61" i="93" s="1"/>
  <c r="N61" i="93" a="1"/>
  <c r="N61" i="93" s="1"/>
  <c r="O61" i="93" a="1"/>
  <c r="O61" i="93" s="1"/>
  <c r="P61" i="93" a="1"/>
  <c r="P61" i="93" s="1"/>
  <c r="Q61" i="93" a="1"/>
  <c r="Q61" i="93" s="1"/>
  <c r="R61" i="93" a="1"/>
  <c r="R61" i="93" s="1"/>
  <c r="S61" i="93" a="1"/>
  <c r="S61" i="93" s="1"/>
  <c r="T61" i="93" a="1"/>
  <c r="T61" i="93" s="1"/>
  <c r="U61" i="93" a="1"/>
  <c r="U61" i="93" s="1"/>
  <c r="V61" i="93" a="1"/>
  <c r="V61" i="93" s="1"/>
  <c r="W61" i="93" a="1"/>
  <c r="W61" i="93" s="1"/>
  <c r="X61" i="93" a="1"/>
  <c r="X61" i="93" s="1"/>
  <c r="Y61" i="93" a="1"/>
  <c r="Y61" i="93" s="1"/>
  <c r="Z61" i="93" a="1"/>
  <c r="Z61" i="93" s="1"/>
  <c r="AA61" i="93" a="1"/>
  <c r="AA61" i="93" s="1"/>
  <c r="AB61" i="93" a="1"/>
  <c r="AB61" i="93" s="1"/>
  <c r="AC61" i="93" a="1"/>
  <c r="AC61" i="93" s="1"/>
  <c r="AD61" i="93" a="1"/>
  <c r="AD61" i="93" s="1"/>
  <c r="AE61" i="93" a="1"/>
  <c r="AE61" i="93" s="1"/>
  <c r="AF61" i="93" a="1"/>
  <c r="AF61" i="93" s="1"/>
  <c r="AG61" i="93" a="1"/>
  <c r="AG61" i="93" s="1"/>
  <c r="AH61" i="93" a="1"/>
  <c r="AH61" i="93" s="1"/>
  <c r="AI61" i="93" a="1"/>
  <c r="AI61" i="93" s="1"/>
  <c r="AJ61" i="93" a="1"/>
  <c r="AJ61" i="93" s="1"/>
  <c r="AK61" i="93" a="1"/>
  <c r="AK61" i="93" s="1"/>
  <c r="AL61" i="93" a="1"/>
  <c r="AL61" i="93" s="1"/>
  <c r="AM61" i="93" a="1"/>
  <c r="AM61" i="93" s="1"/>
  <c r="AN61" i="93" a="1"/>
  <c r="AN61" i="93" s="1"/>
  <c r="AO61" i="93" a="1"/>
  <c r="AO61" i="93" s="1"/>
  <c r="AP61" i="93" a="1"/>
  <c r="AP61" i="93" s="1"/>
  <c r="AQ61" i="93" a="1"/>
  <c r="AQ61" i="93" s="1"/>
  <c r="AR61" i="93" a="1"/>
  <c r="AR61" i="93" s="1"/>
  <c r="AS61" i="93" a="1"/>
  <c r="AS61" i="93" s="1"/>
  <c r="AT61" i="93" a="1"/>
  <c r="AT61" i="93" s="1"/>
  <c r="AU61" i="93" a="1"/>
  <c r="AU61" i="93" s="1"/>
  <c r="AV61" i="93" a="1"/>
  <c r="AV61" i="93" s="1"/>
  <c r="AW61" i="93" a="1"/>
  <c r="AW61" i="93" s="1"/>
  <c r="AX61" i="93" a="1"/>
  <c r="AX61" i="93" s="1"/>
  <c r="AY61" i="93" a="1"/>
  <c r="AY61" i="93" s="1"/>
  <c r="AZ61" i="93" a="1"/>
  <c r="AZ61" i="93" s="1"/>
  <c r="BA61" i="93" a="1"/>
  <c r="BA61" i="93" s="1"/>
  <c r="BB61" i="93" a="1"/>
  <c r="BB61" i="93" s="1"/>
  <c r="BC61" i="93" a="1"/>
  <c r="BC61" i="93" s="1"/>
  <c r="BD61" i="93" a="1"/>
  <c r="BD61" i="93" s="1"/>
  <c r="BE61" i="93" a="1"/>
  <c r="BE61" i="93" s="1"/>
  <c r="BF61" i="93" a="1"/>
  <c r="BF61" i="93" s="1"/>
  <c r="BG61" i="93" a="1"/>
  <c r="BG61" i="93" s="1"/>
  <c r="BH61" i="93" a="1"/>
  <c r="BH61" i="93" s="1"/>
  <c r="E62" i="93" a="1"/>
  <c r="E62" i="93" s="1"/>
  <c r="F62" i="93" a="1"/>
  <c r="F62" i="93" s="1"/>
  <c r="G62" i="93" a="1"/>
  <c r="G62" i="93" s="1"/>
  <c r="H62" i="93" a="1"/>
  <c r="H62" i="93" s="1"/>
  <c r="I62" i="93" a="1"/>
  <c r="I62" i="93" s="1"/>
  <c r="J62" i="93" a="1"/>
  <c r="J62" i="93" s="1"/>
  <c r="K62" i="93" a="1"/>
  <c r="K62" i="93" s="1"/>
  <c r="L62" i="93" a="1"/>
  <c r="L62" i="93" s="1"/>
  <c r="M62" i="93" a="1"/>
  <c r="M62" i="93" s="1"/>
  <c r="N62" i="93" a="1"/>
  <c r="N62" i="93" s="1"/>
  <c r="O62" i="93" a="1"/>
  <c r="O62" i="93" s="1"/>
  <c r="P62" i="93" a="1"/>
  <c r="P62" i="93" s="1"/>
  <c r="Q62" i="93" a="1"/>
  <c r="Q62" i="93" s="1"/>
  <c r="R62" i="93" a="1"/>
  <c r="R62" i="93" s="1"/>
  <c r="S62" i="93" a="1"/>
  <c r="S62" i="93" s="1"/>
  <c r="T62" i="93" a="1"/>
  <c r="T62" i="93" s="1"/>
  <c r="U62" i="93" a="1"/>
  <c r="U62" i="93" s="1"/>
  <c r="V62" i="93" a="1"/>
  <c r="V62" i="93" s="1"/>
  <c r="W62" i="93" a="1"/>
  <c r="W62" i="93" s="1"/>
  <c r="X62" i="93" a="1"/>
  <c r="X62" i="93" s="1"/>
  <c r="Y62" i="93" a="1"/>
  <c r="Y62" i="93" s="1"/>
  <c r="Z62" i="93" a="1"/>
  <c r="Z62" i="93" s="1"/>
  <c r="AA62" i="93" a="1"/>
  <c r="AA62" i="93" s="1"/>
  <c r="AB62" i="93" a="1"/>
  <c r="AB62" i="93" s="1"/>
  <c r="AC62" i="93" a="1"/>
  <c r="AC62" i="93" s="1"/>
  <c r="AD62" i="93" a="1"/>
  <c r="AD62" i="93" s="1"/>
  <c r="AE62" i="93" a="1"/>
  <c r="AE62" i="93" s="1"/>
  <c r="AF62" i="93" a="1"/>
  <c r="AF62" i="93" s="1"/>
  <c r="AG62" i="93" a="1"/>
  <c r="AG62" i="93" s="1"/>
  <c r="AH62" i="93" a="1"/>
  <c r="AH62" i="93" s="1"/>
  <c r="AI62" i="93" a="1"/>
  <c r="AI62" i="93" s="1"/>
  <c r="AJ62" i="93" a="1"/>
  <c r="AJ62" i="93" s="1"/>
  <c r="AK62" i="93" a="1"/>
  <c r="AK62" i="93" s="1"/>
  <c r="AL62" i="93" a="1"/>
  <c r="AL62" i="93" s="1"/>
  <c r="AM62" i="93" a="1"/>
  <c r="AM62" i="93" s="1"/>
  <c r="AN62" i="93" a="1"/>
  <c r="AN62" i="93" s="1"/>
  <c r="AO62" i="93" a="1"/>
  <c r="AO62" i="93" s="1"/>
  <c r="AP62" i="93" a="1"/>
  <c r="AP62" i="93" s="1"/>
  <c r="AQ62" i="93" a="1"/>
  <c r="AQ62" i="93" s="1"/>
  <c r="AR62" i="93" a="1"/>
  <c r="AR62" i="93" s="1"/>
  <c r="AS62" i="93" a="1"/>
  <c r="AS62" i="93" s="1"/>
  <c r="AT62" i="93" a="1"/>
  <c r="AT62" i="93" s="1"/>
  <c r="AU62" i="93" a="1"/>
  <c r="AU62" i="93" s="1"/>
  <c r="AV62" i="93" a="1"/>
  <c r="AV62" i="93" s="1"/>
  <c r="AW62" i="93" a="1"/>
  <c r="AW62" i="93" s="1"/>
  <c r="AX62" i="93" a="1"/>
  <c r="AX62" i="93" s="1"/>
  <c r="AY62" i="93" a="1"/>
  <c r="AY62" i="93" s="1"/>
  <c r="AZ62" i="93" a="1"/>
  <c r="AZ62" i="93" s="1"/>
  <c r="BA62" i="93" a="1"/>
  <c r="BA62" i="93" s="1"/>
  <c r="BB62" i="93" a="1"/>
  <c r="BB62" i="93" s="1"/>
  <c r="BC62" i="93" a="1"/>
  <c r="BC62" i="93" s="1"/>
  <c r="BD62" i="93" a="1"/>
  <c r="BD62" i="93" s="1"/>
  <c r="BE62" i="93" a="1"/>
  <c r="BE62" i="93" s="1"/>
  <c r="BF62" i="93" a="1"/>
  <c r="BF62" i="93" s="1"/>
  <c r="BG62" i="93" a="1"/>
  <c r="BG62" i="93" s="1"/>
  <c r="BH62" i="93" a="1"/>
  <c r="BH62" i="93" s="1"/>
  <c r="E63" i="93" a="1"/>
  <c r="E63" i="93" s="1"/>
  <c r="F63" i="93" a="1"/>
  <c r="F63" i="93" s="1"/>
  <c r="G63" i="93" a="1"/>
  <c r="G63" i="93" s="1"/>
  <c r="H63" i="93" a="1"/>
  <c r="H63" i="93" s="1"/>
  <c r="I63" i="93" a="1"/>
  <c r="I63" i="93" s="1"/>
  <c r="J63" i="93" a="1"/>
  <c r="J63" i="93" s="1"/>
  <c r="K63" i="93" a="1"/>
  <c r="K63" i="93" s="1"/>
  <c r="L63" i="93" a="1"/>
  <c r="L63" i="93" s="1"/>
  <c r="M63" i="93" a="1"/>
  <c r="M63" i="93" s="1"/>
  <c r="N63" i="93" a="1"/>
  <c r="N63" i="93" s="1"/>
  <c r="O63" i="93" a="1"/>
  <c r="O63" i="93" s="1"/>
  <c r="P63" i="93" a="1"/>
  <c r="P63" i="93" s="1"/>
  <c r="Q63" i="93" a="1"/>
  <c r="Q63" i="93" s="1"/>
  <c r="R63" i="93" a="1"/>
  <c r="R63" i="93" s="1"/>
  <c r="S63" i="93" a="1"/>
  <c r="S63" i="93" s="1"/>
  <c r="T63" i="93" a="1"/>
  <c r="T63" i="93" s="1"/>
  <c r="U63" i="93" a="1"/>
  <c r="U63" i="93" s="1"/>
  <c r="V63" i="93" a="1"/>
  <c r="V63" i="93" s="1"/>
  <c r="W63" i="93" a="1"/>
  <c r="W63" i="93" s="1"/>
  <c r="X63" i="93" a="1"/>
  <c r="X63" i="93" s="1"/>
  <c r="Y63" i="93" a="1"/>
  <c r="Y63" i="93" s="1"/>
  <c r="Z63" i="93" a="1"/>
  <c r="Z63" i="93" s="1"/>
  <c r="AA63" i="93" a="1"/>
  <c r="AA63" i="93" s="1"/>
  <c r="AB63" i="93" a="1"/>
  <c r="AB63" i="93" s="1"/>
  <c r="AC63" i="93" a="1"/>
  <c r="AC63" i="93" s="1"/>
  <c r="AD63" i="93" a="1"/>
  <c r="AD63" i="93" s="1"/>
  <c r="AE63" i="93" a="1"/>
  <c r="AE63" i="93" s="1"/>
  <c r="AF63" i="93" a="1"/>
  <c r="AF63" i="93" s="1"/>
  <c r="AG63" i="93" a="1"/>
  <c r="AG63" i="93" s="1"/>
  <c r="AH63" i="93" a="1"/>
  <c r="AH63" i="93" s="1"/>
  <c r="AI63" i="93" a="1"/>
  <c r="AI63" i="93" s="1"/>
  <c r="AJ63" i="93" a="1"/>
  <c r="AJ63" i="93" s="1"/>
  <c r="AK63" i="93" a="1"/>
  <c r="AK63" i="93" s="1"/>
  <c r="AL63" i="93" a="1"/>
  <c r="AL63" i="93" s="1"/>
  <c r="AM63" i="93" a="1"/>
  <c r="AM63" i="93" s="1"/>
  <c r="AN63" i="93" a="1"/>
  <c r="AN63" i="93" s="1"/>
  <c r="AO63" i="93" a="1"/>
  <c r="AO63" i="93" s="1"/>
  <c r="AP63" i="93" a="1"/>
  <c r="AP63" i="93" s="1"/>
  <c r="AQ63" i="93" a="1"/>
  <c r="AQ63" i="93" s="1"/>
  <c r="AR63" i="93" a="1"/>
  <c r="AR63" i="93" s="1"/>
  <c r="AS63" i="93" a="1"/>
  <c r="AS63" i="93" s="1"/>
  <c r="AT63" i="93" a="1"/>
  <c r="AT63" i="93" s="1"/>
  <c r="AU63" i="93" a="1"/>
  <c r="AU63" i="93" s="1"/>
  <c r="AV63" i="93" a="1"/>
  <c r="AV63" i="93" s="1"/>
  <c r="AW63" i="93" a="1"/>
  <c r="AW63" i="93" s="1"/>
  <c r="AX63" i="93" a="1"/>
  <c r="AX63" i="93" s="1"/>
  <c r="AY63" i="93" a="1"/>
  <c r="AY63" i="93" s="1"/>
  <c r="AZ63" i="93" a="1"/>
  <c r="AZ63" i="93" s="1"/>
  <c r="BA63" i="93" a="1"/>
  <c r="BA63" i="93" s="1"/>
  <c r="BB63" i="93" a="1"/>
  <c r="BB63" i="93" s="1"/>
  <c r="BC63" i="93" a="1"/>
  <c r="BC63" i="93" s="1"/>
  <c r="BD63" i="93" a="1"/>
  <c r="BD63" i="93" s="1"/>
  <c r="BE63" i="93" a="1"/>
  <c r="BE63" i="93" s="1"/>
  <c r="BF63" i="93" a="1"/>
  <c r="BF63" i="93" s="1"/>
  <c r="BG63" i="93" a="1"/>
  <c r="BG63" i="93" s="1"/>
  <c r="BH63" i="93" a="1"/>
  <c r="BH63" i="93" s="1"/>
  <c r="E64" i="93" a="1"/>
  <c r="E64" i="93" s="1"/>
  <c r="F64" i="93" a="1"/>
  <c r="F64" i="93" s="1"/>
  <c r="G64" i="93" a="1"/>
  <c r="G64" i="93" s="1"/>
  <c r="H64" i="93" a="1"/>
  <c r="H64" i="93" s="1"/>
  <c r="I64" i="93" a="1"/>
  <c r="I64" i="93" s="1"/>
  <c r="J64" i="93" a="1"/>
  <c r="J64" i="93" s="1"/>
  <c r="K64" i="93" a="1"/>
  <c r="K64" i="93" s="1"/>
  <c r="L64" i="93" a="1"/>
  <c r="L64" i="93" s="1"/>
  <c r="M64" i="93" a="1"/>
  <c r="M64" i="93" s="1"/>
  <c r="N64" i="93" a="1"/>
  <c r="N64" i="93" s="1"/>
  <c r="O64" i="93" a="1"/>
  <c r="O64" i="93" s="1"/>
  <c r="P64" i="93" a="1"/>
  <c r="P64" i="93" s="1"/>
  <c r="Q64" i="93" a="1"/>
  <c r="Q64" i="93" s="1"/>
  <c r="R64" i="93" a="1"/>
  <c r="R64" i="93" s="1"/>
  <c r="S64" i="93" a="1"/>
  <c r="S64" i="93" s="1"/>
  <c r="T64" i="93" a="1"/>
  <c r="T64" i="93" s="1"/>
  <c r="U64" i="93" a="1"/>
  <c r="U64" i="93" s="1"/>
  <c r="V64" i="93" a="1"/>
  <c r="V64" i="93" s="1"/>
  <c r="W64" i="93" a="1"/>
  <c r="W64" i="93" s="1"/>
  <c r="X64" i="93" a="1"/>
  <c r="X64" i="93" s="1"/>
  <c r="Y64" i="93" a="1"/>
  <c r="Y64" i="93" s="1"/>
  <c r="Z64" i="93" a="1"/>
  <c r="Z64" i="93" s="1"/>
  <c r="AA64" i="93" a="1"/>
  <c r="AA64" i="93" s="1"/>
  <c r="AB64" i="93" a="1"/>
  <c r="AB64" i="93" s="1"/>
  <c r="AC64" i="93" a="1"/>
  <c r="AC64" i="93" s="1"/>
  <c r="AD64" i="93" a="1"/>
  <c r="AD64" i="93" s="1"/>
  <c r="AE64" i="93" a="1"/>
  <c r="AE64" i="93" s="1"/>
  <c r="AF64" i="93" a="1"/>
  <c r="AF64" i="93" s="1"/>
  <c r="AG64" i="93" a="1"/>
  <c r="AG64" i="93" s="1"/>
  <c r="AH64" i="93" a="1"/>
  <c r="AH64" i="93" s="1"/>
  <c r="AI64" i="93" a="1"/>
  <c r="AI64" i="93" s="1"/>
  <c r="AJ64" i="93" a="1"/>
  <c r="AJ64" i="93" s="1"/>
  <c r="AK64" i="93" a="1"/>
  <c r="AK64" i="93" s="1"/>
  <c r="AL64" i="93" a="1"/>
  <c r="AL64" i="93" s="1"/>
  <c r="AM64" i="93" a="1"/>
  <c r="AM64" i="93" s="1"/>
  <c r="AN64" i="93" a="1"/>
  <c r="AN64" i="93" s="1"/>
  <c r="AO64" i="93" a="1"/>
  <c r="AO64" i="93" s="1"/>
  <c r="AP64" i="93" a="1"/>
  <c r="AP64" i="93" s="1"/>
  <c r="AQ64" i="93" a="1"/>
  <c r="AQ64" i="93" s="1"/>
  <c r="AR64" i="93" a="1"/>
  <c r="AR64" i="93" s="1"/>
  <c r="AS64" i="93" a="1"/>
  <c r="AS64" i="93" s="1"/>
  <c r="AT64" i="93" a="1"/>
  <c r="AT64" i="93" s="1"/>
  <c r="AU64" i="93" a="1"/>
  <c r="AU64" i="93" s="1"/>
  <c r="AV64" i="93" a="1"/>
  <c r="AV64" i="93" s="1"/>
  <c r="AW64" i="93" a="1"/>
  <c r="AW64" i="93" s="1"/>
  <c r="AX64" i="93" a="1"/>
  <c r="AX64" i="93" s="1"/>
  <c r="AY64" i="93" a="1"/>
  <c r="AY64" i="93" s="1"/>
  <c r="AZ64" i="93" a="1"/>
  <c r="AZ64" i="93" s="1"/>
  <c r="BA64" i="93" a="1"/>
  <c r="BA64" i="93" s="1"/>
  <c r="BB64" i="93" a="1"/>
  <c r="BB64" i="93" s="1"/>
  <c r="BC64" i="93" a="1"/>
  <c r="BC64" i="93" s="1"/>
  <c r="BD64" i="93" a="1"/>
  <c r="BD64" i="93" s="1"/>
  <c r="BE64" i="93" a="1"/>
  <c r="BE64" i="93" s="1"/>
  <c r="BF64" i="93" a="1"/>
  <c r="BF64" i="93" s="1"/>
  <c r="BG64" i="93" a="1"/>
  <c r="BG64" i="93" s="1"/>
  <c r="BH64" i="93" a="1"/>
  <c r="BH64" i="93" s="1"/>
  <c r="E65" i="93" a="1"/>
  <c r="E65" i="93" s="1"/>
  <c r="F65" i="93" a="1"/>
  <c r="F65" i="93" s="1"/>
  <c r="G65" i="93" a="1"/>
  <c r="G65" i="93" s="1"/>
  <c r="H65" i="93" a="1"/>
  <c r="H65" i="93" s="1"/>
  <c r="I65" i="93" a="1"/>
  <c r="I65" i="93" s="1"/>
  <c r="J65" i="93" a="1"/>
  <c r="J65" i="93" s="1"/>
  <c r="K65" i="93" a="1"/>
  <c r="K65" i="93" s="1"/>
  <c r="L65" i="93" a="1"/>
  <c r="L65" i="93" s="1"/>
  <c r="M65" i="93" a="1"/>
  <c r="M65" i="93" s="1"/>
  <c r="N65" i="93" a="1"/>
  <c r="N65" i="93" s="1"/>
  <c r="O65" i="93" a="1"/>
  <c r="O65" i="93" s="1"/>
  <c r="P65" i="93" a="1"/>
  <c r="P65" i="93" s="1"/>
  <c r="Q65" i="93" a="1"/>
  <c r="Q65" i="93" s="1"/>
  <c r="R65" i="93" a="1"/>
  <c r="R65" i="93" s="1"/>
  <c r="S65" i="93" a="1"/>
  <c r="S65" i="93" s="1"/>
  <c r="T65" i="93" a="1"/>
  <c r="T65" i="93" s="1"/>
  <c r="U65" i="93" a="1"/>
  <c r="U65" i="93" s="1"/>
  <c r="V65" i="93" a="1"/>
  <c r="V65" i="93" s="1"/>
  <c r="W65" i="93" a="1"/>
  <c r="W65" i="93" s="1"/>
  <c r="X65" i="93" a="1"/>
  <c r="X65" i="93" s="1"/>
  <c r="Y65" i="93" a="1"/>
  <c r="Y65" i="93" s="1"/>
  <c r="Z65" i="93" a="1"/>
  <c r="Z65" i="93" s="1"/>
  <c r="AA65" i="93" a="1"/>
  <c r="AA65" i="93" s="1"/>
  <c r="AB65" i="93" a="1"/>
  <c r="AB65" i="93" s="1"/>
  <c r="AC65" i="93" a="1"/>
  <c r="AC65" i="93" s="1"/>
  <c r="AD65" i="93" a="1"/>
  <c r="AD65" i="93" s="1"/>
  <c r="AE65" i="93" a="1"/>
  <c r="AE65" i="93" s="1"/>
  <c r="AF65" i="93" a="1"/>
  <c r="AF65" i="93" s="1"/>
  <c r="AG65" i="93" a="1"/>
  <c r="AG65" i="93" s="1"/>
  <c r="AH65" i="93" a="1"/>
  <c r="AH65" i="93" s="1"/>
  <c r="AI65" i="93" a="1"/>
  <c r="AI65" i="93" s="1"/>
  <c r="AJ65" i="93" a="1"/>
  <c r="AJ65" i="93" s="1"/>
  <c r="AK65" i="93" a="1"/>
  <c r="AK65" i="93" s="1"/>
  <c r="AL65" i="93" a="1"/>
  <c r="AL65" i="93" s="1"/>
  <c r="AM65" i="93" a="1"/>
  <c r="AM65" i="93" s="1"/>
  <c r="AN65" i="93" a="1"/>
  <c r="AN65" i="93" s="1"/>
  <c r="AO65" i="93" a="1"/>
  <c r="AO65" i="93" s="1"/>
  <c r="AP65" i="93" a="1"/>
  <c r="AP65" i="93" s="1"/>
  <c r="AQ65" i="93" a="1"/>
  <c r="AQ65" i="93" s="1"/>
  <c r="AR65" i="93" a="1"/>
  <c r="AR65" i="93" s="1"/>
  <c r="AS65" i="93" a="1"/>
  <c r="AS65" i="93" s="1"/>
  <c r="AT65" i="93" a="1"/>
  <c r="AT65" i="93" s="1"/>
  <c r="AU65" i="93" a="1"/>
  <c r="AU65" i="93" s="1"/>
  <c r="AV65" i="93" a="1"/>
  <c r="AV65" i="93" s="1"/>
  <c r="AW65" i="93" a="1"/>
  <c r="AW65" i="93" s="1"/>
  <c r="AX65" i="93" a="1"/>
  <c r="AX65" i="93" s="1"/>
  <c r="AY65" i="93" a="1"/>
  <c r="AY65" i="93" s="1"/>
  <c r="AZ65" i="93" a="1"/>
  <c r="AZ65" i="93" s="1"/>
  <c r="BA65" i="93" a="1"/>
  <c r="BA65" i="93" s="1"/>
  <c r="BB65" i="93" a="1"/>
  <c r="BB65" i="93" s="1"/>
  <c r="BC65" i="93" a="1"/>
  <c r="BC65" i="93" s="1"/>
  <c r="BD65" i="93" a="1"/>
  <c r="BD65" i="93" s="1"/>
  <c r="BE65" i="93" a="1"/>
  <c r="BE65" i="93" s="1"/>
  <c r="BF65" i="93" a="1"/>
  <c r="BF65" i="93" s="1"/>
  <c r="BG65" i="93" a="1"/>
  <c r="BG65" i="93" s="1"/>
  <c r="BH65" i="93" a="1"/>
  <c r="BH65" i="93" s="1"/>
  <c r="E66" i="93" a="1"/>
  <c r="E66" i="93" s="1"/>
  <c r="F66" i="93" a="1"/>
  <c r="F66" i="93" s="1"/>
  <c r="G66" i="93" a="1"/>
  <c r="G66" i="93" s="1"/>
  <c r="H66" i="93" a="1"/>
  <c r="H66" i="93" s="1"/>
  <c r="I66" i="93" a="1"/>
  <c r="I66" i="93" s="1"/>
  <c r="J66" i="93" a="1"/>
  <c r="J66" i="93" s="1"/>
  <c r="K66" i="93" a="1"/>
  <c r="K66" i="93" s="1"/>
  <c r="L66" i="93" a="1"/>
  <c r="L66" i="93" s="1"/>
  <c r="M66" i="93" a="1"/>
  <c r="M66" i="93" s="1"/>
  <c r="N66" i="93" a="1"/>
  <c r="N66" i="93" s="1"/>
  <c r="O66" i="93" a="1"/>
  <c r="O66" i="93" s="1"/>
  <c r="P66" i="93" a="1"/>
  <c r="P66" i="93" s="1"/>
  <c r="Q66" i="93" a="1"/>
  <c r="Q66" i="93" s="1"/>
  <c r="R66" i="93" a="1"/>
  <c r="R66" i="93" s="1"/>
  <c r="S66" i="93" a="1"/>
  <c r="S66" i="93" s="1"/>
  <c r="T66" i="93" a="1"/>
  <c r="T66" i="93" s="1"/>
  <c r="U66" i="93" a="1"/>
  <c r="U66" i="93" s="1"/>
  <c r="V66" i="93" a="1"/>
  <c r="V66" i="93" s="1"/>
  <c r="W66" i="93" a="1"/>
  <c r="W66" i="93" s="1"/>
  <c r="X66" i="93" a="1"/>
  <c r="X66" i="93" s="1"/>
  <c r="Y66" i="93" a="1"/>
  <c r="Y66" i="93" s="1"/>
  <c r="Z66" i="93" a="1"/>
  <c r="Z66" i="93" s="1"/>
  <c r="AA66" i="93" a="1"/>
  <c r="AA66" i="93" s="1"/>
  <c r="AB66" i="93" a="1"/>
  <c r="AB66" i="93" s="1"/>
  <c r="AC66" i="93" a="1"/>
  <c r="AC66" i="93" s="1"/>
  <c r="AD66" i="93" a="1"/>
  <c r="AD66" i="93" s="1"/>
  <c r="AE66" i="93" a="1"/>
  <c r="AE66" i="93" s="1"/>
  <c r="AF66" i="93" a="1"/>
  <c r="AF66" i="93" s="1"/>
  <c r="AG66" i="93" a="1"/>
  <c r="AG66" i="93" s="1"/>
  <c r="AH66" i="93" a="1"/>
  <c r="AH66" i="93" s="1"/>
  <c r="AI66" i="93" a="1"/>
  <c r="AI66" i="93" s="1"/>
  <c r="AJ66" i="93" a="1"/>
  <c r="AJ66" i="93" s="1"/>
  <c r="AK66" i="93" a="1"/>
  <c r="AK66" i="93" s="1"/>
  <c r="AL66" i="93" a="1"/>
  <c r="AL66" i="93" s="1"/>
  <c r="AM66" i="93" a="1"/>
  <c r="AM66" i="93" s="1"/>
  <c r="AN66" i="93" a="1"/>
  <c r="AN66" i="93" s="1"/>
  <c r="AO66" i="93" a="1"/>
  <c r="AO66" i="93" s="1"/>
  <c r="AP66" i="93" a="1"/>
  <c r="AP66" i="93" s="1"/>
  <c r="AQ66" i="93" a="1"/>
  <c r="AQ66" i="93" s="1"/>
  <c r="AR66" i="93" a="1"/>
  <c r="AR66" i="93" s="1"/>
  <c r="AS66" i="93" a="1"/>
  <c r="AS66" i="93" s="1"/>
  <c r="AT66" i="93" a="1"/>
  <c r="AT66" i="93" s="1"/>
  <c r="AU66" i="93" a="1"/>
  <c r="AU66" i="93" s="1"/>
  <c r="AV66" i="93" a="1"/>
  <c r="AV66" i="93" s="1"/>
  <c r="AW66" i="93" a="1"/>
  <c r="AW66" i="93" s="1"/>
  <c r="AX66" i="93" a="1"/>
  <c r="AX66" i="93" s="1"/>
  <c r="AY66" i="93" a="1"/>
  <c r="AY66" i="93" s="1"/>
  <c r="AZ66" i="93" a="1"/>
  <c r="AZ66" i="93" s="1"/>
  <c r="BA66" i="93" a="1"/>
  <c r="BA66" i="93" s="1"/>
  <c r="BB66" i="93" a="1"/>
  <c r="BB66" i="93" s="1"/>
  <c r="BC66" i="93" a="1"/>
  <c r="BC66" i="93" s="1"/>
  <c r="BD66" i="93" a="1"/>
  <c r="BD66" i="93" s="1"/>
  <c r="BE66" i="93" a="1"/>
  <c r="BE66" i="93" s="1"/>
  <c r="BF66" i="93" a="1"/>
  <c r="BF66" i="93" s="1"/>
  <c r="BG66" i="93" a="1"/>
  <c r="BG66" i="93" s="1"/>
  <c r="BH66" i="93" a="1"/>
  <c r="BH66" i="93" s="1"/>
  <c r="E67" i="93" a="1"/>
  <c r="E67" i="93" s="1"/>
  <c r="F67" i="93" a="1"/>
  <c r="F67" i="93" s="1"/>
  <c r="G67" i="93" a="1"/>
  <c r="G67" i="93" s="1"/>
  <c r="H67" i="93" a="1"/>
  <c r="H67" i="93" s="1"/>
  <c r="I67" i="93" a="1"/>
  <c r="I67" i="93" s="1"/>
  <c r="J67" i="93" a="1"/>
  <c r="J67" i="93" s="1"/>
  <c r="K67" i="93" a="1"/>
  <c r="K67" i="93" s="1"/>
  <c r="L67" i="93" a="1"/>
  <c r="L67" i="93" s="1"/>
  <c r="M67" i="93" a="1"/>
  <c r="M67" i="93" s="1"/>
  <c r="N67" i="93" a="1"/>
  <c r="N67" i="93" s="1"/>
  <c r="O67" i="93" a="1"/>
  <c r="O67" i="93" s="1"/>
  <c r="P67" i="93" a="1"/>
  <c r="P67" i="93" s="1"/>
  <c r="Q67" i="93" a="1"/>
  <c r="Q67" i="93" s="1"/>
  <c r="R67" i="93" a="1"/>
  <c r="R67" i="93" s="1"/>
  <c r="S67" i="93" a="1"/>
  <c r="S67" i="93" s="1"/>
  <c r="T67" i="93" a="1"/>
  <c r="T67" i="93" s="1"/>
  <c r="U67" i="93" a="1"/>
  <c r="U67" i="93" s="1"/>
  <c r="V67" i="93" a="1"/>
  <c r="V67" i="93" s="1"/>
  <c r="W67" i="93" a="1"/>
  <c r="W67" i="93" s="1"/>
  <c r="X67" i="93" a="1"/>
  <c r="X67" i="93" s="1"/>
  <c r="Y67" i="93" a="1"/>
  <c r="Y67" i="93" s="1"/>
  <c r="Z67" i="93" a="1"/>
  <c r="Z67" i="93" s="1"/>
  <c r="AA67" i="93" a="1"/>
  <c r="AA67" i="93" s="1"/>
  <c r="AB67" i="93" a="1"/>
  <c r="AB67" i="93" s="1"/>
  <c r="AC67" i="93" a="1"/>
  <c r="AC67" i="93" s="1"/>
  <c r="AD67" i="93" a="1"/>
  <c r="AD67" i="93" s="1"/>
  <c r="AE67" i="93" a="1"/>
  <c r="AE67" i="93" s="1"/>
  <c r="AF67" i="93" a="1"/>
  <c r="AF67" i="93" s="1"/>
  <c r="AG67" i="93" a="1"/>
  <c r="AG67" i="93" s="1"/>
  <c r="AH67" i="93" a="1"/>
  <c r="AH67" i="93" s="1"/>
  <c r="AI67" i="93" a="1"/>
  <c r="AI67" i="93" s="1"/>
  <c r="AJ67" i="93" a="1"/>
  <c r="AJ67" i="93" s="1"/>
  <c r="AK67" i="93" a="1"/>
  <c r="AK67" i="93" s="1"/>
  <c r="AL67" i="93" a="1"/>
  <c r="AL67" i="93" s="1"/>
  <c r="AM67" i="93" a="1"/>
  <c r="AM67" i="93" s="1"/>
  <c r="AN67" i="93" a="1"/>
  <c r="AN67" i="93" s="1"/>
  <c r="AO67" i="93" a="1"/>
  <c r="AO67" i="93" s="1"/>
  <c r="AP67" i="93" a="1"/>
  <c r="AP67" i="93" s="1"/>
  <c r="AQ67" i="93" a="1"/>
  <c r="AQ67" i="93" s="1"/>
  <c r="AR67" i="93" a="1"/>
  <c r="AR67" i="93" s="1"/>
  <c r="AS67" i="93" a="1"/>
  <c r="AS67" i="93" s="1"/>
  <c r="AT67" i="93" a="1"/>
  <c r="AT67" i="93" s="1"/>
  <c r="AU67" i="93" a="1"/>
  <c r="AU67" i="93" s="1"/>
  <c r="AV67" i="93" a="1"/>
  <c r="AV67" i="93" s="1"/>
  <c r="AW67" i="93" a="1"/>
  <c r="AW67" i="93" s="1"/>
  <c r="AX67" i="93" a="1"/>
  <c r="AX67" i="93" s="1"/>
  <c r="AY67" i="93" a="1"/>
  <c r="AY67" i="93" s="1"/>
  <c r="AZ67" i="93" a="1"/>
  <c r="AZ67" i="93" s="1"/>
  <c r="BA67" i="93" a="1"/>
  <c r="BA67" i="93" s="1"/>
  <c r="BB67" i="93" a="1"/>
  <c r="BB67" i="93" s="1"/>
  <c r="BC67" i="93" a="1"/>
  <c r="BC67" i="93" s="1"/>
  <c r="BD67" i="93" a="1"/>
  <c r="BD67" i="93" s="1"/>
  <c r="BE67" i="93" a="1"/>
  <c r="BE67" i="93" s="1"/>
  <c r="BF67" i="93" a="1"/>
  <c r="BF67" i="93" s="1"/>
  <c r="BG67" i="93" a="1"/>
  <c r="BG67" i="93" s="1"/>
  <c r="BH67" i="93" a="1"/>
  <c r="BH67" i="93" s="1"/>
  <c r="E68" i="93" a="1"/>
  <c r="E68" i="93" s="1"/>
  <c r="F68" i="93" a="1"/>
  <c r="F68" i="93" s="1"/>
  <c r="G68" i="93" a="1"/>
  <c r="G68" i="93" s="1"/>
  <c r="H68" i="93" a="1"/>
  <c r="H68" i="93" s="1"/>
  <c r="I68" i="93" a="1"/>
  <c r="I68" i="93" s="1"/>
  <c r="J68" i="93" a="1"/>
  <c r="J68" i="93" s="1"/>
  <c r="K68" i="93" a="1"/>
  <c r="K68" i="93" s="1"/>
  <c r="L68" i="93" a="1"/>
  <c r="L68" i="93" s="1"/>
  <c r="M68" i="93" a="1"/>
  <c r="M68" i="93" s="1"/>
  <c r="N68" i="93" a="1"/>
  <c r="N68" i="93" s="1"/>
  <c r="O68" i="93" a="1"/>
  <c r="O68" i="93" s="1"/>
  <c r="P68" i="93" a="1"/>
  <c r="P68" i="93" s="1"/>
  <c r="Q68" i="93" a="1"/>
  <c r="Q68" i="93" s="1"/>
  <c r="R68" i="93" a="1"/>
  <c r="R68" i="93" s="1"/>
  <c r="S68" i="93" a="1"/>
  <c r="S68" i="93" s="1"/>
  <c r="T68" i="93" a="1"/>
  <c r="T68" i="93" s="1"/>
  <c r="U68" i="93" a="1"/>
  <c r="U68" i="93" s="1"/>
  <c r="V68" i="93" a="1"/>
  <c r="V68" i="93" s="1"/>
  <c r="W68" i="93" a="1"/>
  <c r="W68" i="93" s="1"/>
  <c r="X68" i="93" a="1"/>
  <c r="X68" i="93" s="1"/>
  <c r="Y68" i="93" a="1"/>
  <c r="Y68" i="93" s="1"/>
  <c r="Z68" i="93" a="1"/>
  <c r="Z68" i="93" s="1"/>
  <c r="AA68" i="93" a="1"/>
  <c r="AA68" i="93" s="1"/>
  <c r="AB68" i="93" a="1"/>
  <c r="AB68" i="93" s="1"/>
  <c r="AC68" i="93" a="1"/>
  <c r="AC68" i="93" s="1"/>
  <c r="AD68" i="93" a="1"/>
  <c r="AD68" i="93" s="1"/>
  <c r="AE68" i="93" a="1"/>
  <c r="AE68" i="93" s="1"/>
  <c r="AF68" i="93" a="1"/>
  <c r="AF68" i="93" s="1"/>
  <c r="AG68" i="93" a="1"/>
  <c r="AG68" i="93" s="1"/>
  <c r="AH68" i="93" a="1"/>
  <c r="AH68" i="93" s="1"/>
  <c r="AI68" i="93" a="1"/>
  <c r="AI68" i="93" s="1"/>
  <c r="AJ68" i="93" a="1"/>
  <c r="AJ68" i="93" s="1"/>
  <c r="AK68" i="93" a="1"/>
  <c r="AK68" i="93" s="1"/>
  <c r="AL68" i="93" a="1"/>
  <c r="AL68" i="93" s="1"/>
  <c r="AM68" i="93" a="1"/>
  <c r="AM68" i="93" s="1"/>
  <c r="AN68" i="93" a="1"/>
  <c r="AN68" i="93" s="1"/>
  <c r="AO68" i="93" a="1"/>
  <c r="AO68" i="93" s="1"/>
  <c r="AP68" i="93" a="1"/>
  <c r="AP68" i="93" s="1"/>
  <c r="AQ68" i="93" a="1"/>
  <c r="AQ68" i="93" s="1"/>
  <c r="AR68" i="93" a="1"/>
  <c r="AR68" i="93" s="1"/>
  <c r="AS68" i="93" a="1"/>
  <c r="AS68" i="93" s="1"/>
  <c r="AT68" i="93" a="1"/>
  <c r="AT68" i="93" s="1"/>
  <c r="AU68" i="93" a="1"/>
  <c r="AU68" i="93" s="1"/>
  <c r="AV68" i="93" a="1"/>
  <c r="AV68" i="93" s="1"/>
  <c r="AW68" i="93" a="1"/>
  <c r="AW68" i="93" s="1"/>
  <c r="AX68" i="93" a="1"/>
  <c r="AX68" i="93" s="1"/>
  <c r="AY68" i="93" a="1"/>
  <c r="AY68" i="93" s="1"/>
  <c r="AZ68" i="93" a="1"/>
  <c r="AZ68" i="93" s="1"/>
  <c r="BA68" i="93" a="1"/>
  <c r="BA68" i="93" s="1"/>
  <c r="BB68" i="93" a="1"/>
  <c r="BB68" i="93" s="1"/>
  <c r="BC68" i="93" a="1"/>
  <c r="BC68" i="93" s="1"/>
  <c r="BD68" i="93" a="1"/>
  <c r="BD68" i="93" s="1"/>
  <c r="BE68" i="93" a="1"/>
  <c r="BE68" i="93" s="1"/>
  <c r="BF68" i="93" a="1"/>
  <c r="BF68" i="93" s="1"/>
  <c r="BG68" i="93" a="1"/>
  <c r="BG68" i="93" s="1"/>
  <c r="BH68" i="93" a="1"/>
  <c r="BH68" i="93" s="1"/>
  <c r="E69" i="93" a="1"/>
  <c r="E69" i="93" s="1"/>
  <c r="F69" i="93" a="1"/>
  <c r="F69" i="93" s="1"/>
  <c r="G69" i="93" a="1"/>
  <c r="G69" i="93" s="1"/>
  <c r="H69" i="93" a="1"/>
  <c r="H69" i="93" s="1"/>
  <c r="I69" i="93" a="1"/>
  <c r="I69" i="93" s="1"/>
  <c r="J69" i="93" a="1"/>
  <c r="J69" i="93" s="1"/>
  <c r="K69" i="93" a="1"/>
  <c r="K69" i="93" s="1"/>
  <c r="L69" i="93" a="1"/>
  <c r="L69" i="93" s="1"/>
  <c r="M69" i="93" a="1"/>
  <c r="M69" i="93" s="1"/>
  <c r="N69" i="93" a="1"/>
  <c r="N69" i="93" s="1"/>
  <c r="O69" i="93" a="1"/>
  <c r="O69" i="93" s="1"/>
  <c r="P69" i="93" a="1"/>
  <c r="P69" i="93" s="1"/>
  <c r="Q69" i="93" a="1"/>
  <c r="Q69" i="93" s="1"/>
  <c r="R69" i="93" a="1"/>
  <c r="R69" i="93" s="1"/>
  <c r="S69" i="93" a="1"/>
  <c r="S69" i="93" s="1"/>
  <c r="T69" i="93" a="1"/>
  <c r="T69" i="93" s="1"/>
  <c r="U69" i="93" a="1"/>
  <c r="U69" i="93" s="1"/>
  <c r="V69" i="93" a="1"/>
  <c r="V69" i="93" s="1"/>
  <c r="W69" i="93" a="1"/>
  <c r="W69" i="93" s="1"/>
  <c r="X69" i="93" a="1"/>
  <c r="X69" i="93" s="1"/>
  <c r="Y69" i="93" a="1"/>
  <c r="Y69" i="93" s="1"/>
  <c r="Z69" i="93" a="1"/>
  <c r="Z69" i="93" s="1"/>
  <c r="AA69" i="93" a="1"/>
  <c r="AA69" i="93" s="1"/>
  <c r="AB69" i="93" a="1"/>
  <c r="AB69" i="93" s="1"/>
  <c r="AC69" i="93" a="1"/>
  <c r="AC69" i="93" s="1"/>
  <c r="AD69" i="93" a="1"/>
  <c r="AD69" i="93" s="1"/>
  <c r="AE69" i="93" a="1"/>
  <c r="AE69" i="93" s="1"/>
  <c r="AF69" i="93" a="1"/>
  <c r="AF69" i="93" s="1"/>
  <c r="AG69" i="93" a="1"/>
  <c r="AG69" i="93" s="1"/>
  <c r="AH69" i="93" a="1"/>
  <c r="AH69" i="93" s="1"/>
  <c r="AI69" i="93" a="1"/>
  <c r="AI69" i="93" s="1"/>
  <c r="AJ69" i="93" a="1"/>
  <c r="AJ69" i="93" s="1"/>
  <c r="AK69" i="93" a="1"/>
  <c r="AK69" i="93" s="1"/>
  <c r="AL69" i="93" a="1"/>
  <c r="AL69" i="93" s="1"/>
  <c r="AM69" i="93" a="1"/>
  <c r="AM69" i="93" s="1"/>
  <c r="AN69" i="93" a="1"/>
  <c r="AN69" i="93" s="1"/>
  <c r="AO69" i="93" a="1"/>
  <c r="AO69" i="93" s="1"/>
  <c r="AP69" i="93" a="1"/>
  <c r="AP69" i="93" s="1"/>
  <c r="AQ69" i="93" a="1"/>
  <c r="AQ69" i="93" s="1"/>
  <c r="AR69" i="93" a="1"/>
  <c r="AR69" i="93" s="1"/>
  <c r="AS69" i="93" a="1"/>
  <c r="AS69" i="93" s="1"/>
  <c r="AT69" i="93" a="1"/>
  <c r="AT69" i="93" s="1"/>
  <c r="AU69" i="93" a="1"/>
  <c r="AU69" i="93" s="1"/>
  <c r="AV69" i="93" a="1"/>
  <c r="AV69" i="93" s="1"/>
  <c r="AW69" i="93" a="1"/>
  <c r="AW69" i="93" s="1"/>
  <c r="AX69" i="93" a="1"/>
  <c r="AX69" i="93" s="1"/>
  <c r="AY69" i="93" a="1"/>
  <c r="AY69" i="93" s="1"/>
  <c r="AZ69" i="93" a="1"/>
  <c r="AZ69" i="93" s="1"/>
  <c r="BA69" i="93" a="1"/>
  <c r="BA69" i="93" s="1"/>
  <c r="BB69" i="93" a="1"/>
  <c r="BB69" i="93" s="1"/>
  <c r="BC69" i="93" a="1"/>
  <c r="BC69" i="93" s="1"/>
  <c r="BD69" i="93" a="1"/>
  <c r="BD69" i="93" s="1"/>
  <c r="BE69" i="93" a="1"/>
  <c r="BE69" i="93" s="1"/>
  <c r="BF69" i="93" a="1"/>
  <c r="BF69" i="93" s="1"/>
  <c r="BG69" i="93" a="1"/>
  <c r="BG69" i="93" s="1"/>
  <c r="BH69" i="93" a="1"/>
  <c r="BH69" i="93" s="1"/>
  <c r="E70" i="93" a="1"/>
  <c r="E70" i="93" s="1"/>
  <c r="F70" i="93" a="1"/>
  <c r="F70" i="93" s="1"/>
  <c r="G70" i="93" a="1"/>
  <c r="G70" i="93" s="1"/>
  <c r="H70" i="93" a="1"/>
  <c r="H70" i="93" s="1"/>
  <c r="I70" i="93" a="1"/>
  <c r="I70" i="93" s="1"/>
  <c r="J70" i="93" a="1"/>
  <c r="J70" i="93" s="1"/>
  <c r="K70" i="93" a="1"/>
  <c r="K70" i="93" s="1"/>
  <c r="L70" i="93" a="1"/>
  <c r="L70" i="93" s="1"/>
  <c r="M70" i="93" a="1"/>
  <c r="M70" i="93" s="1"/>
  <c r="N70" i="93" a="1"/>
  <c r="N70" i="93" s="1"/>
  <c r="O70" i="93" a="1"/>
  <c r="O70" i="93" s="1"/>
  <c r="P70" i="93" a="1"/>
  <c r="P70" i="93" s="1"/>
  <c r="Q70" i="93" a="1"/>
  <c r="Q70" i="93" s="1"/>
  <c r="R70" i="93" a="1"/>
  <c r="R70" i="93" s="1"/>
  <c r="S70" i="93" a="1"/>
  <c r="S70" i="93" s="1"/>
  <c r="T70" i="93" a="1"/>
  <c r="T70" i="93" s="1"/>
  <c r="U70" i="93" a="1"/>
  <c r="U70" i="93" s="1"/>
  <c r="V70" i="93" a="1"/>
  <c r="V70" i="93" s="1"/>
  <c r="W70" i="93" a="1"/>
  <c r="W70" i="93" s="1"/>
  <c r="X70" i="93" a="1"/>
  <c r="X70" i="93" s="1"/>
  <c r="Y70" i="93" a="1"/>
  <c r="Y70" i="93" s="1"/>
  <c r="Z70" i="93" a="1"/>
  <c r="Z70" i="93" s="1"/>
  <c r="AA70" i="93" a="1"/>
  <c r="AA70" i="93" s="1"/>
  <c r="AB70" i="93" a="1"/>
  <c r="AB70" i="93" s="1"/>
  <c r="AC70" i="93" a="1"/>
  <c r="AC70" i="93" s="1"/>
  <c r="AD70" i="93" a="1"/>
  <c r="AD70" i="93" s="1"/>
  <c r="AE70" i="93" a="1"/>
  <c r="AE70" i="93" s="1"/>
  <c r="AF70" i="93" a="1"/>
  <c r="AF70" i="93" s="1"/>
  <c r="AG70" i="93" a="1"/>
  <c r="AG70" i="93" s="1"/>
  <c r="AH70" i="93" a="1"/>
  <c r="AH70" i="93" s="1"/>
  <c r="AI70" i="93" a="1"/>
  <c r="AI70" i="93" s="1"/>
  <c r="AJ70" i="93" a="1"/>
  <c r="AJ70" i="93" s="1"/>
  <c r="AK70" i="93" a="1"/>
  <c r="AK70" i="93" s="1"/>
  <c r="AL70" i="93" a="1"/>
  <c r="AL70" i="93" s="1"/>
  <c r="AM70" i="93" a="1"/>
  <c r="AM70" i="93" s="1"/>
  <c r="AN70" i="93" a="1"/>
  <c r="AN70" i="93" s="1"/>
  <c r="AO70" i="93" a="1"/>
  <c r="AO70" i="93" s="1"/>
  <c r="AP70" i="93" a="1"/>
  <c r="AP70" i="93" s="1"/>
  <c r="AQ70" i="93" a="1"/>
  <c r="AQ70" i="93" s="1"/>
  <c r="AR70" i="93" a="1"/>
  <c r="AR70" i="93" s="1"/>
  <c r="AS70" i="93" a="1"/>
  <c r="AS70" i="93" s="1"/>
  <c r="AT70" i="93" a="1"/>
  <c r="AT70" i="93" s="1"/>
  <c r="AU70" i="93" a="1"/>
  <c r="AU70" i="93" s="1"/>
  <c r="AV70" i="93" a="1"/>
  <c r="AV70" i="93" s="1"/>
  <c r="AW70" i="93" a="1"/>
  <c r="AW70" i="93" s="1"/>
  <c r="AX70" i="93" a="1"/>
  <c r="AX70" i="93" s="1"/>
  <c r="AY70" i="93" a="1"/>
  <c r="AY70" i="93" s="1"/>
  <c r="AZ70" i="93" a="1"/>
  <c r="AZ70" i="93" s="1"/>
  <c r="BA70" i="93" a="1"/>
  <c r="BA70" i="93" s="1"/>
  <c r="BB70" i="93" a="1"/>
  <c r="BB70" i="93" s="1"/>
  <c r="BC70" i="93" a="1"/>
  <c r="BC70" i="93" s="1"/>
  <c r="BD70" i="93" a="1"/>
  <c r="BD70" i="93" s="1"/>
  <c r="BE70" i="93" a="1"/>
  <c r="BE70" i="93" s="1"/>
  <c r="BF70" i="93" a="1"/>
  <c r="BF70" i="93" s="1"/>
  <c r="BG70" i="93" a="1"/>
  <c r="BG70" i="93" s="1"/>
  <c r="BH70" i="93" a="1"/>
  <c r="BH70" i="93" s="1"/>
  <c r="E71" i="93" a="1"/>
  <c r="E71" i="93" s="1"/>
  <c r="F71" i="93" a="1"/>
  <c r="F71" i="93" s="1"/>
  <c r="G71" i="93" a="1"/>
  <c r="G71" i="93" s="1"/>
  <c r="H71" i="93" a="1"/>
  <c r="H71" i="93" s="1"/>
  <c r="I71" i="93" a="1"/>
  <c r="I71" i="93" s="1"/>
  <c r="J71" i="93" a="1"/>
  <c r="J71" i="93" s="1"/>
  <c r="K71" i="93" a="1"/>
  <c r="K71" i="93" s="1"/>
  <c r="L71" i="93" a="1"/>
  <c r="L71" i="93" s="1"/>
  <c r="M71" i="93" a="1"/>
  <c r="M71" i="93" s="1"/>
  <c r="N71" i="93" a="1"/>
  <c r="N71" i="93" s="1"/>
  <c r="O71" i="93" a="1"/>
  <c r="O71" i="93" s="1"/>
  <c r="P71" i="93" a="1"/>
  <c r="P71" i="93" s="1"/>
  <c r="Q71" i="93" a="1"/>
  <c r="Q71" i="93" s="1"/>
  <c r="R71" i="93" a="1"/>
  <c r="R71" i="93" s="1"/>
  <c r="S71" i="93" a="1"/>
  <c r="S71" i="93" s="1"/>
  <c r="T71" i="93" a="1"/>
  <c r="T71" i="93" s="1"/>
  <c r="U71" i="93" a="1"/>
  <c r="U71" i="93" s="1"/>
  <c r="V71" i="93" a="1"/>
  <c r="V71" i="93" s="1"/>
  <c r="W71" i="93" a="1"/>
  <c r="W71" i="93" s="1"/>
  <c r="X71" i="93" a="1"/>
  <c r="X71" i="93" s="1"/>
  <c r="Y71" i="93" a="1"/>
  <c r="Y71" i="93" s="1"/>
  <c r="Z71" i="93" a="1"/>
  <c r="Z71" i="93" s="1"/>
  <c r="AA71" i="93" a="1"/>
  <c r="AA71" i="93" s="1"/>
  <c r="AB71" i="93" a="1"/>
  <c r="AB71" i="93" s="1"/>
  <c r="AC71" i="93" a="1"/>
  <c r="AC71" i="93" s="1"/>
  <c r="AD71" i="93" a="1"/>
  <c r="AD71" i="93" s="1"/>
  <c r="AE71" i="93" a="1"/>
  <c r="AE71" i="93" s="1"/>
  <c r="AF71" i="93" a="1"/>
  <c r="AF71" i="93" s="1"/>
  <c r="AG71" i="93" a="1"/>
  <c r="AG71" i="93" s="1"/>
  <c r="AH71" i="93" a="1"/>
  <c r="AH71" i="93" s="1"/>
  <c r="AI71" i="93" a="1"/>
  <c r="AI71" i="93" s="1"/>
  <c r="AJ71" i="93" a="1"/>
  <c r="AJ71" i="93" s="1"/>
  <c r="AK71" i="93" a="1"/>
  <c r="AK71" i="93" s="1"/>
  <c r="AL71" i="93" a="1"/>
  <c r="AL71" i="93" s="1"/>
  <c r="AM71" i="93" a="1"/>
  <c r="AM71" i="93" s="1"/>
  <c r="AN71" i="93" a="1"/>
  <c r="AN71" i="93" s="1"/>
  <c r="AO71" i="93" a="1"/>
  <c r="AO71" i="93" s="1"/>
  <c r="AP71" i="93" a="1"/>
  <c r="AP71" i="93" s="1"/>
  <c r="AQ71" i="93" a="1"/>
  <c r="AQ71" i="93" s="1"/>
  <c r="AR71" i="93" a="1"/>
  <c r="AR71" i="93" s="1"/>
  <c r="AS71" i="93" a="1"/>
  <c r="AS71" i="93" s="1"/>
  <c r="AT71" i="93" a="1"/>
  <c r="AT71" i="93" s="1"/>
  <c r="AU71" i="93" a="1"/>
  <c r="AU71" i="93" s="1"/>
  <c r="AV71" i="93" a="1"/>
  <c r="AV71" i="93" s="1"/>
  <c r="AW71" i="93" a="1"/>
  <c r="AW71" i="93" s="1"/>
  <c r="AX71" i="93" a="1"/>
  <c r="AX71" i="93" s="1"/>
  <c r="AY71" i="93" a="1"/>
  <c r="AY71" i="93" s="1"/>
  <c r="AZ71" i="93" a="1"/>
  <c r="AZ71" i="93" s="1"/>
  <c r="BA71" i="93" a="1"/>
  <c r="BA71" i="93" s="1"/>
  <c r="BB71" i="93" a="1"/>
  <c r="BB71" i="93" s="1"/>
  <c r="BC71" i="93" a="1"/>
  <c r="BC71" i="93" s="1"/>
  <c r="BD71" i="93" a="1"/>
  <c r="BD71" i="93" s="1"/>
  <c r="BE71" i="93" a="1"/>
  <c r="BE71" i="93" s="1"/>
  <c r="BF71" i="93" a="1"/>
  <c r="BF71" i="93" s="1"/>
  <c r="BG71" i="93" a="1"/>
  <c r="BG71" i="93" s="1"/>
  <c r="BH71" i="93" a="1"/>
  <c r="BH71" i="93" s="1"/>
  <c r="E72" i="93" a="1"/>
  <c r="E72" i="93" s="1"/>
  <c r="F72" i="93" a="1"/>
  <c r="F72" i="93" s="1"/>
  <c r="G72" i="93" a="1"/>
  <c r="G72" i="93" s="1"/>
  <c r="H72" i="93" a="1"/>
  <c r="H72" i="93" s="1"/>
  <c r="I72" i="93" a="1"/>
  <c r="I72" i="93" s="1"/>
  <c r="J72" i="93" a="1"/>
  <c r="J72" i="93" s="1"/>
  <c r="K72" i="93" a="1"/>
  <c r="K72" i="93" s="1"/>
  <c r="L72" i="93" a="1"/>
  <c r="L72" i="93" s="1"/>
  <c r="M72" i="93" a="1"/>
  <c r="M72" i="93" s="1"/>
  <c r="N72" i="93" a="1"/>
  <c r="N72" i="93" s="1"/>
  <c r="O72" i="93" a="1"/>
  <c r="O72" i="93" s="1"/>
  <c r="P72" i="93" a="1"/>
  <c r="P72" i="93" s="1"/>
  <c r="Q72" i="93" a="1"/>
  <c r="Q72" i="93" s="1"/>
  <c r="R72" i="93" a="1"/>
  <c r="R72" i="93" s="1"/>
  <c r="S72" i="93" a="1"/>
  <c r="S72" i="93" s="1"/>
  <c r="T72" i="93" a="1"/>
  <c r="T72" i="93" s="1"/>
  <c r="U72" i="93" a="1"/>
  <c r="U72" i="93" s="1"/>
  <c r="V72" i="93" a="1"/>
  <c r="V72" i="93" s="1"/>
  <c r="W72" i="93" a="1"/>
  <c r="W72" i="93" s="1"/>
  <c r="X72" i="93" a="1"/>
  <c r="X72" i="93" s="1"/>
  <c r="Y72" i="93" a="1"/>
  <c r="Y72" i="93" s="1"/>
  <c r="Z72" i="93" a="1"/>
  <c r="Z72" i="93" s="1"/>
  <c r="AA72" i="93" a="1"/>
  <c r="AA72" i="93" s="1"/>
  <c r="AB72" i="93" a="1"/>
  <c r="AB72" i="93" s="1"/>
  <c r="AC72" i="93" a="1"/>
  <c r="AC72" i="93" s="1"/>
  <c r="AD72" i="93" a="1"/>
  <c r="AD72" i="93" s="1"/>
  <c r="AE72" i="93" a="1"/>
  <c r="AE72" i="93" s="1"/>
  <c r="AF72" i="93" a="1"/>
  <c r="AF72" i="93" s="1"/>
  <c r="AG72" i="93" a="1"/>
  <c r="AG72" i="93" s="1"/>
  <c r="AH72" i="93" a="1"/>
  <c r="AH72" i="93" s="1"/>
  <c r="AI72" i="93" a="1"/>
  <c r="AI72" i="93" s="1"/>
  <c r="AJ72" i="93" a="1"/>
  <c r="AJ72" i="93" s="1"/>
  <c r="AK72" i="93" a="1"/>
  <c r="AK72" i="93" s="1"/>
  <c r="AL72" i="93" a="1"/>
  <c r="AL72" i="93" s="1"/>
  <c r="AM72" i="93" a="1"/>
  <c r="AM72" i="93" s="1"/>
  <c r="AN72" i="93" a="1"/>
  <c r="AN72" i="93" s="1"/>
  <c r="AO72" i="93" a="1"/>
  <c r="AO72" i="93" s="1"/>
  <c r="AP72" i="93" a="1"/>
  <c r="AP72" i="93" s="1"/>
  <c r="AQ72" i="93" a="1"/>
  <c r="AQ72" i="93" s="1"/>
  <c r="AR72" i="93" a="1"/>
  <c r="AR72" i="93" s="1"/>
  <c r="AS72" i="93" a="1"/>
  <c r="AS72" i="93" s="1"/>
  <c r="AT72" i="93" a="1"/>
  <c r="AT72" i="93" s="1"/>
  <c r="AU72" i="93" a="1"/>
  <c r="AU72" i="93" s="1"/>
  <c r="AV72" i="93" a="1"/>
  <c r="AV72" i="93" s="1"/>
  <c r="AW72" i="93" a="1"/>
  <c r="AW72" i="93" s="1"/>
  <c r="AX72" i="93" a="1"/>
  <c r="AX72" i="93" s="1"/>
  <c r="AY72" i="93" a="1"/>
  <c r="AY72" i="93" s="1"/>
  <c r="AZ72" i="93" a="1"/>
  <c r="AZ72" i="93" s="1"/>
  <c r="BA72" i="93" a="1"/>
  <c r="BA72" i="93" s="1"/>
  <c r="BB72" i="93" a="1"/>
  <c r="BB72" i="93" s="1"/>
  <c r="BC72" i="93" a="1"/>
  <c r="BC72" i="93" s="1"/>
  <c r="BD72" i="93" a="1"/>
  <c r="BD72" i="93" s="1"/>
  <c r="BE72" i="93" a="1"/>
  <c r="BE72" i="93" s="1"/>
  <c r="BF72" i="93" a="1"/>
  <c r="BF72" i="93" s="1"/>
  <c r="BG72" i="93" a="1"/>
  <c r="BG72" i="93" s="1"/>
  <c r="BH72" i="93" a="1"/>
  <c r="BH72" i="93" s="1"/>
  <c r="E73" i="93" a="1"/>
  <c r="E73" i="93" s="1"/>
  <c r="F73" i="93" a="1"/>
  <c r="F73" i="93" s="1"/>
  <c r="G73" i="93" a="1"/>
  <c r="G73" i="93" s="1"/>
  <c r="H73" i="93" a="1"/>
  <c r="H73" i="93" s="1"/>
  <c r="I73" i="93" a="1"/>
  <c r="I73" i="93" s="1"/>
  <c r="J73" i="93" a="1"/>
  <c r="J73" i="93" s="1"/>
  <c r="K73" i="93" a="1"/>
  <c r="K73" i="93" s="1"/>
  <c r="L73" i="93" a="1"/>
  <c r="L73" i="93" s="1"/>
  <c r="M73" i="93" a="1"/>
  <c r="M73" i="93" s="1"/>
  <c r="N73" i="93" a="1"/>
  <c r="N73" i="93" s="1"/>
  <c r="O73" i="93" a="1"/>
  <c r="O73" i="93" s="1"/>
  <c r="P73" i="93" a="1"/>
  <c r="P73" i="93" s="1"/>
  <c r="Q73" i="93" a="1"/>
  <c r="Q73" i="93" s="1"/>
  <c r="R73" i="93" a="1"/>
  <c r="R73" i="93" s="1"/>
  <c r="S73" i="93" a="1"/>
  <c r="S73" i="93" s="1"/>
  <c r="T73" i="93" a="1"/>
  <c r="T73" i="93" s="1"/>
  <c r="U73" i="93" a="1"/>
  <c r="U73" i="93" s="1"/>
  <c r="V73" i="93" a="1"/>
  <c r="V73" i="93" s="1"/>
  <c r="W73" i="93" a="1"/>
  <c r="W73" i="93" s="1"/>
  <c r="X73" i="93" a="1"/>
  <c r="X73" i="93" s="1"/>
  <c r="Y73" i="93" a="1"/>
  <c r="Y73" i="93" s="1"/>
  <c r="Z73" i="93" a="1"/>
  <c r="Z73" i="93" s="1"/>
  <c r="AA73" i="93" a="1"/>
  <c r="AA73" i="93" s="1"/>
  <c r="AB73" i="93" a="1"/>
  <c r="AB73" i="93" s="1"/>
  <c r="AC73" i="93" a="1"/>
  <c r="AC73" i="93" s="1"/>
  <c r="AD73" i="93" a="1"/>
  <c r="AD73" i="93" s="1"/>
  <c r="AE73" i="93" a="1"/>
  <c r="AE73" i="93" s="1"/>
  <c r="AF73" i="93" a="1"/>
  <c r="AF73" i="93" s="1"/>
  <c r="AG73" i="93" a="1"/>
  <c r="AG73" i="93" s="1"/>
  <c r="AH73" i="93" a="1"/>
  <c r="AH73" i="93" s="1"/>
  <c r="AI73" i="93" a="1"/>
  <c r="AI73" i="93" s="1"/>
  <c r="AJ73" i="93" a="1"/>
  <c r="AJ73" i="93" s="1"/>
  <c r="AK73" i="93" a="1"/>
  <c r="AK73" i="93" s="1"/>
  <c r="AL73" i="93" a="1"/>
  <c r="AL73" i="93" s="1"/>
  <c r="AM73" i="93" a="1"/>
  <c r="AM73" i="93" s="1"/>
  <c r="AN73" i="93" a="1"/>
  <c r="AN73" i="93" s="1"/>
  <c r="AO73" i="93" a="1"/>
  <c r="AO73" i="93" s="1"/>
  <c r="AP73" i="93" a="1"/>
  <c r="AP73" i="93" s="1"/>
  <c r="AQ73" i="93" a="1"/>
  <c r="AQ73" i="93" s="1"/>
  <c r="AR73" i="93" a="1"/>
  <c r="AR73" i="93" s="1"/>
  <c r="AS73" i="93" a="1"/>
  <c r="AS73" i="93" s="1"/>
  <c r="AT73" i="93" a="1"/>
  <c r="AT73" i="93" s="1"/>
  <c r="AU73" i="93" a="1"/>
  <c r="AU73" i="93" s="1"/>
  <c r="AV73" i="93" a="1"/>
  <c r="AV73" i="93" s="1"/>
  <c r="AW73" i="93" a="1"/>
  <c r="AW73" i="93" s="1"/>
  <c r="AX73" i="93" a="1"/>
  <c r="AX73" i="93" s="1"/>
  <c r="AY73" i="93" a="1"/>
  <c r="AY73" i="93" s="1"/>
  <c r="AZ73" i="93" a="1"/>
  <c r="AZ73" i="93" s="1"/>
  <c r="BA73" i="93" a="1"/>
  <c r="BA73" i="93" s="1"/>
  <c r="BB73" i="93" a="1"/>
  <c r="BB73" i="93" s="1"/>
  <c r="BC73" i="93" a="1"/>
  <c r="BC73" i="93" s="1"/>
  <c r="BD73" i="93" a="1"/>
  <c r="BD73" i="93" s="1"/>
  <c r="BE73" i="93" a="1"/>
  <c r="BE73" i="93" s="1"/>
  <c r="BF73" i="93" a="1"/>
  <c r="BF73" i="93" s="1"/>
  <c r="BG73" i="93" a="1"/>
  <c r="BG73" i="93" s="1"/>
  <c r="BH73" i="93" a="1"/>
  <c r="BH73" i="93" s="1"/>
  <c r="E74" i="93" a="1"/>
  <c r="E74" i="93" s="1"/>
  <c r="F74" i="93" a="1"/>
  <c r="F74" i="93" s="1"/>
  <c r="G74" i="93" a="1"/>
  <c r="G74" i="93" s="1"/>
  <c r="H74" i="93" a="1"/>
  <c r="H74" i="93" s="1"/>
  <c r="I74" i="93" a="1"/>
  <c r="I74" i="93" s="1"/>
  <c r="J74" i="93" a="1"/>
  <c r="J74" i="93" s="1"/>
  <c r="K74" i="93" a="1"/>
  <c r="K74" i="93" s="1"/>
  <c r="L74" i="93" a="1"/>
  <c r="L74" i="93" s="1"/>
  <c r="M74" i="93" a="1"/>
  <c r="M74" i="93" s="1"/>
  <c r="N74" i="93" a="1"/>
  <c r="N74" i="93" s="1"/>
  <c r="O74" i="93" a="1"/>
  <c r="O74" i="93" s="1"/>
  <c r="P74" i="93" a="1"/>
  <c r="P74" i="93" s="1"/>
  <c r="Q74" i="93" a="1"/>
  <c r="Q74" i="93" s="1"/>
  <c r="R74" i="93" a="1"/>
  <c r="R74" i="93" s="1"/>
  <c r="S74" i="93" a="1"/>
  <c r="S74" i="93" s="1"/>
  <c r="T74" i="93" a="1"/>
  <c r="T74" i="93" s="1"/>
  <c r="U74" i="93" a="1"/>
  <c r="U74" i="93" s="1"/>
  <c r="V74" i="93" a="1"/>
  <c r="V74" i="93" s="1"/>
  <c r="W74" i="93" a="1"/>
  <c r="W74" i="93" s="1"/>
  <c r="X74" i="93" a="1"/>
  <c r="X74" i="93" s="1"/>
  <c r="Y74" i="93" a="1"/>
  <c r="Y74" i="93" s="1"/>
  <c r="Z74" i="93" a="1"/>
  <c r="Z74" i="93" s="1"/>
  <c r="AA74" i="93" a="1"/>
  <c r="AA74" i="93" s="1"/>
  <c r="AB74" i="93" a="1"/>
  <c r="AB74" i="93" s="1"/>
  <c r="AC74" i="93" a="1"/>
  <c r="AC74" i="93" s="1"/>
  <c r="AD74" i="93" a="1"/>
  <c r="AD74" i="93" s="1"/>
  <c r="AE74" i="93" a="1"/>
  <c r="AE74" i="93" s="1"/>
  <c r="AF74" i="93" a="1"/>
  <c r="AF74" i="93" s="1"/>
  <c r="AG74" i="93" a="1"/>
  <c r="AG74" i="93" s="1"/>
  <c r="AH74" i="93" a="1"/>
  <c r="AH74" i="93" s="1"/>
  <c r="AI74" i="93" a="1"/>
  <c r="AI74" i="93" s="1"/>
  <c r="AJ74" i="93" a="1"/>
  <c r="AJ74" i="93" s="1"/>
  <c r="AK74" i="93" a="1"/>
  <c r="AK74" i="93" s="1"/>
  <c r="AL74" i="93" a="1"/>
  <c r="AL74" i="93" s="1"/>
  <c r="AM74" i="93" a="1"/>
  <c r="AM74" i="93" s="1"/>
  <c r="AN74" i="93" a="1"/>
  <c r="AN74" i="93" s="1"/>
  <c r="AO74" i="93" a="1"/>
  <c r="AO74" i="93" s="1"/>
  <c r="AP74" i="93" a="1"/>
  <c r="AP74" i="93" s="1"/>
  <c r="AQ74" i="93" a="1"/>
  <c r="AQ74" i="93" s="1"/>
  <c r="AR74" i="93" a="1"/>
  <c r="AR74" i="93" s="1"/>
  <c r="AS74" i="93" a="1"/>
  <c r="AS74" i="93" s="1"/>
  <c r="AT74" i="93" a="1"/>
  <c r="AT74" i="93" s="1"/>
  <c r="AU74" i="93" a="1"/>
  <c r="AU74" i="93" s="1"/>
  <c r="AV74" i="93" a="1"/>
  <c r="AV74" i="93" s="1"/>
  <c r="AW74" i="93" a="1"/>
  <c r="AW74" i="93" s="1"/>
  <c r="AX74" i="93" a="1"/>
  <c r="AX74" i="93" s="1"/>
  <c r="AY74" i="93" a="1"/>
  <c r="AY74" i="93" s="1"/>
  <c r="AZ74" i="93" a="1"/>
  <c r="AZ74" i="93" s="1"/>
  <c r="BA74" i="93" a="1"/>
  <c r="BA74" i="93" s="1"/>
  <c r="BB74" i="93" a="1"/>
  <c r="BB74" i="93" s="1"/>
  <c r="BC74" i="93" a="1"/>
  <c r="BC74" i="93" s="1"/>
  <c r="BD74" i="93" a="1"/>
  <c r="BD74" i="93" s="1"/>
  <c r="BE74" i="93" a="1"/>
  <c r="BE74" i="93" s="1"/>
  <c r="BF74" i="93" a="1"/>
  <c r="BF74" i="93" s="1"/>
  <c r="BG74" i="93" a="1"/>
  <c r="BG74" i="93" s="1"/>
  <c r="BH74" i="93" a="1"/>
  <c r="BH74" i="93" s="1"/>
  <c r="E75" i="93" a="1"/>
  <c r="E75" i="93" s="1"/>
  <c r="F75" i="93" a="1"/>
  <c r="F75" i="93" s="1"/>
  <c r="G75" i="93" a="1"/>
  <c r="G75" i="93" s="1"/>
  <c r="H75" i="93" a="1"/>
  <c r="H75" i="93" s="1"/>
  <c r="I75" i="93" a="1"/>
  <c r="I75" i="93" s="1"/>
  <c r="J75" i="93" a="1"/>
  <c r="J75" i="93" s="1"/>
  <c r="K75" i="93" a="1"/>
  <c r="K75" i="93" s="1"/>
  <c r="L75" i="93" a="1"/>
  <c r="L75" i="93" s="1"/>
  <c r="M75" i="93" a="1"/>
  <c r="M75" i="93" s="1"/>
  <c r="N75" i="93" a="1"/>
  <c r="N75" i="93" s="1"/>
  <c r="O75" i="93" a="1"/>
  <c r="O75" i="93" s="1"/>
  <c r="P75" i="93" a="1"/>
  <c r="P75" i="93" s="1"/>
  <c r="Q75" i="93" a="1"/>
  <c r="Q75" i="93" s="1"/>
  <c r="R75" i="93" a="1"/>
  <c r="R75" i="93" s="1"/>
  <c r="S75" i="93" a="1"/>
  <c r="S75" i="93" s="1"/>
  <c r="T75" i="93" a="1"/>
  <c r="T75" i="93" s="1"/>
  <c r="U75" i="93" a="1"/>
  <c r="U75" i="93" s="1"/>
  <c r="V75" i="93" a="1"/>
  <c r="V75" i="93" s="1"/>
  <c r="W75" i="93" a="1"/>
  <c r="W75" i="93" s="1"/>
  <c r="X75" i="93" a="1"/>
  <c r="X75" i="93" s="1"/>
  <c r="Y75" i="93" a="1"/>
  <c r="Y75" i="93" s="1"/>
  <c r="Z75" i="93" a="1"/>
  <c r="Z75" i="93" s="1"/>
  <c r="AA75" i="93" a="1"/>
  <c r="AA75" i="93" s="1"/>
  <c r="AB75" i="93" a="1"/>
  <c r="AB75" i="93" s="1"/>
  <c r="AC75" i="93" a="1"/>
  <c r="AC75" i="93" s="1"/>
  <c r="AD75" i="93" a="1"/>
  <c r="AD75" i="93" s="1"/>
  <c r="AE75" i="93" a="1"/>
  <c r="AE75" i="93" s="1"/>
  <c r="AF75" i="93" a="1"/>
  <c r="AF75" i="93" s="1"/>
  <c r="AG75" i="93" a="1"/>
  <c r="AG75" i="93" s="1"/>
  <c r="AH75" i="93" a="1"/>
  <c r="AH75" i="93" s="1"/>
  <c r="AI75" i="93" a="1"/>
  <c r="AI75" i="93" s="1"/>
  <c r="AJ75" i="93" a="1"/>
  <c r="AJ75" i="93" s="1"/>
  <c r="AK75" i="93" a="1"/>
  <c r="AK75" i="93" s="1"/>
  <c r="AL75" i="93" a="1"/>
  <c r="AL75" i="93" s="1"/>
  <c r="AM75" i="93" a="1"/>
  <c r="AM75" i="93" s="1"/>
  <c r="AN75" i="93" a="1"/>
  <c r="AN75" i="93" s="1"/>
  <c r="AO75" i="93" a="1"/>
  <c r="AO75" i="93" s="1"/>
  <c r="AP75" i="93" a="1"/>
  <c r="AP75" i="93" s="1"/>
  <c r="AQ75" i="93" a="1"/>
  <c r="AQ75" i="93" s="1"/>
  <c r="AR75" i="93" a="1"/>
  <c r="AR75" i="93" s="1"/>
  <c r="AS75" i="93" a="1"/>
  <c r="AS75" i="93" s="1"/>
  <c r="AT75" i="93" a="1"/>
  <c r="AT75" i="93" s="1"/>
  <c r="AU75" i="93" a="1"/>
  <c r="AU75" i="93" s="1"/>
  <c r="AV75" i="93" a="1"/>
  <c r="AV75" i="93" s="1"/>
  <c r="AW75" i="93" a="1"/>
  <c r="AW75" i="93" s="1"/>
  <c r="AX75" i="93" a="1"/>
  <c r="AX75" i="93" s="1"/>
  <c r="AY75" i="93" a="1"/>
  <c r="AY75" i="93" s="1"/>
  <c r="AZ75" i="93" a="1"/>
  <c r="AZ75" i="93" s="1"/>
  <c r="BA75" i="93" a="1"/>
  <c r="BA75" i="93" s="1"/>
  <c r="BB75" i="93" a="1"/>
  <c r="BB75" i="93" s="1"/>
  <c r="BC75" i="93" a="1"/>
  <c r="BC75" i="93" s="1"/>
  <c r="BD75" i="93" a="1"/>
  <c r="BD75" i="93" s="1"/>
  <c r="BE75" i="93" a="1"/>
  <c r="BE75" i="93" s="1"/>
  <c r="BF75" i="93" a="1"/>
  <c r="BF75" i="93" s="1"/>
  <c r="BG75" i="93" a="1"/>
  <c r="BG75" i="93" s="1"/>
  <c r="BH75" i="93" a="1"/>
  <c r="BH75" i="93" s="1"/>
  <c r="E76" i="93" a="1"/>
  <c r="E76" i="93" s="1"/>
  <c r="F76" i="93" a="1"/>
  <c r="F76" i="93" s="1"/>
  <c r="G76" i="93" a="1"/>
  <c r="G76" i="93" s="1"/>
  <c r="H76" i="93" a="1"/>
  <c r="H76" i="93" s="1"/>
  <c r="I76" i="93" a="1"/>
  <c r="I76" i="93" s="1"/>
  <c r="J76" i="93" a="1"/>
  <c r="J76" i="93" s="1"/>
  <c r="K76" i="93" a="1"/>
  <c r="K76" i="93" s="1"/>
  <c r="L76" i="93" a="1"/>
  <c r="L76" i="93" s="1"/>
  <c r="M76" i="93" a="1"/>
  <c r="M76" i="93" s="1"/>
  <c r="N76" i="93" a="1"/>
  <c r="N76" i="93" s="1"/>
  <c r="O76" i="93" a="1"/>
  <c r="O76" i="93" s="1"/>
  <c r="P76" i="93" a="1"/>
  <c r="P76" i="93" s="1"/>
  <c r="Q76" i="93" a="1"/>
  <c r="Q76" i="93" s="1"/>
  <c r="R76" i="93" a="1"/>
  <c r="R76" i="93" s="1"/>
  <c r="S76" i="93" a="1"/>
  <c r="S76" i="93" s="1"/>
  <c r="T76" i="93" a="1"/>
  <c r="T76" i="93" s="1"/>
  <c r="U76" i="93" a="1"/>
  <c r="U76" i="93" s="1"/>
  <c r="V76" i="93" a="1"/>
  <c r="V76" i="93" s="1"/>
  <c r="W76" i="93" a="1"/>
  <c r="W76" i="93" s="1"/>
  <c r="X76" i="93" a="1"/>
  <c r="X76" i="93" s="1"/>
  <c r="Y76" i="93" a="1"/>
  <c r="Y76" i="93" s="1"/>
  <c r="Z76" i="93" a="1"/>
  <c r="Z76" i="93" s="1"/>
  <c r="AA76" i="93" a="1"/>
  <c r="AA76" i="93" s="1"/>
  <c r="AB76" i="93" a="1"/>
  <c r="AB76" i="93" s="1"/>
  <c r="AC76" i="93" a="1"/>
  <c r="AC76" i="93" s="1"/>
  <c r="AD76" i="93" a="1"/>
  <c r="AD76" i="93" s="1"/>
  <c r="AE76" i="93" a="1"/>
  <c r="AE76" i="93" s="1"/>
  <c r="AF76" i="93" a="1"/>
  <c r="AF76" i="93" s="1"/>
  <c r="AG76" i="93" a="1"/>
  <c r="AG76" i="93" s="1"/>
  <c r="AH76" i="93" a="1"/>
  <c r="AH76" i="93" s="1"/>
  <c r="AI76" i="93" a="1"/>
  <c r="AI76" i="93" s="1"/>
  <c r="AJ76" i="93" a="1"/>
  <c r="AJ76" i="93" s="1"/>
  <c r="AK76" i="93" a="1"/>
  <c r="AK76" i="93" s="1"/>
  <c r="AL76" i="93" a="1"/>
  <c r="AL76" i="93" s="1"/>
  <c r="AM76" i="93" a="1"/>
  <c r="AM76" i="93" s="1"/>
  <c r="AN76" i="93" a="1"/>
  <c r="AN76" i="93" s="1"/>
  <c r="AO76" i="93" a="1"/>
  <c r="AO76" i="93" s="1"/>
  <c r="AP76" i="93" a="1"/>
  <c r="AP76" i="93" s="1"/>
  <c r="AQ76" i="93" a="1"/>
  <c r="AQ76" i="93" s="1"/>
  <c r="AR76" i="93" a="1"/>
  <c r="AR76" i="93" s="1"/>
  <c r="AS76" i="93" a="1"/>
  <c r="AS76" i="93" s="1"/>
  <c r="AT76" i="93" a="1"/>
  <c r="AT76" i="93" s="1"/>
  <c r="AU76" i="93" a="1"/>
  <c r="AU76" i="93" s="1"/>
  <c r="AV76" i="93" a="1"/>
  <c r="AV76" i="93" s="1"/>
  <c r="AW76" i="93" a="1"/>
  <c r="AW76" i="93" s="1"/>
  <c r="AX76" i="93" a="1"/>
  <c r="AX76" i="93" s="1"/>
  <c r="AY76" i="93" a="1"/>
  <c r="AY76" i="93" s="1"/>
  <c r="AZ76" i="93" a="1"/>
  <c r="AZ76" i="93" s="1"/>
  <c r="BA76" i="93" a="1"/>
  <c r="BA76" i="93" s="1"/>
  <c r="BB76" i="93" a="1"/>
  <c r="BB76" i="93" s="1"/>
  <c r="BC76" i="93" a="1"/>
  <c r="BC76" i="93" s="1"/>
  <c r="BD76" i="93" a="1"/>
  <c r="BD76" i="93" s="1"/>
  <c r="BE76" i="93" a="1"/>
  <c r="BE76" i="93" s="1"/>
  <c r="BF76" i="93" a="1"/>
  <c r="BF76" i="93" s="1"/>
  <c r="BG76" i="93" a="1"/>
  <c r="BG76" i="93" s="1"/>
  <c r="BH76" i="93" a="1"/>
  <c r="BH76" i="93" s="1"/>
  <c r="E77" i="93" a="1"/>
  <c r="E77" i="93" s="1"/>
  <c r="F77" i="93" a="1"/>
  <c r="F77" i="93" s="1"/>
  <c r="G77" i="93" a="1"/>
  <c r="G77" i="93" s="1"/>
  <c r="H77" i="93" a="1"/>
  <c r="H77" i="93" s="1"/>
  <c r="I77" i="93" a="1"/>
  <c r="I77" i="93" s="1"/>
  <c r="J77" i="93" a="1"/>
  <c r="J77" i="93" s="1"/>
  <c r="K77" i="93" a="1"/>
  <c r="K77" i="93" s="1"/>
  <c r="L77" i="93" a="1"/>
  <c r="L77" i="93" s="1"/>
  <c r="M77" i="93" a="1"/>
  <c r="M77" i="93" s="1"/>
  <c r="N77" i="93" a="1"/>
  <c r="N77" i="93" s="1"/>
  <c r="O77" i="93" a="1"/>
  <c r="O77" i="93" s="1"/>
  <c r="P77" i="93" a="1"/>
  <c r="P77" i="93" s="1"/>
  <c r="Q77" i="93" a="1"/>
  <c r="Q77" i="93" s="1"/>
  <c r="R77" i="93" a="1"/>
  <c r="R77" i="93" s="1"/>
  <c r="S77" i="93" a="1"/>
  <c r="S77" i="93" s="1"/>
  <c r="T77" i="93" a="1"/>
  <c r="T77" i="93" s="1"/>
  <c r="U77" i="93" a="1"/>
  <c r="U77" i="93" s="1"/>
  <c r="V77" i="93" a="1"/>
  <c r="V77" i="93" s="1"/>
  <c r="W77" i="93" a="1"/>
  <c r="W77" i="93" s="1"/>
  <c r="X77" i="93" a="1"/>
  <c r="X77" i="93" s="1"/>
  <c r="Y77" i="93" a="1"/>
  <c r="Y77" i="93" s="1"/>
  <c r="Z77" i="93" a="1"/>
  <c r="Z77" i="93" s="1"/>
  <c r="AA77" i="93" a="1"/>
  <c r="AA77" i="93" s="1"/>
  <c r="AB77" i="93" a="1"/>
  <c r="AB77" i="93" s="1"/>
  <c r="AC77" i="93" a="1"/>
  <c r="AC77" i="93" s="1"/>
  <c r="AD77" i="93" a="1"/>
  <c r="AD77" i="93" s="1"/>
  <c r="AE77" i="93" a="1"/>
  <c r="AE77" i="93" s="1"/>
  <c r="AF77" i="93" a="1"/>
  <c r="AF77" i="93" s="1"/>
  <c r="AG77" i="93" a="1"/>
  <c r="AG77" i="93" s="1"/>
  <c r="AH77" i="93" a="1"/>
  <c r="AH77" i="93" s="1"/>
  <c r="AI77" i="93" a="1"/>
  <c r="AI77" i="93" s="1"/>
  <c r="AJ77" i="93" a="1"/>
  <c r="AJ77" i="93" s="1"/>
  <c r="AK77" i="93" a="1"/>
  <c r="AK77" i="93" s="1"/>
  <c r="AL77" i="93" a="1"/>
  <c r="AL77" i="93" s="1"/>
  <c r="AM77" i="93" a="1"/>
  <c r="AM77" i="93" s="1"/>
  <c r="AN77" i="93" a="1"/>
  <c r="AN77" i="93" s="1"/>
  <c r="AO77" i="93" a="1"/>
  <c r="AO77" i="93" s="1"/>
  <c r="AP77" i="93" a="1"/>
  <c r="AP77" i="93" s="1"/>
  <c r="AQ77" i="93" a="1"/>
  <c r="AQ77" i="93" s="1"/>
  <c r="AR77" i="93" a="1"/>
  <c r="AR77" i="93" s="1"/>
  <c r="AS77" i="93" a="1"/>
  <c r="AS77" i="93" s="1"/>
  <c r="AT77" i="93" a="1"/>
  <c r="AT77" i="93" s="1"/>
  <c r="AU77" i="93" a="1"/>
  <c r="AU77" i="93" s="1"/>
  <c r="AV77" i="93" a="1"/>
  <c r="AV77" i="93" s="1"/>
  <c r="AW77" i="93" a="1"/>
  <c r="AW77" i="93" s="1"/>
  <c r="AX77" i="93" a="1"/>
  <c r="AX77" i="93" s="1"/>
  <c r="AY77" i="93" a="1"/>
  <c r="AY77" i="93" s="1"/>
  <c r="AZ77" i="93" a="1"/>
  <c r="AZ77" i="93" s="1"/>
  <c r="BA77" i="93" a="1"/>
  <c r="BA77" i="93" s="1"/>
  <c r="BB77" i="93" a="1"/>
  <c r="BB77" i="93" s="1"/>
  <c r="BC77" i="93" a="1"/>
  <c r="BC77" i="93" s="1"/>
  <c r="BD77" i="93" a="1"/>
  <c r="BD77" i="93" s="1"/>
  <c r="BE77" i="93" a="1"/>
  <c r="BE77" i="93" s="1"/>
  <c r="BF77" i="93" a="1"/>
  <c r="BF77" i="93" s="1"/>
  <c r="BG77" i="93" a="1"/>
  <c r="BG77" i="93" s="1"/>
  <c r="BH77" i="93" a="1"/>
  <c r="BH77" i="93" s="1"/>
  <c r="D4" i="93" a="1"/>
  <c r="D4" i="93" s="1"/>
  <c r="D5" i="93" a="1"/>
  <c r="D5" i="93" s="1"/>
  <c r="D6" i="93" a="1"/>
  <c r="D6" i="93" s="1"/>
  <c r="D7" i="93" a="1"/>
  <c r="D7" i="93" s="1"/>
  <c r="D8" i="93" a="1"/>
  <c r="D8" i="93" s="1"/>
  <c r="D9" i="93" a="1"/>
  <c r="D9" i="93" s="1"/>
  <c r="D10" i="93" a="1"/>
  <c r="D10" i="93" s="1"/>
  <c r="D11" i="93" a="1"/>
  <c r="D11" i="93" s="1"/>
  <c r="D12" i="93" a="1"/>
  <c r="D12" i="93" s="1"/>
  <c r="D13" i="93" a="1"/>
  <c r="D13" i="93" s="1"/>
  <c r="D14" i="93" a="1"/>
  <c r="D14" i="93" s="1"/>
  <c r="D15" i="93" a="1"/>
  <c r="D15" i="93" s="1"/>
  <c r="D16" i="93" a="1"/>
  <c r="D16" i="93" s="1"/>
  <c r="D17" i="93" a="1"/>
  <c r="D17" i="93" s="1"/>
  <c r="D18" i="93" a="1"/>
  <c r="D18" i="93" s="1"/>
  <c r="D19" i="93" a="1"/>
  <c r="D19" i="93" s="1"/>
  <c r="D20" i="93" a="1"/>
  <c r="D20" i="93" s="1"/>
  <c r="D21" i="93" a="1"/>
  <c r="D21" i="93" s="1"/>
  <c r="D22" i="93" a="1"/>
  <c r="D22" i="93" s="1"/>
  <c r="D23" i="93" a="1"/>
  <c r="D23" i="93" s="1"/>
  <c r="D24" i="93" a="1"/>
  <c r="D24" i="93" s="1"/>
  <c r="D25" i="93" a="1"/>
  <c r="D25" i="93" s="1"/>
  <c r="D26" i="93" a="1"/>
  <c r="D26" i="93" s="1"/>
  <c r="D27" i="93" a="1"/>
  <c r="D27" i="93" s="1"/>
  <c r="D28" i="93" a="1"/>
  <c r="D28" i="93" s="1"/>
  <c r="D29" i="93" a="1"/>
  <c r="D29" i="93" s="1"/>
  <c r="D30" i="93" a="1"/>
  <c r="D30" i="93" s="1"/>
  <c r="D31" i="93" a="1"/>
  <c r="D31" i="93" s="1"/>
  <c r="D32" i="93" a="1"/>
  <c r="D32" i="93" s="1"/>
  <c r="D33" i="93" a="1"/>
  <c r="D33" i="93" s="1"/>
  <c r="D34" i="93" a="1"/>
  <c r="D34" i="93" s="1"/>
  <c r="D35" i="93" a="1"/>
  <c r="D35" i="93" s="1"/>
  <c r="D36" i="93" a="1"/>
  <c r="D36" i="93" s="1"/>
  <c r="D37" i="93" a="1"/>
  <c r="D37" i="93" s="1"/>
  <c r="D38" i="93" a="1"/>
  <c r="D38" i="93" s="1"/>
  <c r="D39" i="93" a="1"/>
  <c r="D39" i="93" s="1"/>
  <c r="D40" i="93" a="1"/>
  <c r="D40" i="93" s="1"/>
  <c r="D41" i="93" a="1"/>
  <c r="D41" i="93" s="1"/>
  <c r="D42" i="93" a="1"/>
  <c r="D42" i="93" s="1"/>
  <c r="D43" i="93" a="1"/>
  <c r="D43" i="93" s="1"/>
  <c r="D44" i="93" a="1"/>
  <c r="D44" i="93" s="1"/>
  <c r="D45" i="93" a="1"/>
  <c r="D45" i="93" s="1"/>
  <c r="D46" i="93" a="1"/>
  <c r="D46" i="93" s="1"/>
  <c r="D47" i="93" a="1"/>
  <c r="D47" i="93" s="1"/>
  <c r="D48" i="93" a="1"/>
  <c r="D48" i="93" s="1"/>
  <c r="D49" i="93" a="1"/>
  <c r="D49" i="93" s="1"/>
  <c r="D50" i="93" a="1"/>
  <c r="D50" i="93" s="1"/>
  <c r="D51" i="93" a="1"/>
  <c r="D51" i="93" s="1"/>
  <c r="D52" i="93" a="1"/>
  <c r="D52" i="93" s="1"/>
  <c r="D53" i="93" a="1"/>
  <c r="D53" i="93" s="1"/>
  <c r="D54" i="93" a="1"/>
  <c r="D54" i="93" s="1"/>
  <c r="D55" i="93" a="1"/>
  <c r="D55" i="93" s="1"/>
  <c r="D56" i="93" a="1"/>
  <c r="D56" i="93" s="1"/>
  <c r="D57" i="93" a="1"/>
  <c r="D57" i="93" s="1"/>
  <c r="D58" i="93" a="1"/>
  <c r="D58" i="93" s="1"/>
  <c r="D59" i="93" a="1"/>
  <c r="D59" i="93" s="1"/>
  <c r="D60" i="93" a="1"/>
  <c r="D60" i="93" s="1"/>
  <c r="D61" i="93" a="1"/>
  <c r="D61" i="93" s="1"/>
  <c r="D62" i="93" a="1"/>
  <c r="D62" i="93" s="1"/>
  <c r="D63" i="93" a="1"/>
  <c r="D63" i="93" s="1"/>
  <c r="D64" i="93" a="1"/>
  <c r="D64" i="93" s="1"/>
  <c r="D65" i="93" a="1"/>
  <c r="D65" i="93" s="1"/>
  <c r="D66" i="93" a="1"/>
  <c r="D66" i="93" s="1"/>
  <c r="D67" i="93" a="1"/>
  <c r="D67" i="93" s="1"/>
  <c r="D68" i="93" a="1"/>
  <c r="D68" i="93" s="1"/>
  <c r="D69" i="93" a="1"/>
  <c r="D69" i="93" s="1"/>
  <c r="D70" i="93" a="1"/>
  <c r="D70" i="93" s="1"/>
  <c r="D71" i="93" a="1"/>
  <c r="D71" i="93" s="1"/>
  <c r="D72" i="93" a="1"/>
  <c r="D72" i="93" s="1"/>
  <c r="D73" i="93" a="1"/>
  <c r="D73" i="93" s="1"/>
  <c r="D74" i="93" a="1"/>
  <c r="D74" i="93" s="1"/>
  <c r="D75" i="93" a="1"/>
  <c r="D75" i="93" s="1"/>
  <c r="D76" i="93" a="1"/>
  <c r="D76" i="93" s="1"/>
  <c r="D77" i="93" a="1"/>
  <c r="D77" i="93" s="1"/>
  <c r="D3" i="93" a="1"/>
  <c r="D3" i="93" s="1"/>
  <c r="D181" i="82" l="1"/>
  <c r="E181" i="82"/>
  <c r="E184" i="82" s="1"/>
  <c r="M181" i="82"/>
  <c r="M184" i="82" s="1"/>
  <c r="U181" i="82"/>
  <c r="U184" i="82" s="1"/>
  <c r="AC181" i="82"/>
  <c r="AC184" i="82" s="1"/>
  <c r="AK181" i="82"/>
  <c r="AK184" i="82" s="1"/>
  <c r="AS181" i="82"/>
  <c r="AS184" i="82" s="1"/>
  <c r="BA181" i="82"/>
  <c r="BA184" i="82" s="1"/>
  <c r="Y181" i="82"/>
  <c r="Y184" i="82" s="1"/>
  <c r="F181" i="82"/>
  <c r="F184" i="82" s="1"/>
  <c r="N181" i="82"/>
  <c r="N184" i="82" s="1"/>
  <c r="V181" i="82"/>
  <c r="V184" i="82" s="1"/>
  <c r="AD181" i="82"/>
  <c r="AD184" i="82" s="1"/>
  <c r="AL181" i="82"/>
  <c r="AL184" i="82" s="1"/>
  <c r="AT181" i="82"/>
  <c r="AT184" i="82" s="1"/>
  <c r="BB181" i="82"/>
  <c r="BB184" i="82" s="1"/>
  <c r="Q181" i="82"/>
  <c r="Q184" i="82" s="1"/>
  <c r="AO181" i="82"/>
  <c r="AO184" i="82" s="1"/>
  <c r="BE181" i="82"/>
  <c r="BE184" i="82" s="1"/>
  <c r="G181" i="82"/>
  <c r="G184" i="82" s="1"/>
  <c r="O181" i="82"/>
  <c r="O184" i="82" s="1"/>
  <c r="W181" i="82"/>
  <c r="W184" i="82" s="1"/>
  <c r="AE181" i="82"/>
  <c r="AE184" i="82" s="1"/>
  <c r="AM181" i="82"/>
  <c r="AM184" i="82" s="1"/>
  <c r="AU181" i="82"/>
  <c r="AU184" i="82" s="1"/>
  <c r="BC181" i="82"/>
  <c r="BC184" i="82" s="1"/>
  <c r="AG181" i="82"/>
  <c r="AG184" i="82" s="1"/>
  <c r="H181" i="82"/>
  <c r="H184" i="82" s="1"/>
  <c r="P181" i="82"/>
  <c r="P184" i="82" s="1"/>
  <c r="X181" i="82"/>
  <c r="X184" i="82" s="1"/>
  <c r="AF181" i="82"/>
  <c r="AF184" i="82" s="1"/>
  <c r="AN181" i="82"/>
  <c r="AN184" i="82" s="1"/>
  <c r="AV181" i="82"/>
  <c r="AV184" i="82" s="1"/>
  <c r="BD181" i="82"/>
  <c r="BD184" i="82" s="1"/>
  <c r="I181" i="82"/>
  <c r="I184" i="82" s="1"/>
  <c r="AW181" i="82"/>
  <c r="AW184" i="82" s="1"/>
  <c r="J181" i="82"/>
  <c r="J184" i="82" s="1"/>
  <c r="R181" i="82"/>
  <c r="R184" i="82" s="1"/>
  <c r="Z181" i="82"/>
  <c r="Z184" i="82" s="1"/>
  <c r="AH181" i="82"/>
  <c r="AH184" i="82" s="1"/>
  <c r="AP181" i="82"/>
  <c r="AP184" i="82" s="1"/>
  <c r="AX181" i="82"/>
  <c r="AX184" i="82" s="1"/>
  <c r="BF181" i="82"/>
  <c r="BF184" i="82" s="1"/>
  <c r="T181" i="82"/>
  <c r="T184" i="82" s="1"/>
  <c r="AR181" i="82"/>
  <c r="AR184" i="82" s="1"/>
  <c r="K181" i="82"/>
  <c r="K184" i="82" s="1"/>
  <c r="S181" i="82"/>
  <c r="S184" i="82" s="1"/>
  <c r="AA181" i="82"/>
  <c r="AA184" i="82" s="1"/>
  <c r="AI181" i="82"/>
  <c r="AI184" i="82" s="1"/>
  <c r="AQ181" i="82"/>
  <c r="AQ184" i="82" s="1"/>
  <c r="AY181" i="82"/>
  <c r="AY184" i="82" s="1"/>
  <c r="BG181" i="82"/>
  <c r="BG184" i="82" s="1"/>
  <c r="L181" i="82"/>
  <c r="L184" i="82" s="1"/>
  <c r="AB181" i="82"/>
  <c r="AB184" i="82" s="1"/>
  <c r="AJ181" i="82"/>
  <c r="AJ184" i="82" s="1"/>
  <c r="AZ181" i="82"/>
  <c r="AZ184" i="82" s="1"/>
  <c r="BH181" i="82"/>
  <c r="BH184" i="82" s="1"/>
  <c r="D184" i="82"/>
  <c r="C64" i="28"/>
  <c r="B64" i="28"/>
  <c r="A64" i="28"/>
  <c r="E5" i="28"/>
  <c r="E6" i="28"/>
  <c r="E7" i="28"/>
  <c r="E8" i="28"/>
  <c r="E9" i="28"/>
  <c r="F9" i="28" s="1"/>
  <c r="E10"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G81" i="1"/>
  <c r="G77" i="1"/>
  <c r="G72" i="1"/>
  <c r="G69" i="1"/>
  <c r="G67" i="1"/>
  <c r="H60" i="1"/>
  <c r="G60" i="1" s="1"/>
  <c r="G58" i="1"/>
  <c r="G56" i="1"/>
  <c r="G52" i="1"/>
  <c r="G51" i="1"/>
  <c r="G49" i="1"/>
  <c r="G48" i="1"/>
  <c r="G47" i="1"/>
  <c r="G46" i="1"/>
  <c r="G45" i="1"/>
  <c r="G44" i="1"/>
  <c r="G43" i="1"/>
  <c r="G42" i="1"/>
  <c r="G41" i="1"/>
  <c r="G39" i="1"/>
  <c r="H35" i="1"/>
  <c r="G35" i="1" s="1"/>
  <c r="G33" i="1"/>
  <c r="G32" i="1"/>
  <c r="G31" i="1"/>
  <c r="G30" i="1"/>
  <c r="G29" i="1"/>
  <c r="G28" i="1"/>
  <c r="G27" i="1"/>
  <c r="G25" i="1"/>
  <c r="G24" i="1"/>
  <c r="G19" i="1"/>
  <c r="G18" i="1"/>
  <c r="G17" i="1"/>
  <c r="G16" i="1"/>
  <c r="G15" i="1"/>
  <c r="G14" i="1"/>
  <c r="G13" i="1"/>
  <c r="G12" i="1"/>
  <c r="G11" i="1"/>
  <c r="G10" i="1"/>
  <c r="G9" i="1"/>
  <c r="G8" i="1"/>
  <c r="G7" i="1"/>
  <c r="A39" i="91"/>
  <c r="B32" i="91"/>
  <c r="B30" i="91"/>
  <c r="B28" i="91"/>
  <c r="H61" i="1"/>
  <c r="I61" i="1" s="1"/>
  <c r="H54" i="28" s="1"/>
  <c r="H36" i="1"/>
  <c r="E64" i="28"/>
  <c r="L64" i="28" s="1"/>
  <c r="E55" i="28"/>
  <c r="L55" i="28" s="1"/>
  <c r="G36" i="1" l="1"/>
  <c r="I36" i="1"/>
  <c r="H32" i="28" s="1"/>
  <c r="G61" i="1"/>
  <c r="E57" i="28" l="1"/>
  <c r="L57" i="28" s="1"/>
  <c r="E58" i="28"/>
  <c r="L58" i="28" s="1"/>
  <c r="E59" i="28"/>
  <c r="L59" i="28" s="1"/>
  <c r="E60" i="28"/>
  <c r="L60" i="28" s="1"/>
  <c r="E56" i="28"/>
  <c r="L56" i="28" s="1"/>
  <c r="A57" i="28"/>
  <c r="B57" i="28"/>
  <c r="C57" i="28"/>
  <c r="A58" i="28"/>
  <c r="B58" i="28"/>
  <c r="C58" i="28"/>
  <c r="A59" i="28"/>
  <c r="B59" i="28"/>
  <c r="C59" i="28"/>
  <c r="A60" i="28"/>
  <c r="B60" i="28"/>
  <c r="C60" i="28"/>
  <c r="C56" i="28"/>
  <c r="B56" i="28"/>
  <c r="A56" i="28"/>
  <c r="D18" i="91" l="1"/>
  <c r="D17" i="91"/>
  <c r="D16" i="91"/>
  <c r="D15" i="91"/>
  <c r="D11" i="91"/>
  <c r="D10" i="91"/>
  <c r="D9" i="91"/>
  <c r="E79" i="28" l="1"/>
  <c r="E78" i="28"/>
  <c r="E63" i="28"/>
  <c r="E73" i="28"/>
  <c r="L73" i="28" s="1"/>
  <c r="E72" i="28"/>
  <c r="L72" i="28" s="1"/>
  <c r="C72" i="28"/>
  <c r="C73" i="28"/>
  <c r="A72" i="28"/>
  <c r="A73" i="28"/>
  <c r="E76" i="28"/>
  <c r="E71" i="28"/>
  <c r="E70" i="28"/>
  <c r="C77" i="28"/>
  <c r="C78" i="28"/>
  <c r="C79" i="28"/>
  <c r="A78" i="28"/>
  <c r="A79" i="28"/>
  <c r="A77" i="28"/>
  <c r="C76" i="28"/>
  <c r="A76" i="28"/>
  <c r="C71" i="28"/>
  <c r="A71" i="28"/>
  <c r="C70" i="28"/>
  <c r="A70" i="28"/>
  <c r="E47" i="28"/>
  <c r="L47" i="28" s="1"/>
  <c r="B47" i="28"/>
  <c r="C47" i="28"/>
  <c r="A47" i="28"/>
  <c r="E99" i="28" l="1"/>
  <c r="E100" i="28"/>
  <c r="A104" i="1" l="1"/>
  <c r="F100" i="1" l="1"/>
  <c r="E100" i="1"/>
  <c r="F98" i="1"/>
  <c r="E98" i="1"/>
  <c r="F97" i="1"/>
  <c r="E97" i="1"/>
  <c r="F96" i="1"/>
  <c r="E96" i="1"/>
  <c r="F95" i="1"/>
  <c r="E95" i="1"/>
  <c r="C96" i="28" l="1"/>
  <c r="E93" i="28" l="1"/>
  <c r="E96" i="28" l="1"/>
  <c r="L71" i="28" l="1"/>
  <c r="L70" i="28"/>
  <c r="L76" i="28" l="1"/>
  <c r="L77" i="28"/>
  <c r="L78" i="28"/>
  <c r="L79" i="28"/>
  <c r="E98" i="28" l="1"/>
  <c r="L99" i="28"/>
  <c r="L100" i="28"/>
  <c r="E101" i="28"/>
  <c r="E97" i="28"/>
  <c r="A98" i="28"/>
  <c r="A99" i="28"/>
  <c r="A100" i="28"/>
  <c r="A101" i="28"/>
  <c r="A97" i="28"/>
  <c r="F96" i="28"/>
  <c r="G84" i="1"/>
  <c r="F93" i="28" s="1"/>
  <c r="G85" i="1"/>
  <c r="F94" i="28" s="1"/>
  <c r="G86" i="1"/>
  <c r="F95" i="28" s="1"/>
  <c r="G83" i="1"/>
  <c r="F92" i="28" s="1"/>
  <c r="L101" i="28" l="1"/>
  <c r="L98" i="28"/>
  <c r="L97" i="28"/>
  <c r="C98" i="28"/>
  <c r="C99" i="28"/>
  <c r="C101" i="28"/>
  <c r="C97" i="28"/>
  <c r="F101" i="28" l="1"/>
  <c r="F100" i="28"/>
  <c r="F99" i="28"/>
  <c r="F98" i="28"/>
  <c r="F97" i="28"/>
  <c r="D3" i="1" l="1"/>
  <c r="L4" i="28" l="1"/>
  <c r="A96" i="28" l="1"/>
  <c r="E95" i="28"/>
  <c r="C95" i="28"/>
  <c r="A95" i="28"/>
  <c r="E94" i="28"/>
  <c r="C94" i="28"/>
  <c r="A94" i="28"/>
  <c r="C93" i="28"/>
  <c r="A93" i="28"/>
  <c r="E92" i="28"/>
  <c r="C92" i="28"/>
  <c r="A92" i="28"/>
  <c r="H69" i="28"/>
  <c r="E69" i="28"/>
  <c r="C69" i="28"/>
  <c r="B69" i="28"/>
  <c r="A69" i="28"/>
  <c r="E68" i="28"/>
  <c r="C68" i="28"/>
  <c r="B68" i="28"/>
  <c r="A68" i="28"/>
  <c r="E67" i="28"/>
  <c r="C67" i="28"/>
  <c r="B67" i="28"/>
  <c r="A67" i="28"/>
  <c r="E66" i="28"/>
  <c r="C66" i="28"/>
  <c r="B66" i="28"/>
  <c r="A66" i="28"/>
  <c r="E65" i="28"/>
  <c r="C65" i="28"/>
  <c r="B65" i="28"/>
  <c r="A65" i="28"/>
  <c r="C63" i="28"/>
  <c r="B63" i="28"/>
  <c r="A63" i="28"/>
  <c r="E62" i="28"/>
  <c r="C62" i="28"/>
  <c r="B62" i="28"/>
  <c r="A62" i="28"/>
  <c r="E61" i="28"/>
  <c r="C61" i="28"/>
  <c r="B61" i="28"/>
  <c r="A61" i="28"/>
  <c r="E54" i="28"/>
  <c r="C54" i="28"/>
  <c r="B54" i="28"/>
  <c r="A54" i="28"/>
  <c r="E53" i="28"/>
  <c r="C53" i="28"/>
  <c r="B53" i="28"/>
  <c r="A53" i="28"/>
  <c r="E52" i="28"/>
  <c r="C52" i="28"/>
  <c r="B52" i="28"/>
  <c r="A52" i="28"/>
  <c r="E51" i="28"/>
  <c r="C51" i="28"/>
  <c r="B51" i="28"/>
  <c r="A51" i="28"/>
  <c r="E50" i="28"/>
  <c r="C50" i="28"/>
  <c r="B50" i="28"/>
  <c r="A50" i="28"/>
  <c r="E49" i="28"/>
  <c r="C49" i="28"/>
  <c r="B49" i="28"/>
  <c r="A49" i="28"/>
  <c r="E48" i="28"/>
  <c r="C48" i="28"/>
  <c r="B48" i="28"/>
  <c r="A48" i="28"/>
  <c r="E46" i="28"/>
  <c r="C46" i="28"/>
  <c r="B46" i="28"/>
  <c r="A46" i="28"/>
  <c r="E45" i="28"/>
  <c r="C45" i="28"/>
  <c r="B45" i="28"/>
  <c r="A45" i="28"/>
  <c r="E44" i="28"/>
  <c r="C44" i="28"/>
  <c r="B44" i="28"/>
  <c r="A44" i="28"/>
  <c r="E43" i="28"/>
  <c r="C43" i="28"/>
  <c r="B43" i="28"/>
  <c r="A43" i="28"/>
  <c r="E42" i="28"/>
  <c r="C42" i="28"/>
  <c r="B42" i="28"/>
  <c r="A42" i="28"/>
  <c r="E41" i="28"/>
  <c r="C41" i="28"/>
  <c r="B41" i="28"/>
  <c r="A41" i="28"/>
  <c r="E40" i="28"/>
  <c r="C40" i="28"/>
  <c r="B40" i="28"/>
  <c r="A40" i="28"/>
  <c r="E39" i="28"/>
  <c r="C39" i="28"/>
  <c r="B39" i="28"/>
  <c r="A39" i="28"/>
  <c r="E38" i="28"/>
  <c r="C38" i="28"/>
  <c r="B38" i="28"/>
  <c r="A38" i="28"/>
  <c r="E37" i="28"/>
  <c r="C37" i="28"/>
  <c r="B37" i="28"/>
  <c r="A37" i="28"/>
  <c r="E36" i="28"/>
  <c r="C36" i="28"/>
  <c r="B36" i="28"/>
  <c r="A36" i="28"/>
  <c r="C35" i="28"/>
  <c r="B35" i="28"/>
  <c r="A35" i="28"/>
  <c r="C34" i="28"/>
  <c r="B34" i="28"/>
  <c r="A34" i="28"/>
  <c r="C33" i="28"/>
  <c r="B33" i="28"/>
  <c r="A33" i="28"/>
  <c r="C32" i="28"/>
  <c r="B32" i="28"/>
  <c r="A32" i="28"/>
  <c r="C31" i="28"/>
  <c r="B31" i="28"/>
  <c r="A31" i="28"/>
  <c r="C30" i="28"/>
  <c r="B30" i="28"/>
  <c r="A30" i="28"/>
  <c r="C29" i="28"/>
  <c r="B29" i="28"/>
  <c r="A29" i="28"/>
  <c r="C28" i="28"/>
  <c r="B28" i="28"/>
  <c r="A28" i="28"/>
  <c r="C27" i="28"/>
  <c r="B27" i="28"/>
  <c r="A27" i="28"/>
  <c r="C26" i="28"/>
  <c r="B26" i="28"/>
  <c r="A26" i="28"/>
  <c r="C25" i="28"/>
  <c r="B25" i="28"/>
  <c r="A25" i="28"/>
  <c r="C24" i="28"/>
  <c r="B24" i="28"/>
  <c r="A24" i="28"/>
  <c r="C23" i="28"/>
  <c r="B23" i="28"/>
  <c r="A23" i="28"/>
  <c r="C22" i="28"/>
  <c r="B22" i="28"/>
  <c r="A22" i="28"/>
  <c r="C21" i="28"/>
  <c r="B21" i="28"/>
  <c r="A21" i="28"/>
  <c r="C20" i="28"/>
  <c r="B20" i="28"/>
  <c r="A20" i="28"/>
  <c r="C19" i="28"/>
  <c r="B19" i="28"/>
  <c r="A19" i="28"/>
  <c r="C18" i="28"/>
  <c r="B18" i="28"/>
  <c r="A18" i="28"/>
  <c r="H17" i="28"/>
  <c r="C17" i="28"/>
  <c r="B17" i="28"/>
  <c r="A17" i="28"/>
  <c r="H16" i="28"/>
  <c r="C16" i="28"/>
  <c r="B16" i="28"/>
  <c r="A16" i="28"/>
  <c r="C15" i="28"/>
  <c r="B15" i="28"/>
  <c r="A15" i="28"/>
  <c r="C14" i="28"/>
  <c r="B14" i="28"/>
  <c r="A14" i="28"/>
  <c r="C13" i="28"/>
  <c r="B13" i="28"/>
  <c r="A13" i="28"/>
  <c r="C12" i="28"/>
  <c r="B12" i="28"/>
  <c r="A12" i="28"/>
  <c r="C11" i="28"/>
  <c r="B11" i="28"/>
  <c r="A11" i="28"/>
  <c r="H10" i="28"/>
  <c r="C10" i="28"/>
  <c r="B10" i="28"/>
  <c r="A10" i="28"/>
  <c r="H9" i="28"/>
  <c r="C9" i="28"/>
  <c r="B9" i="28"/>
  <c r="A9" i="28"/>
  <c r="H8" i="28"/>
  <c r="C8" i="28"/>
  <c r="B8" i="28"/>
  <c r="A8" i="28"/>
  <c r="H7" i="28"/>
  <c r="G7" i="28"/>
  <c r="C7" i="28"/>
  <c r="B7" i="28"/>
  <c r="A7" i="28"/>
  <c r="H6" i="28"/>
  <c r="C6" i="28"/>
  <c r="B6" i="28"/>
  <c r="A6" i="28"/>
  <c r="H5" i="28"/>
  <c r="C5" i="28"/>
  <c r="B5" i="28"/>
  <c r="A5" i="28"/>
  <c r="C2" i="28"/>
  <c r="H78" i="1"/>
  <c r="H76" i="1"/>
  <c r="G75" i="1"/>
  <c r="H52" i="1"/>
  <c r="O32" i="28"/>
  <c r="O31" i="28"/>
  <c r="H22" i="1"/>
  <c r="G22" i="1" s="1"/>
  <c r="O20" i="28"/>
  <c r="O19" i="28"/>
  <c r="L102" i="28"/>
  <c r="L92" i="28" l="1"/>
  <c r="L69" i="28"/>
  <c r="F69" i="28" s="1"/>
  <c r="L68" i="28"/>
  <c r="L67" i="28"/>
  <c r="L66" i="28"/>
  <c r="F66" i="28" s="1"/>
  <c r="L65" i="28"/>
  <c r="L63" i="28"/>
  <c r="L62" i="28"/>
  <c r="L61" i="28"/>
  <c r="L54" i="28"/>
  <c r="L53" i="28"/>
  <c r="L51" i="28"/>
  <c r="F51" i="28" s="1"/>
  <c r="L50" i="28"/>
  <c r="L48" i="28"/>
  <c r="L49" i="28"/>
  <c r="F49" i="28" s="1"/>
  <c r="L45" i="28"/>
  <c r="L46" i="28"/>
  <c r="L43" i="28"/>
  <c r="L44" i="28"/>
  <c r="L42" i="28"/>
  <c r="L40" i="28"/>
  <c r="F40" i="28" s="1"/>
  <c r="L39" i="28"/>
  <c r="F39" i="28" s="1"/>
  <c r="L41" i="28"/>
  <c r="L36" i="28"/>
  <c r="L38" i="28"/>
  <c r="L35" i="28"/>
  <c r="L37" i="28"/>
  <c r="L34" i="28"/>
  <c r="F34" i="28" s="1"/>
  <c r="L33" i="28"/>
  <c r="L27" i="28"/>
  <c r="L24" i="28"/>
  <c r="L32" i="28"/>
  <c r="L29" i="28"/>
  <c r="F29" i="28" s="1"/>
  <c r="L26" i="28"/>
  <c r="L23" i="28"/>
  <c r="F23" i="28" s="1"/>
  <c r="L31" i="28"/>
  <c r="L28" i="28"/>
  <c r="L25" i="28"/>
  <c r="L30" i="28"/>
  <c r="L22" i="28"/>
  <c r="F22" i="28" s="1"/>
  <c r="L21" i="28"/>
  <c r="F21" i="28" s="1"/>
  <c r="L20" i="28"/>
  <c r="L19" i="28"/>
  <c r="L18" i="28"/>
  <c r="L17" i="28"/>
  <c r="F17" i="28" s="1"/>
  <c r="L15" i="28"/>
  <c r="L14" i="28"/>
  <c r="L13" i="28"/>
  <c r="L12" i="28"/>
  <c r="L11" i="28"/>
  <c r="L9" i="28"/>
  <c r="L8" i="28"/>
  <c r="L6" i="28"/>
  <c r="F6" i="28" s="1"/>
  <c r="L5" i="28"/>
  <c r="L7" i="28"/>
  <c r="L16" i="28"/>
  <c r="L94" i="28"/>
  <c r="L95" i="28"/>
  <c r="L93" i="28"/>
  <c r="L96" i="28"/>
  <c r="L10" i="28"/>
  <c r="O46" i="28"/>
  <c r="O18" i="28"/>
  <c r="D1" i="28" l="1"/>
  <c r="L52" i="28"/>
  <c r="G53" i="28" s="1"/>
  <c r="G32" i="28"/>
  <c r="F32" i="28"/>
  <c r="F42" i="28"/>
  <c r="F44" i="28"/>
  <c r="F38" i="28"/>
  <c r="F35" i="28"/>
  <c r="F43" i="28"/>
  <c r="H68" i="28"/>
  <c r="F68" i="28" s="1"/>
  <c r="F67" i="28"/>
  <c r="G46" i="28"/>
  <c r="F46" i="28"/>
  <c r="G54" i="28"/>
  <c r="F54" i="28"/>
  <c r="F10" i="28"/>
  <c r="F16" i="28"/>
  <c r="F36" i="28"/>
  <c r="F45" i="28"/>
  <c r="G20" i="28"/>
  <c r="F20" i="28"/>
  <c r="G31" i="28"/>
  <c r="F31" i="28"/>
  <c r="F41" i="28"/>
  <c r="F61" i="28"/>
  <c r="F8" i="28"/>
  <c r="F7" i="28"/>
  <c r="L84" i="28"/>
  <c r="L105" i="28" s="1"/>
  <c r="F53" i="28" l="1"/>
  <c r="L107"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<sst xmlns="http://schemas.openxmlformats.org/spreadsheetml/2006/main" count="4154" uniqueCount="1444">
  <si>
    <t xml:space="preserve">Unit Number:      </t>
  </si>
  <si>
    <t>Description of Requested Amount from Audited Financial Statements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</si>
  <si>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</si>
  <si>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</si>
  <si>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</si>
  <si>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</si>
  <si>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Upload Amounts</t>
  </si>
  <si>
    <t xml:space="preserve">Fiscal Year </t>
  </si>
  <si>
    <t>Water Sewer Dashboard</t>
  </si>
  <si>
    <t>NC County and Municipal Financial Information</t>
  </si>
  <si>
    <t>Description</t>
  </si>
  <si>
    <t>Account #</t>
  </si>
  <si>
    <t>Fiscal Year Reviewer Corrections</t>
  </si>
  <si>
    <t>Fiscal Year Unit Input</t>
  </si>
  <si>
    <t xml:space="preserve">                    FINISHED</t>
  </si>
  <si>
    <t>IMPORT</t>
  </si>
  <si>
    <t>Errors</t>
  </si>
  <si>
    <t>Yes</t>
  </si>
  <si>
    <t>No</t>
  </si>
  <si>
    <t>Cash &amp; Tax Memo</t>
  </si>
  <si>
    <t>Dashboard</t>
  </si>
  <si>
    <t>Review Summary</t>
  </si>
  <si>
    <t>Error Detection</t>
  </si>
  <si>
    <t>Dashboard,
Electric Memo</t>
  </si>
  <si>
    <t>Cash &amp; Tax Memo,
Dashboard</t>
  </si>
  <si>
    <t>Review Summary - FBA</t>
  </si>
  <si>
    <t>General Info used to evaluate health of unit</t>
  </si>
  <si>
    <t>Fiduciary Funds</t>
  </si>
  <si>
    <t>Gov - Net Investment in Capital Assets</t>
  </si>
  <si>
    <t>Gov - Restricted Net Position</t>
  </si>
  <si>
    <t>Gov - Unrestricted Net Position</t>
  </si>
  <si>
    <t>Gov - Any Adj. to Beginning Net Position</t>
  </si>
  <si>
    <t>How Data is used</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</si>
  <si>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</si>
  <si>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</si>
  <si>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</si>
  <si>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</si>
  <si>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</si>
  <si>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</si>
  <si>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</si>
  <si>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Electric - Select Current Liabilities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</si>
  <si>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</si>
  <si>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</si>
  <si>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</si>
  <si>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</si>
  <si>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</si>
  <si>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</si>
  <si>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</si>
  <si>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</si>
  <si>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</si>
  <si>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</si>
  <si>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</si>
  <si>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</si>
  <si>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</si>
  <si>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</si>
  <si>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</si>
  <si>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</si>
  <si>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</si>
  <si>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</si>
  <si>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</si>
  <si>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</si>
  <si>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</si>
  <si>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</si>
  <si>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</si>
  <si>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</si>
  <si>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</si>
  <si>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Fiduciary Statements</t>
  </si>
  <si>
    <t>OPEB Note</t>
  </si>
  <si>
    <t>Fund Balance Note</t>
  </si>
  <si>
    <t>Gov - Restricted Cash &amp; Investments</t>
  </si>
  <si>
    <t>GA-Total Unrestricted Cash &amp; Investments</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</si>
  <si>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</si>
  <si>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</si>
  <si>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</si>
  <si>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</si>
  <si>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</si>
  <si>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</si>
  <si>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</si>
  <si>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</si>
  <si>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</si>
  <si>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</si>
  <si>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</si>
  <si>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</si>
  <si>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</si>
  <si>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RSS</t>
  </si>
  <si>
    <t>Gen Fund - Nonspendable</t>
  </si>
  <si>
    <t>Gen Fund - Total Fund Balance per report</t>
  </si>
  <si>
    <t>Gen Fund - Total Revenue</t>
  </si>
  <si>
    <t xml:space="preserve">Gen Fund - Total Expenditures </t>
  </si>
  <si>
    <t>Gen Fund - Transfers In</t>
  </si>
  <si>
    <t>Gen Fund - Transfers Out</t>
  </si>
  <si>
    <t xml:space="preserve">Gen Fund - Proceeds from LTD </t>
  </si>
  <si>
    <t>Gen Fund - Change in Fund Balance</t>
  </si>
  <si>
    <t>Gen Fund - Any Adj. to Beginning Net Assets</t>
  </si>
  <si>
    <t>Fiduciary - Cash and Investments</t>
  </si>
  <si>
    <t>Gen Fund - Encumbrances</t>
  </si>
  <si>
    <t>Units with Electric Operations have $.07, $.08, $.09</t>
  </si>
  <si>
    <t>Units with Water Sewer Operations have $.01</t>
  </si>
  <si>
    <t>CCH Unit Type</t>
  </si>
  <si>
    <t>CCH Unit Code</t>
  </si>
  <si>
    <t>Prior Year Amts.</t>
  </si>
  <si>
    <t>Select Your Unit's Name from the drop down box in cell D2</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</si>
  <si>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</si>
  <si>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</si>
  <si>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</si>
  <si>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</si>
  <si>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</si>
  <si>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GW-positive internal balance</t>
  </si>
  <si>
    <t>GW-negative internal balance</t>
  </si>
  <si>
    <t>Error Amounts</t>
  </si>
  <si>
    <t>Error Count</t>
  </si>
  <si>
    <t>Advance To: Interfund loan receivable-portion of repayment plan longer than 12 months</t>
  </si>
  <si>
    <t>GF-Advance To - Asset</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</si>
  <si>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</si>
  <si>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</si>
  <si>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</si>
  <si>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</si>
  <si>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</si>
  <si>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</si>
  <si>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</si>
  <si>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</si>
  <si>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</si>
  <si>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</si>
  <si>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</si>
  <si>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</si>
  <si>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https://www.nctreasurer.com/slg/lfm/financial-analysis/Pages/Analysis-by-Population.aspx</t>
  </si>
  <si>
    <t>OPEB
 Note or RSI</t>
  </si>
  <si>
    <t>Notes or formulas</t>
  </si>
  <si>
    <t>OPEB
RSI</t>
  </si>
  <si>
    <t/>
  </si>
  <si>
    <t>FS., Pension note or RSI</t>
  </si>
  <si>
    <t>Notes to the Financial Statements - Pension Note</t>
  </si>
  <si>
    <t>Net Pension Liability</t>
  </si>
  <si>
    <t>Determination of Fiscal Health</t>
  </si>
  <si>
    <t>Fund Balance, Unassigned</t>
  </si>
  <si>
    <t>Current Liabilities - bond anticipation notes</t>
  </si>
  <si>
    <t>Current Liabilities - OPEB</t>
  </si>
  <si>
    <t>Current Liabilities - current liabilities payable from restricted assets</t>
  </si>
  <si>
    <t>Current Liabilities - current pension liabilities</t>
  </si>
  <si>
    <t>Current Liabilities - current compensated absences</t>
  </si>
  <si>
    <t>Total Current Liabilities including current portion of long-term debt</t>
  </si>
  <si>
    <t xml:space="preserve"> GF - Fund balance, Assigned </t>
  </si>
  <si>
    <t>GF - Fund Balance, Unassigned</t>
  </si>
  <si>
    <t>Acct #</t>
  </si>
  <si>
    <t>Fund balance, Assigned (total of all assigned components)</t>
  </si>
  <si>
    <t>Unit Data From Audit Worksheet</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</si>
  <si>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</si>
  <si>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</si>
  <si>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</si>
  <si>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</si>
  <si>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</si>
  <si>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</si>
  <si>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</si>
  <si>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</si>
  <si>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</si>
  <si>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</si>
  <si>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</si>
  <si>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</si>
  <si>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</si>
  <si>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</si>
  <si>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Total OPEB benefits - total OPEB liability
If you do not provide benefit, please enter 0</t>
  </si>
  <si>
    <t>Total OPEB benefits- OPEB plan fiduciary net position
If no fiduciary net position, enter 0</t>
  </si>
  <si>
    <t>OPEB-Plan's fiduciary net position as a % of total OPEB liability</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</si>
  <si>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</si>
  <si>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</si>
  <si>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</si>
  <si>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</si>
  <si>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</si>
  <si>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</si>
  <si>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</si>
  <si>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</si>
  <si>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</si>
  <si>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</si>
  <si>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</si>
  <si>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</si>
  <si>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Dashboard; Determination of Fiscal Health</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</si>
  <si>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</si>
  <si>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</si>
  <si>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</si>
  <si>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</si>
  <si>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</si>
  <si>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</si>
  <si>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</si>
  <si>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</si>
  <si>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</si>
  <si>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</si>
  <si>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</si>
  <si>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</si>
  <si>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</si>
  <si>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</si>
  <si>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 xml:space="preserve">Was a  Management Letter issued? </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</si>
  <si>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</si>
  <si>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</si>
  <si>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</si>
  <si>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</si>
  <si>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</si>
  <si>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</si>
  <si>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</si>
  <si>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Hamilton</t>
  </si>
  <si>
    <t>Decrease</t>
  </si>
  <si>
    <t>No Change</t>
  </si>
  <si>
    <t>Performance Indicator</t>
  </si>
  <si>
    <t>TD Auditor</t>
  </si>
  <si>
    <t>Number of significant deficiency findings (other than in Questions 15-18 )</t>
  </si>
  <si>
    <t>Number of material weaknesses findings (other than in Questions 15-18)</t>
  </si>
  <si>
    <t>D</t>
  </si>
  <si>
    <t>E</t>
  </si>
  <si>
    <t>F</t>
  </si>
  <si>
    <t>G</t>
  </si>
  <si>
    <t>H</t>
  </si>
  <si>
    <t>accounts set-up in 2020 that are equivalent to account 336</t>
  </si>
  <si>
    <t>Cell L219 contains formula to sum accounts listed in cell E219</t>
  </si>
  <si>
    <t xml:space="preserve">Gov - Select Current Liabilities </t>
  </si>
  <si>
    <t>Cell L224 contains link that has to be relinked to prior year  "YYYY Data(H)" tab</t>
  </si>
  <si>
    <t>must be populated  in L column for database upload</t>
  </si>
  <si>
    <t>TD</t>
  </si>
  <si>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</si>
  <si>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</si>
  <si>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</si>
  <si>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</si>
  <si>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</si>
  <si>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</si>
  <si>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</si>
  <si>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</si>
  <si>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</si>
  <si>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</si>
  <si>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</si>
  <si>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</si>
  <si>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</si>
  <si>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</si>
  <si>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</si>
  <si>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</si>
  <si>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</si>
  <si>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</si>
  <si>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</si>
  <si>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</si>
  <si>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</si>
  <si>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</si>
  <si>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</si>
  <si>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</si>
  <si>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</si>
  <si>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</si>
  <si>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</si>
  <si>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</si>
  <si>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</si>
  <si>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</si>
  <si>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</si>
  <si>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</si>
  <si>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</si>
  <si>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</si>
  <si>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</si>
  <si>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</si>
  <si>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</si>
  <si>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</si>
  <si>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</si>
  <si>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t>Messages</t>
  </si>
  <si>
    <t>Leave blank if data not available</t>
  </si>
  <si>
    <t>Select Unit Name from Drop Down List</t>
  </si>
  <si>
    <t>Section 1: Data Collection NOTE:  the data submitted below may be used in various published reports</t>
  </si>
  <si>
    <t>Stanley</t>
  </si>
  <si>
    <t>I</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</si>
  <si>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</si>
  <si>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</si>
  <si>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</si>
  <si>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</si>
  <si>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</si>
  <si>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</si>
  <si>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</si>
  <si>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</si>
  <si>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</si>
  <si>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</si>
  <si>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</si>
  <si>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</si>
  <si>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</si>
  <si>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</si>
  <si>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</si>
  <si>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Intergovernmental Data Code</t>
  </si>
  <si>
    <t>Combined Total of all Proprietary Funds - Change in Net Position</t>
  </si>
  <si>
    <t>WS - Total Current Assets</t>
  </si>
  <si>
    <t>WS - Select Current Liabilities</t>
  </si>
  <si>
    <t>Electric - Total Current Assets</t>
  </si>
  <si>
    <t>BOE Only-- Local Current Exp. Revenue from County.</t>
  </si>
  <si>
    <t>BOE- Only-- Capital outlay revenue from county (GF, SRF, CPF)</t>
  </si>
  <si>
    <t>Gov - Select Current Liabilities</t>
  </si>
  <si>
    <t>GA- Total General revenues (No transfers, special, extraordinary items)(SOA)</t>
  </si>
  <si>
    <t>Gen Fund - Any Adj. to Beginning Net Position</t>
  </si>
  <si>
    <t>Gen Fund - Total Expenditures</t>
  </si>
  <si>
    <t>Gen Fund - Proceeds from LTD</t>
  </si>
  <si>
    <t>Supplemental School Tax</t>
  </si>
  <si>
    <t>OPEB
1-implicit rate only
2-no benefit
3-benfit
4- state health plan</t>
  </si>
  <si>
    <t>Yes  or "1" indicates unit has defined benefit other than the ones adm. By the state</t>
  </si>
  <si>
    <t>GF - Advance to</t>
  </si>
  <si>
    <t>Local Curr Exp trx to Fund 8</t>
  </si>
  <si>
    <t>Capital Outlay trx to Fund 8</t>
  </si>
  <si>
    <t>Compliance opinion - enter "1" for clean Opinion or "2" for other than clean opinion</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</si>
  <si>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</si>
  <si>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</si>
  <si>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</si>
  <si>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</si>
  <si>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</si>
  <si>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</si>
  <si>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</si>
  <si>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</si>
  <si>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</si>
  <si>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</si>
  <si>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</si>
  <si>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</si>
  <si>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</si>
  <si>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</si>
  <si>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</si>
  <si>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</si>
  <si>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</si>
  <si>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</si>
  <si>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</si>
  <si>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</si>
  <si>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</si>
  <si>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</si>
  <si>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</si>
  <si>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</si>
  <si>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</si>
  <si>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</si>
  <si>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</si>
  <si>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</si>
  <si>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</si>
  <si>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FINANCE OFFICER</t>
  </si>
  <si>
    <t>Date the FO signed the Data Input worksheet</t>
  </si>
  <si>
    <t>TD-Is the Finance Officer bonded for at least $50,000? (GS 159-42(h)</t>
  </si>
  <si>
    <t>Telephone number of the FO who signed the data input worksheet</t>
  </si>
  <si>
    <t>E-mail address of FO who signed the data input worksheet</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</si>
  <si>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</si>
  <si>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</si>
  <si>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</si>
  <si>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</si>
  <si>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</si>
  <si>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</si>
  <si>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</si>
  <si>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</si>
  <si>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</si>
  <si>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</si>
  <si>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</si>
  <si>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</si>
  <si>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</si>
  <si>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</si>
  <si>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</si>
  <si>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</si>
  <si>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</si>
  <si>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WS - total operating revenues less total operating expenditures plus depreciation less debt service principal payments and less debt service interest expense payments Formula: 84-85+49-331-89</t>
  </si>
  <si>
    <t>Statistic reported on DIW FPIC tab</t>
  </si>
  <si>
    <t>WS - unrestricted cash and investments divided by (total operating expenses plus total all non-operating expenses less depreciation plus debt service principal payments and plus debt service interest expense payments) Formula: 80/(85+351-49+331+89)</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</si>
  <si>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</si>
  <si>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</si>
  <si>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</si>
  <si>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</si>
  <si>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 total operating revenues less total operating revenues plus depreciation less debt service principal payments and debt service interest expense payments Formula: 93-94+52-100-98</t>
  </si>
  <si>
    <t>Elec - unrestricted cash and investments divided by (total operating expenses plus total all non-operating expenses less depreciation plus debt service principal payments and plus debt service interest expense payments) Formula: 90/(94+364-52+100+98)</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</si>
  <si>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</si>
  <si>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</si>
  <si>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</si>
  <si>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</si>
  <si>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</si>
  <si>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</si>
  <si>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</si>
  <si>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Not on Unit Data from Audit Worksheet</t>
  </si>
  <si>
    <t xml:space="preserve">Batch Total </t>
  </si>
  <si>
    <t>Karen</t>
  </si>
  <si>
    <t>Lisa</t>
  </si>
  <si>
    <t>yes</t>
  </si>
  <si>
    <t>12/21/2020</t>
  </si>
  <si>
    <t>1/1/2019</t>
  </si>
  <si>
    <t>FINANCE DIRECTOR</t>
  </si>
  <si>
    <t>Chief Financial Officer</t>
  </si>
  <si>
    <t>Governmental Activities - Benchmarking Tool uses account 336 in the code to calculate liquidity quick ratio.  Must be included on imported to CCH and SQL database.  Memos used these accounts as well.</t>
  </si>
  <si>
    <t>Telephone Number and Ext., etc.</t>
  </si>
  <si>
    <t>formula code</t>
  </si>
  <si>
    <t>TD- Choose one of the following related to Internal Control:
1) NO IC Issues
2) Immaterial IC Issues
3) Unit Visit needed, no UL
4) Unit Letter for IC
5) Consider placing/remaining on Unit Assistance List
6) Consider taking off Unit Assistance List
7) Co</t>
  </si>
  <si>
    <t>TD-Does this unit have a Tourism Development Authority as a discretely presented component unit?</t>
  </si>
  <si>
    <t>TD-E-mail address to notify the Primary Government Unit that report has been reviewed</t>
  </si>
  <si>
    <t>TD-Name of Audit Firm</t>
  </si>
  <si>
    <t>Carr, Riggs &amp; Ingram, LLC</t>
  </si>
  <si>
    <t>Barrow, Parris &amp; Davenport, P.A.</t>
  </si>
  <si>
    <t>TD-Name of Auditor</t>
  </si>
  <si>
    <t>Phyllis Pearson</t>
  </si>
  <si>
    <t>Michael C. Jordan</t>
  </si>
  <si>
    <t>April Adams</t>
  </si>
  <si>
    <t>TD-E-mail address to notify the Auditor that the report has been reviewed-TD</t>
  </si>
  <si>
    <t>mjordan@cricpa.com</t>
  </si>
  <si>
    <t>TD-E-mail address to send approved invoices (should be at the audit firm)</t>
  </si>
  <si>
    <t>lmcmahon@pmpcpa.com</t>
  </si>
  <si>
    <t>TD-Date Auditor signed the TD</t>
  </si>
  <si>
    <t>1/28/2021</t>
  </si>
  <si>
    <t>12/14/2020</t>
  </si>
  <si>
    <t>11/19/2020</t>
  </si>
  <si>
    <t>11/18/2020</t>
  </si>
  <si>
    <t>12/17/2020</t>
  </si>
  <si>
    <t>1/31/2021</t>
  </si>
  <si>
    <t>11/5/2020</t>
  </si>
  <si>
    <t>12/7/2020</t>
  </si>
  <si>
    <t>3/1/2021</t>
  </si>
  <si>
    <t>10/27/2020</t>
  </si>
  <si>
    <t>1/21/2021</t>
  </si>
  <si>
    <t>10/9/2020</t>
  </si>
  <si>
    <t>1/29/2021</t>
  </si>
  <si>
    <t>12/30/2020</t>
  </si>
  <si>
    <t>2/2/2021</t>
  </si>
  <si>
    <t>1/4/2021</t>
  </si>
  <si>
    <t>9/28/2020</t>
  </si>
  <si>
    <t>9/18/2020</t>
  </si>
  <si>
    <t>11/30/2020</t>
  </si>
  <si>
    <t>12/31/2020</t>
  </si>
  <si>
    <t>12/18/2020</t>
  </si>
  <si>
    <t>11/16/2020</t>
  </si>
  <si>
    <t>10/28/2020</t>
  </si>
  <si>
    <t>10/7/2020</t>
  </si>
  <si>
    <t>12/2/2020</t>
  </si>
  <si>
    <t>1/27/2021</t>
  </si>
  <si>
    <t>11/20/2020</t>
  </si>
  <si>
    <t>10/22/2020</t>
  </si>
  <si>
    <t>12/10/2020</t>
  </si>
  <si>
    <t>10/2/2020</t>
  </si>
  <si>
    <t>10/23/2020</t>
  </si>
  <si>
    <t>9/30/2020</t>
  </si>
  <si>
    <t>TD-Audit  Review Process Route?</t>
  </si>
  <si>
    <t>System</t>
  </si>
  <si>
    <t>Staff</t>
  </si>
  <si>
    <t>TD-Date Data Received in Portal: (MM/DD/YYY)</t>
  </si>
  <si>
    <t>11/2/2020</t>
  </si>
  <si>
    <t>1/30/2021</t>
  </si>
  <si>
    <t>11/6/2020</t>
  </si>
  <si>
    <t>12/4/2020</t>
  </si>
  <si>
    <t>11/17/2020</t>
  </si>
  <si>
    <t>12/28/2020</t>
  </si>
  <si>
    <t>1/6/2021</t>
  </si>
  <si>
    <t>12/16/2020</t>
  </si>
  <si>
    <t>12/3/2020</t>
  </si>
  <si>
    <t>3/12/2021</t>
  </si>
  <si>
    <t>10/29/2020</t>
  </si>
  <si>
    <t>TD-Date TD Placed Review Process</t>
  </si>
  <si>
    <t>11/3/2020</t>
  </si>
  <si>
    <t>2/9/2021</t>
  </si>
  <si>
    <t>11/9/2020</t>
  </si>
  <si>
    <t>9/22/2020</t>
  </si>
  <si>
    <t>9/21/2020</t>
  </si>
  <si>
    <t>1/12/2021</t>
  </si>
  <si>
    <t>TD-Financial Reviewer Name or Initials</t>
  </si>
  <si>
    <t>Joe Hyde</t>
  </si>
  <si>
    <t>MJ Vieweg</t>
  </si>
  <si>
    <t>DN</t>
  </si>
  <si>
    <t>JLB</t>
  </si>
  <si>
    <t>klh</t>
  </si>
  <si>
    <t>Manasa</t>
  </si>
  <si>
    <t>Kendra Boyle</t>
  </si>
  <si>
    <t>TD-Date Financial Review started: (MM/DD/YYYY)</t>
  </si>
  <si>
    <t>2/4/2021</t>
  </si>
  <si>
    <t>11/10/2020</t>
  </si>
  <si>
    <t>2/22/2021</t>
  </si>
  <si>
    <t>2/10/2021</t>
  </si>
  <si>
    <t>2/18/2021</t>
  </si>
  <si>
    <t>11/13/2020</t>
  </si>
  <si>
    <t>11/12/2020</t>
  </si>
  <si>
    <t>2/16/2021</t>
  </si>
  <si>
    <t>10/8/2020</t>
  </si>
  <si>
    <t>1/15/2021</t>
  </si>
  <si>
    <t>10/12/2020</t>
  </si>
  <si>
    <t>11/4/2020</t>
  </si>
  <si>
    <t>12/29/2020</t>
  </si>
  <si>
    <t>TD-Type of Review:</t>
  </si>
  <si>
    <t>TD-Compliance Review was needed (Y/N)</t>
  </si>
  <si>
    <t>N</t>
  </si>
  <si>
    <t>Y</t>
  </si>
  <si>
    <t>y</t>
  </si>
  <si>
    <t>TD-Final Date Review was completed: (MM/DD/YYYY)</t>
  </si>
  <si>
    <t>10/14/2020</t>
  </si>
  <si>
    <t>TD-WL Issued based on  report  (Y/N)</t>
  </si>
  <si>
    <t>TD-UL Issued based on report  (Y/N)</t>
  </si>
  <si>
    <t>TD-SUL Issued based on report (Y/N)</t>
  </si>
  <si>
    <t>TD-DPI Issued based on  report (Y/N)</t>
  </si>
  <si>
    <t>TD-Unit Visit Needed based on report (Y/N)</t>
  </si>
  <si>
    <t>TD-Financial Reviewer signed off in CCH (Y/N)</t>
  </si>
  <si>
    <t>TD-Mentor Reviewer Name or Initials</t>
  </si>
  <si>
    <t>TD-Date WL sent: (MM/DD/YYYY or N/A)</t>
  </si>
  <si>
    <t>10/20/2020</t>
  </si>
  <si>
    <t>TD-Date WL corrections received: (MM/DD/YYYY or N/A)</t>
  </si>
  <si>
    <t>TD- Date UL or SUL sent: (MM/DD/YYYY or N/A)</t>
  </si>
  <si>
    <t>TD-Compliance Reviewer Name or Initials</t>
  </si>
  <si>
    <t>Not Completed</t>
  </si>
  <si>
    <t>DCC</t>
  </si>
  <si>
    <t>TD-Date Compliance Review Started: (MM/DD/YYYY)</t>
  </si>
  <si>
    <t>9/25/2020</t>
  </si>
  <si>
    <t>TD-Date Compliance review completed (MM/DD/YYYY)</t>
  </si>
  <si>
    <t>TD-Number of major programs</t>
  </si>
  <si>
    <t>TD-Compliance reviewer concludes this audit is :</t>
  </si>
  <si>
    <t>Yellow Book</t>
  </si>
  <si>
    <t>Single Audit</t>
  </si>
  <si>
    <t>TD-Manager Reviewer Name or Initials</t>
  </si>
  <si>
    <t>TD-Date of Manager Review (MM/DD/YYYY)</t>
  </si>
  <si>
    <t>TD-Manager signed off in CCH  (Y/N)</t>
  </si>
  <si>
    <t>First name of finance officer or interim finance officer (please enter ôvacantö for first or last name if the position is currently vacant)</t>
  </si>
  <si>
    <t>Last name of finance officer or interim finance officer (please enter ôvacantö for first or last name if the position is currently vacant)</t>
  </si>
  <si>
    <t>permanent</t>
  </si>
  <si>
    <t>7/1/2019</t>
  </si>
  <si>
    <t>Has the finance officer or interim finance officer submitted (or has ensured the submission of) all required and applicable reports, including but not limited to, the annual audit report (N.C.G.S. 159-34), the semi-annual report on cash and investments (ô</t>
  </si>
  <si>
    <t>TD-Were debt service payments made late?á Deferred payments authorized by LGC or other state agencies should not be counted as late for purposes of this question.</t>
  </si>
  <si>
    <t>TD-Bond Covenants Met?</t>
  </si>
  <si>
    <t>10/26/2020</t>
  </si>
  <si>
    <t>10/19/2020</t>
  </si>
  <si>
    <t>TD-Type of Audit (Financial Only, Yellow Book, Single Audit)</t>
  </si>
  <si>
    <t>TD-Did your CPA firm prepare the Unit's financial statements?</t>
  </si>
  <si>
    <t>TD-Who is the designated person with skills, knowledge and experience (SKE) for the unit?</t>
  </si>
  <si>
    <t>TD-What is the designated SKE's title?</t>
  </si>
  <si>
    <t>TD-Who is the designated SKE's employer?</t>
  </si>
  <si>
    <t>Not collected in prior year</t>
  </si>
  <si>
    <t>Mark to Market unrealized losses in the General Fund.</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</si>
  <si>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</si>
  <si>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</si>
  <si>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</si>
  <si>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</si>
  <si>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Trial Balance</t>
  </si>
  <si>
    <t xml:space="preserve">NC DEPARTMENT OF STATE TREASURER- STATE AND LOCAL GOVERNMENT FINANCE DIVISION
TD Info Completed by Auditor
</t>
  </si>
  <si>
    <t>Please see the INSTRUCTIONS worksheet before completing this form</t>
  </si>
  <si>
    <t>John</t>
  </si>
  <si>
    <t>Rhonda</t>
  </si>
  <si>
    <t>Jones</t>
  </si>
  <si>
    <t>Winters</t>
  </si>
  <si>
    <t>Moore</t>
  </si>
  <si>
    <t>1/1/2002</t>
  </si>
  <si>
    <t>Director of Finance</t>
  </si>
  <si>
    <t>GF FBA% of Exp w/o Powell Bill Formula: (506+536-4-5-6-11+647)/(532+20+509-533-508)</t>
  </si>
  <si>
    <t>Audit Year: 2020</t>
  </si>
  <si>
    <t>Strickland Hardee PLLC</t>
  </si>
  <si>
    <t>Cherry Bekaert, LLP</t>
  </si>
  <si>
    <t>Travis Hardee</t>
  </si>
  <si>
    <t>Nicholas Wicker</t>
  </si>
  <si>
    <t>ALAN THOMPSON</t>
  </si>
  <si>
    <t>travis@sh-pllc.com</t>
  </si>
  <si>
    <t>nwicker@rh-accounting.com</t>
  </si>
  <si>
    <t>ALANTHOMPSON@TPSACPAS.COM</t>
  </si>
  <si>
    <t>2/19/2021</t>
  </si>
  <si>
    <t>8/31/2020</t>
  </si>
  <si>
    <t>10/1/2020</t>
  </si>
  <si>
    <t>9/8/2020</t>
  </si>
  <si>
    <t>10/16/2020</t>
  </si>
  <si>
    <t>9/10/2020</t>
  </si>
  <si>
    <t>Michael</t>
  </si>
  <si>
    <t>10/15/2020</t>
  </si>
  <si>
    <t>2/15/2021</t>
  </si>
  <si>
    <t>10/21/2020</t>
  </si>
  <si>
    <t>9/23/2020</t>
  </si>
  <si>
    <t>Debra</t>
  </si>
  <si>
    <t>4/1/2020</t>
  </si>
  <si>
    <t>1/1/1990</t>
  </si>
  <si>
    <t>Assistant Finance Officer</t>
  </si>
  <si>
    <t>12/31/1899</t>
  </si>
  <si>
    <r>
      <t xml:space="preserve">Mark to Market unrealized losses in the General Fund.  </t>
    </r>
    <r>
      <rPr>
        <sz val="11"/>
        <color theme="5" tint="-0.249977111117893"/>
        <rFont val="Calibri"/>
        <family val="2"/>
        <scheme val="minor"/>
      </rPr>
      <t>(enter as a negative number)</t>
    </r>
  </si>
  <si>
    <t>Combined Totals of all Proprietary Funds - Revenue, Expenses, Changes in Net Position</t>
  </si>
  <si>
    <t>Combined Totals of all Proprietary Funds - Change in net position - (increase in net position is recorded as a positive and a decrease in net position is recorded as a negative)</t>
  </si>
  <si>
    <t>Judy</t>
  </si>
  <si>
    <t>Pamela</t>
  </si>
  <si>
    <t>Carol</t>
  </si>
  <si>
    <t>Denise</t>
  </si>
  <si>
    <t>Beth</t>
  </si>
  <si>
    <t>Angie</t>
  </si>
  <si>
    <t>Kennedy</t>
  </si>
  <si>
    <t>Davis</t>
  </si>
  <si>
    <t>12/1/2020</t>
  </si>
  <si>
    <t>DIW batch total</t>
  </si>
  <si>
    <t>School Current Expense Report</t>
  </si>
  <si>
    <t>General Fund-Rev, Exp. Change in Fund Balance or General Fund Budget Actual</t>
  </si>
  <si>
    <t>Amount of Supplemental School Tax revenue recorded in the governmental funds.</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</si>
  <si>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</si>
  <si>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</si>
  <si>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</si>
  <si>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</si>
  <si>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Amount of Local Current Expense Funds received from the County transferred to Fund 8 this year.</t>
  </si>
  <si>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</si>
  <si>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t>FS., OPEB note or RSI</t>
  </si>
  <si>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</si>
  <si>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</si>
  <si>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t>Net OPEB Liability RHBF</t>
  </si>
  <si>
    <t>Kannapolis City Schools</t>
  </si>
  <si>
    <t>Lee County Schools</t>
  </si>
  <si>
    <t>Lenoir County Schools</t>
  </si>
  <si>
    <t>Lexington City Schools</t>
  </si>
  <si>
    <t>Lincoln County Schools</t>
  </si>
  <si>
    <t>Macon County Schools</t>
  </si>
  <si>
    <t>Madison County Schools</t>
  </si>
  <si>
    <t>Martin County Schools</t>
  </si>
  <si>
    <t>McDowell County Schools</t>
  </si>
  <si>
    <t>Mitchell County Schools</t>
  </si>
  <si>
    <t>Montgomery County Schools</t>
  </si>
  <si>
    <t>Moore County Schools</t>
  </si>
  <si>
    <t>Mooresville Graded School District</t>
  </si>
  <si>
    <t>Mount Airy City Schools</t>
  </si>
  <si>
    <t>Nash County Public Schools</t>
  </si>
  <si>
    <t>New Hanover County Schools</t>
  </si>
  <si>
    <t>Newton/Conover City Schools</t>
  </si>
  <si>
    <t>Northampton County Schools</t>
  </si>
  <si>
    <t>Northeast Regional School of Biotechnology and Agriscience</t>
  </si>
  <si>
    <t>Onslow County Schools</t>
  </si>
  <si>
    <t>Orange County Schools</t>
  </si>
  <si>
    <t>Pamlico County Schools</t>
  </si>
  <si>
    <t>Pender County Schools</t>
  </si>
  <si>
    <t>Perquimans County Schools</t>
  </si>
  <si>
    <t>Person County Schools</t>
  </si>
  <si>
    <t>Pitt County Schools</t>
  </si>
  <si>
    <t>Polk County Schools</t>
  </si>
  <si>
    <t>Randolph County Schools</t>
  </si>
  <si>
    <t>Richmond County Schools</t>
  </si>
  <si>
    <t>Roanoke Rapids City Schools</t>
  </si>
  <si>
    <t>Robeson County Schools</t>
  </si>
  <si>
    <t>Rockingham County Schools</t>
  </si>
  <si>
    <t>Rowan County/Salisbury City Schools</t>
  </si>
  <si>
    <t>Rutherford County Schools</t>
  </si>
  <si>
    <t>Sampson County Schools</t>
  </si>
  <si>
    <t>Scotland County Schools</t>
  </si>
  <si>
    <t>Stanly County Schools</t>
  </si>
  <si>
    <t>Stokes County Schools</t>
  </si>
  <si>
    <t>Surry County Schools</t>
  </si>
  <si>
    <t>Swain County Schools</t>
  </si>
  <si>
    <t>Thomasville City Schools</t>
  </si>
  <si>
    <t>Transylvania County Schools</t>
  </si>
  <si>
    <t>Tyrrell County Schools</t>
  </si>
  <si>
    <t>Union County Schools</t>
  </si>
  <si>
    <t>Vance County Schools</t>
  </si>
  <si>
    <t>Wake County Schools</t>
  </si>
  <si>
    <t>Warren County Schools</t>
  </si>
  <si>
    <t>Washington County Schools</t>
  </si>
  <si>
    <t>Watauga County Schools</t>
  </si>
  <si>
    <t>Wayne County Public Schools</t>
  </si>
  <si>
    <t>Weldon City Schools</t>
  </si>
  <si>
    <t>Whiteville City Schools</t>
  </si>
  <si>
    <t>Wilkes County Schools</t>
  </si>
  <si>
    <t>Wilson County Schools</t>
  </si>
  <si>
    <t>Winston-Salem/Forsyth County Schools</t>
  </si>
  <si>
    <t>Yadkin County Schools</t>
  </si>
  <si>
    <t>Yancey County Schools</t>
  </si>
  <si>
    <t>Steve</t>
  </si>
  <si>
    <t>Tina</t>
  </si>
  <si>
    <t>Kelly</t>
  </si>
  <si>
    <t>Andrew</t>
  </si>
  <si>
    <t>Elizabeth</t>
  </si>
  <si>
    <t>Will</t>
  </si>
  <si>
    <t>Eric</t>
  </si>
  <si>
    <t>Suzanne</t>
  </si>
  <si>
    <t>Mitch</t>
  </si>
  <si>
    <t>Audra</t>
  </si>
  <si>
    <t>Joyce</t>
  </si>
  <si>
    <t>Mary Hazel</t>
  </si>
  <si>
    <t>Carmen</t>
  </si>
  <si>
    <t>Jeffrey</t>
  </si>
  <si>
    <t>Rube</t>
  </si>
  <si>
    <t>Julie</t>
  </si>
  <si>
    <t>Debora</t>
  </si>
  <si>
    <t>Todd</t>
  </si>
  <si>
    <t>Andrea</t>
  </si>
  <si>
    <t>Erica</t>
  </si>
  <si>
    <t>Annie</t>
  </si>
  <si>
    <t>Heidi</t>
  </si>
  <si>
    <t>Cynthia</t>
  </si>
  <si>
    <t>Terry</t>
  </si>
  <si>
    <t>Lanette</t>
  </si>
  <si>
    <t>Stephanie</t>
  </si>
  <si>
    <t>Gabrielle</t>
  </si>
  <si>
    <t>Carolyn</t>
  </si>
  <si>
    <t>Shanna</t>
  </si>
  <si>
    <t>Mark</t>
  </si>
  <si>
    <t>Jolanda</t>
  </si>
  <si>
    <t>Ly</t>
  </si>
  <si>
    <t>Leslie</t>
  </si>
  <si>
    <t>Matilda</t>
  </si>
  <si>
    <t>Annette</t>
  </si>
  <si>
    <t>Seth</t>
  </si>
  <si>
    <t>Art</t>
  </si>
  <si>
    <t>Robbie</t>
  </si>
  <si>
    <t>Nowlin</t>
  </si>
  <si>
    <t>Haas</t>
  </si>
  <si>
    <t>Crabtree</t>
  </si>
  <si>
    <t>Adams</t>
  </si>
  <si>
    <t>McCraw</t>
  </si>
  <si>
    <t>Cook</t>
  </si>
  <si>
    <t>Wallin</t>
  </si>
  <si>
    <t>Rogerson</t>
  </si>
  <si>
    <t>Rampey</t>
  </si>
  <si>
    <t>Taylor</t>
  </si>
  <si>
    <t>Cox</t>
  </si>
  <si>
    <t>Chilton</t>
  </si>
  <si>
    <t>Jarrett</t>
  </si>
  <si>
    <t>Small</t>
  </si>
  <si>
    <t>Houston</t>
  </si>
  <si>
    <t>Modeste</t>
  </si>
  <si>
    <t>Baggett</t>
  </si>
  <si>
    <t>Hollamon</t>
  </si>
  <si>
    <t>Rath</t>
  </si>
  <si>
    <t>Curtis</t>
  </si>
  <si>
    <t>Chestnutt</t>
  </si>
  <si>
    <t>Blanchard</t>
  </si>
  <si>
    <t>Masten</t>
  </si>
  <si>
    <t>Lovelace</t>
  </si>
  <si>
    <t>Lowe</t>
  </si>
  <si>
    <t>Edmonds</t>
  </si>
  <si>
    <t>Midgette</t>
  </si>
  <si>
    <t>Setzer</t>
  </si>
  <si>
    <t>Ellis</t>
  </si>
  <si>
    <t>Herndon</t>
  </si>
  <si>
    <t>Kerns</t>
  </si>
  <si>
    <t>Mesimer</t>
  </si>
  <si>
    <t>Dudney</t>
  </si>
  <si>
    <t>Treadway</t>
  </si>
  <si>
    <t>Simmons</t>
  </si>
  <si>
    <t>McLamb</t>
  </si>
  <si>
    <t>Suther</t>
  </si>
  <si>
    <t>Jordan</t>
  </si>
  <si>
    <t>Marze</t>
  </si>
  <si>
    <t>Rouse</t>
  </si>
  <si>
    <t>Campbell</t>
  </si>
  <si>
    <t>Prevette</t>
  </si>
  <si>
    <t>Gillus</t>
  </si>
  <si>
    <t>Bullin</t>
  </si>
  <si>
    <t>Renfro</t>
  </si>
  <si>
    <t>9/1/2020</t>
  </si>
  <si>
    <t>12/1/2007</t>
  </si>
  <si>
    <t>1/1/2000</t>
  </si>
  <si>
    <t>8/1/2020</t>
  </si>
  <si>
    <t>7/1/2006</t>
  </si>
  <si>
    <t>7/1/2012</t>
  </si>
  <si>
    <t>7/1/2020</t>
  </si>
  <si>
    <t>11/1/1999</t>
  </si>
  <si>
    <t>2/9/2016</t>
  </si>
  <si>
    <t>12/1/2016</t>
  </si>
  <si>
    <t>4/19/2021</t>
  </si>
  <si>
    <t>1/26/2010</t>
  </si>
  <si>
    <t>1/1/2014</t>
  </si>
  <si>
    <t>1/1/1995</t>
  </si>
  <si>
    <t>4/20/2006</t>
  </si>
  <si>
    <t>10/6/2014</t>
  </si>
  <si>
    <t>4/8/2019</t>
  </si>
  <si>
    <t>2/1/2014</t>
  </si>
  <si>
    <t>7/22/1996</t>
  </si>
  <si>
    <t>1/1/2015</t>
  </si>
  <si>
    <t>6/4/2002</t>
  </si>
  <si>
    <t>8/1/2016</t>
  </si>
  <si>
    <t>5/19/1999</t>
  </si>
  <si>
    <t>6/27/2019</t>
  </si>
  <si>
    <t>4/1/2017</t>
  </si>
  <si>
    <t>6/5/2017</t>
  </si>
  <si>
    <t>12/29/2010</t>
  </si>
  <si>
    <t>1/1/1976</t>
  </si>
  <si>
    <t>10/3/2016</t>
  </si>
  <si>
    <t>1/4/2022</t>
  </si>
  <si>
    <t>12/3/2013</t>
  </si>
  <si>
    <t>12/3/2018</t>
  </si>
  <si>
    <t>9/1/2021</t>
  </si>
  <si>
    <t>12/12/2018</t>
  </si>
  <si>
    <t>10/15/2015</t>
  </si>
  <si>
    <t>12/16/2019</t>
  </si>
  <si>
    <t>Lisa Nowlin</t>
  </si>
  <si>
    <t>Will Crabtree</t>
  </si>
  <si>
    <t>Kelly Jones</t>
  </si>
  <si>
    <t>Eric Adams</t>
  </si>
  <si>
    <t>Lisa Jones</t>
  </si>
  <si>
    <t>Angie Cook</t>
  </si>
  <si>
    <t>Michael Wallin</t>
  </si>
  <si>
    <t>Karen Rogerson</t>
  </si>
  <si>
    <t>Suzanne Rampey</t>
  </si>
  <si>
    <t>Beth Edwards</t>
  </si>
  <si>
    <t>Mitch Taylor</t>
  </si>
  <si>
    <t>Andrew Cox</t>
  </si>
  <si>
    <t>Angie Davis</t>
  </si>
  <si>
    <t>Audra Chilton</t>
  </si>
  <si>
    <t>Joyce Jarrett</t>
  </si>
  <si>
    <t>Mary Hazel Small</t>
  </si>
  <si>
    <t>Carmen Houston</t>
  </si>
  <si>
    <t>Judy Modeste</t>
  </si>
  <si>
    <t>Debra Baggett</t>
  </si>
  <si>
    <t>Jeffrey D. Hollamon</t>
  </si>
  <si>
    <t>Rhonda Rath</t>
  </si>
  <si>
    <t>Steve Curtis</t>
  </si>
  <si>
    <t>Elizabeth Chestnutt</t>
  </si>
  <si>
    <t>Rube Blanchard</t>
  </si>
  <si>
    <t>Julie Masten</t>
  </si>
  <si>
    <t>Debora Lovelace</t>
  </si>
  <si>
    <t>Todd Lowe</t>
  </si>
  <si>
    <t>Tina Edmonds</t>
  </si>
  <si>
    <t>Andrea Midgette</t>
  </si>
  <si>
    <t>Erica Setzer</t>
  </si>
  <si>
    <t>Annie Ellis</t>
  </si>
  <si>
    <t>Heidi Kerns</t>
  </si>
  <si>
    <t>Cynthia Mesimer</t>
  </si>
  <si>
    <t>Terry L. Dudney</t>
  </si>
  <si>
    <t>Lanette A. Moore</t>
  </si>
  <si>
    <t>Stephanie Treadway</t>
  </si>
  <si>
    <t>Carolyn Simmons</t>
  </si>
  <si>
    <t>Shanna McLamb</t>
  </si>
  <si>
    <t>John  Suther</t>
  </si>
  <si>
    <t>Mark Winters</t>
  </si>
  <si>
    <t>Jolanda Jordan</t>
  </si>
  <si>
    <t>Ly Marze</t>
  </si>
  <si>
    <t>Leslie Rouse</t>
  </si>
  <si>
    <t>Matilda Campbell</t>
  </si>
  <si>
    <t>Annette Hamilton</t>
  </si>
  <si>
    <t>Art Stanley</t>
  </si>
  <si>
    <t>Denise K. Bullin</t>
  </si>
  <si>
    <t>Robbie Renfro</t>
  </si>
  <si>
    <t>Executive Director of Finance</t>
  </si>
  <si>
    <t>Chief Finance Officer</t>
  </si>
  <si>
    <t>Interim Finance Officer</t>
  </si>
  <si>
    <t>Director of Financial Operations</t>
  </si>
  <si>
    <t>Executive Office for Budget and Finance</t>
  </si>
  <si>
    <t>Assistant Superintendent of Business Services</t>
  </si>
  <si>
    <t>704-938-1131</t>
  </si>
  <si>
    <t>919-774-6226</t>
  </si>
  <si>
    <t>252-527-1109</t>
  </si>
  <si>
    <t>336-242-1527</t>
  </si>
  <si>
    <t>828-524-3314</t>
  </si>
  <si>
    <t>828-649-9276</t>
  </si>
  <si>
    <t>252-792-1575</t>
  </si>
  <si>
    <t>828-652-4535</t>
  </si>
  <si>
    <t>828-766-2229</t>
  </si>
  <si>
    <t>910-576-6511</t>
  </si>
  <si>
    <t>910-947-2976 ext.100252</t>
  </si>
  <si>
    <t>704-658-2540</t>
  </si>
  <si>
    <t>336-786-8355</t>
  </si>
  <si>
    <t>910-251-2988</t>
  </si>
  <si>
    <t>828-464-3191</t>
  </si>
  <si>
    <t>252-534-1371</t>
  </si>
  <si>
    <t>252-830-4200</t>
  </si>
  <si>
    <t>910-455-2211</t>
  </si>
  <si>
    <t>919-732-8126</t>
  </si>
  <si>
    <t>252-745-4171</t>
  </si>
  <si>
    <t>910-259-2187</t>
  </si>
  <si>
    <t>252-426-5741</t>
  </si>
  <si>
    <t>336-599-2191</t>
  </si>
  <si>
    <t>828-894-3051</t>
  </si>
  <si>
    <t>336-633-5113</t>
  </si>
  <si>
    <t>910-582-5860</t>
  </si>
  <si>
    <t>252-519-7124</t>
  </si>
  <si>
    <t>910-671-6000</t>
  </si>
  <si>
    <t>336-627-2641</t>
  </si>
  <si>
    <t>704-630-6020</t>
  </si>
  <si>
    <t>828-288-2240</t>
  </si>
  <si>
    <t>910-592-1401</t>
  </si>
  <si>
    <t>704-961-3000</t>
  </si>
  <si>
    <t>336-593-8146 ext.221</t>
  </si>
  <si>
    <t>336-386-8211</t>
  </si>
  <si>
    <t>828-488-3129</t>
  </si>
  <si>
    <t>336-474-4222</t>
  </si>
  <si>
    <t>828-884-6173</t>
  </si>
  <si>
    <t>252-796-1121</t>
  </si>
  <si>
    <t>704-296-5314</t>
  </si>
  <si>
    <t>252-438-6119</t>
  </si>
  <si>
    <t>919-694-0311</t>
  </si>
  <si>
    <t>252-793-5171</t>
  </si>
  <si>
    <t>828-264-7190</t>
  </si>
  <si>
    <t>919-731-5900</t>
  </si>
  <si>
    <t>252-536-4821</t>
  </si>
  <si>
    <t>910-642-4116 ext.1226</t>
  </si>
  <si>
    <t>336-651-7011</t>
  </si>
  <si>
    <t>252-399-7720</t>
  </si>
  <si>
    <t>336-727-2822</t>
  </si>
  <si>
    <t>336-679-2051</t>
  </si>
  <si>
    <t>will.crabtree@kcs.k12.nc.us</t>
  </si>
  <si>
    <t>kjones@lee.k12.nc.us</t>
  </si>
  <si>
    <t>eadams@lenoir.k12.nc.us</t>
  </si>
  <si>
    <t>ljones@lexcs.org</t>
  </si>
  <si>
    <t>beth.mccraw@lincoln.k12.nc.us</t>
  </si>
  <si>
    <t>angie.cook@macon.k12.nc.us</t>
  </si>
  <si>
    <t>mwallin@madisonk12.net</t>
  </si>
  <si>
    <t>krogers@martin.k12.nc.us</t>
  </si>
  <si>
    <t>suzanne.rampey@mcdowell.k12.nc.us</t>
  </si>
  <si>
    <t>mitch.taylor@montgomery.k12.nc.us</t>
  </si>
  <si>
    <t>cacox@ncmcs.org</t>
  </si>
  <si>
    <t>aldavis@mgsd.k12.nc.us</t>
  </si>
  <si>
    <t>achilton@mtairy.k12nc.us</t>
  </si>
  <si>
    <t>maryhazel.small@nhcs.net</t>
  </si>
  <si>
    <t>carmen.houston@n-ccs.org</t>
  </si>
  <si>
    <t>modestej@northampton.k12.nc.us</t>
  </si>
  <si>
    <t>dbaggett@pitt.k12.nc.us</t>
  </si>
  <si>
    <t>Jeff.Hollamon@onslow.k12.nc.us</t>
  </si>
  <si>
    <t>rhonda.rath@orange.k12.nc.us</t>
  </si>
  <si>
    <t>stevecurtis@pamlicoschools.org</t>
  </si>
  <si>
    <t>elizabeth_chestnutt@pender.k12.nc.us</t>
  </si>
  <si>
    <t>rubeblanchard@pqschool.org</t>
  </si>
  <si>
    <t>mastenj@person.k12.nc.us</t>
  </si>
  <si>
    <t>dlovelace@polkschools.org</t>
  </si>
  <si>
    <t>tlowe@randolph.k12.nc.us</t>
  </si>
  <si>
    <t>tinaedmonds@richmond.k12.nc.us</t>
  </si>
  <si>
    <t>midgettea.co.rrgsd.org</t>
  </si>
  <si>
    <t>erica.setzer@robeson.k12.nc.us</t>
  </si>
  <si>
    <t>aellis@rock.k12.nc.us</t>
  </si>
  <si>
    <t>herndoncm@rss.k12.nc.us</t>
  </si>
  <si>
    <t>hkerns@rcsnc.org</t>
  </si>
  <si>
    <t>cmesimer@sampson.k12.nc.us</t>
  </si>
  <si>
    <t>terry.dudney@stanlycountyschools.org</t>
  </si>
  <si>
    <t>lanette.moore@stokes.k12.nc.us</t>
  </si>
  <si>
    <t>streadway@swainmail.org</t>
  </si>
  <si>
    <t>csimmons@tycomail.net</t>
  </si>
  <si>
    <t>shanna.mclamb@ucps.k12.nc.us</t>
  </si>
  <si>
    <t>josuther@vcs.k12.nc.us</t>
  </si>
  <si>
    <t>mwinters@wcpss.net</t>
  </si>
  <si>
    <t>jjordan@wcsnc.org</t>
  </si>
  <si>
    <t>marzel@wataugaschools.org</t>
  </si>
  <si>
    <t>leslierouse@wcps.org</t>
  </si>
  <si>
    <t>campbellm@weldoncityschools.k12.nc.us</t>
  </si>
  <si>
    <t>ahamilton@whiteville.k12.nc.us</t>
  </si>
  <si>
    <t>prevettes@wilkes.k12.nc.us</t>
  </si>
  <si>
    <t>art.stanley@wilsonschoolsnc.net</t>
  </si>
  <si>
    <t>denise.bullin@yadkin.k12.nc.us</t>
  </si>
  <si>
    <t>rbrenfro@yanceync.net</t>
  </si>
  <si>
    <t>Charter School Debt issued Outside NC</t>
  </si>
  <si>
    <t>pmcbryde@lincoln.k12.nc.us</t>
  </si>
  <si>
    <t>krogerson@martin.k12.nc.us</t>
  </si>
  <si>
    <t>dyoung@mcsnc.org</t>
  </si>
  <si>
    <t>thaas@mgsd.k12.nc.us</t>
  </si>
  <si>
    <t>achilton@mtairy.k12.nc.us</t>
  </si>
  <si>
    <t>jejarrett@nrms.k12.nc.us</t>
  </si>
  <si>
    <t>ELIZABETH_CHESTNUTT@PENDER.K12.NC.US</t>
  </si>
  <si>
    <t>rubeblanchard@pqschools.org</t>
  </si>
  <si>
    <t>midgetta.com@rrgsd.org</t>
  </si>
  <si>
    <t>Erica Setzer &lt;erica.setzer@robeson.k12.nc.us&gt;</t>
  </si>
  <si>
    <t>lnowlin@scotland.k12.nc.us</t>
  </si>
  <si>
    <t>bryantdo@surry.k12.nc.us</t>
  </si>
  <si>
    <t>gentryc@tcs.k12.nc.us</t>
  </si>
  <si>
    <t>nbarger@tcsnc.org</t>
  </si>
  <si>
    <t>jbennett@vcs.k12.nc.us</t>
  </si>
  <si>
    <t>dpulliam@warrenk12nc.org</t>
  </si>
  <si>
    <t>AHAMILTON@WHITEVILLE.K12.NC.US</t>
  </si>
  <si>
    <t>adgillus@wsfcs.k12.nc.us</t>
  </si>
  <si>
    <t>Anderson Smith &amp; Wike PLLC</t>
  </si>
  <si>
    <t>Anderson Smith and Wike PLLC</t>
  </si>
  <si>
    <t>Dixon Hughes Goodman LLP</t>
  </si>
  <si>
    <t>Anderson Smith Wike, PLLC</t>
  </si>
  <si>
    <t>Donna H. Winborne, CPA, P.C.</t>
  </si>
  <si>
    <t>Anderson Smith &amp; Wike</t>
  </si>
  <si>
    <t>Carland &amp; Andersen, Inc.</t>
  </si>
  <si>
    <t>THOMPSON, PRICE, SCOTT, ADAMS &amp; CO</t>
  </si>
  <si>
    <t>PETWAY MILLS &amp; PEARSON, PA</t>
  </si>
  <si>
    <t>Boggs, Crump &amp; Brown, P.A.</t>
  </si>
  <si>
    <t>S. GILLESPIE, PA</t>
  </si>
  <si>
    <t>Koonce Wooten &amp; Haywood LLP</t>
  </si>
  <si>
    <t>WILLIAM R. HUNEYCUTT, CPA, PLLC</t>
  </si>
  <si>
    <t>S. Preston Douglas &amp; Associates, LLP</t>
  </si>
  <si>
    <t>RH CPAs PLLC</t>
  </si>
  <si>
    <t>Dale Smith, CPA</t>
  </si>
  <si>
    <t>Michael W Wike, CPA</t>
  </si>
  <si>
    <t>Aprille Bell</t>
  </si>
  <si>
    <t>Adam Scepurek</t>
  </si>
  <si>
    <t>Donna H. Winborne</t>
  </si>
  <si>
    <t>Andy Deal</t>
  </si>
  <si>
    <t>Vince Quinn</t>
  </si>
  <si>
    <t>L. Dock Davenport II, CPA</t>
  </si>
  <si>
    <t>Terry Andersen</t>
  </si>
  <si>
    <t>Andy Deal, CPA</t>
  </si>
  <si>
    <t>Daniel A. Boggs</t>
  </si>
  <si>
    <t>SHARON GILLESPIE</t>
  </si>
  <si>
    <t>Linwood C Faulconer</t>
  </si>
  <si>
    <t>STEVEN B. HACKETT, CPA</t>
  </si>
  <si>
    <t>Austin Eubanks, CPA</t>
  </si>
  <si>
    <t>ALAN W THOMPSON</t>
  </si>
  <si>
    <t>dsmith@asw-cpa.com</t>
  </si>
  <si>
    <t>mwike@asw-cpa.com</t>
  </si>
  <si>
    <t>Aadams@cbh.com</t>
  </si>
  <si>
    <t>aprille.bell@dhg.com</t>
  </si>
  <si>
    <t>ascepurek@asw-cpa.com</t>
  </si>
  <si>
    <t>donna@winbornecpa.com</t>
  </si>
  <si>
    <t>adeal@asw-cpa.com</t>
  </si>
  <si>
    <t>vquinn@asw-cpa.com</t>
  </si>
  <si>
    <t>ddavenport@bpdcpa.com</t>
  </si>
  <si>
    <t>terry@carlandcpa.com</t>
  </si>
  <si>
    <t>ppearson@pmpcpa.com; lmcmahon@pmpcpa.com</t>
  </si>
  <si>
    <t>mail@boggscrumpbrown.com</t>
  </si>
  <si>
    <t>sharon_gillespie@bellsouth.net</t>
  </si>
  <si>
    <t>Lfaulconer@kwhcpa.com</t>
  </si>
  <si>
    <t>steve@wrhuneycuttcpa.com</t>
  </si>
  <si>
    <t>aeubanks@spdouglas.com</t>
  </si>
  <si>
    <t>elaine.carlton@dhg.com</t>
  </si>
  <si>
    <t>gracegrif@hotmail.com</t>
  </si>
  <si>
    <t>dtempleton@cricpa.com</t>
  </si>
  <si>
    <t>sparker@spdouglas.com</t>
  </si>
  <si>
    <t>11/24/2020</t>
  </si>
  <si>
    <t>9/29/2020</t>
  </si>
  <si>
    <t>9/4/2020</t>
  </si>
  <si>
    <t>1/22/2021</t>
  </si>
  <si>
    <t>12/9/2020</t>
  </si>
  <si>
    <t>3/2/2021</t>
  </si>
  <si>
    <t>8/21/2020</t>
  </si>
  <si>
    <t>9/14/2020</t>
  </si>
  <si>
    <t>12/12/2020</t>
  </si>
  <si>
    <t>9/11/2020</t>
  </si>
  <si>
    <t>10/13/2020</t>
  </si>
  <si>
    <t>6/30/2020</t>
  </si>
  <si>
    <t>8/30/2020</t>
  </si>
  <si>
    <t>11/7/2020</t>
  </si>
  <si>
    <t>9/2/2020</t>
  </si>
  <si>
    <t>2/17/2021</t>
  </si>
  <si>
    <t>12/15/2020</t>
  </si>
  <si>
    <t>12/22/2020</t>
  </si>
  <si>
    <t>1/10/2021</t>
  </si>
  <si>
    <t>11/26/2020</t>
  </si>
  <si>
    <t>12/13/2020</t>
  </si>
  <si>
    <t>2/3/2021</t>
  </si>
  <si>
    <t>1/25/2021</t>
  </si>
  <si>
    <t>3/3/2021</t>
  </si>
  <si>
    <t>9/24/2020</t>
  </si>
  <si>
    <t>9/28/200</t>
  </si>
  <si>
    <t>11/28/2021</t>
  </si>
  <si>
    <t>3/4/2021</t>
  </si>
  <si>
    <t>Failed System</t>
  </si>
  <si>
    <t>3/11/2021</t>
  </si>
  <si>
    <t>1/13/2021</t>
  </si>
  <si>
    <t>10/17/2020</t>
  </si>
  <si>
    <t>12/11/2020</t>
  </si>
  <si>
    <t>hjn</t>
  </si>
  <si>
    <t>6/3/2021</t>
  </si>
  <si>
    <t>6/16/2021</t>
  </si>
  <si>
    <t>DANNY</t>
  </si>
  <si>
    <t>Debbie</t>
  </si>
  <si>
    <t>ERICA</t>
  </si>
  <si>
    <t>Donna</t>
  </si>
  <si>
    <t>Chris</t>
  </si>
  <si>
    <t>Norris</t>
  </si>
  <si>
    <t>Jennifer</t>
  </si>
  <si>
    <t>Delores</t>
  </si>
  <si>
    <t>McByrde</t>
  </si>
  <si>
    <t>YOUNG</t>
  </si>
  <si>
    <t>SETZER</t>
  </si>
  <si>
    <t>Bryant</t>
  </si>
  <si>
    <t>Barger</t>
  </si>
  <si>
    <t>Bennett</t>
  </si>
  <si>
    <t>Pulliam</t>
  </si>
  <si>
    <t>5/10/2017</t>
  </si>
  <si>
    <t>6/3/2019</t>
  </si>
  <si>
    <t>5/1/2010</t>
  </si>
  <si>
    <t>1/1/2006</t>
  </si>
  <si>
    <t>7/18/2016</t>
  </si>
  <si>
    <t>2/22/2005</t>
  </si>
  <si>
    <t>1/1/2001</t>
  </si>
  <si>
    <t>2/26/1990</t>
  </si>
  <si>
    <t>5/1/2020</t>
  </si>
  <si>
    <t>6/1/2018</t>
  </si>
  <si>
    <t>3/27/2020</t>
  </si>
  <si>
    <t>Pamela McBryde</t>
  </si>
  <si>
    <t>Angela Cook</t>
  </si>
  <si>
    <t>DANNY YOUNG</t>
  </si>
  <si>
    <t>Terry Haas</t>
  </si>
  <si>
    <t>Joyce E. Jarrett</t>
  </si>
  <si>
    <t>Debora P Lovelace</t>
  </si>
  <si>
    <t>ERICA SETZER</t>
  </si>
  <si>
    <t>Carol Herndon</t>
  </si>
  <si>
    <t>Heid Kerns</t>
  </si>
  <si>
    <t>Lanette A.  Moore</t>
  </si>
  <si>
    <t>Donna Bryant</t>
  </si>
  <si>
    <t>Chris Kennedy</t>
  </si>
  <si>
    <t>Norris Barger</t>
  </si>
  <si>
    <t>Shanna Mclamb</t>
  </si>
  <si>
    <t>Jennifer Bennett</t>
  </si>
  <si>
    <t>Delores Pulliam</t>
  </si>
  <si>
    <t>ANNETTE HAMILTON</t>
  </si>
  <si>
    <t>Seth Prevette</t>
  </si>
  <si>
    <t>Andrea D. Gillus</t>
  </si>
  <si>
    <t>Chief Finanical Officer</t>
  </si>
  <si>
    <t>Fiscal Agent</t>
  </si>
  <si>
    <t>Associate Superintendent of Resources</t>
  </si>
  <si>
    <t>Fianance Officer</t>
  </si>
  <si>
    <t>Director of Business Services</t>
  </si>
  <si>
    <t>CHIEF FINANCIAL OFFICER</t>
  </si>
  <si>
    <t>Chief Fianancial Officer</t>
  </si>
  <si>
    <t>1/7/2021</t>
  </si>
  <si>
    <t>12/02/2020</t>
  </si>
  <si>
    <t>1/18/2020</t>
  </si>
  <si>
    <t>1/19/2021</t>
  </si>
  <si>
    <t>9/12/2020</t>
  </si>
  <si>
    <t>704-732-2261</t>
  </si>
  <si>
    <t>252-459-5220</t>
  </si>
  <si>
    <t>252-830-4250</t>
  </si>
  <si>
    <t>910-663-3520</t>
  </si>
  <si>
    <t>910-277-4459</t>
  </si>
  <si>
    <t>336-474-4200</t>
  </si>
  <si>
    <t>252-492-2127</t>
  </si>
  <si>
    <t>252-257-3184</t>
  </si>
  <si>
    <t>808-264-7190</t>
  </si>
  <si>
    <t>336-351-7011</t>
  </si>
  <si>
    <t>828-682-6101 ext.116</t>
  </si>
  <si>
    <t>DYOUNG@MCSNC.ORG</t>
  </si>
  <si>
    <t>kennedyc@tcs.k12.nc.us</t>
  </si>
  <si>
    <t>Danny Young</t>
  </si>
  <si>
    <t>ELIZABETH CHESTNUTT</t>
  </si>
  <si>
    <t>Debbie Lovelace</t>
  </si>
  <si>
    <t>TODD LOWE</t>
  </si>
  <si>
    <t>Ricky Lopes</t>
  </si>
  <si>
    <t>Terry Dudney</t>
  </si>
  <si>
    <t>Lanette Moore</t>
  </si>
  <si>
    <t>Faith Wilson</t>
  </si>
  <si>
    <t>Norris Barger, CPA</t>
  </si>
  <si>
    <t>Denise Bullin</t>
  </si>
  <si>
    <t>Consultant</t>
  </si>
  <si>
    <t>Executive Officer for Budget and Finance</t>
  </si>
  <si>
    <t>Kannapolis  Schools</t>
  </si>
  <si>
    <t>Lee County Board of Education</t>
  </si>
  <si>
    <t>Lenoir County Board of Education</t>
  </si>
  <si>
    <t>Lexington  Schools</t>
  </si>
  <si>
    <t>Macon County Board of Education</t>
  </si>
  <si>
    <t>Madison County Board of Education</t>
  </si>
  <si>
    <t>Martin County Board of Education</t>
  </si>
  <si>
    <t>Mitchell County Board of Education</t>
  </si>
  <si>
    <t>Montgomery County Board of Education</t>
  </si>
  <si>
    <t>Nash Rocky Mount Public Schools</t>
  </si>
  <si>
    <t>Newton-Conover City Board of Education</t>
  </si>
  <si>
    <t>Northampton County Board of Education</t>
  </si>
  <si>
    <t>Pitt County Board of Education</t>
  </si>
  <si>
    <t>Onslow County Board of Education</t>
  </si>
  <si>
    <t>Orange County Board of Education</t>
  </si>
  <si>
    <t>Pamilco County Board of Education</t>
  </si>
  <si>
    <t>PENDER COUNTY SCHOOLS</t>
  </si>
  <si>
    <t>Perquimans County Board of Education</t>
  </si>
  <si>
    <t>Person County Board of Education</t>
  </si>
  <si>
    <t>Polk County Board of Education</t>
  </si>
  <si>
    <t>RANDOLPH COUNTY SCHOOL SYSTEM</t>
  </si>
  <si>
    <t>Richmond County Board of Education</t>
  </si>
  <si>
    <t>Roanoke Rapids Graded Schools</t>
  </si>
  <si>
    <t>Public Schools of Robeson County</t>
  </si>
  <si>
    <t>Rockingham County Board of Education</t>
  </si>
  <si>
    <t>Rowan-Salisbury Board of Education</t>
  </si>
  <si>
    <t>Hurd Isenhour Lopes LLC</t>
  </si>
  <si>
    <t>Scotland County Board of Education</t>
  </si>
  <si>
    <t>Stanly County Board of Education</t>
  </si>
  <si>
    <t>Stokes County Schools Board of Education</t>
  </si>
  <si>
    <t>Surry County Board of Education</t>
  </si>
  <si>
    <t>Transylvania County Board of Education</t>
  </si>
  <si>
    <t>Tyrrell County Board of Education</t>
  </si>
  <si>
    <t>Warren County Board of Education</t>
  </si>
  <si>
    <t>Washington County Board of Education</t>
  </si>
  <si>
    <t>Wayne County Schools</t>
  </si>
  <si>
    <t>Weldon City Board of Education</t>
  </si>
  <si>
    <t>WHITEVILLE CITY SCHOOLS</t>
  </si>
  <si>
    <t>Wilkes County Board of Education</t>
  </si>
  <si>
    <t>Winston-Salem/Forsyth County Board of Education</t>
  </si>
  <si>
    <t>Yadkin County Board of Education</t>
  </si>
  <si>
    <t>=626-627-628-629-630-631-632 (632 will not be included on BOE DIW)</t>
  </si>
  <si>
    <t>If unit is an employer participant in one of the State Cost Sharing Plans rows 66-68 should be blank.  Unless they have an additional single employer plan.</t>
  </si>
  <si>
    <t xml:space="preserve">BOE Only-- Local Current Exp. Revenue from County. </t>
  </si>
  <si>
    <t>Did your audit disclose as a finding any statutory violations (not including budget violations) (Yes or No)</t>
  </si>
  <si>
    <t xml:space="preserve"> Did the unit have a board-appointed finance officer the entire fiscal year (Yes or No)</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</si>
  <si>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</si>
  <si>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t>Telephone number - enter only telephone number   ###-###-####</t>
  </si>
  <si>
    <t>Enter telephone extension, etc.</t>
  </si>
  <si>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 Select "1" for Yes and "2" for No from the drop down list.
</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</si>
  <si>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the drop down list.</t>
    </r>
  </si>
  <si>
    <t>Single Audit Only - Coronavirus State and Local Recovery Funds expenditures (21.027)</t>
  </si>
  <si>
    <t>Single Audit Only - Opioid Settlement Funds</t>
  </si>
  <si>
    <t>Alamance-Burlington School System</t>
  </si>
  <si>
    <t>Alexander County Schools</t>
  </si>
  <si>
    <t>Alleghany County Schools</t>
  </si>
  <si>
    <t>Anson County Schools</t>
  </si>
  <si>
    <t>Ashe County Schools</t>
  </si>
  <si>
    <t>Asheboro City Schools</t>
  </si>
  <si>
    <t>Asheville City Schools</t>
  </si>
  <si>
    <t>Avery County Schools</t>
  </si>
  <si>
    <t>Beaufort County Schools</t>
  </si>
  <si>
    <t>Bertie County Schools</t>
  </si>
  <si>
    <t>Bladen County Schools</t>
  </si>
  <si>
    <t>Brunswick County Schools</t>
  </si>
  <si>
    <t>Buncombe County Schools</t>
  </si>
  <si>
    <t>Burke County Schools</t>
  </si>
  <si>
    <t>Cabarrus County Schools</t>
  </si>
  <si>
    <t>Caldwell County Schools</t>
  </si>
  <si>
    <t>Camden County Schools</t>
  </si>
  <si>
    <t>Carteret County Schools</t>
  </si>
  <si>
    <t>Caswell County Schools</t>
  </si>
  <si>
    <t>Catawba County Schools</t>
  </si>
  <si>
    <t>Chapel Hill/Carrboro City Schools</t>
  </si>
  <si>
    <t>Charlotte/Mecklenburg County Schools</t>
  </si>
  <si>
    <t>Chatham County Schools</t>
  </si>
  <si>
    <t>Cherokee County Schools</t>
  </si>
  <si>
    <t>Clay County Schools</t>
  </si>
  <si>
    <t>Cleveland County Schools</t>
  </si>
  <si>
    <t>Clinton City Schools</t>
  </si>
  <si>
    <t>Columbus County Schools</t>
  </si>
  <si>
    <t>Craven County Schools</t>
  </si>
  <si>
    <t>Cumberland County Schools</t>
  </si>
  <si>
    <t>Currituck County Schools</t>
  </si>
  <si>
    <t>Dare County Schools</t>
  </si>
  <si>
    <t>Davidson County Schools</t>
  </si>
  <si>
    <t>Davie County Schools</t>
  </si>
  <si>
    <t>Duplin County Schools</t>
  </si>
  <si>
    <t>Durham Public Schools</t>
  </si>
  <si>
    <t>Edenton City/Chowan County Schools</t>
  </si>
  <si>
    <t>Edgecombe County Schools</t>
  </si>
  <si>
    <t>Elizabeth City-Pasquotank County Schools</t>
  </si>
  <si>
    <t>Elkin City Schools</t>
  </si>
  <si>
    <t>Franklin County Schools</t>
  </si>
  <si>
    <t>Gaston County Schools</t>
  </si>
  <si>
    <t>Gates County Schools</t>
  </si>
  <si>
    <t>Graham County Schools</t>
  </si>
  <si>
    <t>Granville County Schools</t>
  </si>
  <si>
    <t>Greene County Schools</t>
  </si>
  <si>
    <t>Guilford County Schools</t>
  </si>
  <si>
    <t>Halifax County Schools</t>
  </si>
  <si>
    <t>Harnett County Schools</t>
  </si>
  <si>
    <t>Haywood County Schools</t>
  </si>
  <si>
    <t>Henderson County Schools</t>
  </si>
  <si>
    <t>Hertford County Schools</t>
  </si>
  <si>
    <t>Hickory City Schools</t>
  </si>
  <si>
    <t>Hoke County Schools</t>
  </si>
  <si>
    <t>Hyde County Schools</t>
  </si>
  <si>
    <t>Iredell County/Statesville City Schools</t>
  </si>
  <si>
    <t>Jackson County Schools</t>
  </si>
  <si>
    <t>Thomas</t>
  </si>
  <si>
    <t>Mehaffey</t>
  </si>
  <si>
    <t>7/1/2022</t>
  </si>
  <si>
    <t>9/12/2022</t>
  </si>
  <si>
    <t>10/25/2022</t>
  </si>
  <si>
    <t>10/11/2022</t>
  </si>
  <si>
    <t>11/21/2022</t>
  </si>
  <si>
    <t>10/31/2022</t>
  </si>
  <si>
    <t>9/15/2022</t>
  </si>
  <si>
    <t>8/31/2022</t>
  </si>
  <si>
    <t>10/27/2022</t>
  </si>
  <si>
    <t>11/16/2022</t>
  </si>
  <si>
    <t>11/30/2022</t>
  </si>
  <si>
    <t>4/3/2023</t>
  </si>
  <si>
    <t>9/26/2022</t>
  </si>
  <si>
    <t>Did the unit have a board-appointed finance officer the entire fiscal year? (Yes or No)?</t>
  </si>
  <si>
    <t>Date Audit First Received</t>
  </si>
  <si>
    <t>2022-10-12</t>
  </si>
  <si>
    <t>2022-11-21</t>
  </si>
  <si>
    <t>2022-11-23</t>
  </si>
  <si>
    <t>2022-09-28</t>
  </si>
  <si>
    <t>2022-10-31</t>
  </si>
  <si>
    <t>2022-11-18</t>
  </si>
  <si>
    <t>2022-09-20</t>
  </si>
  <si>
    <t>2022-11-29</t>
  </si>
  <si>
    <t>2022-11-30</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</si>
  <si>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</si>
  <si>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</si>
  <si>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</si>
  <si>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</si>
  <si>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Net Total row 127 less row 169</t>
  </si>
  <si>
    <t>SQL</t>
  </si>
  <si>
    <t>CCH TB</t>
  </si>
  <si>
    <t>Kim</t>
  </si>
  <si>
    <t>Candy</t>
  </si>
  <si>
    <t>Andy</t>
  </si>
  <si>
    <t>Doug</t>
  </si>
  <si>
    <t>Ashley</t>
  </si>
  <si>
    <t>Dr. Rosa</t>
  </si>
  <si>
    <t>JULIE</t>
  </si>
  <si>
    <t>Faith</t>
  </si>
  <si>
    <t>Mary</t>
  </si>
  <si>
    <t>Charles</t>
  </si>
  <si>
    <t>Cierra</t>
  </si>
  <si>
    <t>Kimberly</t>
  </si>
  <si>
    <t>Greek</t>
  </si>
  <si>
    <t>Tilley</t>
  </si>
  <si>
    <t>Edwards</t>
  </si>
  <si>
    <t>Hale</t>
  </si>
  <si>
    <t>Sutton</t>
  </si>
  <si>
    <t>Atkins</t>
  </si>
  <si>
    <t>MASTEN</t>
  </si>
  <si>
    <t>Lambeth</t>
  </si>
  <si>
    <t>Blue</t>
  </si>
  <si>
    <t>Plunkett</t>
  </si>
  <si>
    <t>Juba</t>
  </si>
  <si>
    <t>Ojijo</t>
  </si>
  <si>
    <t>Kranz</t>
  </si>
  <si>
    <t>5/25/2022</t>
  </si>
  <si>
    <t>7/6/2023</t>
  </si>
  <si>
    <t>5/23/2022</t>
  </si>
  <si>
    <t>10/17/2022</t>
  </si>
  <si>
    <t>12/1/2015</t>
  </si>
  <si>
    <t>7/1/2016</t>
  </si>
  <si>
    <t>7/16/2019</t>
  </si>
  <si>
    <t>9/29/2006</t>
  </si>
  <si>
    <t>2/1/2000</t>
  </si>
  <si>
    <t>11/30/2018</t>
  </si>
  <si>
    <t>6/29/2023</t>
  </si>
  <si>
    <t>7/11/2022</t>
  </si>
  <si>
    <t>5/1/2022</t>
  </si>
  <si>
    <t>Kim Greek</t>
  </si>
  <si>
    <t>Beth Mccraw</t>
  </si>
  <si>
    <t>Candy W. Tilley</t>
  </si>
  <si>
    <t>Andy Mehaffey</t>
  </si>
  <si>
    <t>Doug Hale</t>
  </si>
  <si>
    <t>Ashley Sutton</t>
  </si>
  <si>
    <t>Dr. Rosa Atkins</t>
  </si>
  <si>
    <t>Debra Bagget</t>
  </si>
  <si>
    <t>Jeffery Hollamon</t>
  </si>
  <si>
    <t>JULIE MASTEN</t>
  </si>
  <si>
    <t>Faith Lambeth</t>
  </si>
  <si>
    <t>Mary Victoria Blue</t>
  </si>
  <si>
    <t>Charles Plunkett</t>
  </si>
  <si>
    <t>Gabrielle Juba</t>
  </si>
  <si>
    <t>Carolyn S. Simmons</t>
  </si>
  <si>
    <t>Thomas Kranz</t>
  </si>
  <si>
    <t>Kimberly Bennett</t>
  </si>
  <si>
    <t>Interim Superintendent</t>
  </si>
  <si>
    <t>Chief Finance officer</t>
  </si>
  <si>
    <t>Interim Financial Officer</t>
  </si>
  <si>
    <t>CFO &amp; Director of Business Services</t>
  </si>
  <si>
    <t>11/15/2022</t>
  </si>
  <si>
    <t>3/1/2023</t>
  </si>
  <si>
    <t>12/1/2022</t>
  </si>
  <si>
    <t>10/24/2022</t>
  </si>
  <si>
    <t>12/20/2022</t>
  </si>
  <si>
    <t>3/2/2023</t>
  </si>
  <si>
    <t>11/29/2022</t>
  </si>
  <si>
    <t>11/28/2022</t>
  </si>
  <si>
    <t>12/12/2022</t>
  </si>
  <si>
    <t>9/20/2022</t>
  </si>
  <si>
    <t>11/7/2022</t>
  </si>
  <si>
    <t>11/21/2021</t>
  </si>
  <si>
    <t>10/4/2022</t>
  </si>
  <si>
    <t>9/16/2022</t>
  </si>
  <si>
    <t>10/3/2022</t>
  </si>
  <si>
    <t>11/10/2022</t>
  </si>
  <si>
    <t>12/22/2022</t>
  </si>
  <si>
    <t>9/2/2022</t>
  </si>
  <si>
    <t>1/31/2023</t>
  </si>
  <si>
    <t>11/8/2022</t>
  </si>
  <si>
    <t>3/7/2023</t>
  </si>
  <si>
    <t>12/27/2022</t>
  </si>
  <si>
    <t>10/19/2022</t>
  </si>
  <si>
    <t>12/19/2022</t>
  </si>
  <si>
    <t>10/16/2022</t>
  </si>
  <si>
    <t>7/7/2023</t>
  </si>
  <si>
    <t>11/1/2022</t>
  </si>
  <si>
    <t>1/6/2023</t>
  </si>
  <si>
    <t>9/28/2022</t>
  </si>
  <si>
    <t>919-774-6226 ext.7229</t>
  </si>
  <si>
    <t>336-242-1527 ext.1203</t>
  </si>
  <si>
    <t>704-736-7017</t>
  </si>
  <si>
    <t>828-649-9276 ext.10121</t>
  </si>
  <si>
    <t>252-792-1575 ext.4168</t>
  </si>
  <si>
    <t>828-688-1229</t>
  </si>
  <si>
    <t>910-576-6511 ext.0222</t>
  </si>
  <si>
    <t>910-947-3011 ext.100252</t>
  </si>
  <si>
    <t>910-254-4238</t>
  </si>
  <si>
    <t>910-455-2211 ext.71401</t>
  </si>
  <si>
    <t>252-745-4171 ext.642</t>
  </si>
  <si>
    <t>252-426-5741 ext.228</t>
  </si>
  <si>
    <t>336-599-2191 ext.22140</t>
  </si>
  <si>
    <t>336-633-5000</t>
  </si>
  <si>
    <t>910-582-5860 ext.1222</t>
  </si>
  <si>
    <t>910-272-5004</t>
  </si>
  <si>
    <t>336-627-2645</t>
  </si>
  <si>
    <t>910-277-4459 ext.326</t>
  </si>
  <si>
    <t>828-488-3129 ext.5127</t>
  </si>
  <si>
    <t>252-796-1121 ext.403</t>
  </si>
  <si>
    <t>252-793-5171 ext.1102</t>
  </si>
  <si>
    <t>910-641-6426</t>
  </si>
  <si>
    <t>kim.greek@kcs.k12.nc.us</t>
  </si>
  <si>
    <t>ctilley@martin.k12.nc.us</t>
  </si>
  <si>
    <t>bedwards@mhslive.net</t>
  </si>
  <si>
    <t>tedmonds@ncmcs.org</t>
  </si>
  <si>
    <t>amehaffey@mtairy.k12.nc.us</t>
  </si>
  <si>
    <t>dkhale@ncpschools.net</t>
  </si>
  <si>
    <t>ashley.sutton@nhcs.net</t>
  </si>
  <si>
    <t>atkinsr@northampton.k12.nc.us</t>
  </si>
  <si>
    <t>dbagget@pitt.k12.nc.us</t>
  </si>
  <si>
    <t>jeff.hollamon@onslow.k12.nc.us</t>
  </si>
  <si>
    <t>Stevecurtis@pamlicoschools.org</t>
  </si>
  <si>
    <t>lisa_nowlin@pender.k12.nc.us</t>
  </si>
  <si>
    <t>MASTENJ@PERSON.K12.NC.US</t>
  </si>
  <si>
    <t>midgettea.com@rrgsd.org</t>
  </si>
  <si>
    <t>lambethtf@rss.k12.nc.us</t>
  </si>
  <si>
    <t>mblue@scotland.k12.nc.us -á</t>
  </si>
  <si>
    <t>Lanette.Moore@stokes.k12.nc.us</t>
  </si>
  <si>
    <t>chiltonau@surry.k12.nc.us</t>
  </si>
  <si>
    <t>plunkettc@tcs.k12.nc.us</t>
  </si>
  <si>
    <t>gjuba@tcsnc.org</t>
  </si>
  <si>
    <t>csimmon@tycomail.net</t>
  </si>
  <si>
    <t>cojijo@warrenk12nc.org</t>
  </si>
  <si>
    <t>campbellm@weldonk12.org</t>
  </si>
  <si>
    <t>ahamilton@whitevill.k12.nc.us</t>
  </si>
  <si>
    <t>tekranz@wsfcs.k12.nc.us</t>
  </si>
  <si>
    <t>kpbennett@yanceync.net</t>
  </si>
  <si>
    <t>2023-03-23</t>
  </si>
  <si>
    <t>2022-12-01</t>
  </si>
  <si>
    <t>2022-10-24</t>
  </si>
  <si>
    <t>2022-12-20</t>
  </si>
  <si>
    <t>2022-09-15</t>
  </si>
  <si>
    <t>2023-03-02</t>
  </si>
  <si>
    <t>2023-04-12</t>
  </si>
  <si>
    <t>2022-10-25</t>
  </si>
  <si>
    <t>2022-12-14</t>
  </si>
  <si>
    <t>2022-10-04</t>
  </si>
  <si>
    <t>2022-10-30</t>
  </si>
  <si>
    <t>2022-10-20</t>
  </si>
  <si>
    <t>2022-11-10</t>
  </si>
  <si>
    <t>2022-09-16</t>
  </si>
  <si>
    <t>2022-12-22</t>
  </si>
  <si>
    <t>2022-11-28</t>
  </si>
  <si>
    <t>2022-08-31</t>
  </si>
  <si>
    <t>2022-09-06</t>
  </si>
  <si>
    <t>2023-01-31</t>
  </si>
  <si>
    <t>2023-03-16</t>
  </si>
  <si>
    <t>2022-12-28</t>
  </si>
  <si>
    <t>2022-10-27</t>
  </si>
  <si>
    <t>2022-11-02</t>
  </si>
  <si>
    <t>2022-12-19</t>
  </si>
  <si>
    <t>2022-09-25</t>
  </si>
  <si>
    <t>2023-07-13</t>
  </si>
  <si>
    <t>2022-09-30</t>
  </si>
  <si>
    <t>2023-01-08</t>
  </si>
  <si>
    <t>2022-10-15</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</si>
  <si>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</si>
  <si>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Data documenting the unit's compliance with General Statue 159-25 is captured in account numbers 947, 948, 949, 950, and 952.</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</si>
  <si>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</si>
  <si>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t xml:space="preserve">The TD Info Completed by Auditor Worksheet is to be filled out using the completed audit report for the fiscal year 2023. </t>
  </si>
  <si>
    <t>Please remember the original 2023 audit report submission cannot be processed unless we receive the following:</t>
  </si>
  <si>
    <t xml:space="preserve">- PDF file of the Audit Report named “Unit Name 2023 Audit”             </t>
  </si>
  <si>
    <t>- PDF file of all communication letters from the auditor to the unit  named “Unit Name 2023 comm #1”, “Unit Name 2023 comm #2”, etc.</t>
  </si>
  <si>
    <t xml:space="preserve">- Excel file named “Unit Name 2023 Data Input Workbook" </t>
  </si>
  <si>
    <r>
      <t xml:space="preserve">We have added questions to the  2023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</si>
  <si>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If the 2023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</si>
  <si>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2023 Audit Submission Process</t>
  </si>
  <si>
    <t>Instructions for Audits with a Fiscal Year Ending Earlier than June 30, 2023</t>
  </si>
  <si>
    <r>
      <t xml:space="preserve">If you are performing an audit for a year earlier than June 30, 2023, please email </t>
    </r>
    <r>
      <rPr>
        <b/>
        <sz val="12"/>
        <color theme="1"/>
        <rFont val="Cambria"/>
        <family val="1"/>
      </rPr>
      <t>LGCAudit@nctreasurer.com</t>
    </r>
    <r>
      <rPr>
        <sz val="12"/>
        <color theme="1"/>
        <rFont val="Cambria"/>
        <family val="1"/>
      </rPr>
      <t>, as you will need to use the appropriate transmittal and data input document for that time period.</t>
    </r>
  </si>
  <si>
    <t>Did your audit disclose as a finding any statutory violations? (not including budget violations) (Yes or No) If the answer  is "Yes", review whether this needs to be disclosed in the Stewardship, Compliance and Accountability Note</t>
  </si>
  <si>
    <t>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</si>
  <si>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   (Yes or No or N/A)</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</si>
  <si>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</si>
  <si>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 xml:space="preserve">Number of significant deficiency findings (financial statement findings only)
</t>
    </r>
    <r>
      <rPr>
        <sz val="11"/>
        <color rgb="FFFF0000"/>
        <rFont val="Calibri"/>
        <family val="2"/>
        <scheme val="minor"/>
      </rPr>
      <t xml:space="preserve">Exclude findings reported in questions 907, 951 </t>
    </r>
  </si>
  <si>
    <r>
      <t xml:space="preserve">Number of material weaknesses findings (financial statements findings only)
</t>
    </r>
    <r>
      <rPr>
        <sz val="11"/>
        <color rgb="FFFF0000"/>
        <rFont val="Calibri"/>
        <family val="2"/>
        <scheme val="minor"/>
      </rPr>
      <t xml:space="preserve">Exclude findings reported in questions 907, 951 </t>
    </r>
  </si>
  <si>
    <t xml:space="preserve">Was an AU-C Section 260 (The Auditor's Communication With Those Charged With Governance) letter issued?     </t>
  </si>
  <si>
    <t>Was an AU-C Section 265 (Communicating Internal Control Related Matters Identified in an Audit) letter issued?</t>
  </si>
  <si>
    <t>Section 2:</t>
  </si>
  <si>
    <t xml:space="preserve">Does the unit have a self-insurance fund? </t>
  </si>
  <si>
    <t>If the unit is self-insured for employee health care, does the unit use a qualified consultant to establish rates and appropriate reserve levels?</t>
  </si>
  <si>
    <r>
      <t xml:space="preserve">Does the Unit have a non-state administered pension plan?
</t>
    </r>
    <r>
      <rPr>
        <sz val="11"/>
        <color theme="5" tint="-0.249977111117893"/>
        <rFont val="Calibri"/>
        <family val="2"/>
        <scheme val="minor"/>
      </rPr>
      <t>(Note - OPEB is not a pension plan.)</t>
    </r>
  </si>
  <si>
    <t>The State and Local Government Finance Division did not create any Performance Indicators for Boards of Education for Fiscal Year 2023</t>
  </si>
  <si>
    <t>Please enter page number if information included in the audit report/other communications</t>
  </si>
  <si>
    <t xml:space="preserve">Is there is a going concern noted in the audit report? </t>
  </si>
  <si>
    <t>Is there is a going concern noted in the audit report</t>
  </si>
  <si>
    <t>PY1</t>
  </si>
  <si>
    <t>Audit Year 2022</t>
  </si>
  <si>
    <t>If the answer to 1059 is "No," then was the unit without a board-appointed interim or permanent finance officer for more than 2 weeks at any time in the fiscal year</t>
  </si>
  <si>
    <t xml:space="preserve">Was the finance officer or interim finance officer bonded pursuant to G.S. 159-29 </t>
  </si>
  <si>
    <t>Does the unit have a self-insurance fund</t>
  </si>
  <si>
    <t>If the unit is self-insured for employee health care, does the unit use a qualified consultant to establish rates and appropriate reserve levels</t>
  </si>
  <si>
    <t>Does the Unit have a non-state administered pension plan</t>
  </si>
  <si>
    <t>Amount of ARPA funds expended in total for fiscal year for non-capital purposes</t>
  </si>
  <si>
    <t>Must be linked to unit number on Unit Data from Audit Worksheet tab</t>
  </si>
  <si>
    <t>Fiscal 2023 -  Data Input Workbook incorporates the
Unit Data from Audit Worksheet, TD Info Completed by Auditor Worksheet, Performance Indicators Print Worksheet</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</si>
  <si>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</si>
  <si>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t>Version Date 10/13/2023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</si>
</sst>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_);\(0.0\)"/>
    <numFmt numFmtId="171" formatCode="_(* #,##0.0000_);_(* \(#,##0.0000\);_(* &quot;-&quot;??_);_(@_)"/>
    <numFmt numFmtId="172" formatCode="#,##0.0_);\(#,##0.0\)"/>
    <numFmt numFmtId="173" formatCode="_(* #,##0.00_);_(* \(#,##0.00\);_(* &quot;-&quot;_);_(@_)"/>
    <numFmt numFmtId="174" formatCode="_(* #,##0.00%_);[Red]_(* \(#,##0.00%\);_(0.00%_);@"/>
    <numFmt numFmtId="175" formatCode="m/d/yy;@"/>
    <numFmt numFmtId="176" formatCode="mm/dd/yyyy"/>
    <numFmt numFmtId="177" formatCode="#,##0.0"/>
    <numFmt numFmtId="178" formatCode="[&lt;=9999999]###\-####;\(###\)\ ###\-####"/>
    <numFmt numFmtId="179" formatCode="###\-###\-####"/>
  </numFmts>
  <fonts count="163"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color rgb="FF000000"/>
      <name val="Verdana"/>
      <family val="2"/>
    </font>
    <font>
      <sz val="10"/>
      <name val="Arial"/>
      <family val="2"/>
    </font>
    <font>
      <sz val="8"/>
      <name val="Arial"/>
      <family val="2"/>
    </font>
    <font>
      <sz val="12"/>
      <name val="Garamond"/>
      <family val="1"/>
    </font>
    <font>
      <sz val="10"/>
      <color rgb="FF000000"/>
      <name val="Times New Roman"/>
      <family val="1"/>
    </font>
    <font>
      <sz val="8"/>
      <color indexed="8"/>
      <name val="Calibri"/>
      <family val="2"/>
      <scheme val="minor"/>
    </font>
    <font>
      <u/>
      <sz val="8"/>
      <color indexed="8"/>
      <name val="Calibri"/>
      <family val="2"/>
      <scheme val="minor"/>
    </font>
    <font>
      <b/>
      <sz val="8"/>
      <color indexed="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sz val="16"/>
      <color rgb="FFFF0000"/>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sz val="11"/>
      <color theme="1"/>
      <name val="Century Schoolbook"/>
      <family val="1"/>
    </font>
    <font>
      <sz val="14"/>
      <color theme="0"/>
      <name val="Calibri"/>
      <family val="2"/>
      <scheme val="minor"/>
    </font>
    <font>
      <sz val="10"/>
      <name val="Arial"/>
      <family val="2"/>
    </font>
    <font>
      <b/>
      <sz val="16"/>
      <color theme="0"/>
      <name val="Calibri"/>
      <family val="2"/>
      <scheme val="minor"/>
    </font>
    <font>
      <sz val="11"/>
      <name val="Calibri"/>
      <family val="2"/>
    </font>
    <font>
      <sz val="36"/>
      <color theme="1"/>
      <name val="Calibri"/>
      <family val="2"/>
      <scheme val="minor"/>
    </font>
    <font>
      <sz val="11"/>
      <name val="Calibri"/>
      <family val="2"/>
    </font>
    <font>
      <b/>
      <sz val="12"/>
      <color theme="1"/>
      <name val="Century Schoolbook"/>
      <family val="1"/>
    </font>
    <font>
      <b/>
      <i/>
      <sz val="12"/>
      <color rgb="FFFF0000"/>
      <name val="Cambria"/>
      <family val="1"/>
    </font>
    <font>
      <b/>
      <sz val="12"/>
      <color theme="1"/>
      <name val="Cambria"/>
      <family val="1"/>
    </font>
    <font>
      <b/>
      <u/>
      <sz val="11"/>
      <color theme="10"/>
      <name val="Calibri"/>
      <family val="2"/>
      <scheme val="minor"/>
    </font>
  </fonts>
  <fills count="82">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DCFDD3"/>
        <bgColor indexed="64"/>
      </patternFill>
    </fill>
    <fill>
      <patternFill patternType="solid">
        <fgColor theme="9" tint="0.39997558519241921"/>
        <bgColor indexed="64"/>
      </patternFill>
    </fill>
    <fill>
      <patternFill patternType="solid">
        <fgColor rgb="FF92D050"/>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3173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0" borderId="0"/>
    <xf numFmtId="0" fontId="64" fillId="0" borderId="0"/>
    <xf numFmtId="0" fontId="64" fillId="0" borderId="0"/>
    <xf numFmtId="0" fontId="63" fillId="0" borderId="0"/>
    <xf numFmtId="0" fontId="64" fillId="0" borderId="0"/>
    <xf numFmtId="0" fontId="64" fillId="0" borderId="0"/>
    <xf numFmtId="0" fontId="65" fillId="0" borderId="0"/>
    <xf numFmtId="0" fontId="64"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3"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63" fillId="0" borderId="0"/>
    <xf numFmtId="0" fontId="63" fillId="0" borderId="0"/>
    <xf numFmtId="0" fontId="63" fillId="0" borderId="0"/>
    <xf numFmtId="0" fontId="63" fillId="0" borderId="0"/>
    <xf numFmtId="0" fontId="11" fillId="0" borderId="0"/>
    <xf numFmtId="0" fontId="6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3" fillId="0" borderId="0"/>
    <xf numFmtId="0" fontId="33" fillId="0" borderId="0"/>
    <xf numFmtId="0" fontId="21"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11"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33"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4"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5"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4" fillId="0" borderId="0"/>
    <xf numFmtId="0" fontId="19" fillId="0" borderId="0"/>
    <xf numFmtId="44"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68" fillId="0" borderId="43" applyNumberFormat="0" applyFill="0" applyAlignment="0" applyProtection="0"/>
    <xf numFmtId="0" fontId="69" fillId="0" borderId="44" applyNumberFormat="0" applyFill="0" applyAlignment="0" applyProtection="0"/>
    <xf numFmtId="0" fontId="70" fillId="0" borderId="45" applyNumberFormat="0" applyFill="0" applyAlignment="0" applyProtection="0"/>
    <xf numFmtId="0" fontId="70" fillId="0" borderId="0" applyNumberFormat="0" applyFill="0" applyBorder="0" applyAlignment="0" applyProtection="0"/>
    <xf numFmtId="0" fontId="71" fillId="36" borderId="0" applyNumberFormat="0" applyBorder="0" applyAlignment="0" applyProtection="0"/>
    <xf numFmtId="0" fontId="72" fillId="37" borderId="0" applyNumberFormat="0" applyBorder="0" applyAlignment="0" applyProtection="0"/>
    <xf numFmtId="0" fontId="73" fillId="39" borderId="46" applyNumberFormat="0" applyAlignment="0" applyProtection="0"/>
    <xf numFmtId="0" fontId="74" fillId="40" borderId="47" applyNumberFormat="0" applyAlignment="0" applyProtection="0"/>
    <xf numFmtId="0" fontId="75" fillId="40" borderId="46" applyNumberFormat="0" applyAlignment="0" applyProtection="0"/>
    <xf numFmtId="0" fontId="76" fillId="0" borderId="48" applyNumberFormat="0" applyFill="0" applyAlignment="0" applyProtection="0"/>
    <xf numFmtId="0" fontId="77" fillId="41" borderId="49" applyNumberFormat="0" applyAlignment="0" applyProtection="0"/>
    <xf numFmtId="0" fontId="66" fillId="0" borderId="0" applyNumberFormat="0" applyFill="0" applyBorder="0" applyAlignment="0" applyProtection="0"/>
    <xf numFmtId="0" fontId="39" fillId="0" borderId="51" applyNumberFormat="0" applyFill="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7" fillId="38" borderId="0" applyNumberFormat="0" applyBorder="0" applyAlignment="0" applyProtection="0"/>
    <xf numFmtId="0" fontId="33" fillId="42" borderId="50" applyNumberFormat="0" applyFont="0" applyAlignment="0" applyProtection="0"/>
    <xf numFmtId="40" fontId="80" fillId="0" borderId="17">
      <alignment horizontal="right"/>
    </xf>
    <xf numFmtId="0" fontId="81" fillId="0" borderId="0">
      <alignment horizontal="left"/>
    </xf>
    <xf numFmtId="49" fontId="11" fillId="0" borderId="0"/>
    <xf numFmtId="0" fontId="81" fillId="0" borderId="0">
      <alignment horizontal="left"/>
    </xf>
    <xf numFmtId="174" fontId="80" fillId="0" borderId="17">
      <alignment horizontal="right"/>
    </xf>
    <xf numFmtId="49" fontId="80"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4" fontId="11" fillId="0" borderId="0">
      <alignment horizontal="right"/>
    </xf>
    <xf numFmtId="49" fontId="11" fillId="0" borderId="0"/>
    <xf numFmtId="49" fontId="79" fillId="49" borderId="0">
      <alignment horizontal="right" vertical="center"/>
    </xf>
    <xf numFmtId="49" fontId="79" fillId="49" borderId="0">
      <alignment horizontal="left" vertical="center"/>
    </xf>
    <xf numFmtId="49" fontId="79" fillId="49" borderId="0">
      <alignment horizontal="center" vertical="center"/>
    </xf>
    <xf numFmtId="49" fontId="79" fillId="49" borderId="0">
      <alignment horizontal="center" vertical="center"/>
    </xf>
    <xf numFmtId="49" fontId="79" fillId="49" borderId="0">
      <alignment horizontal="right" vertical="center"/>
    </xf>
    <xf numFmtId="40" fontId="79" fillId="49" borderId="0">
      <alignment horizontal="right"/>
    </xf>
    <xf numFmtId="49" fontId="79" fillId="49"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4" fontId="11" fillId="0" borderId="0">
      <alignment horizontal="right"/>
    </xf>
    <xf numFmtId="49" fontId="11" fillId="0" borderId="0"/>
    <xf numFmtId="49" fontId="79" fillId="49" borderId="0">
      <alignment horizontal="center" vertical="center"/>
    </xf>
    <xf numFmtId="49" fontId="79" fillId="49" borderId="0">
      <alignment horizontal="center" vertical="center"/>
    </xf>
    <xf numFmtId="174" fontId="79" fillId="49" borderId="0">
      <alignment horizontal="center" vertical="center"/>
    </xf>
    <xf numFmtId="49" fontId="79" fillId="49" borderId="0">
      <alignment horizontal="right"/>
    </xf>
    <xf numFmtId="40" fontId="80" fillId="0" borderId="19">
      <alignment horizontal="right"/>
    </xf>
    <xf numFmtId="0" fontId="81" fillId="0" borderId="0">
      <alignment horizontal="left"/>
    </xf>
    <xf numFmtId="49" fontId="11" fillId="0" borderId="0"/>
    <xf numFmtId="0" fontId="81" fillId="0" borderId="0">
      <alignment horizontal="left"/>
    </xf>
    <xf numFmtId="174" fontId="80" fillId="0" borderId="19">
      <alignment horizontal="right"/>
    </xf>
    <xf numFmtId="49" fontId="80" fillId="0" borderId="0">
      <alignment horizontal="right"/>
    </xf>
    <xf numFmtId="49" fontId="11" fillId="0" borderId="0"/>
    <xf numFmtId="49" fontId="11" fillId="0" borderId="0"/>
    <xf numFmtId="40" fontId="80" fillId="0" borderId="14">
      <alignment horizontal="right"/>
    </xf>
    <xf numFmtId="49" fontId="80" fillId="0" borderId="0">
      <alignment horizontal="left"/>
    </xf>
    <xf numFmtId="49" fontId="11" fillId="0" borderId="0"/>
    <xf numFmtId="49" fontId="80" fillId="0" borderId="0">
      <alignment horizontal="left"/>
    </xf>
    <xf numFmtId="174" fontId="80" fillId="0" borderId="14">
      <alignment horizontal="right"/>
    </xf>
    <xf numFmtId="49" fontId="80" fillId="0" borderId="0">
      <alignment horizontal="right"/>
    </xf>
    <xf numFmtId="49" fontId="79" fillId="49" borderId="0">
      <alignment horizontal="center" vertical="center"/>
    </xf>
    <xf numFmtId="49" fontId="79" fillId="49" borderId="0">
      <alignment horizontal="center" vertical="center"/>
    </xf>
    <xf numFmtId="49" fontId="79" fillId="49" borderId="0">
      <alignment horizontal="center" vertical="center"/>
    </xf>
    <xf numFmtId="49" fontId="79" fillId="49" borderId="0">
      <alignment horizontal="center" vertical="center"/>
    </xf>
    <xf numFmtId="49" fontId="79" fillId="49" borderId="0">
      <alignment horizontal="center" vertical="center"/>
    </xf>
    <xf numFmtId="49" fontId="79" fillId="49" borderId="0">
      <alignment horizontal="center" vertical="center"/>
    </xf>
    <xf numFmtId="49" fontId="79" fillId="49" borderId="0">
      <alignment horizontal="center" vertical="center"/>
    </xf>
    <xf numFmtId="49" fontId="79" fillId="49" borderId="0">
      <alignment horizontal="center" vertical="center"/>
    </xf>
    <xf numFmtId="49" fontId="79" fillId="49"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0" fillId="50" borderId="0">
      <alignment horizontal="center" vertical="center"/>
    </xf>
    <xf numFmtId="49" fontId="11" fillId="50" borderId="0">
      <alignment horizontal="left" vertical="center"/>
    </xf>
    <xf numFmtId="49" fontId="80" fillId="50" borderId="0">
      <alignment horizontal="center" vertical="center"/>
    </xf>
    <xf numFmtId="0" fontId="80" fillId="51" borderId="0">
      <alignment horizontal="left"/>
    </xf>
    <xf numFmtId="49" fontId="11" fillId="0" borderId="0"/>
    <xf numFmtId="0" fontId="80" fillId="51" borderId="0">
      <alignment horizontal="left"/>
    </xf>
    <xf numFmtId="40" fontId="80" fillId="0" borderId="0">
      <alignment horizontal="right"/>
    </xf>
    <xf numFmtId="49" fontId="79" fillId="49" borderId="0"/>
    <xf numFmtId="49" fontId="79" fillId="49" borderId="0"/>
    <xf numFmtId="49" fontId="11" fillId="0" borderId="0"/>
    <xf numFmtId="0" fontId="82" fillId="52" borderId="0" applyFont="0" applyFill="0">
      <alignment horizontal="left" vertical="top" wrapText="1"/>
    </xf>
    <xf numFmtId="40" fontId="82" fillId="0" borderId="0"/>
    <xf numFmtId="40" fontId="82" fillId="0" borderId="0"/>
    <xf numFmtId="0" fontId="82" fillId="0" borderId="0">
      <alignment horizontal="left"/>
    </xf>
    <xf numFmtId="0" fontId="82" fillId="0" borderId="0">
      <alignment horizontal="center"/>
    </xf>
    <xf numFmtId="0" fontId="83" fillId="0" borderId="0">
      <alignment horizontal="center"/>
    </xf>
    <xf numFmtId="0" fontId="84" fillId="49" borderId="0">
      <alignment horizontal="left"/>
    </xf>
    <xf numFmtId="0" fontId="84" fillId="49" borderId="0">
      <alignment horizontal="left"/>
    </xf>
    <xf numFmtId="0" fontId="83" fillId="0" borderId="0">
      <alignment horizontal="center"/>
    </xf>
    <xf numFmtId="40" fontId="85" fillId="0" borderId="18"/>
    <xf numFmtId="40" fontId="85" fillId="0" borderId="18"/>
    <xf numFmtId="0" fontId="85" fillId="0" borderId="0"/>
    <xf numFmtId="0" fontId="85" fillId="0" borderId="0"/>
    <xf numFmtId="0" fontId="83" fillId="0" borderId="0">
      <alignment horizontal="center"/>
    </xf>
    <xf numFmtId="0" fontId="86" fillId="53" borderId="0">
      <alignment horizontal="left"/>
    </xf>
    <xf numFmtId="0" fontId="86" fillId="53" borderId="0">
      <alignment horizontal="left"/>
    </xf>
    <xf numFmtId="40" fontId="80" fillId="0" borderId="0">
      <alignment horizontal="right"/>
    </xf>
    <xf numFmtId="0" fontId="81" fillId="0" borderId="0">
      <alignment horizontal="left"/>
    </xf>
    <xf numFmtId="49" fontId="11" fillId="0" borderId="0"/>
    <xf numFmtId="0" fontId="81" fillId="0" borderId="0">
      <alignment horizontal="left"/>
    </xf>
    <xf numFmtId="174" fontId="80" fillId="0" borderId="0">
      <alignment horizontal="right"/>
    </xf>
    <xf numFmtId="49" fontId="80" fillId="0" borderId="0" applyBorder="0">
      <alignment horizontal="right"/>
    </xf>
    <xf numFmtId="0" fontId="11" fillId="0" borderId="0"/>
    <xf numFmtId="49" fontId="88" fillId="52" borderId="0">
      <alignment horizontal="left"/>
    </xf>
    <xf numFmtId="49" fontId="88" fillId="52" borderId="0">
      <alignment horizontal="left"/>
    </xf>
    <xf numFmtId="0" fontId="89" fillId="52" borderId="0">
      <alignment horizontal="left"/>
    </xf>
    <xf numFmtId="175" fontId="89" fillId="52" borderId="0">
      <alignment horizontal="left"/>
    </xf>
    <xf numFmtId="40" fontId="80" fillId="0" borderId="0">
      <alignment horizontal="right"/>
    </xf>
    <xf numFmtId="49" fontId="90" fillId="52" borderId="0">
      <alignment horizontal="left"/>
    </xf>
    <xf numFmtId="49" fontId="90" fillId="52" borderId="0">
      <alignment horizontal="left"/>
    </xf>
    <xf numFmtId="49" fontId="11" fillId="0" borderId="0"/>
    <xf numFmtId="40" fontId="80" fillId="0" borderId="14">
      <alignment horizontal="right"/>
    </xf>
    <xf numFmtId="49" fontId="80" fillId="0" borderId="0">
      <alignment horizontal="left"/>
    </xf>
    <xf numFmtId="49" fontId="11" fillId="0" borderId="0"/>
    <xf numFmtId="49" fontId="80" fillId="0" borderId="0">
      <alignment horizontal="left"/>
    </xf>
    <xf numFmtId="174" fontId="80" fillId="0" borderId="14">
      <alignment horizontal="right"/>
    </xf>
    <xf numFmtId="49" fontId="80" fillId="0" borderId="0">
      <alignment horizontal="right"/>
    </xf>
    <xf numFmtId="40" fontId="80" fillId="0" borderId="14">
      <alignment horizontal="right"/>
    </xf>
    <xf numFmtId="0" fontId="80" fillId="51" borderId="0">
      <alignment horizontal="left"/>
    </xf>
    <xf numFmtId="49" fontId="11" fillId="0" borderId="0"/>
    <xf numFmtId="0" fontId="80" fillId="51" borderId="0">
      <alignment horizontal="left"/>
    </xf>
    <xf numFmtId="174" fontId="80" fillId="0" borderId="14">
      <alignment horizontal="right"/>
    </xf>
    <xf numFmtId="49" fontId="80" fillId="0" borderId="0">
      <alignment horizontal="right"/>
    </xf>
    <xf numFmtId="0" fontId="85" fillId="0" borderId="0"/>
    <xf numFmtId="40" fontId="82" fillId="0" borderId="18"/>
    <xf numFmtId="40" fontId="82" fillId="0" borderId="18"/>
    <xf numFmtId="0" fontId="82" fillId="0" borderId="0"/>
    <xf numFmtId="0" fontId="82" fillId="0" borderId="0"/>
    <xf numFmtId="40" fontId="82" fillId="0" borderId="0"/>
    <xf numFmtId="176" fontId="82" fillId="0" borderId="0"/>
    <xf numFmtId="40" fontId="82" fillId="0" borderId="0"/>
    <xf numFmtId="0" fontId="82" fillId="0" borderId="0"/>
    <xf numFmtId="0" fontId="82" fillId="0" borderId="0"/>
    <xf numFmtId="40" fontId="80" fillId="0" borderId="18">
      <alignment horizontal="right"/>
    </xf>
    <xf numFmtId="49" fontId="80" fillId="0" borderId="0">
      <alignment horizontal="left"/>
    </xf>
    <xf numFmtId="49" fontId="11" fillId="0" borderId="0"/>
    <xf numFmtId="49" fontId="80" fillId="0" borderId="0">
      <alignment horizontal="left"/>
    </xf>
    <xf numFmtId="174" fontId="80" fillId="0" borderId="18">
      <alignment horizontal="right"/>
    </xf>
    <xf numFmtId="49" fontId="80"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2" borderId="50"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2" borderId="50" applyNumberFormat="0" applyFont="0" applyAlignment="0" applyProtection="0"/>
    <xf numFmtId="0" fontId="91" fillId="0" borderId="0" applyNumberFormat="0" applyFill="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33" fillId="69" borderId="0" applyNumberFormat="0" applyBorder="0" applyAlignment="0" applyProtection="0"/>
    <xf numFmtId="0" fontId="33" fillId="70" borderId="0" applyNumberFormat="0" applyBorder="0" applyAlignment="0" applyProtection="0"/>
    <xf numFmtId="0" fontId="34" fillId="54" borderId="0" applyNumberFormat="0" applyBorder="0" applyAlignment="0" applyProtection="0"/>
    <xf numFmtId="0" fontId="34" fillId="57" borderId="0" applyNumberFormat="0" applyBorder="0" applyAlignment="0" applyProtection="0"/>
    <xf numFmtId="0" fontId="34" fillId="60" borderId="0" applyNumberFormat="0" applyBorder="0" applyAlignment="0" applyProtection="0"/>
    <xf numFmtId="0" fontId="34" fillId="63" borderId="0" applyNumberFormat="0" applyBorder="0" applyAlignment="0" applyProtection="0"/>
    <xf numFmtId="0" fontId="34" fillId="66" borderId="0" applyNumberFormat="0" applyBorder="0" applyAlignment="0" applyProtection="0"/>
    <xf numFmtId="0" fontId="34" fillId="69"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78" fillId="56" borderId="0" applyNumberFormat="0" applyBorder="0" applyAlignment="0" applyProtection="0"/>
    <xf numFmtId="0" fontId="92" fillId="56" borderId="0" applyNumberFormat="0" applyBorder="0" applyAlignment="0" applyProtection="0"/>
    <xf numFmtId="0" fontId="78" fillId="59" borderId="0" applyNumberFormat="0" applyBorder="0" applyAlignment="0" applyProtection="0"/>
    <xf numFmtId="0" fontId="92" fillId="59" borderId="0" applyNumberFormat="0" applyBorder="0" applyAlignment="0" applyProtection="0"/>
    <xf numFmtId="0" fontId="78" fillId="62" borderId="0" applyNumberFormat="0" applyBorder="0" applyAlignment="0" applyProtection="0"/>
    <xf numFmtId="0" fontId="92" fillId="62" borderId="0" applyNumberFormat="0" applyBorder="0" applyAlignment="0" applyProtection="0"/>
    <xf numFmtId="0" fontId="78" fillId="65" borderId="0" applyNumberFormat="0" applyBorder="0" applyAlignment="0" applyProtection="0"/>
    <xf numFmtId="0" fontId="92" fillId="65" borderId="0" applyNumberFormat="0" applyBorder="0" applyAlignment="0" applyProtection="0"/>
    <xf numFmtId="0" fontId="78" fillId="68" borderId="0" applyNumberFormat="0" applyBorder="0" applyAlignment="0" applyProtection="0"/>
    <xf numFmtId="0" fontId="92" fillId="68" borderId="0" applyNumberFormat="0" applyBorder="0" applyAlignment="0" applyProtection="0"/>
    <xf numFmtId="0" fontId="78" fillId="71" borderId="0" applyNumberFormat="0" applyBorder="0" applyAlignment="0" applyProtection="0"/>
    <xf numFmtId="0" fontId="92" fillId="71"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93" fillId="37" borderId="0" applyNumberFormat="0" applyBorder="0" applyAlignment="0" applyProtection="0"/>
    <xf numFmtId="0" fontId="94" fillId="40" borderId="46" applyNumberFormat="0" applyAlignment="0" applyProtection="0"/>
    <xf numFmtId="0" fontId="95" fillId="41" borderId="49"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6" fillId="0" borderId="0" applyNumberFormat="0" applyFill="0" applyBorder="0" applyAlignment="0" applyProtection="0"/>
    <xf numFmtId="0" fontId="97" fillId="36" borderId="0" applyNumberFormat="0" applyBorder="0" applyAlignment="0" applyProtection="0"/>
    <xf numFmtId="0" fontId="98" fillId="0" borderId="43" applyNumberFormat="0" applyFill="0" applyAlignment="0" applyProtection="0"/>
    <xf numFmtId="0" fontId="99" fillId="0" borderId="44" applyNumberFormat="0" applyFill="0" applyAlignment="0" applyProtection="0"/>
    <xf numFmtId="0" fontId="15" fillId="0" borderId="54" applyNumberFormat="0" applyFill="0" applyAlignment="0" applyProtection="0"/>
    <xf numFmtId="0" fontId="15" fillId="0" borderId="54" applyNumberFormat="0" applyFill="0" applyAlignment="0" applyProtection="0"/>
    <xf numFmtId="0" fontId="100" fillId="0" borderId="45" applyNumberFormat="0" applyFill="0" applyAlignment="0" applyProtection="0"/>
    <xf numFmtId="0" fontId="100" fillId="0" borderId="0" applyNumberFormat="0" applyFill="0" applyBorder="0" applyAlignment="0" applyProtection="0"/>
    <xf numFmtId="0" fontId="101" fillId="39" borderId="46" applyNumberFormat="0" applyAlignment="0" applyProtection="0"/>
    <xf numFmtId="0" fontId="102" fillId="0" borderId="48" applyNumberFormat="0" applyFill="0" applyAlignment="0" applyProtection="0"/>
    <xf numFmtId="0" fontId="103" fillId="38"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2" borderId="50" applyNumberFormat="0" applyFont="0" applyAlignment="0" applyProtection="0"/>
    <xf numFmtId="0" fontId="104" fillId="40" borderId="47" applyNumberFormat="0" applyAlignment="0" applyProtection="0"/>
    <xf numFmtId="9" fontId="6" fillId="0" borderId="0" applyFont="0" applyFill="0" applyBorder="0" applyAlignment="0" applyProtection="0"/>
    <xf numFmtId="0" fontId="105" fillId="0" borderId="0" applyNumberFormat="0" applyFill="0" applyBorder="0" applyAlignment="0" applyProtection="0"/>
    <xf numFmtId="0" fontId="106" fillId="0" borderId="51" applyNumberFormat="0" applyFill="0" applyAlignment="0" applyProtection="0"/>
    <xf numFmtId="0" fontId="107" fillId="0" borderId="0" applyNumberFormat="0" applyFill="0" applyBorder="0" applyAlignment="0" applyProtection="0"/>
    <xf numFmtId="0" fontId="110" fillId="0" borderId="0"/>
    <xf numFmtId="43" fontId="111" fillId="0" borderId="0" applyFont="0" applyFill="0" applyBorder="0" applyAlignment="0" applyProtection="0"/>
    <xf numFmtId="0" fontId="1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63"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3"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1" fillId="0" borderId="0"/>
    <xf numFmtId="0" fontId="11" fillId="0" borderId="0"/>
    <xf numFmtId="0" fontId="111"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0" fillId="0" borderId="0"/>
    <xf numFmtId="43" fontId="110" fillId="0" borderId="0" applyFont="0" applyFill="0" applyBorder="0" applyAlignment="0" applyProtection="0"/>
    <xf numFmtId="0" fontId="110" fillId="0" borderId="0"/>
    <xf numFmtId="0" fontId="122" fillId="0" borderId="0"/>
    <xf numFmtId="0" fontId="33" fillId="0" borderId="0"/>
    <xf numFmtId="0" fontId="122" fillId="0" borderId="0"/>
    <xf numFmtId="43" fontId="110" fillId="0" borderId="0" applyFont="0" applyFill="0" applyBorder="0" applyAlignment="0" applyProtection="0"/>
    <xf numFmtId="0" fontId="110" fillId="0" borderId="0"/>
    <xf numFmtId="0" fontId="110" fillId="0" borderId="0"/>
    <xf numFmtId="0" fontId="110" fillId="0" borderId="0"/>
    <xf numFmtId="0" fontId="123" fillId="0" borderId="0"/>
    <xf numFmtId="0" fontId="123" fillId="0" borderId="0"/>
    <xf numFmtId="0" fontId="124" fillId="0" borderId="0"/>
    <xf numFmtId="0" fontId="123" fillId="0" borderId="0"/>
    <xf numFmtId="0" fontId="122" fillId="0" borderId="0"/>
    <xf numFmtId="0" fontId="123" fillId="0" borderId="0"/>
    <xf numFmtId="0" fontId="122"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2" fillId="0" borderId="0"/>
    <xf numFmtId="0" fontId="122" fillId="0" borderId="0"/>
    <xf numFmtId="0" fontId="123" fillId="0" borderId="0"/>
    <xf numFmtId="0" fontId="122" fillId="0" borderId="0"/>
    <xf numFmtId="0" fontId="122" fillId="0" borderId="0"/>
    <xf numFmtId="0" fontId="124" fillId="0" borderId="0"/>
    <xf numFmtId="0" fontId="122" fillId="5" borderId="7" applyNumberFormat="0" applyFont="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2"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2" fillId="5" borderId="7" applyNumberFormat="0" applyFont="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2" fillId="0" borderId="0"/>
    <xf numFmtId="0" fontId="124" fillId="0" borderId="0"/>
    <xf numFmtId="0" fontId="122" fillId="0" borderId="0"/>
    <xf numFmtId="0" fontId="124" fillId="0" borderId="0"/>
    <xf numFmtId="0" fontId="122" fillId="0" borderId="0"/>
    <xf numFmtId="0" fontId="125"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4" fillId="0" borderId="0"/>
    <xf numFmtId="0" fontId="124" fillId="0" borderId="0"/>
    <xf numFmtId="0" fontId="125" fillId="0" borderId="0"/>
    <xf numFmtId="0" fontId="123" fillId="0" borderId="0"/>
    <xf numFmtId="0" fontId="123" fillId="0" borderId="0"/>
    <xf numFmtId="0" fontId="12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4" fillId="0" borderId="0"/>
    <xf numFmtId="0" fontId="124" fillId="0" borderId="0"/>
    <xf numFmtId="0" fontId="110"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5"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2" borderId="50"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2" borderId="50"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2" borderId="50"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0" fillId="0" borderId="0"/>
    <xf numFmtId="43" fontId="110" fillId="0" borderId="0" applyFont="0" applyFill="0" applyBorder="0" applyAlignment="0" applyProtection="0"/>
    <xf numFmtId="0" fontId="110"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0"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0" fillId="0" borderId="0"/>
    <xf numFmtId="0" fontId="152" fillId="0" borderId="0"/>
    <xf numFmtId="0" fontId="154" fillId="0" borderId="0"/>
    <xf numFmtId="43" fontId="154"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570">
    <xf numFmtId="0" fontId="0" fillId="0" borderId="0" xfId="0"/>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40" fillId="21" borderId="0" xfId="0" applyFont="1" applyFill="1" applyBorder="1" applyAlignment="1" applyProtection="1">
      <alignment horizontal="center" wrapText="1"/>
    </xf>
    <xf numFmtId="0" fontId="46"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49" fillId="25" borderId="0" xfId="0" applyFont="1" applyFill="1" applyAlignment="1" applyProtection="1">
      <alignment horizontal="center" wrapText="1"/>
    </xf>
    <xf numFmtId="0" fontId="50" fillId="21" borderId="10" xfId="0" applyFont="1" applyFill="1" applyBorder="1" applyAlignment="1" applyProtection="1">
      <alignment horizontal="center" wrapText="1"/>
    </xf>
    <xf numFmtId="0" fontId="50"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xf>
    <xf numFmtId="0" fontId="54" fillId="0" borderId="0" xfId="0" applyNumberFormat="1" applyFont="1" applyFill="1" applyAlignment="1" applyProtection="1">
      <alignment vertical="center" wrapText="1"/>
    </xf>
    <xf numFmtId="164" fontId="55" fillId="23" borderId="22"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48" fillId="24" borderId="20" xfId="0" applyFont="1" applyFill="1" applyBorder="1" applyAlignment="1" applyProtection="1">
      <alignment horizontal="center" vertical="center" wrapText="1"/>
    </xf>
    <xf numFmtId="0" fontId="40" fillId="24" borderId="0" xfId="0" applyFont="1" applyFill="1" applyBorder="1" applyAlignment="1" applyProtection="1">
      <alignment horizontal="center" vertical="center" wrapText="1"/>
    </xf>
    <xf numFmtId="0" fontId="50" fillId="21" borderId="10" xfId="0" applyFont="1" applyFill="1" applyBorder="1" applyAlignment="1" applyProtection="1">
      <alignment horizontal="center" vertical="center" wrapText="1"/>
    </xf>
    <xf numFmtId="0" fontId="49"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55" fillId="0" borderId="0" xfId="0" applyFont="1" applyProtection="1"/>
    <xf numFmtId="0" fontId="55" fillId="23" borderId="22" xfId="0" applyNumberFormat="1" applyFont="1" applyFill="1" applyBorder="1" applyAlignment="1" applyProtection="1">
      <alignment horizontal="left" vertical="center" wrapText="1"/>
    </xf>
    <xf numFmtId="0" fontId="55" fillId="0" borderId="30" xfId="0" applyNumberFormat="1" applyFont="1" applyFill="1" applyBorder="1" applyAlignment="1" applyProtection="1">
      <alignment horizontal="left" vertical="center" wrapText="1"/>
    </xf>
    <xf numFmtId="49" fontId="0" fillId="0" borderId="32" xfId="0" applyNumberFormat="1" applyFont="1" applyFill="1" applyBorder="1" applyAlignment="1">
      <alignment horizontal="center"/>
    </xf>
    <xf numFmtId="49" fontId="0" fillId="0" borderId="31" xfId="0" applyNumberFormat="1" applyFont="1" applyFill="1" applyBorder="1" applyAlignment="1">
      <alignment horizontal="center"/>
    </xf>
    <xf numFmtId="164" fontId="49" fillId="25" borderId="0" xfId="439" applyNumberFormat="1" applyFont="1" applyFill="1" applyAlignment="1" applyProtection="1">
      <alignment horizontal="center"/>
    </xf>
    <xf numFmtId="0" fontId="58" fillId="0" borderId="0" xfId="0" applyFont="1" applyAlignment="1" applyProtection="1">
      <alignment horizontal="center" vertical="center" wrapText="1"/>
    </xf>
    <xf numFmtId="164" fontId="55" fillId="22" borderId="22" xfId="439" applyNumberFormat="1" applyFont="1" applyFill="1" applyBorder="1" applyAlignment="1" applyProtection="1">
      <alignment horizontal="center" vertical="center" wrapText="1"/>
    </xf>
    <xf numFmtId="164" fontId="48" fillId="24" borderId="10" xfId="439" applyNumberFormat="1" applyFont="1" applyFill="1" applyBorder="1" applyAlignment="1" applyProtection="1">
      <alignment horizont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5" fillId="0" borderId="28" xfId="439" applyNumberFormat="1" applyFont="1" applyFill="1" applyBorder="1" applyAlignment="1" applyProtection="1">
      <alignment horizontal="center" vertical="center" wrapText="1"/>
    </xf>
    <xf numFmtId="39" fontId="55" fillId="23" borderId="27"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0" fillId="30" borderId="0" xfId="0" applyNumberFormat="1" applyFont="1" applyFill="1" applyBorder="1" applyAlignment="1" applyProtection="1">
      <alignment horizontal="center" wrapText="1"/>
    </xf>
    <xf numFmtId="0" fontId="58" fillId="31" borderId="0" xfId="0" applyFont="1" applyFill="1" applyAlignment="1" applyProtection="1">
      <alignment horizontal="center" vertical="center" wrapText="1"/>
    </xf>
    <xf numFmtId="0" fontId="0" fillId="0" borderId="0" xfId="0" applyFont="1" applyProtection="1">
      <protection locked="0"/>
    </xf>
    <xf numFmtId="0" fontId="51" fillId="0" borderId="24" xfId="0" applyNumberFormat="1" applyFont="1" applyFill="1" applyBorder="1" applyAlignment="1" applyProtection="1">
      <alignment horizontal="lef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vertical="center" wrapText="1"/>
    </xf>
    <xf numFmtId="0" fontId="55" fillId="0" borderId="22" xfId="439" applyNumberFormat="1" applyFont="1" applyFill="1" applyBorder="1" applyAlignment="1" applyProtection="1">
      <alignment horizontal="center" vertical="center" wrapText="1"/>
    </xf>
    <xf numFmtId="37" fontId="56" fillId="32" borderId="27" xfId="439" applyNumberFormat="1" applyFont="1" applyFill="1" applyBorder="1" applyAlignment="1" applyProtection="1">
      <alignment horizontal="center" vertical="center" wrapText="1"/>
    </xf>
    <xf numFmtId="37" fontId="39" fillId="0" borderId="27" xfId="439" applyNumberFormat="1" applyFont="1" applyFill="1" applyBorder="1" applyAlignment="1" applyProtection="1">
      <alignment horizontal="center" vertical="center" wrapText="1"/>
    </xf>
    <xf numFmtId="37" fontId="56" fillId="0" borderId="27" xfId="439" applyNumberFormat="1" applyFont="1" applyFill="1" applyBorder="1" applyAlignment="1" applyProtection="1">
      <alignment horizontal="center" vertical="center" wrapText="1"/>
    </xf>
    <xf numFmtId="165" fontId="55" fillId="29" borderId="22"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5" fillId="22" borderId="24" xfId="0" applyNumberFormat="1" applyFont="1" applyFill="1" applyBorder="1" applyAlignment="1" applyProtection="1">
      <alignment horizontal="left" vertical="center" wrapText="1"/>
    </xf>
    <xf numFmtId="169" fontId="39" fillId="0" borderId="0" xfId="439" applyNumberFormat="1" applyFont="1" applyFill="1" applyAlignment="1" applyProtection="1">
      <alignment horizontal="center" vertical="center"/>
      <protection locked="0"/>
    </xf>
    <xf numFmtId="171" fontId="55" fillId="0" borderId="22" xfId="439"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164" fontId="55" fillId="29" borderId="40" xfId="439" applyNumberFormat="1" applyFont="1" applyFill="1" applyBorder="1" applyAlignment="1" applyProtection="1">
      <alignment horizontal="center" vertical="center" wrapText="1"/>
      <protection locked="0"/>
    </xf>
    <xf numFmtId="164" fontId="55" fillId="0" borderId="29" xfId="439" applyNumberFormat="1" applyFont="1" applyFill="1" applyBorder="1" applyAlignment="1" applyProtection="1">
      <alignment horizontal="center" vertical="center" wrapText="1"/>
    </xf>
    <xf numFmtId="39" fontId="55" fillId="0" borderId="26" xfId="439" applyNumberFormat="1" applyFont="1" applyFill="1" applyBorder="1" applyAlignment="1" applyProtection="1">
      <alignment horizontal="center" vertical="center" wrapText="1"/>
    </xf>
    <xf numFmtId="164" fontId="55" fillId="0" borderId="42" xfId="439" applyNumberFormat="1" applyFont="1" applyFill="1" applyBorder="1" applyAlignment="1" applyProtection="1">
      <alignment horizontal="center" vertical="center" wrapText="1"/>
    </xf>
    <xf numFmtId="164" fontId="55" fillId="29" borderId="41" xfId="439" applyNumberFormat="1" applyFont="1" applyFill="1" applyBorder="1" applyAlignment="1" applyProtection="1">
      <alignment horizontal="center" vertical="center" wrapText="1"/>
      <protection locked="0"/>
    </xf>
    <xf numFmtId="0" fontId="55" fillId="0" borderId="29" xfId="0" applyNumberFormat="1" applyFont="1" applyFill="1" applyBorder="1" applyAlignment="1" applyProtection="1">
      <alignment horizontal="left" vertical="center" wrapText="1"/>
    </xf>
    <xf numFmtId="0" fontId="55" fillId="23" borderId="30" xfId="0" applyNumberFormat="1" applyFont="1" applyFill="1" applyBorder="1" applyAlignment="1" applyProtection="1">
      <alignment horizontal="left" vertical="center" wrapText="1"/>
    </xf>
    <xf numFmtId="0" fontId="55" fillId="23" borderId="30" xfId="439" applyNumberFormat="1" applyFont="1" applyFill="1" applyBorder="1" applyAlignment="1" applyProtection="1">
      <alignment horizontal="center" vertical="center" wrapText="1"/>
    </xf>
    <xf numFmtId="37" fontId="39" fillId="23" borderId="28" xfId="439" applyNumberFormat="1" applyFont="1" applyFill="1" applyBorder="1" applyAlignment="1" applyProtection="1">
      <alignment horizontal="center" vertical="center" wrapText="1"/>
    </xf>
    <xf numFmtId="37" fontId="39" fillId="0" borderId="26" xfId="439" applyNumberFormat="1" applyFont="1" applyFill="1" applyBorder="1" applyAlignment="1" applyProtection="1">
      <alignment horizontal="center" vertical="center" wrapText="1"/>
    </xf>
    <xf numFmtId="0" fontId="39" fillId="33" borderId="0" xfId="0" applyFont="1" applyFill="1" applyProtection="1"/>
    <xf numFmtId="0" fontId="0" fillId="0" borderId="34" xfId="0" applyNumberFormat="1" applyFont="1" applyFill="1" applyBorder="1" applyAlignment="1" applyProtection="1">
      <alignment horizontal="left" vertical="center" wrapText="1"/>
    </xf>
    <xf numFmtId="0" fontId="55" fillId="0" borderId="24" xfId="0" applyNumberFormat="1" applyFont="1" applyFill="1" applyBorder="1" applyAlignment="1" applyProtection="1">
      <alignment horizontal="left" vertical="center" wrapText="1"/>
    </xf>
    <xf numFmtId="41" fontId="62" fillId="0" borderId="0" xfId="0" applyNumberFormat="1" applyFont="1" applyFill="1" applyAlignment="1" applyProtection="1">
      <alignment wrapText="1"/>
    </xf>
    <xf numFmtId="164" fontId="55" fillId="22" borderId="22" xfId="439" applyNumberFormat="1" applyFont="1" applyFill="1" applyBorder="1" applyAlignment="1" applyProtection="1">
      <alignment horizontal="center" vertical="center" wrapText="1"/>
      <protection locked="0"/>
    </xf>
    <xf numFmtId="171" fontId="55" fillId="22" borderId="22" xfId="439" applyNumberFormat="1" applyFont="1" applyFill="1" applyBorder="1" applyAlignment="1" applyProtection="1">
      <alignment horizontal="center" vertical="center" wrapText="1"/>
    </xf>
    <xf numFmtId="39" fontId="55" fillId="22" borderId="27" xfId="439" applyNumberFormat="1" applyFont="1" applyFill="1" applyBorder="1" applyAlignment="1" applyProtection="1">
      <alignment horizontal="center" vertical="center" wrapText="1"/>
    </xf>
    <xf numFmtId="164" fontId="55" fillId="22" borderId="28" xfId="439" applyNumberFormat="1" applyFont="1" applyFill="1" applyBorder="1" applyAlignment="1" applyProtection="1">
      <alignment horizontal="center" vertical="center" wrapText="1"/>
    </xf>
    <xf numFmtId="0" fontId="39" fillId="22" borderId="23" xfId="0" applyNumberFormat="1" applyFont="1" applyFill="1" applyBorder="1" applyAlignment="1" applyProtection="1">
      <alignment horizontal="center" vertical="center"/>
    </xf>
    <xf numFmtId="164" fontId="55" fillId="29" borderId="30" xfId="439" applyNumberFormat="1" applyFont="1" applyFill="1" applyBorder="1" applyAlignment="1" applyProtection="1">
      <alignment horizontal="center" vertical="center" wrapText="1"/>
      <protection locked="0"/>
    </xf>
    <xf numFmtId="0" fontId="47" fillId="0" borderId="0" xfId="0" applyFont="1" applyAlignment="1" applyProtection="1">
      <alignment horizontal="center"/>
    </xf>
    <xf numFmtId="0" fontId="41" fillId="22" borderId="0" xfId="0" applyFont="1" applyFill="1" applyAlignment="1" applyProtection="1">
      <alignment horizontal="left" wrapText="1"/>
    </xf>
    <xf numFmtId="171" fontId="55" fillId="22" borderId="29" xfId="439" applyNumberFormat="1" applyFont="1" applyFill="1" applyBorder="1" applyAlignment="1" applyProtection="1">
      <alignment horizontal="center" vertical="center" wrapText="1"/>
    </xf>
    <xf numFmtId="3" fontId="55" fillId="0" borderId="30" xfId="439" applyNumberFormat="1" applyFont="1" applyFill="1" applyBorder="1" applyAlignment="1" applyProtection="1">
      <alignment horizontal="center" vertical="center" wrapText="1"/>
    </xf>
    <xf numFmtId="3" fontId="55" fillId="23" borderId="30" xfId="439" applyNumberFormat="1" applyFont="1" applyFill="1" applyBorder="1" applyAlignment="1" applyProtection="1">
      <alignment horizontal="center" vertical="center" wrapText="1"/>
    </xf>
    <xf numFmtId="3" fontId="55" fillId="23" borderId="22" xfId="439" applyNumberFormat="1" applyFont="1" applyFill="1" applyBorder="1" applyAlignment="1" applyProtection="1">
      <alignment horizontal="center" vertical="center" wrapText="1"/>
    </xf>
    <xf numFmtId="3" fontId="55" fillId="0" borderId="29"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0" fillId="0" borderId="0" xfId="0" applyFont="1" applyProtection="1"/>
    <xf numFmtId="0" fontId="39" fillId="0" borderId="53"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0" fontId="0" fillId="0" borderId="0" xfId="0" applyAlignment="1">
      <alignment horizontal="center"/>
    </xf>
    <xf numFmtId="0" fontId="0" fillId="0" borderId="56" xfId="0" applyNumberFormat="1" applyFont="1" applyFill="1" applyBorder="1" applyAlignment="1">
      <alignment horizontal="center"/>
    </xf>
    <xf numFmtId="0" fontId="78" fillId="0" borderId="0" xfId="0" applyFont="1" applyAlignment="1">
      <alignment horizontal="center"/>
    </xf>
    <xf numFmtId="0" fontId="39" fillId="0" borderId="23" xfId="0" applyFont="1" applyBorder="1" applyAlignment="1">
      <alignment horizontal="center" vertical="center"/>
    </xf>
    <xf numFmtId="0" fontId="39" fillId="0" borderId="0" xfId="0" applyFont="1" applyAlignment="1">
      <alignment vertical="center"/>
    </xf>
    <xf numFmtId="170" fontId="55" fillId="74" borderId="28" xfId="439" applyNumberFormat="1" applyFont="1" applyFill="1" applyBorder="1" applyAlignment="1" applyProtection="1">
      <alignment horizontal="center" vertical="center" wrapText="1"/>
    </xf>
    <xf numFmtId="0" fontId="39" fillId="73" borderId="59" xfId="0" applyNumberFormat="1" applyFont="1" applyFill="1" applyBorder="1" applyAlignment="1" applyProtection="1">
      <alignment horizontal="center" vertical="center"/>
    </xf>
    <xf numFmtId="0" fontId="0" fillId="72" borderId="0" xfId="0" applyFill="1"/>
    <xf numFmtId="0" fontId="114" fillId="72" borderId="0" xfId="0" applyFont="1" applyFill="1" applyAlignment="1">
      <alignment vertical="center" wrapText="1"/>
    </xf>
    <xf numFmtId="0" fontId="45" fillId="72" borderId="0" xfId="0" applyFont="1" applyFill="1" applyAlignment="1">
      <alignment horizontal="justify" vertical="center"/>
    </xf>
    <xf numFmtId="0" fontId="119" fillId="76" borderId="0" xfId="0" applyFont="1" applyFill="1" applyAlignment="1">
      <alignment vertical="center"/>
    </xf>
    <xf numFmtId="0" fontId="58" fillId="0" borderId="41" xfId="0" applyFont="1" applyFill="1" applyBorder="1" applyAlignment="1" applyProtection="1">
      <alignment horizontal="center" vertical="center" wrapText="1"/>
    </xf>
    <xf numFmtId="0" fontId="58" fillId="31" borderId="41" xfId="0" applyFont="1" applyFill="1" applyBorder="1" applyAlignment="1" applyProtection="1">
      <alignment horizontal="center" vertical="center" wrapText="1"/>
    </xf>
    <xf numFmtId="0" fontId="55" fillId="30" borderId="24" xfId="0" applyNumberFormat="1" applyFont="1" applyFill="1" applyBorder="1" applyAlignment="1" applyProtection="1">
      <alignment horizontal="left" vertical="center" wrapText="1"/>
    </xf>
    <xf numFmtId="0" fontId="41" fillId="30" borderId="61" xfId="0" applyFont="1" applyFill="1" applyBorder="1" applyAlignment="1">
      <alignment wrapText="1"/>
    </xf>
    <xf numFmtId="14" fontId="41" fillId="30" borderId="61" xfId="0" applyNumberFormat="1" applyFont="1" applyFill="1" applyBorder="1" applyAlignment="1">
      <alignment wrapText="1"/>
    </xf>
    <xf numFmtId="0" fontId="39" fillId="30" borderId="59" xfId="0" applyNumberFormat="1" applyFont="1" applyFill="1" applyBorder="1" applyAlignment="1" applyProtection="1">
      <alignment horizontal="center" vertical="center"/>
    </xf>
    <xf numFmtId="49" fontId="55" fillId="0" borderId="22" xfId="439" applyNumberFormat="1" applyFont="1" applyFill="1" applyBorder="1" applyAlignment="1" applyProtection="1">
      <alignment horizontal="center" vertical="center" wrapText="1"/>
    </xf>
    <xf numFmtId="0" fontId="115" fillId="72" borderId="0" xfId="0" applyFont="1" applyFill="1" applyAlignment="1">
      <alignment horizontal="left" vertical="center" wrapText="1"/>
    </xf>
    <xf numFmtId="0" fontId="33" fillId="72" borderId="0" xfId="30097" applyFill="1"/>
    <xf numFmtId="0" fontId="118" fillId="76" borderId="0" xfId="30097" applyFont="1" applyFill="1" applyAlignment="1">
      <alignment horizontal="center" vertical="center" wrapText="1"/>
    </xf>
    <xf numFmtId="0" fontId="114" fillId="72" borderId="0" xfId="30097" applyFont="1" applyFill="1" applyAlignment="1">
      <alignment vertical="center" wrapText="1"/>
    </xf>
    <xf numFmtId="0" fontId="45" fillId="72" borderId="0" xfId="30097" applyFont="1" applyFill="1" applyAlignment="1">
      <alignment vertical="center" wrapText="1"/>
    </xf>
    <xf numFmtId="0" fontId="119" fillId="76" borderId="0" xfId="30097" applyFont="1" applyFill="1" applyAlignment="1">
      <alignment vertical="center"/>
    </xf>
    <xf numFmtId="0" fontId="0" fillId="0" borderId="0" xfId="0"/>
    <xf numFmtId="172" fontId="39" fillId="29" borderId="0" xfId="439" applyNumberFormat="1" applyFont="1" applyFill="1" applyAlignment="1" applyProtection="1">
      <alignment horizontal="center" vertical="center"/>
      <protection locked="0"/>
    </xf>
    <xf numFmtId="38" fontId="39" fillId="29" borderId="0" xfId="439" applyNumberFormat="1" applyFont="1" applyFill="1" applyAlignment="1" applyProtection="1">
      <alignment horizontal="center" vertical="center"/>
      <protection locked="0"/>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1" xfId="0" applyNumberFormat="1" applyFont="1" applyFill="1" applyBorder="1" applyAlignment="1" applyProtection="1">
      <alignment horizontal="left" vertical="center" wrapText="1"/>
    </xf>
    <xf numFmtId="0" fontId="0" fillId="0" borderId="41" xfId="0" applyNumberFormat="1" applyFont="1" applyFill="1" applyBorder="1" applyAlignment="1" applyProtection="1">
      <alignment horizontal="center" vertical="center"/>
    </xf>
    <xf numFmtId="0" fontId="0" fillId="0" borderId="41" xfId="0" applyFont="1" applyFill="1" applyBorder="1" applyAlignment="1" applyProtection="1">
      <alignment horizontal="left" vertical="center" wrapText="1"/>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39" xfId="0" applyFont="1" applyFill="1" applyBorder="1" applyAlignment="1">
      <alignment horizontal="center" vertical="center"/>
    </xf>
    <xf numFmtId="0" fontId="39" fillId="0" borderId="59" xfId="0" applyFont="1" applyFill="1" applyBorder="1" applyAlignment="1">
      <alignment horizontal="center" vertical="center"/>
    </xf>
    <xf numFmtId="0" fontId="66" fillId="0" borderId="0" xfId="0" applyFont="1" applyFill="1"/>
    <xf numFmtId="0" fontId="39" fillId="0" borderId="0" xfId="0" applyFont="1" applyFill="1" applyBorder="1" applyAlignment="1">
      <alignment horizontal="center" vertical="center"/>
    </xf>
    <xf numFmtId="0" fontId="51" fillId="0" borderId="29" xfId="0" applyNumberFormat="1" applyFont="1" applyFill="1" applyBorder="1" applyAlignment="1" applyProtection="1">
      <alignment horizontal="left" vertical="center" wrapText="1"/>
    </xf>
    <xf numFmtId="39" fontId="55" fillId="0" borderId="41" xfId="439" applyNumberFormat="1" applyFont="1" applyFill="1" applyBorder="1" applyAlignment="1" applyProtection="1">
      <alignment horizontal="center" vertical="center" wrapText="1"/>
    </xf>
    <xf numFmtId="0" fontId="59" fillId="0" borderId="0" xfId="0" applyNumberFormat="1" applyFont="1" applyFill="1" applyAlignment="1" applyProtection="1">
      <alignment horizontal="left" vertical="center" wrapText="1"/>
    </xf>
    <xf numFmtId="0" fontId="55" fillId="33" borderId="24" xfId="0" applyNumberFormat="1" applyFont="1" applyFill="1" applyBorder="1" applyAlignment="1" applyProtection="1">
      <alignment horizontal="left" vertical="center" wrapText="1"/>
    </xf>
    <xf numFmtId="177" fontId="55" fillId="0" borderId="22" xfId="439"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left" vertical="center" wrapText="1"/>
    </xf>
    <xf numFmtId="0" fontId="0" fillId="0" borderId="24"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4" xfId="0" applyNumberFormat="1" applyFont="1" applyFill="1" applyBorder="1" applyAlignment="1" applyProtection="1">
      <alignment horizontal="center" vertical="center" wrapText="1"/>
    </xf>
    <xf numFmtId="0" fontId="59" fillId="0" borderId="41" xfId="0" applyNumberFormat="1" applyFont="1" applyFill="1" applyBorder="1" applyAlignment="1" applyProtection="1">
      <alignment horizontal="left" vertical="center" wrapText="1"/>
    </xf>
    <xf numFmtId="0" fontId="55" fillId="0" borderId="27" xfId="0" applyNumberFormat="1" applyFont="1" applyFill="1" applyBorder="1" applyAlignment="1" applyProtection="1">
      <alignment horizontal="left" vertical="center" wrapText="1"/>
    </xf>
    <xf numFmtId="164" fontId="55" fillId="0" borderId="41"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164" fontId="55" fillId="0" borderId="28" xfId="439" applyNumberFormat="1" applyFont="1" applyFill="1" applyBorder="1" applyAlignment="1" applyProtection="1">
      <alignment horizontal="center" vertical="center" wrapText="1"/>
    </xf>
    <xf numFmtId="164" fontId="55" fillId="0" borderId="22" xfId="439" applyNumberFormat="1" applyFont="1" applyFill="1" applyBorder="1" applyAlignment="1" applyProtection="1">
      <alignment horizontal="center" vertical="center" wrapText="1"/>
    </xf>
    <xf numFmtId="0" fontId="55" fillId="0" borderId="22" xfId="0" applyNumberFormat="1" applyFont="1" applyFill="1" applyBorder="1" applyAlignment="1" applyProtection="1">
      <alignment horizontal="left" vertical="center" wrapText="1"/>
    </xf>
    <xf numFmtId="39" fontId="55" fillId="0" borderId="27" xfId="439" applyNumberFormat="1" applyFont="1" applyFill="1" applyBorder="1" applyAlignment="1" applyProtection="1">
      <alignment horizontal="center" vertical="center" wrapText="1"/>
    </xf>
    <xf numFmtId="164" fontId="55"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164" fontId="55" fillId="29" borderId="22" xfId="439" applyNumberFormat="1" applyFont="1" applyFill="1" applyBorder="1" applyAlignment="1" applyProtection="1">
      <alignment horizontal="center" vertical="center" wrapText="1"/>
      <protection locked="0"/>
    </xf>
    <xf numFmtId="3" fontId="55" fillId="0" borderId="22" xfId="439" applyNumberFormat="1" applyFont="1" applyFill="1" applyBorder="1" applyAlignment="1" applyProtection="1">
      <alignment horizontal="center" vertical="center" wrapText="1"/>
    </xf>
    <xf numFmtId="0" fontId="55" fillId="22" borderId="22" xfId="439" applyNumberFormat="1" applyFont="1" applyFill="1" applyBorder="1" applyAlignment="1" applyProtection="1">
      <alignment horizontal="center" vertical="center" wrapText="1"/>
      <protection locked="0"/>
    </xf>
    <xf numFmtId="3" fontId="55" fillId="0" borderId="41" xfId="439" applyNumberFormat="1" applyFont="1" applyFill="1" applyBorder="1" applyAlignment="1" applyProtection="1">
      <alignment horizontal="center" vertical="center" wrapText="1"/>
    </xf>
    <xf numFmtId="0" fontId="55" fillId="0" borderId="41"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5" fillId="77" borderId="24" xfId="0" applyNumberFormat="1" applyFont="1" applyFill="1" applyBorder="1" applyAlignment="1" applyProtection="1">
      <alignment horizontal="left" vertical="center" wrapText="1"/>
    </xf>
    <xf numFmtId="0" fontId="55" fillId="77" borderId="22" xfId="0" applyNumberFormat="1" applyFont="1" applyFill="1" applyBorder="1" applyAlignment="1" applyProtection="1">
      <alignment horizontal="left" vertical="center" wrapText="1"/>
    </xf>
    <xf numFmtId="0" fontId="39" fillId="77" borderId="25" xfId="0" applyNumberFormat="1" applyFont="1" applyFill="1" applyBorder="1" applyAlignment="1" applyProtection="1">
      <alignment horizontal="center" vertical="center"/>
    </xf>
    <xf numFmtId="0" fontId="0" fillId="77" borderId="30" xfId="0" applyFont="1" applyFill="1" applyBorder="1" applyAlignment="1" applyProtection="1">
      <alignment vertical="center" wrapText="1"/>
    </xf>
    <xf numFmtId="164" fontId="48" fillId="0" borderId="0" xfId="0" applyNumberFormat="1" applyFont="1" applyFill="1" applyAlignment="1" applyProtection="1">
      <alignment wrapText="1"/>
    </xf>
    <xf numFmtId="164" fontId="48" fillId="77" borderId="10" xfId="0" applyNumberFormat="1" applyFont="1" applyFill="1" applyBorder="1" applyAlignment="1" applyProtection="1">
      <alignment horizontal="center"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5"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5" fillId="21" borderId="0" xfId="0" applyFont="1" applyFill="1" applyBorder="1" applyAlignment="1" applyProtection="1">
      <alignment horizontal="center" vertical="center" wrapText="1"/>
    </xf>
    <xf numFmtId="0" fontId="0" fillId="0" borderId="25" xfId="0" applyNumberFormat="1" applyFont="1" applyFill="1" applyBorder="1" applyAlignment="1" applyProtection="1">
      <alignment horizontal="left" vertical="center" wrapText="1"/>
    </xf>
    <xf numFmtId="0" fontId="0" fillId="0" borderId="30" xfId="0" applyNumberFormat="1" applyFont="1" applyFill="1" applyBorder="1" applyAlignment="1" applyProtection="1">
      <alignment horizontal="left" vertical="center" wrapText="1"/>
    </xf>
    <xf numFmtId="37" fontId="0" fillId="0" borderId="28" xfId="439" applyNumberFormat="1" applyFont="1" applyBorder="1" applyAlignment="1" applyProtection="1">
      <alignment vertical="center"/>
    </xf>
    <xf numFmtId="37" fontId="0" fillId="31" borderId="28" xfId="439" applyNumberFormat="1" applyFont="1" applyFill="1" applyBorder="1" applyAlignment="1" applyProtection="1">
      <alignment vertical="center"/>
    </xf>
    <xf numFmtId="0" fontId="0" fillId="0" borderId="29" xfId="0" applyNumberFormat="1" applyFont="1" applyFill="1" applyBorder="1" applyAlignment="1" applyProtection="1">
      <alignment horizontal="left" vertical="center" wrapText="1"/>
    </xf>
    <xf numFmtId="0" fontId="0" fillId="0" borderId="41" xfId="0" applyFont="1" applyFill="1" applyBorder="1" applyProtection="1"/>
    <xf numFmtId="0" fontId="0" fillId="0" borderId="41" xfId="0" applyFont="1" applyFill="1" applyBorder="1" applyAlignment="1" applyProtection="1">
      <alignment horizontal="center" vertical="center"/>
    </xf>
    <xf numFmtId="3" fontId="0" fillId="0" borderId="0" xfId="0" applyNumberFormat="1" applyFont="1" applyFill="1" applyProtection="1"/>
    <xf numFmtId="37" fontId="0" fillId="0" borderId="28"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2" xfId="0" applyNumberFormat="1" applyFont="1" applyFill="1" applyBorder="1" applyAlignment="1" applyProtection="1">
      <alignment horizontal="left" vertical="center" wrapText="1"/>
    </xf>
    <xf numFmtId="37" fontId="0" fillId="23" borderId="27" xfId="439" applyNumberFormat="1" applyFont="1" applyFill="1" applyBorder="1" applyAlignment="1" applyProtection="1">
      <alignment vertical="center"/>
    </xf>
    <xf numFmtId="0" fontId="0" fillId="0" borderId="23" xfId="0" applyNumberFormat="1" applyFont="1" applyFill="1" applyBorder="1" applyAlignment="1" applyProtection="1">
      <alignment horizontal="left" vertical="center" wrapText="1"/>
    </xf>
    <xf numFmtId="0" fontId="0" fillId="22" borderId="41" xfId="0" applyFont="1" applyFill="1" applyBorder="1" applyAlignment="1" applyProtection="1">
      <alignment vertical="center"/>
    </xf>
    <xf numFmtId="37" fontId="0" fillId="0" borderId="26" xfId="439" applyNumberFormat="1" applyFont="1" applyFill="1" applyBorder="1" applyAlignment="1" applyProtection="1">
      <alignment vertical="center"/>
    </xf>
    <xf numFmtId="0" fontId="0" fillId="23" borderId="30" xfId="0" applyNumberFormat="1" applyFont="1" applyFill="1" applyBorder="1" applyAlignment="1" applyProtection="1">
      <alignment horizontal="left" vertical="center" wrapText="1"/>
    </xf>
    <xf numFmtId="0" fontId="0" fillId="33" borderId="24" xfId="0" applyNumberFormat="1" applyFont="1" applyFill="1" applyBorder="1" applyAlignment="1" applyProtection="1">
      <alignment horizontal="left" vertical="center" wrapText="1"/>
    </xf>
    <xf numFmtId="0" fontId="0" fillId="0" borderId="0" xfId="0" applyFont="1" applyFill="1" applyBorder="1" applyProtection="1"/>
    <xf numFmtId="0" fontId="0" fillId="0" borderId="0" xfId="0" applyFont="1" applyAlignment="1" applyProtection="1">
      <alignment wrapText="1"/>
    </xf>
    <xf numFmtId="37" fontId="0" fillId="0" borderId="27" xfId="439" applyNumberFormat="1" applyFont="1" applyFill="1" applyBorder="1" applyAlignment="1" applyProtection="1">
      <alignment vertical="center"/>
    </xf>
    <xf numFmtId="0" fontId="0" fillId="0" borderId="33" xfId="0" applyNumberFormat="1" applyFont="1" applyFill="1" applyBorder="1" applyAlignment="1" applyProtection="1">
      <alignment horizontal="left" vertical="center" wrapText="1"/>
    </xf>
    <xf numFmtId="0" fontId="0" fillId="0" borderId="0" xfId="0" applyFont="1" applyBorder="1" applyProtection="1"/>
    <xf numFmtId="0" fontId="0" fillId="34" borderId="0" xfId="0" applyFont="1" applyFill="1" applyAlignment="1" applyProtection="1">
      <alignment horizontal="center" vertical="center"/>
    </xf>
    <xf numFmtId="39" fontId="126" fillId="75" borderId="58" xfId="1562" applyNumberFormat="1" applyFont="1" applyFill="1" applyBorder="1" applyAlignment="1">
      <alignment horizontal="center" vertical="center" wrapText="1"/>
    </xf>
    <xf numFmtId="172" fontId="0" fillId="0" borderId="27" xfId="439" applyNumberFormat="1" applyFont="1" applyFill="1" applyBorder="1" applyAlignment="1" applyProtection="1">
      <alignment vertical="center"/>
    </xf>
    <xf numFmtId="0" fontId="0" fillId="23" borderId="24" xfId="0" applyNumberFormat="1" applyFont="1" applyFill="1" applyBorder="1" applyAlignment="1" applyProtection="1">
      <alignment horizontal="left" vertical="center" wrapText="1"/>
    </xf>
    <xf numFmtId="0" fontId="0" fillId="77" borderId="24" xfId="0" applyNumberFormat="1" applyFont="1" applyFill="1" applyBorder="1" applyAlignment="1" applyProtection="1">
      <alignment horizontal="left" vertical="center" wrapText="1"/>
    </xf>
    <xf numFmtId="0" fontId="126" fillId="77" borderId="0" xfId="0" applyFont="1" applyFill="1" applyAlignment="1" applyProtection="1">
      <alignment horizontal="left" vertical="center" wrapText="1"/>
    </xf>
    <xf numFmtId="164" fontId="0" fillId="77" borderId="22" xfId="439" applyNumberFormat="1" applyFont="1" applyFill="1" applyBorder="1" applyAlignment="1" applyProtection="1">
      <alignment horizontal="center" vertical="center" wrapText="1"/>
    </xf>
    <xf numFmtId="0" fontId="0" fillId="77" borderId="23" xfId="0" quotePrefix="1" applyNumberFormat="1" applyFont="1" applyFill="1" applyBorder="1" applyAlignment="1" applyProtection="1">
      <alignment horizontal="center" vertical="center" wrapText="1"/>
    </xf>
    <xf numFmtId="37" fontId="0" fillId="77" borderId="28" xfId="439" applyNumberFormat="1" applyFont="1" applyFill="1" applyBorder="1" applyAlignment="1" applyProtection="1">
      <alignment vertical="center"/>
    </xf>
    <xf numFmtId="0" fontId="0" fillId="22" borderId="24" xfId="0" applyNumberFormat="1" applyFont="1" applyFill="1" applyBorder="1" applyAlignment="1" applyProtection="1">
      <alignment horizontal="left" vertical="center" wrapText="1"/>
    </xf>
    <xf numFmtId="0" fontId="0" fillId="22" borderId="22" xfId="0" applyNumberFormat="1" applyFont="1" applyFill="1" applyBorder="1" applyAlignment="1" applyProtection="1">
      <alignment horizontal="left" vertical="center" wrapText="1"/>
    </xf>
    <xf numFmtId="37" fontId="0" fillId="77" borderId="27" xfId="439" applyNumberFormat="1" applyFont="1" applyFill="1" applyBorder="1" applyAlignment="1" applyProtection="1">
      <alignment vertical="center"/>
    </xf>
    <xf numFmtId="0" fontId="0" fillId="22" borderId="22" xfId="0" applyFont="1" applyFill="1" applyBorder="1" applyAlignment="1" applyProtection="1">
      <alignment vertical="center"/>
      <protection locked="0"/>
    </xf>
    <xf numFmtId="0" fontId="0" fillId="22" borderId="29" xfId="0" applyFont="1" applyFill="1" applyBorder="1" applyAlignment="1" applyProtection="1">
      <alignment vertical="center"/>
    </xf>
    <xf numFmtId="0" fontId="0" fillId="22" borderId="22" xfId="0" applyFont="1" applyFill="1" applyBorder="1" applyAlignment="1" applyProtection="1">
      <alignment vertical="center"/>
    </xf>
    <xf numFmtId="39" fontId="0" fillId="22" borderId="27" xfId="0" applyNumberFormat="1" applyFont="1" applyFill="1" applyBorder="1" applyAlignment="1" applyProtection="1">
      <alignment vertical="center"/>
    </xf>
    <xf numFmtId="0" fontId="0" fillId="22" borderId="27" xfId="0" applyFont="1" applyFill="1" applyBorder="1" applyAlignment="1" applyProtection="1">
      <alignment vertical="center"/>
    </xf>
    <xf numFmtId="0" fontId="0" fillId="22" borderId="28"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1"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7" xfId="439" applyNumberFormat="1" applyFont="1" applyFill="1" applyBorder="1" applyAlignment="1" applyProtection="1">
      <alignment vertical="center"/>
    </xf>
    <xf numFmtId="0" fontId="0" fillId="73" borderId="22" xfId="0" applyNumberFormat="1" applyFont="1" applyFill="1" applyBorder="1" applyAlignment="1" applyProtection="1">
      <alignment horizontal="left" vertical="center" wrapText="1"/>
    </xf>
    <xf numFmtId="49" fontId="0" fillId="73" borderId="60"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3" borderId="60" xfId="439" applyNumberFormat="1" applyFont="1" applyFill="1" applyBorder="1" applyAlignment="1" applyProtection="1">
      <alignment horizontal="center" vertical="center"/>
    </xf>
    <xf numFmtId="0" fontId="0" fillId="30" borderId="61" xfId="0" applyFont="1" applyFill="1" applyBorder="1"/>
    <xf numFmtId="49" fontId="0" fillId="30" borderId="0" xfId="0" applyNumberFormat="1" applyFont="1" applyFill="1" applyAlignment="1" applyProtection="1">
      <alignment horizontal="center"/>
    </xf>
    <xf numFmtId="41" fontId="0" fillId="0" borderId="61" xfId="0" applyNumberFormat="1" applyFont="1" applyFill="1" applyBorder="1" applyAlignment="1">
      <alignment horizontal="center" vertical="center" wrapText="1"/>
    </xf>
    <xf numFmtId="0" fontId="0" fillId="30" borderId="22" xfId="0" applyNumberFormat="1" applyFont="1" applyFill="1" applyBorder="1" applyAlignment="1" applyProtection="1">
      <alignment horizontal="left" vertical="center" wrapText="1"/>
    </xf>
    <xf numFmtId="49" fontId="0" fillId="30" borderId="59" xfId="439" applyNumberFormat="1" applyFont="1" applyFill="1" applyBorder="1" applyAlignment="1" applyProtection="1">
      <alignment horizontal="center" vertical="center"/>
    </xf>
    <xf numFmtId="14" fontId="0" fillId="30" borderId="0" xfId="0" applyNumberFormat="1" applyFont="1" applyFill="1" applyAlignment="1" applyProtection="1">
      <alignment horizontal="center"/>
    </xf>
    <xf numFmtId="14" fontId="0" fillId="30" borderId="59" xfId="439" applyNumberFormat="1" applyFont="1" applyFill="1" applyBorder="1" applyAlignment="1" applyProtection="1">
      <alignment horizontal="center" vertical="center"/>
    </xf>
    <xf numFmtId="0" fontId="0" fillId="77"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5" fillId="0" borderId="0" xfId="0" applyFont="1" applyAlignment="1" applyProtection="1">
      <alignment horizontal="center" vertical="center"/>
    </xf>
    <xf numFmtId="164" fontId="0" fillId="0" borderId="0" xfId="439" applyNumberFormat="1" applyFont="1" applyProtection="1"/>
    <xf numFmtId="38" fontId="44" fillId="0" borderId="0" xfId="439"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39" fillId="0" borderId="55" xfId="0" applyFont="1" applyFill="1" applyBorder="1" applyAlignment="1">
      <alignment vertical="center"/>
    </xf>
    <xf numFmtId="172"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2" fillId="0" borderId="0" xfId="0" applyFont="1" applyFill="1" applyAlignment="1" applyProtection="1">
      <alignment horizontal="left" vertical="center" wrapText="1"/>
    </xf>
    <xf numFmtId="0" fontId="0" fillId="0" borderId="31"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59" fillId="0" borderId="57"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3" borderId="0" xfId="0" applyFont="1" applyFill="1" applyAlignment="1" applyProtection="1">
      <alignment wrapText="1"/>
    </xf>
    <xf numFmtId="0" fontId="0" fillId="33"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7" fillId="21" borderId="12" xfId="439" applyNumberFormat="1" applyFont="1" applyFill="1" applyBorder="1" applyAlignment="1" applyProtection="1">
      <alignment horizontal="center" wrapText="1"/>
    </xf>
    <xf numFmtId="0" fontId="39" fillId="21" borderId="21" xfId="0" applyFont="1" applyFill="1" applyBorder="1" applyAlignment="1" applyProtection="1">
      <alignment horizontal="center" wrapText="1"/>
    </xf>
    <xf numFmtId="41" fontId="66" fillId="28" borderId="0" xfId="439" applyNumberFormat="1" applyFont="1" applyFill="1" applyAlignment="1" applyProtection="1">
      <alignment wrapText="1"/>
    </xf>
    <xf numFmtId="41" fontId="67" fillId="0" borderId="0" xfId="0" applyNumberFormat="1" applyFont="1" applyFill="1" applyAlignment="1" applyProtection="1">
      <alignment wrapText="1"/>
    </xf>
    <xf numFmtId="0" fontId="0" fillId="0" borderId="0" xfId="0" applyFont="1" applyFill="1" applyAlignment="1" applyProtection="1">
      <alignment wrapText="1"/>
      <protection locked="0"/>
    </xf>
    <xf numFmtId="164" fontId="0" fillId="0" borderId="0" xfId="0" applyNumberFormat="1" applyFont="1" applyFill="1" applyAlignment="1" applyProtection="1">
      <alignment wrapText="1"/>
      <protection locked="0"/>
    </xf>
    <xf numFmtId="0" fontId="0" fillId="0" borderId="41" xfId="0" applyFont="1" applyFill="1" applyBorder="1" applyAlignment="1" applyProtection="1">
      <alignment wrapText="1"/>
      <protection locked="0"/>
    </xf>
    <xf numFmtId="41" fontId="66" fillId="0" borderId="0" xfId="439" applyNumberFormat="1" applyFont="1" applyFill="1" applyAlignment="1" applyProtection="1">
      <alignment wrapText="1"/>
    </xf>
    <xf numFmtId="3" fontId="0" fillId="28" borderId="0" xfId="439" applyNumberFormat="1" applyFont="1" applyFill="1" applyAlignment="1" applyProtection="1">
      <alignment horizontal="center" vertical="center"/>
      <protection locked="0"/>
    </xf>
    <xf numFmtId="0" fontId="0" fillId="0" borderId="41" xfId="0" applyNumberFormat="1" applyFont="1" applyFill="1" applyBorder="1" applyAlignment="1" applyProtection="1">
      <alignment vertical="center" wrapText="1"/>
    </xf>
    <xf numFmtId="164" fontId="0" fillId="28" borderId="0" xfId="439" applyNumberFormat="1" applyFont="1" applyFill="1" applyProtection="1"/>
    <xf numFmtId="0" fontId="0" fillId="31" borderId="0" xfId="0" applyFont="1" applyFill="1" applyProtection="1"/>
    <xf numFmtId="41" fontId="66" fillId="0" borderId="0" xfId="439" applyNumberFormat="1" applyFont="1" applyFill="1" applyAlignment="1" applyProtection="1">
      <alignment vertical="center" wrapText="1"/>
    </xf>
    <xf numFmtId="39" fontId="66"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0" fontId="0" fillId="0" borderId="21" xfId="0" applyFont="1" applyFill="1" applyBorder="1"/>
    <xf numFmtId="0" fontId="0" fillId="0" borderId="0" xfId="0" applyFont="1" applyBorder="1"/>
    <xf numFmtId="0" fontId="0" fillId="0" borderId="52"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6" fillId="0" borderId="0" xfId="439" applyNumberFormat="1" applyFont="1" applyFill="1" applyAlignment="1" applyProtection="1">
      <alignment vertical="center" wrapText="1"/>
      <protection locked="0"/>
    </xf>
    <xf numFmtId="0" fontId="39" fillId="30" borderId="35" xfId="0" applyFont="1" applyFill="1" applyBorder="1" applyAlignment="1">
      <alignment horizontal="center" vertical="center" wrapText="1"/>
    </xf>
    <xf numFmtId="0" fontId="39" fillId="30" borderId="37" xfId="0" applyFont="1" applyFill="1" applyBorder="1" applyAlignment="1">
      <alignment horizontal="center" vertical="center" wrapText="1"/>
    </xf>
    <xf numFmtId="41" fontId="66"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3"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30" fillId="0" borderId="0" xfId="0" applyNumberFormat="1" applyFont="1" applyFill="1" applyAlignment="1" applyProtection="1">
      <alignment horizontal="left" vertical="center" wrapText="1"/>
    </xf>
    <xf numFmtId="0" fontId="0" fillId="0" borderId="41" xfId="0" applyFont="1" applyFill="1" applyBorder="1" applyAlignment="1" applyProtection="1">
      <alignment horizontal="center" vertical="center" wrapText="1"/>
    </xf>
    <xf numFmtId="0" fontId="39"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56" fillId="0" borderId="0" xfId="0" applyFont="1" applyFill="1" applyAlignment="1" applyProtection="1">
      <alignment vertical="center" wrapText="1"/>
    </xf>
    <xf numFmtId="0" fontId="39" fillId="0" borderId="0" xfId="0" applyFont="1" applyFill="1" applyAlignment="1" applyProtection="1">
      <alignment horizontal="center" vertical="center"/>
    </xf>
    <xf numFmtId="0" fontId="39" fillId="73" borderId="0" xfId="0" applyFont="1" applyFill="1" applyAlignment="1" applyProtection="1">
      <alignment vertical="center"/>
    </xf>
    <xf numFmtId="0" fontId="39" fillId="73" borderId="0" xfId="0" applyFont="1" applyFill="1" applyAlignment="1" applyProtection="1"/>
    <xf numFmtId="0" fontId="0" fillId="73" borderId="0" xfId="0" applyFont="1" applyFill="1" applyAlignment="1" applyProtection="1"/>
    <xf numFmtId="0" fontId="0" fillId="73" borderId="0" xfId="0" applyNumberFormat="1" applyFont="1" applyFill="1" applyAlignment="1" applyProtection="1">
      <alignment horizontal="left" vertical="center" wrapText="1"/>
    </xf>
    <xf numFmtId="164" fontId="0" fillId="73" borderId="0" xfId="439" applyNumberFormat="1" applyFont="1" applyFill="1" applyAlignment="1" applyProtection="1">
      <alignment vertical="center"/>
    </xf>
    <xf numFmtId="37" fontId="0" fillId="73" borderId="0" xfId="439" applyNumberFormat="1" applyFont="1" applyFill="1" applyAlignment="1" applyProtection="1">
      <alignment horizontal="center" vertical="center"/>
      <protection locked="0"/>
    </xf>
    <xf numFmtId="41" fontId="66" fillId="73" borderId="0" xfId="439" applyNumberFormat="1" applyFont="1" applyFill="1" applyAlignment="1" applyProtection="1">
      <alignment wrapText="1"/>
    </xf>
    <xf numFmtId="0" fontId="39" fillId="73" borderId="0" xfId="0" applyNumberFormat="1" applyFont="1" applyFill="1" applyAlignment="1" applyProtection="1">
      <alignment horizontal="left" vertical="center" wrapText="1"/>
    </xf>
    <xf numFmtId="164" fontId="0" fillId="73" borderId="0" xfId="439" applyNumberFormat="1" applyFont="1" applyFill="1" applyAlignment="1" applyProtection="1">
      <alignment horizontal="center" vertical="center"/>
      <protection locked="0"/>
    </xf>
    <xf numFmtId="41" fontId="67" fillId="73" borderId="0" xfId="439" applyNumberFormat="1" applyFont="1" applyFill="1" applyAlignment="1" applyProtection="1">
      <alignment wrapText="1"/>
    </xf>
    <xf numFmtId="0" fontId="56" fillId="73" borderId="0" xfId="0" applyFont="1" applyFill="1" applyAlignment="1" applyProtection="1">
      <alignment horizontal="left" vertical="center"/>
    </xf>
    <xf numFmtId="0" fontId="44" fillId="73" borderId="0" xfId="0" applyFont="1" applyFill="1" applyAlignment="1" applyProtection="1">
      <alignment horizontal="left" vertical="center"/>
    </xf>
    <xf numFmtId="0" fontId="0" fillId="73" borderId="0" xfId="0" applyNumberFormat="1" applyFont="1" applyFill="1" applyAlignment="1" applyProtection="1">
      <alignment wrapText="1"/>
    </xf>
    <xf numFmtId="0" fontId="0" fillId="73" borderId="0" xfId="0" applyFont="1" applyFill="1" applyAlignment="1" applyProtection="1">
      <alignment vertical="center"/>
    </xf>
    <xf numFmtId="164" fontId="0" fillId="73" borderId="0" xfId="0" applyNumberFormat="1" applyFont="1" applyFill="1" applyAlignment="1" applyProtection="1">
      <alignment vertical="center"/>
    </xf>
    <xf numFmtId="164" fontId="39" fillId="73" borderId="0" xfId="439" applyNumberFormat="1" applyFont="1" applyFill="1" applyAlignment="1" applyProtection="1">
      <alignment horizontal="center" vertical="center"/>
      <protection locked="0"/>
    </xf>
    <xf numFmtId="41" fontId="67" fillId="73" borderId="0" xfId="0" applyNumberFormat="1" applyFont="1" applyFill="1" applyAlignment="1" applyProtection="1">
      <alignment wrapText="1"/>
    </xf>
    <xf numFmtId="0" fontId="39" fillId="73" borderId="0" xfId="0" applyFont="1" applyFill="1" applyAlignment="1" applyProtection="1">
      <alignment horizontal="left" vertical="center"/>
    </xf>
    <xf numFmtId="0" fontId="0" fillId="73" borderId="0" xfId="0" applyFont="1" applyFill="1" applyAlignment="1" applyProtection="1">
      <alignment horizontal="left" vertical="center"/>
    </xf>
    <xf numFmtId="0" fontId="0" fillId="73" borderId="0" xfId="0" applyNumberFormat="1" applyFont="1" applyFill="1" applyAlignment="1" applyProtection="1">
      <alignment vertical="center" wrapText="1"/>
    </xf>
    <xf numFmtId="3" fontId="39" fillId="73" borderId="0" xfId="439" applyNumberFormat="1" applyFont="1" applyFill="1" applyAlignment="1" applyProtection="1">
      <alignment horizontal="center" vertical="center"/>
      <protection locked="0"/>
    </xf>
    <xf numFmtId="38" fontId="44" fillId="73" borderId="0" xfId="439" applyNumberFormat="1" applyFont="1" applyFill="1" applyAlignment="1" applyProtection="1">
      <alignment horizontal="center" vertical="center" wrapText="1"/>
    </xf>
    <xf numFmtId="164" fontId="0" fillId="73" borderId="0" xfId="439" applyNumberFormat="1" applyFont="1" applyFill="1" applyProtection="1"/>
    <xf numFmtId="164" fontId="0" fillId="73" borderId="0" xfId="439" applyNumberFormat="1" applyFont="1" applyFill="1" applyAlignment="1" applyProtection="1">
      <alignment horizontal="center" vertical="center"/>
    </xf>
    <xf numFmtId="0" fontId="0" fillId="73" borderId="0" xfId="0" applyFont="1" applyFill="1" applyProtection="1"/>
    <xf numFmtId="0" fontId="0" fillId="73" borderId="0" xfId="0" applyFont="1" applyFill="1" applyAlignment="1" applyProtection="1">
      <alignment horizontal="center" vertical="center" wrapText="1"/>
    </xf>
    <xf numFmtId="0" fontId="39" fillId="73" borderId="0" xfId="0" applyFont="1" applyFill="1" applyAlignment="1" applyProtection="1">
      <alignment horizontal="center" vertical="center" wrapText="1"/>
    </xf>
    <xf numFmtId="41" fontId="0" fillId="73" borderId="0" xfId="439" applyNumberFormat="1" applyFont="1" applyFill="1" applyAlignment="1" applyProtection="1">
      <alignment vertical="center" wrapText="1"/>
      <protection locked="0"/>
    </xf>
    <xf numFmtId="41" fontId="0" fillId="73" borderId="0" xfId="439" applyNumberFormat="1" applyFont="1" applyFill="1" applyAlignment="1" applyProtection="1">
      <alignment vertical="center" wrapText="1"/>
    </xf>
    <xf numFmtId="0" fontId="0" fillId="73" borderId="0" xfId="0" applyFont="1" applyFill="1" applyAlignment="1" applyProtection="1">
      <alignment wrapText="1"/>
      <protection locked="0"/>
    </xf>
    <xf numFmtId="0" fontId="138" fillId="73" borderId="0" xfId="0" applyFont="1" applyFill="1" applyAlignment="1" applyProtection="1">
      <alignment horizontal="left" vertical="center"/>
    </xf>
    <xf numFmtId="0" fontId="78" fillId="73" borderId="0" xfId="0" applyFont="1" applyFill="1" applyAlignment="1" applyProtection="1">
      <alignment vertical="center"/>
    </xf>
    <xf numFmtId="0" fontId="139" fillId="73" borderId="0" xfId="0" applyFont="1" applyFill="1" applyAlignment="1" applyProtection="1">
      <alignment vertical="center"/>
      <protection locked="0"/>
    </xf>
    <xf numFmtId="0" fontId="56" fillId="73" borderId="0" xfId="0" applyFont="1" applyFill="1" applyAlignment="1">
      <alignment vertical="center" wrapText="1"/>
    </xf>
    <xf numFmtId="41" fontId="140" fillId="0" borderId="0" xfId="0" applyNumberFormat="1" applyFont="1" applyFill="1" applyAlignment="1" applyProtection="1">
      <alignment wrapText="1"/>
    </xf>
    <xf numFmtId="0" fontId="56" fillId="73" borderId="0" xfId="0" applyFont="1" applyFill="1" applyAlignment="1" applyProtection="1">
      <alignment vertical="center"/>
    </xf>
    <xf numFmtId="166" fontId="0" fillId="21" borderId="16" xfId="0" applyNumberFormat="1" applyFont="1" applyFill="1" applyBorder="1" applyProtection="1"/>
    <xf numFmtId="0" fontId="0" fillId="0" borderId="0" xfId="0" applyAlignment="1">
      <alignment wrapText="1"/>
    </xf>
    <xf numFmtId="0" fontId="0" fillId="0" borderId="68" xfId="0" applyBorder="1"/>
    <xf numFmtId="0" fontId="0" fillId="0" borderId="76" xfId="0" applyBorder="1"/>
    <xf numFmtId="0" fontId="0" fillId="0" borderId="70" xfId="0" applyBorder="1"/>
    <xf numFmtId="0" fontId="0" fillId="0" borderId="75" xfId="0" applyBorder="1"/>
    <xf numFmtId="164" fontId="0" fillId="0" borderId="0" xfId="439" applyNumberFormat="1" applyFont="1" applyFill="1" applyProtection="1"/>
    <xf numFmtId="164" fontId="44" fillId="22" borderId="0" xfId="439" applyNumberFormat="1" applyFont="1" applyFill="1" applyAlignment="1" applyProtection="1">
      <alignment horizontal="center" vertical="center" wrapText="1"/>
    </xf>
    <xf numFmtId="41" fontId="67" fillId="0" borderId="0" xfId="439" applyNumberFormat="1" applyFont="1" applyFill="1" applyAlignment="1" applyProtection="1">
      <alignment horizontal="center" vertical="center" wrapText="1"/>
      <protection locked="0"/>
    </xf>
    <xf numFmtId="0" fontId="142" fillId="76" borderId="53" xfId="0" applyFont="1" applyFill="1" applyBorder="1" applyAlignment="1">
      <alignment horizontal="center" vertical="center" wrapText="1"/>
    </xf>
    <xf numFmtId="0" fontId="141" fillId="0" borderId="0" xfId="0" applyFont="1"/>
    <xf numFmtId="0" fontId="143" fillId="72" borderId="0" xfId="0" applyFont="1" applyFill="1" applyAlignment="1">
      <alignment horizontal="justify" vertical="center"/>
    </xf>
    <xf numFmtId="0" fontId="143" fillId="72" borderId="0" xfId="0" applyFont="1" applyFill="1" applyAlignment="1">
      <alignment vertical="center"/>
    </xf>
    <xf numFmtId="0" fontId="0" fillId="0" borderId="0" xfId="0" applyAlignment="1">
      <alignment vertical="center"/>
    </xf>
    <xf numFmtId="0" fontId="143" fillId="72" borderId="0" xfId="0" applyFont="1" applyFill="1" applyAlignment="1">
      <alignment vertical="center" wrapText="1"/>
    </xf>
    <xf numFmtId="0" fontId="147" fillId="72" borderId="0" xfId="0" applyFont="1" applyFill="1" applyAlignment="1">
      <alignment vertical="center"/>
    </xf>
    <xf numFmtId="0" fontId="148" fillId="72" borderId="0" xfId="611" applyFont="1" applyFill="1" applyAlignment="1" applyProtection="1">
      <alignment vertical="center"/>
      <protection locked="0"/>
    </xf>
    <xf numFmtId="0" fontId="147" fillId="72" borderId="0" xfId="0" applyFont="1" applyFill="1"/>
    <xf numFmtId="0" fontId="148" fillId="72" borderId="0" xfId="611" applyFont="1" applyFill="1" applyProtection="1">
      <protection locked="0"/>
    </xf>
    <xf numFmtId="0" fontId="114" fillId="72" borderId="0" xfId="30097" quotePrefix="1" applyFont="1" applyFill="1" applyAlignment="1">
      <alignment horizontal="left" vertical="center" wrapText="1" indent="1"/>
    </xf>
    <xf numFmtId="0" fontId="151" fillId="72" borderId="0" xfId="30097" applyFont="1" applyFill="1" applyAlignment="1">
      <alignment vertical="center" wrapText="1"/>
    </xf>
    <xf numFmtId="0" fontId="35" fillId="0" borderId="0" xfId="611"/>
    <xf numFmtId="0" fontId="143" fillId="72" borderId="0" xfId="30097" applyFont="1" applyFill="1" applyAlignment="1">
      <alignment vertical="center" wrapText="1"/>
    </xf>
    <xf numFmtId="38" fontId="0" fillId="0" borderId="0" xfId="0" applyNumberFormat="1" applyFont="1" applyFill="1" applyProtection="1"/>
    <xf numFmtId="14" fontId="0" fillId="0" borderId="0" xfId="0" applyNumberFormat="1" applyFont="1" applyProtection="1"/>
    <xf numFmtId="0" fontId="0" fillId="78" borderId="24" xfId="0" applyNumberFormat="1" applyFont="1" applyFill="1" applyBorder="1" applyAlignment="1" applyProtection="1">
      <alignment horizontal="left" vertical="center" wrapText="1"/>
    </xf>
    <xf numFmtId="164" fontId="48" fillId="33" borderId="0" xfId="0" applyNumberFormat="1" applyFont="1" applyFill="1" applyAlignment="1" applyProtection="1">
      <alignment wrapText="1"/>
    </xf>
    <xf numFmtId="1" fontId="0" fillId="0" borderId="0" xfId="0" applyNumberFormat="1" applyFont="1" applyFill="1" applyAlignment="1" applyProtection="1">
      <alignment horizontal="center" vertical="center"/>
    </xf>
    <xf numFmtId="0" fontId="0" fillId="20" borderId="0" xfId="0" applyFill="1"/>
    <xf numFmtId="0" fontId="0" fillId="29" borderId="0" xfId="0" applyFill="1" applyAlignment="1">
      <alignment horizontal="center"/>
    </xf>
    <xf numFmtId="0" fontId="0" fillId="20" borderId="0" xfId="0" applyFill="1" applyAlignment="1">
      <alignment horizontal="center"/>
    </xf>
    <xf numFmtId="0" fontId="0" fillId="31" borderId="0" xfId="0" applyFill="1" applyAlignment="1">
      <alignment horizontal="center"/>
    </xf>
    <xf numFmtId="0" fontId="0" fillId="31" borderId="0" xfId="0" applyFill="1"/>
    <xf numFmtId="0" fontId="0" fillId="0" borderId="0" xfId="0" applyFill="1"/>
    <xf numFmtId="0" fontId="0" fillId="79" borderId="0" xfId="0" applyFill="1" applyAlignment="1">
      <alignment horizontal="center"/>
    </xf>
    <xf numFmtId="0" fontId="0" fillId="79" borderId="0" xfId="0" applyFill="1"/>
    <xf numFmtId="0" fontId="0" fillId="79" borderId="0" xfId="0" applyNumberFormat="1" applyFont="1" applyFill="1" applyAlignment="1" applyProtection="1">
      <alignment horizontal="center" vertical="center"/>
    </xf>
    <xf numFmtId="0" fontId="0" fillId="79" borderId="41"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38" fontId="44" fillId="22" borderId="41" xfId="439" applyNumberFormat="1" applyFont="1" applyFill="1" applyBorder="1" applyAlignment="1" applyProtection="1">
      <alignment horizontal="center" vertical="center" wrapText="1"/>
    </xf>
    <xf numFmtId="4" fontId="0" fillId="0" borderId="0" xfId="0" applyNumberFormat="1"/>
    <xf numFmtId="178" fontId="41" fillId="30" borderId="61" xfId="0" applyNumberFormat="1" applyFont="1" applyFill="1" applyBorder="1" applyAlignment="1">
      <alignment wrapText="1"/>
    </xf>
    <xf numFmtId="178" fontId="55" fillId="0" borderId="27" xfId="439" applyNumberFormat="1" applyFont="1" applyFill="1" applyBorder="1" applyAlignment="1" applyProtection="1">
      <alignment horizontal="center" vertical="center" wrapText="1"/>
    </xf>
    <xf numFmtId="0" fontId="0" fillId="33" borderId="10" xfId="0" applyFill="1" applyBorder="1" applyAlignment="1">
      <alignment horizontal="center" vertical="center"/>
    </xf>
    <xf numFmtId="0" fontId="0" fillId="33" borderId="10" xfId="0" applyFill="1" applyBorder="1" applyAlignment="1">
      <alignment vertical="center" wrapText="1"/>
    </xf>
    <xf numFmtId="0" fontId="0" fillId="33" borderId="0" xfId="0" applyNumberFormat="1" applyFont="1" applyFill="1" applyAlignment="1" applyProtection="1">
      <alignment horizontal="center" vertical="center"/>
    </xf>
    <xf numFmtId="0" fontId="0" fillId="33" borderId="0" xfId="0" applyFill="1" applyAlignment="1">
      <alignment vertical="center" wrapText="1"/>
    </xf>
    <xf numFmtId="38" fontId="44" fillId="33" borderId="0" xfId="439" applyNumberFormat="1" applyFont="1" applyFill="1" applyAlignment="1" applyProtection="1">
      <alignment horizontal="center" vertical="center" wrapText="1"/>
    </xf>
    <xf numFmtId="0" fontId="44" fillId="0" borderId="41"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37" fontId="0" fillId="31" borderId="41" xfId="439" applyNumberFormat="1" applyFont="1" applyFill="1" applyBorder="1" applyAlignment="1" applyProtection="1">
      <alignment vertical="center"/>
    </xf>
    <xf numFmtId="0" fontId="0" fillId="35" borderId="0" xfId="0" applyFont="1" applyFill="1" applyAlignment="1" applyProtection="1">
      <alignment horizontal="center" vertical="center"/>
    </xf>
    <xf numFmtId="41" fontId="67" fillId="30" borderId="72" xfId="439" applyNumberFormat="1" applyFont="1" applyFill="1" applyBorder="1" applyAlignment="1">
      <alignment vertical="center" wrapText="1"/>
    </xf>
    <xf numFmtId="41" fontId="67" fillId="30" borderId="0" xfId="439" applyNumberFormat="1" applyFont="1" applyFill="1" applyAlignment="1">
      <alignment vertical="center" wrapText="1"/>
    </xf>
    <xf numFmtId="41" fontId="67" fillId="30" borderId="77" xfId="439" applyNumberFormat="1" applyFont="1" applyFill="1" applyBorder="1" applyAlignment="1">
      <alignment vertical="center" wrapText="1"/>
    </xf>
    <xf numFmtId="41" fontId="67" fillId="30" borderId="73" xfId="439" applyNumberFormat="1" applyFont="1" applyFill="1" applyBorder="1" applyAlignment="1">
      <alignment vertical="center" wrapText="1"/>
    </xf>
    <xf numFmtId="14" fontId="55" fillId="35" borderId="22" xfId="439"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xf>
    <xf numFmtId="164" fontId="0" fillId="0" borderId="0" xfId="0" applyNumberFormat="1" applyFont="1" applyFill="1" applyBorder="1" applyAlignment="1" applyProtection="1">
      <alignment wrapText="1"/>
      <protection locked="0"/>
    </xf>
    <xf numFmtId="0" fontId="55" fillId="0" borderId="0" xfId="0" applyNumberFormat="1" applyFont="1" applyFill="1" applyBorder="1" applyAlignment="1" applyProtection="1">
      <alignment horizontal="left" vertical="center" wrapText="1"/>
    </xf>
    <xf numFmtId="164" fontId="55" fillId="29" borderId="0" xfId="439" applyNumberFormat="1" applyFont="1" applyFill="1" applyBorder="1" applyAlignment="1" applyProtection="1">
      <alignment horizontal="center" vertical="center" wrapText="1"/>
      <protection locked="0"/>
    </xf>
    <xf numFmtId="3" fontId="55" fillId="0" borderId="0" xfId="439" applyNumberFormat="1" applyFont="1" applyFill="1" applyBorder="1" applyAlignment="1" applyProtection="1">
      <alignment horizontal="center" vertical="center" wrapText="1"/>
    </xf>
    <xf numFmtId="37" fontId="39" fillId="0" borderId="0" xfId="439" applyNumberFormat="1" applyFont="1" applyFill="1" applyBorder="1" applyAlignment="1" applyProtection="1">
      <alignment horizontal="center" vertical="center" wrapText="1"/>
    </xf>
    <xf numFmtId="38" fontId="0" fillId="0" borderId="0" xfId="0" applyNumberFormat="1" applyFont="1" applyFill="1" applyBorder="1" applyProtection="1"/>
    <xf numFmtId="1" fontId="0" fillId="0" borderId="24" xfId="0" applyNumberFormat="1" applyFont="1" applyFill="1" applyBorder="1" applyAlignment="1" applyProtection="1">
      <alignment horizontal="center" vertical="center" wrapText="1"/>
    </xf>
    <xf numFmtId="0" fontId="39" fillId="0" borderId="25" xfId="0" applyFont="1" applyBorder="1" applyAlignment="1">
      <alignment horizontal="center" vertical="center"/>
    </xf>
    <xf numFmtId="0" fontId="0" fillId="0" borderId="30" xfId="0" applyBorder="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24" xfId="0" applyBorder="1" applyAlignment="1">
      <alignment horizontal="center" vertical="center" wrapText="1"/>
    </xf>
    <xf numFmtId="0" fontId="0" fillId="0" borderId="22" xfId="0" applyBorder="1" applyAlignment="1">
      <alignment horizontal="left" vertical="center" wrapText="1"/>
    </xf>
    <xf numFmtId="0" fontId="0" fillId="0" borderId="34" xfId="0" applyBorder="1" applyAlignment="1">
      <alignment horizontal="center" vertical="center" wrapText="1"/>
    </xf>
    <xf numFmtId="0" fontId="0" fillId="0" borderId="34" xfId="0" applyBorder="1" applyAlignment="1">
      <alignment horizontal="left" vertical="center" wrapText="1"/>
    </xf>
    <xf numFmtId="0" fontId="39" fillId="0" borderId="0" xfId="0" applyFont="1" applyAlignment="1">
      <alignment horizontal="center" vertical="center"/>
    </xf>
    <xf numFmtId="0" fontId="0" fillId="0" borderId="34" xfId="0" applyBorder="1" applyAlignment="1">
      <alignment vertical="center" wrapText="1"/>
    </xf>
    <xf numFmtId="37" fontId="0" fillId="0" borderId="27" xfId="439" applyNumberFormat="1" applyFont="1" applyFill="1" applyBorder="1" applyAlignment="1" applyProtection="1">
      <alignment horizontal="center" vertical="center" wrapText="1"/>
    </xf>
    <xf numFmtId="39" fontId="0" fillId="0" borderId="27" xfId="439" applyNumberFormat="1" applyFont="1" applyFill="1" applyBorder="1" applyAlignment="1" applyProtection="1">
      <alignment vertical="center" wrapText="1"/>
    </xf>
    <xf numFmtId="0" fontId="156" fillId="0" borderId="0" xfId="0" applyFont="1" applyAlignment="1">
      <alignment horizontal="center"/>
    </xf>
    <xf numFmtId="0" fontId="156" fillId="0" borderId="0" xfId="0" applyFont="1" applyAlignment="1">
      <alignment wrapText="1"/>
    </xf>
    <xf numFmtId="0" fontId="156" fillId="0" borderId="0" xfId="0" applyFont="1" applyAlignment="1">
      <alignment horizontal="center" wrapText="1"/>
    </xf>
    <xf numFmtId="0" fontId="156" fillId="0" borderId="0" xfId="0" applyFont="1"/>
    <xf numFmtId="0" fontId="0" fillId="0" borderId="0" xfId="0" applyFont="1" applyAlignment="1" applyProtection="1">
      <alignment horizontal="center"/>
    </xf>
    <xf numFmtId="0" fontId="0" fillId="0" borderId="0" xfId="0" applyAlignment="1">
      <alignment horizontal="left" vertical="center"/>
    </xf>
    <xf numFmtId="0" fontId="153" fillId="0" borderId="0" xfId="0" applyFont="1" applyAlignment="1">
      <alignment horizontal="left" vertical="center"/>
    </xf>
    <xf numFmtId="0" fontId="78" fillId="0" borderId="38" xfId="0" applyFont="1" applyBorder="1"/>
    <xf numFmtId="0" fontId="78" fillId="0" borderId="38" xfId="0" applyFont="1" applyBorder="1" applyAlignment="1">
      <alignment wrapText="1"/>
    </xf>
    <xf numFmtId="0" fontId="39" fillId="0" borderId="13" xfId="0" applyFont="1" applyBorder="1" applyAlignment="1">
      <alignment horizontal="left" vertical="center"/>
    </xf>
    <xf numFmtId="0" fontId="0" fillId="0" borderId="16" xfId="0" applyBorder="1"/>
    <xf numFmtId="0" fontId="0" fillId="0" borderId="16" xfId="0" applyBorder="1" applyAlignment="1">
      <alignment wrapText="1"/>
    </xf>
    <xf numFmtId="0" fontId="39" fillId="0" borderId="35" xfId="0" applyFont="1" applyBorder="1" applyAlignment="1">
      <alignment horizontal="left" vertical="center"/>
    </xf>
    <xf numFmtId="0" fontId="0" fillId="0" borderId="36" xfId="0" applyBorder="1"/>
    <xf numFmtId="0" fontId="0" fillId="0" borderId="36" xfId="0" applyBorder="1" applyAlignment="1">
      <alignment wrapText="1"/>
    </xf>
    <xf numFmtId="0" fontId="0" fillId="0" borderId="10" xfId="0" applyBorder="1" applyAlignment="1">
      <alignment horizontal="center" vertical="center"/>
    </xf>
    <xf numFmtId="0" fontId="0" fillId="0" borderId="10" xfId="0" applyBorder="1" applyAlignment="1">
      <alignment vertical="center" wrapText="1"/>
    </xf>
    <xf numFmtId="0" fontId="66" fillId="0" borderId="10" xfId="0" applyFont="1" applyBorder="1" applyAlignment="1">
      <alignment vertical="center" wrapText="1"/>
    </xf>
    <xf numFmtId="0" fontId="0" fillId="0" borderId="10" xfId="0" applyBorder="1" applyAlignment="1">
      <alignment wrapText="1"/>
    </xf>
    <xf numFmtId="0" fontId="0" fillId="0" borderId="10" xfId="0" applyBorder="1" applyAlignment="1">
      <alignment horizontal="center"/>
    </xf>
    <xf numFmtId="0" fontId="0" fillId="0" borderId="69" xfId="0" applyBorder="1"/>
    <xf numFmtId="0" fontId="0" fillId="0" borderId="70" xfId="0" applyBorder="1" applyAlignment="1">
      <alignment wrapText="1"/>
    </xf>
    <xf numFmtId="0" fontId="0" fillId="0" borderId="68" xfId="0" applyBorder="1" applyAlignment="1">
      <alignment wrapText="1"/>
    </xf>
    <xf numFmtId="41" fontId="67" fillId="0" borderId="0" xfId="0" applyNumberFormat="1" applyFont="1" applyAlignment="1">
      <alignment wrapText="1"/>
    </xf>
    <xf numFmtId="37" fontId="56" fillId="29" borderId="0" xfId="439" applyNumberFormat="1" applyFont="1" applyFill="1" applyAlignment="1" applyProtection="1">
      <alignment horizontal="center" vertical="center" wrapText="1"/>
      <protection locked="0"/>
    </xf>
    <xf numFmtId="164" fontId="0" fillId="0" borderId="0" xfId="0" applyNumberFormat="1" applyAlignment="1" applyProtection="1">
      <alignment wrapText="1"/>
      <protection locked="0"/>
    </xf>
    <xf numFmtId="0" fontId="0" fillId="0" borderId="0" xfId="0" applyProtection="1">
      <protection locked="0"/>
    </xf>
    <xf numFmtId="41" fontId="67" fillId="80" borderId="0" xfId="0" applyNumberFormat="1" applyFont="1" applyFill="1" applyAlignment="1">
      <alignment vertical="center" wrapText="1"/>
    </xf>
    <xf numFmtId="38" fontId="0" fillId="0" borderId="0" xfId="0" applyNumberFormat="1" applyAlignment="1" applyProtection="1">
      <alignment wrapText="1"/>
      <protection locked="0"/>
    </xf>
    <xf numFmtId="0" fontId="0" fillId="0" borderId="0" xfId="0" applyAlignment="1" applyProtection="1">
      <alignment wrapText="1"/>
      <protection locked="0"/>
    </xf>
    <xf numFmtId="41" fontId="66" fillId="0" borderId="0" xfId="0" applyNumberFormat="1" applyFont="1" applyAlignment="1">
      <alignment wrapText="1"/>
    </xf>
    <xf numFmtId="168" fontId="39" fillId="0" borderId="0" xfId="0" applyNumberFormat="1" applyFont="1" applyFill="1" applyAlignment="1" applyProtection="1">
      <alignment vertical="center" wrapText="1"/>
    </xf>
    <xf numFmtId="0" fontId="0" fillId="0" borderId="0" xfId="0" applyFill="1" applyAlignment="1">
      <alignment wrapText="1"/>
    </xf>
    <xf numFmtId="41" fontId="62" fillId="0" borderId="0" xfId="0" applyNumberFormat="1" applyFont="1" applyAlignment="1">
      <alignment wrapText="1"/>
    </xf>
    <xf numFmtId="41" fontId="42" fillId="0" borderId="0" xfId="0" applyNumberFormat="1" applyFont="1" applyAlignment="1">
      <alignment wrapText="1"/>
    </xf>
    <xf numFmtId="41" fontId="61" fillId="0" borderId="0" xfId="0" applyNumberFormat="1" applyFont="1" applyAlignment="1">
      <alignment wrapText="1"/>
    </xf>
    <xf numFmtId="169" fontId="0" fillId="73" borderId="60" xfId="439" applyNumberFormat="1" applyFont="1" applyFill="1" applyBorder="1" applyAlignment="1" applyProtection="1">
      <alignment horizontal="center" vertical="center"/>
    </xf>
    <xf numFmtId="4" fontId="0" fillId="0" borderId="10" xfId="0" applyNumberFormat="1" applyBorder="1"/>
    <xf numFmtId="0" fontId="41" fillId="0" borderId="10" xfId="0" applyFont="1" applyBorder="1" applyAlignment="1" applyProtection="1">
      <alignment horizontal="right" wrapText="1"/>
    </xf>
    <xf numFmtId="0" fontId="41" fillId="0" borderId="10" xfId="0" applyFont="1" applyBorder="1" applyAlignment="1" applyProtection="1">
      <alignment horizontal="right" vertical="center" wrapText="1"/>
    </xf>
    <xf numFmtId="0" fontId="39" fillId="0" borderId="24" xfId="0" applyFont="1" applyBorder="1" applyAlignment="1">
      <alignment horizontal="center" vertical="center"/>
    </xf>
    <xf numFmtId="0" fontId="0" fillId="0" borderId="22" xfId="0" applyBorder="1" applyAlignment="1">
      <alignment vertical="center" wrapText="1"/>
    </xf>
    <xf numFmtId="0" fontId="39" fillId="31" borderId="24" xfId="0" applyFont="1" applyFill="1" applyBorder="1" applyAlignment="1">
      <alignment horizontal="center" vertical="center"/>
    </xf>
    <xf numFmtId="0" fontId="0" fillId="31" borderId="22" xfId="0" applyFill="1" applyBorder="1" applyAlignment="1">
      <alignment vertical="center" wrapText="1"/>
    </xf>
    <xf numFmtId="0" fontId="0" fillId="0" borderId="0" xfId="0" applyAlignment="1">
      <alignment vertical="center" wrapText="1"/>
    </xf>
    <xf numFmtId="0" fontId="39" fillId="31" borderId="41" xfId="0" applyFont="1" applyFill="1" applyBorder="1" applyAlignment="1">
      <alignment horizontal="center" vertical="center"/>
    </xf>
    <xf numFmtId="0" fontId="0" fillId="31" borderId="41" xfId="0" applyFill="1" applyBorder="1" applyAlignment="1">
      <alignment vertical="center" wrapText="1"/>
    </xf>
    <xf numFmtId="0" fontId="39" fillId="0" borderId="41" xfId="0" applyFont="1" applyBorder="1" applyAlignment="1">
      <alignment horizontal="center" vertical="center"/>
    </xf>
    <xf numFmtId="0" fontId="0" fillId="0" borderId="41" xfId="0" applyBorder="1" applyAlignment="1">
      <alignment vertical="center" wrapText="1"/>
    </xf>
    <xf numFmtId="0" fontId="39" fillId="31" borderId="25" xfId="0" applyFont="1" applyFill="1" applyBorder="1" applyAlignment="1">
      <alignment horizontal="center" vertical="center"/>
    </xf>
    <xf numFmtId="0" fontId="0" fillId="31" borderId="30" xfId="0" applyFill="1" applyBorder="1" applyAlignment="1">
      <alignment vertical="center" wrapText="1"/>
    </xf>
    <xf numFmtId="0" fontId="39" fillId="23" borderId="24" xfId="0" applyFont="1" applyFill="1" applyBorder="1" applyAlignment="1">
      <alignment horizontal="center" vertical="center"/>
    </xf>
    <xf numFmtId="0" fontId="0" fillId="0" borderId="41" xfId="0" applyBorder="1" applyAlignment="1">
      <alignment horizontal="left" vertical="center" wrapText="1"/>
    </xf>
    <xf numFmtId="0" fontId="39" fillId="23" borderId="25" xfId="0" applyFont="1" applyFill="1" applyBorder="1" applyAlignment="1">
      <alignment horizontal="center" vertical="center"/>
    </xf>
    <xf numFmtId="3" fontId="44" fillId="0" borderId="22" xfId="1540" applyFont="1" applyBorder="1" applyAlignment="1">
      <alignment vertical="center" wrapText="1"/>
    </xf>
    <xf numFmtId="0" fontId="0" fillId="0" borderId="29" xfId="0" applyBorder="1" applyAlignment="1">
      <alignment vertical="center" wrapText="1"/>
    </xf>
    <xf numFmtId="0" fontId="0" fillId="23" borderId="22" xfId="0" applyFill="1" applyBorder="1" applyAlignment="1">
      <alignment vertical="center" wrapText="1"/>
    </xf>
    <xf numFmtId="0" fontId="39" fillId="0" borderId="39" xfId="0" applyFont="1" applyBorder="1" applyAlignment="1">
      <alignment horizontal="center" vertical="center"/>
    </xf>
    <xf numFmtId="0" fontId="0" fillId="0" borderId="0" xfId="0" applyAlignment="1" applyProtection="1">
      <alignment vertical="center" wrapText="1"/>
      <protection locked="0"/>
    </xf>
    <xf numFmtId="0" fontId="39" fillId="33" borderId="39" xfId="0" applyFont="1" applyFill="1" applyBorder="1" applyAlignment="1">
      <alignment horizontal="center" vertical="center"/>
    </xf>
    <xf numFmtId="0" fontId="39" fillId="77" borderId="39" xfId="0" applyFont="1" applyFill="1" applyBorder="1" applyAlignment="1">
      <alignment horizontal="center" vertical="center"/>
    </xf>
    <xf numFmtId="0" fontId="0" fillId="77" borderId="22" xfId="0" applyFill="1" applyBorder="1" applyAlignment="1">
      <alignment vertical="center" wrapText="1"/>
    </xf>
    <xf numFmtId="1" fontId="40" fillId="24" borderId="0" xfId="439" applyNumberFormat="1" applyFont="1" applyFill="1" applyBorder="1" applyAlignment="1" applyProtection="1">
      <alignment horizontal="center" wrapText="1"/>
    </xf>
    <xf numFmtId="0" fontId="44" fillId="0" borderId="41" xfId="0" applyFont="1" applyFill="1" applyBorder="1" applyAlignment="1" applyProtection="1">
      <alignment horizontal="center" vertical="center" wrapText="1"/>
    </xf>
    <xf numFmtId="0" fontId="0" fillId="33" borderId="0" xfId="0" applyFont="1" applyFill="1" applyAlignment="1" applyProtection="1">
      <alignment horizontal="center" vertical="center" wrapText="1"/>
    </xf>
    <xf numFmtId="0" fontId="0" fillId="29" borderId="69" xfId="0" applyFill="1" applyBorder="1" applyAlignment="1" applyProtection="1">
      <alignment horizontal="center" vertical="center"/>
      <protection locked="0"/>
    </xf>
    <xf numFmtId="0" fontId="0" fillId="29" borderId="10" xfId="0" applyFill="1" applyBorder="1" applyAlignment="1" applyProtection="1">
      <alignment wrapText="1"/>
      <protection locked="0"/>
    </xf>
    <xf numFmtId="14" fontId="121" fillId="29" borderId="10" xfId="31721" applyNumberFormat="1" applyFont="1" applyFill="1" applyBorder="1" applyAlignment="1" applyProtection="1">
      <alignment horizontal="left"/>
      <protection locked="0"/>
    </xf>
    <xf numFmtId="0" fontId="0" fillId="0" borderId="62" xfId="0" applyBorder="1" applyAlignment="1">
      <alignment horizontal="center"/>
    </xf>
    <xf numFmtId="0" fontId="0" fillId="0" borderId="63" xfId="0" applyBorder="1"/>
    <xf numFmtId="0" fontId="0" fillId="0" borderId="64" xfId="0" applyBorder="1" applyAlignment="1">
      <alignment wrapText="1"/>
    </xf>
    <xf numFmtId="0" fontId="0" fillId="0" borderId="65"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66" xfId="0" applyBorder="1" applyAlignment="1">
      <alignment wrapText="1"/>
    </xf>
    <xf numFmtId="3" fontId="0" fillId="0" borderId="0" xfId="0" applyNumberFormat="1"/>
    <xf numFmtId="3" fontId="0" fillId="0" borderId="0" xfId="0" applyNumberFormat="1" applyFont="1" applyProtection="1"/>
    <xf numFmtId="0" fontId="0" fillId="35" borderId="0" xfId="0" applyFill="1"/>
    <xf numFmtId="0" fontId="0" fillId="34" borderId="0" xfId="0" applyFill="1"/>
    <xf numFmtId="0" fontId="158" fillId="0" borderId="0" xfId="0" applyFont="1"/>
    <xf numFmtId="0" fontId="158" fillId="0" borderId="0" xfId="0" applyNumberFormat="1" applyFont="1"/>
    <xf numFmtId="0" fontId="160" fillId="72" borderId="0" xfId="30097" applyFont="1" applyFill="1" applyAlignment="1">
      <alignment vertical="center" wrapText="1"/>
    </xf>
    <xf numFmtId="0" fontId="0" fillId="77" borderId="0" xfId="0" applyFill="1" applyAlignment="1">
      <alignment vertical="center" wrapText="1"/>
    </xf>
    <xf numFmtId="0" fontId="0" fillId="77" borderId="10" xfId="0" applyFill="1" applyBorder="1" applyAlignment="1" applyProtection="1">
      <alignment horizontal="center" vertical="center"/>
      <protection locked="0"/>
    </xf>
    <xf numFmtId="0" fontId="66" fillId="77" borderId="10" xfId="0" applyFont="1" applyFill="1" applyBorder="1" applyAlignment="1">
      <alignment vertical="center" wrapText="1"/>
    </xf>
    <xf numFmtId="0" fontId="0" fillId="29" borderId="10" xfId="0" applyFill="1" applyBorder="1" applyAlignment="1" applyProtection="1">
      <alignment horizontal="center" vertical="center"/>
      <protection locked="0"/>
    </xf>
    <xf numFmtId="3" fontId="0" fillId="29" borderId="69" xfId="0" applyNumberFormat="1" applyFill="1" applyBorder="1" applyAlignment="1" applyProtection="1">
      <alignment horizontal="center" vertical="center"/>
      <protection locked="0"/>
    </xf>
    <xf numFmtId="0" fontId="39" fillId="77" borderId="0" xfId="0" applyFont="1" applyFill="1" applyAlignment="1">
      <alignment horizontal="left" vertical="center"/>
    </xf>
    <xf numFmtId="0" fontId="67" fillId="33" borderId="78" xfId="0" applyFont="1" applyFill="1" applyBorder="1" applyAlignment="1" applyProtection="1">
      <alignment wrapText="1"/>
      <protection locked="0"/>
    </xf>
    <xf numFmtId="0" fontId="0" fillId="33" borderId="24" xfId="0" applyFill="1" applyBorder="1" applyAlignment="1">
      <alignment horizontal="left" vertical="center" wrapText="1"/>
    </xf>
    <xf numFmtId="1" fontId="0" fillId="0" borderId="23" xfId="0" applyNumberFormat="1" applyFont="1" applyFill="1" applyBorder="1" applyAlignment="1" applyProtection="1">
      <alignment horizontal="center" vertical="center" wrapText="1"/>
    </xf>
    <xf numFmtId="0" fontId="0" fillId="33" borderId="0" xfId="0" applyFill="1" applyAlignment="1" applyProtection="1">
      <alignment vertical="center" wrapText="1"/>
      <protection locked="0"/>
    </xf>
    <xf numFmtId="0" fontId="0" fillId="0" borderId="22" xfId="0" applyFill="1" applyBorder="1" applyAlignment="1">
      <alignment vertical="center" wrapText="1"/>
    </xf>
    <xf numFmtId="0" fontId="0" fillId="0" borderId="0" xfId="0" applyFill="1" applyAlignment="1">
      <alignment horizontal="left"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xf>
    <xf numFmtId="0" fontId="0" fillId="0" borderId="0" xfId="0" applyFill="1" applyAlignment="1">
      <alignment vertical="center" wrapText="1"/>
    </xf>
    <xf numFmtId="0" fontId="0" fillId="0" borderId="10" xfId="0" applyBorder="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horizontal="left" vertical="center" wrapText="1"/>
      <protection locked="0"/>
    </xf>
    <xf numFmtId="0" fontId="66" fillId="0" borderId="0" xfId="0" applyFont="1" applyFill="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66"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Font="1" applyAlignment="1" applyProtection="1">
      <alignment horizontal="left" vertical="center" wrapText="1"/>
      <protection locked="0"/>
    </xf>
    <xf numFmtId="38" fontId="66" fillId="20" borderId="0" xfId="0" applyNumberFormat="1" applyFont="1" applyFill="1" applyAlignment="1" applyProtection="1">
      <alignment horizontal="left" vertical="center" wrapText="1"/>
    </xf>
    <xf numFmtId="0" fontId="35" fillId="72" borderId="0" xfId="611" applyFill="1" applyAlignment="1">
      <alignment vertical="center"/>
    </xf>
    <xf numFmtId="0" fontId="0" fillId="0" borderId="0" xfId="0" applyAlignment="1" applyProtection="1">
      <alignment vertical="top"/>
      <protection locked="0"/>
    </xf>
    <xf numFmtId="0" fontId="0" fillId="0" borderId="0" xfId="0" applyNumberFormat="1" applyFont="1" applyFill="1" applyAlignment="1" applyProtection="1">
      <alignment horizontal="left" vertical="center"/>
      <protection locked="0"/>
    </xf>
    <xf numFmtId="14" fontId="0" fillId="0" borderId="0" xfId="0" applyNumberFormat="1" applyFont="1" applyAlignment="1" applyProtection="1">
      <alignment horizontal="left" vertical="center"/>
      <protection locked="0"/>
    </xf>
    <xf numFmtId="49" fontId="39" fillId="29" borderId="0" xfId="0" applyNumberFormat="1" applyFont="1" applyFill="1" applyAlignment="1" applyProtection="1">
      <alignment horizontal="center" vertical="center"/>
      <protection locked="0"/>
    </xf>
    <xf numFmtId="14" fontId="39" fillId="29" borderId="0" xfId="439" applyNumberFormat="1" applyFont="1" applyFill="1" applyAlignment="1" applyProtection="1">
      <alignment horizontal="center" vertical="center" wrapText="1"/>
      <protection locked="0"/>
    </xf>
    <xf numFmtId="49" fontId="39" fillId="30" borderId="13" xfId="0" applyNumberFormat="1" applyFont="1" applyFill="1" applyBorder="1" applyAlignment="1" applyProtection="1">
      <alignment horizontal="center"/>
      <protection locked="0"/>
    </xf>
    <xf numFmtId="14" fontId="39" fillId="30" borderId="13" xfId="0" applyNumberFormat="1" applyFont="1" applyFill="1" applyBorder="1" applyAlignment="1" applyProtection="1">
      <alignment horizontal="center"/>
      <protection locked="0"/>
    </xf>
    <xf numFmtId="179" fontId="39" fillId="30" borderId="13" xfId="0" applyNumberFormat="1" applyFont="1" applyFill="1" applyBorder="1" applyAlignment="1" applyProtection="1">
      <alignment horizontal="center"/>
      <protection locked="0"/>
    </xf>
    <xf numFmtId="49" fontId="162" fillId="30" borderId="13" xfId="611" applyNumberFormat="1" applyFont="1" applyFill="1" applyBorder="1" applyAlignment="1" applyProtection="1">
      <alignment horizontal="center"/>
      <protection locked="0"/>
    </xf>
    <xf numFmtId="0" fontId="66" fillId="0" borderId="10" xfId="0" applyFont="1" applyFill="1" applyBorder="1" applyAlignment="1">
      <alignment vertical="center" wrapText="1"/>
    </xf>
    <xf numFmtId="0" fontId="0" fillId="35" borderId="13" xfId="0" applyFont="1" applyFill="1" applyBorder="1" applyAlignment="1">
      <alignment horizontal="left" wrapText="1"/>
    </xf>
    <xf numFmtId="0" fontId="0" fillId="35" borderId="16" xfId="0" applyFont="1"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6" fillId="73" borderId="71" xfId="0" applyFont="1" applyFill="1" applyBorder="1" applyAlignment="1">
      <alignment horizontal="center" vertical="center" wrapText="1"/>
    </xf>
    <xf numFmtId="0" fontId="0" fillId="0" borderId="36" xfId="0" applyFont="1" applyBorder="1" applyAlignment="1">
      <alignment horizontal="left"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155" fillId="81" borderId="13" xfId="0" applyFont="1" applyFill="1" applyBorder="1" applyAlignment="1">
      <alignment horizontal="center" vertical="center"/>
    </xf>
    <xf numFmtId="0" fontId="155" fillId="81"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157" fillId="0" borderId="76" xfId="0" applyFont="1" applyBorder="1" applyAlignment="1">
      <alignment horizontal="center" wrapText="1"/>
    </xf>
    <xf numFmtId="0" fontId="157" fillId="0" borderId="74" xfId="0" applyFont="1" applyBorder="1" applyAlignment="1">
      <alignment horizontal="center" wrapText="1"/>
    </xf>
    <xf numFmtId="0" fontId="157" fillId="0" borderId="67" xfId="0" applyFont="1" applyBorder="1" applyAlignment="1">
      <alignment horizontal="center" wrapText="1"/>
    </xf>
  </cellXfs>
  <cellStyles count="31736">
    <cellStyle name="20% - Accent1" xfId="29486" builtinId="30" customBuiltin="1"/>
    <cellStyle name="20% - Accent1 2" xfId="29498" xr:uid="{B4D97588-4E6D-4F66-9660-485579464908}"/>
    <cellStyle name="20% - Accent2" xfId="29488" builtinId="34" customBuiltin="1"/>
    <cellStyle name="20% - Accent2 2" xfId="29499" xr:uid="{35B0F212-66A1-472C-9A01-199A3F0DF76E}"/>
    <cellStyle name="20% - Accent3" xfId="29490" builtinId="38" customBuiltin="1"/>
    <cellStyle name="20% - Accent3 2" xfId="29500" xr:uid="{96A9D8D9-2163-4871-AD2A-E6FAD8327E91}"/>
    <cellStyle name="20% - Accent4" xfId="29492" builtinId="42" customBuiltin="1"/>
    <cellStyle name="20% - Accent4 2" xfId="29501" xr:uid="{85AD3608-5EC0-473E-ABF2-FE57FA5CFC47}"/>
    <cellStyle name="20% - Accent5" xfId="29494" builtinId="46" customBuiltin="1"/>
    <cellStyle name="20% - Accent5 2" xfId="29502" xr:uid="{2FAF7B59-7AF2-4277-AFB8-4CED4BCD4AA4}"/>
    <cellStyle name="20% - Accent6" xfId="29496" builtinId="50" customBuiltin="1"/>
    <cellStyle name="20% - Accent6 2" xfId="29503" xr:uid="{FD542BF9-873D-4C28-BB47-353BB6433DA7}"/>
    <cellStyle name="40% - Accent1" xfId="29487" builtinId="31" customBuiltin="1"/>
    <cellStyle name="40% - Accent1 2" xfId="29504" xr:uid="{0AA31246-28F2-4031-B39E-24F57F4DDC66}"/>
    <cellStyle name="40% - Accent2" xfId="29489" builtinId="35" customBuiltin="1"/>
    <cellStyle name="40% - Accent2 2" xfId="29505" xr:uid="{0339A947-B4EF-413F-9CAB-D0CABA162D0E}"/>
    <cellStyle name="40% - Accent3" xfId="29491" builtinId="39" customBuiltin="1"/>
    <cellStyle name="40% - Accent3 2" xfId="29506" xr:uid="{CE323443-EBFB-44AC-8BFD-1096489AD057}"/>
    <cellStyle name="40% - Accent4" xfId="29493" builtinId="43" customBuiltin="1"/>
    <cellStyle name="40% - Accent4 2" xfId="29507" xr:uid="{1DDF968D-ECA9-419B-B4EF-BD60D065FFB9}"/>
    <cellStyle name="40% - Accent5" xfId="29495" builtinId="47" customBuiltin="1"/>
    <cellStyle name="40% - Accent5 2" xfId="29508" xr:uid="{02D52EC3-9136-44C4-ABDC-79A2B992ECE6}"/>
    <cellStyle name="40% - Accent6" xfId="29497" builtinId="51" customBuiltin="1"/>
    <cellStyle name="40% - Accent6 2" xfId="29509" xr:uid="{7AB5FB25-D096-4925-8629-B2984C52A4A8}"/>
    <cellStyle name="60% - Accent1 2" xfId="29511" xr:uid="{7BFD2628-E072-4C2E-A30D-99A65338F113}"/>
    <cellStyle name="60% - Accent1 3" xfId="29510" xr:uid="{BA6653BC-E10F-49F1-922C-B37BD20BEE19}"/>
    <cellStyle name="60% - Accent2 2" xfId="29513" xr:uid="{B882DD0F-CF38-4110-A0B9-6D557E839E6F}"/>
    <cellStyle name="60% - Accent2 3" xfId="29512" xr:uid="{DBBEE3D1-BAA2-420D-AAD0-54977FAFD7AB}"/>
    <cellStyle name="60% - Accent3 2" xfId="29515" xr:uid="{B675D886-1249-408E-9624-ACBD29CE5E3B}"/>
    <cellStyle name="60% - Accent3 3" xfId="29514" xr:uid="{FFB5D201-005A-462D-82FC-535C7CE075BC}"/>
    <cellStyle name="60% - Accent4 2" xfId="29517" xr:uid="{CED353FE-23B8-41C5-8DF6-5B6EF71C5850}"/>
    <cellStyle name="60% - Accent4 3" xfId="29516" xr:uid="{70AF2E1E-CEC4-4808-B667-18848E7B237D}"/>
    <cellStyle name="60% - Accent5 2" xfId="29519" xr:uid="{24EFBFA3-A241-4B03-9CF7-1D6C9FDB8D68}"/>
    <cellStyle name="60% - Accent5 3" xfId="29518" xr:uid="{2FF37EA9-BACD-426F-A9D1-CB53E08211DE}"/>
    <cellStyle name="60% - Accent6 2" xfId="29521" xr:uid="{9E87C1BF-4265-43A7-B9CC-CEB53C8178E0}"/>
    <cellStyle name="60% - Accent6 3" xfId="29520" xr:uid="{ADE31EA4-598F-40AE-8C52-523F301B9003}"/>
    <cellStyle name="Accent1" xfId="4839"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2" xr:uid="{9FFF7FF5-1157-4607-AB6B-BA41FCEAE106}"/>
    <cellStyle name="Accent1 36" xfId="34" xr:uid="{00000000-0005-0000-0000-000021000000}"/>
    <cellStyle name="Accent1 36 2" xfId="29523"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1" xr:uid="{081EF534-E64F-4523-85C5-C52D0496B0C3}"/>
    <cellStyle name="Accent1 7" xfId="70" xr:uid="{00000000-0005-0000-0000-000045000000}"/>
    <cellStyle name="Accent1 70" xfId="22941" xr:uid="{4DC46A14-6FD5-4703-B964-ECA4F0B990BA}"/>
    <cellStyle name="Accent1 71" xfId="23986" xr:uid="{88B3CE1F-60C4-438B-A98E-5663565F73D8}"/>
    <cellStyle name="Accent1 8" xfId="71" xr:uid="{00000000-0005-0000-0000-000046000000}"/>
    <cellStyle name="Accent1 9" xfId="72" xr:uid="{00000000-0005-0000-0000-000047000000}"/>
    <cellStyle name="Accent2" xfId="4840"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4" xr:uid="{FA96348D-F8A4-4421-AC84-88F50463AE41}"/>
    <cellStyle name="Accent2 36" xfId="106" xr:uid="{00000000-0005-0000-0000-000069000000}"/>
    <cellStyle name="Accent2 36 2" xfId="29525"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5" xr:uid="{5182FF0B-24DC-49CB-A283-39402094CB39}"/>
    <cellStyle name="Accent2 7" xfId="142" xr:uid="{00000000-0005-0000-0000-00008D000000}"/>
    <cellStyle name="Accent2 70" xfId="25153" xr:uid="{DB859796-D498-4E56-A125-E2DCDE4C795B}"/>
    <cellStyle name="Accent2 71" xfId="23713" xr:uid="{83A61C3E-87A1-4F6A-8122-B7A001AB4311}"/>
    <cellStyle name="Accent2 8" xfId="143" xr:uid="{00000000-0005-0000-0000-00008E000000}"/>
    <cellStyle name="Accent2 9" xfId="144" xr:uid="{00000000-0005-0000-0000-00008F000000}"/>
    <cellStyle name="Accent3" xfId="4841"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6" xr:uid="{6D42C670-79BA-41D0-B5D2-B979219AF29B}"/>
    <cellStyle name="Accent3 36" xfId="178" xr:uid="{00000000-0005-0000-0000-0000B1000000}"/>
    <cellStyle name="Accent3 36 2" xfId="29527"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5" xr:uid="{0A5F0C95-5616-4611-AF28-AA89E0277EF1}"/>
    <cellStyle name="Accent3 7" xfId="214" xr:uid="{00000000-0005-0000-0000-0000D5000000}"/>
    <cellStyle name="Accent3 70" xfId="25648" xr:uid="{E970874A-57B0-4CBC-9DC1-7D50C0AD51C2}"/>
    <cellStyle name="Accent3 71" xfId="25594" xr:uid="{AF994C2C-841D-49C9-8721-FA9396879B33}"/>
    <cellStyle name="Accent3 8" xfId="215" xr:uid="{00000000-0005-0000-0000-0000D6000000}"/>
    <cellStyle name="Accent3 9" xfId="216" xr:uid="{00000000-0005-0000-0000-0000D7000000}"/>
    <cellStyle name="Accent4" xfId="4842"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8" xr:uid="{10BFA22F-D3BD-4505-8E2E-CD3D2ED897CC}"/>
    <cellStyle name="Accent4 36" xfId="250" xr:uid="{00000000-0005-0000-0000-0000F9000000}"/>
    <cellStyle name="Accent4 36 2" xfId="29529"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3" xr:uid="{AED4E30E-FB92-4A5C-BCC6-8ADCF62D9D7B}"/>
    <cellStyle name="Accent4 7" xfId="286" xr:uid="{00000000-0005-0000-0000-00001D010000}"/>
    <cellStyle name="Accent4 70" xfId="25087" xr:uid="{F41DF068-013E-42BF-8021-6272E34725E0}"/>
    <cellStyle name="Accent4 71" xfId="23847" xr:uid="{5FC22722-3052-4868-94D9-E5570379FEF4}"/>
    <cellStyle name="Accent4 8" xfId="287" xr:uid="{00000000-0005-0000-0000-00001E010000}"/>
    <cellStyle name="Accent4 9" xfId="288" xr:uid="{00000000-0005-0000-0000-00001F010000}"/>
    <cellStyle name="Accent5" xfId="4843"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0" xr:uid="{458CA2AC-D926-4059-8065-048300B70009}"/>
    <cellStyle name="Accent5 36" xfId="322" xr:uid="{00000000-0005-0000-0000-000041010000}"/>
    <cellStyle name="Accent5 36 2" xfId="29531"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6" xr:uid="{26B30322-1C89-49D0-BA3E-F8658C186C8B}"/>
    <cellStyle name="Accent5 7" xfId="358" xr:uid="{00000000-0005-0000-0000-000065010000}"/>
    <cellStyle name="Accent5 70" xfId="25596" xr:uid="{07476C96-5AF1-4461-9D78-20043F9CC41D}"/>
    <cellStyle name="Accent5 71" xfId="23796" xr:uid="{A5A9B84C-234B-4744-B883-15586B3D4CBC}"/>
    <cellStyle name="Accent5 8" xfId="359" xr:uid="{00000000-0005-0000-0000-000066010000}"/>
    <cellStyle name="Accent5 9" xfId="360" xr:uid="{00000000-0005-0000-0000-000067010000}"/>
    <cellStyle name="Accent6" xfId="4844"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2" xr:uid="{DF070521-6078-474F-9C65-EEACD7551C73}"/>
    <cellStyle name="Accent6 36" xfId="394" xr:uid="{00000000-0005-0000-0000-000089010000}"/>
    <cellStyle name="Accent6 36 2" xfId="29533"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2" xr:uid="{893BB9CA-356D-471A-AD5F-9495431F0EFC}"/>
    <cellStyle name="Accent6 7" xfId="430" xr:uid="{00000000-0005-0000-0000-0000AD010000}"/>
    <cellStyle name="Accent6 70" xfId="23391" xr:uid="{600A1D35-8915-4E4F-910E-44B8813D2433}"/>
    <cellStyle name="Accent6 71" xfId="24894" xr:uid="{E9DA2F1C-4737-4689-9B35-D336BD388C4B}"/>
    <cellStyle name="Accent6 8" xfId="431" xr:uid="{00000000-0005-0000-0000-0000AE010000}"/>
    <cellStyle name="Accent6 9" xfId="432" xr:uid="{00000000-0005-0000-0000-0000AF010000}"/>
    <cellStyle name="AccountClassificationTotalRowBalanceCol" xfId="12255" xr:uid="{EC67F07D-7951-469F-8170-F5D0EECEF2B9}"/>
    <cellStyle name="AccountClassificationTotalRowDescCol" xfId="12256" xr:uid="{58C315D6-5F7A-4069-8511-56264FEB55D8}"/>
    <cellStyle name="AccountClassificationTotalRowJERefCol" xfId="12257" xr:uid="{A31CFF99-3CB9-4CA9-96B5-9617F3D74581}"/>
    <cellStyle name="AccountClassificationTotalRowNameCol" xfId="12258" xr:uid="{D8403E05-910B-416C-84D7-F4A4937E4F4E}"/>
    <cellStyle name="AccountClassificationTotalRowVarPectCol" xfId="12259" xr:uid="{0BE0B926-9C35-48BC-B042-7CE47D3A1851}"/>
    <cellStyle name="AccountClassificationTotalRowWPRefCol" xfId="12260" xr:uid="{925C4963-1C84-45C3-8947-534838B1E866}"/>
    <cellStyle name="AccountDetailRowBalanceCol" xfId="12261" xr:uid="{77667C83-8EFE-4812-AE3D-73F088645F26}"/>
    <cellStyle name="AccountDetailRowDescCol" xfId="12262" xr:uid="{F920A0ED-4A8B-4F46-8AB2-76F71763D448}"/>
    <cellStyle name="AccountDetailRowJERefCol" xfId="12263" xr:uid="{9813E5D3-12DB-437B-B303-16516C42BCDD}"/>
    <cellStyle name="AccountDetailRowNameCol" xfId="12264" xr:uid="{426F538C-E9A9-467F-B29B-D74FFDD9B789}"/>
    <cellStyle name="AccountDetailRowVarPectCol" xfId="12265" xr:uid="{07328471-F285-4FE4-A039-12C2FC29E23C}"/>
    <cellStyle name="AccountDetailRowWPRefCol" xfId="12266" xr:uid="{63D4C9A4-BEB1-48C5-9B6B-F97E2C59B285}"/>
    <cellStyle name="AccountNetIncomeLossRowBalanceCol" xfId="12267" xr:uid="{F448CEAA-67FF-4FC0-96A1-6BAFFBD6B911}"/>
    <cellStyle name="AccountNetIncomeLossRowDescCol" xfId="12268" xr:uid="{907304E3-D678-4386-80CB-0AE41803742B}"/>
    <cellStyle name="AccountNetIncomeLossRowJERefCol" xfId="12269" xr:uid="{4AD86227-B1E6-42D5-AC15-93DF6FB098AE}"/>
    <cellStyle name="AccountNetIncomeLossRowNameCol" xfId="12270" xr:uid="{6F1446DA-34A4-4BAF-AE61-E09B1700FDA3}"/>
    <cellStyle name="AccountNetIncomeLossRowWPRefCol" xfId="12271" xr:uid="{FB9B068C-3426-4FEC-9BCE-53BA3852EC52}"/>
    <cellStyle name="AccountTotalBalanceCol" xfId="12272" xr:uid="{62D17BB6-FF13-418C-9803-BAB02AACCA66}"/>
    <cellStyle name="AccountTotalDescCol" xfId="12273" xr:uid="{8B64D827-7F09-462E-AD85-47BFF4D4EC5F}"/>
    <cellStyle name="AccountTotalDetailRowBalanceCol" xfId="12274" xr:uid="{02C688DB-A53F-4634-A6D5-064A9432EEEE}"/>
    <cellStyle name="AccountTotalDetailRowDescCol" xfId="12275" xr:uid="{25B3EB54-7A7F-4CD3-885F-515F18EF8361}"/>
    <cellStyle name="AccountTotalDetailRowJERefCol" xfId="12276" xr:uid="{A63BC09C-87DF-40A4-B111-508D606087AE}"/>
    <cellStyle name="AccountTotalDetailRowNameCol" xfId="12277" xr:uid="{C8A154E5-6A0E-4713-A17B-7221D101338A}"/>
    <cellStyle name="AccountTotalDetailRowVarPectCol" xfId="12278" xr:uid="{84F7299E-C6F5-432C-BFBD-4CB12B0F8443}"/>
    <cellStyle name="AccountTotalDetailRowWPRefCol" xfId="12279" xr:uid="{3D152E01-12CD-4572-9BD1-848122C74E29}"/>
    <cellStyle name="AccountTotalJERefCol" xfId="12280" xr:uid="{D4B3EF14-29B4-479B-8ECA-AB86C6F7F9A7}"/>
    <cellStyle name="AccountTotalNameCol" xfId="12281" xr:uid="{2F9ADDFE-9B68-4482-9348-CA077A3EDE31}"/>
    <cellStyle name="AccountTotalVarPectCol" xfId="12282" xr:uid="{2442709C-27F3-4DDE-9EB7-6134EC287E40}"/>
    <cellStyle name="AccountTotalWPRefCol" xfId="12283" xr:uid="{7BE54512-808B-4A68-AD7A-9125B24E1990}"/>
    <cellStyle name="AccountTypeTotalRowBalanceCol" xfId="12284" xr:uid="{0BE8223E-693B-4C56-8A0A-753CB23F8E77}"/>
    <cellStyle name="AccountTypeTotalRowDescCol" xfId="12285" xr:uid="{E58BB922-D13D-408F-9FA2-B8C0E81CB2A6}"/>
    <cellStyle name="AccountTypeTotalRowJERefCol" xfId="12286" xr:uid="{E085CEA1-A898-4643-8859-2EC469AADDC6}"/>
    <cellStyle name="AccountTypeTotalRowNameCol" xfId="12287" xr:uid="{08BD6057-9984-4D2B-8FE3-BE14D7F0A517}"/>
    <cellStyle name="AccountTypeTotalRowVarPectCol" xfId="12288" xr:uid="{61376634-7F9D-4EE6-9142-386C6055B159}"/>
    <cellStyle name="AccountTypeTotalRowWPRefCol" xfId="12289" xr:uid="{48EB2C52-C95F-433B-AFFA-186036549B8C}"/>
    <cellStyle name="Bad" xfId="4831" builtinId="27" customBuiltin="1"/>
    <cellStyle name="Bad 2" xfId="433" xr:uid="{00000000-0005-0000-0000-0000B0010000}"/>
    <cellStyle name="Bad 3" xfId="434" xr:uid="{00000000-0005-0000-0000-0000B1010000}"/>
    <cellStyle name="Bad 4" xfId="29534" xr:uid="{9B249360-0FC1-414C-A036-E5117C73CAB0}"/>
    <cellStyle name="BlankRow" xfId="12290" xr:uid="{4121281A-F746-4EB3-9299-49886C4F50B5}"/>
    <cellStyle name="BlankRowJERefCol" xfId="12291" xr:uid="{4A2DC9E7-D0E0-4E32-854E-FD699096895D}"/>
    <cellStyle name="Calculation" xfId="4834" builtinId="22" customBuiltin="1"/>
    <cellStyle name="Calculation 2" xfId="435" xr:uid="{00000000-0005-0000-0000-0000B2010000}"/>
    <cellStyle name="Calculation 3" xfId="436" xr:uid="{00000000-0005-0000-0000-0000B3010000}"/>
    <cellStyle name="Calculation 4" xfId="29535" xr:uid="{69B00D0E-0C4F-4265-91AD-F9F8D74D5F25}"/>
    <cellStyle name="Check Cell" xfId="4836" builtinId="23" customBuiltin="1"/>
    <cellStyle name="Check Cell 2" xfId="437" xr:uid="{00000000-0005-0000-0000-0000B4010000}"/>
    <cellStyle name="Check Cell 3" xfId="438" xr:uid="{00000000-0005-0000-0000-0000B5010000}"/>
    <cellStyle name="Check Cell 4" xfId="29536" xr:uid="{6A797CFE-E1DB-4032-9CC3-6FDB2D608719}"/>
    <cellStyle name="ClassifiedGroupTotalRowBalanceCol" xfId="12292" xr:uid="{405D37AD-B4DC-4C92-8C46-7F7CFC07CBA4}"/>
    <cellStyle name="ClassifiedGroupTotalRowDescCol" xfId="12293" xr:uid="{E7D38FB1-798D-4C3C-98C6-838D02791D3A}"/>
    <cellStyle name="ClassifiedGroupTotalRowJERefCol" xfId="12294" xr:uid="{831BE3B0-EE1F-454E-B64E-69F4567A1AA3}"/>
    <cellStyle name="ClassifiedGroupTotalRowNameCol" xfId="12295" xr:uid="{C1AEECDB-0357-45C3-952A-630997EAB411}"/>
    <cellStyle name="ClassifiedGroupTotalRowVarPectCol" xfId="12296" xr:uid="{583C6BED-AEC6-4E68-A275-BAA2A7E3AB58}"/>
    <cellStyle name="ClassifiedGroupTotalRowWPRefCol" xfId="12297" xr:uid="{8A9A7AF6-C911-4BCB-89E3-3FDD97F991BE}"/>
    <cellStyle name="ColumnHeaderRowBalanceCol" xfId="12298" xr:uid="{7C7DE4C8-68BF-44E9-A73B-4EBD6CB0FF08}"/>
    <cellStyle name="ColumnHeaderRowBlankCol" xfId="12299" xr:uid="{2A222394-1C2F-4DA9-8F07-F4AD3EEF3074}"/>
    <cellStyle name="ColumnHeaderRowCreditCol" xfId="12300" xr:uid="{AB01A784-B20C-4530-8AB5-58C870EDC31F}"/>
    <cellStyle name="ColumnHeaderRowDebitCol" xfId="12301" xr:uid="{AA9769CB-8B00-4E2B-BB96-3990F105FE8C}"/>
    <cellStyle name="ColumnHeaderRowDescCol" xfId="12302" xr:uid="{068AC2D8-5FEE-4BA6-B901-D215B616B4D4}"/>
    <cellStyle name="ColumnHeaderRowJERefCol" xfId="12303" xr:uid="{C7181AB7-6507-49C6-928A-F0C56630FBFB}"/>
    <cellStyle name="ColumnHeaderRowNameCol" xfId="12304" xr:uid="{612FAA23-FF0B-4E7C-B59D-3FEBA5E19728}"/>
    <cellStyle name="ColumnHeaderRowVarPectCol" xfId="12305" xr:uid="{DEF1BC8B-0512-4843-AEB1-DB90351FCA08}"/>
    <cellStyle name="ColumnHeaderRowWPRefCol" xfId="12306" xr:uid="{FFAAEFC1-DBE6-4623-B0DF-2317B9F4CA0B}"/>
    <cellStyle name="ColumnMetadataRowBalanceCol" xfId="12307" xr:uid="{04DA5B81-7D03-4BE8-99F1-0766EFD488E2}"/>
    <cellStyle name="ColumnMetadataRowDescCol" xfId="12308" xr:uid="{13DB7B1F-19D8-432A-9D4E-1D5AF44731B8}"/>
    <cellStyle name="ColumnMetadataRowJERefCol" xfId="12309" xr:uid="{DBDAF870-853B-4BCC-BD1D-94D1E72596D5}"/>
    <cellStyle name="ColumnMetadataRowNameCol" xfId="12310" xr:uid="{40E06265-6E66-4B92-B6E2-3B3B201B073D}"/>
    <cellStyle name="ColumnMetadataRowVarPectCol" xfId="12311" xr:uid="{DDEC6B24-578F-4BEC-8F1B-38AD75381ACE}"/>
    <cellStyle name="ColumnMetadataRowWPRefCol" xfId="12312" xr:uid="{D32F0F8B-6E9B-454B-A50A-8D99187F6004}"/>
    <cellStyle name="Comma" xfId="439" builtinId="3"/>
    <cellStyle name="Comma 10" xfId="440" xr:uid="{00000000-0005-0000-0000-0000B7010000}"/>
    <cellStyle name="Comma 10 10" xfId="12489"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7" xr:uid="{D9BB79B8-EC73-46E8-8D77-2E16F508B2FE}"/>
    <cellStyle name="Comma 10 2 2 2 2 2" xfId="29793" xr:uid="{F4742CAB-EE8A-4F65-A5A1-A8EA60CAE710}"/>
    <cellStyle name="Comma 10 2 2 2 3" xfId="24672" xr:uid="{DDF8ACA5-2AFD-4024-B635-F103D987427D}"/>
    <cellStyle name="Comma 10 2 2 2 4" xfId="30047" xr:uid="{3022D834-5AD4-4789-AA9A-422519C0A007}"/>
    <cellStyle name="Comma 10 2 2 3" xfId="4847" xr:uid="{8F94D0E0-B6FC-4A5A-96EA-540CD9CE6C5C}"/>
    <cellStyle name="Comma 10 2 2 3 2" xfId="28025" xr:uid="{9E108CF4-A88E-4CA8-B7DD-2946C5BBAD03}"/>
    <cellStyle name="Comma 10 2 2 3 2 2" xfId="31199" xr:uid="{B8614D68-E4D5-449A-AC4B-CDF4ED1EE035}"/>
    <cellStyle name="Comma 10 2 2 3 2 3" xfId="30640" xr:uid="{DFF08651-449D-4396-9E32-8C7D875A6813}"/>
    <cellStyle name="Comma 10 2 2 3 3" xfId="27611" xr:uid="{6FAB1EFE-AC33-4147-AFD2-28C5CB62D791}"/>
    <cellStyle name="Comma 10 2 2 3 4" xfId="14135" xr:uid="{F3B714C7-5286-4F66-BD1E-FB5924FE93A4}"/>
    <cellStyle name="Comma 10 2 2 4" xfId="6588" xr:uid="{9056E6DA-5EE2-4826-8E91-19EEF6F31924}"/>
    <cellStyle name="Comma 10 2 2 4 2" xfId="16968" xr:uid="{DDBF2E34-1085-47E9-99D9-AA0D68F84FEB}"/>
    <cellStyle name="Comma 10 2 2 5" xfId="9421" xr:uid="{2BD3351E-5285-4068-A1CD-BDB9D3138106}"/>
    <cellStyle name="Comma 10 2 2 5 2" xfId="19801" xr:uid="{61E9841B-2269-452F-80E0-AFED4E54080A}"/>
    <cellStyle name="Comma 10 2 2 6" xfId="24957" xr:uid="{A4F3E5C3-5BA0-421D-8D09-1134D3D9172B}"/>
    <cellStyle name="Comma 10 2 2 7" xfId="13510" xr:uid="{CB1A8726-DCC6-4716-969A-F4081216B883}"/>
    <cellStyle name="Comma 10 2 3" xfId="1563" xr:uid="{00000000-0005-0000-0000-0000BB010000}"/>
    <cellStyle name="Comma 10 2 3 2" xfId="2663" xr:uid="{00000000-0005-0000-0000-000078010000}"/>
    <cellStyle name="Comma 10 2 3 2 2" xfId="7786" xr:uid="{5F8EE468-F6B4-4573-B120-25BA1906DD12}"/>
    <cellStyle name="Comma 10 2 3 2 2 2" xfId="18166" xr:uid="{176782E4-13ED-4672-B2E4-6297AD0C978B}"/>
    <cellStyle name="Comma 10 2 3 2 3" xfId="10619" xr:uid="{6A628ADD-E2E1-48FC-8D32-29571B3F0AC6}"/>
    <cellStyle name="Comma 10 2 3 2 3 2" xfId="20999" xr:uid="{DBA562FE-9BE1-4D99-B41E-9E56D35F26A8}"/>
    <cellStyle name="Comma 10 2 3 2 4" xfId="28609" xr:uid="{35C489F4-22D2-407C-B5BF-F853F4F9D7A3}"/>
    <cellStyle name="Comma 10 2 3 2 5" xfId="27159" xr:uid="{74CEBE64-5A54-4301-858A-2278E6D1CEE1}"/>
    <cellStyle name="Comma 10 2 3 2 6" xfId="15333" xr:uid="{59487802-4CB8-4A0C-A2FD-39623F13DE8E}"/>
    <cellStyle name="Comma 10 2 3 3" xfId="3641" xr:uid="{00000000-0005-0000-0000-0000BB010000}"/>
    <cellStyle name="Comma 10 2 3 4" xfId="5534" xr:uid="{2DF98002-6EFF-4F85-A30A-8AA3CBFF876D}"/>
    <cellStyle name="Comma 10 2 3 4 2" xfId="29748" xr:uid="{CF5D2640-E526-43E0-BA56-AD4FA4FBFC5A}"/>
    <cellStyle name="Comma 10 2 3 5" xfId="23966" xr:uid="{872D2A5E-2248-4DBD-A4C8-F9817C8FE0C9}"/>
    <cellStyle name="Comma 10 2 3 5 2" xfId="29839" xr:uid="{53EBA3A0-8A8E-41BA-BEEA-5C5EFEDBB1D3}"/>
    <cellStyle name="Comma 10 2 3 6" xfId="25641" xr:uid="{37760901-87CF-4549-AF24-A8609D3586EE}"/>
    <cellStyle name="Comma 10 2 3 7" xfId="13063" xr:uid="{11E1BAD5-65BA-4AE4-965F-56AA1D657AA5}"/>
    <cellStyle name="Comma 10 2 4" xfId="1561" xr:uid="{00000000-0005-0000-0000-0000BC010000}"/>
    <cellStyle name="Comma 10 2 4 2" xfId="4675" xr:uid="{76A30654-04E8-43F3-9BD2-5D61777624B5}"/>
    <cellStyle name="Comma 10 2 4 3" xfId="24995" xr:uid="{BCC21D0C-6164-4C0C-BE9D-19D73485CCD6}"/>
    <cellStyle name="Comma 10 2 4 3 2" xfId="29890" xr:uid="{3C345DA9-232A-4A53-AA10-55EDA166162A}"/>
    <cellStyle name="Comma 10 2 4 4" xfId="24680" xr:uid="{6007113F-9924-4D05-9E4A-D2077AEB8462}"/>
    <cellStyle name="Comma 10 2 4 5" xfId="26742" xr:uid="{77397AB9-4755-44AE-AC6E-A2E289AE7EE8}"/>
    <cellStyle name="Comma 10 2 5" xfId="3811" xr:uid="{A83598A2-AE72-45A7-B601-A55EF01150CB}"/>
    <cellStyle name="Comma 10 2 5 2" xfId="25193" xr:uid="{207B08F6-F371-4D90-A4E2-3906049E9723}"/>
    <cellStyle name="Comma 10 2 5 2 2" xfId="29674" xr:uid="{910931E2-DB10-4C31-A77B-FB04EFA1DED8}"/>
    <cellStyle name="Comma 10 2 5 2 2 2" xfId="31156" xr:uid="{21B53B7A-B52F-4990-BABE-5580191787F7}"/>
    <cellStyle name="Comma 10 2 5 2 3" xfId="30639" xr:uid="{7EC80DBB-6F40-40B4-9324-B9E60C405E46}"/>
    <cellStyle name="Comma 10 2 5 3" xfId="25743" xr:uid="{0CB8BCFE-C336-455F-AB49-F3C7B1BC9CDD}"/>
    <cellStyle name="Comma 10 2 5 4" xfId="26725" xr:uid="{E10D12CB-9FC4-43DF-9506-CC26BADEEDA0}"/>
    <cellStyle name="Comma 10 2 6" xfId="22923" xr:uid="{6875A78D-7D82-435D-82A6-AE342806D5C5}"/>
    <cellStyle name="Comma 10 2 6 2" xfId="29716" xr:uid="{75234A64-AAA0-42BA-A9EA-3C0DB2735BB4}"/>
    <cellStyle name="Comma 10 2 7" xfId="28537" xr:uid="{DC7A2659-338F-45FE-B0DB-9DBBE3311BDD}"/>
    <cellStyle name="Comma 10 2 7 2" xfId="29671" xr:uid="{C346A8C2-3DB3-42DB-A377-6D31684099AA}"/>
    <cellStyle name="Comma 10 2 7 2 2" xfId="31208" xr:uid="{3241FD88-2E3A-4A7F-91A8-62B6F4940F71}"/>
    <cellStyle name="Comma 10 2 8" xfId="29837" xr:uid="{40B22064-AAF7-4863-8F25-65D531C30E59}"/>
    <cellStyle name="Comma 10 2 9" xfId="29982"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599" xr:uid="{8D6FBC3B-4AE4-4914-9366-0DFD7FECC23F}"/>
    <cellStyle name="Comma 10 3 2 2 3" xfId="26095" xr:uid="{327F2421-D34A-4BF2-8FAF-3BEE61ADE475}"/>
    <cellStyle name="Comma 10 3 2 3" xfId="2056" xr:uid="{00000000-0005-0000-0000-0000BE010000}"/>
    <cellStyle name="Comma 10 3 2 4" xfId="23888" xr:uid="{AAA2E3EE-1A35-4B5E-8F80-42D80BD38AF3}"/>
    <cellStyle name="Comma 10 3 3" xfId="3710" xr:uid="{00000000-0005-0000-0000-0000BD010000}"/>
    <cellStyle name="Comma 10 3 3 2" xfId="8612" xr:uid="{2A78C46A-E05F-438C-BA51-FBD76F44447E}"/>
    <cellStyle name="Comma 10 3 3 2 2" xfId="18992" xr:uid="{010FD0E0-CF72-419E-8CF2-96500DC79564}"/>
    <cellStyle name="Comma 10 3 3 3" xfId="11445" xr:uid="{63F0ACF9-6F3B-49A6-8C71-695A93F58B79}"/>
    <cellStyle name="Comma 10 3 3 3 2" xfId="21825" xr:uid="{784215F6-1FD0-4B50-B45F-E127D94D8A4B}"/>
    <cellStyle name="Comma 10 3 3 4" xfId="28011" xr:uid="{2DC75837-1CB4-452D-A541-699F806A60CA}"/>
    <cellStyle name="Comma 10 3 3 5" xfId="26710" xr:uid="{7ED3D6DD-A23C-49A8-BB74-986A9754EE9B}"/>
    <cellStyle name="Comma 10 3 3 6" xfId="16159" xr:uid="{36F2651F-7F03-4479-9E44-CF2351D6B5C7}"/>
    <cellStyle name="Comma 10 3 4" xfId="3807" xr:uid="{EAE0A1BB-398B-4B0E-97CB-A6B937EE0D30}"/>
    <cellStyle name="Comma 10 3 4 2" xfId="8642" xr:uid="{B77E9739-E0B6-4CB6-A8E3-908742B6A29E}"/>
    <cellStyle name="Comma 10 3 4 2 2" xfId="19022" xr:uid="{EA9B0E7B-2A96-4591-9E19-673D8E0FF155}"/>
    <cellStyle name="Comma 10 3 4 2 3" xfId="31001" xr:uid="{E590BC16-15EE-4924-8848-778D3E4A89CE}"/>
    <cellStyle name="Comma 10 3 4 2 4" xfId="30641" xr:uid="{4DFC3DE0-3B6C-4F74-9DAC-4286A1C1DC94}"/>
    <cellStyle name="Comma 10 3 4 3" xfId="11475" xr:uid="{DD48EF75-8BB0-47E0-81A4-D35EC994FA2A}"/>
    <cellStyle name="Comma 10 3 4 3 2" xfId="21855" xr:uid="{B57C2FB3-340F-48A5-A7EF-B586DF7D40CF}"/>
    <cellStyle name="Comma 10 3 4 4" xfId="27989" xr:uid="{7D85175A-C573-446F-ACB0-0B75D0B2CB77}"/>
    <cellStyle name="Comma 10 3 4 5" xfId="26388" xr:uid="{A7958FA7-1C14-404A-B491-C01E167E4EDE}"/>
    <cellStyle name="Comma 10 3 4 6" xfId="16189" xr:uid="{A48C4FDC-3452-4999-A7E2-7585CD56C584}"/>
    <cellStyle name="Comma 10 3 5" xfId="4848" xr:uid="{A822458D-70D9-4B97-A615-B507EC140565}"/>
    <cellStyle name="Comma 10 3 5 2" xfId="14136" xr:uid="{73B791F9-DE67-4FFD-8BCD-ED93836E3ECA}"/>
    <cellStyle name="Comma 10 3 6" xfId="6589" xr:uid="{71392CA9-A50D-40B1-8EC0-5A00FF867C5C}"/>
    <cellStyle name="Comma 10 3 6 2" xfId="16969" xr:uid="{A3E61896-2352-411B-81DF-5E56AC748DE4}"/>
    <cellStyle name="Comma 10 3 7" xfId="9422" xr:uid="{9C025ABB-A3AD-49D7-B597-25A86D774F06}"/>
    <cellStyle name="Comma 10 3 7 2" xfId="19802" xr:uid="{45E9E58C-247D-4648-BCB9-2A448034C4E9}"/>
    <cellStyle name="Comma 10 3 8" xfId="26871" xr:uid="{DF5E808F-39A0-46CE-975A-3BD5A16775B2}"/>
    <cellStyle name="Comma 10 4" xfId="1565" xr:uid="{00000000-0005-0000-0000-0000BF010000}"/>
    <cellStyle name="Comma 10 4 2" xfId="3009" xr:uid="{00000000-0005-0000-0000-00007A010000}"/>
    <cellStyle name="Comma 10 4 2 2" xfId="8088" xr:uid="{6B599C17-3F10-44EB-ACDF-6655006877DD}"/>
    <cellStyle name="Comma 10 4 2 2 2" xfId="28775" xr:uid="{18929A66-F6E2-4BC7-8032-BFA3FDC7C4E0}"/>
    <cellStyle name="Comma 10 4 2 2 2 2" xfId="31213" xr:uid="{C5898CD3-95E5-4E55-97B3-E7DFF2EDE9B8}"/>
    <cellStyle name="Comma 10 4 2 2 2 3" xfId="30643" xr:uid="{15F7C382-4917-4D01-9DFB-DA9009983639}"/>
    <cellStyle name="Comma 10 4 2 2 3" xfId="27977" xr:uid="{EFE62449-1A0E-4B62-8359-06E7D869BAD5}"/>
    <cellStyle name="Comma 10 4 2 2 4" xfId="18468" xr:uid="{25D77FA2-7C98-4FC0-A588-80542FA22A9C}"/>
    <cellStyle name="Comma 10 4 2 3" xfId="10921" xr:uid="{3FF7D1D0-68C6-450B-8AEA-D136634A982B}"/>
    <cellStyle name="Comma 10 4 2 3 2" xfId="21301" xr:uid="{74F8CD23-12B9-4D52-9DD7-0188402C3A27}"/>
    <cellStyle name="Comma 10 4 2 4" xfId="23348" xr:uid="{0701B39B-16D4-4865-88AD-B061959F9C6E}"/>
    <cellStyle name="Comma 10 4 2 5" xfId="15635" xr:uid="{E41A848A-7876-4931-BCCB-1E3B4ADCEA7E}"/>
    <cellStyle name="Comma 10 4 3" xfId="3562" xr:uid="{00000000-0005-0000-0000-0000BF010000}"/>
    <cellStyle name="Comma 10 4 4" xfId="4391" xr:uid="{7996377A-9016-4AC6-B865-6A69B11B069A}"/>
    <cellStyle name="Comma 10 4 4 2" xfId="9162" xr:uid="{6CB582D5-41FF-4944-A280-0C4FE6078316}"/>
    <cellStyle name="Comma 10 4 4 2 2" xfId="19542" xr:uid="{27CC5494-322D-423C-BB28-E0A60C6110ED}"/>
    <cellStyle name="Comma 10 4 4 2 3" xfId="31056" xr:uid="{5579DD09-2BFB-4FE1-912C-2BC187101C35}"/>
    <cellStyle name="Comma 10 4 4 2 4" xfId="30642" xr:uid="{18A4DFC5-33A3-47FD-833B-2AE056D5805F}"/>
    <cellStyle name="Comma 10 4 4 3" xfId="11995" xr:uid="{09335994-8589-48E4-BFD4-26A50FF5AEA9}"/>
    <cellStyle name="Comma 10 4 4 3 2" xfId="22375" xr:uid="{4E488CB3-397C-426B-8403-440D39849D2B}"/>
    <cellStyle name="Comma 10 4 4 4" xfId="16709" xr:uid="{EA03CA2C-0671-499D-9482-3DE8228D1A5C}"/>
    <cellStyle name="Comma 10 4 5" xfId="5535" xr:uid="{1D2D61F4-F238-4E1D-88C6-0799050F2FDF}"/>
    <cellStyle name="Comma 10 4 5 2" xfId="29929" xr:uid="{2A9D8251-9F42-44B6-AE30-1987BF1D4A0C}"/>
    <cellStyle name="Comma 10 4 5 2 2" xfId="30954" xr:uid="{E9011422-05E3-4560-AAC8-5B0377BA6E5B}"/>
    <cellStyle name="Comma 10 4 6" xfId="23439" xr:uid="{1F415D9E-3343-4E70-B374-BF0C57340358}"/>
    <cellStyle name="Comma 10 4 7" xfId="13511" xr:uid="{93743F2C-543A-4E49-962E-7031F9E8B708}"/>
    <cellStyle name="Comma 10 5" xfId="1560" xr:uid="{00000000-0005-0000-0000-0000C0010000}"/>
    <cellStyle name="Comma 10 5 2" xfId="2653" xr:uid="{00000000-0005-0000-0000-00007B010000}"/>
    <cellStyle name="Comma 10 5 2 2" xfId="7777" xr:uid="{3DDBC7BE-A901-4188-A6BB-7D69CE764B7E}"/>
    <cellStyle name="Comma 10 5 2 2 2" xfId="18157" xr:uid="{3ED9956B-D763-45F4-8810-5149FC019E26}"/>
    <cellStyle name="Comma 10 5 2 3" xfId="10610" xr:uid="{26CDDB55-8FA7-4025-BB81-275208F0AB70}"/>
    <cellStyle name="Comma 10 5 2 3 2" xfId="20990" xr:uid="{1E7F1251-82E9-4624-8768-E0561EC9A6DC}"/>
    <cellStyle name="Comma 10 5 2 4" xfId="26073" xr:uid="{6532C758-C682-48C3-80A1-115C9B6CE70D}"/>
    <cellStyle name="Comma 10 5 2 5" xfId="26035" xr:uid="{851D1FE5-262F-47BB-AD32-6D95B7DB359F}"/>
    <cellStyle name="Comma 10 5 2 6" xfId="15324" xr:uid="{FCD4C034-6120-4AD9-ACB0-C0939607C6F5}"/>
    <cellStyle name="Comma 10 5 3" xfId="3591" xr:uid="{00000000-0005-0000-0000-0000C0010000}"/>
    <cellStyle name="Comma 10 5 4" xfId="5533" xr:uid="{3F9AD292-BB2B-40F9-81C9-C3017D3D9A9A}"/>
    <cellStyle name="Comma 10 5 4 2" xfId="29887" xr:uid="{6D06C6E3-D0AD-422D-A9DE-E301F61D463B}"/>
    <cellStyle name="Comma 10 5 5" xfId="23509" xr:uid="{F5391CC6-5F30-4E97-9853-0F67AF53CB19}"/>
    <cellStyle name="Comma 10 5 6" xfId="13054" xr:uid="{1711E3F4-ACE1-48FA-B5A8-3DBD139B8694}"/>
    <cellStyle name="Comma 10 6" xfId="2258" xr:uid="{00000000-0005-0000-0000-000075010000}"/>
    <cellStyle name="Comma 10 6 2" xfId="7384" xr:uid="{15130742-8A67-4621-8C40-0F3D4163C394}"/>
    <cellStyle name="Comma 10 6 2 2" xfId="26686" xr:uid="{79E726A4-9DA0-4DB0-B8E9-51BBC7EE02CC}"/>
    <cellStyle name="Comma 10 6 2 3" xfId="27824" xr:uid="{6FB07B07-2819-4851-9DF7-BD0DC7F568D1}"/>
    <cellStyle name="Comma 10 6 2 4" xfId="17764" xr:uid="{BB4334E2-C445-431B-8CDB-15B1B429D13F}"/>
    <cellStyle name="Comma 10 6 3" xfId="10217" xr:uid="{409859B8-66F3-45FA-80D9-F842B6ED1FC4}"/>
    <cellStyle name="Comma 10 6 3 2" xfId="20597" xr:uid="{CA42B181-1791-4D7F-BF63-367EF25451CB}"/>
    <cellStyle name="Comma 10 6 4" xfId="24018" xr:uid="{0581061B-923C-4723-8DC5-744752E54B59}"/>
    <cellStyle name="Comma 10 6 5" xfId="14931" xr:uid="{21E70192-B4A2-4CBD-B626-EC891C8A1715}"/>
    <cellStyle name="Comma 10 6 6" xfId="31266" xr:uid="{A4D5031B-2004-4538-BF8C-B4A048DF0DB4}"/>
    <cellStyle name="Comma 10 7" xfId="24294" xr:uid="{344DCAF3-DA96-45E3-9F88-C607554C61E4}"/>
    <cellStyle name="Comma 10 7 2" xfId="27813" xr:uid="{1067AA7F-8FEA-4C90-923A-936739E57666}"/>
    <cellStyle name="Comma 10 7 3" xfId="31151" xr:uid="{C5496218-A9DD-47F3-8C2E-81E3ADC8FD5D}"/>
    <cellStyle name="Comma 10 8" xfId="28004" xr:uid="{E7712595-FDE1-4527-8110-F08C9BD2B4D5}"/>
    <cellStyle name="Comma 10 9" xfId="26456" xr:uid="{34BF2C5E-A5C7-4A84-AB73-BFB00FFDC39F}"/>
    <cellStyle name="Comma 10 9 2" xfId="30397" xr:uid="{36D04115-A232-4017-8499-A0543DF30744}"/>
    <cellStyle name="Comma 11" xfId="444" xr:uid="{00000000-0005-0000-0000-0000C1010000}"/>
    <cellStyle name="Comma 11 10" xfId="13062" xr:uid="{8E0C7017-8DEA-40FD-985D-56991F403A78}"/>
    <cellStyle name="Comma 11 2" xfId="1567" xr:uid="{00000000-0005-0000-0000-0000C2010000}"/>
    <cellStyle name="Comma 11 2 2" xfId="3010" xr:uid="{00000000-0005-0000-0000-00007D010000}"/>
    <cellStyle name="Comma 11 2 2 2" xfId="8089" xr:uid="{5E38C6F0-92BC-4BB2-8A3E-EF11FEAFB91D}"/>
    <cellStyle name="Comma 11 2 2 2 2" xfId="18469" xr:uid="{FE827749-6B5E-41A8-9133-64CB55FDF8C5}"/>
    <cellStyle name="Comma 11 2 2 3" xfId="10922" xr:uid="{9525CB18-BD40-411F-A372-A378C8366764}"/>
    <cellStyle name="Comma 11 2 2 3 2" xfId="21302" xr:uid="{F204682C-033C-4E07-8752-E0A3AEBC9438}"/>
    <cellStyle name="Comma 11 2 2 4" xfId="23812" xr:uid="{6A8EB896-DA9B-42D5-92D6-733F06FBEA09}"/>
    <cellStyle name="Comma 11 2 2 4 2" xfId="30078" xr:uid="{1277A8FD-6083-436E-99F1-F49C951033A8}"/>
    <cellStyle name="Comma 11 2 2 5" xfId="27884" xr:uid="{B1387E97-B750-4462-BB42-E88FFD7D461E}"/>
    <cellStyle name="Comma 11 2 2 6" xfId="15636" xr:uid="{E2FD8341-04B0-40C5-A8B9-54B1723D69C1}"/>
    <cellStyle name="Comma 11 2 3" xfId="3634" xr:uid="{00000000-0005-0000-0000-0000C2010000}"/>
    <cellStyle name="Comma 11 2 3 2" xfId="27536" xr:uid="{9BF0D002-54D6-4672-940C-F391892866FB}"/>
    <cellStyle name="Comma 11 2 3 3" xfId="26788" xr:uid="{A21B1388-6E7D-4F54-BDEC-8951FFA22EF9}"/>
    <cellStyle name="Comma 11 2 4" xfId="5536" xr:uid="{85BC976A-D6DF-449B-8068-72E3AB781163}"/>
    <cellStyle name="Comma 11 2 4 2" xfId="29772" xr:uid="{687E3D0F-93F6-41FC-A263-BC359B09D7DC}"/>
    <cellStyle name="Comma 11 2 5" xfId="22657" xr:uid="{DF261529-5CBF-48FF-B11A-E4B73E8CE065}"/>
    <cellStyle name="Comma 11 2 5 2" xfId="27550" xr:uid="{19A3B2B9-8360-426E-920F-84472F4A25EE}"/>
    <cellStyle name="Comma 11 2 6" xfId="26590" xr:uid="{3DB6BBCB-30C4-456B-A531-F9B69381489D}"/>
    <cellStyle name="Comma 11 2 7" xfId="13512" xr:uid="{DFAE0D5A-3432-47A7-A8E2-7C9EDC2E8E11}"/>
    <cellStyle name="Comma 11 3" xfId="1568" xr:uid="{00000000-0005-0000-0000-0000C3010000}"/>
    <cellStyle name="Comma 11 3 2" xfId="2661" xr:uid="{00000000-0005-0000-0000-00007C010000}"/>
    <cellStyle name="Comma 11 3 2 2" xfId="7785" xr:uid="{B14EA288-52E0-47EB-9BA0-0823C2B83AE7}"/>
    <cellStyle name="Comma 11 3 2 2 2" xfId="18165" xr:uid="{0560D247-EB78-4545-81F1-4CAC6A923728}"/>
    <cellStyle name="Comma 11 3 2 3" xfId="10618" xr:uid="{8C430740-2DF2-47C0-ACE1-E0BCCC781C97}"/>
    <cellStyle name="Comma 11 3 2 3 2" xfId="20998" xr:uid="{391174CF-9412-4F8D-83DA-B4AE726E63DD}"/>
    <cellStyle name="Comma 11 3 2 4" xfId="15332" xr:uid="{C7E7A183-9066-4D98-BC1A-4F0C03C272B4}"/>
    <cellStyle name="Comma 11 3 2 5" xfId="30421" xr:uid="{9C10034A-DB87-4E31-9765-1BF6E5A23CE8}"/>
    <cellStyle name="Comma 11 3 3" xfId="3625" xr:uid="{00000000-0005-0000-0000-0000C3010000}"/>
    <cellStyle name="Comma 11 3 4" xfId="24016" xr:uid="{14E1B29C-AAA1-44F5-AD07-8E4FC697E6A9}"/>
    <cellStyle name="Comma 11 3 4 2" xfId="29747" xr:uid="{0055F465-A603-4D53-9DBD-2C902049CB61}"/>
    <cellStyle name="Comma 11 3 5" xfId="29889" xr:uid="{CCF74651-5B1C-4DDE-B115-CAD74F391071}"/>
    <cellStyle name="Comma 11 3 6" xfId="30007" xr:uid="{30856FF1-EAAD-4839-AAFB-735735686948}"/>
    <cellStyle name="Comma 11 4" xfId="1566" xr:uid="{00000000-0005-0000-0000-0000C4010000}"/>
    <cellStyle name="Comma 11 4 2" xfId="25794" xr:uid="{0F4819E6-8400-47DB-97BA-E4B83CC33474}"/>
    <cellStyle name="Comma 11 4 3" xfId="25825" xr:uid="{DEC04C91-C7FF-4AB4-AC6A-E34F8FE67955}"/>
    <cellStyle name="Comma 11 5" xfId="3857" xr:uid="{7F0E7226-DA02-4733-8EBF-63018CAE8A3E}"/>
    <cellStyle name="Comma 11 5 2" xfId="8688" xr:uid="{5F3D2954-FB8A-439F-9177-4FD20B4F2B0A}"/>
    <cellStyle name="Comma 11 5 2 2" xfId="28961" xr:uid="{4C38B510-AA8A-403A-83C8-5A36A526E45D}"/>
    <cellStyle name="Comma 11 5 2 3" xfId="26832" xr:uid="{3CC9D476-57D4-4B26-AE9D-90E08D6CEE9E}"/>
    <cellStyle name="Comma 11 5 2 4" xfId="19068" xr:uid="{0AAF2DCD-0D2C-4985-8C76-77EFB4A5B856}"/>
    <cellStyle name="Comma 11 5 2 5" xfId="31003" xr:uid="{E7EFB901-FFE8-4FD5-A500-07B63BEEACD2}"/>
    <cellStyle name="Comma 11 5 3" xfId="11521" xr:uid="{47F4E3D0-6E38-41CF-9E68-F0F1D2FCCC94}"/>
    <cellStyle name="Comma 11 5 3 2" xfId="21901" xr:uid="{2979FF1F-472C-4BE4-BBDB-9AE771FC2A2C}"/>
    <cellStyle name="Comma 11 5 4" xfId="25593" xr:uid="{8D907E07-DE0C-4EDB-A0C7-6D9DE2F35032}"/>
    <cellStyle name="Comma 11 5 5" xfId="16235" xr:uid="{58573940-3348-4AB4-BBD9-129E6CEA779B}"/>
    <cellStyle name="Comma 11 6" xfId="4849" xr:uid="{30A0D8D8-AAC0-467E-9791-B3C455F4C1A4}"/>
    <cellStyle name="Comma 11 6 2" xfId="28272" xr:uid="{6562DD5C-4E16-4F3E-BC7C-66B493874D9A}"/>
    <cellStyle name="Comma 11 6 3" xfId="26928" xr:uid="{D855C903-C8BC-4A7D-9D46-3B23F79B168B}"/>
    <cellStyle name="Comma 11 6 4" xfId="14137" xr:uid="{5A976A06-FC93-43F2-8D4C-DDDEFB6F70A4}"/>
    <cellStyle name="Comma 11 7" xfId="6590" xr:uid="{08C67E51-6066-46B6-8950-5C0747CE3E4F}"/>
    <cellStyle name="Comma 11 7 2" xfId="28654" xr:uid="{307FD33C-7482-47CA-958F-8E6E6255834A}"/>
    <cellStyle name="Comma 11 7 3" xfId="26369" xr:uid="{22241822-40B9-4C5F-BAA0-B4CEAA37248D}"/>
    <cellStyle name="Comma 11 7 4" xfId="16970" xr:uid="{6B3ADD83-2086-461E-A828-27C6E15B426B}"/>
    <cellStyle name="Comma 11 8" xfId="9423" xr:uid="{5BB44A02-409B-4D3D-9AF2-34F5E446AAE9}"/>
    <cellStyle name="Comma 11 8 2" xfId="19803" xr:uid="{8B3A9F9A-552F-4463-A641-D012EF865F7E}"/>
    <cellStyle name="Comma 11 9" xfId="23915" xr:uid="{E9B33E42-C20B-4F5B-97F7-8246E8E5F0E7}"/>
    <cellStyle name="Comma 12" xfId="1569" xr:uid="{00000000-0005-0000-0000-0000C5010000}"/>
    <cellStyle name="Comma 12 2" xfId="2428" xr:uid="{00000000-0005-0000-0000-00007E010000}"/>
    <cellStyle name="Comma 12 2 2" xfId="28670" xr:uid="{A187235A-CD3F-4FC3-B4B6-59B86A837F9C}"/>
    <cellStyle name="Comma 12 2 2 2" xfId="29786" xr:uid="{62F9D09B-9FF7-422B-A32D-3D37D1704DEF}"/>
    <cellStyle name="Comma 12 2 2 2 2" xfId="30645" xr:uid="{BACC46BC-C29D-4BF8-8F5B-BCC14C871348}"/>
    <cellStyle name="Comma 12 2 3" xfId="29655" xr:uid="{B47812A9-F555-454A-8F3F-946EFB179A34}"/>
    <cellStyle name="Comma 12 2 4" xfId="30095" xr:uid="{F83BC86D-1566-4D14-ACFD-F33C31141344}"/>
    <cellStyle name="Comma 12 3" xfId="3626" xr:uid="{00000000-0005-0000-0000-0000C5010000}"/>
    <cellStyle name="Comma 12 3 2" xfId="29787" xr:uid="{33AA548C-D797-4568-9126-E3D501F4FDC8}"/>
    <cellStyle name="Comma 12 3 3" xfId="29657" xr:uid="{11D32195-315E-49FB-ABE2-A5A93DFF4A4E}"/>
    <cellStyle name="Comma 12 4" xfId="5537" xr:uid="{A85C391B-D1F2-4216-9318-8F0D3F6AE60C}"/>
    <cellStyle name="Comma 12 4 2" xfId="29741" xr:uid="{8C58184A-BAEB-4E53-8424-41182C888A46}"/>
    <cellStyle name="Comma 12 4 2 2" xfId="30644" xr:uid="{EDF49783-1110-4297-BDA9-D7B8F2510818}"/>
    <cellStyle name="Comma 12 4 3" xfId="30560" xr:uid="{BD86C246-5046-425B-9AA5-444941F4BC54}"/>
    <cellStyle name="Comma 12 5" xfId="23516" xr:uid="{07A7475F-DD9D-4311-BCE3-CDFB929ABEC3}"/>
    <cellStyle name="Comma 12 5 2" xfId="24227" xr:uid="{737B9A1D-50A5-487A-9FD7-3644CCD4DE49}"/>
    <cellStyle name="Comma 12 6" xfId="29838" xr:uid="{6E14ACA3-AD72-4CFF-AC57-1A7106AAB474}"/>
    <cellStyle name="Comma 12 7" xfId="29983" xr:uid="{7B26457B-B100-45C9-AEF8-717D44DFD419}"/>
    <cellStyle name="Comma 12 8" xfId="29656" xr:uid="{018DB76F-8040-473C-9051-83E285BBCC78}"/>
    <cellStyle name="Comma 13" xfId="4846" xr:uid="{98FB8AE3-8A74-4A04-B00D-D9411690E8F8}"/>
    <cellStyle name="Comma 13 2" xfId="23768" xr:uid="{8137F544-9DC0-4A1D-A743-03E39E4E26C7}"/>
    <cellStyle name="Comma 13 3" xfId="27978" xr:uid="{280881A1-6BC3-460B-B930-F17C044447D4}"/>
    <cellStyle name="Comma 13 3 2" xfId="29986" xr:uid="{450A7152-C174-465E-A145-7A65D7CDF750}"/>
    <cellStyle name="Comma 13 4" xfId="14134" xr:uid="{B486616B-8B26-4DA6-8C53-0516518C48A3}"/>
    <cellStyle name="Comma 13 5" xfId="29614" xr:uid="{5F5E5C0E-EC18-477B-9B73-CD31B3561E61}"/>
    <cellStyle name="Comma 13 6" xfId="29589" xr:uid="{FB89F83E-E37C-4FFC-BA48-F04575448186}"/>
    <cellStyle name="Comma 13 6 2" xfId="30104" xr:uid="{74667268-208E-4EAB-8D25-919982D3AA46}"/>
    <cellStyle name="Comma 13 7" xfId="31693" xr:uid="{2B7125CE-691E-46A9-A75B-A95548906904}"/>
    <cellStyle name="Comma 14" xfId="6587" xr:uid="{086E4094-57BE-4FBE-A027-7BD0633E7C70}"/>
    <cellStyle name="Comma 14 2" xfId="16967" xr:uid="{1C47D78A-B6CF-4848-A816-4A799DD1F553}"/>
    <cellStyle name="Comma 15" xfId="9420" xr:uid="{A0D8A4E9-D361-4A4A-8D75-1F990BAA461F}"/>
    <cellStyle name="Comma 15 2" xfId="19800" xr:uid="{FFB068F8-D4CF-4B27-B252-D1FE2AC55C26}"/>
    <cellStyle name="Comma 16" xfId="12384" xr:uid="{2F36D744-A70D-4E96-A859-6F4569883850}"/>
    <cellStyle name="Comma 17" xfId="30099" xr:uid="{30B0F030-09BF-4437-91FA-9ED25A3FEA9F}"/>
    <cellStyle name="Comma 18" xfId="31724" xr:uid="{5A735BE1-EE31-4062-BA14-CEB426306F19}"/>
    <cellStyle name="Comma 2" xfId="445" xr:uid="{00000000-0005-0000-0000-0000C6010000}"/>
    <cellStyle name="Comma 2 2" xfId="446" xr:uid="{00000000-0005-0000-0000-0000C7010000}"/>
    <cellStyle name="Comma 2 2 2" xfId="31729" xr:uid="{C33B1854-5409-47E0-9622-295106621573}"/>
    <cellStyle name="Comma 2 3" xfId="29538" xr:uid="{FF87FE22-8FF9-4CB2-B9A9-1CAE3BE8240A}"/>
    <cellStyle name="Comma 2 3 2" xfId="29626" xr:uid="{2FF2A936-0949-457A-B26A-E82D4DE91561}"/>
    <cellStyle name="Comma 2 3 3" xfId="29592" xr:uid="{9BDAE080-E5CC-418E-BF83-F4564BF71D85}"/>
    <cellStyle name="Comma 2 4" xfId="29539" xr:uid="{0E168A37-ECE3-4667-8B8B-59B3E1739C89}"/>
    <cellStyle name="Comma 2 5" xfId="29537" xr:uid="{9ACEBE5C-D959-4C0C-A362-D59AF18CF135}"/>
    <cellStyle name="Comma 2 6" xfId="31728" xr:uid="{B55E41AA-D6D3-4F04-B263-B9443017BE0A}"/>
    <cellStyle name="Comma 3" xfId="447" xr:uid="{00000000-0005-0000-0000-0000C8010000}"/>
    <cellStyle name="Comma 3 2" xfId="448" xr:uid="{00000000-0005-0000-0000-0000C9010000}"/>
    <cellStyle name="Comma 3 2 2" xfId="29542" xr:uid="{84078DAF-EDCF-43CD-A64E-B780C7ADCCE3}"/>
    <cellStyle name="Comma 3 2 3" xfId="29541" xr:uid="{DDC3946A-F2B9-4B36-9F41-40F85EB2CBF2}"/>
    <cellStyle name="Comma 3 3" xfId="29543" xr:uid="{726CE31D-47C0-45A4-96F4-B60799298749}"/>
    <cellStyle name="Comma 3 3 2" xfId="29544" xr:uid="{C47C2F46-260D-4FDA-B2BD-10D1DFFEADB2}"/>
    <cellStyle name="Comma 3 3 3" xfId="29627" xr:uid="{CD3D052F-7127-4DEA-B161-3FEA76DFD702}"/>
    <cellStyle name="Comma 3 3 4" xfId="29593" xr:uid="{FABAFEB5-8032-4CAD-A462-DBE7A0863887}"/>
    <cellStyle name="Comma 3 4" xfId="29545" xr:uid="{EDEB217D-7C84-460A-8AD2-0CDC04253245}"/>
    <cellStyle name="Comma 3 5" xfId="29540" xr:uid="{B6A315B6-6A4C-4F1E-B295-BC34428F9581}"/>
    <cellStyle name="Comma 3 6" xfId="31727"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799" xr:uid="{6C936276-319B-4783-84AB-EFE78A676F45}"/>
    <cellStyle name="Comma 4 2 2 2 2" xfId="29826" xr:uid="{DE635B18-0487-4AE6-BFE3-D3C44E388539}"/>
    <cellStyle name="Comma 4 2 2 3" xfId="23121" xr:uid="{ECBCBC83-1276-4F3B-90ED-6EB6B5E3BEE4}"/>
    <cellStyle name="Comma 4 2 3" xfId="1572" xr:uid="{00000000-0005-0000-0000-0000CD010000}"/>
    <cellStyle name="Comma 4 2 3 2" xfId="31305" xr:uid="{49A9EC71-F7ED-4673-8683-2A4474D511C9}"/>
    <cellStyle name="Comma 4 2 3 3" xfId="31258" xr:uid="{23FD20D2-6052-4A6D-AD0A-35FA86F58AFB}"/>
    <cellStyle name="Comma 4 2 4" xfId="1570" xr:uid="{00000000-0005-0000-0000-0000CE010000}"/>
    <cellStyle name="Comma 4 2 5" xfId="30399" xr:uid="{5DA86F6A-D3C0-4A5F-9842-2E156ABF6968}"/>
    <cellStyle name="Comma 4 2 5 2" xfId="30422" xr:uid="{9B6E160E-E0CE-4CCE-BEB0-650117FAFF0C}"/>
    <cellStyle name="Comma 4 3" xfId="451" xr:uid="{00000000-0005-0000-0000-0000CF010000}"/>
    <cellStyle name="Comma 4 4" xfId="452" xr:uid="{00000000-0005-0000-0000-0000D0010000}"/>
    <cellStyle name="Comma 4 4 10" xfId="28448" xr:uid="{A9DC37B0-8CFA-4310-AAFD-BCD159EA3EDD}"/>
    <cellStyle name="Comma 4 4 11" xfId="14138"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2" xr:uid="{610E9AB1-2307-4BBC-B77C-E877CA94AFC9}"/>
    <cellStyle name="Comma 4 4 2 5 2" xfId="16972" xr:uid="{0E82BE4F-B5B2-4C44-AEA4-E1860FE489C9}"/>
    <cellStyle name="Comma 4 4 2 6" xfId="9425" xr:uid="{C6BC21DB-B339-438F-A7ED-DD39A84D8F20}"/>
    <cellStyle name="Comma 4 4 2 6 2" xfId="19805" xr:uid="{860E20B2-5597-4943-816C-C02653EE99BB}"/>
    <cellStyle name="Comma 4 4 2 7" xfId="23637" xr:uid="{F00C2900-4C79-4650-9AB3-12D69A75DB55}"/>
    <cellStyle name="Comma 4 4 2 8" xfId="14139" xr:uid="{B456A1BF-4F23-4795-94B8-D827D09E4DA1}"/>
    <cellStyle name="Comma 4 4 3" xfId="1577" xr:uid="{00000000-0005-0000-0000-0000D5010000}"/>
    <cellStyle name="Comma 4 4 3 2" xfId="31306" xr:uid="{562EDFC7-98B1-48F5-955F-063537062A1F}"/>
    <cellStyle name="Comma 4 4 3 3" xfId="31269" xr:uid="{16BF9C11-0CAE-4CE6-9869-9C95A116E155}"/>
    <cellStyle name="Comma 4 4 4" xfId="1578" xr:uid="{00000000-0005-0000-0000-0000D6010000}"/>
    <cellStyle name="Comma 4 4 5" xfId="1573" xr:uid="{00000000-0005-0000-0000-0000D7010000}"/>
    <cellStyle name="Comma 4 4 6" xfId="6591" xr:uid="{0A8D3A67-A64F-4F53-AF0B-B594D2086FBC}"/>
    <cellStyle name="Comma 4 4 6 2" xfId="16971" xr:uid="{7B67508C-5F76-4FE1-BF6B-9F15A2B0DB00}"/>
    <cellStyle name="Comma 4 4 6 3" xfId="29821" xr:uid="{74EDB160-7CBA-4494-B188-F170C704F614}"/>
    <cellStyle name="Comma 4 4 7" xfId="9424" xr:uid="{566C6727-3490-4DCA-972B-8B31A47A8CF6}"/>
    <cellStyle name="Comma 4 4 7 2" xfId="19804" xr:uid="{6359102D-085E-4127-BB07-F596F983F298}"/>
    <cellStyle name="Comma 4 4 8" xfId="25494" xr:uid="{6D6D912C-EA9B-4831-9BCB-63F7FB0B1EA0}"/>
    <cellStyle name="Comma 4 4 9" xfId="23346"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3" xr:uid="{8A35B263-6F7A-49AC-8E7A-20930DCA1217}"/>
    <cellStyle name="Comma 4 5 5 2" xfId="16973" xr:uid="{9E7A9994-646C-4A7E-83E3-D82D76F3A78D}"/>
    <cellStyle name="Comma 4 5 6" xfId="9426" xr:uid="{1531D1A5-9674-41AD-95ED-44F3749628F4}"/>
    <cellStyle name="Comma 4 5 6 2" xfId="19806" xr:uid="{249AEF1A-76CC-48B8-9873-7EEABD898AE0}"/>
    <cellStyle name="Comma 4 5 7" xfId="25514" xr:uid="{0DEAA704-F95C-4E87-9110-9FD463A997C0}"/>
    <cellStyle name="Comma 4 5 8" xfId="14140" xr:uid="{A3A65910-F8AA-4619-B243-F249B19835F3}"/>
    <cellStyle name="Comma 4 6" xfId="1582" xr:uid="{00000000-0005-0000-0000-0000DC010000}"/>
    <cellStyle name="Comma 4 6 2" xfId="31307" xr:uid="{3EE936EE-7448-454D-8369-0075FED3742F}"/>
    <cellStyle name="Comma 4 6 3" xfId="31257" xr:uid="{AFF60B54-71D9-4F5E-95FC-6C8E9DA513F1}"/>
    <cellStyle name="Comma 4 7" xfId="29546" xr:uid="{B78349B5-AC35-4642-873C-F8F50234A6AC}"/>
    <cellStyle name="Comma 4 7 2" xfId="30398" xr:uid="{D7B37039-F76C-4235-9170-2C1DDBE8BEAC}"/>
    <cellStyle name="Comma 5" xfId="455" xr:uid="{00000000-0005-0000-0000-0000DD010000}"/>
    <cellStyle name="Comma 5 10" xfId="456" xr:uid="{00000000-0005-0000-0000-0000DE010000}"/>
    <cellStyle name="Comma 5 10 10" xfId="12502" xr:uid="{A85F005E-B09D-4C3C-B6DC-D559A6ED639C}"/>
    <cellStyle name="Comma 5 10 2" xfId="1584" xr:uid="{00000000-0005-0000-0000-0000DF010000}"/>
    <cellStyle name="Comma 5 10 2 2" xfId="3011" xr:uid="{00000000-0005-0000-0000-000088010000}"/>
    <cellStyle name="Comma 5 10 2 2 2" xfId="8090" xr:uid="{F1C70A20-B2B4-48DD-B456-14BC0DB6DEE9}"/>
    <cellStyle name="Comma 5 10 2 2 2 2" xfId="18470" xr:uid="{D65F5C81-3178-4486-8000-FCF3BEE00980}"/>
    <cellStyle name="Comma 5 10 2 2 2 2 2" xfId="31140" xr:uid="{BC4DE43E-54B6-47AE-8D8D-5E090F90402D}"/>
    <cellStyle name="Comma 5 10 2 2 2 2 3" xfId="30647" xr:uid="{780AA264-0FC4-467A-BD71-C14BFA2B4099}"/>
    <cellStyle name="Comma 5 10 2 2 3" xfId="10923" xr:uid="{B5528361-C365-4949-B220-3DC910C95B2B}"/>
    <cellStyle name="Comma 5 10 2 2 3 2" xfId="21303" xr:uid="{03F24B28-9B30-484A-95F2-76CD18C333A5}"/>
    <cellStyle name="Comma 5 10 2 2 4" xfId="23026" xr:uid="{6ED6C659-6C8B-4E98-AD16-21CAEAAA3990}"/>
    <cellStyle name="Comma 5 10 2 2 4 2" xfId="30077" xr:uid="{5D480D1D-8388-4F62-9CF4-9DBF9FA54D95}"/>
    <cellStyle name="Comma 5 10 2 2 5" xfId="28261" xr:uid="{0E89BC2C-AAC0-4BAF-90DA-612E91064FF9}"/>
    <cellStyle name="Comma 5 10 2 2 6" xfId="15637" xr:uid="{3D955D92-2834-48F1-81DE-3F0910DB23C3}"/>
    <cellStyle name="Comma 5 10 2 3" xfId="3683" xr:uid="{00000000-0005-0000-0000-0000DF010000}"/>
    <cellStyle name="Comma 5 10 2 3 2" xfId="27095" xr:uid="{A08B0E6B-8819-4B03-BF4E-42DDA3B90808}"/>
    <cellStyle name="Comma 5 10 2 3 3" xfId="26277" xr:uid="{D8061839-6EED-4DBC-8891-D026AE25DEC1}"/>
    <cellStyle name="Comma 5 10 2 4" xfId="5538" xr:uid="{6282514B-C4EC-426C-83CA-45A820F60EA8}"/>
    <cellStyle name="Comma 5 10 2 4 2" xfId="29773" xr:uid="{1FDA87F3-3FD6-448E-9F67-39316B95EE76}"/>
    <cellStyle name="Comma 5 10 2 4 2 2" xfId="31492" xr:uid="{1199F9C1-2C32-4C48-9889-51EEF7A981C2}"/>
    <cellStyle name="Comma 5 10 2 5" xfId="23291" xr:uid="{0EAE3213-47AE-4FC6-89F7-5549C8EC9759}"/>
    <cellStyle name="Comma 5 10 2 5 2" xfId="25831" xr:uid="{C3EB4B5C-4375-4089-99BE-C914117611CD}"/>
    <cellStyle name="Comma 5 10 2 6" xfId="26813" xr:uid="{5CB19104-F3F2-4DE7-808E-E41D689C1F77}"/>
    <cellStyle name="Comma 5 10 2 7" xfId="13513" xr:uid="{4AFFE940-20D3-42F6-9C7D-82F9186E7D63}"/>
    <cellStyle name="Comma 5 10 3" xfId="1585" xr:uid="{00000000-0005-0000-0000-0000E0010000}"/>
    <cellStyle name="Comma 5 10 3 2" xfId="2664" xr:uid="{00000000-0005-0000-0000-000089010000}"/>
    <cellStyle name="Comma 5 10 3 2 2" xfId="7787" xr:uid="{D863A7D1-FDB3-4B9D-BAAD-9D7D509DDC5B}"/>
    <cellStyle name="Comma 5 10 3 2 2 2" xfId="18167" xr:uid="{2A823F66-1FDA-4DB6-90BA-52A796C69F02}"/>
    <cellStyle name="Comma 5 10 3 2 2 2 2" xfId="31133" xr:uid="{D66B271E-31C5-428C-ACF2-9245CA7B6F3D}"/>
    <cellStyle name="Comma 5 10 3 2 2 2 3" xfId="30648" xr:uid="{5209E49B-98EE-4AAE-8B20-56D727995719}"/>
    <cellStyle name="Comma 5 10 3 2 3" xfId="10620" xr:uid="{B59C76FD-A4E9-4866-9F1E-6518BC0C5396}"/>
    <cellStyle name="Comma 5 10 3 2 3 2" xfId="21000" xr:uid="{47E7FFC6-63B5-4650-B36B-84C80C2755B8}"/>
    <cellStyle name="Comma 5 10 3 2 4" xfId="15334" xr:uid="{62DDD7AA-A1D8-420F-846E-73F0CBC3D630}"/>
    <cellStyle name="Comma 5 10 3 2 5" xfId="30423" xr:uid="{0D3BEB3D-D227-4EB9-9B37-EBD8C7DD146B}"/>
    <cellStyle name="Comma 5 10 3 3" xfId="3623" xr:uid="{00000000-0005-0000-0000-0000E0010000}"/>
    <cellStyle name="Comma 5 10 3 4" xfId="5539" xr:uid="{2F4176BB-1147-4705-9BF5-3478E814BF1F}"/>
    <cellStyle name="Comma 5 10 3 4 2" xfId="29749" xr:uid="{C0AE8EE6-7BBE-424E-806D-886FC26B0A0A}"/>
    <cellStyle name="Comma 5 10 3 5" xfId="24424" xr:uid="{440A3D29-60C1-4AFD-B777-DEDEC2F90CDC}"/>
    <cellStyle name="Comma 5 10 3 6" xfId="13064" xr:uid="{4A179273-1E94-4440-A91B-D0CE1562A50D}"/>
    <cellStyle name="Comma 5 10 4" xfId="1583" xr:uid="{00000000-0005-0000-0000-0000E1010000}"/>
    <cellStyle name="Comma 5 10 4 2" xfId="2271" xr:uid="{00000000-0005-0000-0000-000087010000}"/>
    <cellStyle name="Comma 5 10 4 2 2" xfId="7397" xr:uid="{2C0DCA8C-6BD6-4848-A250-23AB56676728}"/>
    <cellStyle name="Comma 5 10 4 2 2 2" xfId="17777" xr:uid="{B21D7D75-3244-4F26-B490-5EC2650D1448}"/>
    <cellStyle name="Comma 5 10 4 2 3" xfId="10230" xr:uid="{6B2CC225-FDF3-4BE5-9315-88A728D24FD6}"/>
    <cellStyle name="Comma 5 10 4 2 3 2" xfId="20610" xr:uid="{6E6A4E4B-61FB-458D-A4B9-C9CB4689F4FD}"/>
    <cellStyle name="Comma 5 10 4 2 4" xfId="28323" xr:uid="{7695E883-6177-431C-8532-EA8870BB0990}"/>
    <cellStyle name="Comma 5 10 4 2 5" xfId="28328" xr:uid="{FC723014-751A-4A40-BE67-D3567892532F}"/>
    <cellStyle name="Comma 5 10 4 2 6" xfId="14944" xr:uid="{352031EF-2D57-4537-BD5B-0BDF6743C8E4}"/>
    <cellStyle name="Comma 5 10 4 3" xfId="3577" xr:uid="{00000000-0005-0000-0000-0000E1010000}"/>
    <cellStyle name="Comma 5 10 4 4" xfId="23911" xr:uid="{A0E22693-D6AA-4593-989F-35C45B43184B}"/>
    <cellStyle name="Comma 5 10 5" xfId="3859" xr:uid="{F8C8D734-DCC5-4C88-B842-664E1299CBF0}"/>
    <cellStyle name="Comma 5 10 5 2" xfId="8690" xr:uid="{5E5913C1-036C-42F6-8350-C4BD4BAE9EF4}"/>
    <cellStyle name="Comma 5 10 5 2 2" xfId="28962" xr:uid="{7ED6E5D1-F2F9-47D7-B3B9-B23DAC9DEA56}"/>
    <cellStyle name="Comma 5 10 5 2 2 2" xfId="31240" xr:uid="{A60BA2E9-5E09-4F2A-9DB6-B3FEE45D40DC}"/>
    <cellStyle name="Comma 5 10 5 2 2 3" xfId="30646" xr:uid="{10006A27-5DF4-43B7-AE9F-0CE667495F20}"/>
    <cellStyle name="Comma 5 10 5 2 3" xfId="26069" xr:uid="{0A54DC91-F591-42A2-BA5E-7276541616CC}"/>
    <cellStyle name="Comma 5 10 5 2 4" xfId="19070" xr:uid="{273ED19A-6305-4A08-8B50-05B302DCC7A3}"/>
    <cellStyle name="Comma 5 10 5 3" xfId="11523" xr:uid="{0C78AAE6-034A-4A1B-8A3F-C1AD74B711C7}"/>
    <cellStyle name="Comma 5 10 5 3 2" xfId="21903" xr:uid="{3ACF1F89-59B6-459B-A2BF-64F748857E3F}"/>
    <cellStyle name="Comma 5 10 5 4" xfId="25302" xr:uid="{C0390E66-4C52-4772-BEDB-6D55E1EA2350}"/>
    <cellStyle name="Comma 5 10 5 5" xfId="16237" xr:uid="{7AC3AC5A-1212-49EF-A828-8E7C20DAFED6}"/>
    <cellStyle name="Comma 5 10 6" xfId="4851" xr:uid="{B5AA8CEF-C25B-4DA3-B914-31CD98DD93BF}"/>
    <cellStyle name="Comma 5 10 6 2" xfId="28045" xr:uid="{FD1B2980-5F21-4760-88F9-92CC3E105641}"/>
    <cellStyle name="Comma 5 10 6 3" xfId="26552" xr:uid="{EF223D4E-E1BC-4881-ABF4-3BBB515CECFC}"/>
    <cellStyle name="Comma 5 10 6 4" xfId="14142" xr:uid="{140302DF-BE3B-4369-92CC-B67CEE834879}"/>
    <cellStyle name="Comma 5 10 7" xfId="6595" xr:uid="{C3AD3989-BC4A-4AAA-AEC2-B08705FCE9B0}"/>
    <cellStyle name="Comma 5 10 7 2" xfId="28028" xr:uid="{B837468C-BEBF-4CEC-ADE2-12B1FCAED4F9}"/>
    <cellStyle name="Comma 5 10 7 3" xfId="27370" xr:uid="{8EED9F44-3498-430B-BC6B-CC256C591A9F}"/>
    <cellStyle name="Comma 5 10 7 4" xfId="16975" xr:uid="{75EEF300-26D6-4B14-B5AF-ECB65CBCCB05}"/>
    <cellStyle name="Comma 5 10 8" xfId="9428" xr:uid="{5484C410-9246-4841-A9A7-890E6C7CA77F}"/>
    <cellStyle name="Comma 5 10 8 2" xfId="19808" xr:uid="{FC6C34CB-2ADD-4980-9E17-6E4E388A755C}"/>
    <cellStyle name="Comma 5 10 9" xfId="23858" xr:uid="{2F610054-85E4-42A4-90E0-D52A865C355A}"/>
    <cellStyle name="Comma 5 11" xfId="457" xr:uid="{00000000-0005-0000-0000-0000E2010000}"/>
    <cellStyle name="Comma 5 11 10" xfId="12660" xr:uid="{1966AA8B-6911-4191-8EF9-D4B44BA16B12}"/>
    <cellStyle name="Comma 5 11 2" xfId="1587" xr:uid="{00000000-0005-0000-0000-0000E3010000}"/>
    <cellStyle name="Comma 5 11 2 2" xfId="3012" xr:uid="{00000000-0005-0000-0000-00008B010000}"/>
    <cellStyle name="Comma 5 11 2 2 2" xfId="8091" xr:uid="{A686F410-99C8-4E53-A4B9-F200FED0F5FE}"/>
    <cellStyle name="Comma 5 11 2 2 2 2" xfId="18471" xr:uid="{5B5E9A11-8327-49C7-852B-1B0EC750B7F4}"/>
    <cellStyle name="Comma 5 11 2 2 2 2 2" xfId="31141" xr:uid="{BEACBA90-14BE-4F92-B5E7-3C26563FBC82}"/>
    <cellStyle name="Comma 5 11 2 2 2 2 3" xfId="30649" xr:uid="{EE401E08-5210-4185-B9F9-C2D3DC80A78B}"/>
    <cellStyle name="Comma 5 11 2 2 2 3" xfId="30080" xr:uid="{E6661E45-819E-42CB-8A7D-43A8E81FC579}"/>
    <cellStyle name="Comma 5 11 2 2 3" xfId="10924" xr:uid="{8C6A2058-F80A-4732-A1AD-C675F255A21E}"/>
    <cellStyle name="Comma 5 11 2 2 3 2" xfId="21304" xr:uid="{9A7CB507-8DF3-4257-9E46-9E278E1B8C79}"/>
    <cellStyle name="Comma 5 11 2 2 4" xfId="26964" xr:uid="{CDD14B4E-3B05-4D91-99DD-069BE67AF33A}"/>
    <cellStyle name="Comma 5 11 2 2 5" xfId="27152" xr:uid="{DB84D4BF-7756-42ED-91FF-484D48E26118}"/>
    <cellStyle name="Comma 5 11 2 2 6" xfId="15638" xr:uid="{246F413A-E2AF-4FA9-B3F2-1839EB858537}"/>
    <cellStyle name="Comma 5 11 2 3" xfId="3667" xr:uid="{00000000-0005-0000-0000-0000E3010000}"/>
    <cellStyle name="Comma 5 11 2 4" xfId="5540" xr:uid="{4A98B1E2-1852-47FD-B8E3-2DAC983AEE30}"/>
    <cellStyle name="Comma 5 11 2 4 2" xfId="29774" xr:uid="{5B89B83B-E1C6-40C5-AF29-1ADC272529C9}"/>
    <cellStyle name="Comma 5 11 2 5" xfId="22727" xr:uid="{8D9ECDAE-292F-46A0-BFD2-DA9957370FAD}"/>
    <cellStyle name="Comma 5 11 2 6" xfId="13514" xr:uid="{39ABB685-FAC4-4C1E-B36A-85BFF7734362}"/>
    <cellStyle name="Comma 5 11 2 7" xfId="29987" xr:uid="{A3343EC1-8F20-4E29-86BB-E29B03AAC49D}"/>
    <cellStyle name="Comma 5 11 3" xfId="1588" xr:uid="{00000000-0005-0000-0000-0000E4010000}"/>
    <cellStyle name="Comma 5 11 3 2" xfId="23723" xr:uid="{DE4AAC3D-5400-4129-ACD2-D8964E8AE622}"/>
    <cellStyle name="Comma 5 11 3 2 2" xfId="29677" xr:uid="{9474F383-D5BD-41F9-8619-741081722E0E}"/>
    <cellStyle name="Comma 5 11 3 2 2 2" xfId="30650" xr:uid="{14E09C75-6A48-4605-B0CF-75A08A9D1184}"/>
    <cellStyle name="Comma 5 11 3 3" xfId="25077" xr:uid="{C5B7A41E-9D71-47D2-9EF7-127D9DBA2D47}"/>
    <cellStyle name="Comma 5 11 3 3 2" xfId="30088" xr:uid="{234EB7E4-AF97-4EA4-B207-EBADEEC79F40}"/>
    <cellStyle name="Comma 5 11 3 3 3" xfId="29789" xr:uid="{93461E03-FAE1-47C5-BE60-8136A914F2E8}"/>
    <cellStyle name="Comma 5 11 3 4" xfId="29930" xr:uid="{ED92591A-7C8B-4C2B-9824-630241CBB16F}"/>
    <cellStyle name="Comma 5 11 3 5" xfId="30048" xr:uid="{A605A163-DF82-49C7-BA28-2842EBC3D630}"/>
    <cellStyle name="Comma 5 11 3 6" xfId="29658" xr:uid="{88614ECA-9FAA-44D9-8706-EB4957BA3CF1}"/>
    <cellStyle name="Comma 5 11 4" xfId="1586" xr:uid="{00000000-0005-0000-0000-0000E5010000}"/>
    <cellStyle name="Comma 5 11 4 2" xfId="25780" xr:uid="{DBEBD298-D49E-492E-82DD-D45AE9C70099}"/>
    <cellStyle name="Comma 5 11 4 2 2" xfId="29790" xr:uid="{6E3F2F72-313F-4976-A168-08F65B495545}"/>
    <cellStyle name="Comma 5 11 4 2 2 2" xfId="30651" xr:uid="{DD9EEB0E-77BF-4E10-96B5-564B49FC67E2}"/>
    <cellStyle name="Comma 5 11 4 3" xfId="25811" xr:uid="{3DDE5F0F-E80C-49A7-A2F9-760F7B731187}"/>
    <cellStyle name="Comma 5 11 5" xfId="4118" xr:uid="{326795D2-3CE4-4B44-9613-7463CD743D12}"/>
    <cellStyle name="Comma 5 11 5 2" xfId="8889" xr:uid="{ECCB6D7E-C429-4896-A166-281E63951623}"/>
    <cellStyle name="Comma 5 11 5 2 2" xfId="19269" xr:uid="{C44CDE0A-5662-497E-A88C-E6558F00915E}"/>
    <cellStyle name="Comma 5 11 5 3" xfId="11722" xr:uid="{9AAE4BD8-E8D5-4F67-964B-77E7561EB31F}"/>
    <cellStyle name="Comma 5 11 5 3 2" xfId="22102" xr:uid="{C0BEB642-CEF7-49CD-A5E0-AF132CFA3016}"/>
    <cellStyle name="Comma 5 11 5 4" xfId="26946" xr:uid="{8FCFEBD1-9C61-417C-9361-BA6BACD9EE18}"/>
    <cellStyle name="Comma 5 11 5 5" xfId="26067" xr:uid="{A550E6A6-0D23-4FF4-817E-3EF3384416BB}"/>
    <cellStyle name="Comma 5 11 5 6" xfId="16436" xr:uid="{C1A61E72-5B41-4C1D-93D9-C0FF857E260F}"/>
    <cellStyle name="Comma 5 11 6" xfId="4852" xr:uid="{7F35F456-CEA9-47F3-ACCB-BB64D045948A}"/>
    <cellStyle name="Comma 5 11 6 2" xfId="27441" xr:uid="{1ACF7B3B-8BF9-4617-AFD7-425DDFC57C66}"/>
    <cellStyle name="Comma 5 11 6 3" xfId="27438" xr:uid="{FDE17731-3386-4AC0-A1F8-63BB2D8DAC43}"/>
    <cellStyle name="Comma 5 11 6 4" xfId="14143" xr:uid="{4AD93818-DB36-44F7-BA3F-4C514E4885F1}"/>
    <cellStyle name="Comma 5 11 7" xfId="6596" xr:uid="{E603367D-691C-488F-8700-9B7F21B923E4}"/>
    <cellStyle name="Comma 5 11 7 2" xfId="16976" xr:uid="{F038355B-C278-4949-A2DC-F6D04B005AFA}"/>
    <cellStyle name="Comma 5 11 8" xfId="9429" xr:uid="{43960141-1975-43C7-BB87-1966EFE5FC2B}"/>
    <cellStyle name="Comma 5 11 8 2" xfId="19809" xr:uid="{0AFB9F97-FB29-46DD-B839-C554FF6E03EE}"/>
    <cellStyle name="Comma 5 11 9" xfId="25324" xr:uid="{D9CE3968-1E51-41A1-A7DC-42C9DD7789D6}"/>
    <cellStyle name="Comma 5 12" xfId="458" xr:uid="{00000000-0005-0000-0000-0000E6010000}"/>
    <cellStyle name="Comma 5 12 2" xfId="1590" xr:uid="{00000000-0005-0000-0000-0000E7010000}"/>
    <cellStyle name="Comma 5 12 2 2" xfId="23643" xr:uid="{EF680471-4A71-491B-8847-27ACE345D225}"/>
    <cellStyle name="Comma 5 12 2 2 2" xfId="29802" xr:uid="{28069167-96F1-4760-B171-26C9359F893A}"/>
    <cellStyle name="Comma 5 12 2 2 2 2" xfId="30653" xr:uid="{1C15ADE8-9C6B-4E22-ABDB-1CDE3C1EAEF3}"/>
    <cellStyle name="Comma 5 12 2 3" xfId="25391" xr:uid="{743C3469-6FF5-41E6-ABC2-03AE1A3F0028}"/>
    <cellStyle name="Comma 5 12 2 3 2" xfId="30094" xr:uid="{8FDA08CE-536E-4BFE-98F8-7C70F6A1D15C}"/>
    <cellStyle name="Comma 5 12 2 3 3" xfId="29788" xr:uid="{4BBFA82A-C001-427F-A921-B1CB7AFDA3A9}"/>
    <cellStyle name="Comma 5 12 2 4" xfId="29919" xr:uid="{004245DF-BDE0-4333-8AC4-755018D8E4AD}"/>
    <cellStyle name="Comma 5 12 2 5" xfId="30033" xr:uid="{0ACE1595-6482-489E-B630-577F27B231A3}"/>
    <cellStyle name="Comma 5 12 2 6" xfId="29653" xr:uid="{2C57DB15-B736-4E88-AEC9-323F5ACFBD95}"/>
    <cellStyle name="Comma 5 12 3" xfId="1591" xr:uid="{00000000-0005-0000-0000-0000E8010000}"/>
    <cellStyle name="Comma 5 12 3 2" xfId="23255" xr:uid="{6D57B10A-6741-4069-93BF-29EFDF4F6C0B}"/>
    <cellStyle name="Comma 5 12 3 3" xfId="24383" xr:uid="{F61EDBCB-4E7F-4373-BBB6-91316B7F1263}"/>
    <cellStyle name="Comma 5 12 4" xfId="1589" xr:uid="{00000000-0005-0000-0000-0000E9010000}"/>
    <cellStyle name="Comma 5 12 5" xfId="4853" xr:uid="{F159FDFA-5E1D-4A42-9FB3-8400939452AE}"/>
    <cellStyle name="Comma 5 12 5 2" xfId="14144" xr:uid="{6CAB6457-CDF0-43E9-8573-01A4850CBF99}"/>
    <cellStyle name="Comma 5 12 5 2 2" xfId="31112" xr:uid="{C0AE9176-2E0B-4399-B7EF-13AFE3E0D51C}"/>
    <cellStyle name="Comma 5 12 5 2 3" xfId="30652" xr:uid="{540D4B2D-5839-41C4-BB67-C634993101F7}"/>
    <cellStyle name="Comma 5 12 6" xfId="6597" xr:uid="{3A255307-572F-4096-BE3B-A84D759EBA98}"/>
    <cellStyle name="Comma 5 12 6 2" xfId="16977" xr:uid="{C2E33B45-1448-434C-98E9-36181F6C14F8}"/>
    <cellStyle name="Comma 5 12 7" xfId="9430" xr:uid="{DE176410-6284-42C9-B0CF-A8C658E03F46}"/>
    <cellStyle name="Comma 5 12 7 2" xfId="19810" xr:uid="{DB459E27-E6F7-4C87-A63E-D5F7A6CC076E}"/>
    <cellStyle name="Comma 5 12 8" xfId="24808" xr:uid="{90958A69-207E-4B87-B4BE-8D883B54759B}"/>
    <cellStyle name="Comma 5 12 9" xfId="13358" xr:uid="{19A90194-FA7E-440E-AF4A-92CD549DEC9F}"/>
    <cellStyle name="Comma 5 13" xfId="1592" xr:uid="{00000000-0005-0000-0000-0000EA010000}"/>
    <cellStyle name="Comma 5 13 2" xfId="2429" xr:uid="{00000000-0005-0000-0000-00008D010000}"/>
    <cellStyle name="Comma 5 13 2 2" xfId="7553" xr:uid="{B91CD4AA-AFD9-47AC-B12D-1B567D59EEF3}"/>
    <cellStyle name="Comma 5 13 2 2 2" xfId="17933" xr:uid="{E8437ED8-2295-4E8E-BDF0-609A90FEDE0F}"/>
    <cellStyle name="Comma 5 13 2 2 2 2" xfId="31130" xr:uid="{449A2E8F-2AC7-47DC-B478-E5E05118B3AB}"/>
    <cellStyle name="Comma 5 13 2 2 2 3" xfId="30654" xr:uid="{9E013BF8-2A6D-4407-97E0-37CC1EB70273}"/>
    <cellStyle name="Comma 5 13 2 3" xfId="10386" xr:uid="{BFE02990-9404-4EE5-99FB-5B33B4DA9EDF}"/>
    <cellStyle name="Comma 5 13 2 3 2" xfId="20766" xr:uid="{2A4646E5-E7C9-419B-BD7A-C79F73C315A2}"/>
    <cellStyle name="Comma 5 13 2 4" xfId="27800" xr:uid="{5006A1E1-AA79-4A0C-B7B1-2FEC3203E50F}"/>
    <cellStyle name="Comma 5 13 2 5" xfId="26643" xr:uid="{B9000EF6-D70E-4F90-9CE9-E75B119014F2}"/>
    <cellStyle name="Comma 5 13 2 6" xfId="15100" xr:uid="{508A87DE-C77E-4F26-8878-27C69F773A5A}"/>
    <cellStyle name="Comma 5 13 3" xfId="3576" xr:uid="{00000000-0005-0000-0000-0000EA010000}"/>
    <cellStyle name="Comma 5 13 4" xfId="5541" xr:uid="{EA1DAE49-7147-4C06-8D39-0EAFAC4C7544}"/>
    <cellStyle name="Comma 5 13 4 2" xfId="29742" xr:uid="{83290D88-98BF-4B31-878D-137425176835}"/>
    <cellStyle name="Comma 5 13 5" xfId="25274" xr:uid="{25255301-425F-471E-91E5-8CA85BD8C643}"/>
    <cellStyle name="Comma 5 13 6" xfId="12813" xr:uid="{04EED2F0-E263-4E01-BB71-1A5052885D35}"/>
    <cellStyle name="Comma 5 14" xfId="2156" xr:uid="{00000000-0005-0000-0000-000086010000}"/>
    <cellStyle name="Comma 5 14 2" xfId="7282" xr:uid="{822762EF-D3DA-4F0E-A147-996E17AEA36E}"/>
    <cellStyle name="Comma 5 14 2 2" xfId="27688" xr:uid="{0256D1D7-ED9F-4C82-97E0-9170310A5329}"/>
    <cellStyle name="Comma 5 14 2 2 2" xfId="31194" xr:uid="{A859EBA4-C66C-49BD-9DEA-1AB3109F716F}"/>
    <cellStyle name="Comma 5 14 2 2 3" xfId="30655" xr:uid="{BEC1FD1F-B5EC-4F1A-BCDF-25B7ACE13F58}"/>
    <cellStyle name="Comma 5 14 2 3" xfId="28279" xr:uid="{3C9C4E2E-B9DF-4364-90C5-E2FDD470EA95}"/>
    <cellStyle name="Comma 5 14 2 4" xfId="17662" xr:uid="{3738291B-0565-419F-B166-FACBBDEE0D75}"/>
    <cellStyle name="Comma 5 14 3" xfId="10115" xr:uid="{65636AD0-40EA-4BAF-9ABF-40BCE104B2C9}"/>
    <cellStyle name="Comma 5 14 3 2" xfId="20495" xr:uid="{6F491D37-1CB8-413E-A52B-4D7C95D189A8}"/>
    <cellStyle name="Comma 5 14 4" xfId="24734" xr:uid="{C9CBED3C-72E0-4E12-887C-B3DEBF97CEC8}"/>
    <cellStyle name="Comma 5 14 5" xfId="14829" xr:uid="{9DAB25E0-335E-450D-B4EF-01133EEBCC53}"/>
    <cellStyle name="Comma 5 15" xfId="3777" xr:uid="{027FE1B2-BC1A-461C-BAA0-62514BD1464F}"/>
    <cellStyle name="Comma 5 15 2" xfId="8617" xr:uid="{F937F0BE-13DB-4336-9B90-88F49A5B7AED}"/>
    <cellStyle name="Comma 5 15 2 2" xfId="18997" xr:uid="{406AA88D-B0B1-4594-932D-2CCB31970E22}"/>
    <cellStyle name="Comma 5 15 3" xfId="11450" xr:uid="{61CAAD24-E5D7-4864-B98A-9508BBD6E09F}"/>
    <cellStyle name="Comma 5 15 3 2" xfId="21830" xr:uid="{6D8E4531-45E2-4E20-86E7-0D1E6B5CA0F6}"/>
    <cellStyle name="Comma 5 15 4" xfId="23603" xr:uid="{EF87A7D9-884A-4F64-B1B7-C8CC7C6997AF}"/>
    <cellStyle name="Comma 5 15 5" xfId="27457" xr:uid="{89903692-C0B4-4F40-89C4-C75A817A2DC4}"/>
    <cellStyle name="Comma 5 15 6" xfId="16164" xr:uid="{4DDC0FBF-B94A-4F81-BE4B-8A9FFDB8C8BD}"/>
    <cellStyle name="Comma 5 16" xfId="4850" xr:uid="{AAA3F902-D68A-45E2-99C8-03FE656262D7}"/>
    <cellStyle name="Comma 5 16 2" xfId="14141" xr:uid="{D008B574-2BA2-43A2-880B-6754BDBFEAFF}"/>
    <cellStyle name="Comma 5 17" xfId="6594" xr:uid="{EE2E808B-4607-4A07-9806-599DB57C2243}"/>
    <cellStyle name="Comma 5 17 2" xfId="16974" xr:uid="{B081372B-6E11-43A4-9C57-E86647752419}"/>
    <cellStyle name="Comma 5 18" xfId="9427" xr:uid="{D1DEE1ED-E00D-45EE-88AE-80066179EB47}"/>
    <cellStyle name="Comma 5 18 2" xfId="19807" xr:uid="{957E1A22-9D68-491A-BBAD-B4FA4FDEB1B3}"/>
    <cellStyle name="Comma 5 19" xfId="24647" xr:uid="{9055C8F1-409E-4A3A-8DD3-7D0245A6EEF9}"/>
    <cellStyle name="Comma 5 2" xfId="459" xr:uid="{00000000-0005-0000-0000-0000EB010000}"/>
    <cellStyle name="Comma 5 2 10" xfId="30620" xr:uid="{6CBFC4BF-7DDA-4C8A-94A9-9E3C38E62A4B}"/>
    <cellStyle name="Comma 5 2 11" xfId="30918" xr:uid="{8F444BA6-836C-451D-A598-AB3984741623}"/>
    <cellStyle name="Comma 5 2 2" xfId="460" xr:uid="{00000000-0005-0000-0000-0000EC010000}"/>
    <cellStyle name="Comma 5 2 2 2" xfId="1594" xr:uid="{00000000-0005-0000-0000-0000ED010000}"/>
    <cellStyle name="Comma 5 2 2 2 2" xfId="30597" xr:uid="{F2BDA96F-A29A-44D4-96C7-93F474199524}"/>
    <cellStyle name="Comma 5 2 2 2 2 2" xfId="30657" xr:uid="{7828C1F8-5535-4B0E-A3F8-9190370F23A7}"/>
    <cellStyle name="Comma 5 2 2 2 3" xfId="30561" xr:uid="{FE94402B-6C78-43D2-9887-F6959E6CC981}"/>
    <cellStyle name="Comma 5 2 2 2 4" xfId="30926" xr:uid="{3089C8D7-EDC7-49C2-98BE-A8D0DB944D04}"/>
    <cellStyle name="Comma 5 2 2 3" xfId="1595" xr:uid="{00000000-0005-0000-0000-0000EE010000}"/>
    <cellStyle name="Comma 5 2 2 3 2" xfId="30613" xr:uid="{8A82B498-C017-42E6-9D27-435A4DAFCF79}"/>
    <cellStyle name="Comma 5 2 2 3 2 2" xfId="30658" xr:uid="{84E2DE58-A4C0-4259-9280-0F10CD7AD0EB}"/>
    <cellStyle name="Comma 5 2 2 3 3" xfId="30574" xr:uid="{08126CC7-7B32-4987-B56B-3E8A92004100}"/>
    <cellStyle name="Comma 5 2 2 3 4" xfId="30940" xr:uid="{85BC386F-6704-42BC-B35B-A909453864AD}"/>
    <cellStyle name="Comma 5 2 2 4" xfId="1593" xr:uid="{00000000-0005-0000-0000-0000EF010000}"/>
    <cellStyle name="Comma 5 2 2 4 2" xfId="30549" xr:uid="{2B6B9656-2890-4C76-9E86-2F9A400B5207}"/>
    <cellStyle name="Comma 5 2 2 4 2 2" xfId="30659" xr:uid="{ABCDE278-9ADF-4B7C-B51D-6A70B9BEFAB0}"/>
    <cellStyle name="Comma 5 2 2 5" xfId="6598" xr:uid="{273D3645-09BF-4A18-A4AB-EDE25B05A3A6}"/>
    <cellStyle name="Comma 5 2 2 5 2" xfId="16978" xr:uid="{2C95035C-ACBA-47B5-BDB7-B687EB0B1702}"/>
    <cellStyle name="Comma 5 2 2 5 2 2" xfId="30656" xr:uid="{E4E4FE59-056E-41F0-8A6A-EBAEB1C31ADE}"/>
    <cellStyle name="Comma 5 2 2 5 3" xfId="30424" xr:uid="{81309697-6C75-42F8-A5FC-85A5EDEE9FEF}"/>
    <cellStyle name="Comma 5 2 2 6" xfId="9431" xr:uid="{FAAC16A9-4153-4AFD-B1F8-20E8F3A87C8C}"/>
    <cellStyle name="Comma 5 2 2 6 2" xfId="19811" xr:uid="{145F7030-0050-4EBD-8D41-3709A9B0904C}"/>
    <cellStyle name="Comma 5 2 2 7" xfId="25026" xr:uid="{DE75B844-EBEC-4A64-A7E9-57FF65839502}"/>
    <cellStyle name="Comma 5 2 2 8" xfId="14145" xr:uid="{58BAEC72-D61F-4682-9993-3944940B8945}"/>
    <cellStyle name="Comma 5 2 2 9" xfId="29548" xr:uid="{D4CDF6AA-3C1C-45DB-BF23-683A3F5A2E8F}"/>
    <cellStyle name="Comma 5 2 3" xfId="29549" xr:uid="{FF57FBA9-0AC5-4F16-B51E-CE304EC6B7FE}"/>
    <cellStyle name="Comma 5 2 3 2" xfId="31242" xr:uid="{794021D0-B7E1-43D6-8B4B-606F025E00C3}"/>
    <cellStyle name="Comma 5 2 3 3" xfId="30409" xr:uid="{8B4B4793-C486-440B-BCBB-9B72DFB4032F}"/>
    <cellStyle name="Comma 5 2 4" xfId="29547" xr:uid="{508F08B6-13CA-453B-BC60-59F1E4465DDC}"/>
    <cellStyle name="Comma 5 2 4 2" xfId="30425" xr:uid="{30BD32B9-0394-4F1A-8237-D6AC5BD7AB92}"/>
    <cellStyle name="Comma 5 2 4 2 2" xfId="30598" xr:uid="{7C326B72-A0A1-4BC5-AB91-EEAB81161F94}"/>
    <cellStyle name="Comma 5 2 4 2 2 2" xfId="30660" xr:uid="{ED5AF7EF-0B78-407A-864D-EEEBE05E98FC}"/>
    <cellStyle name="Comma 5 2 4 2 3" xfId="30562" xr:uid="{92CD2FD6-65B4-444B-9BD4-8BD03B652048}"/>
    <cellStyle name="Comma 5 2 4 2 4" xfId="30927" xr:uid="{9F33CA11-07C6-481C-A78E-213CF504BA88}"/>
    <cellStyle name="Comma 5 2 4 3" xfId="30550" xr:uid="{0F4C2308-2688-446C-A27E-BFCE11140C68}"/>
    <cellStyle name="Comma 5 2 4 3 2" xfId="30632" xr:uid="{CFB4CA51-42B2-4BF5-9AF9-673F00BD5CFD}"/>
    <cellStyle name="Comma 5 2 4 3 3" xfId="30942" xr:uid="{35CEEE63-7BB2-4EEA-83CF-5333A9F63EF4}"/>
    <cellStyle name="Comma 5 2 4 4" xfId="30580" xr:uid="{79C2FE9C-BC47-45D3-81C7-55923423D801}"/>
    <cellStyle name="Comma 5 2 4 5" xfId="30621" xr:uid="{2D2FE097-3E58-4E43-B405-32F2F658B65A}"/>
    <cellStyle name="Comma 5 2 4 6" xfId="30919" xr:uid="{FFFC894D-F0FF-4CEA-9DAF-F49F3E52EACB}"/>
    <cellStyle name="Comma 5 2 4 7" xfId="31241" xr:uid="{2E5D930F-8B70-4941-B7AD-A1A539EE389A}"/>
    <cellStyle name="Comma 5 2 4 8" xfId="30410" xr:uid="{2F788AFF-2365-4173-9AD4-9EB5EE2CD90F}"/>
    <cellStyle name="Comma 5 2 5" xfId="30411" xr:uid="{1B854D74-2C11-4B25-A896-E9F8E6D4D71C}"/>
    <cellStyle name="Comma 5 2 5 2" xfId="30426" xr:uid="{C24CF4A1-604C-4A78-A752-E05C845168E9}"/>
    <cellStyle name="Comma 5 2 5 2 2" xfId="30599" xr:uid="{10A672CB-2ACF-4A8A-BC8B-83FA20866661}"/>
    <cellStyle name="Comma 5 2 5 2 2 2" xfId="30661" xr:uid="{96AF56BC-6E91-454F-A913-1B5EF260B524}"/>
    <cellStyle name="Comma 5 2 5 2 3" xfId="30563" xr:uid="{EB087388-5735-47DA-A778-C37D3BA09F7B}"/>
    <cellStyle name="Comma 5 2 5 2 4" xfId="30928" xr:uid="{9C5FD4B9-51E1-40C8-A1C0-B9DA63A12820}"/>
    <cellStyle name="Comma 5 2 5 3" xfId="30581" xr:uid="{594004CE-4C85-49C3-98D5-50D24316BFB4}"/>
    <cellStyle name="Comma 5 2 5 3 2" xfId="30633" xr:uid="{5DF27414-0425-4CEA-9FF2-B029A5DDBF7D}"/>
    <cellStyle name="Comma 5 2 5 3 3" xfId="30943" xr:uid="{7FF4A0CA-6FEC-4011-9105-1F245F102EA7}"/>
    <cellStyle name="Comma 5 2 5 4" xfId="30622" xr:uid="{8D5CFC01-28FD-48B9-B5AE-BF61C0025B69}"/>
    <cellStyle name="Comma 5 2 5 5" xfId="30920" xr:uid="{8B4C09D8-9DF0-4BAC-A0B6-095950680402}"/>
    <cellStyle name="Comma 5 2 6" xfId="30548" xr:uid="{5C64EDE1-D10D-405A-BEBE-498A5BCE0F98}"/>
    <cellStyle name="Comma 5 2 7" xfId="30571" xr:uid="{02BF2878-498D-48D7-8F68-577919C83D6F}"/>
    <cellStyle name="Comma 5 2 7 2" xfId="30610" xr:uid="{C0CD91E5-D6C5-434A-96EB-1B3A036C6BBA}"/>
    <cellStyle name="Comma 5 2 7 3" xfId="30629" xr:uid="{F8EDEA31-A8F6-431F-BA36-CFAAABCD185E}"/>
    <cellStyle name="Comma 5 2 7 4" xfId="30936" xr:uid="{47F7B796-4D4E-4909-966E-3439D41D5605}"/>
    <cellStyle name="Comma 5 2 8" xfId="30546" xr:uid="{B1DF5FDB-1841-4554-815D-7CDC6C437CC6}"/>
    <cellStyle name="Comma 5 2 9" xfId="30578" xr:uid="{A369C976-3FD5-4322-AB61-3F6F862BE607}"/>
    <cellStyle name="Comma 5 20" xfId="12385" xr:uid="{302159E2-6CC0-46FF-9364-3A8433ED91B2}"/>
    <cellStyle name="Comma 5 3" xfId="461" xr:uid="{00000000-0005-0000-0000-0000F0010000}"/>
    <cellStyle name="Comma 5 3 10" xfId="4854" xr:uid="{2846F87B-F3CD-4BF8-9488-62CC1D0AA1F2}"/>
    <cellStyle name="Comma 5 3 10 2" xfId="14146" xr:uid="{50684423-3D64-4A82-B41B-9419936B23DE}"/>
    <cellStyle name="Comma 5 3 11" xfId="6599" xr:uid="{693DB301-C91E-4232-BB0E-39CDBBE5076F}"/>
    <cellStyle name="Comma 5 3 11 2" xfId="16979" xr:uid="{3AE9192F-FC94-46DB-A683-7733A5EFF8B5}"/>
    <cellStyle name="Comma 5 3 12" xfId="9432" xr:uid="{34D918AF-B59B-4DA7-96F7-480CE83D0911}"/>
    <cellStyle name="Comma 5 3 12 2" xfId="19812" xr:uid="{1F161FA1-6088-47C1-BDE8-F54460BB08FE}"/>
    <cellStyle name="Comma 5 3 13" xfId="25308" xr:uid="{D7859DD7-1B89-4767-A0D2-196C4B8D2D83}"/>
    <cellStyle name="Comma 5 3 14" xfId="12411" xr:uid="{9909FE86-2089-41F8-9D0E-7276470C2221}"/>
    <cellStyle name="Comma 5 3 2" xfId="462" xr:uid="{00000000-0005-0000-0000-0000F1010000}"/>
    <cellStyle name="Comma 5 3 2 10" xfId="6600" xr:uid="{82695B62-7D76-42AB-BEFC-75E567F2A3C5}"/>
    <cellStyle name="Comma 5 3 2 10 2" xfId="16980" xr:uid="{9AD20C4B-E731-46C2-8BEC-0FFD687EC178}"/>
    <cellStyle name="Comma 5 3 2 11" xfId="9433" xr:uid="{AED80BCA-D092-4C6C-971E-3050E72CFF57}"/>
    <cellStyle name="Comma 5 3 2 11 2" xfId="19813" xr:uid="{987CAEBC-5AB8-49B8-B758-D587955279AF}"/>
    <cellStyle name="Comma 5 3 2 12" xfId="23919" xr:uid="{56197C97-EB7B-40EC-AFA2-7AEAB10C8886}"/>
    <cellStyle name="Comma 5 3 2 13" xfId="12471" xr:uid="{EFBC7B92-3047-49CF-805D-2C6A6223921F}"/>
    <cellStyle name="Comma 5 3 2 2" xfId="463" xr:uid="{00000000-0005-0000-0000-0000F2010000}"/>
    <cellStyle name="Comma 5 3 2 2 10" xfId="13036" xr:uid="{86B57A63-967D-49F1-9028-3928CA4FAF65}"/>
    <cellStyle name="Comma 5 3 2 2 2" xfId="1599" xr:uid="{00000000-0005-0000-0000-0000F3010000}"/>
    <cellStyle name="Comma 5 3 2 2 2 2" xfId="3015" xr:uid="{00000000-0005-0000-0000-000093010000}"/>
    <cellStyle name="Comma 5 3 2 2 2 2 2" xfId="6157" xr:uid="{4ACBE935-4C4A-4B58-AA67-CBC1AD567848}"/>
    <cellStyle name="Comma 5 3 2 2 2 2 2 2" xfId="25951" xr:uid="{A03F8AD1-6D73-462F-AC3F-273225650954}"/>
    <cellStyle name="Comma 5 3 2 2 2 2 2 3" xfId="25884" xr:uid="{4BB2DC81-1E90-4372-9987-27A20831971A}"/>
    <cellStyle name="Comma 5 3 2 2 2 2 2 4" xfId="15641" xr:uid="{4AF74E66-2D4F-40C8-B6A6-07DB4000C240}"/>
    <cellStyle name="Comma 5 3 2 2 2 2 3" xfId="8094" xr:uid="{9E795528-EFE8-49EC-A3CC-54ADBF1342DE}"/>
    <cellStyle name="Comma 5 3 2 2 2 2 3 2" xfId="28776" xr:uid="{0CBF15F0-D411-4526-93F7-EFED3C06D888}"/>
    <cellStyle name="Comma 5 3 2 2 2 2 3 3" xfId="27264" xr:uid="{4C183DF4-8D04-46F2-A7C1-5EE37A5A7CDB}"/>
    <cellStyle name="Comma 5 3 2 2 2 2 3 4" xfId="18474" xr:uid="{18E6D797-2AE3-43E1-A6BE-04E5FC2EB0F6}"/>
    <cellStyle name="Comma 5 3 2 2 2 2 4" xfId="10927" xr:uid="{AFB79152-8464-4800-9AF1-921E7BAF005A}"/>
    <cellStyle name="Comma 5 3 2 2 2 2 4 2" xfId="21307" xr:uid="{39BF4066-2DEB-466C-B501-D053D1037734}"/>
    <cellStyle name="Comma 5 3 2 2 2 2 5" xfId="24318" xr:uid="{E61FFCE0-15C8-4B0D-A412-90E5D4DF8AD6}"/>
    <cellStyle name="Comma 5 3 2 2 2 2 6" xfId="13517" xr:uid="{4E597990-8807-4D77-97E7-E28E02E3D3DD}"/>
    <cellStyle name="Comma 5 3 2 2 2 3" xfId="2667" xr:uid="{00000000-0005-0000-0000-000092010000}"/>
    <cellStyle name="Comma 5 3 2 2 2 3 2" xfId="7790" xr:uid="{A991F633-EC7B-4AE2-AF36-3AFF910B0ED8}"/>
    <cellStyle name="Comma 5 3 2 2 2 3 2 2" xfId="27574" xr:uid="{55463535-088B-4D65-8D51-0F8E527C73E6}"/>
    <cellStyle name="Comma 5 3 2 2 2 3 2 3" xfId="27857" xr:uid="{520E163C-1648-451D-9381-D1B444BA6975}"/>
    <cellStyle name="Comma 5 3 2 2 2 3 2 4" xfId="18170" xr:uid="{D8D0AAD4-15A0-4209-9D40-CC4375AD633E}"/>
    <cellStyle name="Comma 5 3 2 2 2 3 3" xfId="10623" xr:uid="{23424A55-1186-4AE1-8B15-D60B73FB2413}"/>
    <cellStyle name="Comma 5 3 2 2 2 3 3 2" xfId="21003" xr:uid="{D45E85F7-0528-446F-8AEF-F2444471BE38}"/>
    <cellStyle name="Comma 5 3 2 2 2 3 4" xfId="24772" xr:uid="{F6C426D8-D850-4C02-A12E-6C68D7A11502}"/>
    <cellStyle name="Comma 5 3 2 2 2 3 5" xfId="15337" xr:uid="{16A4BAA9-88C4-414D-BFF5-062C8FED3C61}"/>
    <cellStyle name="Comma 5 3 2 2 2 4" xfId="3630" xr:uid="{00000000-0005-0000-0000-0000F3010000}"/>
    <cellStyle name="Comma 5 3 2 2 2 5" xfId="4252" xr:uid="{9B0E90D9-C0F7-49FF-A548-FF90C88E6C49}"/>
    <cellStyle name="Comma 5 3 2 2 2 5 2" xfId="9023" xr:uid="{DB214821-C42B-4F8D-9BBF-71FC6C4AEED3}"/>
    <cellStyle name="Comma 5 3 2 2 2 5 2 2" xfId="19403" xr:uid="{3CCFE505-B22F-4BE5-BFD5-27F625009463}"/>
    <cellStyle name="Comma 5 3 2 2 2 5 2 3" xfId="31027" xr:uid="{D5BC14E3-2A5D-4C04-A1B3-FB7278D938D5}"/>
    <cellStyle name="Comma 5 3 2 2 2 5 2 4" xfId="30662" xr:uid="{88978C8C-DE0D-41D5-B666-4404FA6D88AC}"/>
    <cellStyle name="Comma 5 3 2 2 2 5 3" xfId="11856" xr:uid="{879F1394-5F75-4E90-ACCF-2DB416637DF2}"/>
    <cellStyle name="Comma 5 3 2 2 2 5 3 2" xfId="22236" xr:uid="{A8BFC29A-4346-4751-A9D7-8EBC270E9334}"/>
    <cellStyle name="Comma 5 3 2 2 2 5 4" xfId="16570" xr:uid="{3BACECC7-6A25-4BBD-A5D0-C82353F7F629}"/>
    <cellStyle name="Comma 5 3 2 2 2 6" xfId="5545" xr:uid="{4AA9B774-4921-4980-9DB7-0CEF866568F6}"/>
    <cellStyle name="Comma 5 3 2 2 2 6 2" xfId="29892" xr:uid="{9C519322-6E9C-4E0B-84A2-5A544F46923B}"/>
    <cellStyle name="Comma 5 3 2 2 2 6 2 2" xfId="30955" xr:uid="{405A5DEB-8EC3-4ABC-8B7D-3B894A42504F}"/>
    <cellStyle name="Comma 5 3 2 2 2 7" xfId="23724" xr:uid="{8A8F9509-66DC-46AC-A9A7-817B49144E49}"/>
    <cellStyle name="Comma 5 3 2 2 2 8" xfId="13067" xr:uid="{B50D4B53-697A-42B9-9F93-70A744787325}"/>
    <cellStyle name="Comma 5 3 2 2 3" xfId="1600" xr:uid="{00000000-0005-0000-0000-0000F4010000}"/>
    <cellStyle name="Comma 5 3 2 2 3 2" xfId="3016" xr:uid="{00000000-0005-0000-0000-000094010000}"/>
    <cellStyle name="Comma 5 3 2 2 3 2 2" xfId="8095" xr:uid="{7BF9BB9B-26F6-4A7B-B741-6401840D44C4}"/>
    <cellStyle name="Comma 5 3 2 2 3 2 2 2" xfId="28777" xr:uid="{97F5D130-40E9-49C6-BF88-F44C1C5917AA}"/>
    <cellStyle name="Comma 5 3 2 2 3 2 2 3" xfId="27873" xr:uid="{1C2254A3-A181-4089-A9AD-37492C817900}"/>
    <cellStyle name="Comma 5 3 2 2 3 2 2 4" xfId="18475" xr:uid="{EF665B60-996B-4090-9883-5AF6CE2B9F40}"/>
    <cellStyle name="Comma 5 3 2 2 3 2 3" xfId="10928" xr:uid="{F7202109-0539-401A-8DA8-FE6FE6E715B4}"/>
    <cellStyle name="Comma 5 3 2 2 3 2 3 2" xfId="21308" xr:uid="{7E1FA1D7-80F6-4007-BA48-786A08D6E488}"/>
    <cellStyle name="Comma 5 3 2 2 3 2 4" xfId="23282" xr:uid="{E29E3FB4-1142-46D5-B9BC-FBCC0D3E4AF6}"/>
    <cellStyle name="Comma 5 3 2 2 3 2 5" xfId="15642" xr:uid="{F739DFD7-5A02-4961-B2FF-23F1CB84962A}"/>
    <cellStyle name="Comma 5 3 2 2 3 3" xfId="2083" xr:uid="{00000000-0005-0000-0000-0000F4010000}"/>
    <cellStyle name="Comma 5 3 2 2 3 4" xfId="4392" xr:uid="{933C8226-C46F-4342-AB1B-1DC1B1F37B70}"/>
    <cellStyle name="Comma 5 3 2 2 3 4 2" xfId="9163" xr:uid="{08B4E032-80CB-4825-8075-E7E720E1D674}"/>
    <cellStyle name="Comma 5 3 2 2 3 4 2 2" xfId="19543" xr:uid="{5E6B521C-CC61-48D2-A240-A3DE4FF65289}"/>
    <cellStyle name="Comma 5 3 2 2 3 4 2 3" xfId="31057" xr:uid="{7B903B43-0C6D-49A6-9727-D8D888B7F2E1}"/>
    <cellStyle name="Comma 5 3 2 2 3 4 2 4" xfId="30663" xr:uid="{041D7F03-0160-44D8-BDD1-0265CDA0BADC}"/>
    <cellStyle name="Comma 5 3 2 2 3 4 3" xfId="11996" xr:uid="{86F94323-154D-4FD7-B637-754FD397809D}"/>
    <cellStyle name="Comma 5 3 2 2 3 4 3 2" xfId="22376" xr:uid="{6E1276EF-499F-4B69-A23D-99DCD957C31B}"/>
    <cellStyle name="Comma 5 3 2 2 3 4 4" xfId="16710" xr:uid="{BFA2BFEE-AA3F-48EB-B522-19E3AA60155E}"/>
    <cellStyle name="Comma 5 3 2 2 3 5" xfId="5546" xr:uid="{87BB5A44-0A84-4354-8A20-3DE740BDB9D5}"/>
    <cellStyle name="Comma 5 3 2 2 3 5 2" xfId="29933" xr:uid="{494685AF-0887-4B2F-B673-AAA2D6A71859}"/>
    <cellStyle name="Comma 5 3 2 2 3 6" xfId="25167" xr:uid="{35E2B19E-F3CF-4FCD-A416-6AA019C43B9E}"/>
    <cellStyle name="Comma 5 3 2 2 3 7" xfId="13518" xr:uid="{81206A3F-C747-4698-B559-B3F885CD8D9A}"/>
    <cellStyle name="Comma 5 3 2 2 4" xfId="1598" xr:uid="{00000000-0005-0000-0000-0000F5010000}"/>
    <cellStyle name="Comma 5 3 2 2 4 2" xfId="3014" xr:uid="{00000000-0005-0000-0000-000095010000}"/>
    <cellStyle name="Comma 5 3 2 2 4 2 2" xfId="8093" xr:uid="{E89D21E1-B455-4D7D-9B2F-B8E34618380A}"/>
    <cellStyle name="Comma 5 3 2 2 4 2 2 2" xfId="18473" xr:uid="{F97B71C0-7501-4349-B040-6C9E49273439}"/>
    <cellStyle name="Comma 5 3 2 2 4 2 3" xfId="10926" xr:uid="{080E1EBD-51A9-4D41-8C45-D42D6FC9F519}"/>
    <cellStyle name="Comma 5 3 2 2 4 2 3 2" xfId="21306" xr:uid="{113E7A58-A99D-4BCF-A0FB-13EB1CE0409A}"/>
    <cellStyle name="Comma 5 3 2 2 4 2 4" xfId="28674" xr:uid="{8DE688C5-537B-47A8-AE3F-35341CEE66EF}"/>
    <cellStyle name="Comma 5 3 2 2 4 2 5" xfId="25943" xr:uid="{AAFF93DB-5388-405A-A1AD-12F8FD651DE5}"/>
    <cellStyle name="Comma 5 3 2 2 4 2 6" xfId="15640" xr:uid="{FDB837A0-16E1-4F02-98AD-01678890DB27}"/>
    <cellStyle name="Comma 5 3 2 2 4 3" xfId="3652" xr:uid="{00000000-0005-0000-0000-0000F5010000}"/>
    <cellStyle name="Comma 5 3 2 2 4 4" xfId="5544" xr:uid="{A02B8927-C6C9-4981-8371-BC5F4FFB90CF}"/>
    <cellStyle name="Comma 5 3 2 2 4 4 2" xfId="29932" xr:uid="{9B2CC529-1177-42F3-BD02-4244CA3CA83A}"/>
    <cellStyle name="Comma 5 3 2 2 4 5" xfId="24205" xr:uid="{EA34B4EF-3E9F-4C0B-9FF3-F638CFE397CA}"/>
    <cellStyle name="Comma 5 3 2 2 4 6" xfId="13516" xr:uid="{970BC1FE-57FD-4E25-9E11-06B96A5F0C91}"/>
    <cellStyle name="Comma 5 3 2 2 5" xfId="4238" xr:uid="{8B6E58F7-0192-48F8-B6FC-70C1E0C133D5}"/>
    <cellStyle name="Comma 5 3 2 2 5 2" xfId="9009" xr:uid="{55FBEF45-EC69-4E11-8A17-A2E69465326C}"/>
    <cellStyle name="Comma 5 3 2 2 5 2 2" xfId="29080" xr:uid="{2407A847-EA3F-4F61-90DC-C97610FFA662}"/>
    <cellStyle name="Comma 5 3 2 2 5 2 3" xfId="28457" xr:uid="{B7915A89-7465-4B46-84A0-1E8D8551BF38}"/>
    <cellStyle name="Comma 5 3 2 2 5 2 4" xfId="19389" xr:uid="{3D06A3B1-A1DD-475F-9DD4-C89790FEBBE5}"/>
    <cellStyle name="Comma 5 3 2 2 5 2 5" xfId="31025" xr:uid="{5C44E956-2742-49E9-8428-22740D671C8D}"/>
    <cellStyle name="Comma 5 3 2 2 5 3" xfId="11842" xr:uid="{E403C161-1D3D-4082-B650-A1F1DFC3CB8D}"/>
    <cellStyle name="Comma 5 3 2 2 5 3 2" xfId="22222" xr:uid="{1AA8CE2E-465D-43DC-B1AC-5FDDB5246458}"/>
    <cellStyle name="Comma 5 3 2 2 5 4" xfId="22670" xr:uid="{3AD68E01-C7E2-4706-BA90-4956E1ADB08D}"/>
    <cellStyle name="Comma 5 3 2 2 5 5" xfId="16556" xr:uid="{EE68A2B4-8AF6-4162-878E-A65980BC098E}"/>
    <cellStyle name="Comma 5 3 2 2 6" xfId="4856" xr:uid="{708195BE-D60E-45FC-849B-1AAC97801F00}"/>
    <cellStyle name="Comma 5 3 2 2 6 2" xfId="28558" xr:uid="{BD568B2A-F9B1-4D17-B640-3623EE7CAC30}"/>
    <cellStyle name="Comma 5 3 2 2 6 3" xfId="26165" xr:uid="{27C47F0C-B9F6-4597-822F-2C5F7C5FB64F}"/>
    <cellStyle name="Comma 5 3 2 2 6 4" xfId="14148" xr:uid="{63953720-10EC-4643-9AEE-69438185FB2A}"/>
    <cellStyle name="Comma 5 3 2 2 7" xfId="6601" xr:uid="{98B5AC0E-D832-4D8B-A0D5-351EC6061F08}"/>
    <cellStyle name="Comma 5 3 2 2 7 2" xfId="28194" xr:uid="{263BDD9F-C289-4B89-BC07-2907BA8F8736}"/>
    <cellStyle name="Comma 5 3 2 2 7 3" xfId="26025" xr:uid="{1E22E622-71C9-4916-8A9F-4FB5D10C03E0}"/>
    <cellStyle name="Comma 5 3 2 2 7 4" xfId="16981" xr:uid="{F96EF380-ECEA-4B8A-B4D9-F0425A7C9CFC}"/>
    <cellStyle name="Comma 5 3 2 2 8" xfId="9434" xr:uid="{112738C0-1CC2-44AE-AF8B-F23ECC39055F}"/>
    <cellStyle name="Comma 5 3 2 2 8 2" xfId="19814" xr:uid="{49B65756-72B0-4442-A8AC-48CA29401AB9}"/>
    <cellStyle name="Comma 5 3 2 2 9" xfId="23278" xr:uid="{EA252DCF-1D4A-43F0-A927-AF12D7AE13F8}"/>
    <cellStyle name="Comma 5 3 2 3" xfId="1601" xr:uid="{00000000-0005-0000-0000-0000F6010000}"/>
    <cellStyle name="Comma 5 3 2 3 2" xfId="3017" xr:uid="{00000000-0005-0000-0000-000097010000}"/>
    <cellStyle name="Comma 5 3 2 3 2 2" xfId="6158" xr:uid="{61D413E5-DB6E-492C-8B47-02BFADD98E21}"/>
    <cellStyle name="Comma 5 3 2 3 2 2 2" xfId="25666" xr:uid="{ECD3007B-AB55-4924-8E44-EED1B3DC4895}"/>
    <cellStyle name="Comma 5 3 2 3 2 2 2 2" xfId="26048" xr:uid="{36AB2384-EEB9-48E6-9997-4A4F24685914}"/>
    <cellStyle name="Comma 5 3 2 3 2 2 2 3" xfId="31161" xr:uid="{6B1BD7C4-2E44-416A-8483-EDEB32572E10}"/>
    <cellStyle name="Comma 5 3 2 3 2 2 3" xfId="28227" xr:uid="{63A53D60-5E09-4E12-ACDB-9B7AC43BF2CD}"/>
    <cellStyle name="Comma 5 3 2 3 2 2 4" xfId="15643" xr:uid="{EFA7C0C6-9201-495A-A865-995833A44D24}"/>
    <cellStyle name="Comma 5 3 2 3 2 3" xfId="8096" xr:uid="{B86FB38A-9BC1-4484-8EA8-4961DCEEA2B6}"/>
    <cellStyle name="Comma 5 3 2 3 2 3 2" xfId="28778" xr:uid="{8E8F1AE3-0968-4CC5-8846-550B57BF6B4B}"/>
    <cellStyle name="Comma 5 3 2 3 2 3 3" xfId="26721" xr:uid="{0D322364-39A8-470B-B24C-D568B9D2FEC7}"/>
    <cellStyle name="Comma 5 3 2 3 2 3 4" xfId="18476" xr:uid="{E0830030-E6EA-49BD-9317-AC595E66A444}"/>
    <cellStyle name="Comma 5 3 2 3 2 4" xfId="10929" xr:uid="{FE919D4E-E0F3-474A-AE0E-73AD100D68B2}"/>
    <cellStyle name="Comma 5 3 2 3 2 4 2" xfId="21309" xr:uid="{40EFF97C-5646-4488-A410-46C0045165E4}"/>
    <cellStyle name="Comma 5 3 2 3 2 5" xfId="24027" xr:uid="{CD10D5B4-473A-4837-9D31-ADDEF8B2B89E}"/>
    <cellStyle name="Comma 5 3 2 3 2 6" xfId="13519" xr:uid="{F2D4A119-DAE8-4320-9336-1EC7D87368E9}"/>
    <cellStyle name="Comma 5 3 2 3 3" xfId="2666" xr:uid="{00000000-0005-0000-0000-000096010000}"/>
    <cellStyle name="Comma 5 3 2 3 3 2" xfId="7789" xr:uid="{9AACB940-3DD7-460F-BF72-CB1198BE3E42}"/>
    <cellStyle name="Comma 5 3 2 3 3 2 2" xfId="28427" xr:uid="{1023DED4-034C-46C0-85AC-E55C64504142}"/>
    <cellStyle name="Comma 5 3 2 3 3 2 3" xfId="27882" xr:uid="{0134A244-51A5-4514-91B5-7BF4B14291DF}"/>
    <cellStyle name="Comma 5 3 2 3 3 2 4" xfId="18169" xr:uid="{CD83C855-375E-42AB-82A6-EC06AC3537AF}"/>
    <cellStyle name="Comma 5 3 2 3 3 3" xfId="10622" xr:uid="{7D0E0F47-584A-4397-86E5-2949A996BB3E}"/>
    <cellStyle name="Comma 5 3 2 3 3 3 2" xfId="21002" xr:uid="{ADF39D8E-AE79-4AB7-AD70-FF8655E0AFED}"/>
    <cellStyle name="Comma 5 3 2 3 3 4" xfId="25382" xr:uid="{D656B3E5-9EF2-4DD3-BA23-B63C217627B7}"/>
    <cellStyle name="Comma 5 3 2 3 3 5" xfId="15336" xr:uid="{893B97A2-BE70-498A-8C77-CAFC1444F47C}"/>
    <cellStyle name="Comma 5 3 2 3 4" xfId="3611" xr:uid="{00000000-0005-0000-0000-0000F6010000}"/>
    <cellStyle name="Comma 5 3 2 3 5" xfId="4251" xr:uid="{44E3EAE7-C7AC-466B-AE28-FC315EF010FC}"/>
    <cellStyle name="Comma 5 3 2 3 5 2" xfId="9022" xr:uid="{889AFE3D-6BB3-4C48-92E0-0E45863380EE}"/>
    <cellStyle name="Comma 5 3 2 3 5 2 2" xfId="19402" xr:uid="{E5D4D153-2C86-4B7D-9F94-8A5AD69EF39D}"/>
    <cellStyle name="Comma 5 3 2 3 5 2 3" xfId="31026" xr:uid="{DE62BA68-8C4C-4A75-84AA-7F79DFE185D2}"/>
    <cellStyle name="Comma 5 3 2 3 5 2 4" xfId="30664" xr:uid="{40E91CE9-FAE0-4A4A-BB16-C0782A9D60D7}"/>
    <cellStyle name="Comma 5 3 2 3 5 3" xfId="11855" xr:uid="{DADCD709-37B4-4618-B5FD-4AE2F0C1050E}"/>
    <cellStyle name="Comma 5 3 2 3 5 3 2" xfId="22235" xr:uid="{CB66ED33-56C5-423C-9D31-29B86F28C6AA}"/>
    <cellStyle name="Comma 5 3 2 3 5 4" xfId="16569" xr:uid="{C5B36E00-2B2E-4003-81E3-B89E0D229188}"/>
    <cellStyle name="Comma 5 3 2 3 6" xfId="5547" xr:uid="{B675D260-A30F-4DB2-8CCD-E217F8346325}"/>
    <cellStyle name="Comma 5 3 2 3 6 2" xfId="29717" xr:uid="{E2CF8A21-A49D-4062-A218-0B7CB0D745A6}"/>
    <cellStyle name="Comma 5 3 2 3 6 2 2" xfId="30956" xr:uid="{8F8C2ECC-CE5A-415D-A9CD-A9A3EDB1C7F9}"/>
    <cellStyle name="Comma 5 3 2 3 7" xfId="25268" xr:uid="{3CB50019-DC2C-4BE2-BB7E-167334EBA095}"/>
    <cellStyle name="Comma 5 3 2 3 8" xfId="13066" xr:uid="{C7A9DA37-CC33-48B6-8AFD-0CC48BE10F24}"/>
    <cellStyle name="Comma 5 3 2 4" xfId="1602" xr:uid="{00000000-0005-0000-0000-0000F7010000}"/>
    <cellStyle name="Comma 5 3 2 4 2" xfId="3018" xr:uid="{00000000-0005-0000-0000-000098010000}"/>
    <cellStyle name="Comma 5 3 2 4 2 2" xfId="8097" xr:uid="{C7649695-9281-40EA-BB91-55CC922A7359}"/>
    <cellStyle name="Comma 5 3 2 4 2 2 2" xfId="28779" xr:uid="{73990E74-1063-4255-A950-145D40281FFC}"/>
    <cellStyle name="Comma 5 3 2 4 2 2 2 2" xfId="31214" xr:uid="{C3151A16-BBA8-47F1-A872-2F3F10860F06}"/>
    <cellStyle name="Comma 5 3 2 4 2 2 2 3" xfId="30666" xr:uid="{1B5DB8C6-AAB9-479C-98EA-E8DAB47A0D09}"/>
    <cellStyle name="Comma 5 3 2 4 2 2 3" xfId="28347" xr:uid="{6684CE6F-2062-42C8-A041-7C5C9ADAC89D}"/>
    <cellStyle name="Comma 5 3 2 4 2 2 4" xfId="18477" xr:uid="{A58B8445-4EA5-4F14-B674-E98BB3523479}"/>
    <cellStyle name="Comma 5 3 2 4 2 3" xfId="10930" xr:uid="{170AFC33-D754-4BB6-ADAD-71308ACC902B}"/>
    <cellStyle name="Comma 5 3 2 4 2 3 2" xfId="21310" xr:uid="{382608E5-F476-4240-AC66-B91D74DE86B0}"/>
    <cellStyle name="Comma 5 3 2 4 2 4" xfId="25770" xr:uid="{732E71AD-9C09-4D82-AB83-AE567D70BE03}"/>
    <cellStyle name="Comma 5 3 2 4 2 5" xfId="15644" xr:uid="{CDBE3585-32BB-4492-839A-0E8CFA0B33E5}"/>
    <cellStyle name="Comma 5 3 2 4 3" xfId="2155" xr:uid="{00000000-0005-0000-0000-0000F7010000}"/>
    <cellStyle name="Comma 5 3 2 4 4" xfId="4393" xr:uid="{A11BE978-7C2A-4394-B26B-C7F4156424D0}"/>
    <cellStyle name="Comma 5 3 2 4 4 2" xfId="9164" xr:uid="{ABCD93B8-6116-4838-BC4E-BD3F86BD9464}"/>
    <cellStyle name="Comma 5 3 2 4 4 2 2" xfId="19544" xr:uid="{7303CAFF-93EF-4D28-99B6-A7799A67C027}"/>
    <cellStyle name="Comma 5 3 2 4 4 2 3" xfId="31058" xr:uid="{266785F0-BEB9-43B7-A016-7C4C3192ADB9}"/>
    <cellStyle name="Comma 5 3 2 4 4 2 4" xfId="30665" xr:uid="{3AD4EE4D-9551-418A-A0B9-356D5465EE87}"/>
    <cellStyle name="Comma 5 3 2 4 4 3" xfId="11997" xr:uid="{F2C5D82A-3446-44EE-ADA2-622A64BC7972}"/>
    <cellStyle name="Comma 5 3 2 4 4 3 2" xfId="22377" xr:uid="{D3A438AE-22B9-4BF7-9A7E-B7A500B209C5}"/>
    <cellStyle name="Comma 5 3 2 4 4 4" xfId="16711" xr:uid="{688E38BA-6390-4979-8098-4A0E3F26AF46}"/>
    <cellStyle name="Comma 5 3 2 4 5" xfId="5548" xr:uid="{24FE49EC-6989-4913-AFE3-094A4DA83C58}"/>
    <cellStyle name="Comma 5 3 2 4 5 2" xfId="29934" xr:uid="{33DA0D6C-2126-4F0E-A5AD-154CF23F8B14}"/>
    <cellStyle name="Comma 5 3 2 4 5 2 2" xfId="30957" xr:uid="{B6288167-F3EF-48C0-9EAE-9F49B165C7FC}"/>
    <cellStyle name="Comma 5 3 2 4 6" xfId="23773" xr:uid="{CCFD7A9C-E3C1-4C88-93AF-DC3BE8DD6499}"/>
    <cellStyle name="Comma 5 3 2 4 7" xfId="13520" xr:uid="{2C9F4BCD-5F48-4543-A7F2-D47531FE48C9}"/>
    <cellStyle name="Comma 5 3 2 5" xfId="1597" xr:uid="{00000000-0005-0000-0000-0000F8010000}"/>
    <cellStyle name="Comma 5 3 2 5 2" xfId="3013" xr:uid="{00000000-0005-0000-0000-000099010000}"/>
    <cellStyle name="Comma 5 3 2 5 2 2" xfId="8092" xr:uid="{C79E0C8B-DE33-4890-BAA4-05C189D1E714}"/>
    <cellStyle name="Comma 5 3 2 5 2 2 2" xfId="18472" xr:uid="{7EF0285E-B82D-4ADC-AE91-8D0851496857}"/>
    <cellStyle name="Comma 5 3 2 5 2 3" xfId="10925" xr:uid="{A9FFAA07-10E2-4625-9206-79875381F6C4}"/>
    <cellStyle name="Comma 5 3 2 5 2 3 2" xfId="21305" xr:uid="{3ABF3A2F-5123-4D62-A035-B10E9ECD90ED}"/>
    <cellStyle name="Comma 5 3 2 5 2 4" xfId="28562" xr:uid="{0471347A-EF47-40DE-B68E-DDD0854A5373}"/>
    <cellStyle name="Comma 5 3 2 5 2 5" xfId="27094" xr:uid="{58216308-30EB-43DB-A323-330DCF8340DF}"/>
    <cellStyle name="Comma 5 3 2 5 2 6" xfId="15639" xr:uid="{A31B7C43-EE6B-4F45-9CDF-31D1101A763E}"/>
    <cellStyle name="Comma 5 3 2 5 3" xfId="3629" xr:uid="{00000000-0005-0000-0000-0000F8010000}"/>
    <cellStyle name="Comma 5 3 2 5 4" xfId="5543" xr:uid="{FAF9A496-4265-4C3D-953B-05827F327311}"/>
    <cellStyle name="Comma 5 3 2 5 4 2" xfId="29931" xr:uid="{25AF1F10-0E1C-4936-BC83-2F9C841885FC}"/>
    <cellStyle name="Comma 5 3 2 5 5" xfId="24468" xr:uid="{AFB6647A-227D-41B4-B74F-6277070C58F5}"/>
    <cellStyle name="Comma 5 3 2 5 6" xfId="13515" xr:uid="{8580C680-8BC7-47F0-9872-44A355965C65}"/>
    <cellStyle name="Comma 5 3 2 6" xfId="2546" xr:uid="{00000000-0005-0000-0000-00009A010000}"/>
    <cellStyle name="Comma 5 3 2 6 2" xfId="5817" xr:uid="{B42CD3E3-B5A0-4D7F-8ED6-F0A83CF718C6}"/>
    <cellStyle name="Comma 5 3 2 6 2 2" xfId="28225" xr:uid="{A3F780B0-638F-4FD6-864E-68C5B39D6DCA}"/>
    <cellStyle name="Comma 5 3 2 6 2 2 2" xfId="31203" xr:uid="{53FEDC8F-7233-40C0-B6A8-00E9C84B4D91}"/>
    <cellStyle name="Comma 5 3 2 6 2 2 3" xfId="30667" xr:uid="{55A9D467-3BFB-4E0E-9EC3-17611FFA3CE0}"/>
    <cellStyle name="Comma 5 3 2 6 2 3" xfId="26314" xr:uid="{B534AB36-6FE0-4D08-B9F6-3B18A67C9BC7}"/>
    <cellStyle name="Comma 5 3 2 6 2 4" xfId="15217" xr:uid="{19F8B05B-7B1B-413C-8AEF-99A00CA1990A}"/>
    <cellStyle name="Comma 5 3 2 6 3" xfId="7670" xr:uid="{B119D217-FEE9-4F39-9C46-B07449B1D556}"/>
    <cellStyle name="Comma 5 3 2 6 3 2" xfId="18050" xr:uid="{8137A127-67FA-4FC0-9A4B-CF57A49A2EA3}"/>
    <cellStyle name="Comma 5 3 2 6 4" xfId="10503" xr:uid="{AFE80641-2117-4BB7-8F7D-9121896F10AB}"/>
    <cellStyle name="Comma 5 3 2 6 4 2" xfId="20883" xr:uid="{2522E95E-9C3D-499A-8E4E-9A06D5634F9F}"/>
    <cellStyle name="Comma 5 3 2 6 5" xfId="22986" xr:uid="{49B7F587-D701-4986-A250-A409BE3237B0}"/>
    <cellStyle name="Comma 5 3 2 6 6" xfId="12933" xr:uid="{5B135D3C-09AD-4E30-BB6B-60138CF8FFB5}"/>
    <cellStyle name="Comma 5 3 2 7" xfId="2240" xr:uid="{00000000-0005-0000-0000-000090010000}"/>
    <cellStyle name="Comma 5 3 2 7 2" xfId="7366" xr:uid="{EBB7595B-8065-4FFE-912A-3A960CFAF648}"/>
    <cellStyle name="Comma 5 3 2 7 2 2" xfId="17746" xr:uid="{F4A253BF-AA6D-44B8-88D2-5771908DBA10}"/>
    <cellStyle name="Comma 5 3 2 7 3" xfId="10199" xr:uid="{08E08A14-B7D5-4DC3-8546-79A2B7CA1538}"/>
    <cellStyle name="Comma 5 3 2 7 3 2" xfId="20579" xr:uid="{19789572-D886-48F5-AF6F-5C39143B76A0}"/>
    <cellStyle name="Comma 5 3 2 7 4" xfId="25550" xr:uid="{3905059D-883A-43CF-8FD1-2A2577249EE8}"/>
    <cellStyle name="Comma 5 3 2 7 5" xfId="27769" xr:uid="{5536DCEE-0E1D-4E26-B20B-64C6BD9A4356}"/>
    <cellStyle name="Comma 5 3 2 7 6" xfId="14913" xr:uid="{39D80824-8F21-4CB3-9694-DB4CEDD343F5}"/>
    <cellStyle name="Comma 5 3 2 8" xfId="3793" xr:uid="{819F03ED-7C8B-456D-823F-A9502DAE0057}"/>
    <cellStyle name="Comma 5 3 2 8 2" xfId="8628" xr:uid="{E4B0903F-6E6F-4A8E-B1B9-EE2A8455EE72}"/>
    <cellStyle name="Comma 5 3 2 8 2 2" xfId="19008" xr:uid="{8DB4F203-1121-416C-B01F-9F2B947A4396}"/>
    <cellStyle name="Comma 5 3 2 8 3" xfId="11461" xr:uid="{A35D6D00-4B8A-4B1E-8343-7C9D122B4970}"/>
    <cellStyle name="Comma 5 3 2 8 3 2" xfId="21841" xr:uid="{7A10F71C-48B8-4D48-B76C-C08E02C7E26E}"/>
    <cellStyle name="Comma 5 3 2 8 4" xfId="26923" xr:uid="{81ED6D7E-DED7-4A6D-950B-948283FEF26C}"/>
    <cellStyle name="Comma 5 3 2 8 5" xfId="27134" xr:uid="{FA637432-DA40-4BB9-A677-FFE8F7735C16}"/>
    <cellStyle name="Comma 5 3 2 8 6" xfId="16175" xr:uid="{22A43F48-9D88-40D3-91A0-EBEB420A8735}"/>
    <cellStyle name="Comma 5 3 2 9" xfId="4855" xr:uid="{D5470E20-D035-4D15-BFDA-251B57D6DBDA}"/>
    <cellStyle name="Comma 5 3 2 9 2" xfId="14147" xr:uid="{3FA9249D-3FC7-4517-AC59-94301A61B933}"/>
    <cellStyle name="Comma 5 3 3" xfId="464" xr:uid="{00000000-0005-0000-0000-0000F9010000}"/>
    <cellStyle name="Comma 5 3 3 10" xfId="9435" xr:uid="{21C97C8C-6484-4207-9292-8BAD5BA7D5B0}"/>
    <cellStyle name="Comma 5 3 3 10 2" xfId="19815" xr:uid="{DC75FED8-810B-4248-890D-5DD7BA087CF4}"/>
    <cellStyle name="Comma 5 3 3 11" xfId="22998" xr:uid="{EF9388E6-D73B-48FD-8E97-5A2B90364689}"/>
    <cellStyle name="Comma 5 3 3 12" xfId="12504" xr:uid="{69B7EA0F-CE62-4329-AF05-BA99CE648FEA}"/>
    <cellStyle name="Comma 5 3 3 2" xfId="1604" xr:uid="{00000000-0005-0000-0000-0000FA010000}"/>
    <cellStyle name="Comma 5 3 3 2 2" xfId="3020" xr:uid="{00000000-0005-0000-0000-00009D010000}"/>
    <cellStyle name="Comma 5 3 3 2 2 2" xfId="6159" xr:uid="{F0378657-A031-41C3-8F41-6A3B1C9D7262}"/>
    <cellStyle name="Comma 5 3 3 2 2 2 2" xfId="24486" xr:uid="{83A5BCE7-FA93-4046-B93F-7DBF3B6AB5B0}"/>
    <cellStyle name="Comma 5 3 3 2 2 2 2 2" xfId="28428" xr:uid="{736DE6AB-161D-4636-A9C4-28D443D12817}"/>
    <cellStyle name="Comma 5 3 3 2 2 2 2 3" xfId="31152" xr:uid="{E1BB7096-EC90-4029-B5A7-0FAD42F4C98A}"/>
    <cellStyle name="Comma 5 3 3 2 2 2 3" xfId="25861" xr:uid="{EF41CB2E-81DC-4902-9327-C9A51BC071F7}"/>
    <cellStyle name="Comma 5 3 3 2 2 2 4" xfId="15646" xr:uid="{C0FB2A2C-4C20-4F64-9D84-D761A735928E}"/>
    <cellStyle name="Comma 5 3 3 2 2 3" xfId="8099" xr:uid="{B2675BE1-25A0-44ED-A687-FABA010D7052}"/>
    <cellStyle name="Comma 5 3 3 2 2 3 2" xfId="28781" xr:uid="{CD187FE2-8FC9-4015-BA37-C9208C8B8BCD}"/>
    <cellStyle name="Comma 5 3 3 2 2 3 3" xfId="27514" xr:uid="{A9561C34-DD72-4C66-8DF2-57C9CBED73B7}"/>
    <cellStyle name="Comma 5 3 3 2 2 3 4" xfId="18479" xr:uid="{79D6A84A-3C44-4127-B3BE-F560C8722588}"/>
    <cellStyle name="Comma 5 3 3 2 2 4" xfId="10932" xr:uid="{FC1448B2-004C-4E12-9A63-CEFA1F59C4C9}"/>
    <cellStyle name="Comma 5 3 3 2 2 4 2" xfId="21312" xr:uid="{7117E778-8A37-419F-9809-286168CEAAF0}"/>
    <cellStyle name="Comma 5 3 3 2 2 5" xfId="24860" xr:uid="{B51606ED-93C3-4546-96D3-BF8C0BF40DBF}"/>
    <cellStyle name="Comma 5 3 3 2 2 6" xfId="13522" xr:uid="{D52808DA-9BA2-40FA-B25F-1CE8A6D6144A}"/>
    <cellStyle name="Comma 5 3 3 2 3" xfId="2668" xr:uid="{00000000-0005-0000-0000-00009C010000}"/>
    <cellStyle name="Comma 5 3 3 2 3 2" xfId="7791" xr:uid="{BA0259BC-20EC-4EC6-A19B-378E2BF4E5BD}"/>
    <cellStyle name="Comma 5 3 3 2 3 2 2" xfId="26040" xr:uid="{6782B069-944B-4921-902D-DAC3C150A5C8}"/>
    <cellStyle name="Comma 5 3 3 2 3 2 3" xfId="27402" xr:uid="{AB192F4A-9390-4A16-84D9-2950F8504D98}"/>
    <cellStyle name="Comma 5 3 3 2 3 2 4" xfId="18171" xr:uid="{D16734CC-6C0E-4BC9-A5A0-189B1E08715C}"/>
    <cellStyle name="Comma 5 3 3 2 3 3" xfId="10624" xr:uid="{32D673C7-F16B-40F9-AC5C-B8145FC66C24}"/>
    <cellStyle name="Comma 5 3 3 2 3 3 2" xfId="21004" xr:uid="{B3228333-204B-4211-857B-61CFE09A4DD0}"/>
    <cellStyle name="Comma 5 3 3 2 3 4" xfId="24831" xr:uid="{E9D5CFD3-D44C-4075-AD3A-C62EE31B5ADB}"/>
    <cellStyle name="Comma 5 3 3 2 3 5" xfId="15338" xr:uid="{2B66F20E-EAA4-4812-8730-8E1672063F27}"/>
    <cellStyle name="Comma 5 3 3 2 4" xfId="3581" xr:uid="{00000000-0005-0000-0000-0000FA010000}"/>
    <cellStyle name="Comma 5 3 3 2 5" xfId="4253" xr:uid="{A5CF6D28-9ECD-4973-BC14-8B113A41CBB2}"/>
    <cellStyle name="Comma 5 3 3 2 5 2" xfId="9024" xr:uid="{81DA8887-A952-4CB5-B5A0-720526160502}"/>
    <cellStyle name="Comma 5 3 3 2 5 2 2" xfId="19404" xr:uid="{9F87F3FB-8163-420F-AF07-B1B25D8E6B97}"/>
    <cellStyle name="Comma 5 3 3 2 5 2 3" xfId="31028" xr:uid="{C0D2D35F-E7B3-441D-B8A9-807C30CBF4A0}"/>
    <cellStyle name="Comma 5 3 3 2 5 2 4" xfId="30669" xr:uid="{17AF4E78-0E6D-4FCF-AFAC-0D2D6FE5164D}"/>
    <cellStyle name="Comma 5 3 3 2 5 3" xfId="11857" xr:uid="{39BC5741-8C7C-4596-95A7-4B99CB39F1EF}"/>
    <cellStyle name="Comma 5 3 3 2 5 3 2" xfId="22237" xr:uid="{02B4F7AC-9C43-4DF6-B35E-A78401953B0E}"/>
    <cellStyle name="Comma 5 3 3 2 5 4" xfId="26576" xr:uid="{715E5C5C-3872-4D4B-8066-80917DA2B00F}"/>
    <cellStyle name="Comma 5 3 3 2 5 5" xfId="26521" xr:uid="{DD64C3BF-EB63-4953-9816-A8B3F2938B93}"/>
    <cellStyle name="Comma 5 3 3 2 5 6" xfId="16571" xr:uid="{C7F6F558-EB37-4FA6-8D0D-9C76D89D3C31}"/>
    <cellStyle name="Comma 5 3 3 2 6" xfId="5550" xr:uid="{4187F2AE-FC25-459C-94F0-C08F8C49EAB6}"/>
    <cellStyle name="Comma 5 3 3 2 6 2" xfId="29718" xr:uid="{96A1D024-8268-4E76-B2EC-700DAF216034}"/>
    <cellStyle name="Comma 5 3 3 2 6 2 2" xfId="30958" xr:uid="{DAE0FF1E-EF08-43F3-A73C-BAA7B7306C91}"/>
    <cellStyle name="Comma 5 3 3 2 7" xfId="23666" xr:uid="{91BF73DA-EC0B-44F2-A377-D678D1D931C6}"/>
    <cellStyle name="Comma 5 3 3 2 8" xfId="13068" xr:uid="{5A1B561C-420F-4222-BE17-44FB8D23587F}"/>
    <cellStyle name="Comma 5 3 3 3" xfId="1605" xr:uid="{00000000-0005-0000-0000-0000FB010000}"/>
    <cellStyle name="Comma 5 3 3 3 2" xfId="3021" xr:uid="{00000000-0005-0000-0000-00009E010000}"/>
    <cellStyle name="Comma 5 3 3 3 2 2" xfId="8100" xr:uid="{71351A0E-9600-4E72-9840-11F6678BBA7E}"/>
    <cellStyle name="Comma 5 3 3 3 2 2 2" xfId="28782" xr:uid="{9AF95032-FDC7-426E-9FA5-3DDF7531EC3F}"/>
    <cellStyle name="Comma 5 3 3 3 2 2 3" xfId="27358" xr:uid="{AF8FC180-40A7-4467-8461-0F02DD4D3C6E}"/>
    <cellStyle name="Comma 5 3 3 3 2 2 4" xfId="18480" xr:uid="{BAF314CE-CF4C-437D-A00F-570FFE58EC30}"/>
    <cellStyle name="Comma 5 3 3 3 2 3" xfId="10933" xr:uid="{9B76D318-B1E9-436A-B992-2D64252C7AAD}"/>
    <cellStyle name="Comma 5 3 3 3 2 3 2" xfId="21313" xr:uid="{AE67A613-5087-430B-B428-D0B0FF8BF451}"/>
    <cellStyle name="Comma 5 3 3 3 2 4" xfId="25806" xr:uid="{2996B49C-510E-4B6E-8C70-DF8541473783}"/>
    <cellStyle name="Comma 5 3 3 3 2 5" xfId="15647" xr:uid="{439D8AF1-C819-4298-9444-E5ED4AB96272}"/>
    <cellStyle name="Comma 5 3 3 3 3" xfId="2055" xr:uid="{00000000-0005-0000-0000-0000FB010000}"/>
    <cellStyle name="Comma 5 3 3 3 4" xfId="4394" xr:uid="{E89B999B-B3E7-4A73-B66A-50781482C73F}"/>
    <cellStyle name="Comma 5 3 3 3 4 2" xfId="9165" xr:uid="{0A5DB9DD-14BB-4F28-A06E-2A646C46ABCE}"/>
    <cellStyle name="Comma 5 3 3 3 4 2 2" xfId="19545" xr:uid="{581AD4F7-33A4-49D4-A773-0A7A76E058D0}"/>
    <cellStyle name="Comma 5 3 3 3 4 2 3" xfId="31059" xr:uid="{4C1E76E2-FBC7-4E4E-BC49-BD83C1CFD7C0}"/>
    <cellStyle name="Comma 5 3 3 3 4 2 4" xfId="30670" xr:uid="{8927AF79-460F-4196-92BC-16D0CE048F72}"/>
    <cellStyle name="Comma 5 3 3 3 4 3" xfId="11998" xr:uid="{ECEED630-A621-4A01-985D-EC78683A2B49}"/>
    <cellStyle name="Comma 5 3 3 3 4 3 2" xfId="22378" xr:uid="{8BB66300-1C6C-4C6D-A151-2182056A2E3F}"/>
    <cellStyle name="Comma 5 3 3 3 4 4" xfId="16712" xr:uid="{F9F95F45-93EF-40F5-AC66-AD859F54452C}"/>
    <cellStyle name="Comma 5 3 3 3 5" xfId="5551" xr:uid="{852AF332-CD15-420F-91F8-CD9F12875AF9}"/>
    <cellStyle name="Comma 5 3 3 3 5 2" xfId="29698" xr:uid="{81B28F9D-8AA9-4910-9A48-4EE65C1022E0}"/>
    <cellStyle name="Comma 5 3 3 3 6" xfId="24381" xr:uid="{6D46F744-F4D0-4A9F-9F98-39B09CFF4FD0}"/>
    <cellStyle name="Comma 5 3 3 3 7" xfId="13523" xr:uid="{40CE92C6-202E-42EA-AB24-0F2B6A178776}"/>
    <cellStyle name="Comma 5 3 3 4" xfId="1603" xr:uid="{00000000-0005-0000-0000-0000FC010000}"/>
    <cellStyle name="Comma 5 3 3 4 2" xfId="3019" xr:uid="{00000000-0005-0000-0000-00009F010000}"/>
    <cellStyle name="Comma 5 3 3 4 2 2" xfId="8098" xr:uid="{544E758B-4173-4486-A0FD-B7C1D5A3EED0}"/>
    <cellStyle name="Comma 5 3 3 4 2 2 2" xfId="28780" xr:uid="{A34ACBBC-9EE0-472C-9E4A-0F0C3102D445}"/>
    <cellStyle name="Comma 5 3 3 4 2 2 3" xfId="26392" xr:uid="{8094F510-7D49-4500-B375-D05024E145D1}"/>
    <cellStyle name="Comma 5 3 3 4 2 2 4" xfId="18478" xr:uid="{DE0004DC-80FC-462D-ADDF-B69BDB1B718B}"/>
    <cellStyle name="Comma 5 3 3 4 2 3" xfId="10931" xr:uid="{B25731BD-804C-4A9E-94AD-51A601972723}"/>
    <cellStyle name="Comma 5 3 3 4 2 3 2" xfId="21311" xr:uid="{63806544-5C9C-47C4-A9F0-C8C812469FC6}"/>
    <cellStyle name="Comma 5 3 3 4 2 4" xfId="24978" xr:uid="{DD48F4C4-F4A9-4991-A28A-CF8D24A7DB4B}"/>
    <cellStyle name="Comma 5 3 3 4 2 5" xfId="15645" xr:uid="{A4823BE1-F88F-4F66-8ABE-6DCF50AEBAD5}"/>
    <cellStyle name="Comma 5 3 3 4 3" xfId="3704" xr:uid="{00000000-0005-0000-0000-0000FC010000}"/>
    <cellStyle name="Comma 5 3 3 4 4" xfId="5549" xr:uid="{5EA18817-182A-4DFF-8D89-0C3B4AD4769E}"/>
    <cellStyle name="Comma 5 3 3 4 4 2" xfId="29935" xr:uid="{F801DD17-8BA2-4F48-B19F-F2110F15120C}"/>
    <cellStyle name="Comma 5 3 3 4 5" xfId="22783" xr:uid="{28BD268A-AF7A-4331-B04E-590DC67114E4}"/>
    <cellStyle name="Comma 5 3 3 4 6" xfId="13521" xr:uid="{D513B4F0-EF6D-4187-B69B-9D767B48BF27}"/>
    <cellStyle name="Comma 5 3 3 5" xfId="2589" xr:uid="{00000000-0005-0000-0000-0000A0010000}"/>
    <cellStyle name="Comma 5 3 3 5 2" xfId="5853" xr:uid="{F93E9B1A-A474-44AD-9395-8F643A337802}"/>
    <cellStyle name="Comma 5 3 3 5 2 2" xfId="28751" xr:uid="{AD7343D1-0323-418F-966B-5DFEE866B907}"/>
    <cellStyle name="Comma 5 3 3 5 2 3" xfId="28709" xr:uid="{DBB1E1D6-6DF3-4BDF-8453-31841EAB8F09}"/>
    <cellStyle name="Comma 5 3 3 5 2 4" xfId="15260" xr:uid="{C78FEB5F-3916-4BD9-B5FF-ADF57A710E6D}"/>
    <cellStyle name="Comma 5 3 3 5 3" xfId="7713" xr:uid="{81760B78-A9B0-4018-A496-74E26CE4CD25}"/>
    <cellStyle name="Comma 5 3 3 5 3 2" xfId="18093" xr:uid="{BCD8DF04-D3F8-4C0A-8D37-D472ED1AA488}"/>
    <cellStyle name="Comma 5 3 3 5 4" xfId="10546" xr:uid="{8670A055-8060-4167-93CD-3AAB90DF24CC}"/>
    <cellStyle name="Comma 5 3 3 5 4 2" xfId="20926" xr:uid="{493FCFEE-0696-4A32-8BAC-C911CA24105A}"/>
    <cellStyle name="Comma 5 3 3 5 5" xfId="25160" xr:uid="{F2723F95-640E-438A-8BEA-F437A339DAA5}"/>
    <cellStyle name="Comma 5 3 3 5 6" xfId="12976" xr:uid="{C6C066F2-0406-4047-A8EC-2FB91660F9AE}"/>
    <cellStyle name="Comma 5 3 3 6" xfId="2273" xr:uid="{00000000-0005-0000-0000-00009B010000}"/>
    <cellStyle name="Comma 5 3 3 6 2" xfId="7399" xr:uid="{FAB0EE96-DD8A-40E2-B692-599100EC51FB}"/>
    <cellStyle name="Comma 5 3 3 6 2 2" xfId="17779" xr:uid="{0F830196-7FD9-443B-B78A-D7133708C2FC}"/>
    <cellStyle name="Comma 5 3 3 6 3" xfId="10232" xr:uid="{67535CCC-4C98-40AE-B35C-FD216819F253}"/>
    <cellStyle name="Comma 5 3 3 6 3 2" xfId="20612" xr:uid="{2D325197-2147-4F08-912E-F2E8AA980477}"/>
    <cellStyle name="Comma 5 3 3 6 4" xfId="23543" xr:uid="{1042610D-7F33-4480-B089-520213FF025D}"/>
    <cellStyle name="Comma 5 3 3 6 5" xfId="27224" xr:uid="{B1BAB9D3-0C62-4C88-849A-8A400AC682EA}"/>
    <cellStyle name="Comma 5 3 3 6 6" xfId="14946" xr:uid="{AB5082DF-CE94-4F51-916D-22419B9D714A}"/>
    <cellStyle name="Comma 5 3 3 7" xfId="3812" xr:uid="{BC3C2040-D90E-4060-AED6-93DE29ED2268}"/>
    <cellStyle name="Comma 5 3 3 7 2" xfId="8645" xr:uid="{71EDDCD3-CC4F-4D95-B169-0A01B59DB261}"/>
    <cellStyle name="Comma 5 3 3 7 2 2" xfId="19025" xr:uid="{175A5B1F-63F3-43FA-9B65-558145EB4872}"/>
    <cellStyle name="Comma 5 3 3 7 2 3" xfId="31002" xr:uid="{5E573AEF-FC93-4A83-AC2B-6937BAD6C83E}"/>
    <cellStyle name="Comma 5 3 3 7 2 4" xfId="30668" xr:uid="{F7EA0D66-97C4-40F3-A931-FCFE523E7601}"/>
    <cellStyle name="Comma 5 3 3 7 3" xfId="11478" xr:uid="{EAD417FE-C5D1-4E96-857A-95331B6CD7F4}"/>
    <cellStyle name="Comma 5 3 3 7 3 2" xfId="21858" xr:uid="{D52723FC-C70A-485A-891B-DE707F47651B}"/>
    <cellStyle name="Comma 5 3 3 7 4" xfId="27875" xr:uid="{8C26BB6C-E7A8-4A15-AC6D-0A61A02A7810}"/>
    <cellStyle name="Comma 5 3 3 7 5" xfId="27703" xr:uid="{2A29C485-21F3-42A8-B796-D0BF79DF086E}"/>
    <cellStyle name="Comma 5 3 3 7 6" xfId="16192" xr:uid="{26DB009D-FA95-4A62-A9AC-DBEF575AF7B8}"/>
    <cellStyle name="Comma 5 3 3 8" xfId="4857" xr:uid="{1DAA2A46-40FE-4552-920E-DD12D41D0ABB}"/>
    <cellStyle name="Comma 5 3 3 8 2" xfId="14149" xr:uid="{0EA1FB59-CBD9-436C-BF4A-2E2AF687C5E1}"/>
    <cellStyle name="Comma 5 3 3 9" xfId="6602" xr:uid="{35DA5AA4-DCFA-4B61-A537-26CFA0B983D5}"/>
    <cellStyle name="Comma 5 3 3 9 2" xfId="16982" xr:uid="{383A706C-65B6-4384-93C8-AEA46C24A694}"/>
    <cellStyle name="Comma 5 3 4" xfId="465" xr:uid="{00000000-0005-0000-0000-0000FD010000}"/>
    <cellStyle name="Comma 5 3 4 10" xfId="12662" xr:uid="{E3A457C5-1DC6-4D31-B493-CEB14676FFE2}"/>
    <cellStyle name="Comma 5 3 4 2" xfId="1607" xr:uid="{00000000-0005-0000-0000-0000FE010000}"/>
    <cellStyle name="Comma 5 3 4 2 2" xfId="3022" xr:uid="{00000000-0005-0000-0000-0000A2010000}"/>
    <cellStyle name="Comma 5 3 4 2 2 2" xfId="8101" xr:uid="{0331F688-59BC-4FE3-B4ED-DBDE87F225FE}"/>
    <cellStyle name="Comma 5 3 4 2 2 2 2" xfId="28783" xr:uid="{6A7DE4A5-9E82-4180-A907-2CFB72549A4D}"/>
    <cellStyle name="Comma 5 3 4 2 2 2 3" xfId="27841" xr:uid="{A8F0501A-D808-4877-8417-EE54528C2650}"/>
    <cellStyle name="Comma 5 3 4 2 2 2 4" xfId="18481" xr:uid="{3BD662D0-16FB-49C2-BF66-E642E1206413}"/>
    <cellStyle name="Comma 5 3 4 2 2 3" xfId="10934" xr:uid="{B20721C7-DD83-4D5E-95AF-810D14072C7F}"/>
    <cellStyle name="Comma 5 3 4 2 2 3 2" xfId="21314" xr:uid="{4C747FC6-9EE2-4CFE-A9AA-C0B508C14E23}"/>
    <cellStyle name="Comma 5 3 4 2 2 4" xfId="22880" xr:uid="{88E6124C-4E8C-4A16-949E-CBE25C6106E4}"/>
    <cellStyle name="Comma 5 3 4 2 2 5" xfId="15648" xr:uid="{D90D7B85-E6F5-4A2B-97FA-EA362F3F6127}"/>
    <cellStyle name="Comma 5 3 4 2 3" xfId="3596" xr:uid="{00000000-0005-0000-0000-0000FE010000}"/>
    <cellStyle name="Comma 5 3 4 2 4" xfId="5552" xr:uid="{35E0FB29-70AE-49EE-AD4C-77EC9E6EEAEA}"/>
    <cellStyle name="Comma 5 3 4 2 4 2" xfId="29936" xr:uid="{F7D8417D-86B8-44F3-8192-B6ED212C1704}"/>
    <cellStyle name="Comma 5 3 4 2 5" xfId="22937" xr:uid="{582C414B-198D-4637-B347-4B42CEFBB74A}"/>
    <cellStyle name="Comma 5 3 4 2 6" xfId="13524" xr:uid="{D84DC151-B278-47F9-B950-3A81B18250F8}"/>
    <cellStyle name="Comma 5 3 4 3" xfId="1608" xr:uid="{00000000-0005-0000-0000-0000FF010000}"/>
    <cellStyle name="Comma 5 3 4 3 2" xfId="2665" xr:uid="{00000000-0005-0000-0000-0000A3010000}"/>
    <cellStyle name="Comma 5 3 4 3 2 2" xfId="7788" xr:uid="{8AA74F61-6495-4F7E-A39B-B89DFF004744}"/>
    <cellStyle name="Comma 5 3 4 3 2 2 2" xfId="18168" xr:uid="{0E429779-8103-4747-B43C-F6EBCB513CD7}"/>
    <cellStyle name="Comma 5 3 4 3 2 3" xfId="10621" xr:uid="{A45B6330-0CC5-40C8-A69D-6E85EF031BC0}"/>
    <cellStyle name="Comma 5 3 4 3 2 3 2" xfId="21001" xr:uid="{2F0E2A0C-09FF-4E44-858C-81BB4579D738}"/>
    <cellStyle name="Comma 5 3 4 3 2 4" xfId="28633" xr:uid="{CE7A6B10-8A87-4297-BEC1-DA9E42555B67}"/>
    <cellStyle name="Comma 5 3 4 3 2 5" xfId="27179" xr:uid="{046E0A85-377B-433E-A7F9-442127F24884}"/>
    <cellStyle name="Comma 5 3 4 3 2 6" xfId="15335" xr:uid="{0FA2FB61-1314-4E5D-8D6A-EFBD4F4D6146}"/>
    <cellStyle name="Comma 5 3 4 3 3" xfId="2864" xr:uid="{00000000-0005-0000-0000-0000FF010000}"/>
    <cellStyle name="Comma 5 3 4 3 4" xfId="5553" xr:uid="{4D8E9BD3-63C9-4A5A-A1CD-7F725C1BEB6C}"/>
    <cellStyle name="Comma 5 3 4 3 4 2" xfId="29891" xr:uid="{28B005BD-8B7C-45F5-88C2-4C22FDFB4F10}"/>
    <cellStyle name="Comma 5 3 4 3 5" xfId="22738" xr:uid="{F2E0233A-5D31-42C9-8526-FBEE444B357C}"/>
    <cellStyle name="Comma 5 3 4 3 6" xfId="13065" xr:uid="{3A9E7DDA-C199-40C1-A7A4-35AB462E9097}"/>
    <cellStyle name="Comma 5 3 4 4" xfId="1606" xr:uid="{00000000-0005-0000-0000-000000020000}"/>
    <cellStyle name="Comma 5 3 4 4 2" xfId="4651" xr:uid="{3114D812-06FF-427C-8717-B5A3AE78D681}"/>
    <cellStyle name="Comma 5 3 4 4 2 2" xfId="9403" xr:uid="{755A4772-9956-4090-86E0-B56777673956}"/>
    <cellStyle name="Comma 5 3 4 4 2 2 2" xfId="19783" xr:uid="{7E46F6B6-485C-498F-B613-E1BEAF63E804}"/>
    <cellStyle name="Comma 5 3 4 4 2 3" xfId="12236" xr:uid="{AF7D70A5-A9E3-4116-AC18-EF98F134E557}"/>
    <cellStyle name="Comma 5 3 4 4 2 3 2" xfId="22616" xr:uid="{684292E3-A794-4384-9C3E-1EE9BE35DE1E}"/>
    <cellStyle name="Comma 5 3 4 4 2 4" xfId="16950" xr:uid="{080785A3-86CC-4292-8712-52952C8DFA39}"/>
    <cellStyle name="Comma 5 3 4 4 3" xfId="23068" xr:uid="{E1AC5A32-0335-49F7-8FAA-551698E3F7C0}"/>
    <cellStyle name="Comma 5 3 4 5" xfId="4120" xr:uid="{50AC6762-96F6-4507-990A-01F8DAFEBCCF}"/>
    <cellStyle name="Comma 5 3 4 5 2" xfId="8891" xr:uid="{568733DA-31B9-473C-B8A9-922D2E52570C}"/>
    <cellStyle name="Comma 5 3 4 5 2 2" xfId="19271" xr:uid="{4A7D6035-9E3D-47C7-8510-0B6ABD285CE8}"/>
    <cellStyle name="Comma 5 3 4 5 2 3" xfId="31005" xr:uid="{652E968E-D3FA-4707-B01D-97094D6B1424}"/>
    <cellStyle name="Comma 5 3 4 5 2 4" xfId="30671" xr:uid="{4E2D6263-25F4-463D-94D3-1CFE66A370DC}"/>
    <cellStyle name="Comma 5 3 4 5 3" xfId="11724" xr:uid="{DBFF6D81-ADC5-48C1-98D0-A780BD9804B3}"/>
    <cellStyle name="Comma 5 3 4 5 3 2" xfId="22104" xr:uid="{DC651E95-936F-4B8A-9A96-1B6E764FEFB6}"/>
    <cellStyle name="Comma 5 3 4 5 4" xfId="26228" xr:uid="{DE9C6979-592B-4537-ABBE-3101AFB3908B}"/>
    <cellStyle name="Comma 5 3 4 5 5" xfId="27929" xr:uid="{A867C619-3AC0-4C8E-BC10-124D5F1A6923}"/>
    <cellStyle name="Comma 5 3 4 5 6" xfId="16438" xr:uid="{65CAFCD8-BCF5-48B5-A2F6-7B51FAB9BE2C}"/>
    <cellStyle name="Comma 5 3 4 6" xfId="4858" xr:uid="{9A11D7C7-2F2C-4554-B860-DA57FB9EC9B5}"/>
    <cellStyle name="Comma 5 3 4 6 2" xfId="14150" xr:uid="{03648C94-FD9A-4DAD-908E-CDC4D8281447}"/>
    <cellStyle name="Comma 5 3 4 7" xfId="6603" xr:uid="{B417F8B8-E539-4FE6-92B7-7D34C566A5B1}"/>
    <cellStyle name="Comma 5 3 4 7 2" xfId="16983" xr:uid="{0B3709B3-08A6-4B88-B474-2A383A7BD0EE}"/>
    <cellStyle name="Comma 5 3 4 8" xfId="9436" xr:uid="{CEA750C3-DF05-411F-9FD7-5AC383E5B8BD}"/>
    <cellStyle name="Comma 5 3 4 8 2" xfId="19816" xr:uid="{56B0C3E0-9D69-47D7-A834-6A8D51E2137E}"/>
    <cellStyle name="Comma 5 3 4 9" xfId="25173" xr:uid="{5AA03A37-5A4A-404D-A0C2-D2A1B9AEEB9F}"/>
    <cellStyle name="Comma 5 3 5" xfId="1609" xr:uid="{00000000-0005-0000-0000-000001020000}"/>
    <cellStyle name="Comma 5 3 5 2" xfId="3023" xr:uid="{00000000-0005-0000-0000-0000A4010000}"/>
    <cellStyle name="Comma 5 3 5 2 2" xfId="8102" xr:uid="{758D0A3D-DAE7-44D0-A070-611359FDD246}"/>
    <cellStyle name="Comma 5 3 5 2 2 2" xfId="28784" xr:uid="{9062B341-5510-4E13-B903-2662C3340177}"/>
    <cellStyle name="Comma 5 3 5 2 2 2 2" xfId="31215" xr:uid="{4560F66A-A4EC-44A6-90F1-5DA7986E04EA}"/>
    <cellStyle name="Comma 5 3 5 2 2 2 3" xfId="30673" xr:uid="{DCC66FAA-4E41-4EFB-9B03-216E82F99718}"/>
    <cellStyle name="Comma 5 3 5 2 2 3" xfId="25940" xr:uid="{FBBCB61A-313E-4E94-8410-0262FF9D8802}"/>
    <cellStyle name="Comma 5 3 5 2 2 4" xfId="18482" xr:uid="{C080EA8A-3A8F-4907-904E-D727E657353D}"/>
    <cellStyle name="Comma 5 3 5 2 3" xfId="10935" xr:uid="{56CC6414-4972-4AFC-A6DD-34C624E1B419}"/>
    <cellStyle name="Comma 5 3 5 2 3 2" xfId="21315" xr:uid="{C2F48BB0-9443-4B3E-AD42-19FA47EAB766}"/>
    <cellStyle name="Comma 5 3 5 2 4" xfId="25663" xr:uid="{11363C39-2A83-45E4-A831-F7C2468C73A4}"/>
    <cellStyle name="Comma 5 3 5 2 5" xfId="15649" xr:uid="{D87C9E01-C85F-4ED0-9A81-B5F7E31832ED}"/>
    <cellStyle name="Comma 5 3 5 3" xfId="3602" xr:uid="{00000000-0005-0000-0000-000001020000}"/>
    <cellStyle name="Comma 5 3 5 4" xfId="4395" xr:uid="{2AAD49C6-F25C-4FEE-BC85-F6DD7FF6AC65}"/>
    <cellStyle name="Comma 5 3 5 4 2" xfId="9166" xr:uid="{8D231905-9E5A-4AD9-8620-5F84B5A7C17C}"/>
    <cellStyle name="Comma 5 3 5 4 2 2" xfId="19546" xr:uid="{5C116791-A505-459C-8E6E-EA12199F8041}"/>
    <cellStyle name="Comma 5 3 5 4 2 3" xfId="31060" xr:uid="{157988F9-5057-414A-B1C6-730F9F4629FF}"/>
    <cellStyle name="Comma 5 3 5 4 2 4" xfId="30672" xr:uid="{BC30637A-9309-45D6-B3EA-4136BB8A9DA2}"/>
    <cellStyle name="Comma 5 3 5 4 3" xfId="11999" xr:uid="{B917A9A5-B207-4ACF-929B-2989CF6C2283}"/>
    <cellStyle name="Comma 5 3 5 4 3 2" xfId="22379" xr:uid="{38E7E0D5-7429-44F4-AFB3-38229BE78DFC}"/>
    <cellStyle name="Comma 5 3 5 4 4" xfId="16713" xr:uid="{175FEC41-7C4F-471D-B879-5DCA32C7206B}"/>
    <cellStyle name="Comma 5 3 5 5" xfId="5554" xr:uid="{C0DE5202-95C0-4D16-83EC-A289F96C16FA}"/>
    <cellStyle name="Comma 5 3 5 5 2" xfId="29687" xr:uid="{F9F675D5-8113-4588-A3AE-224FC6F06B9F}"/>
    <cellStyle name="Comma 5 3 5 5 2 2" xfId="30959" xr:uid="{7875E500-DBEB-4CA4-AF12-2A9373028ADD}"/>
    <cellStyle name="Comma 5 3 5 6" xfId="25006" xr:uid="{6FD117B5-253E-4683-980E-CE6A211B6540}"/>
    <cellStyle name="Comma 5 3 5 7" xfId="13525" xr:uid="{0312A79F-B65F-46C8-9C32-2363B1DFCD16}"/>
    <cellStyle name="Comma 5 3 6" xfId="1610" xr:uid="{00000000-0005-0000-0000-000002020000}"/>
    <cellStyle name="Comma 5 3 6 2" xfId="2868" xr:uid="{00000000-0005-0000-0000-0000A5010000}"/>
    <cellStyle name="Comma 5 3 6 2 2" xfId="7984" xr:uid="{6C75DD22-BAC2-43AF-A1DF-B913CA37946C}"/>
    <cellStyle name="Comma 5 3 6 2 2 2" xfId="27296" xr:uid="{550C79C4-424A-402D-A115-80536B730495}"/>
    <cellStyle name="Comma 5 3 6 2 2 2 2" xfId="31188" xr:uid="{2214C770-FEBD-4FB2-8153-96FA46F9B13C}"/>
    <cellStyle name="Comma 5 3 6 2 2 2 3" xfId="30674" xr:uid="{70A150DB-6F83-42B0-A715-A16026A0644F}"/>
    <cellStyle name="Comma 5 3 6 2 2 3" xfId="26650" xr:uid="{0FA4C828-FE98-48CD-B312-BE8BE8001D66}"/>
    <cellStyle name="Comma 5 3 6 2 2 4" xfId="18364" xr:uid="{D688AB4A-C9EF-46F0-BFAB-28181B29323E}"/>
    <cellStyle name="Comma 5 3 6 2 3" xfId="10817" xr:uid="{5DC9755E-65C5-48DE-8CB9-8D8B044123B9}"/>
    <cellStyle name="Comma 5 3 6 2 3 2" xfId="21197" xr:uid="{E32A3CCE-3D50-4B57-AC37-E959EA59D368}"/>
    <cellStyle name="Comma 5 3 6 2 4" xfId="24164" xr:uid="{98256179-2AFA-4BBD-AF1C-2212B824FFBB}"/>
    <cellStyle name="Comma 5 3 6 2 5" xfId="15531" xr:uid="{8772BB40-D294-4585-963C-C800C2298ABE}"/>
    <cellStyle name="Comma 5 3 6 3" xfId="2057" xr:uid="{00000000-0005-0000-0000-000002020000}"/>
    <cellStyle name="Comma 5 3 6 4" xfId="5555" xr:uid="{C05D109D-6652-4B9A-B615-B29DAFDDCF9C}"/>
    <cellStyle name="Comma 5 3 6 4 2" xfId="29920" xr:uid="{C51E7046-954C-4FA0-81CA-3ABC12CDE141}"/>
    <cellStyle name="Comma 5 3 6 5" xfId="25227" xr:uid="{35AD5475-35E1-4B46-B4D5-98072003B9E3}"/>
    <cellStyle name="Comma 5 3 6 6" xfId="13360" xr:uid="{637BCB59-9FD8-453A-8DE5-CAC6E29F7DE5}"/>
    <cellStyle name="Comma 5 3 7" xfId="1596" xr:uid="{00000000-0005-0000-0000-000003020000}"/>
    <cellStyle name="Comma 5 3 7 2" xfId="2486" xr:uid="{00000000-0005-0000-0000-0000A6010000}"/>
    <cellStyle name="Comma 5 3 7 2 2" xfId="7610" xr:uid="{8429CEE5-936D-468A-822B-C4CC7D55E6F9}"/>
    <cellStyle name="Comma 5 3 7 2 2 2" xfId="17990" xr:uid="{5B549C2E-BFBF-46F3-8BC1-EC8F7DEC457C}"/>
    <cellStyle name="Comma 5 3 7 2 3" xfId="10443" xr:uid="{76E73FD1-063B-40AC-AC21-F2235F1DFC88}"/>
    <cellStyle name="Comma 5 3 7 2 3 2" xfId="20823" xr:uid="{4ECD8354-400C-4E94-BA8D-F1178449204C}"/>
    <cellStyle name="Comma 5 3 7 2 4" xfId="26879" xr:uid="{1CD15196-0267-4571-B546-85F3A9E5E4A2}"/>
    <cellStyle name="Comma 5 3 7 2 5" xfId="26993" xr:uid="{38242EE3-63CD-40FA-A09A-C1D97EB7E08D}"/>
    <cellStyle name="Comma 5 3 7 2 6" xfId="15157" xr:uid="{6AAB141B-DDBB-4B37-83CD-94D3952143BF}"/>
    <cellStyle name="Comma 5 3 7 3" xfId="3610" xr:uid="{00000000-0005-0000-0000-000003020000}"/>
    <cellStyle name="Comma 5 3 7 4" xfId="5542" xr:uid="{FF6B865B-76D6-4913-99E7-9488269AFAE4}"/>
    <cellStyle name="Comma 5 3 7 4 2" xfId="29867" xr:uid="{148AE6C6-3C9E-4E6D-95C0-D85C88EDADA5}"/>
    <cellStyle name="Comma 5 3 7 5" xfId="23168" xr:uid="{F2189D89-1652-4A6C-9C40-0E90C543D6E8}"/>
    <cellStyle name="Comma 5 3 7 6" xfId="12873" xr:uid="{09689B8C-3687-4CBB-AD02-AA18D1CD2591}"/>
    <cellStyle name="Comma 5 3 8" xfId="2180" xr:uid="{00000000-0005-0000-0000-00008F010000}"/>
    <cellStyle name="Comma 5 3 8 2" xfId="7306" xr:uid="{A52BF028-91EB-4672-BDCF-61C1BA0F6877}"/>
    <cellStyle name="Comma 5 3 8 2 2" xfId="17686" xr:uid="{3A25C420-D2EC-4CD9-8BAB-5F879B622CC1}"/>
    <cellStyle name="Comma 5 3 8 2 2 2" xfId="31120" xr:uid="{CF07C3AB-2C4D-472D-BC21-58F5BE798A45}"/>
    <cellStyle name="Comma 5 3 8 2 2 3" xfId="30675" xr:uid="{DD5071D3-B176-4A5E-B3EE-C9BC5649DD83}"/>
    <cellStyle name="Comma 5 3 8 3" xfId="10139" xr:uid="{6B2EA7A1-3C2A-469B-8FBD-27E70E7CA9FE}"/>
    <cellStyle name="Comma 5 3 8 3 2" xfId="20519" xr:uid="{821C99FD-689E-4A20-B7AA-25477B773790}"/>
    <cellStyle name="Comma 5 3 8 4" xfId="22785" xr:uid="{FCA71F4A-E844-45E6-B2A5-C25112314239}"/>
    <cellStyle name="Comma 5 3 8 5" xfId="28212" xr:uid="{6C4B6CBB-763E-4914-B3F5-4DE7E806DCA7}"/>
    <cellStyle name="Comma 5 3 8 6" xfId="14853" xr:uid="{0EFEE67B-54B6-4A44-9DAA-EAEAD63C43FD}"/>
    <cellStyle name="Comma 5 3 9" xfId="3860" xr:uid="{BD759C4A-C152-4D28-9136-4603EA7965D9}"/>
    <cellStyle name="Comma 5 3 9 2" xfId="8691" xr:uid="{2B3ED32A-7A08-4245-9A73-AA5797EFF1F5}"/>
    <cellStyle name="Comma 5 3 9 2 2" xfId="19071" xr:uid="{D8803375-2527-4510-BBD5-2D9A262E6CFC}"/>
    <cellStyle name="Comma 5 3 9 3" xfId="11524" xr:uid="{28CB0750-B495-4B8B-8162-0152EE2FC7D8}"/>
    <cellStyle name="Comma 5 3 9 3 2" xfId="21904" xr:uid="{129315D9-8AD4-42D6-8C58-A3FC0B5BCC16}"/>
    <cellStyle name="Comma 5 3 9 4" xfId="26469" xr:uid="{59683E98-A4F8-461D-8F11-FDDDDAF3320A}"/>
    <cellStyle name="Comma 5 3 9 5" xfId="26001" xr:uid="{8F1D2142-D936-4E2D-8BC4-16790819D8E1}"/>
    <cellStyle name="Comma 5 3 9 6" xfId="16238" xr:uid="{5BA957D4-5450-4E3C-BD98-81AE95564B85}"/>
    <cellStyle name="Comma 5 4" xfId="466" xr:uid="{00000000-0005-0000-0000-000004020000}"/>
    <cellStyle name="Comma 5 4 10" xfId="4859" xr:uid="{1D48C26C-529B-472F-9FD3-5BF62F1AEC33}"/>
    <cellStyle name="Comma 5 4 10 2" xfId="14151" xr:uid="{E3D512D4-630F-41EE-A9BB-E6B82CC22B4C}"/>
    <cellStyle name="Comma 5 4 11" xfId="6604" xr:uid="{A57298B7-5099-4365-B724-03702B5CFDF7}"/>
    <cellStyle name="Comma 5 4 11 2" xfId="16984" xr:uid="{B493B554-1F48-4913-A55F-6DAE801F5DFA}"/>
    <cellStyle name="Comma 5 4 12" xfId="9437" xr:uid="{8F6A6276-7F5B-4793-A0A0-363AB0CF308E}"/>
    <cellStyle name="Comma 5 4 12 2" xfId="19817" xr:uid="{16298050-3149-4BAC-98F6-74F4689F4960}"/>
    <cellStyle name="Comma 5 4 13" xfId="24742" xr:uid="{BC77B1D8-AA73-45EC-B2D0-5CB99A3F84A7}"/>
    <cellStyle name="Comma 5 4 14" xfId="12445" xr:uid="{B6172012-8C99-44AE-8F12-79EBD00E31F0}"/>
    <cellStyle name="Comma 5 4 2" xfId="467" xr:uid="{00000000-0005-0000-0000-000005020000}"/>
    <cellStyle name="Comma 5 4 2 10" xfId="9438" xr:uid="{9179DD7C-FF76-4128-A4F8-FEC06C341DEF}"/>
    <cellStyle name="Comma 5 4 2 10 2" xfId="19818" xr:uid="{B10C79F5-1CE0-4412-B278-2A8BC4FAE3C2}"/>
    <cellStyle name="Comma 5 4 2 11" xfId="23091" xr:uid="{4FE24631-C7D7-4F33-BAC0-3B827083DC9F}"/>
    <cellStyle name="Comma 5 4 2 12" xfId="12505" xr:uid="{2952C624-78DA-4836-AC75-424E492B18E4}"/>
    <cellStyle name="Comma 5 4 2 2" xfId="468" xr:uid="{00000000-0005-0000-0000-000006020000}"/>
    <cellStyle name="Comma 5 4 2 2 10" xfId="13070" xr:uid="{F679514C-B4BA-43DC-83B3-A529B99A07B5}"/>
    <cellStyle name="Comma 5 4 2 2 2" xfId="1614" xr:uid="{00000000-0005-0000-0000-000007020000}"/>
    <cellStyle name="Comma 5 4 2 2 2 2" xfId="3025" xr:uid="{00000000-0005-0000-0000-0000AA010000}"/>
    <cellStyle name="Comma 5 4 2 2 2 2 2" xfId="8104" xr:uid="{EA20ED8E-EC4F-4A46-90AC-980EE3AE3BA5}"/>
    <cellStyle name="Comma 5 4 2 2 2 2 2 2" xfId="28786" xr:uid="{2BBE52B5-D896-4E59-847F-74A30D6B9169}"/>
    <cellStyle name="Comma 5 4 2 2 2 2 2 3" xfId="26231" xr:uid="{FB64F316-FCE4-479A-B3CF-2801908AE5FC}"/>
    <cellStyle name="Comma 5 4 2 2 2 2 2 4" xfId="18484" xr:uid="{F935C9F6-EC71-439E-84C9-0F96AEEE17E2}"/>
    <cellStyle name="Comma 5 4 2 2 2 2 3" xfId="10937" xr:uid="{FE22D365-3292-4297-961D-1F55EABBF6B9}"/>
    <cellStyle name="Comma 5 4 2 2 2 2 3 2" xfId="21317" xr:uid="{C7299ECD-40A9-45CF-9F05-3286C1E437F1}"/>
    <cellStyle name="Comma 5 4 2 2 2 2 4" xfId="25737" xr:uid="{82C15EC4-AA15-4183-B53D-1323C89E1F7D}"/>
    <cellStyle name="Comma 5 4 2 2 2 2 5" xfId="15651" xr:uid="{62961680-01A7-4209-8590-52B26877995D}"/>
    <cellStyle name="Comma 5 4 2 2 2 3" xfId="2043" xr:uid="{00000000-0005-0000-0000-000007020000}"/>
    <cellStyle name="Comma 5 4 2 2 2 4" xfId="5558" xr:uid="{9B0E2C47-CA6A-4D5E-AD71-7458A8ABD26C}"/>
    <cellStyle name="Comma 5 4 2 2 2 4 2" xfId="29938" xr:uid="{E77E4B37-1023-473D-B823-A966092B7334}"/>
    <cellStyle name="Comma 5 4 2 2 2 5" xfId="23453" xr:uid="{6CD4595C-6861-4235-BA54-68DDDAE0C84C}"/>
    <cellStyle name="Comma 5 4 2 2 2 6" xfId="13527" xr:uid="{D0D933B0-ECB4-4725-B67B-EFE6C27B71B3}"/>
    <cellStyle name="Comma 5 4 2 2 3" xfId="1615" xr:uid="{00000000-0005-0000-0000-000008020000}"/>
    <cellStyle name="Comma 5 4 2 2 3 2" xfId="4633" xr:uid="{029813EF-0C19-4030-B37D-0A57A3B96EDC}"/>
    <cellStyle name="Comma 5 4 2 2 3 2 2" xfId="9399" xr:uid="{83FFACF2-BD4E-4875-950A-D929986B00C4}"/>
    <cellStyle name="Comma 5 4 2 2 3 2 2 2" xfId="19779" xr:uid="{7082B909-59D5-4F20-A285-AEA2FBDD5040}"/>
    <cellStyle name="Comma 5 4 2 2 3 2 3" xfId="12232" xr:uid="{19779298-5525-44F8-A001-D7530121B6CB}"/>
    <cellStyle name="Comma 5 4 2 2 3 2 3 2" xfId="22612" xr:uid="{2262B76A-4056-4500-B9E7-4300D0C9C3F4}"/>
    <cellStyle name="Comma 5 4 2 2 3 2 4" xfId="27763" xr:uid="{E7C85F02-B2A7-4DB9-9E73-482C42434E54}"/>
    <cellStyle name="Comma 5 4 2 2 3 2 5" xfId="26257" xr:uid="{D5E448E2-BF3B-40D1-A378-066099C8B329}"/>
    <cellStyle name="Comma 5 4 2 2 3 2 6" xfId="16946" xr:uid="{B4372306-01C5-4D82-9FED-E99CCB459B53}"/>
    <cellStyle name="Comma 5 4 2 2 3 3" xfId="22703" xr:uid="{1D5236FC-9549-4EA0-81BD-CE1B9C468209}"/>
    <cellStyle name="Comma 5 4 2 2 3 3 2" xfId="29894" xr:uid="{F005C7EF-F97C-4135-81B0-7BB5D359B727}"/>
    <cellStyle name="Comma 5 4 2 2 3 4" xfId="30009" xr:uid="{BEF40FD6-867C-4F0E-B7D5-D2A9EEDAE25F}"/>
    <cellStyle name="Comma 5 4 2 2 4" xfId="1613" xr:uid="{00000000-0005-0000-0000-000009020000}"/>
    <cellStyle name="Comma 5 4 2 2 4 2" xfId="26902" xr:uid="{8B3A6ADC-228E-48ED-A885-CFF25D8A396D}"/>
    <cellStyle name="Comma 5 4 2 2 4 3" xfId="26322" xr:uid="{F4B2F6D5-A474-46A9-8F94-8D112600F312}"/>
    <cellStyle name="Comma 5 4 2 2 5" xfId="4255" xr:uid="{94E6B12B-8FC1-4DE0-B083-4FDCE28DDC27}"/>
    <cellStyle name="Comma 5 4 2 2 5 2" xfId="9026" xr:uid="{15CA4CCE-3BB0-40ED-8350-10E15D7F217D}"/>
    <cellStyle name="Comma 5 4 2 2 5 2 2" xfId="19406" xr:uid="{12ADC1E7-AA36-4E16-8615-6B7923E98D5B}"/>
    <cellStyle name="Comma 5 4 2 2 5 2 3" xfId="31030" xr:uid="{B6F58660-A39C-4763-8A43-9C253FD9994C}"/>
    <cellStyle name="Comma 5 4 2 2 5 2 4" xfId="30676" xr:uid="{3DD2E12D-D946-4D8E-BE9E-BC2E33A64C5A}"/>
    <cellStyle name="Comma 5 4 2 2 5 3" xfId="11859" xr:uid="{1E83BF6E-F781-4EA4-9237-AFFDA5387236}"/>
    <cellStyle name="Comma 5 4 2 2 5 3 2" xfId="22239" xr:uid="{92533BAA-0FD6-449E-9104-0CCCCCDB50AE}"/>
    <cellStyle name="Comma 5 4 2 2 5 4" xfId="26562" xr:uid="{C1BA1425-9E76-4A22-B3D6-4072D9002CB3}"/>
    <cellStyle name="Comma 5 4 2 2 5 5" xfId="28268" xr:uid="{388DF011-908B-4433-81A3-9DCA9F6C3536}"/>
    <cellStyle name="Comma 5 4 2 2 5 6" xfId="16573" xr:uid="{209BCF79-AF66-48F7-8274-BD45D9F2383A}"/>
    <cellStyle name="Comma 5 4 2 2 6" xfId="4861" xr:uid="{67D8F83A-0B26-4F7B-AAF7-0C8E2228640D}"/>
    <cellStyle name="Comma 5 4 2 2 6 2" xfId="26182" xr:uid="{A5EC4C71-2369-4370-9963-12B6E20FE564}"/>
    <cellStyle name="Comma 5 4 2 2 6 3" xfId="27951" xr:uid="{D5ADD2F5-6B62-496C-8D67-B4D8D8DC522E}"/>
    <cellStyle name="Comma 5 4 2 2 6 4" xfId="14153" xr:uid="{EFEF7F03-CF64-4C12-9D8E-B48412366F48}"/>
    <cellStyle name="Comma 5 4 2 2 7" xfId="6606" xr:uid="{C1715601-8BE8-41E4-ADDE-C4400BF2EB67}"/>
    <cellStyle name="Comma 5 4 2 2 7 2" xfId="16986" xr:uid="{1226F693-D9D5-4E31-A85E-7784024A14B2}"/>
    <cellStyle name="Comma 5 4 2 2 8" xfId="9439" xr:uid="{A1302C41-E495-4C14-A8F8-16B8C36D8361}"/>
    <cellStyle name="Comma 5 4 2 2 8 2" xfId="19819" xr:uid="{679229E6-8636-4656-A26D-59C01348E6E8}"/>
    <cellStyle name="Comma 5 4 2 2 9" xfId="23421" xr:uid="{0924F89F-6F52-491C-A22E-589ABCC42D44}"/>
    <cellStyle name="Comma 5 4 2 3" xfId="1616" xr:uid="{00000000-0005-0000-0000-00000A020000}"/>
    <cellStyle name="Comma 5 4 2 3 2" xfId="3026" xr:uid="{00000000-0005-0000-0000-0000AB010000}"/>
    <cellStyle name="Comma 5 4 2 3 2 2" xfId="8105" xr:uid="{EED70E13-BE7B-4678-A41B-45C9E7272B29}"/>
    <cellStyle name="Comma 5 4 2 3 2 2 2" xfId="28787" xr:uid="{AB6D42C7-2029-46F9-A52C-A3AD957F5CBD}"/>
    <cellStyle name="Comma 5 4 2 3 2 2 2 2" xfId="31216" xr:uid="{D2B06BC6-FAB0-4DD2-A415-01FA1A682016}"/>
    <cellStyle name="Comma 5 4 2 3 2 2 2 3" xfId="30678" xr:uid="{6F17634A-C656-4BDE-ABDE-631F7F98A05E}"/>
    <cellStyle name="Comma 5 4 2 3 2 2 3" xfId="26814" xr:uid="{E641B174-FC80-447B-982B-FA1085F2F6B7}"/>
    <cellStyle name="Comma 5 4 2 3 2 2 4" xfId="18485" xr:uid="{7F9BCBB4-471B-4EA5-ADB7-A80F22D43026}"/>
    <cellStyle name="Comma 5 4 2 3 2 3" xfId="10938" xr:uid="{236309D7-0030-4FCF-8B49-451F53A7D494}"/>
    <cellStyle name="Comma 5 4 2 3 2 3 2" xfId="21318" xr:uid="{B4F1412B-A567-476F-83CE-DB2ACE05D08D}"/>
    <cellStyle name="Comma 5 4 2 3 2 4" xfId="24431" xr:uid="{EA06F90E-5982-41EE-92F2-0499DA4964BE}"/>
    <cellStyle name="Comma 5 4 2 3 2 5" xfId="15652" xr:uid="{B71C47D4-217C-469B-96C3-F1EB6C84FF9D}"/>
    <cellStyle name="Comma 5 4 2 3 3" xfId="3552" xr:uid="{00000000-0005-0000-0000-00000A020000}"/>
    <cellStyle name="Comma 5 4 2 3 4" xfId="4396" xr:uid="{C0798F50-EF80-4A20-93E0-006CA9D829A0}"/>
    <cellStyle name="Comma 5 4 2 3 4 2" xfId="9167" xr:uid="{43042E25-CB5C-47C2-A2F4-011280BF9103}"/>
    <cellStyle name="Comma 5 4 2 3 4 2 2" xfId="19547" xr:uid="{7DFCC59E-0E17-4AAC-931C-0D01EF511EE0}"/>
    <cellStyle name="Comma 5 4 2 3 4 2 3" xfId="31061" xr:uid="{D3CF83B4-480B-415E-AF73-CCC5FA70C824}"/>
    <cellStyle name="Comma 5 4 2 3 4 2 4" xfId="30677" xr:uid="{10FA5DDB-8E66-4A39-BFBF-D09CDB0960E7}"/>
    <cellStyle name="Comma 5 4 2 3 4 3" xfId="12000" xr:uid="{EC3C3287-2360-484C-92DF-E17AF91AB05A}"/>
    <cellStyle name="Comma 5 4 2 3 4 3 2" xfId="22380" xr:uid="{299460AF-281C-432E-A179-83F2322EFBE0}"/>
    <cellStyle name="Comma 5 4 2 3 4 4" xfId="16714" xr:uid="{7045EF56-7D75-4AB4-8BBA-A5D1B01F2501}"/>
    <cellStyle name="Comma 5 4 2 3 5" xfId="5559" xr:uid="{97604BB0-D113-4C21-BD40-6821A10747B4}"/>
    <cellStyle name="Comma 5 4 2 3 5 2" xfId="29688" xr:uid="{9F3CE6F8-799E-4FBC-A9D4-FAF867C49683}"/>
    <cellStyle name="Comma 5 4 2 3 5 2 2" xfId="30960" xr:uid="{F99190AE-028F-4301-BB9F-1110E074192D}"/>
    <cellStyle name="Comma 5 4 2 3 6" xfId="25081" xr:uid="{760031E4-17F9-4F60-B100-A75C80B388CD}"/>
    <cellStyle name="Comma 5 4 2 3 7" xfId="13528" xr:uid="{8971C047-6B78-4A98-8661-AE1EE4AFAEC6}"/>
    <cellStyle name="Comma 5 4 2 4" xfId="1617" xr:uid="{00000000-0005-0000-0000-00000B020000}"/>
    <cellStyle name="Comma 5 4 2 4 2" xfId="3024" xr:uid="{00000000-0005-0000-0000-0000AC010000}"/>
    <cellStyle name="Comma 5 4 2 4 2 2" xfId="8103" xr:uid="{CD7F43E1-A195-453F-9428-67A5367ED0FC}"/>
    <cellStyle name="Comma 5 4 2 4 2 2 2" xfId="28785" xr:uid="{893EDE12-C789-440E-A5E6-D2E446A43108}"/>
    <cellStyle name="Comma 5 4 2 4 2 2 3" xfId="27937" xr:uid="{D41DA84E-62FD-4DDD-8FE1-59B1FC86080B}"/>
    <cellStyle name="Comma 5 4 2 4 2 2 4" xfId="18483" xr:uid="{969D78BF-FFA2-482B-BE51-E2B15457F2AC}"/>
    <cellStyle name="Comma 5 4 2 4 2 3" xfId="10936" xr:uid="{36D20D32-6922-4DAF-9FFF-D1128DCFE3B0}"/>
    <cellStyle name="Comma 5 4 2 4 2 3 2" xfId="21316" xr:uid="{E6D73F05-1AC7-4415-88AD-F7BFA622E7FD}"/>
    <cellStyle name="Comma 5 4 2 4 2 4" xfId="25401" xr:uid="{D6E0E10F-5AE4-4958-B643-36CC7186385B}"/>
    <cellStyle name="Comma 5 4 2 4 2 5" xfId="15650" xr:uid="{AAD24CF7-75F3-477B-BD9F-FD99901C31B7}"/>
    <cellStyle name="Comma 5 4 2 4 3" xfId="2091" xr:uid="{00000000-0005-0000-0000-00000B020000}"/>
    <cellStyle name="Comma 5 4 2 4 4" xfId="5560" xr:uid="{367EBB3B-9A5D-4E70-8502-526CC8EEFD64}"/>
    <cellStyle name="Comma 5 4 2 4 4 2" xfId="29937" xr:uid="{397CB543-DEA8-462F-98D6-8A7C5CBC8C95}"/>
    <cellStyle name="Comma 5 4 2 4 5" xfId="25451" xr:uid="{A78836C0-9C3F-4A71-9865-3E134F9F9869}"/>
    <cellStyle name="Comma 5 4 2 4 6" xfId="13526" xr:uid="{7C2D413A-7D28-492A-AC1F-190E04F2DCC2}"/>
    <cellStyle name="Comma 5 4 2 5" xfId="1612" xr:uid="{00000000-0005-0000-0000-00000C020000}"/>
    <cellStyle name="Comma 5 4 2 5 2" xfId="2520" xr:uid="{00000000-0005-0000-0000-0000AD010000}"/>
    <cellStyle name="Comma 5 4 2 5 2 2" xfId="7644" xr:uid="{2F7DA5C6-9586-4F5D-AE68-7CD82B7C8997}"/>
    <cellStyle name="Comma 5 4 2 5 2 2 2" xfId="18024" xr:uid="{85BFFD5B-E734-4F36-8344-980DFCA79E2D}"/>
    <cellStyle name="Comma 5 4 2 5 2 3" xfId="10477" xr:uid="{325C1CC2-FAB0-4500-84F1-A6DB5E96C059}"/>
    <cellStyle name="Comma 5 4 2 5 2 3 2" xfId="20857" xr:uid="{DD2A588C-0EB7-4B27-9178-0066A568C1F0}"/>
    <cellStyle name="Comma 5 4 2 5 2 4" xfId="26776" xr:uid="{1DAB286D-B9DE-4006-8FF6-49E8C689EBD6}"/>
    <cellStyle name="Comma 5 4 2 5 2 5" xfId="27373" xr:uid="{6D6C1A46-AAB2-46B8-8580-7B36634F4C63}"/>
    <cellStyle name="Comma 5 4 2 5 2 6" xfId="15191" xr:uid="{87CEDEDA-1153-4083-9E9D-A2B243471068}"/>
    <cellStyle name="Comma 5 4 2 5 3" xfId="2092" xr:uid="{00000000-0005-0000-0000-00000C020000}"/>
    <cellStyle name="Comma 5 4 2 5 4" xfId="5557" xr:uid="{4E922189-714E-4A1D-B143-1B1B37D4BEDB}"/>
    <cellStyle name="Comma 5 4 2 5 4 2" xfId="29873" xr:uid="{B8527FC9-A446-4C93-90A2-78F2ABD5D9FB}"/>
    <cellStyle name="Comma 5 4 2 5 5" xfId="24243" xr:uid="{B9D0E415-8F23-47CF-8A8C-815BC6E447D7}"/>
    <cellStyle name="Comma 5 4 2 5 6" xfId="12907" xr:uid="{04735AAE-C34A-4C98-A551-5D35C81D981F}"/>
    <cellStyle name="Comma 5 4 2 6" xfId="2274" xr:uid="{00000000-0005-0000-0000-0000A8010000}"/>
    <cellStyle name="Comma 5 4 2 6 2" xfId="7400" xr:uid="{C4D29E37-E937-4213-8011-53A649BF8387}"/>
    <cellStyle name="Comma 5 4 2 6 2 2" xfId="17780" xr:uid="{50535CE2-176B-44F6-8F53-18B08078F264}"/>
    <cellStyle name="Comma 5 4 2 6 3" xfId="10233" xr:uid="{C11CD73B-D665-4282-9909-7BEA0E03E343}"/>
    <cellStyle name="Comma 5 4 2 6 3 2" xfId="20613" xr:uid="{3C900819-92F0-4C29-86E1-A90B3F340B79}"/>
    <cellStyle name="Comma 5 4 2 6 4" xfId="23242" xr:uid="{9170021C-F572-4BFC-9E71-0C62EEF9F5A4}"/>
    <cellStyle name="Comma 5 4 2 6 5" xfId="26291" xr:uid="{16576467-156A-4AC5-AACD-FFB47F3651C2}"/>
    <cellStyle name="Comma 5 4 2 6 6" xfId="14947" xr:uid="{A6D5D595-F74E-4986-8614-649D99B447FE}"/>
    <cellStyle name="Comma 5 4 2 7" xfId="3813" xr:uid="{9D313B6A-787D-4B1D-96BC-FC7E8E9C69D9}"/>
    <cellStyle name="Comma 5 4 2 7 2" xfId="8646" xr:uid="{8D8FECC0-9209-4BF6-94DC-38891174D0A1}"/>
    <cellStyle name="Comma 5 4 2 7 2 2" xfId="19026" xr:uid="{FC6A1C3B-4011-4141-98E7-6E7225CF8182}"/>
    <cellStyle name="Comma 5 4 2 7 3" xfId="11479" xr:uid="{6C74612B-7684-473A-A5AD-0C7FDCFC6F51}"/>
    <cellStyle name="Comma 5 4 2 7 3 2" xfId="21859" xr:uid="{61FC8D87-FC3B-4683-A3A1-92B7C9DC0668}"/>
    <cellStyle name="Comma 5 4 2 7 4" xfId="27007" xr:uid="{E0519768-0706-49AF-82A6-D4EF53FEF956}"/>
    <cellStyle name="Comma 5 4 2 7 5" xfId="28336" xr:uid="{A01A049B-33F1-40CC-8F9A-4F140969FBB0}"/>
    <cellStyle name="Comma 5 4 2 7 6" xfId="16193" xr:uid="{5A771593-0D2F-4BAE-A121-4F586A9A6162}"/>
    <cellStyle name="Comma 5 4 2 8" xfId="4860" xr:uid="{07C3C6D5-8D9B-4F87-9BC9-439937FDDCDF}"/>
    <cellStyle name="Comma 5 4 2 8 2" xfId="14152" xr:uid="{A359451D-B9A3-423B-9FC3-F6153889FDAE}"/>
    <cellStyle name="Comma 5 4 2 9" xfId="6605" xr:uid="{A520841F-3B08-4596-BDA9-ED3368ED9B23}"/>
    <cellStyle name="Comma 5 4 2 9 2" xfId="16985" xr:uid="{4AF28F1A-B467-4C04-8415-C91949B57C06}"/>
    <cellStyle name="Comma 5 4 3" xfId="469" xr:uid="{00000000-0005-0000-0000-00000D020000}"/>
    <cellStyle name="Comma 5 4 3 10" xfId="23705" xr:uid="{A54C64E4-FDA8-4148-A401-937C1E7A73AF}"/>
    <cellStyle name="Comma 5 4 3 11" xfId="12663" xr:uid="{B661D04C-5254-4F42-8351-EECE14F478AC}"/>
    <cellStyle name="Comma 5 4 3 2" xfId="1619" xr:uid="{00000000-0005-0000-0000-00000E020000}"/>
    <cellStyle name="Comma 5 4 3 2 2" xfId="3028" xr:uid="{00000000-0005-0000-0000-0000B0010000}"/>
    <cellStyle name="Comma 5 4 3 2 2 2" xfId="6160" xr:uid="{007C8220-9E72-4BAC-B90C-B53B0AE74FAB}"/>
    <cellStyle name="Comma 5 4 3 2 2 2 2" xfId="25449" xr:uid="{97DB1598-8191-4E16-9586-822C9BC3758B}"/>
    <cellStyle name="Comma 5 4 3 2 2 2 2 2" xfId="26124" xr:uid="{DD2A8CEA-F24E-4480-B9E2-C8CD0FCEA4A9}"/>
    <cellStyle name="Comma 5 4 3 2 2 2 2 3" xfId="31158" xr:uid="{E403FF4C-B1E8-42E1-9ECF-5008D27D4796}"/>
    <cellStyle name="Comma 5 4 3 2 2 2 3" xfId="27119" xr:uid="{A67FDF58-D503-44D7-A6C8-5FE8BA41B622}"/>
    <cellStyle name="Comma 5 4 3 2 2 2 4" xfId="15654" xr:uid="{B034BDF8-FC69-46BC-90DE-D9403E18391A}"/>
    <cellStyle name="Comma 5 4 3 2 2 3" xfId="8107" xr:uid="{E598174F-287F-4572-B1A1-FA3FA63DC608}"/>
    <cellStyle name="Comma 5 4 3 2 2 3 2" xfId="28789" xr:uid="{2784C87B-4856-4C8C-A5B1-BD78685B3398}"/>
    <cellStyle name="Comma 5 4 3 2 2 3 3" xfId="26481" xr:uid="{7E6A0C62-E0F7-4E9F-886B-37B8DE9B1EFA}"/>
    <cellStyle name="Comma 5 4 3 2 2 3 4" xfId="18487" xr:uid="{4BAB502A-E8E4-46CC-BADE-EB1E9176D641}"/>
    <cellStyle name="Comma 5 4 3 2 2 4" xfId="10940" xr:uid="{79BECDAC-D215-4AFF-AA74-F202E53545ED}"/>
    <cellStyle name="Comma 5 4 3 2 2 4 2" xfId="21320" xr:uid="{BBF7FD93-6C7E-4339-B1B9-D64E62673328}"/>
    <cellStyle name="Comma 5 4 3 2 2 5" xfId="23994" xr:uid="{1BF88E1E-0E42-4AE9-8589-BC18D54148E2}"/>
    <cellStyle name="Comma 5 4 3 2 2 6" xfId="13530" xr:uid="{2B93960E-C652-4963-9F39-86A958088D1E}"/>
    <cellStyle name="Comma 5 4 3 2 3" xfId="2669" xr:uid="{00000000-0005-0000-0000-0000AF010000}"/>
    <cellStyle name="Comma 5 4 3 2 3 2" xfId="7792" xr:uid="{29C61830-5722-46D3-9DAB-D49707DA8E72}"/>
    <cellStyle name="Comma 5 4 3 2 3 2 2" xfId="26438" xr:uid="{45522648-ECBC-42E6-A492-F2D7056F4061}"/>
    <cellStyle name="Comma 5 4 3 2 3 2 3" xfId="27566" xr:uid="{EC6AD633-0590-464F-B742-4AAD568083A8}"/>
    <cellStyle name="Comma 5 4 3 2 3 2 4" xfId="18172" xr:uid="{94FF7FCC-CA04-44D3-A23D-1AE82DB8DFBD}"/>
    <cellStyle name="Comma 5 4 3 2 3 3" xfId="10625" xr:uid="{588F3232-50E6-4B31-86E2-69B6884A609E}"/>
    <cellStyle name="Comma 5 4 3 2 3 3 2" xfId="21005" xr:uid="{9CA785BF-A464-42FF-AA90-C95EAF49E234}"/>
    <cellStyle name="Comma 5 4 3 2 3 4" xfId="22862" xr:uid="{9D03AB9B-A8BC-4B40-9EB2-1933D4677D5E}"/>
    <cellStyle name="Comma 5 4 3 2 3 5" xfId="15339" xr:uid="{85C94FF9-25F6-4B97-9A38-A6E174A0AFB4}"/>
    <cellStyle name="Comma 5 4 3 2 4" xfId="3633" xr:uid="{00000000-0005-0000-0000-00000E020000}"/>
    <cellStyle name="Comma 5 4 3 2 5" xfId="4256" xr:uid="{7200444E-36DD-40CC-A077-CB29E63090CC}"/>
    <cellStyle name="Comma 5 4 3 2 5 2" xfId="9027" xr:uid="{B7DD77EA-D0F5-44BE-8B7C-41F10A4FB4CA}"/>
    <cellStyle name="Comma 5 4 3 2 5 2 2" xfId="19407" xr:uid="{9CD73D97-72A6-4940-9CEA-CA2ED02A124E}"/>
    <cellStyle name="Comma 5 4 3 2 5 2 3" xfId="31031" xr:uid="{DEF4EEB6-28AB-41BA-BFF2-7A7C61321EAB}"/>
    <cellStyle name="Comma 5 4 3 2 5 2 4" xfId="30680" xr:uid="{4EF6A5C3-375D-4403-9D1B-8D91B43C7AAA}"/>
    <cellStyle name="Comma 5 4 3 2 5 3" xfId="11860" xr:uid="{3BC6F72F-6810-4E85-B279-7CA58D925647}"/>
    <cellStyle name="Comma 5 4 3 2 5 3 2" xfId="22240" xr:uid="{51E916BA-CC2D-459A-B6A1-3506AFEBB662}"/>
    <cellStyle name="Comma 5 4 3 2 5 4" xfId="26037" xr:uid="{D6C4F451-91EA-470B-971B-25737311E52E}"/>
    <cellStyle name="Comma 5 4 3 2 5 5" xfId="26756" xr:uid="{07070A58-2038-4788-B080-E99E8AAB0DB7}"/>
    <cellStyle name="Comma 5 4 3 2 5 6" xfId="16574" xr:uid="{6AB58FED-965A-4A90-89E4-5B8C6C458E1B}"/>
    <cellStyle name="Comma 5 4 3 2 6" xfId="5562" xr:uid="{0FC98FF7-0826-4572-9CD4-63A4F734F6B2}"/>
    <cellStyle name="Comma 5 4 3 2 6 2" xfId="29719" xr:uid="{1A4A5A7C-7351-43D2-B3DF-864B1C97F00E}"/>
    <cellStyle name="Comma 5 4 3 2 6 2 2" xfId="30961" xr:uid="{4E9CD10B-1971-4E18-B1AD-EC7A5CB51431}"/>
    <cellStyle name="Comma 5 4 3 2 7" xfId="25242" xr:uid="{E65C12E8-DC8E-4F43-A6F1-ACB2A325DBD0}"/>
    <cellStyle name="Comma 5 4 3 2 8" xfId="13071" xr:uid="{F5F43466-C211-4776-AF9D-DDE52683B12C}"/>
    <cellStyle name="Comma 5 4 3 3" xfId="1620" xr:uid="{00000000-0005-0000-0000-00000F020000}"/>
    <cellStyle name="Comma 5 4 3 3 2" xfId="3029" xr:uid="{00000000-0005-0000-0000-0000B1010000}"/>
    <cellStyle name="Comma 5 4 3 3 2 2" xfId="8108" xr:uid="{21D221E8-5CDF-42B8-8726-C36E1D13454B}"/>
    <cellStyle name="Comma 5 4 3 3 2 2 2" xfId="28790" xr:uid="{25427AF7-1EF5-4BFD-9C61-49EDAE307D36}"/>
    <cellStyle name="Comma 5 4 3 3 2 2 3" xfId="28648" xr:uid="{25A91A5C-6912-44A7-B87D-0861BA1D38C7}"/>
    <cellStyle name="Comma 5 4 3 3 2 2 4" xfId="18488" xr:uid="{A7005E7D-2924-427E-90C8-632355687328}"/>
    <cellStyle name="Comma 5 4 3 3 2 3" xfId="10941" xr:uid="{12204D70-4E27-44E3-9AFD-18876A76CE59}"/>
    <cellStyle name="Comma 5 4 3 3 2 3 2" xfId="21321" xr:uid="{87642076-E9AC-4641-A3E6-16D8AD8A7BB8}"/>
    <cellStyle name="Comma 5 4 3 3 2 4" xfId="23700" xr:uid="{1033E001-F0E5-4315-B6E7-0A9A4BD607EE}"/>
    <cellStyle name="Comma 5 4 3 3 2 5" xfId="15655" xr:uid="{F1F47C60-F8BF-4361-8E85-E74D26093C21}"/>
    <cellStyle name="Comma 5 4 3 3 3" xfId="2044" xr:uid="{00000000-0005-0000-0000-00000F020000}"/>
    <cellStyle name="Comma 5 4 3 3 4" xfId="4397" xr:uid="{85D2CB15-88A6-4002-AA7C-5761F9B91E5C}"/>
    <cellStyle name="Comma 5 4 3 3 4 2" xfId="9168" xr:uid="{00E7C148-6EDA-4D34-893B-F6DEBC2073FF}"/>
    <cellStyle name="Comma 5 4 3 3 4 2 2" xfId="19548" xr:uid="{DAC92D93-F217-44AA-970E-561D4800668F}"/>
    <cellStyle name="Comma 5 4 3 3 4 2 3" xfId="31062" xr:uid="{4ECFCCE6-377C-43EB-B657-8F00BA251960}"/>
    <cellStyle name="Comma 5 4 3 3 4 2 4" xfId="30681" xr:uid="{3876AF0A-6E4D-4053-9A80-038F6DCD8EF8}"/>
    <cellStyle name="Comma 5 4 3 3 4 3" xfId="12001" xr:uid="{35C058BB-9759-431E-885F-7F98DC2A6C29}"/>
    <cellStyle name="Comma 5 4 3 3 4 3 2" xfId="22381" xr:uid="{E3443B56-0121-40BF-AE68-C899DD11A811}"/>
    <cellStyle name="Comma 5 4 3 3 4 4" xfId="16715" xr:uid="{EDE226BF-9D13-44AC-89AD-E4F29700CB0D}"/>
    <cellStyle name="Comma 5 4 3 3 5" xfId="5563" xr:uid="{CB1F3A00-B75F-4580-BEC4-2FB23FC80572}"/>
    <cellStyle name="Comma 5 4 3 3 5 2" xfId="29704" xr:uid="{B15CE909-C9C3-40A0-8455-FE5E12A46018}"/>
    <cellStyle name="Comma 5 4 3 3 6" xfId="25162" xr:uid="{79F7B079-FFD0-4DA0-8150-C726C678947B}"/>
    <cellStyle name="Comma 5 4 3 3 7" xfId="13531" xr:uid="{59996E9E-78E0-4B64-96DD-3AD884FD1666}"/>
    <cellStyle name="Comma 5 4 3 4" xfId="1618" xr:uid="{00000000-0005-0000-0000-000010020000}"/>
    <cellStyle name="Comma 5 4 3 4 2" xfId="3027" xr:uid="{00000000-0005-0000-0000-0000B2010000}"/>
    <cellStyle name="Comma 5 4 3 4 2 2" xfId="8106" xr:uid="{96D7AE74-E695-404F-81C4-4EA797556071}"/>
    <cellStyle name="Comma 5 4 3 4 2 2 2" xfId="28788" xr:uid="{5960A96B-0473-4B28-AEDC-C7BD3AB868CE}"/>
    <cellStyle name="Comma 5 4 3 4 2 2 3" xfId="26092" xr:uid="{78FA1F45-C57F-4D00-B91D-7A03815D502C}"/>
    <cellStyle name="Comma 5 4 3 4 2 2 4" xfId="18486" xr:uid="{A56470FA-94B7-417E-AEBF-173CE26C4E83}"/>
    <cellStyle name="Comma 5 4 3 4 2 3" xfId="10939" xr:uid="{32FB1CCB-8E0A-481E-B76F-2744A46249AF}"/>
    <cellStyle name="Comma 5 4 3 4 2 3 2" xfId="21319" xr:uid="{613AADE1-7FE2-42F5-8AA4-8D6735553A79}"/>
    <cellStyle name="Comma 5 4 3 4 2 4" xfId="24211" xr:uid="{63573AED-2580-472C-AD90-5EEF2F1FB914}"/>
    <cellStyle name="Comma 5 4 3 4 2 5" xfId="15653" xr:uid="{DC71AA64-C50E-4457-869F-B2627816983D}"/>
    <cellStyle name="Comma 5 4 3 4 3" xfId="3644" xr:uid="{00000000-0005-0000-0000-000010020000}"/>
    <cellStyle name="Comma 5 4 3 4 4" xfId="5561" xr:uid="{7C03D70E-5086-4C6D-89E3-E9DB53357221}"/>
    <cellStyle name="Comma 5 4 3 4 4 2" xfId="29939" xr:uid="{0A80C9F8-3AA4-40ED-9AE4-5B274546AA28}"/>
    <cellStyle name="Comma 5 4 3 4 5" xfId="22995" xr:uid="{109649F7-7F1A-41B7-87D5-89D403649DB1}"/>
    <cellStyle name="Comma 5 4 3 4 6" xfId="13529" xr:uid="{A6EA4EFA-D95C-4307-A04E-A185CBB3D0BA}"/>
    <cellStyle name="Comma 5 4 3 5" xfId="2623" xr:uid="{00000000-0005-0000-0000-0000B3010000}"/>
    <cellStyle name="Comma 5 4 3 5 2" xfId="5884" xr:uid="{1FD7A4FB-A677-461F-AAC8-CBCB299F47FC}"/>
    <cellStyle name="Comma 5 4 3 5 2 2" xfId="27232" xr:uid="{8A40900A-961D-405D-8C1D-225441C3E1AB}"/>
    <cellStyle name="Comma 5 4 3 5 2 3" xfId="28684" xr:uid="{E32526B3-B64F-4931-9F6F-616CDE538A9A}"/>
    <cellStyle name="Comma 5 4 3 5 2 4" xfId="15294" xr:uid="{18158932-8E28-46CD-8ECF-32D906D7477A}"/>
    <cellStyle name="Comma 5 4 3 5 3" xfId="7747" xr:uid="{0C8AE889-C234-4D69-AD0B-CE037DCEF8A3}"/>
    <cellStyle name="Comma 5 4 3 5 3 2" xfId="18127" xr:uid="{EEC08685-7170-4EC5-BA6B-A76101532903}"/>
    <cellStyle name="Comma 5 4 3 5 4" xfId="10580" xr:uid="{31059A43-759B-4EDA-9C5D-880D1C749B48}"/>
    <cellStyle name="Comma 5 4 3 5 4 2" xfId="20960" xr:uid="{9DCA322E-49D9-4DC6-81F2-37AE927F1A29}"/>
    <cellStyle name="Comma 5 4 3 5 5" xfId="23546" xr:uid="{A4636B19-FBD1-43FA-A18C-B4585C90E5FD}"/>
    <cellStyle name="Comma 5 4 3 5 6" xfId="13010" xr:uid="{A5BBE2FB-0D8F-46FA-B94B-EAE035E23A46}"/>
    <cellStyle name="Comma 5 4 3 6" xfId="4121" xr:uid="{B0917393-0791-4B08-93AB-D0505818BC45}"/>
    <cellStyle name="Comma 5 4 3 6 2" xfId="8892" xr:uid="{A913B0F0-37E6-44C2-9608-68BA783E94B4}"/>
    <cellStyle name="Comma 5 4 3 6 2 2" xfId="19272" xr:uid="{E8318EBE-72F5-494C-9577-C99C8D5324E2}"/>
    <cellStyle name="Comma 5 4 3 6 2 3" xfId="31006" xr:uid="{F0229DE4-DA70-4444-888D-FB38F150BD65}"/>
    <cellStyle name="Comma 5 4 3 6 2 4" xfId="30679" xr:uid="{B578D268-E4DF-43C5-9C96-327C24967103}"/>
    <cellStyle name="Comma 5 4 3 6 3" xfId="11725" xr:uid="{681068A9-FB73-4D20-9927-5713336CFBE7}"/>
    <cellStyle name="Comma 5 4 3 6 3 2" xfId="22105" xr:uid="{337B2FBA-E6AB-4444-B7CC-F3B78ED31589}"/>
    <cellStyle name="Comma 5 4 3 6 4" xfId="23914" xr:uid="{6ADD72EB-FF18-46E3-B04C-1BA026AD2C9B}"/>
    <cellStyle name="Comma 5 4 3 6 5" xfId="26614" xr:uid="{84350A5C-096B-4A1F-BA16-7CE280504E2D}"/>
    <cellStyle name="Comma 5 4 3 6 6" xfId="16439" xr:uid="{68110F5E-5FAD-434E-93FD-3B4A47E9ECF5}"/>
    <cellStyle name="Comma 5 4 3 7" xfId="4862" xr:uid="{A240C9B6-55E4-4374-B1DF-9A086F346D6E}"/>
    <cellStyle name="Comma 5 4 3 7 2" xfId="27088" xr:uid="{89D53217-DF21-40B2-AB82-FC0954B7D310}"/>
    <cellStyle name="Comma 5 4 3 7 3" xfId="27730" xr:uid="{86F77ADB-B0E9-422F-9F9A-5CB7BEEBC18E}"/>
    <cellStyle name="Comma 5 4 3 7 4" xfId="14154" xr:uid="{C4B0A41C-5947-45ED-8358-35CE0465EFEB}"/>
    <cellStyle name="Comma 5 4 3 8" xfId="6607" xr:uid="{FC7E9C22-45D7-4533-9861-B9F9C7C7FAFD}"/>
    <cellStyle name="Comma 5 4 3 8 2" xfId="16987" xr:uid="{4898B56F-4FA9-4A9A-89CF-EB1664D1B240}"/>
    <cellStyle name="Comma 5 4 3 9" xfId="9440" xr:uid="{C659FD1A-67C9-44C8-95C6-EFAC335E9A81}"/>
    <cellStyle name="Comma 5 4 3 9 2" xfId="19820" xr:uid="{1BA271D6-C8C5-4E3F-B9C1-5947FC94DD91}"/>
    <cellStyle name="Comma 5 4 4" xfId="470" xr:uid="{00000000-0005-0000-0000-000011020000}"/>
    <cellStyle name="Comma 5 4 4 10" xfId="13069" xr:uid="{EB520593-34BA-4E5E-94BA-C49A73C54C6F}"/>
    <cellStyle name="Comma 5 4 4 2" xfId="1622" xr:uid="{00000000-0005-0000-0000-000012020000}"/>
    <cellStyle name="Comma 5 4 4 2 2" xfId="3030" xr:uid="{00000000-0005-0000-0000-0000B5010000}"/>
    <cellStyle name="Comma 5 4 4 2 2 2" xfId="8109" xr:uid="{290FC8F3-15F3-4BEF-9B10-48879780ECA7}"/>
    <cellStyle name="Comma 5 4 4 2 2 2 2" xfId="28791" xr:uid="{0C03508E-AAB2-4125-B7C0-1A41F0DBF503}"/>
    <cellStyle name="Comma 5 4 4 2 2 2 3" xfId="26278" xr:uid="{19B9AA86-C3EF-40BA-BFBD-CFAE038525C9}"/>
    <cellStyle name="Comma 5 4 4 2 2 2 4" xfId="18489" xr:uid="{5284C830-663D-43D1-A0D0-AAAA32887826}"/>
    <cellStyle name="Comma 5 4 4 2 2 3" xfId="10942" xr:uid="{F9FA5684-0770-45A3-A466-745760E72C89}"/>
    <cellStyle name="Comma 5 4 4 2 2 3 2" xfId="21322" xr:uid="{779D5D81-E695-46AF-A985-5A313B01AFFE}"/>
    <cellStyle name="Comma 5 4 4 2 2 4" xfId="24806" xr:uid="{60A2FF48-03F1-48DD-A1A5-04965444BA76}"/>
    <cellStyle name="Comma 5 4 4 2 2 5" xfId="15656" xr:uid="{6716B62F-D1BA-41B9-BFE9-7657228B1592}"/>
    <cellStyle name="Comma 5 4 4 2 3" xfId="2061" xr:uid="{00000000-0005-0000-0000-000012020000}"/>
    <cellStyle name="Comma 5 4 4 2 4" xfId="5564" xr:uid="{D16A0D10-FBA3-4EA5-8CE1-1E4196985AAF}"/>
    <cellStyle name="Comma 5 4 4 2 4 2" xfId="29940" xr:uid="{F25E46E9-8558-4043-ADCB-9C9C47D7CEFB}"/>
    <cellStyle name="Comma 5 4 4 2 5" xfId="23000" xr:uid="{2BF63B1D-1E5E-43E0-9D3C-3640ADEC249D}"/>
    <cellStyle name="Comma 5 4 4 2 6" xfId="13532" xr:uid="{D8C0D2BF-AC83-44C3-A0AD-982213DAA7E5}"/>
    <cellStyle name="Comma 5 4 4 3" xfId="1623" xr:uid="{00000000-0005-0000-0000-000013020000}"/>
    <cellStyle name="Comma 5 4 4 3 2" xfId="4644" xr:uid="{AA605243-E9A8-42CE-AFF2-C3FB06670C65}"/>
    <cellStyle name="Comma 5 4 4 3 2 2" xfId="9401" xr:uid="{5F7BF688-ADB8-476E-A01C-0694B5EDBD1C}"/>
    <cellStyle name="Comma 5 4 4 3 2 2 2" xfId="19781" xr:uid="{593A7D09-AA36-489A-A4D5-203E0941D4F0}"/>
    <cellStyle name="Comma 5 4 4 3 2 3" xfId="12234" xr:uid="{E8AB7BAB-0100-426A-A9CD-5D95269558B2}"/>
    <cellStyle name="Comma 5 4 4 3 2 3 2" xfId="22614" xr:uid="{9E4CA505-3EE2-42CF-BC54-2A3EA58EBA52}"/>
    <cellStyle name="Comma 5 4 4 3 2 4" xfId="27284" xr:uid="{C261FBD2-0745-4F7C-88BD-83FB3946F1E3}"/>
    <cellStyle name="Comma 5 4 4 3 2 5" xfId="26695" xr:uid="{98D782FF-D647-48EA-89DB-175218B28C99}"/>
    <cellStyle name="Comma 5 4 4 3 2 6" xfId="16948" xr:uid="{0CC32059-AEF4-48E9-B9D7-C4C7B59AA66C}"/>
    <cellStyle name="Comma 5 4 4 3 3" xfId="24395" xr:uid="{383C249C-D118-473B-9C1E-889FE84F2D07}"/>
    <cellStyle name="Comma 5 4 4 3 3 2" xfId="29893" xr:uid="{8D77C375-FDEC-4907-A255-D0B6239AD792}"/>
    <cellStyle name="Comma 5 4 4 3 4" xfId="30008" xr:uid="{CDF06ABB-B7EB-4325-89E0-F9CB296CBBCC}"/>
    <cellStyle name="Comma 5 4 4 4" xfId="1621" xr:uid="{00000000-0005-0000-0000-000014020000}"/>
    <cellStyle name="Comma 5 4 4 5" xfId="4254" xr:uid="{20B90C1C-34CA-4215-8DD8-975AECD84294}"/>
    <cellStyle name="Comma 5 4 4 5 2" xfId="9025" xr:uid="{A812A268-AD3A-4FCD-83AB-6D1D8FE34016}"/>
    <cellStyle name="Comma 5 4 4 5 2 2" xfId="19405" xr:uid="{B2FF5CD4-C747-4981-9DF0-CA1385916856}"/>
    <cellStyle name="Comma 5 4 4 5 2 3" xfId="31029" xr:uid="{DAB37AB3-6C01-4DC1-9197-01E7A80416DE}"/>
    <cellStyle name="Comma 5 4 4 5 2 4" xfId="30682" xr:uid="{1F8F53D2-8B33-42D3-9E60-E867CD366200}"/>
    <cellStyle name="Comma 5 4 4 5 3" xfId="11858" xr:uid="{621705D9-DE19-48F4-82CF-C0A9E1616150}"/>
    <cellStyle name="Comma 5 4 4 5 3 2" xfId="22238" xr:uid="{1A7A7CFB-9B9C-4907-981F-39F7047E6056}"/>
    <cellStyle name="Comma 5 4 4 5 4" xfId="28371" xr:uid="{585164CC-9B2A-4316-925F-EF9B482CDB71}"/>
    <cellStyle name="Comma 5 4 4 5 5" xfId="26145" xr:uid="{307E018B-9018-4695-92A4-8DE0D898F420}"/>
    <cellStyle name="Comma 5 4 4 5 6" xfId="16572" xr:uid="{6CC63D45-A75B-423C-82A7-E72353DFE1E4}"/>
    <cellStyle name="Comma 5 4 4 6" xfId="4863" xr:uid="{40464597-81CF-4B3A-BDBE-A56B8D31FCF5}"/>
    <cellStyle name="Comma 5 4 4 6 2" xfId="14155" xr:uid="{ED84718F-BA5C-47DD-A8B0-7AAB56D3BC03}"/>
    <cellStyle name="Comma 5 4 4 7" xfId="6608" xr:uid="{CC1F996B-D609-457F-9A2E-D7DFA7F4B274}"/>
    <cellStyle name="Comma 5 4 4 7 2" xfId="16988" xr:uid="{718DC36B-78FF-4911-BA8F-30594FD38B51}"/>
    <cellStyle name="Comma 5 4 4 8" xfId="9441" xr:uid="{F9A7B80C-75B2-4BAC-B3C2-4574E940388C}"/>
    <cellStyle name="Comma 5 4 4 8 2" xfId="19821" xr:uid="{D37551E2-3897-4D74-8D80-3C488577C95B}"/>
    <cellStyle name="Comma 5 4 4 9" xfId="23362" xr:uid="{4C0AD912-540B-4296-94BC-BB12EC26B90D}"/>
    <cellStyle name="Comma 5 4 5" xfId="1624" xr:uid="{00000000-0005-0000-0000-000015020000}"/>
    <cellStyle name="Comma 5 4 5 2" xfId="3031" xr:uid="{00000000-0005-0000-0000-0000B6010000}"/>
    <cellStyle name="Comma 5 4 5 2 2" xfId="8110" xr:uid="{CA1995C3-89FB-4891-8F58-E90990A049DF}"/>
    <cellStyle name="Comma 5 4 5 2 2 2" xfId="28792" xr:uid="{C8A76B4C-5A93-4F7F-9EC3-80FE72D4677F}"/>
    <cellStyle name="Comma 5 4 5 2 2 2 2" xfId="31217" xr:uid="{F2BAD945-64C0-4B38-8C09-26DD496487BE}"/>
    <cellStyle name="Comma 5 4 5 2 2 2 3" xfId="30684" xr:uid="{A3310739-5307-4198-8F24-D15B491AA5A8}"/>
    <cellStyle name="Comma 5 4 5 2 2 3" xfId="27731" xr:uid="{A2C6750A-A58B-4E1E-A08F-98C689786567}"/>
    <cellStyle name="Comma 5 4 5 2 2 4" xfId="18490" xr:uid="{4170FDDD-D94A-4BBE-BF71-F250007E7FB9}"/>
    <cellStyle name="Comma 5 4 5 2 3" xfId="10943" xr:uid="{CDF1C62F-6B25-4CFF-982E-25A5F01676E6}"/>
    <cellStyle name="Comma 5 4 5 2 3 2" xfId="21323" xr:uid="{E326CDF0-D07C-4323-8623-BD92212513E8}"/>
    <cellStyle name="Comma 5 4 5 2 4" xfId="23267" xr:uid="{C379944C-8374-42A4-955A-6C718EA081D2}"/>
    <cellStyle name="Comma 5 4 5 2 5" xfId="15657" xr:uid="{50152E7A-E97E-470C-89FA-97C7B34C4030}"/>
    <cellStyle name="Comma 5 4 5 3" xfId="2082" xr:uid="{00000000-0005-0000-0000-000015020000}"/>
    <cellStyle name="Comma 5 4 5 4" xfId="4398" xr:uid="{B00051C5-3A2E-424F-9C46-B4DD74FD8567}"/>
    <cellStyle name="Comma 5 4 5 4 2" xfId="9169" xr:uid="{3351EA1B-65B1-4144-9B49-1360FCB0E530}"/>
    <cellStyle name="Comma 5 4 5 4 2 2" xfId="19549" xr:uid="{55CFBDE5-84A5-4D40-B8A8-6A85D07AD007}"/>
    <cellStyle name="Comma 5 4 5 4 2 3" xfId="31063" xr:uid="{3984102B-822A-450E-A43C-4246090CCDB8}"/>
    <cellStyle name="Comma 5 4 5 4 2 4" xfId="30683" xr:uid="{588785B0-3463-43A7-92E2-9D66925BECD9}"/>
    <cellStyle name="Comma 5 4 5 4 3" xfId="12002" xr:uid="{D9CDB029-0734-47C7-9758-9DB8F9DFEC28}"/>
    <cellStyle name="Comma 5 4 5 4 3 2" xfId="22382" xr:uid="{5F9F1B0A-C1AD-4056-8E63-28913330970F}"/>
    <cellStyle name="Comma 5 4 5 4 4" xfId="16716" xr:uid="{DCCB65D7-1687-4250-A4D9-2A157B3BE969}"/>
    <cellStyle name="Comma 5 4 5 5" xfId="5565" xr:uid="{A128631B-3428-414E-9F25-8FA6699F8D03}"/>
    <cellStyle name="Comma 5 4 5 5 2" xfId="29683" xr:uid="{4487DE43-472A-4A71-9B22-68844F54F5CF}"/>
    <cellStyle name="Comma 5 4 5 5 2 2" xfId="30962" xr:uid="{7EF5E265-F8DD-42D8-916E-4FE670324B78}"/>
    <cellStyle name="Comma 5 4 5 6" xfId="23184" xr:uid="{E54F51E7-4A6B-4E4B-A0BF-F9D227F9A808}"/>
    <cellStyle name="Comma 5 4 5 7" xfId="13533" xr:uid="{4A7D1C38-FFE0-4648-8561-028E3DBF36DB}"/>
    <cellStyle name="Comma 5 4 6" xfId="1625" xr:uid="{00000000-0005-0000-0000-000016020000}"/>
    <cellStyle name="Comma 5 4 6 2" xfId="2869" xr:uid="{00000000-0005-0000-0000-0000B7010000}"/>
    <cellStyle name="Comma 5 4 6 2 2" xfId="7985" xr:uid="{E435F86A-2CC6-49A9-AFBB-303D9970770D}"/>
    <cellStyle name="Comma 5 4 6 2 2 2" xfId="27332" xr:uid="{C14A4527-489D-49CA-8263-A009DCE0942E}"/>
    <cellStyle name="Comma 5 4 6 2 2 2 2" xfId="31189" xr:uid="{65375153-FF84-4309-A5AB-7211D688AF6C}"/>
    <cellStyle name="Comma 5 4 6 2 2 2 3" xfId="30685" xr:uid="{AA82D6A9-E423-4665-BA59-CD8573E965C4}"/>
    <cellStyle name="Comma 5 4 6 2 2 3" xfId="28489" xr:uid="{B7E8DAA1-3088-46D4-8D75-C4437F530D14}"/>
    <cellStyle name="Comma 5 4 6 2 2 4" xfId="18365" xr:uid="{6FCCB180-A23C-4F85-AEF6-C321E54E6834}"/>
    <cellStyle name="Comma 5 4 6 2 3" xfId="10818" xr:uid="{B7D4ED36-7A7D-4D50-9C34-32F1FCEEB96B}"/>
    <cellStyle name="Comma 5 4 6 2 3 2" xfId="21198" xr:uid="{62C2CE69-C784-46E2-914F-274D400EAFA3}"/>
    <cellStyle name="Comma 5 4 6 2 4" xfId="25065" xr:uid="{6BBF8F4F-1CD9-4076-B1A7-09911CA21A3E}"/>
    <cellStyle name="Comma 5 4 6 2 5" xfId="15532" xr:uid="{DE69EAE8-F98B-43F5-8716-641AF55870C8}"/>
    <cellStyle name="Comma 5 4 6 3" xfId="2861" xr:uid="{00000000-0005-0000-0000-000016020000}"/>
    <cellStyle name="Comma 5 4 6 4" xfId="5566" xr:uid="{69214C48-DCEC-47C1-B288-7DDCDBE36611}"/>
    <cellStyle name="Comma 5 4 6 4 2" xfId="29921" xr:uid="{DEBEC20E-7EF6-43C2-8010-087AFB98BA3B}"/>
    <cellStyle name="Comma 5 4 6 5" xfId="23949" xr:uid="{D763EBFC-6C85-47DB-BF46-3F62DBDA0A3A}"/>
    <cellStyle name="Comma 5 4 6 6" xfId="13361" xr:uid="{04BD029C-329B-4756-BEB3-2C4C6D3058CA}"/>
    <cellStyle name="Comma 5 4 7" xfId="1611" xr:uid="{00000000-0005-0000-0000-000017020000}"/>
    <cellStyle name="Comma 5 4 7 2" xfId="2460" xr:uid="{00000000-0005-0000-0000-0000B8010000}"/>
    <cellStyle name="Comma 5 4 7 2 2" xfId="7584" xr:uid="{AF3A6ABC-EA18-499E-8302-4132FA53E347}"/>
    <cellStyle name="Comma 5 4 7 2 2 2" xfId="17964" xr:uid="{5FB56155-C1E5-4258-89D8-7CC001110979}"/>
    <cellStyle name="Comma 5 4 7 2 3" xfId="10417" xr:uid="{DB0901B6-366E-4321-8D44-501B5AC115C6}"/>
    <cellStyle name="Comma 5 4 7 2 3 2" xfId="20797" xr:uid="{E77F0AC0-C7B3-4BBA-AAB4-8B4BB4CFC112}"/>
    <cellStyle name="Comma 5 4 7 2 4" xfId="26838" xr:uid="{CA8A0B08-9241-4228-9AAC-005A8275049B}"/>
    <cellStyle name="Comma 5 4 7 2 5" xfId="28623" xr:uid="{08CA900D-3108-40F0-A0BF-412B4D4CF914}"/>
    <cellStyle name="Comma 5 4 7 2 6" xfId="15131" xr:uid="{49423BB8-D6C1-46B5-96AA-110BAC1F6EA3}"/>
    <cellStyle name="Comma 5 4 7 3" xfId="3571" xr:uid="{00000000-0005-0000-0000-000017020000}"/>
    <cellStyle name="Comma 5 4 7 4" xfId="5556" xr:uid="{C75D7C05-F3B8-47BC-AC18-1C130F1A3B1B}"/>
    <cellStyle name="Comma 5 4 7 4 2" xfId="29861" xr:uid="{81821E37-88CD-41E0-A9C6-01CE1D5393AD}"/>
    <cellStyle name="Comma 5 4 7 5" xfId="24552" xr:uid="{71BFF522-A16F-49DA-837C-7E42E5B76A6E}"/>
    <cellStyle name="Comma 5 4 7 6" xfId="12847" xr:uid="{8E51FA3F-6D37-4105-BEBC-E890E8758154}"/>
    <cellStyle name="Comma 5 4 8" xfId="2214" xr:uid="{00000000-0005-0000-0000-0000A7010000}"/>
    <cellStyle name="Comma 5 4 8 2" xfId="7340" xr:uid="{1A171DF4-532B-47D3-98C5-03A480295C1B}"/>
    <cellStyle name="Comma 5 4 8 2 2" xfId="17720" xr:uid="{7308A606-410B-47CE-99C3-0436B50B8890}"/>
    <cellStyle name="Comma 5 4 8 2 2 2" xfId="31121" xr:uid="{5C2AB8B5-A73F-4FCC-AF90-57C166D98ABC}"/>
    <cellStyle name="Comma 5 4 8 2 2 3" xfId="30686" xr:uid="{E0BA424B-14C3-40B8-BACF-E009F7A5BEF5}"/>
    <cellStyle name="Comma 5 4 8 3" xfId="10173" xr:uid="{126C35F2-D091-47B6-B645-26AFB0694491}"/>
    <cellStyle name="Comma 5 4 8 3 2" xfId="20553" xr:uid="{3D4826B6-0EF4-4003-83B2-EDCF147287E8}"/>
    <cellStyle name="Comma 5 4 8 4" xfId="25149" xr:uid="{AEA9DE12-F05C-49F9-BCF2-0E58271C6F3E}"/>
    <cellStyle name="Comma 5 4 8 5" xfId="26621" xr:uid="{9B2279ED-8D13-41EF-B0F1-FE3DB7938777}"/>
    <cellStyle name="Comma 5 4 8 6" xfId="14887" xr:uid="{8B96C28A-B2B6-409E-9599-4F4859E521CC}"/>
    <cellStyle name="Comma 5 4 9" xfId="3861" xr:uid="{A30A1CB2-A210-4F10-856F-40B6121D2558}"/>
    <cellStyle name="Comma 5 4 9 2" xfId="8692" xr:uid="{1ED45EE7-2EA9-473D-86DE-E17D78E615AF}"/>
    <cellStyle name="Comma 5 4 9 2 2" xfId="19072" xr:uid="{278B5468-A8C2-4D77-B9D9-13FB01429D0E}"/>
    <cellStyle name="Comma 5 4 9 3" xfId="11525" xr:uid="{3D4477C4-5222-4F2D-8032-84C6717135D5}"/>
    <cellStyle name="Comma 5 4 9 3 2" xfId="21905" xr:uid="{81609EBF-B4EB-4152-B331-6F85F557B933}"/>
    <cellStyle name="Comma 5 4 9 4" xfId="27233" xr:uid="{60CC41BC-C2A6-4347-88DB-37769B7CA3D5}"/>
    <cellStyle name="Comma 5 4 9 5" xfId="26867" xr:uid="{DFF90D36-9659-4AAE-BA1B-59A41E577559}"/>
    <cellStyle name="Comma 5 4 9 6" xfId="16239" xr:uid="{F488F3F8-EB13-4588-8975-0230DAE4D758}"/>
    <cellStyle name="Comma 5 5" xfId="471" xr:uid="{00000000-0005-0000-0000-000018020000}"/>
    <cellStyle name="Comma 5 5 10" xfId="6609" xr:uid="{F68913B7-AB9A-423B-9BE1-EFB136CF76FE}"/>
    <cellStyle name="Comma 5 5 10 2" xfId="16989" xr:uid="{8FA09342-F31D-4E3E-9EDE-CFEFF2707D50}"/>
    <cellStyle name="Comma 5 5 11" xfId="9442" xr:uid="{3FF3BF7D-1FC3-4E33-960B-6813663D50E1}"/>
    <cellStyle name="Comma 5 5 11 2" xfId="19822" xr:uid="{C3E9E9FB-8587-4430-9E52-506174192954}"/>
    <cellStyle name="Comma 5 5 12" xfId="23559" xr:uid="{125990ED-B5A7-4AB8-9572-BF563C0E05B1}"/>
    <cellStyle name="Comma 5 5 13" xfId="12428" xr:uid="{022737FE-02B8-4339-8C4F-B93412874188}"/>
    <cellStyle name="Comma 5 5 2" xfId="472" xr:uid="{00000000-0005-0000-0000-000019020000}"/>
    <cellStyle name="Comma 5 5 2 10" xfId="9443" xr:uid="{925AA75C-30CF-4EA6-A444-1464D695D594}"/>
    <cellStyle name="Comma 5 5 2 10 2" xfId="19823" xr:uid="{C068C876-61E0-4591-85E9-E222158C415F}"/>
    <cellStyle name="Comma 5 5 2 11" xfId="23935" xr:uid="{FEA3F40E-8559-4999-954B-23BDB5010D03}"/>
    <cellStyle name="Comma 5 5 2 12" xfId="12506" xr:uid="{B305CE50-276F-4120-9C6D-6EE1DD38937B}"/>
    <cellStyle name="Comma 5 5 2 2" xfId="473" xr:uid="{00000000-0005-0000-0000-00001A020000}"/>
    <cellStyle name="Comma 5 5 2 2 10" xfId="13073" xr:uid="{35FF24D1-3374-49A1-94AB-48660EFC3E29}"/>
    <cellStyle name="Comma 5 5 2 2 2" xfId="1629" xr:uid="{00000000-0005-0000-0000-00001B020000}"/>
    <cellStyle name="Comma 5 5 2 2 2 2" xfId="3033" xr:uid="{00000000-0005-0000-0000-0000BC010000}"/>
    <cellStyle name="Comma 5 5 2 2 2 2 2" xfId="8112" xr:uid="{2AE85520-C8C8-457E-ACA9-529C269B9E3F}"/>
    <cellStyle name="Comma 5 5 2 2 2 2 2 2" xfId="28794" xr:uid="{D7A53197-3458-482B-840E-70A789FC1E24}"/>
    <cellStyle name="Comma 5 5 2 2 2 2 2 3" xfId="28239" xr:uid="{75899C5E-C4FB-419E-8A6B-99C3547D7C46}"/>
    <cellStyle name="Comma 5 5 2 2 2 2 2 4" xfId="18492" xr:uid="{36264E9A-D330-40AA-B391-E41E2315BC41}"/>
    <cellStyle name="Comma 5 5 2 2 2 2 3" xfId="10945" xr:uid="{BBEF4E85-2A45-41F4-AEDE-728924247D1F}"/>
    <cellStyle name="Comma 5 5 2 2 2 2 3 2" xfId="21325" xr:uid="{E9C5795C-00C5-4855-8AF9-5D6C25640AEC}"/>
    <cellStyle name="Comma 5 5 2 2 2 2 4" xfId="24161" xr:uid="{E433F28E-FBD0-461A-A44F-7B9039781C0F}"/>
    <cellStyle name="Comma 5 5 2 2 2 2 5" xfId="15659" xr:uid="{3F5497FD-51CD-4B7C-B9ED-AAA49343CBCE}"/>
    <cellStyle name="Comma 5 5 2 2 2 3" xfId="3547" xr:uid="{00000000-0005-0000-0000-00001B020000}"/>
    <cellStyle name="Comma 5 5 2 2 2 4" xfId="5568" xr:uid="{8149337E-E2F7-4BC3-B2AD-3A48DB4611B4}"/>
    <cellStyle name="Comma 5 5 2 2 2 4 2" xfId="29942" xr:uid="{0D010CB5-5F6A-4720-B93A-F2E76E3D3185}"/>
    <cellStyle name="Comma 5 5 2 2 2 5" xfId="23270" xr:uid="{324F7F2A-F9B4-427B-BAA0-884E742FA9CB}"/>
    <cellStyle name="Comma 5 5 2 2 2 6" xfId="13535" xr:uid="{FA17DD78-577E-4F4A-A4A3-79140DA28301}"/>
    <cellStyle name="Comma 5 5 2 2 3" xfId="1630" xr:uid="{00000000-0005-0000-0000-00001C020000}"/>
    <cellStyle name="Comma 5 5 2 2 3 2" xfId="4662" xr:uid="{B2F37315-6DCC-4AA8-91CB-5196813D8346}"/>
    <cellStyle name="Comma 5 5 2 2 3 2 2" xfId="9410" xr:uid="{E47A1DEC-3551-413C-B44C-FBAAD200C832}"/>
    <cellStyle name="Comma 5 5 2 2 3 2 2 2" xfId="19790" xr:uid="{AD92439A-7503-45C2-BAA6-A5D77D862B3A}"/>
    <cellStyle name="Comma 5 5 2 2 3 2 3" xfId="12243" xr:uid="{EC7FCFC4-452B-4FE3-BBC1-FCE6A21A9DDF}"/>
    <cellStyle name="Comma 5 5 2 2 3 2 3 2" xfId="22623" xr:uid="{62C16D63-B217-422C-A300-74BA0214C757}"/>
    <cellStyle name="Comma 5 5 2 2 3 2 4" xfId="26363" xr:uid="{C2C9F031-3AEA-4B32-94D5-A68C41FAC102}"/>
    <cellStyle name="Comma 5 5 2 2 3 2 5" xfId="25990" xr:uid="{B7C7B693-B722-4F40-ACDA-74BB51F20522}"/>
    <cellStyle name="Comma 5 5 2 2 3 2 6" xfId="16957" xr:uid="{4DE22B44-2151-4B51-9726-162B99792D9D}"/>
    <cellStyle name="Comma 5 5 2 2 3 3" xfId="22714" xr:uid="{92B2D0D1-AC90-443C-9981-82F2B0565022}"/>
    <cellStyle name="Comma 5 5 2 2 3 3 2" xfId="29896" xr:uid="{2E172FD6-8857-4391-B419-ABFDC80BB508}"/>
    <cellStyle name="Comma 5 5 2 2 3 4" xfId="30010" xr:uid="{90B5CBFA-773D-4DCA-9D81-2CAA54A6CBB0}"/>
    <cellStyle name="Comma 5 5 2 2 4" xfId="1628" xr:uid="{00000000-0005-0000-0000-00001D020000}"/>
    <cellStyle name="Comma 5 5 2 2 4 2" xfId="26905" xr:uid="{6F7A2ECF-25AB-4CBD-817C-55807B88D221}"/>
    <cellStyle name="Comma 5 5 2 2 4 3" xfId="26323" xr:uid="{947B228F-946F-4CAA-BA52-7D37CF416252}"/>
    <cellStyle name="Comma 5 5 2 2 5" xfId="4257" xr:uid="{F425CFC7-105B-4CC0-8870-3014D73014C3}"/>
    <cellStyle name="Comma 5 5 2 2 5 2" xfId="9028" xr:uid="{13C3FDE2-5559-4AEB-9363-A03CE57D7938}"/>
    <cellStyle name="Comma 5 5 2 2 5 2 2" xfId="19408" xr:uid="{E5AFDC7D-2E76-478B-A5FE-40C3176D389A}"/>
    <cellStyle name="Comma 5 5 2 2 5 2 3" xfId="31032" xr:uid="{4BA37740-99D8-4CB4-B471-35EA920B8290}"/>
    <cellStyle name="Comma 5 5 2 2 5 2 4" xfId="30687" xr:uid="{AC70B46C-F6DA-4750-B6ED-B64C9D0A9C69}"/>
    <cellStyle name="Comma 5 5 2 2 5 3" xfId="11861" xr:uid="{2A39EEE8-F51A-4BD9-908B-5D918AC6FF8E}"/>
    <cellStyle name="Comma 5 5 2 2 5 3 2" xfId="22241" xr:uid="{89075ACE-3FFD-40C2-9CDA-923A33AE603B}"/>
    <cellStyle name="Comma 5 5 2 2 5 4" xfId="28469" xr:uid="{B2944A0E-2792-4E36-A6CD-5BA38F961C86}"/>
    <cellStyle name="Comma 5 5 2 2 5 5" xfId="27172" xr:uid="{932979F3-F365-4C93-B50C-E510F37D9E15}"/>
    <cellStyle name="Comma 5 5 2 2 5 6" xfId="16575" xr:uid="{E20AC4C6-B379-465A-9BA2-31180D5B832E}"/>
    <cellStyle name="Comma 5 5 2 2 6" xfId="4866" xr:uid="{2C2AF93C-FB36-43A0-A025-409ECF6C1BDB}"/>
    <cellStyle name="Comma 5 5 2 2 6 2" xfId="28231" xr:uid="{9D1E46B6-8E75-4D25-932A-5044949B17DB}"/>
    <cellStyle name="Comma 5 5 2 2 6 3" xfId="27318" xr:uid="{6ECABCF4-B3A6-49C3-A88A-0474DCE8E380}"/>
    <cellStyle name="Comma 5 5 2 2 6 4" xfId="14158" xr:uid="{AE8ED646-516E-47B4-8B48-EF4F052525B9}"/>
    <cellStyle name="Comma 5 5 2 2 7" xfId="6611" xr:uid="{43DD63CF-7129-4C83-8E53-6FBBDEAA6ABB}"/>
    <cellStyle name="Comma 5 5 2 2 7 2" xfId="16991" xr:uid="{EBEC6825-98E7-4C94-BEFF-7A674D1AC88D}"/>
    <cellStyle name="Comma 5 5 2 2 8" xfId="9444" xr:uid="{35DFDB9E-357C-4E4D-BC65-96DC64BA8B9F}"/>
    <cellStyle name="Comma 5 5 2 2 8 2" xfId="19824" xr:uid="{63F93CB6-2331-402A-A896-3CC3EE713676}"/>
    <cellStyle name="Comma 5 5 2 2 9" xfId="24568" xr:uid="{E63E51D1-8FE3-41BB-B561-CB42C3286D6B}"/>
    <cellStyle name="Comma 5 5 2 3" xfId="1631" xr:uid="{00000000-0005-0000-0000-00001E020000}"/>
    <cellStyle name="Comma 5 5 2 3 2" xfId="3034" xr:uid="{00000000-0005-0000-0000-0000BD010000}"/>
    <cellStyle name="Comma 5 5 2 3 2 2" xfId="8113" xr:uid="{81A888E5-0B53-4D56-8867-69F92F7C8E25}"/>
    <cellStyle name="Comma 5 5 2 3 2 2 2" xfId="28795" xr:uid="{13DD1A7F-3F45-4FED-A2A0-862C422EBE30}"/>
    <cellStyle name="Comma 5 5 2 3 2 2 2 2" xfId="31218" xr:uid="{25CDBFA8-B5EF-4E3D-9F68-CCC9EBFB7FA2}"/>
    <cellStyle name="Comma 5 5 2 3 2 2 2 3" xfId="30689" xr:uid="{59C9BFCC-C44C-4B53-BDE8-EA9524F87295}"/>
    <cellStyle name="Comma 5 5 2 3 2 2 3" xfId="27583" xr:uid="{76712071-AC0C-4F27-A46D-F4350A722BE1}"/>
    <cellStyle name="Comma 5 5 2 3 2 2 4" xfId="18493" xr:uid="{F21898EA-35F5-4361-9A5F-73415AB73E23}"/>
    <cellStyle name="Comma 5 5 2 3 2 3" xfId="10946" xr:uid="{780B36F9-F617-4AC3-AAD9-1E6BB2051FF1}"/>
    <cellStyle name="Comma 5 5 2 3 2 3 2" xfId="21326" xr:uid="{840CEE2D-9C0C-4488-B440-5DD48AF1B74B}"/>
    <cellStyle name="Comma 5 5 2 3 2 4" xfId="23436" xr:uid="{0F501286-54E5-483D-ACF4-0264FCD9BB1E}"/>
    <cellStyle name="Comma 5 5 2 3 2 5" xfId="15660" xr:uid="{E9E1ABC4-1CE5-40E4-9EBF-F54843E28052}"/>
    <cellStyle name="Comma 5 5 2 3 3" xfId="3569" xr:uid="{00000000-0005-0000-0000-00001E020000}"/>
    <cellStyle name="Comma 5 5 2 3 4" xfId="4399" xr:uid="{EA2E7E2E-2E7D-462B-A6DA-299801D6D98F}"/>
    <cellStyle name="Comma 5 5 2 3 4 2" xfId="9170" xr:uid="{3A6F7C63-ECFF-4582-83D4-F800D01FB1DE}"/>
    <cellStyle name="Comma 5 5 2 3 4 2 2" xfId="19550" xr:uid="{5F2F7421-CB3C-4C0C-94E1-149CF08D1218}"/>
    <cellStyle name="Comma 5 5 2 3 4 2 3" xfId="31064" xr:uid="{5EB8706E-0031-40A6-9765-3B305E95095B}"/>
    <cellStyle name="Comma 5 5 2 3 4 2 4" xfId="30688" xr:uid="{033FE0DB-75AA-4554-B811-17A0F466E96D}"/>
    <cellStyle name="Comma 5 5 2 3 4 3" xfId="12003" xr:uid="{4E20C26B-F108-4724-AF70-22A9F8145129}"/>
    <cellStyle name="Comma 5 5 2 3 4 3 2" xfId="22383" xr:uid="{F2BB2F88-D0E0-46A0-B0FE-BE3E1067F817}"/>
    <cellStyle name="Comma 5 5 2 3 4 4" xfId="16717" xr:uid="{BBCC3D97-496B-477C-8300-8068167F31C0}"/>
    <cellStyle name="Comma 5 5 2 3 5" xfId="5569" xr:uid="{7CF632E3-4777-4439-BD13-C36956A9A848}"/>
    <cellStyle name="Comma 5 5 2 3 5 2" xfId="29701" xr:uid="{5D2D8791-0CFD-4C9F-850F-A68D1255BD93}"/>
    <cellStyle name="Comma 5 5 2 3 5 2 2" xfId="30963" xr:uid="{A2A588AE-3984-4379-8013-6E0918DDA01D}"/>
    <cellStyle name="Comma 5 5 2 3 6" xfId="24250" xr:uid="{7854BEE0-FF20-4F98-AC86-A079A6833A12}"/>
    <cellStyle name="Comma 5 5 2 3 7" xfId="13536" xr:uid="{A8C823ED-4DEA-421E-8373-07016424A5F0}"/>
    <cellStyle name="Comma 5 5 2 4" xfId="1632" xr:uid="{00000000-0005-0000-0000-00001F020000}"/>
    <cellStyle name="Comma 5 5 2 4 2" xfId="3032" xr:uid="{00000000-0005-0000-0000-0000BE010000}"/>
    <cellStyle name="Comma 5 5 2 4 2 2" xfId="8111" xr:uid="{8B105B21-38BE-4440-B53F-339A3295330A}"/>
    <cellStyle name="Comma 5 5 2 4 2 2 2" xfId="28793" xr:uid="{3E7456B3-67D8-4BF3-A48D-6285E2F25D2F}"/>
    <cellStyle name="Comma 5 5 2 4 2 2 3" xfId="25870" xr:uid="{1DF288C7-35BA-4D3C-A265-6D70B9DA86F9}"/>
    <cellStyle name="Comma 5 5 2 4 2 2 4" xfId="18491" xr:uid="{CE2976AD-3E7B-473B-965A-9DA68EBE92A3}"/>
    <cellStyle name="Comma 5 5 2 4 2 3" xfId="10944" xr:uid="{6E07D054-C5EB-4EAA-9513-8C4E2C0CF1DD}"/>
    <cellStyle name="Comma 5 5 2 4 2 3 2" xfId="21324" xr:uid="{31A1617B-2604-4938-AC05-828CCACCA05F}"/>
    <cellStyle name="Comma 5 5 2 4 2 4" xfId="23469" xr:uid="{7AF72A65-EEAA-4E38-92FE-48D0406D6851}"/>
    <cellStyle name="Comma 5 5 2 4 2 5" xfId="15658" xr:uid="{66C431FE-8B2F-4382-85F1-4C640BDEA1DA}"/>
    <cellStyle name="Comma 5 5 2 4 3" xfId="3639" xr:uid="{00000000-0005-0000-0000-00001F020000}"/>
    <cellStyle name="Comma 5 5 2 4 4" xfId="5570" xr:uid="{A7DC721F-42E5-4C1F-981A-40EAC95C2325}"/>
    <cellStyle name="Comma 5 5 2 4 4 2" xfId="29941" xr:uid="{31D45137-92A6-45CF-83E9-6D020EE1BB31}"/>
    <cellStyle name="Comma 5 5 2 4 5" xfId="23247" xr:uid="{B403172A-62E5-44D4-B009-CA7BFE2860E8}"/>
    <cellStyle name="Comma 5 5 2 4 6" xfId="13534" xr:uid="{6BF3DCE5-8388-4FEB-84E2-0D7EA09FD106}"/>
    <cellStyle name="Comma 5 5 2 5" xfId="1627" xr:uid="{00000000-0005-0000-0000-000020020000}"/>
    <cellStyle name="Comma 5 5 2 5 2" xfId="2606" xr:uid="{00000000-0005-0000-0000-0000BF010000}"/>
    <cellStyle name="Comma 5 5 2 5 2 2" xfId="7730" xr:uid="{56F37DDA-B19E-4AA9-A4F8-DE511DB10BE5}"/>
    <cellStyle name="Comma 5 5 2 5 2 2 2" xfId="18110" xr:uid="{D6606970-6866-4700-B917-902B70B2829F}"/>
    <cellStyle name="Comma 5 5 2 5 2 3" xfId="10563" xr:uid="{03D93D01-874D-4C7E-B6E8-6646DF361B5C}"/>
    <cellStyle name="Comma 5 5 2 5 2 3 2" xfId="20943" xr:uid="{E3A04422-6F5B-4D81-B99D-FEECA48FA414}"/>
    <cellStyle name="Comma 5 5 2 5 2 4" xfId="27996" xr:uid="{24F21F37-5917-4018-9E6C-C7641984E9BA}"/>
    <cellStyle name="Comma 5 5 2 5 2 5" xfId="26252" xr:uid="{80D89265-A39A-4A4D-AA40-3E6C2AF5F497}"/>
    <cellStyle name="Comma 5 5 2 5 2 6" xfId="15277" xr:uid="{63730937-422D-4A27-AD40-BFB4F5596BAE}"/>
    <cellStyle name="Comma 5 5 2 5 3" xfId="3550" xr:uid="{00000000-0005-0000-0000-000020020000}"/>
    <cellStyle name="Comma 5 5 2 5 4" xfId="5567" xr:uid="{EC7E76E4-1CD5-4119-9B58-FCAE4C6C9289}"/>
    <cellStyle name="Comma 5 5 2 5 4 2" xfId="29884" xr:uid="{9981A58F-D7D0-4204-A4F1-535CDEC7F29D}"/>
    <cellStyle name="Comma 5 5 2 5 5" xfId="22662" xr:uid="{F87EE0D8-7605-4BAC-B8D1-1FD6C5DA9D4A}"/>
    <cellStyle name="Comma 5 5 2 5 6" xfId="12993" xr:uid="{9588B1C1-B65E-4EBC-AB1D-043F75641582}"/>
    <cellStyle name="Comma 5 5 2 6" xfId="2275" xr:uid="{00000000-0005-0000-0000-0000BA010000}"/>
    <cellStyle name="Comma 5 5 2 6 2" xfId="7401" xr:uid="{BF98D419-FCB0-41D0-A353-A83259F5C528}"/>
    <cellStyle name="Comma 5 5 2 6 2 2" xfId="17781" xr:uid="{390025A4-9054-43F4-89A9-9036C01644E6}"/>
    <cellStyle name="Comma 5 5 2 6 3" xfId="10234" xr:uid="{FB622232-7D94-4CBB-9F81-C5A85FAA7DA9}"/>
    <cellStyle name="Comma 5 5 2 6 3 2" xfId="20614" xr:uid="{545544AA-0E46-4DF1-9D8F-C74045C244F0}"/>
    <cellStyle name="Comma 5 5 2 6 4" xfId="24118" xr:uid="{48234A69-540E-4466-AF7F-44BCDE98E2A4}"/>
    <cellStyle name="Comma 5 5 2 6 5" xfId="27404" xr:uid="{ABDC0F9F-59FE-4E0C-9BE7-F6D4523E26FE}"/>
    <cellStyle name="Comma 5 5 2 6 6" xfId="14948" xr:uid="{1DE065CC-4608-4C0C-8409-E1C6F2AC946A}"/>
    <cellStyle name="Comma 5 5 2 7" xfId="3814" xr:uid="{A67031BB-4D52-4448-AB9D-D3F77FED678A}"/>
    <cellStyle name="Comma 5 5 2 7 2" xfId="8647" xr:uid="{4D276026-51BE-40B5-8A76-89745AA2C8E2}"/>
    <cellStyle name="Comma 5 5 2 7 2 2" xfId="19027" xr:uid="{A57E13C3-EBCF-453E-AE03-2188BAE1E0FF}"/>
    <cellStyle name="Comma 5 5 2 7 3" xfId="11480" xr:uid="{AC1120BC-EF38-4262-B0D1-BB10C54203BF}"/>
    <cellStyle name="Comma 5 5 2 7 3 2" xfId="21860" xr:uid="{25F3E778-9F05-41FB-B597-A8827EBEAE67}"/>
    <cellStyle name="Comma 5 5 2 7 4" xfId="26801" xr:uid="{FE9D49E4-1E54-4FAA-9138-988B81FAB27A}"/>
    <cellStyle name="Comma 5 5 2 7 5" xfId="28255" xr:uid="{BF69C093-3389-4484-9625-540DA25850F9}"/>
    <cellStyle name="Comma 5 5 2 7 6" xfId="16194" xr:uid="{14093B26-44B4-4D8D-85EC-F686ACA6DA89}"/>
    <cellStyle name="Comma 5 5 2 8" xfId="4865" xr:uid="{3F5F929F-AD2B-4FC4-AE06-B544850F07D3}"/>
    <cellStyle name="Comma 5 5 2 8 2" xfId="14157" xr:uid="{90DC75DC-4445-4B30-87EE-A4B6763538F9}"/>
    <cellStyle name="Comma 5 5 2 9" xfId="6610" xr:uid="{144C1629-C8C1-4821-87C6-162C8052B7EA}"/>
    <cellStyle name="Comma 5 5 2 9 2" xfId="16990" xr:uid="{DC45AB9B-391D-443C-B724-97D3B0C0202B}"/>
    <cellStyle name="Comma 5 5 3" xfId="474" xr:uid="{00000000-0005-0000-0000-000021020000}"/>
    <cellStyle name="Comma 5 5 3 10" xfId="12664" xr:uid="{D68EB013-F254-4863-ACEC-DA60B3543A3D}"/>
    <cellStyle name="Comma 5 5 3 2" xfId="1634" xr:uid="{00000000-0005-0000-0000-000022020000}"/>
    <cellStyle name="Comma 5 5 3 2 2" xfId="3035" xr:uid="{00000000-0005-0000-0000-0000C1010000}"/>
    <cellStyle name="Comma 5 5 3 2 2 2" xfId="8114" xr:uid="{6E923544-D563-4AE9-AE26-D3443DC7A6E3}"/>
    <cellStyle name="Comma 5 5 3 2 2 2 2" xfId="28796" xr:uid="{A55DA19D-13DF-4F01-8DC7-CB9DD8A0BF5D}"/>
    <cellStyle name="Comma 5 5 3 2 2 2 3" xfId="25894" xr:uid="{8077C871-5A3E-4EEB-A4E9-B37044B9AE3E}"/>
    <cellStyle name="Comma 5 5 3 2 2 2 4" xfId="18494" xr:uid="{5E3D5AAD-60D9-4BCC-90B8-A77A41D99312}"/>
    <cellStyle name="Comma 5 5 3 2 2 3" xfId="10947" xr:uid="{BE9B532B-5792-47DA-985D-55AE26C1EA63}"/>
    <cellStyle name="Comma 5 5 3 2 2 3 2" xfId="21327" xr:uid="{41026603-F574-491F-BCF3-37117BEB63D1}"/>
    <cellStyle name="Comma 5 5 3 2 2 4" xfId="25690" xr:uid="{5FA3279B-2654-4CA2-BACD-F90F9D86C517}"/>
    <cellStyle name="Comma 5 5 3 2 2 5" xfId="15661" xr:uid="{EB3C57A3-4285-47DF-B10F-BAA31E0E0EA4}"/>
    <cellStyle name="Comma 5 5 3 2 3" xfId="2084" xr:uid="{00000000-0005-0000-0000-000022020000}"/>
    <cellStyle name="Comma 5 5 3 2 4" xfId="5571" xr:uid="{7F7B9B60-E209-4826-8772-73BB4FDBD1ED}"/>
    <cellStyle name="Comma 5 5 3 2 4 2" xfId="29943" xr:uid="{6B08990C-50CE-496C-AF55-F4679CB10C17}"/>
    <cellStyle name="Comma 5 5 3 2 5" xfId="24165" xr:uid="{E7FDD2E5-1D1F-4CAC-8B51-254CB0BA565F}"/>
    <cellStyle name="Comma 5 5 3 2 6" xfId="13537" xr:uid="{539FD750-BD35-44FD-B4C4-DE5B1C8545BD}"/>
    <cellStyle name="Comma 5 5 3 3" xfId="1635" xr:uid="{00000000-0005-0000-0000-000023020000}"/>
    <cellStyle name="Comma 5 5 3 3 2" xfId="2670" xr:uid="{00000000-0005-0000-0000-0000C2010000}"/>
    <cellStyle name="Comma 5 5 3 3 2 2" xfId="7793" xr:uid="{4A10F71E-744D-4E1A-A1FE-41BDC13EC78E}"/>
    <cellStyle name="Comma 5 5 3 3 2 2 2" xfId="18173" xr:uid="{F479C927-2FBF-456E-962F-2BB26B8B5E78}"/>
    <cellStyle name="Comma 5 5 3 3 2 3" xfId="10626" xr:uid="{614256B1-AE40-4025-9914-9B24BC6C1ECC}"/>
    <cellStyle name="Comma 5 5 3 3 2 3 2" xfId="21006" xr:uid="{02977913-50DA-4A6B-9B82-7FA563FE47D2}"/>
    <cellStyle name="Comma 5 5 3 3 2 4" xfId="15340" xr:uid="{85A9ECBF-14B8-44B5-B486-82C0EDA7446D}"/>
    <cellStyle name="Comma 5 5 3 3 2 5" xfId="30427" xr:uid="{DD045C8D-2616-4424-BD5E-1B33066A33C9}"/>
    <cellStyle name="Comma 5 5 3 3 3" xfId="3632" xr:uid="{00000000-0005-0000-0000-000023020000}"/>
    <cellStyle name="Comma 5 5 3 3 4" xfId="5572" xr:uid="{D0F45DDC-9CDB-4C3E-93A0-24657C4062B9}"/>
    <cellStyle name="Comma 5 5 3 3 4 2" xfId="29895" xr:uid="{531BF005-CF26-4DAC-B1C2-BD66BC46E9D9}"/>
    <cellStyle name="Comma 5 5 3 3 5" xfId="23177" xr:uid="{74BC34BA-9E64-4536-9EB6-4B30CE239A63}"/>
    <cellStyle name="Comma 5 5 3 3 6" xfId="13072" xr:uid="{0E9C5BEA-DDA4-49FE-9724-C62B2409A9EA}"/>
    <cellStyle name="Comma 5 5 3 4" xfId="1633" xr:uid="{00000000-0005-0000-0000-000024020000}"/>
    <cellStyle name="Comma 5 5 3 4 2" xfId="4678" xr:uid="{B9CA75EE-6848-4AA5-B3D9-A7A171A3E051}"/>
    <cellStyle name="Comma 5 5 3 4 2 2" xfId="9415" xr:uid="{087A5C71-72A9-4C8C-8DC8-0B8A6B8E408D}"/>
    <cellStyle name="Comma 5 5 3 4 2 2 2" xfId="19795" xr:uid="{9FFFEBDC-B576-4F5E-8F99-42E4A0658875}"/>
    <cellStyle name="Comma 5 5 3 4 2 3" xfId="12248" xr:uid="{85F2F8A1-E1FC-46CB-B89B-6890C3DA8F52}"/>
    <cellStyle name="Comma 5 5 3 4 2 3 2" xfId="22628" xr:uid="{80D3B82D-12B4-47BF-AF61-83494EAD79A3}"/>
    <cellStyle name="Comma 5 5 3 4 2 4" xfId="28748" xr:uid="{93D84A67-D8DB-4673-83D2-4A6F044EE3BD}"/>
    <cellStyle name="Comma 5 5 3 4 2 5" xfId="27881" xr:uid="{D4E4B022-58AA-4ECF-86C5-24D758213D37}"/>
    <cellStyle name="Comma 5 5 3 4 2 6" xfId="16962" xr:uid="{3D84CB5F-A64D-43EB-A36F-70360BC76100}"/>
    <cellStyle name="Comma 5 5 3 4 3" xfId="24911" xr:uid="{5AB78E44-B5D0-4CFE-B1B8-4AE603F2D5C7}"/>
    <cellStyle name="Comma 5 5 3 5" xfId="4122" xr:uid="{F9973A0F-8A84-4C8A-80C2-6CF63390BF41}"/>
    <cellStyle name="Comma 5 5 3 5 2" xfId="8893" xr:uid="{B4833EEF-FAF9-469A-BCFF-08E2012902FC}"/>
    <cellStyle name="Comma 5 5 3 5 2 2" xfId="29005" xr:uid="{32F70AF6-8302-4259-9DC0-5AD688E9A765}"/>
    <cellStyle name="Comma 5 5 3 5 2 3" xfId="26008" xr:uid="{16F9C4AC-6605-4138-A205-E6C3179E3361}"/>
    <cellStyle name="Comma 5 5 3 5 2 4" xfId="19273" xr:uid="{B1A78896-43A9-4257-9712-3F3BAB8CA8B2}"/>
    <cellStyle name="Comma 5 5 3 5 2 5" xfId="31007" xr:uid="{58E598E3-3590-49F1-B280-EAD888A0713F}"/>
    <cellStyle name="Comma 5 5 3 5 3" xfId="11726" xr:uid="{833A21B9-B28B-48B7-BD91-F8EC505AE039}"/>
    <cellStyle name="Comma 5 5 3 5 3 2" xfId="22106" xr:uid="{6156231B-96D6-4D21-87C3-5B1C08A493DB}"/>
    <cellStyle name="Comma 5 5 3 5 4" xfId="22813" xr:uid="{CD5E9768-2E2D-485A-86C2-AC5CCD484776}"/>
    <cellStyle name="Comma 5 5 3 5 5" xfId="16440" xr:uid="{0BE3CE96-FC58-4E66-9786-5D9089BF5F79}"/>
    <cellStyle name="Comma 5 5 3 6" xfId="4867" xr:uid="{6CDB7086-3F7E-4B8C-83B7-15AF5968925D}"/>
    <cellStyle name="Comma 5 5 3 6 2" xfId="26471" xr:uid="{40C01BE4-3B4B-422B-B13D-EBDE566684C9}"/>
    <cellStyle name="Comma 5 5 3 6 3" xfId="25839" xr:uid="{636C888B-6D95-4AA4-9C85-D683CEE26CB5}"/>
    <cellStyle name="Comma 5 5 3 6 4" xfId="14159" xr:uid="{7AA3EFD5-48D3-4C89-81A7-2C1BBA541F72}"/>
    <cellStyle name="Comma 5 5 3 7" xfId="6612" xr:uid="{0422C13C-3179-47EE-9788-B0849F0D399F}"/>
    <cellStyle name="Comma 5 5 3 7 2" xfId="27333" xr:uid="{BB97225F-869E-462C-90A4-0FE2082968C7}"/>
    <cellStyle name="Comma 5 5 3 7 3" xfId="28382" xr:uid="{3876D861-CFB1-4352-8288-3939E4C2C2C6}"/>
    <cellStyle name="Comma 5 5 3 7 4" xfId="16992" xr:uid="{FD311E95-5931-4C7E-A2D6-4460925E8CF1}"/>
    <cellStyle name="Comma 5 5 3 8" xfId="9445" xr:uid="{D9A5DF78-B22F-4F63-B7FD-1261471BEB62}"/>
    <cellStyle name="Comma 5 5 3 8 2" xfId="19825" xr:uid="{CAEEA5C0-94B0-4D14-97A6-13D067BE12C3}"/>
    <cellStyle name="Comma 5 5 3 9" xfId="24289" xr:uid="{434FB94B-F66A-4EC7-B85E-453360D49FFB}"/>
    <cellStyle name="Comma 5 5 4" xfId="475" xr:uid="{00000000-0005-0000-0000-000025020000}"/>
    <cellStyle name="Comma 5 5 4 10" xfId="13538" xr:uid="{52959F97-844D-4783-8588-821405EEC601}"/>
    <cellStyle name="Comma 5 5 4 2" xfId="1637" xr:uid="{00000000-0005-0000-0000-000026020000}"/>
    <cellStyle name="Comma 5 5 4 2 2" xfId="23667" xr:uid="{BE20CEF4-E54C-4E87-9F90-20E06B4A9C52}"/>
    <cellStyle name="Comma 5 5 4 2 2 2" xfId="29803" xr:uid="{75BDAE03-1549-48B9-83F3-375AF8EEC7A4}"/>
    <cellStyle name="Comma 5 5 4 2 2 2 2" xfId="30691" xr:uid="{AF1A20E1-C8F0-45DD-A69C-428A1597AB3F}"/>
    <cellStyle name="Comma 5 5 4 2 3" xfId="25590" xr:uid="{C5C79797-796D-481F-AAE7-1B994078CEAF}"/>
    <cellStyle name="Comma 5 5 4 2 4" xfId="30049"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1" xr:uid="{9CE4E2A7-06F7-4802-860E-3DB1A4C80443}"/>
    <cellStyle name="Comma 5 5 4 5 2 2" xfId="19551" xr:uid="{B4626BF8-4DAE-43DD-97D7-40333803E923}"/>
    <cellStyle name="Comma 5 5 4 5 2 3" xfId="31065" xr:uid="{7DC98981-9C7C-4223-A8C3-16FADEBAB0FA}"/>
    <cellStyle name="Comma 5 5 4 5 2 4" xfId="30690" xr:uid="{20EB5551-7940-4282-AE60-DB9923A87B4E}"/>
    <cellStyle name="Comma 5 5 4 5 3" xfId="12004" xr:uid="{08672713-E368-4414-8B05-B6F4ECCB6DAE}"/>
    <cellStyle name="Comma 5 5 4 5 3 2" xfId="22384" xr:uid="{8ADE4E6C-E077-48DC-AA62-B39F989094CC}"/>
    <cellStyle name="Comma 5 5 4 5 4" xfId="16718" xr:uid="{6F6E83C0-7BA6-4A15-BCFE-388011EE79AD}"/>
    <cellStyle name="Comma 5 5 4 6" xfId="4868" xr:uid="{6E7E2566-A69B-4335-AA59-9A2F4590121A}"/>
    <cellStyle name="Comma 5 5 4 6 2" xfId="14160" xr:uid="{59928C80-8214-4158-8CD6-159958BAF16E}"/>
    <cellStyle name="Comma 5 5 4 7" xfId="6613" xr:uid="{A2CA9998-405C-4801-9A0E-B5BB04470654}"/>
    <cellStyle name="Comma 5 5 4 7 2" xfId="16993" xr:uid="{279A185E-3C1E-475E-8598-F1442AD8668E}"/>
    <cellStyle name="Comma 5 5 4 8" xfId="9446" xr:uid="{979640D8-5E91-465F-815A-815C85C850AB}"/>
    <cellStyle name="Comma 5 5 4 8 2" xfId="19826" xr:uid="{A9F6BBF3-22DA-4DDF-AD3E-974E90743E99}"/>
    <cellStyle name="Comma 5 5 4 9" xfId="24856" xr:uid="{7FB1EF52-225D-4725-95B0-54202D5468A1}"/>
    <cellStyle name="Comma 5 5 5" xfId="1639" xr:uid="{00000000-0005-0000-0000-000029020000}"/>
    <cellStyle name="Comma 5 5 5 2" xfId="2870" xr:uid="{00000000-0005-0000-0000-0000C4010000}"/>
    <cellStyle name="Comma 5 5 5 2 2" xfId="7986" xr:uid="{29A84986-E58A-40F7-9B87-AA807030AA62}"/>
    <cellStyle name="Comma 5 5 5 2 2 2" xfId="25985" xr:uid="{16F92FF8-15CB-49E9-8F0C-FB6B355921A2}"/>
    <cellStyle name="Comma 5 5 5 2 2 2 2" xfId="31169" xr:uid="{3DC96652-2A4E-41B6-B5B5-AF5C41938E4F}"/>
    <cellStyle name="Comma 5 5 5 2 2 2 3" xfId="30692" xr:uid="{727C6657-9979-41CA-8FB2-D04CBFA2548B}"/>
    <cellStyle name="Comma 5 5 5 2 2 3" xfId="27411" xr:uid="{7327C762-DEAA-4740-8A92-318B57A0103E}"/>
    <cellStyle name="Comma 5 5 5 2 2 4" xfId="18366" xr:uid="{B9DAF87E-9808-4299-8F2C-975A54FF0ED6}"/>
    <cellStyle name="Comma 5 5 5 2 3" xfId="10819" xr:uid="{113CAD9F-03B5-4D0F-A2E4-549095C74A3F}"/>
    <cellStyle name="Comma 5 5 5 2 3 2" xfId="21199" xr:uid="{E8ED0350-EDF4-449C-8119-28C3857B0170}"/>
    <cellStyle name="Comma 5 5 5 2 4" xfId="25465" xr:uid="{2EEC30B5-A9EF-42AB-ADED-C066D036447C}"/>
    <cellStyle name="Comma 5 5 5 2 5" xfId="15533" xr:uid="{475D9237-6398-4066-BFFA-E5234E9258FD}"/>
    <cellStyle name="Comma 5 5 5 3" xfId="3613" xr:uid="{00000000-0005-0000-0000-000029020000}"/>
    <cellStyle name="Comma 5 5 5 4" xfId="5573" xr:uid="{4F1CE6FF-AA71-481C-8BF2-B8FC09BA5009}"/>
    <cellStyle name="Comma 5 5 5 4 2" xfId="29840" xr:uid="{232E3991-FF0B-45E7-A910-79D7101065D5}"/>
    <cellStyle name="Comma 5 5 5 5" xfId="23623" xr:uid="{D0C5F40A-D787-4A26-B4CF-4EE64D5B9F34}"/>
    <cellStyle name="Comma 5 5 5 6" xfId="13362" xr:uid="{2E4F9569-2F0D-4B42-B37C-29F96F2C4216}"/>
    <cellStyle name="Comma 5 5 6" xfId="1640" xr:uid="{00000000-0005-0000-0000-00002A020000}"/>
    <cellStyle name="Comma 5 5 6 2" xfId="2443" xr:uid="{00000000-0005-0000-0000-0000C5010000}"/>
    <cellStyle name="Comma 5 5 6 2 2" xfId="7567" xr:uid="{0E384CDF-EC04-4AB2-B167-3E9A5731DB57}"/>
    <cellStyle name="Comma 5 5 6 2 2 2" xfId="17947" xr:uid="{71FA7491-3B38-4BA2-BADD-889276EC9B89}"/>
    <cellStyle name="Comma 5 5 6 2 3" xfId="10400" xr:uid="{AD6131B3-BBA5-46AB-B806-9320D29F340C}"/>
    <cellStyle name="Comma 5 5 6 2 3 2" xfId="20780" xr:uid="{B13600EA-D6DF-4EA7-B63A-BBA19B5A0581}"/>
    <cellStyle name="Comma 5 5 6 2 4" xfId="27107" xr:uid="{AB827138-78E5-4DAF-A0A0-D965DA151480}"/>
    <cellStyle name="Comma 5 5 6 2 5" xfId="26429" xr:uid="{F013FF34-42E7-41E6-B800-2B1CF255EDCF}"/>
    <cellStyle name="Comma 5 5 6 2 6" xfId="15114" xr:uid="{EA2A9E5A-F293-4AFA-AC72-7D67370376C1}"/>
    <cellStyle name="Comma 5 5 6 3" xfId="3694" xr:uid="{00000000-0005-0000-0000-00002A020000}"/>
    <cellStyle name="Comma 5 5 6 4" xfId="5574" xr:uid="{B5BA4AD0-DC02-456E-A640-580BDC9DB8DF}"/>
    <cellStyle name="Comma 5 5 6 4 2" xfId="29858" xr:uid="{57A21993-13B3-4F68-9E76-EAB12ABFCDAB}"/>
    <cellStyle name="Comma 5 5 6 5" xfId="23465" xr:uid="{3EB5FC1B-5E47-47CA-BC98-1616598D5F2B}"/>
    <cellStyle name="Comma 5 5 6 6" xfId="12830" xr:uid="{DA9C056C-3B55-42DB-89ED-804B52FCC034}"/>
    <cellStyle name="Comma 5 5 7" xfId="1626" xr:uid="{00000000-0005-0000-0000-00002B020000}"/>
    <cellStyle name="Comma 5 5 7 2" xfId="2197" xr:uid="{00000000-0005-0000-0000-0000B9010000}"/>
    <cellStyle name="Comma 5 5 7 2 2" xfId="7323" xr:uid="{60A9C9F5-0888-44FB-A61A-088452754AF8}"/>
    <cellStyle name="Comma 5 5 7 2 2 2" xfId="17703" xr:uid="{9DFAE71D-3CF0-41D5-A132-3F367A7B4522}"/>
    <cellStyle name="Comma 5 5 7 2 3" xfId="10156" xr:uid="{902EA43B-AA92-451D-9A23-84C0CFC3C463}"/>
    <cellStyle name="Comma 5 5 7 2 3 2" xfId="20536" xr:uid="{7BB306FB-53BD-4B76-A88C-2E46E6DAF0EF}"/>
    <cellStyle name="Comma 5 5 7 2 4" xfId="27267" xr:uid="{F9A93237-4771-4507-841A-E0028EFD4773}"/>
    <cellStyle name="Comma 5 5 7 2 5" xfId="27537" xr:uid="{A91A1F1E-F001-4F27-81D4-EA59774C3354}"/>
    <cellStyle name="Comma 5 5 7 2 6" xfId="14870" xr:uid="{5C1D607C-DE55-4E8C-BB31-6AE40BC46878}"/>
    <cellStyle name="Comma 5 5 7 3" xfId="2075" xr:uid="{00000000-0005-0000-0000-00002B020000}"/>
    <cellStyle name="Comma 5 5 7 4" xfId="24411" xr:uid="{36ED9414-6024-4C62-872F-AAB37126E048}"/>
    <cellStyle name="Comma 5 5 8" xfId="3862" xr:uid="{BB40D789-347F-4EEE-90F2-9CD69067EE82}"/>
    <cellStyle name="Comma 5 5 8 2" xfId="8693" xr:uid="{9AC2FF51-5884-4416-8AA7-99DEB4C93414}"/>
    <cellStyle name="Comma 5 5 8 2 2" xfId="19073" xr:uid="{D9087CDC-1BF9-44A7-942A-4E4300147E7C}"/>
    <cellStyle name="Comma 5 5 8 3" xfId="11526" xr:uid="{2226F7C8-E552-4431-83FD-43EEB0C89BE2}"/>
    <cellStyle name="Comma 5 5 8 3 2" xfId="21906" xr:uid="{E0D8DC67-387B-47A9-B90F-611BE4F644CB}"/>
    <cellStyle name="Comma 5 5 8 4" xfId="27256" xr:uid="{C3B1FE98-E167-4B42-A1A5-6B0CA8C6C9CC}"/>
    <cellStyle name="Comma 5 5 8 5" xfId="27527" xr:uid="{50DD4C2B-E28F-48EA-93F2-2D2DE77BD327}"/>
    <cellStyle name="Comma 5 5 8 6" xfId="16240" xr:uid="{AD88B16B-0A6C-452A-AD27-7870C55AC2FD}"/>
    <cellStyle name="Comma 5 5 9" xfId="4864" xr:uid="{B96B2491-42C5-4567-9EF8-BEC2D1E7545A}"/>
    <cellStyle name="Comma 5 5 9 2" xfId="26547" xr:uid="{134CF6A7-AB77-467B-8E41-7C60BAEA582B}"/>
    <cellStyle name="Comma 5 5 9 3" xfId="26082" xr:uid="{A12382A4-48B3-4796-98C1-5472E8FD67FF}"/>
    <cellStyle name="Comma 5 5 9 4" xfId="14156" xr:uid="{F3D6CAA8-4E24-4DDA-AA85-AB4D929CC559}"/>
    <cellStyle name="Comma 5 6" xfId="476" xr:uid="{00000000-0005-0000-0000-00002C020000}"/>
    <cellStyle name="Comma 5 6 10" xfId="6614" xr:uid="{4631C7B0-5C00-4CE0-8E11-16DD7869E95A}"/>
    <cellStyle name="Comma 5 6 10 2" xfId="16994" xr:uid="{7A6C54D8-02D6-429F-A42C-8E718AD5DFFE}"/>
    <cellStyle name="Comma 5 6 11" xfId="9447" xr:uid="{0817B479-15F8-4772-92B0-336A3AAC008A}"/>
    <cellStyle name="Comma 5 6 11 2" xfId="19827" xr:uid="{55B5DE64-A888-4BDD-8E24-20AF3620EF38}"/>
    <cellStyle name="Comma 5 6 12" xfId="23251" xr:uid="{5847251C-B219-4630-9A49-4180AEBB92B2}"/>
    <cellStyle name="Comma 5 6 13" xfId="12490" xr:uid="{EB278AF2-1EFC-48A1-BAA3-6917F0523B0C}"/>
    <cellStyle name="Comma 5 6 2" xfId="477" xr:uid="{00000000-0005-0000-0000-00002D020000}"/>
    <cellStyle name="Comma 5 6 2 10" xfId="9448" xr:uid="{E37CCC6A-49F8-4C59-90E3-E68DF5B33094}"/>
    <cellStyle name="Comma 5 6 2 10 2" xfId="19828" xr:uid="{361AB468-D565-4E6D-A09E-0B8E69EE5726}"/>
    <cellStyle name="Comma 5 6 2 11" xfId="24861" xr:uid="{4A5F0AD4-A439-4F36-82D8-67A6150E45A6}"/>
    <cellStyle name="Comma 5 6 2 12" xfId="12507" xr:uid="{1918E5B2-94C3-4D29-A3BC-9F3126EC19AA}"/>
    <cellStyle name="Comma 5 6 2 2" xfId="478" xr:uid="{00000000-0005-0000-0000-00002E020000}"/>
    <cellStyle name="Comma 5 6 2 2 10" xfId="13075" xr:uid="{7F6D88B7-EE84-4B56-87E6-68195EA61EE9}"/>
    <cellStyle name="Comma 5 6 2 2 2" xfId="1644" xr:uid="{00000000-0005-0000-0000-00002F020000}"/>
    <cellStyle name="Comma 5 6 2 2 2 2" xfId="3037" xr:uid="{00000000-0005-0000-0000-0000C9010000}"/>
    <cellStyle name="Comma 5 6 2 2 2 2 2" xfId="8116" xr:uid="{13C664D6-8F08-440D-A9C4-5CC6CDB949F4}"/>
    <cellStyle name="Comma 5 6 2 2 2 2 2 2" xfId="28798" xr:uid="{6BB8A824-ABEF-4125-8742-F9940CAA7413}"/>
    <cellStyle name="Comma 5 6 2 2 2 2 2 3" xfId="26172" xr:uid="{CE3052D4-B364-445E-AFF8-5FBD2024463F}"/>
    <cellStyle name="Comma 5 6 2 2 2 2 2 4" xfId="18496" xr:uid="{12F04B86-DCA1-4EB9-A5D4-F44D51920EFD}"/>
    <cellStyle name="Comma 5 6 2 2 2 2 3" xfId="10949" xr:uid="{0DFBAED6-CE41-4977-AC84-6FF4D775334E}"/>
    <cellStyle name="Comma 5 6 2 2 2 2 3 2" xfId="21329" xr:uid="{5BA0FFA3-55B2-4543-B4AB-6DE34D11799D}"/>
    <cellStyle name="Comma 5 6 2 2 2 2 4" xfId="25212" xr:uid="{39FEBC27-FB7B-46B5-AE79-C04E454412EC}"/>
    <cellStyle name="Comma 5 6 2 2 2 2 5" xfId="15663" xr:uid="{3B247BE5-DA95-4BFE-9265-B2B51170AFF7}"/>
    <cellStyle name="Comma 5 6 2 2 2 3" xfId="3631" xr:uid="{00000000-0005-0000-0000-00002F020000}"/>
    <cellStyle name="Comma 5 6 2 2 2 4" xfId="5576" xr:uid="{6D3BDC34-D827-46F7-88BE-922304634FC0}"/>
    <cellStyle name="Comma 5 6 2 2 2 4 2" xfId="29945" xr:uid="{5B635471-5052-46FB-B146-0AFDD2B36BB8}"/>
    <cellStyle name="Comma 5 6 2 2 2 5" xfId="23106" xr:uid="{9CFBFF4A-AACF-4C42-972E-6670CAEF7B56}"/>
    <cellStyle name="Comma 5 6 2 2 2 6" xfId="13540" xr:uid="{E9C2FC4A-4DB4-45EE-844D-58014A703BCA}"/>
    <cellStyle name="Comma 5 6 2 2 3" xfId="1645" xr:uid="{00000000-0005-0000-0000-000030020000}"/>
    <cellStyle name="Comma 5 6 2 2 3 2" xfId="3774" xr:uid="{52C0A8FE-1672-4A0B-98CC-065396CA1D15}"/>
    <cellStyle name="Comma 5 6 2 2 3 2 2" xfId="8615" xr:uid="{64BD4978-527D-4288-B2AB-FBF9C340B835}"/>
    <cellStyle name="Comma 5 6 2 2 3 2 2 2" xfId="18995" xr:uid="{BE87114A-A879-451A-904F-9B8394E04AD9}"/>
    <cellStyle name="Comma 5 6 2 2 3 2 3" xfId="11448" xr:uid="{484B0271-B7DE-48CC-BC39-BD671855720F}"/>
    <cellStyle name="Comma 5 6 2 2 3 2 3 2" xfId="21828" xr:uid="{A82818FE-8A85-4A83-9105-B98121CD5D49}"/>
    <cellStyle name="Comma 5 6 2 2 3 2 4" xfId="28040" xr:uid="{E8790A02-C6B4-4E08-B93B-1543C39976AC}"/>
    <cellStyle name="Comma 5 6 2 2 3 2 5" xfId="28353" xr:uid="{A5FDD8F2-E7A6-4DFB-92B1-23B2DA4ED5A9}"/>
    <cellStyle name="Comma 5 6 2 2 3 2 6" xfId="16162" xr:uid="{3F8CAF59-7B9A-4C41-A777-B69CB3B25928}"/>
    <cellStyle name="Comma 5 6 2 2 3 3" xfId="23466" xr:uid="{1555F18E-3585-42BA-B21C-3F5224485A58}"/>
    <cellStyle name="Comma 5 6 2 2 3 3 2" xfId="29898" xr:uid="{E6772AFF-F70E-4799-AD63-89E737EDB507}"/>
    <cellStyle name="Comma 5 6 2 2 3 4" xfId="30011" xr:uid="{D420D383-93D8-4BAC-8C64-58B618B5958B}"/>
    <cellStyle name="Comma 5 6 2 2 4" xfId="1643" xr:uid="{00000000-0005-0000-0000-000031020000}"/>
    <cellStyle name="Comma 5 6 2 2 4 2" xfId="26908" xr:uid="{666AAA86-1F0C-4D09-92AE-DEB1BB345679}"/>
    <cellStyle name="Comma 5 6 2 2 4 3" xfId="26325" xr:uid="{BEE176BE-0587-4DAF-B5D8-95DE1ABCEAEC}"/>
    <cellStyle name="Comma 5 6 2 2 5" xfId="4258" xr:uid="{C071F0C2-7FF9-419E-AB53-1A006D8F91B9}"/>
    <cellStyle name="Comma 5 6 2 2 5 2" xfId="9029" xr:uid="{285A04F3-6FB7-4F5B-8BC6-3FCCB88A082D}"/>
    <cellStyle name="Comma 5 6 2 2 5 2 2" xfId="19409" xr:uid="{1D6CE86A-4B28-4E17-B4CA-9401F4858BAC}"/>
    <cellStyle name="Comma 5 6 2 2 5 2 3" xfId="31033" xr:uid="{1EA9922A-E309-408C-BB74-3D1F5E1A14F2}"/>
    <cellStyle name="Comma 5 6 2 2 5 2 4" xfId="30693" xr:uid="{885FB70C-6BB5-4532-A96A-20D44FAFED30}"/>
    <cellStyle name="Comma 5 6 2 2 5 3" xfId="11862" xr:uid="{AA7B603D-CCF5-46C0-805C-CEDE698D7B9D}"/>
    <cellStyle name="Comma 5 6 2 2 5 3 2" xfId="22242" xr:uid="{AFB1E244-0332-4A88-A911-B4D13437BB6F}"/>
    <cellStyle name="Comma 5 6 2 2 5 4" xfId="28690" xr:uid="{0733BD59-3F00-421F-A046-E4A0EDF2EDAF}"/>
    <cellStyle name="Comma 5 6 2 2 5 5" xfId="26457" xr:uid="{3079EAE1-684B-4BD4-876B-9ECEB73EE7D2}"/>
    <cellStyle name="Comma 5 6 2 2 5 6" xfId="16576" xr:uid="{79B256E5-8985-4D8C-848D-75F1C654E724}"/>
    <cellStyle name="Comma 5 6 2 2 6" xfId="4871" xr:uid="{B5D55B10-0881-419C-B732-466306D768E8}"/>
    <cellStyle name="Comma 5 6 2 2 6 2" xfId="28495" xr:uid="{FD4128A6-B85A-433F-BEBA-57CCE7A19CA1}"/>
    <cellStyle name="Comma 5 6 2 2 6 3" xfId="27040" xr:uid="{C2FD6024-063C-4BB6-A319-41F4C7C9715C}"/>
    <cellStyle name="Comma 5 6 2 2 6 4" xfId="14163" xr:uid="{20DE546D-3E6E-442C-A8E9-AB799FE01011}"/>
    <cellStyle name="Comma 5 6 2 2 7" xfId="6616" xr:uid="{CE2FA26B-5BAF-4EA3-A162-02D41BDEF9B8}"/>
    <cellStyle name="Comma 5 6 2 2 7 2" xfId="16996" xr:uid="{8C122B7D-CDA4-4B20-8EE6-B2A18A27E27F}"/>
    <cellStyle name="Comma 5 6 2 2 8" xfId="9449" xr:uid="{493A5F72-E443-4750-8205-310134CA00FC}"/>
    <cellStyle name="Comma 5 6 2 2 8 2" xfId="19829" xr:uid="{FD82A86A-8BB1-4631-B78D-BB6CC76D7B97}"/>
    <cellStyle name="Comma 5 6 2 2 9" xfId="24442" xr:uid="{DBC2662B-0096-4825-97AB-0A53BE0D05F8}"/>
    <cellStyle name="Comma 5 6 2 3" xfId="1646" xr:uid="{00000000-0005-0000-0000-000032020000}"/>
    <cellStyle name="Comma 5 6 2 3 2" xfId="3038" xr:uid="{00000000-0005-0000-0000-0000CA010000}"/>
    <cellStyle name="Comma 5 6 2 3 2 2" xfId="8117" xr:uid="{23E0A0A0-0515-4440-8FC8-CE55588B6DD2}"/>
    <cellStyle name="Comma 5 6 2 3 2 2 2" xfId="28799" xr:uid="{671BDB14-243E-45CA-A23C-8F371B38EA75}"/>
    <cellStyle name="Comma 5 6 2 3 2 2 2 2" xfId="31219" xr:uid="{E754FD69-8023-47E5-8936-45EC17C01A95}"/>
    <cellStyle name="Comma 5 6 2 3 2 2 2 3" xfId="30695" xr:uid="{8B730094-61E6-4360-85C8-E6490B245982}"/>
    <cellStyle name="Comma 5 6 2 3 2 2 3" xfId="26239" xr:uid="{1C759D9A-2B57-4B81-B6D1-6564D25BFE66}"/>
    <cellStyle name="Comma 5 6 2 3 2 2 4" xfId="18497" xr:uid="{AA1167CE-168B-4A15-AC11-7ADE41422C75}"/>
    <cellStyle name="Comma 5 6 2 3 2 3" xfId="10950" xr:uid="{76F3881A-2D5E-4D63-B789-77D4C66CF866}"/>
    <cellStyle name="Comma 5 6 2 3 2 3 2" xfId="21330" xr:uid="{DD20E463-3FD4-42FE-B7B4-D5FC84C459A2}"/>
    <cellStyle name="Comma 5 6 2 3 2 4" xfId="25052" xr:uid="{745800EE-3017-450A-8B34-6DA470EE4EEE}"/>
    <cellStyle name="Comma 5 6 2 3 2 5" xfId="15664" xr:uid="{5090D05D-6DBC-4C7E-B89F-187F563DADDA}"/>
    <cellStyle name="Comma 5 6 2 3 3" xfId="3574" xr:uid="{00000000-0005-0000-0000-000032020000}"/>
    <cellStyle name="Comma 5 6 2 3 4" xfId="4401" xr:uid="{801E30CD-C57C-4AA0-AD44-E472084856B7}"/>
    <cellStyle name="Comma 5 6 2 3 4 2" xfId="9172" xr:uid="{A2245F6E-C818-462B-A577-BFD6A878F55E}"/>
    <cellStyle name="Comma 5 6 2 3 4 2 2" xfId="19552" xr:uid="{14D9B2EC-B766-4595-9CDC-448355EE4724}"/>
    <cellStyle name="Comma 5 6 2 3 4 2 3" xfId="31066" xr:uid="{0BCC3248-510F-4F80-AE31-2C20A5227116}"/>
    <cellStyle name="Comma 5 6 2 3 4 2 4" xfId="30694" xr:uid="{9A1704C5-92D3-4EC2-ABE4-64113981F989}"/>
    <cellStyle name="Comma 5 6 2 3 4 3" xfId="12005" xr:uid="{35882B78-1782-4B44-B952-8D8F152EFB59}"/>
    <cellStyle name="Comma 5 6 2 3 4 3 2" xfId="22385" xr:uid="{FDCEE5D9-8336-48C7-815D-C9B7E8AFD011}"/>
    <cellStyle name="Comma 5 6 2 3 4 4" xfId="16719" xr:uid="{56D238A3-EADF-4C6C-ABC2-259D1B9EC20B}"/>
    <cellStyle name="Comma 5 6 2 3 5" xfId="5577" xr:uid="{7DAFC742-BDFC-41FC-ABDD-C89BACF93A27}"/>
    <cellStyle name="Comma 5 6 2 3 5 2" xfId="29714" xr:uid="{4E272700-95C3-44A0-BF31-07E252DAB136}"/>
    <cellStyle name="Comma 5 6 2 3 5 2 2" xfId="30964" xr:uid="{AF3CA143-BBE9-44FB-93FF-A7145ECBFBE4}"/>
    <cellStyle name="Comma 5 6 2 3 6" xfId="22841" xr:uid="{3FBDAED5-388D-4D26-8D74-FFEB528015CE}"/>
    <cellStyle name="Comma 5 6 2 3 7" xfId="13541" xr:uid="{4651E5BC-44DB-49EC-9E1E-2E263F7FB541}"/>
    <cellStyle name="Comma 5 6 2 4" xfId="1647" xr:uid="{00000000-0005-0000-0000-000033020000}"/>
    <cellStyle name="Comma 5 6 2 4 2" xfId="3036" xr:uid="{00000000-0005-0000-0000-0000CB010000}"/>
    <cellStyle name="Comma 5 6 2 4 2 2" xfId="8115" xr:uid="{5EE1CF64-9D10-4519-BE5F-3CC0CCD2C426}"/>
    <cellStyle name="Comma 5 6 2 4 2 2 2" xfId="28797" xr:uid="{FC49F608-A2B9-4DAE-9F80-E69D118BB65C}"/>
    <cellStyle name="Comma 5 6 2 4 2 2 3" xfId="28250" xr:uid="{F93BFCD3-1F2B-43DD-96BE-336BBD34E889}"/>
    <cellStyle name="Comma 5 6 2 4 2 2 4" xfId="18495" xr:uid="{681A9550-561D-4D2B-8618-A8501797004F}"/>
    <cellStyle name="Comma 5 6 2 4 2 3" xfId="10948" xr:uid="{CE55CC3B-C858-449C-8599-4E031514088A}"/>
    <cellStyle name="Comma 5 6 2 4 2 3 2" xfId="21328" xr:uid="{33E04FD2-637C-43D6-9B1F-5240F7C246D5}"/>
    <cellStyle name="Comma 5 6 2 4 2 4" xfId="23232" xr:uid="{EBC3B05A-7A0A-438A-8E96-15B08D86831D}"/>
    <cellStyle name="Comma 5 6 2 4 2 5" xfId="15662" xr:uid="{9E52C520-ED29-4051-AAED-430610354ED6}"/>
    <cellStyle name="Comma 5 6 2 4 3" xfId="3689" xr:uid="{00000000-0005-0000-0000-000033020000}"/>
    <cellStyle name="Comma 5 6 2 4 4" xfId="5578" xr:uid="{71C6AC17-1809-4613-A9BC-C403E4D7EDC1}"/>
    <cellStyle name="Comma 5 6 2 4 4 2" xfId="29944" xr:uid="{9FB3FC22-56A3-44B5-87A0-EBCF4B7BBF43}"/>
    <cellStyle name="Comma 5 6 2 4 5" xfId="23077" xr:uid="{05CE79C8-0595-4073-995E-F515BE239074}"/>
    <cellStyle name="Comma 5 6 2 4 6" xfId="13539" xr:uid="{123920D6-4E19-4240-B326-B292C9E4F685}"/>
    <cellStyle name="Comma 5 6 2 5" xfId="1642" xr:uid="{00000000-0005-0000-0000-000034020000}"/>
    <cellStyle name="Comma 5 6 2 5 2" xfId="2654" xr:uid="{00000000-0005-0000-0000-0000CC010000}"/>
    <cellStyle name="Comma 5 6 2 5 2 2" xfId="7778" xr:uid="{760C978A-BC3A-4099-B272-60CBCFE1F49B}"/>
    <cellStyle name="Comma 5 6 2 5 2 2 2" xfId="18158" xr:uid="{2B4F0818-04F1-4A3E-90AA-FE9F67CABD12}"/>
    <cellStyle name="Comma 5 6 2 5 2 3" xfId="10611" xr:uid="{7AA3840D-60B5-4811-AB3A-C2D763B540B5}"/>
    <cellStyle name="Comma 5 6 2 5 2 3 2" xfId="20991" xr:uid="{C3848658-C243-4766-91B7-F43B4247BE32}"/>
    <cellStyle name="Comma 5 6 2 5 2 4" xfId="27022" xr:uid="{14B37001-6DB6-47D9-8135-F7341B2B6043}"/>
    <cellStyle name="Comma 5 6 2 5 2 5" xfId="28048" xr:uid="{FC30BF35-A10F-4B9E-A7FB-BF166BA75823}"/>
    <cellStyle name="Comma 5 6 2 5 2 6" xfId="15325" xr:uid="{8D630E77-B1F3-4F87-9EBE-468BD74161CE}"/>
    <cellStyle name="Comma 5 6 2 5 3" xfId="3570" xr:uid="{00000000-0005-0000-0000-000034020000}"/>
    <cellStyle name="Comma 5 6 2 5 4" xfId="5575" xr:uid="{15CA7CF0-8774-44B8-89C4-66779EB5AB03}"/>
    <cellStyle name="Comma 5 6 2 5 4 2" xfId="29888" xr:uid="{BA1CDCF9-FD46-4D60-8CA7-A7079119BBF5}"/>
    <cellStyle name="Comma 5 6 2 5 5" xfId="23182" xr:uid="{B695C334-6D1D-4BA0-B65E-4327AA00C741}"/>
    <cellStyle name="Comma 5 6 2 5 6" xfId="13055" xr:uid="{3F962ED6-CBA7-4F78-907C-74062DC5C426}"/>
    <cellStyle name="Comma 5 6 2 6" xfId="2276" xr:uid="{00000000-0005-0000-0000-0000C7010000}"/>
    <cellStyle name="Comma 5 6 2 6 2" xfId="7402" xr:uid="{55AA8196-864E-4FAA-8F38-8D933D4F67BF}"/>
    <cellStyle name="Comma 5 6 2 6 2 2" xfId="17782" xr:uid="{C063C035-9AC4-4188-9411-57900EC33309}"/>
    <cellStyle name="Comma 5 6 2 6 3" xfId="10235" xr:uid="{E5CAEABC-95FB-49C6-B95D-77795AB6341F}"/>
    <cellStyle name="Comma 5 6 2 6 3 2" xfId="20615" xr:uid="{B66BB9E8-0F84-4162-915D-02AB7DEBA8AA}"/>
    <cellStyle name="Comma 5 6 2 6 4" xfId="22975" xr:uid="{703D8A09-5AB2-4384-B084-DFBDDF5134A9}"/>
    <cellStyle name="Comma 5 6 2 6 5" xfId="26450" xr:uid="{33747A0D-B40C-45E9-9527-F5B33B70402A}"/>
    <cellStyle name="Comma 5 6 2 6 6" xfId="14949" xr:uid="{1F7EDEBB-CF6F-429D-A222-FF76750F2126}"/>
    <cellStyle name="Comma 5 6 2 7" xfId="3817" xr:uid="{B4AAABA5-2912-46C4-A8A7-5D7C242BB3E0}"/>
    <cellStyle name="Comma 5 6 2 7 2" xfId="8650" xr:uid="{505361DD-BC03-414D-B75F-B325FF6A087B}"/>
    <cellStyle name="Comma 5 6 2 7 2 2" xfId="19030" xr:uid="{B5825790-102F-4786-BFC8-CA5B7795FBB2}"/>
    <cellStyle name="Comma 5 6 2 7 3" xfId="11483" xr:uid="{291CBEEB-96E2-4CE2-92F5-992FFCAAB487}"/>
    <cellStyle name="Comma 5 6 2 7 3 2" xfId="21863" xr:uid="{2ADB1291-B0DB-4F88-9875-C60D450EDD3C}"/>
    <cellStyle name="Comma 5 6 2 7 4" xfId="26445" xr:uid="{A599851F-1443-4C53-AD67-76E79E60D3E9}"/>
    <cellStyle name="Comma 5 6 2 7 5" xfId="26373" xr:uid="{1A9D8B69-476D-44F6-966C-060DEC326322}"/>
    <cellStyle name="Comma 5 6 2 7 6" xfId="16197" xr:uid="{0561A9D7-E3C0-4658-9A12-427315DCB20E}"/>
    <cellStyle name="Comma 5 6 2 8" xfId="4870" xr:uid="{3E8F4A8B-934A-488E-B0D8-9CDBF3BAF43D}"/>
    <cellStyle name="Comma 5 6 2 8 2" xfId="14162" xr:uid="{6135CAAB-BC69-4100-9762-167B1382FD8C}"/>
    <cellStyle name="Comma 5 6 2 9" xfId="6615" xr:uid="{F76A3232-5316-48AB-B1C1-521032568CB1}"/>
    <cellStyle name="Comma 5 6 2 9 2" xfId="16995" xr:uid="{8E3E216E-86EF-454F-91CB-3A0F6E6FCD17}"/>
    <cellStyle name="Comma 5 6 3" xfId="479" xr:uid="{00000000-0005-0000-0000-000035020000}"/>
    <cellStyle name="Comma 5 6 3 10" xfId="12665" xr:uid="{9A4BCD8E-F5B8-42BC-A351-057634D261C4}"/>
    <cellStyle name="Comma 5 6 3 2" xfId="1649" xr:uid="{00000000-0005-0000-0000-000036020000}"/>
    <cellStyle name="Comma 5 6 3 2 2" xfId="3039" xr:uid="{00000000-0005-0000-0000-0000CE010000}"/>
    <cellStyle name="Comma 5 6 3 2 2 2" xfId="8118" xr:uid="{2988140F-C9BB-4F35-BE88-8B632235552C}"/>
    <cellStyle name="Comma 5 6 3 2 2 2 2" xfId="28800" xr:uid="{15CF8EA8-D872-4A1A-BBD9-2FBA5C11DD5A}"/>
    <cellStyle name="Comma 5 6 3 2 2 2 3" xfId="26472" xr:uid="{514830B1-160E-4F8B-9AB5-3550D757909B}"/>
    <cellStyle name="Comma 5 6 3 2 2 2 4" xfId="18498" xr:uid="{AAC7EE76-4F4E-4C78-BEAC-B2E459246B53}"/>
    <cellStyle name="Comma 5 6 3 2 2 3" xfId="10951" xr:uid="{6651C9F7-8EE7-4D75-AC11-54ED3950982A}"/>
    <cellStyle name="Comma 5 6 3 2 2 3 2" xfId="21331" xr:uid="{6EE81B4D-AED8-464B-BF44-6E2802D87D53}"/>
    <cellStyle name="Comma 5 6 3 2 2 4" xfId="25810" xr:uid="{56264640-B7B6-4259-88CF-94ABC0784962}"/>
    <cellStyle name="Comma 5 6 3 2 2 5" xfId="15665" xr:uid="{51AFB86B-CB9C-4C17-A951-DCC2815DA1FB}"/>
    <cellStyle name="Comma 5 6 3 2 3" xfId="3538" xr:uid="{00000000-0005-0000-0000-000036020000}"/>
    <cellStyle name="Comma 5 6 3 2 4" xfId="5579" xr:uid="{8D6F4F08-AEE7-4E1C-9695-7E8F22B5E68C}"/>
    <cellStyle name="Comma 5 6 3 2 4 2" xfId="29946" xr:uid="{8B1B28A8-133C-4516-A9F3-7FE36BF04379}"/>
    <cellStyle name="Comma 5 6 3 2 5" xfId="24535" xr:uid="{3605F36D-2DA4-4E1E-B5B2-7275CC3D770B}"/>
    <cellStyle name="Comma 5 6 3 2 6" xfId="13542" xr:uid="{10618A8C-FF4F-43A9-8C44-8968BE992A4F}"/>
    <cellStyle name="Comma 5 6 3 3" xfId="1650" xr:uid="{00000000-0005-0000-0000-000037020000}"/>
    <cellStyle name="Comma 5 6 3 3 2" xfId="2671" xr:uid="{00000000-0005-0000-0000-0000CF010000}"/>
    <cellStyle name="Comma 5 6 3 3 2 2" xfId="7794" xr:uid="{FC4E818E-86CA-4871-A53F-6AE683E00537}"/>
    <cellStyle name="Comma 5 6 3 3 2 2 2" xfId="18174" xr:uid="{A6F7B1FA-D58C-4E72-B7F5-1DA4608A0506}"/>
    <cellStyle name="Comma 5 6 3 3 2 3" xfId="10627" xr:uid="{466915EA-A5DE-480D-873A-773BC4A7C5B4}"/>
    <cellStyle name="Comma 5 6 3 3 2 3 2" xfId="21007" xr:uid="{58DD9EC1-7FAE-451B-B84B-7FF34BA949B1}"/>
    <cellStyle name="Comma 5 6 3 3 2 4" xfId="15341" xr:uid="{CBFC83F7-B5FD-47E9-9402-9883DBB0922C}"/>
    <cellStyle name="Comma 5 6 3 3 2 5" xfId="30428" xr:uid="{ED4880D0-7E90-4301-AA4F-4731D701629B}"/>
    <cellStyle name="Comma 5 6 3 3 3" xfId="3540" xr:uid="{00000000-0005-0000-0000-000037020000}"/>
    <cellStyle name="Comma 5 6 3 3 4" xfId="5580" xr:uid="{761EBF54-5B24-4AA9-86E2-6BDAAF962FA7}"/>
    <cellStyle name="Comma 5 6 3 3 4 2" xfId="29897" xr:uid="{AB4FD6CD-0861-47AC-BFF8-0942381BE83B}"/>
    <cellStyle name="Comma 5 6 3 3 5" xfId="22820" xr:uid="{414F5BD6-9601-4501-97FD-1B91957F007A}"/>
    <cellStyle name="Comma 5 6 3 3 6" xfId="13074" xr:uid="{EFA9F08E-5102-40A7-B488-32F84DE311D1}"/>
    <cellStyle name="Comma 5 6 3 4" xfId="1648" xr:uid="{00000000-0005-0000-0000-000038020000}"/>
    <cellStyle name="Comma 5 6 3 4 2" xfId="4656" xr:uid="{96B839EE-44EA-4FBB-9175-77FE529D3877}"/>
    <cellStyle name="Comma 5 6 3 4 2 2" xfId="9407" xr:uid="{630F016D-D656-47E0-9F46-225F3907DBA3}"/>
    <cellStyle name="Comma 5 6 3 4 2 2 2" xfId="19787" xr:uid="{96E2F542-CA8D-4ECC-9D80-96C38592BB84}"/>
    <cellStyle name="Comma 5 6 3 4 2 3" xfId="12240" xr:uid="{F19B67DB-29E6-4352-AFB8-B111561F27E7}"/>
    <cellStyle name="Comma 5 6 3 4 2 3 2" xfId="22620" xr:uid="{1F87520B-F67C-418A-B875-7FAAFF828D33}"/>
    <cellStyle name="Comma 5 6 3 4 2 4" xfId="28277" xr:uid="{21A54E6A-310D-4239-8B26-446127D07DBF}"/>
    <cellStyle name="Comma 5 6 3 4 2 5" xfId="26647" xr:uid="{1B152A18-1C82-4286-836C-A679DC640C6A}"/>
    <cellStyle name="Comma 5 6 3 4 2 6" xfId="16954" xr:uid="{0487E457-D63A-4098-84BA-4D4BC076AA8F}"/>
    <cellStyle name="Comma 5 6 3 4 3" xfId="24252" xr:uid="{605FDD89-0425-4367-8C3B-784B5D425380}"/>
    <cellStyle name="Comma 5 6 3 5" xfId="4123" xr:uid="{DF63986C-EEEC-420A-A145-91C5AAECDE50}"/>
    <cellStyle name="Comma 5 6 3 5 2" xfId="8894" xr:uid="{5901397A-C167-4D60-9058-B5323971A03C}"/>
    <cellStyle name="Comma 5 6 3 5 2 2" xfId="29006" xr:uid="{E9821182-F511-459C-8200-A6ACE1605CCE}"/>
    <cellStyle name="Comma 5 6 3 5 2 3" xfId="27074" xr:uid="{AA58A71E-A9E2-47FF-A519-0B5400D31F1E}"/>
    <cellStyle name="Comma 5 6 3 5 2 4" xfId="19274" xr:uid="{537EFCF4-5CA5-4F86-8653-BC297AE15835}"/>
    <cellStyle name="Comma 5 6 3 5 2 5" xfId="31008" xr:uid="{B8E6B64A-486D-4071-8DC3-AA330959E8E0}"/>
    <cellStyle name="Comma 5 6 3 5 3" xfId="11727" xr:uid="{31C10FCD-B77E-4316-A776-403BF58FAB36}"/>
    <cellStyle name="Comma 5 6 3 5 3 2" xfId="22107" xr:uid="{E8D6B2DA-D8E8-4FC4-BBC5-E6A7E0071C73}"/>
    <cellStyle name="Comma 5 6 3 5 4" xfId="25651" xr:uid="{978D8406-2F72-4AD1-90F1-6B8A28C381C1}"/>
    <cellStyle name="Comma 5 6 3 5 5" xfId="16441" xr:uid="{C75A4B7E-E15F-49D1-A402-7902E8917AC0}"/>
    <cellStyle name="Comma 5 6 3 6" xfId="4872" xr:uid="{62C1F978-25D8-4CC1-9BA5-9A9C3B52A758}"/>
    <cellStyle name="Comma 5 6 3 6 2" xfId="28688" xr:uid="{7979634E-E2D5-43B6-BABA-61DBAA353967}"/>
    <cellStyle name="Comma 5 6 3 6 3" xfId="26007" xr:uid="{9332BC9F-0C97-4623-974D-D0703A9F521C}"/>
    <cellStyle name="Comma 5 6 3 6 4" xfId="14164" xr:uid="{C4FD2E18-8907-418E-BEFD-599F2FBB4D80}"/>
    <cellStyle name="Comma 5 6 3 7" xfId="6617" xr:uid="{7B8BE26E-8EB7-40A6-8C1F-A5C8F82DD8AB}"/>
    <cellStyle name="Comma 5 6 3 7 2" xfId="26274" xr:uid="{47A7EEA5-49CD-448B-AF24-B40E545AFC4C}"/>
    <cellStyle name="Comma 5 6 3 7 3" xfId="27405" xr:uid="{CC90C86D-535E-4CD2-9515-9AFB75C393D7}"/>
    <cellStyle name="Comma 5 6 3 7 4" xfId="16997" xr:uid="{B82D5362-48A2-4270-B9FB-2ACCDDD72ED1}"/>
    <cellStyle name="Comma 5 6 3 8" xfId="9450" xr:uid="{1A55361D-A709-4349-9372-B9ADC2352EFB}"/>
    <cellStyle name="Comma 5 6 3 8 2" xfId="19830" xr:uid="{918C8C6A-4561-4334-BA22-26C3070BF72F}"/>
    <cellStyle name="Comma 5 6 3 9" xfId="24349" xr:uid="{725B2A9C-E526-44FB-94FB-67F2A605326F}"/>
    <cellStyle name="Comma 5 6 4" xfId="480" xr:uid="{00000000-0005-0000-0000-000039020000}"/>
    <cellStyle name="Comma 5 6 4 10" xfId="13543" xr:uid="{69DFF61A-3937-4D61-A1C6-BCFA084C7E61}"/>
    <cellStyle name="Comma 5 6 4 2" xfId="1652" xr:uid="{00000000-0005-0000-0000-00003A020000}"/>
    <cellStyle name="Comma 5 6 4 2 2" xfId="23231" xr:uid="{631D18D8-9F14-4EF0-8240-8FC074BE2970}"/>
    <cellStyle name="Comma 5 6 4 2 2 2" xfId="29832" xr:uid="{ACAEC5BD-7D04-4A07-8311-C37FECBDA470}"/>
    <cellStyle name="Comma 5 6 4 2 2 2 2" xfId="30697" xr:uid="{6FD28594-8527-46A9-81FF-53A5969F8A03}"/>
    <cellStyle name="Comma 5 6 4 2 3" xfId="23616" xr:uid="{EB20E96A-ABBE-4405-A83A-0C56D225D782}"/>
    <cellStyle name="Comma 5 6 4 2 4" xfId="30050"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3" xr:uid="{29D46A5B-5EF4-4D5F-A22D-461AEE36AEE4}"/>
    <cellStyle name="Comma 5 6 4 5 2 2" xfId="19553" xr:uid="{915B69A5-F130-476E-A455-3362F3718E7A}"/>
    <cellStyle name="Comma 5 6 4 5 2 3" xfId="31067" xr:uid="{F2786672-7DFE-4FB0-BA25-C00762325A99}"/>
    <cellStyle name="Comma 5 6 4 5 2 4" xfId="30696" xr:uid="{4B424C80-EECD-4381-B558-D0681B8D1102}"/>
    <cellStyle name="Comma 5 6 4 5 3" xfId="12006" xr:uid="{F056B21E-8EEC-42D1-A5EC-AC363C419105}"/>
    <cellStyle name="Comma 5 6 4 5 3 2" xfId="22386" xr:uid="{6193C099-469F-4BED-9B2E-5342B05049AB}"/>
    <cellStyle name="Comma 5 6 4 5 4" xfId="16720" xr:uid="{101AE1AE-F90A-41ED-876F-AC99EDFE262D}"/>
    <cellStyle name="Comma 5 6 4 6" xfId="4873" xr:uid="{606B6403-7A80-4C7A-AB8E-023D16F4F682}"/>
    <cellStyle name="Comma 5 6 4 6 2" xfId="14165" xr:uid="{AAE9E0B8-5207-490D-B683-5B8B2029A3E9}"/>
    <cellStyle name="Comma 5 6 4 7" xfId="6618" xr:uid="{D8BDED57-485A-4A5D-A931-A9573409E00D}"/>
    <cellStyle name="Comma 5 6 4 7 2" xfId="16998" xr:uid="{4FDFD70E-F66A-4013-9215-3448C2947268}"/>
    <cellStyle name="Comma 5 6 4 8" xfId="9451" xr:uid="{7331E9E2-6F0D-46C8-9F00-16E1BAED187C}"/>
    <cellStyle name="Comma 5 6 4 8 2" xfId="19831" xr:uid="{982F0F29-74E0-425B-826B-D189FCA037A6}"/>
    <cellStyle name="Comma 5 6 4 9" xfId="24590" xr:uid="{E92AF8D2-F737-4F3F-8E21-3899B629C4BC}"/>
    <cellStyle name="Comma 5 6 5" xfId="1654" xr:uid="{00000000-0005-0000-0000-00003D020000}"/>
    <cellStyle name="Comma 5 6 5 2" xfId="2871" xr:uid="{00000000-0005-0000-0000-0000D1010000}"/>
    <cellStyle name="Comma 5 6 5 2 2" xfId="7987" xr:uid="{A4168C2C-017A-4E86-848B-D43FC33D9E71}"/>
    <cellStyle name="Comma 5 6 5 2 2 2" xfId="28257" xr:uid="{5F5CF18B-E883-4239-80F4-25A57F9ABFF8}"/>
    <cellStyle name="Comma 5 6 5 2 2 2 2" xfId="31204" xr:uid="{7D4C9951-2CC3-4A50-BBC9-67EE0E29863D}"/>
    <cellStyle name="Comma 5 6 5 2 2 2 3" xfId="30698" xr:uid="{776FC7D4-7BCD-4D98-A3F7-74BEEC5CD323}"/>
    <cellStyle name="Comma 5 6 5 2 2 3" xfId="27866" xr:uid="{C54C1D54-1B79-487A-9CB9-DFE7AE2A9CD6}"/>
    <cellStyle name="Comma 5 6 5 2 2 4" xfId="18367" xr:uid="{58248E8F-2F5A-4FBC-BA63-B8901727DC47}"/>
    <cellStyle name="Comma 5 6 5 2 3" xfId="10820" xr:uid="{78AA1DAD-4757-4283-9FE6-DE180516122E}"/>
    <cellStyle name="Comma 5 6 5 2 3 2" xfId="21200" xr:uid="{0F318335-83CE-4969-9344-703F784264E8}"/>
    <cellStyle name="Comma 5 6 5 2 4" xfId="24842" xr:uid="{58FE6BB2-A654-4842-9D03-347B90CB102C}"/>
    <cellStyle name="Comma 5 6 5 2 5" xfId="15534" xr:uid="{90E983AF-E2A7-47E2-8A74-579B8D03F159}"/>
    <cellStyle name="Comma 5 6 5 3" xfId="3541" xr:uid="{00000000-0005-0000-0000-00003D020000}"/>
    <cellStyle name="Comma 5 6 5 4" xfId="5581" xr:uid="{F71FC95D-44D7-4567-A472-4307DC68F426}"/>
    <cellStyle name="Comma 5 6 5 4 2" xfId="29841" xr:uid="{C378B11F-FE1B-4D48-8F76-B07AE9EB0C13}"/>
    <cellStyle name="Comma 5 6 5 5" xfId="22674" xr:uid="{55490A9E-01D7-460C-A9F7-9F91E148E222}"/>
    <cellStyle name="Comma 5 6 5 6" xfId="13363" xr:uid="{EA787D51-6E05-4DA2-BB3C-931FD37A02C3}"/>
    <cellStyle name="Comma 5 6 6" xfId="1655" xr:uid="{00000000-0005-0000-0000-00003E020000}"/>
    <cellStyle name="Comma 5 6 6 2" xfId="2503" xr:uid="{00000000-0005-0000-0000-0000D2010000}"/>
    <cellStyle name="Comma 5 6 6 2 2" xfId="7627" xr:uid="{1BEB08BA-662C-4878-B2D9-0F34C8877877}"/>
    <cellStyle name="Comma 5 6 6 2 2 2" xfId="18007" xr:uid="{BD27081A-33EF-4C77-96E7-2C5D52AB2CB3}"/>
    <cellStyle name="Comma 5 6 6 2 3" xfId="10460" xr:uid="{B1DF0B21-DA5F-41AD-B192-AC41182AEEC6}"/>
    <cellStyle name="Comma 5 6 6 2 3 2" xfId="20840" xr:uid="{BF5CE5FE-3EF1-4520-BDE5-A886A7DBD274}"/>
    <cellStyle name="Comma 5 6 6 2 4" xfId="27699" xr:uid="{ABFDF23C-0423-457C-83B1-A087B20ABBEA}"/>
    <cellStyle name="Comma 5 6 6 2 5" xfId="27362" xr:uid="{F19CC4E9-508D-499B-8F9E-0BA9B4616EF6}"/>
    <cellStyle name="Comma 5 6 6 2 6" xfId="15174" xr:uid="{7FD278A5-F30B-4C06-B250-225256092BE0}"/>
    <cellStyle name="Comma 5 6 6 3" xfId="3543" xr:uid="{00000000-0005-0000-0000-00003E020000}"/>
    <cellStyle name="Comma 5 6 6 4" xfId="5582" xr:uid="{C299B670-1E97-4C26-B434-264A76914A49}"/>
    <cellStyle name="Comma 5 6 6 4 2" xfId="29870" xr:uid="{C06840A9-7BF7-48E8-BD43-5AA0864EF63B}"/>
    <cellStyle name="Comma 5 6 6 5" xfId="23725" xr:uid="{5713D575-9C81-4804-B1A8-F5DE5B0FFABF}"/>
    <cellStyle name="Comma 5 6 6 6" xfId="12890" xr:uid="{FB173E75-DA18-4987-8EEB-D3CA7E70D2C0}"/>
    <cellStyle name="Comma 5 6 7" xfId="1641" xr:uid="{00000000-0005-0000-0000-00003F020000}"/>
    <cellStyle name="Comma 5 6 7 2" xfId="2259" xr:uid="{00000000-0005-0000-0000-0000C6010000}"/>
    <cellStyle name="Comma 5 6 7 2 2" xfId="7385" xr:uid="{B1ADE0B4-0841-4EA0-8361-A573FE98E495}"/>
    <cellStyle name="Comma 5 6 7 2 2 2" xfId="17765" xr:uid="{35FCECEC-1608-4E78-8E5B-E19FCE3F68EB}"/>
    <cellStyle name="Comma 5 6 7 2 3" xfId="10218" xr:uid="{5D91E43A-ED10-41E3-9D74-036AA5B5FE1B}"/>
    <cellStyle name="Comma 5 6 7 2 3 2" xfId="20598" xr:uid="{B2E5C644-A4CF-49A9-AA57-CA35A1AF6478}"/>
    <cellStyle name="Comma 5 6 7 2 4" xfId="28490" xr:uid="{9A66F825-2F8B-4320-A260-883602AAA4D7}"/>
    <cellStyle name="Comma 5 6 7 2 5" xfId="25898" xr:uid="{3DDE40A2-D002-44C3-BB89-D8C7AFCBCEAB}"/>
    <cellStyle name="Comma 5 6 7 2 6" xfId="14932" xr:uid="{9070B726-4E0F-4A72-B935-ED3611F82692}"/>
    <cellStyle name="Comma 5 6 7 3" xfId="3682" xr:uid="{00000000-0005-0000-0000-00003F020000}"/>
    <cellStyle name="Comma 5 6 7 4" xfId="23676" xr:uid="{98C2CE82-9E9A-455F-9994-C8EBEE219C54}"/>
    <cellStyle name="Comma 5 6 8" xfId="3863" xr:uid="{75645FB4-205D-4E97-ABC5-C721ABB9F46B}"/>
    <cellStyle name="Comma 5 6 8 2" xfId="8694" xr:uid="{9C4DAFBF-0377-441E-B8E5-C883A9095C2E}"/>
    <cellStyle name="Comma 5 6 8 2 2" xfId="19074" xr:uid="{B509ABE0-D8C4-4066-83AA-AE80A9FA47F9}"/>
    <cellStyle name="Comma 5 6 8 3" xfId="11527" xr:uid="{8BBD3814-0477-4211-98F9-083CA8A425D3}"/>
    <cellStyle name="Comma 5 6 8 3 2" xfId="21907" xr:uid="{41DAC589-E123-4832-BCB0-093350FF3653}"/>
    <cellStyle name="Comma 5 6 8 4" xfId="26490" xr:uid="{5A3E59E1-46B3-4497-B3B1-54407837B839}"/>
    <cellStyle name="Comma 5 6 8 5" xfId="27286" xr:uid="{C2C9EF68-7E4B-49EF-B522-A266D5396DCF}"/>
    <cellStyle name="Comma 5 6 8 6" xfId="16241" xr:uid="{9E8CB0D6-6B8E-4477-B094-490FBDC1FBC1}"/>
    <cellStyle name="Comma 5 6 9" xfId="4869" xr:uid="{C6A25E47-8C83-4DB5-8384-5642D1F451D1}"/>
    <cellStyle name="Comma 5 6 9 2" xfId="28492" xr:uid="{17BF5DBF-6F50-48C0-B849-55785DDD8055}"/>
    <cellStyle name="Comma 5 6 9 3" xfId="26491" xr:uid="{C62C78BA-C0F0-45C9-8AE1-A73B68B1AD84}"/>
    <cellStyle name="Comma 5 6 9 4" xfId="14161" xr:uid="{B80FD583-A4D1-422C-8EF7-CDF096FE6F6F}"/>
    <cellStyle name="Comma 5 7" xfId="481" xr:uid="{00000000-0005-0000-0000-000040020000}"/>
    <cellStyle name="Comma 5 7 10" xfId="6619" xr:uid="{14EE97B8-3107-4485-AD21-11E6538925C2}"/>
    <cellStyle name="Comma 5 7 10 2" xfId="16999" xr:uid="{5CBD8036-72DA-473D-8A8A-0E93E593676C}"/>
    <cellStyle name="Comma 5 7 11" xfId="9452" xr:uid="{CBC3D018-F339-48CA-809A-9BD129D1579D}"/>
    <cellStyle name="Comma 5 7 11 2" xfId="19832" xr:uid="{6D1C1702-DB26-4213-A813-D47E860EB7BE}"/>
    <cellStyle name="Comma 5 7 12" xfId="24089" xr:uid="{730B1F54-6836-4D9C-81FE-2FB8C980C0BD}"/>
    <cellStyle name="Comma 5 7 13" xfId="12508" xr:uid="{66F9A521-1AD4-4187-BA8A-DB446B7A9868}"/>
    <cellStyle name="Comma 5 7 2" xfId="482" xr:uid="{00000000-0005-0000-0000-000041020000}"/>
    <cellStyle name="Comma 5 7 2 10" xfId="24573" xr:uid="{4F2F782D-5870-4461-A2CB-636E40F9A215}"/>
    <cellStyle name="Comma 5 7 2 11" xfId="12666" xr:uid="{8E6FD8F7-43D2-4EB7-8A0D-38A637E02AD2}"/>
    <cellStyle name="Comma 5 7 2 2" xfId="483" xr:uid="{00000000-0005-0000-0000-000042020000}"/>
    <cellStyle name="Comma 5 7 2 2 2" xfId="1659" xr:uid="{00000000-0005-0000-0000-000043020000}"/>
    <cellStyle name="Comma 5 7 2 2 2 2" xfId="23366" xr:uid="{1634567F-8A14-4929-8EE8-848E60E811A4}"/>
    <cellStyle name="Comma 5 7 2 2 2 2 2" xfId="29734" xr:uid="{FE2222D0-7793-40F0-A436-798F90E6F940}"/>
    <cellStyle name="Comma 5 7 2 2 2 2 2 2" xfId="30700" xr:uid="{9BD97334-2881-445B-A34E-42326F312AE5}"/>
    <cellStyle name="Comma 5 7 2 2 2 3" xfId="25602" xr:uid="{2E4144DF-BA35-444A-B073-CD4ECDA4E41B}"/>
    <cellStyle name="Comma 5 7 2 2 2 4" xfId="30051" xr:uid="{9E34B2C9-B31D-4C5D-8B66-EEB757494DBF}"/>
    <cellStyle name="Comma 5 7 2 2 3" xfId="1660" xr:uid="{00000000-0005-0000-0000-000044020000}"/>
    <cellStyle name="Comma 5 7 2 2 3 2" xfId="26635" xr:uid="{5556106A-FC6B-4A1F-BCE2-D4D23FB55ECF}"/>
    <cellStyle name="Comma 5 7 2 2 3 3" xfId="26990" xr:uid="{79683DFE-2E88-4A76-9341-AE0DCE02312A}"/>
    <cellStyle name="Comma 5 7 2 2 4" xfId="1658" xr:uid="{00000000-0005-0000-0000-000045020000}"/>
    <cellStyle name="Comma 5 7 2 2 5" xfId="4876" xr:uid="{662677CF-EED7-4EE9-A1F4-218A4809BCE7}"/>
    <cellStyle name="Comma 5 7 2 2 5 2" xfId="26536" xr:uid="{2AA00ACA-3F70-4143-882E-9AB90CBCFDA9}"/>
    <cellStyle name="Comma 5 7 2 2 5 2 2" xfId="31178" xr:uid="{0FF2F87E-EA1D-4F08-B923-8F0B3224573A}"/>
    <cellStyle name="Comma 5 7 2 2 5 2 3" xfId="30699" xr:uid="{A84E266A-6C4D-48FB-B0F5-7AE41F9D8B5F}"/>
    <cellStyle name="Comma 5 7 2 2 5 3" xfId="26332" xr:uid="{DC4C886B-FA07-433C-8E3D-E3869D9D293F}"/>
    <cellStyle name="Comma 5 7 2 2 5 4" xfId="14168" xr:uid="{11D3F6A0-2075-4D5B-886A-9165B7D14B04}"/>
    <cellStyle name="Comma 5 7 2 2 6" xfId="6621" xr:uid="{1663967D-20F1-45F3-ACE2-E60A145759CC}"/>
    <cellStyle name="Comma 5 7 2 2 6 2" xfId="17001" xr:uid="{40A5B1FA-4FD8-4C4C-9CCE-C8EF4F188AD0}"/>
    <cellStyle name="Comma 5 7 2 2 7" xfId="9454" xr:uid="{97B3FDC4-0CBD-4885-BFCD-715739C8CD60}"/>
    <cellStyle name="Comma 5 7 2 2 7 2" xfId="19834" xr:uid="{1C7A9CF3-0EA0-4CBB-AB63-A14EBACE1599}"/>
    <cellStyle name="Comma 5 7 2 2 8" xfId="24471" xr:uid="{F8F1E486-2341-40EC-80C1-2B7172C7D86B}"/>
    <cellStyle name="Comma 5 7 2 2 9" xfId="13544" xr:uid="{305B0BF6-F862-44A4-BF42-178CF9A94E26}"/>
    <cellStyle name="Comma 5 7 2 3" xfId="1661" xr:uid="{00000000-0005-0000-0000-000046020000}"/>
    <cellStyle name="Comma 5 7 2 3 2" xfId="2672" xr:uid="{00000000-0005-0000-0000-0000D6010000}"/>
    <cellStyle name="Comma 5 7 2 3 2 2" xfId="7795" xr:uid="{13AA3425-DA08-49E7-8A0E-AF84A7626225}"/>
    <cellStyle name="Comma 5 7 2 3 2 2 2" xfId="18175" xr:uid="{846E0AB7-6954-4E03-AD74-1E9D6DC8BA7D}"/>
    <cellStyle name="Comma 5 7 2 3 2 3" xfId="10628" xr:uid="{BB9D0CC4-E015-488B-9CCE-E31DBCA3579D}"/>
    <cellStyle name="Comma 5 7 2 3 2 3 2" xfId="21008" xr:uid="{68F76178-87A8-4557-8677-E967A2D7086C}"/>
    <cellStyle name="Comma 5 7 2 3 2 4" xfId="15342" xr:uid="{190957A6-4825-4713-AF5A-F13B9F2FAB46}"/>
    <cellStyle name="Comma 5 7 2 3 2 5" xfId="30429" xr:uid="{73CA2C10-218A-4D2A-81E4-A47A78477738}"/>
    <cellStyle name="Comma 5 7 2 3 3" xfId="3542" xr:uid="{00000000-0005-0000-0000-000046020000}"/>
    <cellStyle name="Comma 5 7 2 3 4" xfId="5583" xr:uid="{F1C4E9C9-E7C5-4999-9F4B-6A3BEE167DF3}"/>
    <cellStyle name="Comma 5 7 2 3 4 2" xfId="29750" xr:uid="{9A070076-FD0C-4E69-84C5-AB1037CE374D}"/>
    <cellStyle name="Comma 5 7 2 3 5" xfId="25179" xr:uid="{5683F0CD-3BA8-4FCE-9083-BEF5A0F955FE}"/>
    <cellStyle name="Comma 5 7 2 3 6" xfId="13076" xr:uid="{20152E85-0F02-4F68-B0EF-188D729F7246}"/>
    <cellStyle name="Comma 5 7 2 4" xfId="1662" xr:uid="{00000000-0005-0000-0000-000047020000}"/>
    <cellStyle name="Comma 5 7 2 4 2" xfId="4682" xr:uid="{8FBE2D01-7106-47CC-A850-387B386B4D74}"/>
    <cellStyle name="Comma 5 7 2 4 2 2" xfId="9416" xr:uid="{B2026E21-6175-42C0-A65E-87647A35362B}"/>
    <cellStyle name="Comma 5 7 2 4 2 2 2" xfId="19796" xr:uid="{F0303F0C-183A-45C1-9195-D7000C274528}"/>
    <cellStyle name="Comma 5 7 2 4 2 2 3" xfId="31110" xr:uid="{F57B2301-3A0F-4B61-985A-7206CFD1129C}"/>
    <cellStyle name="Comma 5 7 2 4 2 2 4" xfId="30701" xr:uid="{A568AC5A-EBC6-4C11-987C-AB2234DC4239}"/>
    <cellStyle name="Comma 5 7 2 4 2 3" xfId="12249" xr:uid="{23FBDDE2-9ADE-4BC0-9007-49DEC224EDA3}"/>
    <cellStyle name="Comma 5 7 2 4 2 3 2" xfId="22629" xr:uid="{F0FD67B3-C129-4D8C-9442-46DA1BB55B29}"/>
    <cellStyle name="Comma 5 7 2 4 2 4" xfId="26492" xr:uid="{981C4E56-484D-4484-8BE4-DD13E3CB5DF3}"/>
    <cellStyle name="Comma 5 7 2 4 2 5" xfId="28340" xr:uid="{2FB2A506-78EB-4959-BCD8-892F75D1E3C7}"/>
    <cellStyle name="Comma 5 7 2 4 2 6" xfId="16963" xr:uid="{009B3A7B-75F5-4FB4-ABD6-939E56B02676}"/>
    <cellStyle name="Comma 5 7 2 4 3" xfId="23507" xr:uid="{85B2F1AA-03A0-41BE-B69E-339100CEA82F}"/>
    <cellStyle name="Comma 5 7 2 4 3 2" xfId="29899" xr:uid="{9C01E95A-74BC-47F7-B7A5-8BC1061F59A5}"/>
    <cellStyle name="Comma 5 7 2 4 4" xfId="30012" xr:uid="{106398AA-ED2F-4348-890B-9FBF05EF801E}"/>
    <cellStyle name="Comma 5 7 2 5" xfId="1657" xr:uid="{00000000-0005-0000-0000-000048020000}"/>
    <cellStyle name="Comma 5 7 2 5 2" xfId="25609" xr:uid="{B6E4083F-4A15-4CCF-B5C9-4526FACB1C2F}"/>
    <cellStyle name="Comma 5 7 2 5 3" xfId="25776" xr:uid="{FEC3CEA1-CCC7-4BCE-9945-F426DD63FDF4}"/>
    <cellStyle name="Comma 5 7 2 6" xfId="4124" xr:uid="{8B4C8D43-E0E5-4AA4-896D-89B582FFE9A0}"/>
    <cellStyle name="Comma 5 7 2 6 2" xfId="8895" xr:uid="{62414F10-5354-497E-9F35-D71FE3175349}"/>
    <cellStyle name="Comma 5 7 2 6 2 2" xfId="19275" xr:uid="{7239C4D9-0548-4ECD-A092-E1DF8E4C4DB6}"/>
    <cellStyle name="Comma 5 7 2 6 3" xfId="11728" xr:uid="{49F6E218-397A-4FC8-9A8F-49C9BA16B765}"/>
    <cellStyle name="Comma 5 7 2 6 3 2" xfId="22108" xr:uid="{3E9E1955-D564-42C6-A7B8-8DC94F3EFD2C}"/>
    <cellStyle name="Comma 5 7 2 6 4" xfId="27452" xr:uid="{B4576E0B-D014-4B36-B0DD-0BDA3C01EE80}"/>
    <cellStyle name="Comma 5 7 2 6 5" xfId="26754" xr:uid="{005A14DE-8FA2-49BA-AE9F-6B3B044914EF}"/>
    <cellStyle name="Comma 5 7 2 6 6" xfId="16442" xr:uid="{E0CC5760-C206-4DC8-959C-1204DE4D6DE6}"/>
    <cellStyle name="Comma 5 7 2 7" xfId="4875" xr:uid="{26FF34ED-32CA-4593-8F59-D08580833D08}"/>
    <cellStyle name="Comma 5 7 2 7 2" xfId="28446" xr:uid="{E4551655-4C6A-4234-9FB2-AA0A4072A4B6}"/>
    <cellStyle name="Comma 5 7 2 7 3" xfId="26474" xr:uid="{57B3AF28-A89F-4CFC-8F6D-F0E5AA0A664B}"/>
    <cellStyle name="Comma 5 7 2 7 4" xfId="14167" xr:uid="{5169EB45-ED88-4614-9E7A-6738ED91774B}"/>
    <cellStyle name="Comma 5 7 2 8" xfId="6620" xr:uid="{E2A93D07-4B32-4972-B959-0EF776D3F38D}"/>
    <cellStyle name="Comma 5 7 2 8 2" xfId="17000" xr:uid="{C7C32092-0198-4FBA-8CC3-16465F53900E}"/>
    <cellStyle name="Comma 5 7 2 9" xfId="9453" xr:uid="{78968388-FF15-4048-A1C5-0A2045233C55}"/>
    <cellStyle name="Comma 5 7 2 9 2" xfId="19833" xr:uid="{319B5FCB-59F1-49DD-985E-DEAA88C6C8A2}"/>
    <cellStyle name="Comma 5 7 3" xfId="484" xr:uid="{00000000-0005-0000-0000-000049020000}"/>
    <cellStyle name="Comma 5 7 3 10" xfId="13545" xr:uid="{D15422AB-BBBC-4DF0-9758-B4A5EE187C6E}"/>
    <cellStyle name="Comma 5 7 3 2" xfId="1664" xr:uid="{00000000-0005-0000-0000-00004A020000}"/>
    <cellStyle name="Comma 5 7 3 2 2" xfId="24168" xr:uid="{7614F62F-C149-4F7B-BB0D-0F5F3513A3E3}"/>
    <cellStyle name="Comma 5 7 3 2 2 2" xfId="29676" xr:uid="{2D743BA9-5D74-41FF-8A56-E6FF48540754}"/>
    <cellStyle name="Comma 5 7 3 2 2 2 2" xfId="30703" xr:uid="{F8B265D7-D215-4C1F-B255-1B417890B3FC}"/>
    <cellStyle name="Comma 5 7 3 2 3" xfId="24035" xr:uid="{A956536C-0D0C-4B64-AB6C-3D32B84691CB}"/>
    <cellStyle name="Comma 5 7 3 2 3 2" xfId="27245" xr:uid="{2D391E2F-17BF-40F3-AC9B-F935480D75C5}"/>
    <cellStyle name="Comma 5 7 3 2 4" xfId="30052" xr:uid="{7D739D2D-6EFB-4DC1-9CEE-49DF4959E175}"/>
    <cellStyle name="Comma 5 7 3 3" xfId="1665" xr:uid="{00000000-0005-0000-0000-00004B020000}"/>
    <cellStyle name="Comma 5 7 3 4" xfId="1663" xr:uid="{00000000-0005-0000-0000-00004C020000}"/>
    <cellStyle name="Comma 5 7 3 4 2" xfId="27492" xr:uid="{255A2A1F-FD39-4D43-951D-12CE0A0F4BA0}"/>
    <cellStyle name="Comma 5 7 3 4 3" xfId="27821" xr:uid="{27574CA1-AC0A-41F4-AA4C-8BF3E9895FE7}"/>
    <cellStyle name="Comma 5 7 3 5" xfId="4403" xr:uid="{4DD17AB7-B1D9-46CC-BF1C-EB5BCE74B406}"/>
    <cellStyle name="Comma 5 7 3 5 2" xfId="9174" xr:uid="{4D4C7758-87C3-4B4E-8E9C-C9B199390E7A}"/>
    <cellStyle name="Comma 5 7 3 5 2 2" xfId="19554" xr:uid="{3B6289B8-4D36-4925-82A9-3737B8F64823}"/>
    <cellStyle name="Comma 5 7 3 5 2 3" xfId="31068" xr:uid="{4F35AD9B-147C-403E-AC2A-4005FB889638}"/>
    <cellStyle name="Comma 5 7 3 5 2 4" xfId="30702" xr:uid="{2CF44F40-820F-4CCA-B82A-E11E5C240E31}"/>
    <cellStyle name="Comma 5 7 3 5 3" xfId="12007" xr:uid="{559DC158-2D14-4ABB-AC79-7AAA8E5548A3}"/>
    <cellStyle name="Comma 5 7 3 5 3 2" xfId="22387" xr:uid="{3F42002C-0E4F-47D5-BBD6-1EEC7BAE73C5}"/>
    <cellStyle name="Comma 5 7 3 5 4" xfId="28129" xr:uid="{D1033E38-680C-4A2B-B69A-7E4E343DB956}"/>
    <cellStyle name="Comma 5 7 3 5 5" xfId="26097" xr:uid="{6849C713-679B-445F-AF71-4C1F1D6E6B36}"/>
    <cellStyle name="Comma 5 7 3 5 6" xfId="16721" xr:uid="{410E88C8-AC3B-421E-A629-73B44050E3B6}"/>
    <cellStyle name="Comma 5 7 3 6" xfId="4877" xr:uid="{1876B2D4-FC16-4C19-AC17-48842C3BA5C3}"/>
    <cellStyle name="Comma 5 7 3 6 2" xfId="26356" xr:uid="{0C0228FA-0A20-403D-B2B7-730C2183EAD4}"/>
    <cellStyle name="Comma 5 7 3 6 3" xfId="27312" xr:uid="{E5C09990-3CDE-48AF-8C5B-2501A3A2AF89}"/>
    <cellStyle name="Comma 5 7 3 6 4" xfId="14169" xr:uid="{B41F4920-B677-4008-8D4D-4C97D33518E5}"/>
    <cellStyle name="Comma 5 7 3 7" xfId="6622" xr:uid="{2238A681-9B22-49F9-A64A-5EA4AB96A8CD}"/>
    <cellStyle name="Comma 5 7 3 7 2" xfId="17002" xr:uid="{345BFF67-6D65-4053-B41A-B181030CAC76}"/>
    <cellStyle name="Comma 5 7 3 8" xfId="9455" xr:uid="{B1DC7DC7-1B68-4A50-AC4D-163FEEDE3729}"/>
    <cellStyle name="Comma 5 7 3 8 2" xfId="19835" xr:uid="{75625703-E2A7-4A13-8668-CA64BE646442}"/>
    <cellStyle name="Comma 5 7 3 9" xfId="23406" xr:uid="{900D5B1C-1589-4E23-9FE1-E88EEF3CCA25}"/>
    <cellStyle name="Comma 5 7 4" xfId="485" xr:uid="{00000000-0005-0000-0000-00004D020000}"/>
    <cellStyle name="Comma 5 7 4 2" xfId="1667" xr:uid="{00000000-0005-0000-0000-00004E020000}"/>
    <cellStyle name="Comma 5 7 4 2 2" xfId="23872" xr:uid="{318CB862-A3EC-47AD-A897-C9FDF3F8389C}"/>
    <cellStyle name="Comma 5 7 4 2 2 2" xfId="29829" xr:uid="{F7CD230F-B65A-4593-9417-9FB6AD98AA28}"/>
    <cellStyle name="Comma 5 7 4 2 2 2 2" xfId="30705" xr:uid="{8D9CD661-7477-4CA4-A153-5E6471FBB6CB}"/>
    <cellStyle name="Comma 5 7 4 2 3" xfId="23288" xr:uid="{D45419FA-DEA1-4FF5-944A-3804F3B313AF}"/>
    <cellStyle name="Comma 5 7 4 2 4" xfId="30034" xr:uid="{AC32E726-9F55-4195-96E0-7352BD474D9D}"/>
    <cellStyle name="Comma 5 7 4 3" xfId="1668" xr:uid="{00000000-0005-0000-0000-00004F020000}"/>
    <cellStyle name="Comma 5 7 4 4" xfId="1666" xr:uid="{00000000-0005-0000-0000-000050020000}"/>
    <cellStyle name="Comma 5 7 4 5" xfId="4878" xr:uid="{3D09B3A8-38B2-40D7-B78F-B863AAC63FA9}"/>
    <cellStyle name="Comma 5 7 4 5 2" xfId="14170" xr:uid="{AD591B44-9CC8-430F-9198-2C6296802480}"/>
    <cellStyle name="Comma 5 7 4 5 2 2" xfId="31113" xr:uid="{FF2EE620-52C5-4E38-901B-D8EC7D6F936B}"/>
    <cellStyle name="Comma 5 7 4 5 2 3" xfId="30704" xr:uid="{1BAA88F6-1BCE-4EA7-8A2A-713DC40B742F}"/>
    <cellStyle name="Comma 5 7 4 6" xfId="6623" xr:uid="{894ABF0A-6BA8-48AA-8DFF-AC94D6126965}"/>
    <cellStyle name="Comma 5 7 4 6 2" xfId="17003" xr:uid="{6A00D9E2-AA70-4FB1-84BE-F4DDC6A9E149}"/>
    <cellStyle name="Comma 5 7 4 7" xfId="9456" xr:uid="{B2F99BCC-99DB-48BC-B179-3BE0EBE58D9C}"/>
    <cellStyle name="Comma 5 7 4 7 2" xfId="19836" xr:uid="{DADE28A0-C82D-46F6-9BA7-9602FC15CA84}"/>
    <cellStyle name="Comma 5 7 4 8" xfId="25327" xr:uid="{BF51AFBA-C3EF-4A49-AF89-92329EABBD92}"/>
    <cellStyle name="Comma 5 7 4 9" xfId="13364" xr:uid="{48C609D4-FB79-4C2B-8D6D-7E9A662F329E}"/>
    <cellStyle name="Comma 5 7 5" xfId="1669" xr:uid="{00000000-0005-0000-0000-000051020000}"/>
    <cellStyle name="Comma 5 7 5 2" xfId="2563" xr:uid="{00000000-0005-0000-0000-0000D9010000}"/>
    <cellStyle name="Comma 5 7 5 2 2" xfId="7687" xr:uid="{81DA16CF-D215-46C7-B658-9ECDB619D97F}"/>
    <cellStyle name="Comma 5 7 5 2 2 2" xfId="18067" xr:uid="{2726BB12-E6AC-481B-9208-5B10A5F45B41}"/>
    <cellStyle name="Comma 5 7 5 2 3" xfId="10520" xr:uid="{DABF3BF7-D668-403B-A2AE-D3063CA6539E}"/>
    <cellStyle name="Comma 5 7 5 2 3 2" xfId="20900" xr:uid="{E5785C61-46FE-4A81-9423-D6AB3976B8C6}"/>
    <cellStyle name="Comma 5 7 5 2 4" xfId="15234" xr:uid="{FC16F968-3DF9-4BFB-B7B1-D95C3D6F7201}"/>
    <cellStyle name="Comma 5 7 5 2 5" xfId="30430" xr:uid="{0C859140-1E98-42C7-9ADC-47E8A5D1F2C8}"/>
    <cellStyle name="Comma 5 7 5 3" xfId="3708" xr:uid="{00000000-0005-0000-0000-000051020000}"/>
    <cellStyle name="Comma 5 7 5 4" xfId="5584" xr:uid="{445FBE4B-D100-4012-9843-6726F1C23419}"/>
    <cellStyle name="Comma 5 7 5 4 2" xfId="29842" xr:uid="{04BAC53C-0E86-4839-945D-6630D920F403}"/>
    <cellStyle name="Comma 5 7 5 5" xfId="23018" xr:uid="{36FEE959-41F0-4AD2-ACE4-7B3C0AB91829}"/>
    <cellStyle name="Comma 5 7 5 6" xfId="12950" xr:uid="{AD226341-77D4-472E-947F-DD3D504A66EE}"/>
    <cellStyle name="Comma 5 7 6" xfId="1670" xr:uid="{00000000-0005-0000-0000-000052020000}"/>
    <cellStyle name="Comma 5 7 6 2" xfId="2277" xr:uid="{00000000-0005-0000-0000-0000D3010000}"/>
    <cellStyle name="Comma 5 7 6 2 2" xfId="7403" xr:uid="{3226EB56-C19C-4DBE-9045-9998AD6D10C3}"/>
    <cellStyle name="Comma 5 7 6 2 2 2" xfId="17783" xr:uid="{7675AAEB-FC53-4CB7-B026-3B64B3F06C49}"/>
    <cellStyle name="Comma 5 7 6 2 3" xfId="10236" xr:uid="{92857883-0D6F-453D-9F27-EA6BC1F109FE}"/>
    <cellStyle name="Comma 5 7 6 2 3 2" xfId="20616" xr:uid="{F6F49F5D-3C06-4B15-8741-620B84013F91}"/>
    <cellStyle name="Comma 5 7 6 2 4" xfId="28557" xr:uid="{11E3C67F-D49E-4BF1-9903-523A4EE179B5}"/>
    <cellStyle name="Comma 5 7 6 2 5" xfId="28426" xr:uid="{28E3BD14-F77D-4EF8-8E21-6A639D6701CD}"/>
    <cellStyle name="Comma 5 7 6 2 6" xfId="14950" xr:uid="{0A31539B-6983-42F9-B3F7-A5F5AC1A26E7}"/>
    <cellStyle name="Comma 5 7 6 3" xfId="2065" xr:uid="{00000000-0005-0000-0000-000052020000}"/>
    <cellStyle name="Comma 5 7 6 4" xfId="23609" xr:uid="{D63C9F0C-4833-4AA3-880E-89DB790C2360}"/>
    <cellStyle name="Comma 5 7 6 4 2" xfId="29881" xr:uid="{46A80738-32FD-4F61-83A7-D4444073205A}"/>
    <cellStyle name="Comma 5 7 6 5" xfId="30003" xr:uid="{9E45B833-AA3E-4C42-86BA-FF11565FD327}"/>
    <cellStyle name="Comma 5 7 7" xfId="1656" xr:uid="{00000000-0005-0000-0000-000053020000}"/>
    <cellStyle name="Comma 5 7 7 2" xfId="27466" xr:uid="{F7E8B45B-C5F3-45F3-8652-1B25E60F4742}"/>
    <cellStyle name="Comma 5 7 7 3" xfId="28400" xr:uid="{94908BF2-0398-46D6-996F-F460030C3D64}"/>
    <cellStyle name="Comma 5 7 8" xfId="3864" xr:uid="{4D8E6C94-8977-4B3D-8541-5736DE38FB0C}"/>
    <cellStyle name="Comma 5 7 8 2" xfId="8695" xr:uid="{40566834-5CF1-4919-ABA6-CD259060D39C}"/>
    <cellStyle name="Comma 5 7 8 2 2" xfId="19075" xr:uid="{7FBF4413-9D43-4675-86AB-DC0EECC16F3B}"/>
    <cellStyle name="Comma 5 7 8 3" xfId="11528" xr:uid="{6BA6E460-B37A-4259-936B-5A7951C58242}"/>
    <cellStyle name="Comma 5 7 8 3 2" xfId="21908" xr:uid="{4E395C52-F27A-4799-8125-21C56070155B}"/>
    <cellStyle name="Comma 5 7 8 4" xfId="27981" xr:uid="{A1830401-4BE9-4047-8037-B582661AD80D}"/>
    <cellStyle name="Comma 5 7 8 5" xfId="27392" xr:uid="{A15B847E-0BCF-49BD-8467-CBB5224689F1}"/>
    <cellStyle name="Comma 5 7 8 6" xfId="16242" xr:uid="{FEEF5453-E726-4908-8A0B-7BD9DE73FA2F}"/>
    <cellStyle name="Comma 5 7 9" xfId="4874" xr:uid="{03CC9048-C24C-410E-B772-7E39F372F37F}"/>
    <cellStyle name="Comma 5 7 9 2" xfId="25914" xr:uid="{AD33B97C-D782-4AFC-9027-B6A080A83C9D}"/>
    <cellStyle name="Comma 5 7 9 3" xfId="27495" xr:uid="{82106660-3FC9-438C-BE38-76FC4CF091A9}"/>
    <cellStyle name="Comma 5 7 9 4" xfId="14166" xr:uid="{EF4ABBE1-E4DF-499A-A6CF-1C49A7ED091F}"/>
    <cellStyle name="Comma 5 8" xfId="486" xr:uid="{00000000-0005-0000-0000-000054020000}"/>
    <cellStyle name="Comma 5 8 10" xfId="9457" xr:uid="{3C0A6B10-AD79-48DD-AD99-93B446F10170}"/>
    <cellStyle name="Comma 5 8 10 2" xfId="19837" xr:uid="{F1C8E9F7-1193-43B8-8AB8-F02488840E21}"/>
    <cellStyle name="Comma 5 8 11" xfId="25155" xr:uid="{75EAFF25-E7F3-4723-A770-3674B2E75CAB}"/>
    <cellStyle name="Comma 5 8 12" xfId="12509" xr:uid="{A942E7ED-6000-4D8F-BC51-BE1BC90B00D9}"/>
    <cellStyle name="Comma 5 8 2" xfId="487" xr:uid="{00000000-0005-0000-0000-000055020000}"/>
    <cellStyle name="Comma 5 8 2 10" xfId="12667" xr:uid="{2D2060DC-65AE-4C74-A3D9-8EB52DE8C408}"/>
    <cellStyle name="Comma 5 8 2 2" xfId="1673" xr:uid="{00000000-0005-0000-0000-000056020000}"/>
    <cellStyle name="Comma 5 8 2 2 2" xfId="3040" xr:uid="{00000000-0005-0000-0000-0000DC010000}"/>
    <cellStyle name="Comma 5 8 2 2 2 2" xfId="8119" xr:uid="{2FF0FD7F-E2DD-4DD8-9A96-350194FBC0BA}"/>
    <cellStyle name="Comma 5 8 2 2 2 2 2" xfId="18499" xr:uid="{6CBA26F6-B2A4-410D-8EE9-DD2208A3DA39}"/>
    <cellStyle name="Comma 5 8 2 2 2 2 2 2" xfId="31142" xr:uid="{45C30206-3A93-4FA0-9F4F-E970C6555ABA}"/>
    <cellStyle name="Comma 5 8 2 2 2 2 2 3" xfId="30706" xr:uid="{40931A3F-EFB0-4B78-8C96-34DE658927E1}"/>
    <cellStyle name="Comma 5 8 2 2 2 3" xfId="10952" xr:uid="{B67D79DF-839B-42F2-A78D-28B2A1C986A8}"/>
    <cellStyle name="Comma 5 8 2 2 2 3 2" xfId="21332" xr:uid="{3AB97040-58F8-431F-9EC8-19760859A498}"/>
    <cellStyle name="Comma 5 8 2 2 2 4" xfId="27338" xr:uid="{D41D5792-1986-4C04-A298-742DBF272AAF}"/>
    <cellStyle name="Comma 5 8 2 2 2 5" xfId="26730" xr:uid="{27B648EF-2FFF-427C-A176-666178209CC9}"/>
    <cellStyle name="Comma 5 8 2 2 2 6" xfId="15666" xr:uid="{2608C0D8-305F-419E-951B-D34D60039A78}"/>
    <cellStyle name="Comma 5 8 2 2 3" xfId="2080" xr:uid="{00000000-0005-0000-0000-000056020000}"/>
    <cellStyle name="Comma 5 8 2 2 4" xfId="5585" xr:uid="{D7CC4C04-6A8E-45ED-B093-5C53AC1FD03A}"/>
    <cellStyle name="Comma 5 8 2 2 4 2" xfId="29775" xr:uid="{06F5E240-6626-40DD-94FD-891798718C4E}"/>
    <cellStyle name="Comma 5 8 2 2 5" xfId="24965" xr:uid="{48F91E01-18C6-4DBA-9EA4-A83AD4E1DC50}"/>
    <cellStyle name="Comma 5 8 2 2 6" xfId="13546" xr:uid="{108AFC75-5EEA-45DD-B81D-0BD1DFE89DC5}"/>
    <cellStyle name="Comma 5 8 2 3" xfId="1674" xr:uid="{00000000-0005-0000-0000-000057020000}"/>
    <cellStyle name="Comma 5 8 2 3 2" xfId="24076" xr:uid="{3CCF6D1F-E1E6-4134-8808-CE7380243E72}"/>
    <cellStyle name="Comma 5 8 2 3 2 2" xfId="30707" xr:uid="{33BA462E-2DD6-45C4-9B64-D122CEE1605E}"/>
    <cellStyle name="Comma 5 8 2 3 2 3" xfId="30551" xr:uid="{B6513C23-9EE7-4413-9D8F-CAD62F9FD3DE}"/>
    <cellStyle name="Comma 5 8 2 3 3" xfId="23016" xr:uid="{DB6EE825-2DCD-429A-9F59-4AC7F43A2769}"/>
    <cellStyle name="Comma 5 8 2 3 4" xfId="30053" xr:uid="{978411B6-56DD-4C90-89F4-2121420A39C1}"/>
    <cellStyle name="Comma 5 8 2 3 5" xfId="29659" xr:uid="{A80A5DC5-EADA-408A-9E37-AA5872793871}"/>
    <cellStyle name="Comma 5 8 2 4" xfId="1672" xr:uid="{00000000-0005-0000-0000-000058020000}"/>
    <cellStyle name="Comma 5 8 2 4 2" xfId="28518" xr:uid="{DB5287D2-A3BC-4D9D-A5AD-D97C9934A7A4}"/>
    <cellStyle name="Comma 5 8 2 4 2 2" xfId="30708" xr:uid="{A3272CAB-83C9-416E-A5D9-D0B05295D51B}"/>
    <cellStyle name="Comma 5 8 2 4 2 3" xfId="30583" xr:uid="{E0F084EF-22C3-46D5-95E2-A0541AFFE25C}"/>
    <cellStyle name="Comma 5 8 2 4 3" xfId="26171" xr:uid="{7E618281-1C5F-460A-94D7-A8DF3AFFB69C}"/>
    <cellStyle name="Comma 5 8 2 5" xfId="4125" xr:uid="{1C3F77AF-A7C8-4533-B6B1-C8D28CB13A7B}"/>
    <cellStyle name="Comma 5 8 2 5 2" xfId="8896" xr:uid="{C3FF4CD3-EA9C-4318-B21E-3EA018511DCC}"/>
    <cellStyle name="Comma 5 8 2 5 2 2" xfId="19276" xr:uid="{3E624E4B-E89E-4968-9CC0-EAE8815D9589}"/>
    <cellStyle name="Comma 5 8 2 5 3" xfId="11729" xr:uid="{8895AA23-CF82-461B-8E31-DD794132AE9D}"/>
    <cellStyle name="Comma 5 8 2 5 3 2" xfId="22109" xr:uid="{B7E67C1F-B7FD-434C-9B87-E2B23FFE9A5A}"/>
    <cellStyle name="Comma 5 8 2 5 4" xfId="28139" xr:uid="{0F13D4FA-A56D-4B66-9D52-CC35EC6B2EEF}"/>
    <cellStyle name="Comma 5 8 2 5 5" xfId="28677" xr:uid="{D048A341-189D-403E-9C40-F13CE9BE81D0}"/>
    <cellStyle name="Comma 5 8 2 5 6" xfId="16443" xr:uid="{33935AFE-4F51-43AC-A6CB-9FDF190C92D7}"/>
    <cellStyle name="Comma 5 8 2 6" xfId="4880" xr:uid="{21AB6E75-CF3F-4863-AC61-3207B7577E91}"/>
    <cellStyle name="Comma 5 8 2 6 2" xfId="27388" xr:uid="{098BB1CA-BEA7-42F8-BF5F-85FEFB2D0AC9}"/>
    <cellStyle name="Comma 5 8 2 6 3" xfId="26883" xr:uid="{9E4D90C0-1C17-4307-ACEB-2359B2B61208}"/>
    <cellStyle name="Comma 5 8 2 6 4" xfId="14172" xr:uid="{C4778CE6-4BAC-44F1-9E41-1C8635F87209}"/>
    <cellStyle name="Comma 5 8 2 7" xfId="6625" xr:uid="{D3EAA14D-1E0B-4538-8E65-683FE1BE0297}"/>
    <cellStyle name="Comma 5 8 2 7 2" xfId="17005" xr:uid="{93B3EE8D-DDDC-4809-8B2B-5B5C7070BE70}"/>
    <cellStyle name="Comma 5 8 2 8" xfId="9458" xr:uid="{808E7EFB-896F-4927-AB71-638EC05A045F}"/>
    <cellStyle name="Comma 5 8 2 8 2" xfId="19838" xr:uid="{1A77B867-59F3-4355-915F-8AB538248483}"/>
    <cellStyle name="Comma 5 8 2 9" xfId="23447" xr:uid="{18C3C4C3-B3EA-4314-BF62-9AB647559B8D}"/>
    <cellStyle name="Comma 5 8 3" xfId="488" xr:uid="{00000000-0005-0000-0000-000059020000}"/>
    <cellStyle name="Comma 5 8 3 2" xfId="1676" xr:uid="{00000000-0005-0000-0000-00005A020000}"/>
    <cellStyle name="Comma 5 8 3 2 2" xfId="25617" xr:uid="{53D484A8-05DA-4B3D-8DBA-5F4A6B0638B9}"/>
    <cellStyle name="Comma 5 8 3 2 2 2" xfId="29807" xr:uid="{A16796A0-C536-46DB-8E0E-8CC66009832A}"/>
    <cellStyle name="Comma 5 8 3 2 2 2 2" xfId="30710" xr:uid="{F658FE12-6F3E-4B0A-B54E-A7FF09FDADE0}"/>
    <cellStyle name="Comma 5 8 3 2 3" xfId="25443" xr:uid="{8F83E9BD-D752-4670-83D0-42D787B89054}"/>
    <cellStyle name="Comma 5 8 3 2 3 2" xfId="27840" xr:uid="{3EDC9502-0DFD-4975-83D4-00C65AD487AD}"/>
    <cellStyle name="Comma 5 8 3 2 4" xfId="30035" xr:uid="{D3FD3568-0D74-4E96-85CC-D3A48B10523B}"/>
    <cellStyle name="Comma 5 8 3 3" xfId="1677" xr:uid="{00000000-0005-0000-0000-00005B020000}"/>
    <cellStyle name="Comma 5 8 3 4" xfId="1675" xr:uid="{00000000-0005-0000-0000-00005C020000}"/>
    <cellStyle name="Comma 5 8 3 4 2" xfId="28744" xr:uid="{CF49AA05-3FBE-48B3-9169-779FBD244A47}"/>
    <cellStyle name="Comma 5 8 3 4 3" xfId="26130" xr:uid="{29D4BED2-56B6-46AE-9E4F-1972B40BC537}"/>
    <cellStyle name="Comma 5 8 3 5" xfId="4881" xr:uid="{E6C69C7E-ECF0-471C-B3AB-6AF66D256BD8}"/>
    <cellStyle name="Comma 5 8 3 5 2" xfId="26283" xr:uid="{F9068B74-A36E-44C0-939A-8D82B5973B25}"/>
    <cellStyle name="Comma 5 8 3 5 2 2" xfId="31171" xr:uid="{842693BC-CC20-404C-8856-79558A6CD263}"/>
    <cellStyle name="Comma 5 8 3 5 2 3" xfId="30709" xr:uid="{813779E3-886C-4293-B28F-F0E9872B5AA5}"/>
    <cellStyle name="Comma 5 8 3 5 3" xfId="26317" xr:uid="{1F5EA9DF-30F0-424B-AA92-67EE89D7FD61}"/>
    <cellStyle name="Comma 5 8 3 5 4" xfId="14173" xr:uid="{053831D1-E6B8-4D4A-B53A-F0EA227B0C6B}"/>
    <cellStyle name="Comma 5 8 3 6" xfId="6626" xr:uid="{302D9AAF-4033-4F4A-9333-B2DAF1AC72E0}"/>
    <cellStyle name="Comma 5 8 3 6 2" xfId="26391" xr:uid="{EA4E0055-C778-4480-AF6D-C956F19B9F0C}"/>
    <cellStyle name="Comma 5 8 3 6 3" xfId="28167" xr:uid="{D160F3C5-B249-4A1B-8E65-E9A7B655F03E}"/>
    <cellStyle name="Comma 5 8 3 6 4" xfId="17006" xr:uid="{5B3EE229-9EF7-412C-9A14-4B62794194FD}"/>
    <cellStyle name="Comma 5 8 3 7" xfId="9459" xr:uid="{0F73EF67-2D55-4AA3-878F-7FA988FAA07A}"/>
    <cellStyle name="Comma 5 8 3 7 2" xfId="19839" xr:uid="{E87BF8B2-8F07-4B67-9777-D74549380BEF}"/>
    <cellStyle name="Comma 5 8 3 8" xfId="24642" xr:uid="{90466407-5C59-4679-A0DF-9465241FFE2E}"/>
    <cellStyle name="Comma 5 8 3 9" xfId="13365" xr:uid="{68C72232-8F8D-4BCD-95DB-452386CA181A}"/>
    <cellStyle name="Comma 5 8 4" xfId="1678" xr:uid="{00000000-0005-0000-0000-00005D020000}"/>
    <cellStyle name="Comma 5 8 4 2" xfId="2673" xr:uid="{00000000-0005-0000-0000-0000DE010000}"/>
    <cellStyle name="Comma 5 8 4 2 2" xfId="7796" xr:uid="{F638EECE-0E71-4D65-AB7A-5EC3D2DA2DE2}"/>
    <cellStyle name="Comma 5 8 4 2 2 2" xfId="18176" xr:uid="{29AD6800-71EF-4AC6-A5C0-235188E8DC06}"/>
    <cellStyle name="Comma 5 8 4 2 2 2 2" xfId="31134" xr:uid="{62D238FC-6347-4192-97CE-39DC26771B37}"/>
    <cellStyle name="Comma 5 8 4 2 2 2 3" xfId="30711" xr:uid="{CA877F40-44FB-4FD0-BE13-08310BD6406D}"/>
    <cellStyle name="Comma 5 8 4 2 3" xfId="10629" xr:uid="{A662D3E5-5529-433E-9F38-0E72E24892E7}"/>
    <cellStyle name="Comma 5 8 4 2 3 2" xfId="21009" xr:uid="{156F5CEB-62E7-4B15-BA2E-009B2D4A8D0C}"/>
    <cellStyle name="Comma 5 8 4 2 4" xfId="26593" xr:uid="{A98F3AEB-51B2-45FA-8234-BBC221C42CF9}"/>
    <cellStyle name="Comma 5 8 4 2 5" xfId="27638" xr:uid="{73969B14-80A1-422D-9678-64C5F63C541B}"/>
    <cellStyle name="Comma 5 8 4 2 6" xfId="15343" xr:uid="{1793C24A-20F7-42CB-8755-0ECC50167B23}"/>
    <cellStyle name="Comma 5 8 4 3" xfId="3592" xr:uid="{00000000-0005-0000-0000-00005D020000}"/>
    <cellStyle name="Comma 5 8 4 4" xfId="5586" xr:uid="{61B5B5BD-8CAB-4FD9-954C-4983326E849B}"/>
    <cellStyle name="Comma 5 8 4 4 2" xfId="29751" xr:uid="{B23374D4-9EA4-47D3-8221-B7DC4E11F6B5}"/>
    <cellStyle name="Comma 5 8 4 5" xfId="24622" xr:uid="{96C61288-71E4-410D-9E9C-8A084F7F738F}"/>
    <cellStyle name="Comma 5 8 4 6" xfId="13077" xr:uid="{93829F7F-8524-4FFE-ACB1-9DD87786DFD4}"/>
    <cellStyle name="Comma 5 8 5" xfId="1679" xr:uid="{00000000-0005-0000-0000-00005E020000}"/>
    <cellStyle name="Comma 5 8 5 2" xfId="2278" xr:uid="{00000000-0005-0000-0000-0000DA010000}"/>
    <cellStyle name="Comma 5 8 5 2 2" xfId="7404" xr:uid="{4CC94E42-2A69-4288-91E6-0A0CDB39740A}"/>
    <cellStyle name="Comma 5 8 5 2 2 2" xfId="17784" xr:uid="{EA5B116C-180F-42F3-A88C-9CF1C6EA4E88}"/>
    <cellStyle name="Comma 5 8 5 2 3" xfId="10237" xr:uid="{F37603B7-020C-4446-94E9-26E402843D14}"/>
    <cellStyle name="Comma 5 8 5 2 3 2" xfId="20617" xr:uid="{60368DDF-8376-4547-8F84-A1CE8660B8E2}"/>
    <cellStyle name="Comma 5 8 5 2 4" xfId="14951" xr:uid="{FE4C11F4-8B91-4C78-8892-97B10F08CBF2}"/>
    <cellStyle name="Comma 5 8 5 2 5" xfId="30431" xr:uid="{3EAE95C7-3CF1-49BF-B334-23DF8958441E}"/>
    <cellStyle name="Comma 5 8 5 3" xfId="2086" xr:uid="{00000000-0005-0000-0000-00005E020000}"/>
    <cellStyle name="Comma 5 8 5 4" xfId="24920" xr:uid="{73CD0007-7AA6-4C23-BE0B-E3F5295A5FA9}"/>
    <cellStyle name="Comma 5 8 5 4 2" xfId="29900" xr:uid="{5F75C6C7-0D1C-4F31-BA20-114360A40F9E}"/>
    <cellStyle name="Comma 5 8 5 5" xfId="30013" xr:uid="{C09199D8-A0F8-4F00-B4B1-D5B29F949D0F}"/>
    <cellStyle name="Comma 5 8 6" xfId="1671" xr:uid="{00000000-0005-0000-0000-00005F020000}"/>
    <cellStyle name="Comma 5 8 6 2" xfId="26585" xr:uid="{422903AC-287E-4EC3-BB8E-0A504F69CB1D}"/>
    <cellStyle name="Comma 5 8 6 2 2" xfId="30712" xr:uid="{3462D339-733B-4AEB-9A0A-A3A3A15B2E2A}"/>
    <cellStyle name="Comma 5 8 6 2 3" xfId="30582" xr:uid="{646BD82D-6032-48CF-BAD3-144F8987CF64}"/>
    <cellStyle name="Comma 5 8 6 3" xfId="27533" xr:uid="{6FB8E0C2-84CE-424A-9E5E-DE1608CF9682}"/>
    <cellStyle name="Comma 5 8 7" xfId="3865" xr:uid="{4309ED3C-13B3-40DD-AFCB-1964E1D79399}"/>
    <cellStyle name="Comma 5 8 7 2" xfId="8696" xr:uid="{6D792B25-135D-4B16-8980-F3F2F50FD3A9}"/>
    <cellStyle name="Comma 5 8 7 2 2" xfId="28963" xr:uid="{12EFBB26-22AB-4525-8B73-9E6EE6188A84}"/>
    <cellStyle name="Comma 5 8 7 2 3" xfId="28214" xr:uid="{BDEFF1D8-EA45-4FD4-AD6E-90DC9E7A8A92}"/>
    <cellStyle name="Comma 5 8 7 2 4" xfId="19076" xr:uid="{F4A6846B-B33F-431E-B946-D5A1090DE87E}"/>
    <cellStyle name="Comma 5 8 7 3" xfId="11529" xr:uid="{70E5CEA8-78E3-404C-87F4-D8594ADBD2E1}"/>
    <cellStyle name="Comma 5 8 7 3 2" xfId="21909" xr:uid="{03ABB417-6320-4C4B-B47B-E5281074FC3B}"/>
    <cellStyle name="Comma 5 8 7 4" xfId="27712" xr:uid="{43C01292-8563-4C2D-9596-CA4514F06ED5}"/>
    <cellStyle name="Comma 5 8 7 5" xfId="16243" xr:uid="{027DC86C-6CC5-41FE-B7A8-5ECB900FB562}"/>
    <cellStyle name="Comma 5 8 8" xfId="4879" xr:uid="{3975A4B3-1503-41FB-ABCA-1D4006BBF9BA}"/>
    <cellStyle name="Comma 5 8 8 2" xfId="28465" xr:uid="{B669142D-2D0E-4CC0-AC1B-4C10E42362FA}"/>
    <cellStyle name="Comma 5 8 8 3" xfId="26046" xr:uid="{E58D5665-27FE-4987-AD95-0A055250DE0C}"/>
    <cellStyle name="Comma 5 8 8 4" xfId="14171" xr:uid="{CAF53E0B-9FD1-474B-8289-846C9B226674}"/>
    <cellStyle name="Comma 5 8 9" xfId="6624" xr:uid="{3050AF58-F09A-4D88-B8F2-C44941E3F062}"/>
    <cellStyle name="Comma 5 8 9 2" xfId="28475" xr:uid="{52B97D21-9AEC-4805-8592-FA8E249EE80F}"/>
    <cellStyle name="Comma 5 8 9 3" xfId="26200" xr:uid="{F48E14F4-8D95-44D5-907B-4EE1B8C5C414}"/>
    <cellStyle name="Comma 5 8 9 4" xfId="17004" xr:uid="{4C160034-B13B-49E5-B4D1-8B6F80BB1E65}"/>
    <cellStyle name="Comma 5 9" xfId="489" xr:uid="{00000000-0005-0000-0000-000060020000}"/>
    <cellStyle name="Comma 5 9 10" xfId="9460" xr:uid="{577F916E-DE24-46FE-A2E8-3876BCD7E17C}"/>
    <cellStyle name="Comma 5 9 10 2" xfId="19840" xr:uid="{3787D89A-519B-42FB-85C6-20D76F758C0F}"/>
    <cellStyle name="Comma 5 9 11" xfId="22709" xr:uid="{921E912D-4404-49CE-A58D-AFF85BABD250}"/>
    <cellStyle name="Comma 5 9 12" xfId="12510"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8" xr:uid="{DD600399-F264-4A5C-A259-2FD82D633A78}"/>
    <cellStyle name="Comma 5 9 2 2 2 2 2" xfId="18368" xr:uid="{293B0666-BA43-442C-A608-F87E97D4D469}"/>
    <cellStyle name="Comma 5 9 2 2 2 2 2 2" xfId="31135" xr:uid="{6BE75A01-8681-4A86-852E-5CA96578CD07}"/>
    <cellStyle name="Comma 5 9 2 2 2 2 2 3" xfId="30713" xr:uid="{4CB97A7A-50B9-47D4-B501-400C9AC937B3}"/>
    <cellStyle name="Comma 5 9 2 2 2 3" xfId="10821" xr:uid="{3DDC180D-A0D2-4408-B3F8-BD3A718A8D50}"/>
    <cellStyle name="Comma 5 9 2 2 2 3 2" xfId="21201" xr:uid="{BA03261A-B2A9-4611-A71A-6EC3BE0B938E}"/>
    <cellStyle name="Comma 5 9 2 2 2 4" xfId="26495" xr:uid="{1A82B4E7-142C-46F5-BEB3-F201FD231155}"/>
    <cellStyle name="Comma 5 9 2 2 2 5" xfId="26784" xr:uid="{35D6FCB8-6D81-4D29-8AAF-EA0F5D40EC9C}"/>
    <cellStyle name="Comma 5 9 2 2 2 6" xfId="15535" xr:uid="{7EA2C2D2-2C27-4270-9D44-D926BB025009}"/>
    <cellStyle name="Comma 5 9 2 2 3" xfId="3688" xr:uid="{00000000-0005-0000-0000-000062020000}"/>
    <cellStyle name="Comma 5 9 2 2 4" xfId="5587" xr:uid="{5DEDC809-A58D-4915-8292-CB2064C3F8DA}"/>
    <cellStyle name="Comma 5 9 2 2 4 2" xfId="29763" xr:uid="{5A5A3821-4E20-4ABC-8E69-75E4640375B8}"/>
    <cellStyle name="Comma 5 9 2 2 5" xfId="23353" xr:uid="{2FD97EFD-1F02-49AF-B9C5-4ADE3EC81F0C}"/>
    <cellStyle name="Comma 5 9 2 2 6" xfId="13366" xr:uid="{C41E76B2-0C39-41CB-BB65-50AA0681065C}"/>
    <cellStyle name="Comma 5 9 2 3" xfId="1683" xr:uid="{00000000-0005-0000-0000-000063020000}"/>
    <cellStyle name="Comma 5 9 2 3 2" xfId="24902" xr:uid="{F6A819E7-49AD-4347-96EC-10C8648C30A8}"/>
    <cellStyle name="Comma 5 9 2 3 2 2" xfId="30714" xr:uid="{47DB5FD4-96FA-4173-8E53-6DA4234BEA2D}"/>
    <cellStyle name="Comma 5 9 2 3 2 3" xfId="30552" xr:uid="{F5088134-8CE5-4A2C-9753-895A284CAC6E}"/>
    <cellStyle name="Comma 5 9 2 3 3" xfId="22955" xr:uid="{1221D88C-6031-4EEF-9013-D90C6923BB63}"/>
    <cellStyle name="Comma 5 9 2 3 4" xfId="30036" xr:uid="{8E6C886B-4461-492D-A2D3-77A7DD14FA89}"/>
    <cellStyle name="Comma 5 9 2 3 5" xfId="29660" xr:uid="{5C83A64C-738C-4B76-A536-451C4CDAEBDA}"/>
    <cellStyle name="Comma 5 9 2 4" xfId="1681" xr:uid="{00000000-0005-0000-0000-000064020000}"/>
    <cellStyle name="Comma 5 9 2 4 2" xfId="26143" xr:uid="{11F3DDB7-F030-4752-8665-FF4829009ADA}"/>
    <cellStyle name="Comma 5 9 2 4 2 2" xfId="30715" xr:uid="{BD8F26DD-5947-436A-8E4A-F7C8D3342C18}"/>
    <cellStyle name="Comma 5 9 2 4 2 3" xfId="30585" xr:uid="{A1610AE6-DFB3-4902-854F-8CE0CA56D516}"/>
    <cellStyle name="Comma 5 9 2 4 3" xfId="28645" xr:uid="{83F077EA-14EA-49D6-9313-1E9410A6F85D}"/>
    <cellStyle name="Comma 5 9 2 5" xfId="4883" xr:uid="{EB3A30E8-3647-49C2-A1DA-99DCDC29C0ED}"/>
    <cellStyle name="Comma 5 9 2 5 2" xfId="26684" xr:uid="{0EA01B93-8071-4C3D-B4C1-26E4128E262C}"/>
    <cellStyle name="Comma 5 9 2 5 3" xfId="28233" xr:uid="{AB8BE62E-19B6-423D-8338-0BEE8D7165AA}"/>
    <cellStyle name="Comma 5 9 2 5 4" xfId="14175" xr:uid="{5E14F82E-952A-47F6-A880-3BF07391B1FC}"/>
    <cellStyle name="Comma 5 9 2 5 5" xfId="30616" xr:uid="{06850C7D-2AAC-4475-AD05-17DE7A9F5617}"/>
    <cellStyle name="Comma 5 9 2 6" xfId="6628" xr:uid="{36AC8BC2-135C-4F0E-B9F4-4BE70C750E75}"/>
    <cellStyle name="Comma 5 9 2 6 2" xfId="27701" xr:uid="{AFECA7B3-832F-448B-8E3C-E62DF09C48C7}"/>
    <cellStyle name="Comma 5 9 2 6 3" xfId="26780" xr:uid="{0F87FA41-FC1E-4FCF-BDF8-53C40C3C032A}"/>
    <cellStyle name="Comma 5 9 2 6 4" xfId="17008" xr:uid="{B4200961-E2C0-4BC1-94EE-3A85E626AA74}"/>
    <cellStyle name="Comma 5 9 2 7" xfId="9461" xr:uid="{6886AE68-520F-4832-BF74-5FAF0008B37D}"/>
    <cellStyle name="Comma 5 9 2 7 2" xfId="19841" xr:uid="{1C8C4465-DEA0-4CB4-A309-8A836052CF50}"/>
    <cellStyle name="Comma 5 9 2 8" xfId="23185" xr:uid="{158B3261-B414-4969-87FD-E8CE88BB4099}"/>
    <cellStyle name="Comma 5 9 2 9" xfId="12668" xr:uid="{CB2B0EDD-44CF-4098-A63F-95E232219291}"/>
    <cellStyle name="Comma 5 9 3" xfId="491" xr:uid="{00000000-0005-0000-0000-000065020000}"/>
    <cellStyle name="Comma 5 9 3 2" xfId="1685" xr:uid="{00000000-0005-0000-0000-000066020000}"/>
    <cellStyle name="Comma 5 9 3 2 2" xfId="28581" xr:uid="{24970741-0E29-4246-A189-27E01992A00F}"/>
    <cellStyle name="Comma 5 9 3 2 2 2" xfId="30717" xr:uid="{B0C70532-9092-4845-BAD0-1BA2E82A1E86}"/>
    <cellStyle name="Comma 5 9 3 2 2 3" xfId="30600" xr:uid="{431458AB-C9BA-4E59-BFC7-8AC4B17F7501}"/>
    <cellStyle name="Comma 5 9 3 2 3" xfId="27019" xr:uid="{E598149C-FE07-4DC5-86B7-E13C07F268AF}"/>
    <cellStyle name="Comma 5 9 3 3" xfId="1686" xr:uid="{00000000-0005-0000-0000-000067020000}"/>
    <cellStyle name="Comma 5 9 3 4" xfId="1684" xr:uid="{00000000-0005-0000-0000-000068020000}"/>
    <cellStyle name="Comma 5 9 3 5" xfId="4884" xr:uid="{672D1938-E8B9-4EE4-A404-E4869E3DF097}"/>
    <cellStyle name="Comma 5 9 3 5 2" xfId="27915" xr:uid="{2CCA1919-C0E3-437A-AEA4-A7FE9B7E2006}"/>
    <cellStyle name="Comma 5 9 3 5 2 2" xfId="31197" xr:uid="{0301959F-F531-44B8-B593-826B6FD4315E}"/>
    <cellStyle name="Comma 5 9 3 5 2 3" xfId="30716" xr:uid="{84D65F06-96BE-4435-B794-A50A7ACD6ECD}"/>
    <cellStyle name="Comma 5 9 3 5 3" xfId="25881" xr:uid="{246E0EAC-A073-4023-BCDF-D485F4AAD117}"/>
    <cellStyle name="Comma 5 9 3 5 4" xfId="14176" xr:uid="{A3B19FAE-253A-4C9F-A824-7995242F9A40}"/>
    <cellStyle name="Comma 5 9 3 6" xfId="6629" xr:uid="{BCFE293F-552A-4FD1-843B-79E4089F5F29}"/>
    <cellStyle name="Comma 5 9 3 6 2" xfId="17009" xr:uid="{998E47F5-BD2A-4263-B6E7-BA0F6615FD09}"/>
    <cellStyle name="Comma 5 9 3 7" xfId="9462" xr:uid="{93F546B0-E630-48A1-A3A2-E60736345D88}"/>
    <cellStyle name="Comma 5 9 3 7 2" xfId="19842" xr:uid="{D384727D-B11B-4ACD-80DE-E21FB1AA851B}"/>
    <cellStyle name="Comma 5 9 3 8" xfId="23364" xr:uid="{A42F84E4-61A4-4AB1-B8D4-24F3C88470B4}"/>
    <cellStyle name="Comma 5 9 3 9" xfId="13078" xr:uid="{58B4F309-4F73-4AC0-9E82-9AB850A0C1EB}"/>
    <cellStyle name="Comma 5 9 4" xfId="1687" xr:uid="{00000000-0005-0000-0000-000069020000}"/>
    <cellStyle name="Comma 5 9 4 2" xfId="2279" xr:uid="{00000000-0005-0000-0000-0000DF010000}"/>
    <cellStyle name="Comma 5 9 4 2 2" xfId="7405" xr:uid="{1E1556D7-8993-43B8-B4DC-ADC5347F2892}"/>
    <cellStyle name="Comma 5 9 4 2 2 2" xfId="17785" xr:uid="{FC874948-C6B9-476A-9918-1FD3D1FDA1DC}"/>
    <cellStyle name="Comma 5 9 4 2 2 2 2" xfId="31125" xr:uid="{0B51279B-2A5B-4395-ADC6-689D69249167}"/>
    <cellStyle name="Comma 5 9 4 2 2 2 3" xfId="30718" xr:uid="{2B2AC912-036D-468D-8CF3-4AA2B8F5290D}"/>
    <cellStyle name="Comma 5 9 4 2 3" xfId="10238" xr:uid="{9E45737F-46A4-4824-9796-8F7DC6D1045A}"/>
    <cellStyle name="Comma 5 9 4 2 3 2" xfId="20618" xr:uid="{553028C3-EAAC-4756-93F3-35A270C1AD70}"/>
    <cellStyle name="Comma 5 9 4 2 4" xfId="28235" xr:uid="{A4F5614C-A5DF-4D87-88B0-071B9BC4EA7E}"/>
    <cellStyle name="Comma 5 9 4 2 5" xfId="26399" xr:uid="{9FE368F8-BEEE-4267-9DC6-5222CA95E77A}"/>
    <cellStyle name="Comma 5 9 4 2 6" xfId="14952" xr:uid="{A57EE24B-4604-4638-8EF3-39D2D495CEA9}"/>
    <cellStyle name="Comma 5 9 4 3" xfId="2058" xr:uid="{00000000-0005-0000-0000-000069020000}"/>
    <cellStyle name="Comma 5 9 4 4" xfId="22688" xr:uid="{10E129FC-ED19-4FA8-991C-0D82ED6B82C1}"/>
    <cellStyle name="Comma 5 9 4 4 2" xfId="29736" xr:uid="{23982877-3765-4743-AD98-45F4A9C681B2}"/>
    <cellStyle name="Comma 5 9 4 5" xfId="29843" xr:uid="{45E3FC05-22F4-4882-A2EE-6AE2BB9EB86D}"/>
    <cellStyle name="Comma 5 9 4 6" xfId="29988" xr:uid="{6B05C73D-E431-4BD3-A0E9-D68B75A751E3}"/>
    <cellStyle name="Comma 5 9 5" xfId="1688" xr:uid="{00000000-0005-0000-0000-00006A020000}"/>
    <cellStyle name="Comma 5 9 5 2" xfId="24214" xr:uid="{4EF621CF-F50D-4230-AF83-2E870655BDA3}"/>
    <cellStyle name="Comma 5 9 5 2 2" xfId="29797" xr:uid="{AC7AD2D9-EE19-437C-B1CB-74F8FC52A265}"/>
    <cellStyle name="Comma 5 9 5 2 2 2" xfId="30719" xr:uid="{B026E2CA-F479-4414-B3BC-598E63AD2D30}"/>
    <cellStyle name="Comma 5 9 5 3" xfId="24966" xr:uid="{569BA925-3A3B-4717-B1B9-3D852F1BB19D}"/>
    <cellStyle name="Comma 5 9 5 4" xfId="30014" xr:uid="{0A634316-065C-4E51-B319-E58017A9EF5E}"/>
    <cellStyle name="Comma 5 9 6" xfId="1680" xr:uid="{00000000-0005-0000-0000-00006B020000}"/>
    <cellStyle name="Comma 5 9 6 2" xfId="27177" xr:uid="{14EF25F5-D9BE-45D5-9005-4E60957A0203}"/>
    <cellStyle name="Comma 5 9 6 2 2" xfId="30720" xr:uid="{FDE5ECE4-C2F4-4D3A-A86F-4B131C787202}"/>
    <cellStyle name="Comma 5 9 6 2 3" xfId="30584" xr:uid="{A40CFB98-27E5-4F51-8348-E9CA033F2552}"/>
    <cellStyle name="Comma 5 9 6 3" xfId="26359" xr:uid="{33843480-E46E-46E8-A098-789A42CAEACB}"/>
    <cellStyle name="Comma 5 9 7" xfId="3866" xr:uid="{B9DE1D30-4F88-4738-9237-DC4A3CFC8DA9}"/>
    <cellStyle name="Comma 5 9 7 2" xfId="8697" xr:uid="{217EDCE2-9B0E-4A25-BC3B-8C29294786F7}"/>
    <cellStyle name="Comma 5 9 7 2 2" xfId="28964" xr:uid="{40DF6CCF-C7EB-4E2F-8943-4010C4F20435}"/>
    <cellStyle name="Comma 5 9 7 2 3" xfId="27298" xr:uid="{F77F18D5-5BCA-4F28-938A-BCE11258A9A2}"/>
    <cellStyle name="Comma 5 9 7 2 4" xfId="19077" xr:uid="{96203E88-F519-4C89-86D3-CA0BFFC30A7C}"/>
    <cellStyle name="Comma 5 9 7 3" xfId="11530" xr:uid="{29D5A212-8ECB-4895-AE43-EE1FA4977D49}"/>
    <cellStyle name="Comma 5 9 7 3 2" xfId="21910" xr:uid="{4E2A553C-24C0-40AA-A554-9E1ED5799483}"/>
    <cellStyle name="Comma 5 9 7 4" xfId="26983" xr:uid="{3E732908-041F-46A5-A79F-0CF9D6D2313D}"/>
    <cellStyle name="Comma 5 9 7 5" xfId="16244" xr:uid="{5D36E793-C1E0-440E-8E25-0EACBB5C7075}"/>
    <cellStyle name="Comma 5 9 8" xfId="4882" xr:uid="{19062C3A-3DA8-4519-BE2C-EB4890D3976C}"/>
    <cellStyle name="Comma 5 9 8 2" xfId="28601" xr:uid="{43816189-9755-4F5B-9F31-479975E420E6}"/>
    <cellStyle name="Comma 5 9 8 3" xfId="26587" xr:uid="{8B938DC1-312A-41D7-8860-4BA13CAE14F7}"/>
    <cellStyle name="Comma 5 9 8 4" xfId="14174" xr:uid="{6230BFD7-AEE5-43EB-8885-BB2F9158B86E}"/>
    <cellStyle name="Comma 5 9 9" xfId="6627" xr:uid="{E289BBFE-C525-4650-8B0E-5AD183962837}"/>
    <cellStyle name="Comma 5 9 9 2" xfId="28563" xr:uid="{F1666656-BD91-4BFD-8C97-C71A38433776}"/>
    <cellStyle name="Comma 5 9 9 3" xfId="28024" xr:uid="{DB2661FD-D525-4319-94EB-088EB495F608}"/>
    <cellStyle name="Comma 5 9 9 4" xfId="17007"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4" xr:uid="{8A7DAFD7-2CA3-48AB-8998-82D5CBA4FD5D}"/>
    <cellStyle name="Comma 6 3 2 2 2" xfId="29823" xr:uid="{993FD6BC-13E5-4F0C-A1CB-0B9266626B05}"/>
    <cellStyle name="Comma 6 3 2 3" xfId="24575" xr:uid="{A28E2AF0-11DC-454F-8523-E8CC9FF3477F}"/>
    <cellStyle name="Comma 6 3 3" xfId="1691" xr:uid="{00000000-0005-0000-0000-000070020000}"/>
    <cellStyle name="Comma 6 3 3 2" xfId="31308" xr:uid="{B892DCB0-225F-4A82-BF1C-F3D3857F7969}"/>
    <cellStyle name="Comma 6 3 3 3" xfId="31267" xr:uid="{6EC989E8-EEBE-4E56-B842-6FAA8089D686}"/>
    <cellStyle name="Comma 6 3 4" xfId="1689" xr:uid="{00000000-0005-0000-0000-000071020000}"/>
    <cellStyle name="Comma 6 3 5" xfId="30401" xr:uid="{826A58AB-2EF0-437D-8B25-98E5B40781A9}"/>
    <cellStyle name="Comma 6 3 5 2" xfId="30432" xr:uid="{C80FF380-C62E-48FE-B3CF-F41618084E64}"/>
    <cellStyle name="Comma 6 4" xfId="495" xr:uid="{00000000-0005-0000-0000-000072020000}"/>
    <cellStyle name="Comma 6 4 10" xfId="4885" xr:uid="{590EB0C8-22E1-4978-891E-C4F933D87663}"/>
    <cellStyle name="Comma 6 4 10 2" xfId="14177" xr:uid="{D116F717-0813-48E8-85B0-A4EAB548CEE8}"/>
    <cellStyle name="Comma 6 4 11" xfId="6630" xr:uid="{C7EE9BD2-A05B-4FE7-B3BA-FA91B2818E1F}"/>
    <cellStyle name="Comma 6 4 11 2" xfId="17010" xr:uid="{B8DB3F00-9E9D-409B-8728-AFBA1086C4B3}"/>
    <cellStyle name="Comma 6 4 12" xfId="9463" xr:uid="{9FF30183-B51D-4652-85E9-61D6B4505CEA}"/>
    <cellStyle name="Comma 6 4 12 2" xfId="19843" xr:uid="{43B3ED84-FCF3-429C-B5C8-F790869B9743}"/>
    <cellStyle name="Comma 6 4 13" xfId="24564" xr:uid="{ECE51940-59D9-4508-834B-EE611846C330}"/>
    <cellStyle name="Comma 6 4 14" xfId="12453" xr:uid="{CD5DDB80-C41A-4879-9C53-6EC2F07C554B}"/>
    <cellStyle name="Comma 6 4 2" xfId="496" xr:uid="{00000000-0005-0000-0000-000073020000}"/>
    <cellStyle name="Comma 6 4 2 10" xfId="9464" xr:uid="{D5BF1811-2803-4948-A0EE-3FF96738624E}"/>
    <cellStyle name="Comma 6 4 2 10 2" xfId="19844" xr:uid="{3F5543A8-A093-4FBE-974F-9BCDC3B3402A}"/>
    <cellStyle name="Comma 6 4 2 11" xfId="25403" xr:uid="{29A5D357-8B2B-46F0-A662-77123053171A}"/>
    <cellStyle name="Comma 6 4 2 12" xfId="12511" xr:uid="{D05CF195-F9B5-4A45-AE3D-41A5E0351F83}"/>
    <cellStyle name="Comma 6 4 2 2" xfId="497" xr:uid="{00000000-0005-0000-0000-000074020000}"/>
    <cellStyle name="Comma 6 4 2 2 10" xfId="13080" xr:uid="{9036A2BC-18BE-4FB3-B52B-3678CFDC02B6}"/>
    <cellStyle name="Comma 6 4 2 2 2" xfId="1695" xr:uid="{00000000-0005-0000-0000-000075020000}"/>
    <cellStyle name="Comma 6 4 2 2 2 2" xfId="3042" xr:uid="{00000000-0005-0000-0000-0000E9010000}"/>
    <cellStyle name="Comma 6 4 2 2 2 2 2" xfId="8121" xr:uid="{CC6411F4-1CBE-4402-84DA-435DBF322A64}"/>
    <cellStyle name="Comma 6 4 2 2 2 2 2 2" xfId="28802" xr:uid="{7F89C405-4E7B-4D58-BF46-41EB446A6018}"/>
    <cellStyle name="Comma 6 4 2 2 2 2 2 3" xfId="26831" xr:uid="{668C4A35-0F7A-4120-9061-A68B9CC43049}"/>
    <cellStyle name="Comma 6 4 2 2 2 2 2 4" xfId="18501" xr:uid="{0D6186E5-DE10-4652-AD63-5E412EF765C3}"/>
    <cellStyle name="Comma 6 4 2 2 2 2 3" xfId="10954" xr:uid="{4EFEE2EA-4567-467B-89A0-B0256E14CC5D}"/>
    <cellStyle name="Comma 6 4 2 2 2 2 3 2" xfId="21334" xr:uid="{6EE04AED-26C1-47DD-9F9D-12E30109AB5F}"/>
    <cellStyle name="Comma 6 4 2 2 2 2 4" xfId="25681" xr:uid="{EF41D050-0AE8-4E89-BB9E-051DF5630730}"/>
    <cellStyle name="Comma 6 4 2 2 2 2 5" xfId="15668" xr:uid="{F2560B0F-AD65-4450-AD2A-D2B82D41C930}"/>
    <cellStyle name="Comma 6 4 2 2 2 3" xfId="3575" xr:uid="{00000000-0005-0000-0000-000075020000}"/>
    <cellStyle name="Comma 6 4 2 2 2 4" xfId="5590" xr:uid="{8BF347F7-3DE4-4C27-A5DD-8CA2A1920DC5}"/>
    <cellStyle name="Comma 6 4 2 2 2 4 2" xfId="29948" xr:uid="{233E463F-54C2-4C29-870A-0D49BFA16A91}"/>
    <cellStyle name="Comma 6 4 2 2 2 5" xfId="23720" xr:uid="{ADD3F041-ED7E-4808-8804-F82B1C69DADD}"/>
    <cellStyle name="Comma 6 4 2 2 2 6" xfId="13548" xr:uid="{5B965AB5-811C-4C8F-9776-A7E6E46FEFB1}"/>
    <cellStyle name="Comma 6 4 2 2 3" xfId="1696" xr:uid="{00000000-0005-0000-0000-000076020000}"/>
    <cellStyle name="Comma 6 4 2 2 3 2" xfId="4647" xr:uid="{187D3BBC-2F30-4E54-BF60-6686AA852718}"/>
    <cellStyle name="Comma 6 4 2 2 3 2 2" xfId="9402" xr:uid="{ACAD8495-9410-477A-A199-35531A3A5934}"/>
    <cellStyle name="Comma 6 4 2 2 3 2 2 2" xfId="19782" xr:uid="{93C5B541-0741-49C6-BEF0-3FE0CDC50F93}"/>
    <cellStyle name="Comma 6 4 2 2 3 2 3" xfId="12235" xr:uid="{8A4C0AE4-CA6B-43CE-A304-C1A77EFC9CE7}"/>
    <cellStyle name="Comma 6 4 2 2 3 2 3 2" xfId="22615" xr:uid="{351A7092-E753-446E-A119-ADEAA0D954FF}"/>
    <cellStyle name="Comma 6 4 2 2 3 2 4" xfId="27966" xr:uid="{ABD3612A-144F-4974-A4D6-F6C5F0703320}"/>
    <cellStyle name="Comma 6 4 2 2 3 2 5" xfId="28595" xr:uid="{312B778F-60C6-4219-81C0-7FD53D492B70}"/>
    <cellStyle name="Comma 6 4 2 2 3 2 6" xfId="16949" xr:uid="{129F80BC-EC3D-44D7-8C98-01595460F21A}"/>
    <cellStyle name="Comma 6 4 2 2 3 3" xfId="24959" xr:uid="{2283E414-46E5-4049-907A-D24F13EDDB5E}"/>
    <cellStyle name="Comma 6 4 2 2 3 3 2" xfId="29902" xr:uid="{4DA074B1-E9A6-4FB2-9574-AF0CB56E487E}"/>
    <cellStyle name="Comma 6 4 2 2 3 4" xfId="30016" xr:uid="{B0E6ED8B-7F94-4C65-B922-D81312B6C1B9}"/>
    <cellStyle name="Comma 6 4 2 2 4" xfId="1694" xr:uid="{00000000-0005-0000-0000-000077020000}"/>
    <cellStyle name="Comma 6 4 2 2 4 2" xfId="26919" xr:uid="{5EED627A-0015-4E1B-A2B6-EF5D8B44E99E}"/>
    <cellStyle name="Comma 6 4 2 2 4 3" xfId="26328" xr:uid="{A5E211ED-3697-47AE-AFB7-DC4A9AEBCE66}"/>
    <cellStyle name="Comma 6 4 2 2 5" xfId="4260" xr:uid="{57211779-9320-44C5-9837-0748906E7A4C}"/>
    <cellStyle name="Comma 6 4 2 2 5 2" xfId="9031" xr:uid="{3A1E14F9-50A9-4BC3-9B23-12F98A7CD057}"/>
    <cellStyle name="Comma 6 4 2 2 5 2 2" xfId="19411" xr:uid="{5B746D22-E62E-4BCC-B5AB-8BE294689550}"/>
    <cellStyle name="Comma 6 4 2 2 5 2 3" xfId="31035" xr:uid="{E5D61C2A-5E38-417B-8489-A5D1DF3FC18F}"/>
    <cellStyle name="Comma 6 4 2 2 5 2 4" xfId="30721" xr:uid="{0FF41AB0-D970-4E31-9E8E-8298D6AF25BD}"/>
    <cellStyle name="Comma 6 4 2 2 5 3" xfId="11864" xr:uid="{000755D5-7700-4754-B967-5ED980124053}"/>
    <cellStyle name="Comma 6 4 2 2 5 3 2" xfId="22244" xr:uid="{901EA211-D1BA-4DDB-BF1A-DE2745178C81}"/>
    <cellStyle name="Comma 6 4 2 2 5 4" xfId="27948" xr:uid="{7A21C380-1C3B-405E-8007-F7F0A2667C6A}"/>
    <cellStyle name="Comma 6 4 2 2 5 5" xfId="26354" xr:uid="{BF873D68-89B9-4165-9916-E524D274416D}"/>
    <cellStyle name="Comma 6 4 2 2 5 6" xfId="16578" xr:uid="{DD76C47B-4BEF-4E5F-8149-569D6F982A01}"/>
    <cellStyle name="Comma 6 4 2 2 6" xfId="4887" xr:uid="{EA5D0D92-CCEF-4853-BE03-D86DFD2ECEDF}"/>
    <cellStyle name="Comma 6 4 2 2 6 2" xfId="28017" xr:uid="{8DB2376A-D7D2-4A96-83ED-7EFE0D22FA4E}"/>
    <cellStyle name="Comma 6 4 2 2 6 3" xfId="27153" xr:uid="{88855DC0-CDE1-4E14-A52B-9DE3A3E64F10}"/>
    <cellStyle name="Comma 6 4 2 2 6 4" xfId="14179" xr:uid="{D4053323-D138-435E-B09B-2D06BF1F3177}"/>
    <cellStyle name="Comma 6 4 2 2 7" xfId="6632" xr:uid="{A8C3E90C-E98A-4A69-BCCD-D65AB4659552}"/>
    <cellStyle name="Comma 6 4 2 2 7 2" xfId="17012" xr:uid="{35E27ADC-64E2-48C3-B047-3B99EA26CD8E}"/>
    <cellStyle name="Comma 6 4 2 2 8" xfId="9465" xr:uid="{1DE1E175-6029-46A6-8D6A-130CCE65B77A}"/>
    <cellStyle name="Comma 6 4 2 2 8 2" xfId="19845" xr:uid="{D0522DD5-F40C-4C3E-B363-511EC1C0075F}"/>
    <cellStyle name="Comma 6 4 2 2 9" xfId="24420" xr:uid="{8074B458-5983-4302-BBAA-E98DEE0AEFCE}"/>
    <cellStyle name="Comma 6 4 2 3" xfId="1697" xr:uid="{00000000-0005-0000-0000-000078020000}"/>
    <cellStyle name="Comma 6 4 2 3 2" xfId="3043" xr:uid="{00000000-0005-0000-0000-0000EA010000}"/>
    <cellStyle name="Comma 6 4 2 3 2 2" xfId="8122" xr:uid="{0384A77A-4C50-4A21-9871-8CEEE901F830}"/>
    <cellStyle name="Comma 6 4 2 3 2 2 2" xfId="28803" xr:uid="{AC14E83F-D38E-4E39-AEB7-0CD9C098D261}"/>
    <cellStyle name="Comma 6 4 2 3 2 2 2 2" xfId="31220" xr:uid="{020E94C7-3C33-4C62-9CE1-8B3A7270B784}"/>
    <cellStyle name="Comma 6 4 2 3 2 2 2 3" xfId="30723" xr:uid="{F335279E-1B9E-4D18-8CA1-66BD0EDC3A2A}"/>
    <cellStyle name="Comma 6 4 2 3 2 2 3" xfId="26799" xr:uid="{ABDB6786-F739-47A6-AB97-7ACED774675F}"/>
    <cellStyle name="Comma 6 4 2 3 2 2 4" xfId="18502" xr:uid="{8B0BF2DE-017B-40C1-987A-4EA279A1DDD3}"/>
    <cellStyle name="Comma 6 4 2 3 2 3" xfId="10955" xr:uid="{F5D47024-2265-4130-A6B8-E2481033798A}"/>
    <cellStyle name="Comma 6 4 2 3 2 3 2" xfId="21335" xr:uid="{5CC7CCD4-B9FD-41AF-86B6-CBA8245B1A71}"/>
    <cellStyle name="Comma 6 4 2 3 2 4" xfId="25446" xr:uid="{1DEB5072-6A52-41B8-B09E-A4269DE1A5FD}"/>
    <cellStyle name="Comma 6 4 2 3 2 5" xfId="15669" xr:uid="{AFFB747D-8F23-4C0B-A899-0DC021FEA89B}"/>
    <cellStyle name="Comma 6 4 2 3 3" xfId="2081" xr:uid="{00000000-0005-0000-0000-000078020000}"/>
    <cellStyle name="Comma 6 4 2 3 4" xfId="4404" xr:uid="{1FB2328B-4382-487E-A902-9BD441BC9913}"/>
    <cellStyle name="Comma 6 4 2 3 4 2" xfId="9175" xr:uid="{8F66199E-1B28-43E3-A19F-CFC291178D6D}"/>
    <cellStyle name="Comma 6 4 2 3 4 2 2" xfId="19555" xr:uid="{D5DEDE6B-E6E5-4EAD-AA05-81693599A82E}"/>
    <cellStyle name="Comma 6 4 2 3 4 2 3" xfId="31069" xr:uid="{55898A08-20A6-4893-81F2-362535D71995}"/>
    <cellStyle name="Comma 6 4 2 3 4 2 4" xfId="30722" xr:uid="{991663E5-093A-4C82-AB81-8EF79A9D4B8B}"/>
    <cellStyle name="Comma 6 4 2 3 4 3" xfId="12008" xr:uid="{D49E91B3-9301-482A-B4BF-5C9AEB14AC53}"/>
    <cellStyle name="Comma 6 4 2 3 4 3 2" xfId="22388" xr:uid="{17A37291-6571-4D15-B536-039ED25AA43D}"/>
    <cellStyle name="Comma 6 4 2 3 4 4" xfId="16722" xr:uid="{0E1BB8D7-1061-41AD-9946-F1642322DE7C}"/>
    <cellStyle name="Comma 6 4 2 3 5" xfId="5591" xr:uid="{B77D97DF-34AC-4B61-94AB-5E81CC907204}"/>
    <cellStyle name="Comma 6 4 2 3 5 2" xfId="29689" xr:uid="{63269818-A85D-49A6-B8ED-4F376BDFFA23}"/>
    <cellStyle name="Comma 6 4 2 3 5 2 2" xfId="30965" xr:uid="{7D70C7BF-EF85-401A-AD86-BF5235BE5695}"/>
    <cellStyle name="Comma 6 4 2 3 6" xfId="23431" xr:uid="{44806F47-1906-4B34-89B1-7A5705E499F2}"/>
    <cellStyle name="Comma 6 4 2 3 7" xfId="13549" xr:uid="{85825A31-9239-462E-B016-0AC77AABAAAB}"/>
    <cellStyle name="Comma 6 4 2 4" xfId="1698" xr:uid="{00000000-0005-0000-0000-000079020000}"/>
    <cellStyle name="Comma 6 4 2 4 2" xfId="3041" xr:uid="{00000000-0005-0000-0000-0000EB010000}"/>
    <cellStyle name="Comma 6 4 2 4 2 2" xfId="8120" xr:uid="{ADF22222-811F-4F84-B720-222185DDB4A1}"/>
    <cellStyle name="Comma 6 4 2 4 2 2 2" xfId="28801" xr:uid="{922D86D4-CE5F-49B6-BB93-8FE1C4D72254}"/>
    <cellStyle name="Comma 6 4 2 4 2 2 3" xfId="27696" xr:uid="{6FD99DB8-EBD7-49EB-8A7C-1342FBAC3836}"/>
    <cellStyle name="Comma 6 4 2 4 2 2 4" xfId="18500" xr:uid="{1239A679-9578-452E-BA64-7D79A9553E4B}"/>
    <cellStyle name="Comma 6 4 2 4 2 3" xfId="10953" xr:uid="{9CFE8881-6865-452C-A880-B409BA8FC2FB}"/>
    <cellStyle name="Comma 6 4 2 4 2 3 2" xfId="21333" xr:uid="{3FD0A189-72D1-44EF-8586-68EB0ACC380D}"/>
    <cellStyle name="Comma 6 4 2 4 2 4" xfId="24416" xr:uid="{D6823635-BF87-412A-97CD-62CD1E9247DB}"/>
    <cellStyle name="Comma 6 4 2 4 2 5" xfId="15667" xr:uid="{31150317-04E8-41C9-A993-9077679AFEB5}"/>
    <cellStyle name="Comma 6 4 2 4 3" xfId="3671" xr:uid="{00000000-0005-0000-0000-000079020000}"/>
    <cellStyle name="Comma 6 4 2 4 4" xfId="5592" xr:uid="{5E240531-8C52-4B64-996E-6CF2C56EAD6B}"/>
    <cellStyle name="Comma 6 4 2 4 4 2" xfId="29947" xr:uid="{F9D8C378-6662-4A0B-BF57-80CDD28C6729}"/>
    <cellStyle name="Comma 6 4 2 4 5" xfId="23884" xr:uid="{43568BDD-A2A2-40C8-B1D3-E9FAF4B904FE}"/>
    <cellStyle name="Comma 6 4 2 4 6" xfId="13547" xr:uid="{B4E62D67-D4F8-4AEE-A0C8-D1B0BC76898D}"/>
    <cellStyle name="Comma 6 4 2 5" xfId="1693" xr:uid="{00000000-0005-0000-0000-00007A020000}"/>
    <cellStyle name="Comma 6 4 2 5 2" xfId="2528" xr:uid="{00000000-0005-0000-0000-0000EC010000}"/>
    <cellStyle name="Comma 6 4 2 5 2 2" xfId="7652" xr:uid="{31EE074A-1A25-4279-9498-1557E65A9611}"/>
    <cellStyle name="Comma 6 4 2 5 2 2 2" xfId="18032" xr:uid="{2E5103D4-FE6F-4FD3-8CF2-4F6CBE43E536}"/>
    <cellStyle name="Comma 6 4 2 5 2 3" xfId="10485" xr:uid="{47A8CDED-9374-4C4C-9AD1-F9989393134E}"/>
    <cellStyle name="Comma 6 4 2 5 2 3 2" xfId="20865" xr:uid="{894DF4C3-B7A2-4D59-8DF5-E6A4EC275E7C}"/>
    <cellStyle name="Comma 6 4 2 5 2 4" xfId="27790" xr:uid="{E1105289-3713-4AAF-B940-F952224F0EDC}"/>
    <cellStyle name="Comma 6 4 2 5 2 5" xfId="28455" xr:uid="{D273BE61-BBFD-447D-B264-4CFF693C5FDF}"/>
    <cellStyle name="Comma 6 4 2 5 2 6" xfId="15199" xr:uid="{4A290AF2-28F0-47E5-8AC6-D53A411884E3}"/>
    <cellStyle name="Comma 6 4 2 5 3" xfId="3563" xr:uid="{00000000-0005-0000-0000-00007A020000}"/>
    <cellStyle name="Comma 6 4 2 5 4" xfId="5589" xr:uid="{79D951B6-7C6B-413F-B554-86ACD55AFC22}"/>
    <cellStyle name="Comma 6 4 2 5 4 2" xfId="29874" xr:uid="{1F5868CB-B8F6-4FD2-BE45-16F85B1BB38D}"/>
    <cellStyle name="Comma 6 4 2 5 5" xfId="23934" xr:uid="{61B540B9-A018-4E28-B282-83577ECA9D03}"/>
    <cellStyle name="Comma 6 4 2 5 6" xfId="12915" xr:uid="{C6259B45-015A-4F34-84F8-1B874A052B21}"/>
    <cellStyle name="Comma 6 4 2 6" xfId="2280" xr:uid="{00000000-0005-0000-0000-0000E7010000}"/>
    <cellStyle name="Comma 6 4 2 6 2" xfId="7406" xr:uid="{6714873E-F416-44C5-82FA-E05131962C6E}"/>
    <cellStyle name="Comma 6 4 2 6 2 2" xfId="17786" xr:uid="{DAB56B7B-C136-47C5-A747-7B121669E960}"/>
    <cellStyle name="Comma 6 4 2 6 3" xfId="10239" xr:uid="{4C8AE7B1-A4A9-425A-9167-B6967CFE222E}"/>
    <cellStyle name="Comma 6 4 2 6 3 2" xfId="20619" xr:uid="{19177BF8-5573-4BFF-B173-1662A0989156}"/>
    <cellStyle name="Comma 6 4 2 6 4" xfId="23821" xr:uid="{AC9C99D0-AB2A-4CD9-91CC-19279A8AFCB3}"/>
    <cellStyle name="Comma 6 4 2 6 5" xfId="26846" xr:uid="{1A57839F-464C-450B-87F9-255CD7C009FB}"/>
    <cellStyle name="Comma 6 4 2 6 6" xfId="14953" xr:uid="{1E6FD0BC-2500-4D19-B49D-410520A4EE12}"/>
    <cellStyle name="Comma 6 4 2 7" xfId="3819" xr:uid="{92CFE6F2-A1C9-4A93-BBED-550530B8857A}"/>
    <cellStyle name="Comma 6 4 2 7 2" xfId="8651" xr:uid="{6163D877-2216-4038-9EB4-81712A04994C}"/>
    <cellStyle name="Comma 6 4 2 7 2 2" xfId="19031" xr:uid="{03ADF068-45AD-4DAB-8C61-3E6015003565}"/>
    <cellStyle name="Comma 6 4 2 7 3" xfId="11484" xr:uid="{B63E5292-1B5E-45E0-93E5-4A060B62CDFF}"/>
    <cellStyle name="Comma 6 4 2 7 3 2" xfId="21864" xr:uid="{7283CF71-5EE7-47AA-B790-60924D944E8F}"/>
    <cellStyle name="Comma 6 4 2 7 4" xfId="25889" xr:uid="{F39EEEA6-603F-4E58-945E-BB29862672B2}"/>
    <cellStyle name="Comma 6 4 2 7 5" xfId="26506" xr:uid="{C2E764BB-88F9-4C12-9ADA-9E379CE1C073}"/>
    <cellStyle name="Comma 6 4 2 7 6" xfId="16198" xr:uid="{EF1D7535-5DF8-4A8B-938B-FBCFC8BDE855}"/>
    <cellStyle name="Comma 6 4 2 8" xfId="4886" xr:uid="{B9ED5642-C6EF-4D18-85FB-1F3A8F4EEE28}"/>
    <cellStyle name="Comma 6 4 2 8 2" xfId="14178" xr:uid="{ECD191D8-EC14-4B95-862F-94FDC2BBCD9C}"/>
    <cellStyle name="Comma 6 4 2 9" xfId="6631" xr:uid="{D4B262BE-F461-4DC9-89DC-2023215ABCFD}"/>
    <cellStyle name="Comma 6 4 2 9 2" xfId="17011" xr:uid="{6E0271B9-4A40-4868-BD41-DAD782E2C209}"/>
    <cellStyle name="Comma 6 4 3" xfId="498" xr:uid="{00000000-0005-0000-0000-00007B020000}"/>
    <cellStyle name="Comma 6 4 3 10" xfId="25486" xr:uid="{99E9E6DC-A851-4F87-A404-F8E922B22778}"/>
    <cellStyle name="Comma 6 4 3 11" xfId="12669" xr:uid="{5A4B5E9F-8AD8-4DAE-ADCF-C4E4E84DC022}"/>
    <cellStyle name="Comma 6 4 3 2" xfId="1700" xr:uid="{00000000-0005-0000-0000-00007C020000}"/>
    <cellStyle name="Comma 6 4 3 2 2" xfId="3045" xr:uid="{00000000-0005-0000-0000-0000EF010000}"/>
    <cellStyle name="Comma 6 4 3 2 2 2" xfId="6161" xr:uid="{9DE87451-BF29-4F9C-8D44-3C00B4B7AB11}"/>
    <cellStyle name="Comma 6 4 3 2 2 2 2" xfId="25627" xr:uid="{1BE7515C-653A-4F87-876F-63B764521DA0}"/>
    <cellStyle name="Comma 6 4 3 2 2 2 2 2" xfId="28546" xr:uid="{76250F69-99E5-4C87-AA68-28CAC0ABE243}"/>
    <cellStyle name="Comma 6 4 3 2 2 2 2 3" xfId="31160" xr:uid="{B8B7D374-F9E5-4444-AC13-477FC287386D}"/>
    <cellStyle name="Comma 6 4 3 2 2 2 3" xfId="28604" xr:uid="{05D73697-F366-4499-ADE0-47D3DE37ECFB}"/>
    <cellStyle name="Comma 6 4 3 2 2 2 4" xfId="15671" xr:uid="{DAA6396E-5617-4A70-B574-AFCD162D4D30}"/>
    <cellStyle name="Comma 6 4 3 2 2 3" xfId="8124" xr:uid="{6C0A3AD5-AA43-4E8F-AD77-C0019D0A2C78}"/>
    <cellStyle name="Comma 6 4 3 2 2 3 2" xfId="28805" xr:uid="{F2C78387-E4A4-41C7-80DE-D7182430BC82}"/>
    <cellStyle name="Comma 6 4 3 2 2 3 3" xfId="28126" xr:uid="{3D9342C1-D49F-4D43-8AC1-93AE5F56062A}"/>
    <cellStyle name="Comma 6 4 3 2 2 3 4" xfId="18504" xr:uid="{2304C356-D9FF-4CB7-8D43-1928F2D47AFB}"/>
    <cellStyle name="Comma 6 4 3 2 2 4" xfId="10957" xr:uid="{A9FEC1FC-DA92-4D7E-A9BA-4BE6D80C1BBE}"/>
    <cellStyle name="Comma 6 4 3 2 2 4 2" xfId="21337" xr:uid="{A0857218-8F4D-4CD3-B2A0-11E1240D74D4}"/>
    <cellStyle name="Comma 6 4 3 2 2 5" xfId="22938" xr:uid="{F447AA7E-14C2-47CB-8EA8-D414A90848E1}"/>
    <cellStyle name="Comma 6 4 3 2 2 6" xfId="13551" xr:uid="{131ED52A-BDC5-46E9-BF9F-9B7B0B88F1B6}"/>
    <cellStyle name="Comma 6 4 3 2 3" xfId="2674" xr:uid="{00000000-0005-0000-0000-0000EE010000}"/>
    <cellStyle name="Comma 6 4 3 2 3 2" xfId="7797" xr:uid="{0F2D7387-1C2C-43EA-8D1B-DCD8B47814A5}"/>
    <cellStyle name="Comma 6 4 3 2 3 2 2" xfId="27269" xr:uid="{5B830BD1-7260-4C2A-8DB9-D8138AC7079C}"/>
    <cellStyle name="Comma 6 4 3 2 3 2 3" xfId="28437" xr:uid="{21009788-6F5C-4071-A2DC-85665187ADF3}"/>
    <cellStyle name="Comma 6 4 3 2 3 2 4" xfId="18177" xr:uid="{9C68AE63-D3BE-44EC-93A1-10DEC2A2FD8F}"/>
    <cellStyle name="Comma 6 4 3 2 3 3" xfId="10630" xr:uid="{E243FB16-8574-4B4D-9DCC-E703BA2E9B76}"/>
    <cellStyle name="Comma 6 4 3 2 3 3 2" xfId="21010" xr:uid="{73F9FFA3-B985-40BB-8F39-555D2D339E60}"/>
    <cellStyle name="Comma 6 4 3 2 3 4" xfId="25067" xr:uid="{8943FECE-0FE9-448B-8798-C7D4A06BFB9E}"/>
    <cellStyle name="Comma 6 4 3 2 3 5" xfId="15344" xr:uid="{FC4FEB2E-5924-4D22-91C3-E4EA0BEE808D}"/>
    <cellStyle name="Comma 6 4 3 2 4" xfId="3649" xr:uid="{00000000-0005-0000-0000-00007C020000}"/>
    <cellStyle name="Comma 6 4 3 2 5" xfId="4261" xr:uid="{A51EAC08-E66F-40E2-903C-7CC3150401A1}"/>
    <cellStyle name="Comma 6 4 3 2 5 2" xfId="9032" xr:uid="{9CB19842-F4C9-4617-BA4E-C32A4ABED1D6}"/>
    <cellStyle name="Comma 6 4 3 2 5 2 2" xfId="19412" xr:uid="{29A40CE9-1ADF-482C-8C07-4FAB69ECEEE9}"/>
    <cellStyle name="Comma 6 4 3 2 5 2 3" xfId="31036" xr:uid="{48EC53A8-509B-4602-9481-7646B7A295C3}"/>
    <cellStyle name="Comma 6 4 3 2 5 2 4" xfId="30725" xr:uid="{DAB1BA0C-8406-4AF8-9D58-1646B3244154}"/>
    <cellStyle name="Comma 6 4 3 2 5 3" xfId="11865" xr:uid="{23A53419-8BF1-421F-A70F-CACA88D74416}"/>
    <cellStyle name="Comma 6 4 3 2 5 3 2" xfId="22245" xr:uid="{EB58247D-0D07-4A99-B592-41F2A71DB9DA}"/>
    <cellStyle name="Comma 6 4 3 2 5 4" xfId="27781" xr:uid="{70C3B298-AD80-4B7B-B6B7-937B7807FEF0}"/>
    <cellStyle name="Comma 6 4 3 2 5 5" xfId="26941" xr:uid="{0A76B398-CCEB-44F2-A850-E5E77487E760}"/>
    <cellStyle name="Comma 6 4 3 2 5 6" xfId="16579" xr:uid="{2E50FF22-5A32-4A14-A5DC-A900B3753DB5}"/>
    <cellStyle name="Comma 6 4 3 2 6" xfId="5594" xr:uid="{5E2AC345-4328-4BFD-8DA3-5CCEC7838AEA}"/>
    <cellStyle name="Comma 6 4 3 2 6 2" xfId="29720" xr:uid="{B517F1E3-A38C-4F58-A6FD-5D445DFE68EB}"/>
    <cellStyle name="Comma 6 4 3 2 6 2 2" xfId="30966" xr:uid="{68C3F424-D42B-415D-A275-3C3491C69598}"/>
    <cellStyle name="Comma 6 4 3 2 7" xfId="22717" xr:uid="{2381AC7C-D874-457D-824B-CD7134186CFD}"/>
    <cellStyle name="Comma 6 4 3 2 8" xfId="13081" xr:uid="{CB1CC082-7815-46C3-8934-9E81858CC6E3}"/>
    <cellStyle name="Comma 6 4 3 3" xfId="1701" xr:uid="{00000000-0005-0000-0000-00007D020000}"/>
    <cellStyle name="Comma 6 4 3 3 2" xfId="3046" xr:uid="{00000000-0005-0000-0000-0000F0010000}"/>
    <cellStyle name="Comma 6 4 3 3 2 2" xfId="8125" xr:uid="{E1647CBD-57C7-49A5-8AD5-21902424509E}"/>
    <cellStyle name="Comma 6 4 3 3 2 2 2" xfId="28806" xr:uid="{7AF06F04-B747-4D85-A892-73CBA0EA89FC}"/>
    <cellStyle name="Comma 6 4 3 3 2 2 3" xfId="26418" xr:uid="{A4AFFC74-E361-4181-9D14-1A2AA74BA744}"/>
    <cellStyle name="Comma 6 4 3 3 2 2 4" xfId="18505" xr:uid="{80803E80-3592-497A-882C-532D47CAD3F1}"/>
    <cellStyle name="Comma 6 4 3 3 2 3" xfId="10958" xr:uid="{A5CEA30C-A014-4CC8-B570-6C5E75F60085}"/>
    <cellStyle name="Comma 6 4 3 3 2 3 2" xfId="21338" xr:uid="{B2944D65-2E02-4493-94E6-C3ED577A2F5A}"/>
    <cellStyle name="Comma 6 4 3 3 2 4" xfId="24513" xr:uid="{99256903-5A76-4761-8307-3040FBD844E4}"/>
    <cellStyle name="Comma 6 4 3 3 2 5" xfId="15672" xr:uid="{797CFECA-5B3A-425C-8321-CA57176B4E48}"/>
    <cellStyle name="Comma 6 4 3 3 3" xfId="3612" xr:uid="{00000000-0005-0000-0000-00007D020000}"/>
    <cellStyle name="Comma 6 4 3 3 4" xfId="4405" xr:uid="{8749C45E-E41A-4304-B61B-78506631CC99}"/>
    <cellStyle name="Comma 6 4 3 3 4 2" xfId="9176" xr:uid="{58432CAA-B985-4BC9-9656-18D51ACB7F3C}"/>
    <cellStyle name="Comma 6 4 3 3 4 2 2" xfId="19556" xr:uid="{130B0B8D-4585-458D-947D-4883D9BB8669}"/>
    <cellStyle name="Comma 6 4 3 3 4 2 3" xfId="31070" xr:uid="{64CBF01D-BCC0-4E97-A30C-4817D685CDEB}"/>
    <cellStyle name="Comma 6 4 3 3 4 2 4" xfId="30726" xr:uid="{32E7DD8E-8E93-48A0-B22A-199885881375}"/>
    <cellStyle name="Comma 6 4 3 3 4 3" xfId="12009" xr:uid="{88B8CD83-86AD-4EDE-8804-B00361DDCBA9}"/>
    <cellStyle name="Comma 6 4 3 3 4 3 2" xfId="22389" xr:uid="{77E9CE91-FD59-4A3C-8041-0796A6B5D588}"/>
    <cellStyle name="Comma 6 4 3 3 4 4" xfId="16723" xr:uid="{4DCC8238-8690-47E5-AC62-1D9F5187A8AC}"/>
    <cellStyle name="Comma 6 4 3 3 5" xfId="5595" xr:uid="{8CF9A14E-6DB8-411F-9023-F13F2916B13F}"/>
    <cellStyle name="Comma 6 4 3 3 5 2" xfId="29705" xr:uid="{8C47B7A5-55DE-41F0-ABE8-96B67015A584}"/>
    <cellStyle name="Comma 6 4 3 3 6" xfId="24025" xr:uid="{8B39DA3A-C438-4ADA-826C-4F6E92D2FD76}"/>
    <cellStyle name="Comma 6 4 3 3 7" xfId="13552" xr:uid="{B90FC4BC-D5EE-4BFC-97CD-4E73557F868E}"/>
    <cellStyle name="Comma 6 4 3 4" xfId="1699" xr:uid="{00000000-0005-0000-0000-00007E020000}"/>
    <cellStyle name="Comma 6 4 3 4 2" xfId="3044" xr:uid="{00000000-0005-0000-0000-0000F1010000}"/>
    <cellStyle name="Comma 6 4 3 4 2 2" xfId="8123" xr:uid="{3608156F-8EFF-4B12-B2DE-E52AD2437F57}"/>
    <cellStyle name="Comma 6 4 3 4 2 2 2" xfId="28804" xr:uid="{B98C073F-6138-401A-83A0-F369A3A9D6F6}"/>
    <cellStyle name="Comma 6 4 3 4 2 2 3" xfId="27089" xr:uid="{46AB2BEE-3AC9-4711-AFA2-9CF90C02A985}"/>
    <cellStyle name="Comma 6 4 3 4 2 2 4" xfId="18503" xr:uid="{B643F2D4-3235-49CA-A168-457CC3C641F7}"/>
    <cellStyle name="Comma 6 4 3 4 2 3" xfId="10956" xr:uid="{04D550A1-46DD-4932-B220-53E593ED5562}"/>
    <cellStyle name="Comma 6 4 3 4 2 3 2" xfId="21336" xr:uid="{482C49D2-0469-4D42-A938-CE70AC63C0E6}"/>
    <cellStyle name="Comma 6 4 3 4 2 4" xfId="25642" xr:uid="{400FD5B9-741B-4FA3-9B44-D231F7466CE7}"/>
    <cellStyle name="Comma 6 4 3 4 2 5" xfId="15670" xr:uid="{5FD351B0-0009-4143-9224-F9D3B6D1470E}"/>
    <cellStyle name="Comma 6 4 3 4 3" xfId="3697" xr:uid="{00000000-0005-0000-0000-00007E020000}"/>
    <cellStyle name="Comma 6 4 3 4 4" xfId="5593" xr:uid="{597046DC-F5C8-4A2C-9A13-CCBC4373604F}"/>
    <cellStyle name="Comma 6 4 3 4 4 2" xfId="29949" xr:uid="{A9380C1B-14A6-4B53-9630-BB03006EEA3E}"/>
    <cellStyle name="Comma 6 4 3 4 5" xfId="25477" xr:uid="{AEBF6BF0-781B-4251-9C43-BF55D4DC9F58}"/>
    <cellStyle name="Comma 6 4 3 4 6" xfId="13550" xr:uid="{B4199247-567C-4F13-B7D1-F52C7E04729D}"/>
    <cellStyle name="Comma 6 4 3 5" xfId="2631" xr:uid="{00000000-0005-0000-0000-0000F2010000}"/>
    <cellStyle name="Comma 6 4 3 5 2" xfId="5892" xr:uid="{4BECADB6-235B-4CAC-85C0-80D0E27B1737}"/>
    <cellStyle name="Comma 6 4 3 5 2 2" xfId="28301" xr:uid="{1BA41FC7-0065-4D43-BA00-BDEAFE6AEDAD}"/>
    <cellStyle name="Comma 6 4 3 5 2 3" xfId="27213" xr:uid="{BF202D75-2FFE-4931-8BE5-4A175775E00B}"/>
    <cellStyle name="Comma 6 4 3 5 2 4" xfId="15302" xr:uid="{5B87071E-8FCF-43D2-9B8C-50EBB975AD9F}"/>
    <cellStyle name="Comma 6 4 3 5 3" xfId="7755" xr:uid="{5E3F39A1-AB86-48FC-AE39-E9EBF19A365A}"/>
    <cellStyle name="Comma 6 4 3 5 3 2" xfId="18135" xr:uid="{D3B9B875-3C36-4038-A144-7BABB514FC75}"/>
    <cellStyle name="Comma 6 4 3 5 4" xfId="10588" xr:uid="{8F0C5218-4D09-4D7A-964D-0AFC40F6DFEB}"/>
    <cellStyle name="Comma 6 4 3 5 4 2" xfId="20968" xr:uid="{F969427A-56A9-4C66-B48B-5630DFB9516B}"/>
    <cellStyle name="Comma 6 4 3 5 5" xfId="24236" xr:uid="{C18D7421-1938-4614-97DD-D9CCFEB24FF0}"/>
    <cellStyle name="Comma 6 4 3 5 6" xfId="13018" xr:uid="{73E37B0D-96A4-40DD-A58F-BE503DB3A20D}"/>
    <cellStyle name="Comma 6 4 3 6" xfId="4126" xr:uid="{BC11153B-3590-4A4C-9A42-D5B85167EDEC}"/>
    <cellStyle name="Comma 6 4 3 6 2" xfId="8897" xr:uid="{5987FDF2-CD76-4027-8C40-BADE8EB16492}"/>
    <cellStyle name="Comma 6 4 3 6 2 2" xfId="19277" xr:uid="{C77FE529-4055-4AE2-90DD-A660AD868028}"/>
    <cellStyle name="Comma 6 4 3 6 2 3" xfId="31009" xr:uid="{2C79F960-4C49-4A44-BE3E-BA4DD4C9FBB0}"/>
    <cellStyle name="Comma 6 4 3 6 2 4" xfId="30724" xr:uid="{888020BF-966F-45AF-AD87-05FC86173A31}"/>
    <cellStyle name="Comma 6 4 3 6 3" xfId="11730" xr:uid="{C5637927-D691-4E7B-8071-78C18F69F33B}"/>
    <cellStyle name="Comma 6 4 3 6 3 2" xfId="22110" xr:uid="{FF695EF4-4938-421C-B4C1-B1580C099238}"/>
    <cellStyle name="Comma 6 4 3 6 4" xfId="24160" xr:uid="{DA708D23-DBBB-4E21-A69E-2C68CD775D36}"/>
    <cellStyle name="Comma 6 4 3 6 5" xfId="26772" xr:uid="{427B066A-B632-4273-AD4F-6D47319C3D9E}"/>
    <cellStyle name="Comma 6 4 3 6 6" xfId="16444" xr:uid="{74E4A04D-2625-40F8-913E-E71CD7A37B6E}"/>
    <cellStyle name="Comma 6 4 3 7" xfId="4888" xr:uid="{FF7A6E91-B71F-402F-84BE-27BA9A689206}"/>
    <cellStyle name="Comma 6 4 3 7 2" xfId="26954" xr:uid="{E692CFC7-761B-4524-AEF1-ADA4AE5C43EA}"/>
    <cellStyle name="Comma 6 4 3 7 3" xfId="28460" xr:uid="{EF2DDD8E-D26A-4D5D-AC55-67A7CC964379}"/>
    <cellStyle name="Comma 6 4 3 7 4" xfId="14180" xr:uid="{958C6408-2027-4BE6-B6CD-ED8CF2230424}"/>
    <cellStyle name="Comma 6 4 3 8" xfId="6633" xr:uid="{A8484347-CEB4-4D7F-B443-41F73EC9CF28}"/>
    <cellStyle name="Comma 6 4 3 8 2" xfId="17013" xr:uid="{86F2C499-DC60-442F-906F-348F5F5B6154}"/>
    <cellStyle name="Comma 6 4 3 9" xfId="9466" xr:uid="{44DF4BDE-7007-468D-A11A-5B176D57FA95}"/>
    <cellStyle name="Comma 6 4 3 9 2" xfId="19846" xr:uid="{6A3C9AA7-7596-4832-B681-46D68794F167}"/>
    <cellStyle name="Comma 6 4 4" xfId="499" xr:uid="{00000000-0005-0000-0000-00007F020000}"/>
    <cellStyle name="Comma 6 4 4 10" xfId="13079" xr:uid="{161F3D9E-FDAC-4369-8A82-BAFFD660836D}"/>
    <cellStyle name="Comma 6 4 4 2" xfId="1703" xr:uid="{00000000-0005-0000-0000-000080020000}"/>
    <cellStyle name="Comma 6 4 4 2 2" xfId="3047" xr:uid="{00000000-0005-0000-0000-0000F4010000}"/>
    <cellStyle name="Comma 6 4 4 2 2 2" xfId="8126" xr:uid="{144748D8-8110-4C5D-823F-47C3385D852A}"/>
    <cellStyle name="Comma 6 4 4 2 2 2 2" xfId="28807" xr:uid="{6AD90FE4-3CB8-4933-9B68-7C7298C52AE0}"/>
    <cellStyle name="Comma 6 4 4 2 2 2 3" xfId="28242" xr:uid="{238413C4-BC84-456A-A16A-38101E29D3E0}"/>
    <cellStyle name="Comma 6 4 4 2 2 2 4" xfId="18506" xr:uid="{F8F41174-04D6-4C1F-957B-0A4EDEB6160D}"/>
    <cellStyle name="Comma 6 4 4 2 2 3" xfId="10959" xr:uid="{05BA871B-49D9-49A9-BB48-6443A0BBCD06}"/>
    <cellStyle name="Comma 6 4 4 2 2 3 2" xfId="21339" xr:uid="{34C15700-FD27-4498-8393-09C164FCD201}"/>
    <cellStyle name="Comma 6 4 4 2 2 4" xfId="24760" xr:uid="{F1599F21-A582-4D54-8F2B-1F18A24D247D}"/>
    <cellStyle name="Comma 6 4 4 2 2 5" xfId="15673" xr:uid="{A3EA306A-3791-432B-8C4B-EF911D8EF55F}"/>
    <cellStyle name="Comma 6 4 4 2 3" xfId="3640" xr:uid="{00000000-0005-0000-0000-000080020000}"/>
    <cellStyle name="Comma 6 4 4 2 4" xfId="5596" xr:uid="{D7CC43DA-455D-407E-BF01-57D0564EA6B6}"/>
    <cellStyle name="Comma 6 4 4 2 4 2" xfId="29950" xr:uid="{FDB36AFE-899A-4744-9DD8-6E4865CE36DC}"/>
    <cellStyle name="Comma 6 4 4 2 5" xfId="23458" xr:uid="{25976DFB-D12E-44FC-BA6D-3E379ED1878F}"/>
    <cellStyle name="Comma 6 4 4 2 6" xfId="13553" xr:uid="{3DB1E49B-06F4-4933-AD00-0C600988B65B}"/>
    <cellStyle name="Comma 6 4 4 3" xfId="1704" xr:uid="{00000000-0005-0000-0000-000081020000}"/>
    <cellStyle name="Comma 6 4 4 3 2" xfId="4624" xr:uid="{9494D2FE-9603-4520-BB34-B0A7762C3101}"/>
    <cellStyle name="Comma 6 4 4 3 2 2" xfId="9395" xr:uid="{82C1F46B-3AB1-4180-B72C-C27061F6C38D}"/>
    <cellStyle name="Comma 6 4 4 3 2 2 2" xfId="19775" xr:uid="{D912D5B9-435E-47F8-B665-98B3269A7A93}"/>
    <cellStyle name="Comma 6 4 4 3 2 3" xfId="12228" xr:uid="{19AF2720-C897-4870-88B1-1084B759AD28}"/>
    <cellStyle name="Comma 6 4 4 3 2 3 2" xfId="22608" xr:uid="{BA23040E-9D36-43EE-A03D-912871B8A62D}"/>
    <cellStyle name="Comma 6 4 4 3 2 4" xfId="26198" xr:uid="{472BDDCC-6E87-4271-800D-0A670E255469}"/>
    <cellStyle name="Comma 6 4 4 3 2 5" xfId="27935" xr:uid="{C21A1C05-1A22-43CB-B467-F45DFFC42A54}"/>
    <cellStyle name="Comma 6 4 4 3 2 6" xfId="16942" xr:uid="{0B261E0F-2906-43CC-8B78-EF21FAC3E3A4}"/>
    <cellStyle name="Comma 6 4 4 3 3" xfId="25010" xr:uid="{D13AD506-B971-43E8-9263-B2003BB20B7B}"/>
    <cellStyle name="Comma 6 4 4 3 3 2" xfId="29901" xr:uid="{DE18F8CC-9AE1-4F5E-9463-70483CF3EC52}"/>
    <cellStyle name="Comma 6 4 4 3 4" xfId="30015" xr:uid="{54B5A641-CBAA-4C36-9169-160B5E571C1F}"/>
    <cellStyle name="Comma 6 4 4 4" xfId="1702" xr:uid="{00000000-0005-0000-0000-000082020000}"/>
    <cellStyle name="Comma 6 4 4 5" xfId="4259" xr:uid="{F88A1956-BAD7-4D08-9EEC-B2583E75D0DD}"/>
    <cellStyle name="Comma 6 4 4 5 2" xfId="9030" xr:uid="{921BDAC3-0294-4D86-8C5F-754A50525046}"/>
    <cellStyle name="Comma 6 4 4 5 2 2" xfId="19410" xr:uid="{7F2C0D14-E739-477C-A33B-5DDBE2A55F78}"/>
    <cellStyle name="Comma 6 4 4 5 2 3" xfId="31034" xr:uid="{7E47475A-DD01-4834-94C2-1630B8804BB1}"/>
    <cellStyle name="Comma 6 4 4 5 2 4" xfId="30727" xr:uid="{162F962F-579D-4E61-99F1-D903E08A5944}"/>
    <cellStyle name="Comma 6 4 4 5 3" xfId="11863" xr:uid="{CB563B1E-333D-437D-80F1-F1E92395B99F}"/>
    <cellStyle name="Comma 6 4 4 5 3 2" xfId="22243" xr:uid="{DAB37DDA-1810-4257-AF18-71A6F4AEF98C}"/>
    <cellStyle name="Comma 6 4 4 5 4" xfId="25901" xr:uid="{6E4D4D61-4FA4-40F8-B260-4F74A35085BF}"/>
    <cellStyle name="Comma 6 4 4 5 5" xfId="26027" xr:uid="{0AE5C490-7D0B-48C0-B974-61B1DA7B0177}"/>
    <cellStyle name="Comma 6 4 4 5 6" xfId="16577" xr:uid="{C055D660-BCFC-4A7A-8BC6-76732CE75695}"/>
    <cellStyle name="Comma 6 4 4 6" xfId="4889" xr:uid="{C522401C-4DD6-4E1D-99C9-6E3D20EE2307}"/>
    <cellStyle name="Comma 6 4 4 6 2" xfId="14181" xr:uid="{5A0FF2A1-DA42-4A5E-AA72-2558B44A6109}"/>
    <cellStyle name="Comma 6 4 4 7" xfId="6634" xr:uid="{73F23711-DC0F-4F58-BF0D-2FB69ED65B37}"/>
    <cellStyle name="Comma 6 4 4 7 2" xfId="17014" xr:uid="{4087778A-5F0C-451B-A20D-77C3676FFA5F}"/>
    <cellStyle name="Comma 6 4 4 8" xfId="9467" xr:uid="{3B9B1F41-8EAC-4A06-9F83-A42D7AB79BB2}"/>
    <cellStyle name="Comma 6 4 4 8 2" xfId="19847" xr:uid="{689CAA96-C143-47E1-B5AD-C8E73BCD6AA1}"/>
    <cellStyle name="Comma 6 4 4 9" xfId="23862" xr:uid="{7228455F-2DD3-482A-BC3F-C95BE560FE7B}"/>
    <cellStyle name="Comma 6 4 5" xfId="1705" xr:uid="{00000000-0005-0000-0000-000083020000}"/>
    <cellStyle name="Comma 6 4 5 2" xfId="3048" xr:uid="{00000000-0005-0000-0000-0000F5010000}"/>
    <cellStyle name="Comma 6 4 5 2 2" xfId="8127" xr:uid="{54D4C34B-2D2B-447A-B5B4-5775E8620FFC}"/>
    <cellStyle name="Comma 6 4 5 2 2 2" xfId="28808" xr:uid="{B647D0DC-ECE0-42C5-BCA0-0BB0781E8855}"/>
    <cellStyle name="Comma 6 4 5 2 2 2 2" xfId="31221" xr:uid="{691BCCD8-3FCB-46F4-AA19-66BD8B2792E8}"/>
    <cellStyle name="Comma 6 4 5 2 2 2 3" xfId="30729" xr:uid="{787E4866-BDC8-4893-9282-491F88D13FE5}"/>
    <cellStyle name="Comma 6 4 5 2 2 3" xfId="28586" xr:uid="{46477F41-C513-4AA2-B52E-DD5043778A61}"/>
    <cellStyle name="Comma 6 4 5 2 2 4" xfId="18507" xr:uid="{AE896CAB-4E2D-4BC4-A2FB-544C8CDB6C94}"/>
    <cellStyle name="Comma 6 4 5 2 3" xfId="10960" xr:uid="{50637E51-5562-46AD-B882-65EC355770F2}"/>
    <cellStyle name="Comma 6 4 5 2 3 2" xfId="21340" xr:uid="{850D5D37-6DE8-4841-9460-F73B80017985}"/>
    <cellStyle name="Comma 6 4 5 2 4" xfId="23525" xr:uid="{5BC62036-1F54-49D8-99C8-F8F4DB207CE7}"/>
    <cellStyle name="Comma 6 4 5 2 5" xfId="15674" xr:uid="{21144154-8EC4-4BBF-9F05-1059A220AD7A}"/>
    <cellStyle name="Comma 6 4 5 3" xfId="3590" xr:uid="{00000000-0005-0000-0000-000083020000}"/>
    <cellStyle name="Comma 6 4 5 4" xfId="4406" xr:uid="{7541ECBE-E625-46C2-913D-030F44B4E812}"/>
    <cellStyle name="Comma 6 4 5 4 2" xfId="9177" xr:uid="{10C0E120-5A4F-40E2-A73A-0F419D8AFE7D}"/>
    <cellStyle name="Comma 6 4 5 4 2 2" xfId="19557" xr:uid="{42C0B2DC-4602-4CB8-B7DD-A48E64A1A11E}"/>
    <cellStyle name="Comma 6 4 5 4 2 3" xfId="31071" xr:uid="{22979A5B-49A1-42E6-BA89-CCDBEAE37202}"/>
    <cellStyle name="Comma 6 4 5 4 2 4" xfId="30728" xr:uid="{E5F89DE4-F2D2-4C08-B671-36C13540F10E}"/>
    <cellStyle name="Comma 6 4 5 4 3" xfId="12010" xr:uid="{BC30DDE6-6812-430F-A96A-70862DC750C2}"/>
    <cellStyle name="Comma 6 4 5 4 3 2" xfId="22390" xr:uid="{94CCDCB7-721D-4547-9880-5CA7F7110942}"/>
    <cellStyle name="Comma 6 4 5 4 4" xfId="16724" xr:uid="{1A4CDAA2-885C-4A5C-95B3-C6CE07D1A4F9}"/>
    <cellStyle name="Comma 6 4 5 5" xfId="5597" xr:uid="{8F23EDCF-D0A9-4732-B643-145982D71AB9}"/>
    <cellStyle name="Comma 6 4 5 5 2" xfId="29684" xr:uid="{EF3BD0A6-DB09-431F-92E2-3C8D869A5B95}"/>
    <cellStyle name="Comma 6 4 5 5 2 2" xfId="30967" xr:uid="{308557D5-49FB-45ED-B51A-8AA44B8D7B71}"/>
    <cellStyle name="Comma 6 4 5 6" xfId="24374" xr:uid="{91D1EDE4-7110-405F-8750-08A556862BDF}"/>
    <cellStyle name="Comma 6 4 5 7" xfId="13554" xr:uid="{A7F02A6C-6510-4740-9354-BBF236F91E84}"/>
    <cellStyle name="Comma 6 4 6" xfId="1706" xr:uid="{00000000-0005-0000-0000-000084020000}"/>
    <cellStyle name="Comma 6 4 6 2" xfId="2873" xr:uid="{00000000-0005-0000-0000-0000F6010000}"/>
    <cellStyle name="Comma 6 4 6 2 2" xfId="7989" xr:uid="{DFBB432E-3A5A-496E-818E-C55060EC3CBB}"/>
    <cellStyle name="Comma 6 4 6 2 2 2" xfId="26251" xr:uid="{A6D4DEA5-5A3D-446F-9100-76438298D113}"/>
    <cellStyle name="Comma 6 4 6 2 2 2 2" xfId="31170" xr:uid="{9743733B-E35B-44C2-895E-4E9F3FD9AD20}"/>
    <cellStyle name="Comma 6 4 6 2 2 2 3" xfId="30730" xr:uid="{36F4C335-21C6-4B80-A783-6DEE9EA2C7B3}"/>
    <cellStyle name="Comma 6 4 6 2 2 3" xfId="26688" xr:uid="{F4F25F70-E51E-45AB-A23C-17588D0AB7CF}"/>
    <cellStyle name="Comma 6 4 6 2 2 4" xfId="18369" xr:uid="{751CBBBD-02F1-4EC8-A428-B1D92AA0FD74}"/>
    <cellStyle name="Comma 6 4 6 2 3" xfId="10822" xr:uid="{4B0563F5-F4ED-4FF4-B040-CF8FC99765CE}"/>
    <cellStyle name="Comma 6 4 6 2 3 2" xfId="21202" xr:uid="{6A137480-FFB3-476C-8BA5-C9E9950A55B4}"/>
    <cellStyle name="Comma 6 4 6 2 4" xfId="22968" xr:uid="{92746F34-F1DA-4DC9-AA9E-79EFD699D503}"/>
    <cellStyle name="Comma 6 4 6 2 5" xfId="15536" xr:uid="{F1E2F4F3-F31F-4441-8AD3-41AFDF0573C0}"/>
    <cellStyle name="Comma 6 4 6 3" xfId="3685" xr:uid="{00000000-0005-0000-0000-000084020000}"/>
    <cellStyle name="Comma 6 4 6 4" xfId="5598" xr:uid="{A8028302-ED8A-40B8-8A70-7BEFE282F4FC}"/>
    <cellStyle name="Comma 6 4 6 4 2" xfId="29922" xr:uid="{CDA048C9-974C-400A-AA42-F64BD97DF22B}"/>
    <cellStyle name="Comma 6 4 6 5" xfId="23416" xr:uid="{C2BB730C-BD1C-467F-A026-B3DC5A68504F}"/>
    <cellStyle name="Comma 6 4 6 6" xfId="13367" xr:uid="{1AC7631A-FD2B-4EB4-9784-B8AF1011B9CD}"/>
    <cellStyle name="Comma 6 4 7" xfId="1692" xr:uid="{00000000-0005-0000-0000-000085020000}"/>
    <cellStyle name="Comma 6 4 7 2" xfId="2468" xr:uid="{00000000-0005-0000-0000-0000F7010000}"/>
    <cellStyle name="Comma 6 4 7 2 2" xfId="7592" xr:uid="{A65CD5EB-1051-4973-BA95-26C5C049E7B7}"/>
    <cellStyle name="Comma 6 4 7 2 2 2" xfId="17972" xr:uid="{F1AB390C-53D0-4162-83C7-8EA513F983E3}"/>
    <cellStyle name="Comma 6 4 7 2 3" xfId="10425" xr:uid="{11D00CB4-211A-455B-B691-7CC4AD02121C}"/>
    <cellStyle name="Comma 6 4 7 2 3 2" xfId="20805" xr:uid="{7E0350DF-70CE-4B56-A34F-A26805D35A02}"/>
    <cellStyle name="Comma 6 4 7 2 4" xfId="27400" xr:uid="{46B2D801-E2B4-415C-A933-BDBDE9533E7C}"/>
    <cellStyle name="Comma 6 4 7 2 5" xfId="26154" xr:uid="{7CFDDA6D-9A08-4A78-B530-EB2BD8ECFC7B}"/>
    <cellStyle name="Comma 6 4 7 2 6" xfId="15139" xr:uid="{74FD98A7-4C92-4590-AADB-1C3B55717B94}"/>
    <cellStyle name="Comma 6 4 7 3" xfId="3635" xr:uid="{00000000-0005-0000-0000-000085020000}"/>
    <cellStyle name="Comma 6 4 7 4" xfId="5588" xr:uid="{5F3C36C8-D1B5-4C42-9705-CB72C5A4950A}"/>
    <cellStyle name="Comma 6 4 7 4 2" xfId="29862" xr:uid="{C263C62B-DABD-420C-A97D-0F3CE47933DF}"/>
    <cellStyle name="Comma 6 4 7 5" xfId="22830" xr:uid="{80ED073A-316E-4622-8079-102557309958}"/>
    <cellStyle name="Comma 6 4 7 6" xfId="12855" xr:uid="{F1798703-5663-4830-80B6-46478CA449D9}"/>
    <cellStyle name="Comma 6 4 8" xfId="2222" xr:uid="{00000000-0005-0000-0000-0000E6010000}"/>
    <cellStyle name="Comma 6 4 8 2" xfId="7348" xr:uid="{C41CE54C-FD8B-4A42-9930-9155DD2D3E09}"/>
    <cellStyle name="Comma 6 4 8 2 2" xfId="17728" xr:uid="{65DA0D79-1C0A-41F2-9143-825CBCBDD161}"/>
    <cellStyle name="Comma 6 4 8 2 2 2" xfId="31122" xr:uid="{24EFB6D6-DF65-42CC-96F4-F84914B8D4E7}"/>
    <cellStyle name="Comma 6 4 8 2 2 3" xfId="30731" xr:uid="{29EF420D-7071-41EC-A1CD-1C25DE9D0314}"/>
    <cellStyle name="Comma 6 4 8 3" xfId="10181" xr:uid="{908AC10B-86A3-411D-A405-A408A77ECBD5}"/>
    <cellStyle name="Comma 6 4 8 3 2" xfId="20561" xr:uid="{DC3F41D7-DCD9-4D73-9B1B-D3871BC7F286}"/>
    <cellStyle name="Comma 6 4 8 4" xfId="25406" xr:uid="{4359DC52-0CBD-4BDF-8FB2-AFDE5782EC45}"/>
    <cellStyle name="Comma 6 4 8 5" xfId="27613" xr:uid="{7F10D4B5-D9AF-4A09-8572-6652D106B2F7}"/>
    <cellStyle name="Comma 6 4 8 6" xfId="14895" xr:uid="{EB5A04D0-C700-4751-AC83-4883233AC4E1}"/>
    <cellStyle name="Comma 6 4 9" xfId="3867" xr:uid="{44D94F21-4B52-4460-9384-B6B9C6F74F70}"/>
    <cellStyle name="Comma 6 4 9 2" xfId="8698" xr:uid="{8384AADA-23E2-4A6B-A8D3-8EFF809C4492}"/>
    <cellStyle name="Comma 6 4 9 2 2" xfId="19078" xr:uid="{0325ACFA-2711-4CCD-A95E-46F0118EE30F}"/>
    <cellStyle name="Comma 6 4 9 3" xfId="11531" xr:uid="{8ABDBCA1-3D1C-410C-B9B7-FDC8023C9FBC}"/>
    <cellStyle name="Comma 6 4 9 3 2" xfId="21911" xr:uid="{BE857919-D2AA-423B-A68D-C9D2B6CDC4A4}"/>
    <cellStyle name="Comma 6 4 9 4" xfId="27711" xr:uid="{BCF7AB0B-7FF1-4ED6-A2B9-6C5D4BE30012}"/>
    <cellStyle name="Comma 6 4 9 5" xfId="27598" xr:uid="{3E954F38-21E4-424A-870B-3DF4002BE41B}"/>
    <cellStyle name="Comma 6 4 9 6" xfId="16245" xr:uid="{14FEADCD-C5DC-4910-9D9E-9078A2DC52FD}"/>
    <cellStyle name="Comma 6 5" xfId="1707" xr:uid="{00000000-0005-0000-0000-000086020000}"/>
    <cellStyle name="Comma 6 5 10" xfId="25750" xr:uid="{F3893E22-8AFA-4C20-88BE-99F6D0B7836B}"/>
    <cellStyle name="Comma 6 5 10 2" xfId="30004" xr:uid="{9BBA55C4-F717-4123-9745-FD974FD5C92B}"/>
    <cellStyle name="Comma 6 5 11" xfId="12958" xr:uid="{6081739D-F564-4AF8-9D03-600F4BF43A0D}"/>
    <cellStyle name="Comma 6 5 2" xfId="2675" xr:uid="{00000000-0005-0000-0000-0000F9010000}"/>
    <cellStyle name="Comma 6 5 2 2" xfId="3050" xr:uid="{00000000-0005-0000-0000-0000FA010000}"/>
    <cellStyle name="Comma 6 5 2 2 2" xfId="6163" xr:uid="{9072506B-66F6-434E-AF9A-C449954DC0D8}"/>
    <cellStyle name="Comma 6 5 2 2 2 2" xfId="27442" xr:uid="{9BBE47B7-6F11-45B5-8B2A-B0A3C36FE1BB}"/>
    <cellStyle name="Comma 6 5 2 2 2 2 2" xfId="31191" xr:uid="{325C7F89-E089-4071-A4CA-9ADB67FB52F9}"/>
    <cellStyle name="Comma 6 5 2 2 2 2 3" xfId="30733" xr:uid="{16F0985C-0D59-4C77-AE81-D539AE6EC8DC}"/>
    <cellStyle name="Comma 6 5 2 2 2 3" xfId="25994" xr:uid="{29FCB692-FD3E-4D43-8557-D799C388341A}"/>
    <cellStyle name="Comma 6 5 2 2 2 4" xfId="15676" xr:uid="{5CE6BAD9-BA76-4CB5-8800-77D44C849C38}"/>
    <cellStyle name="Comma 6 5 2 2 3" xfId="8129" xr:uid="{CE5D24FA-4D71-4FBE-8ABD-CFAD66472B47}"/>
    <cellStyle name="Comma 6 5 2 2 3 2" xfId="18509" xr:uid="{6069F6D0-7212-44E3-8E25-81661A9D5019}"/>
    <cellStyle name="Comma 6 5 2 2 4" xfId="10962" xr:uid="{7BD62EEE-A729-458D-B4B3-F68E635BB264}"/>
    <cellStyle name="Comma 6 5 2 2 4 2" xfId="21342" xr:uid="{AD7DC9C6-DC5C-44A6-9249-87D4B0A7A7C0}"/>
    <cellStyle name="Comma 6 5 2 2 5" xfId="24526" xr:uid="{7F466391-28BE-411E-B2DE-BE091A55F44A}"/>
    <cellStyle name="Comma 6 5 2 2 6" xfId="13556" xr:uid="{E4BE6815-7EC8-4CD5-9BD7-CBFE59D1CF49}"/>
    <cellStyle name="Comma 6 5 2 3" xfId="4262" xr:uid="{AE78412A-E3FD-4707-9349-D83D4CB2A6DF}"/>
    <cellStyle name="Comma 6 5 2 3 2" xfId="9033" xr:uid="{E04F1C4D-6215-48C9-8273-7D130D5F91D6}"/>
    <cellStyle name="Comma 6 5 2 3 2 2" xfId="29093" xr:uid="{F12DCF9A-CA5B-435F-8783-D7D7A2F6C175}"/>
    <cellStyle name="Comma 6 5 2 3 2 3" xfId="27011" xr:uid="{A7EDC08D-0DD7-4282-A2F4-ACBD8F2E9EE3}"/>
    <cellStyle name="Comma 6 5 2 3 2 4" xfId="19413" xr:uid="{01D3B6AA-65B1-45C6-BE98-8521B2340194}"/>
    <cellStyle name="Comma 6 5 2 3 2 5" xfId="31037" xr:uid="{8012AB0B-EB59-44A7-8DB7-259914660E82}"/>
    <cellStyle name="Comma 6 5 2 3 3" xfId="11866" xr:uid="{35E77887-7461-46CE-8CAC-49FA064BC684}"/>
    <cellStyle name="Comma 6 5 2 3 3 2" xfId="22246" xr:uid="{E16DFC60-DE26-40A4-BB19-DE0AF5BA5E71}"/>
    <cellStyle name="Comma 6 5 2 3 4" xfId="24173" xr:uid="{76B4C1B6-06C5-4A52-9551-5BF59DA735A3}"/>
    <cellStyle name="Comma 6 5 2 3 5" xfId="16580" xr:uid="{F083096D-6C9E-4EF8-BF38-7EAA039A1FF8}"/>
    <cellStyle name="Comma 6 5 2 4" xfId="5920" xr:uid="{D13FD7F3-58AF-4C81-814A-2FEC26EB0EE5}"/>
    <cellStyle name="Comma 6 5 2 4 2" xfId="28655" xr:uid="{90F87C2A-E3B4-4A3B-B5AC-CD9FF1CB3B92}"/>
    <cellStyle name="Comma 6 5 2 4 3" xfId="28052" xr:uid="{2E48367A-9396-43ED-B8EA-3AE7BCCC7C93}"/>
    <cellStyle name="Comma 6 5 2 4 4" xfId="15345" xr:uid="{FE28975C-1120-46E2-AE2B-57AE0ADC5BFD}"/>
    <cellStyle name="Comma 6 5 2 5" xfId="7798" xr:uid="{AEE457D1-6834-4469-9B49-34D97CE5E035}"/>
    <cellStyle name="Comma 6 5 2 5 2" xfId="18178" xr:uid="{78EBEE38-911A-4ADF-A398-2EDF0C44561C}"/>
    <cellStyle name="Comma 6 5 2 6" xfId="10631" xr:uid="{10FDC70E-6C80-42F3-8A52-BE45CC791EDB}"/>
    <cellStyle name="Comma 6 5 2 6 2" xfId="21011" xr:uid="{AE587D83-A7CB-4C01-BCA8-9E11CC2BC835}"/>
    <cellStyle name="Comma 6 5 2 7" xfId="23214" xr:uid="{AB361D29-4081-44C9-A5E9-DB52714463F5}"/>
    <cellStyle name="Comma 6 5 2 8" xfId="13082" xr:uid="{746895FD-FB8C-4EED-9F02-793D42642EFB}"/>
    <cellStyle name="Comma 6 5 3" xfId="3051" xr:uid="{00000000-0005-0000-0000-0000FB010000}"/>
    <cellStyle name="Comma 6 5 3 2" xfId="4407" xr:uid="{C911EB5E-6E7B-4CB3-8496-F6CCE884BF2D}"/>
    <cellStyle name="Comma 6 5 3 2 2" xfId="9178" xr:uid="{C9E444F1-FB04-4EFD-840F-941B5236CEC5}"/>
    <cellStyle name="Comma 6 5 3 2 2 2" xfId="19558" xr:uid="{7354D5C3-C2D3-4006-B5A7-37EEEAA03F4B}"/>
    <cellStyle name="Comma 6 5 3 2 2 3" xfId="31072" xr:uid="{A2A4928A-1757-4797-9AD6-3490D0D71705}"/>
    <cellStyle name="Comma 6 5 3 2 2 4" xfId="30734" xr:uid="{CC9E0DDD-F5C7-4081-BD6A-4AF5E6D9D0A0}"/>
    <cellStyle name="Comma 6 5 3 2 3" xfId="12011" xr:uid="{2BC2BFB9-8556-4E02-8D51-85A9A4066A50}"/>
    <cellStyle name="Comma 6 5 3 2 3 2" xfId="22391" xr:uid="{279F3012-F801-4901-855F-7207F0B8C6F5}"/>
    <cellStyle name="Comma 6 5 3 2 4" xfId="25766" xr:uid="{44B57F59-8D63-44FC-9A5D-4FB2EEAC2070}"/>
    <cellStyle name="Comma 6 5 3 2 5" xfId="26074" xr:uid="{379C5DA0-533C-48B5-B231-ECA27F7A9875}"/>
    <cellStyle name="Comma 6 5 3 2 6" xfId="16725" xr:uid="{56567B78-0819-460B-AB1A-50345959535A}"/>
    <cellStyle name="Comma 6 5 3 3" xfId="6164" xr:uid="{313C14E6-5D0D-4FEF-B7FA-102243C1E0EB}"/>
    <cellStyle name="Comma 6 5 3 3 2" xfId="15677" xr:uid="{99C5C290-A368-4B29-81E7-DE1E02D860C8}"/>
    <cellStyle name="Comma 6 5 3 4" xfId="8130" xr:uid="{EE3672A2-39EC-4801-B591-0EDBF521DB37}"/>
    <cellStyle name="Comma 6 5 3 4 2" xfId="18510" xr:uid="{99C90F8C-3849-42F7-B80E-53394043E507}"/>
    <cellStyle name="Comma 6 5 3 5" xfId="10963" xr:uid="{01B62E8D-BD90-4224-8DED-8A4A6EDD743D}"/>
    <cellStyle name="Comma 6 5 3 5 2" xfId="21343" xr:uid="{A5256953-0374-4D3F-AA09-24C136419803}"/>
    <cellStyle name="Comma 6 5 3 6" xfId="23480" xr:uid="{F7DAA880-D79D-4371-8FCA-5C59A2E1A85A}"/>
    <cellStyle name="Comma 6 5 3 7" xfId="13557" xr:uid="{C16AD644-B941-48BB-91D8-BFBCB2FF5E3B}"/>
    <cellStyle name="Comma 6 5 4" xfId="3049" xr:uid="{00000000-0005-0000-0000-0000FC010000}"/>
    <cellStyle name="Comma 6 5 4 2" xfId="6162" xr:uid="{77B98769-66EB-4F7C-9866-045F948AA391}"/>
    <cellStyle name="Comma 6 5 4 2 2" xfId="26979" xr:uid="{BA006FDD-D230-4740-8F19-385BCA299A85}"/>
    <cellStyle name="Comma 6 5 4 2 3" xfId="26580" xr:uid="{DEDB1051-D14F-42D5-8B77-0FDCFAE8744B}"/>
    <cellStyle name="Comma 6 5 4 2 4" xfId="15675" xr:uid="{95B7EA55-B59A-4C76-8EC3-A54B020BD472}"/>
    <cellStyle name="Comma 6 5 4 3" xfId="8128" xr:uid="{D165B3FE-DDB5-4059-8470-0266FCA7C301}"/>
    <cellStyle name="Comma 6 5 4 3 2" xfId="18508" xr:uid="{F2BECBEB-1EEF-4D21-9D43-F4CF9E187924}"/>
    <cellStyle name="Comma 6 5 4 4" xfId="10961" xr:uid="{0F425BC4-9E16-4EAB-A206-BF50C665721F}"/>
    <cellStyle name="Comma 6 5 4 4 2" xfId="21341" xr:uid="{D8B73855-A798-4565-8F47-F72CFC11BB00}"/>
    <cellStyle name="Comma 6 5 4 5" xfId="23786" xr:uid="{6F86A38B-C99F-4196-9DE4-4DCD766C4FBC}"/>
    <cellStyle name="Comma 6 5 4 6" xfId="13555" xr:uid="{C83477AA-13D9-44E0-83BE-3A04DDE9D026}"/>
    <cellStyle name="Comma 6 5 5" xfId="2571" xr:uid="{00000000-0005-0000-0000-0000F8010000}"/>
    <cellStyle name="Comma 6 5 5 2" xfId="7695" xr:uid="{1990EA53-C1B6-4704-8500-B9E147267AE1}"/>
    <cellStyle name="Comma 6 5 5 2 2" xfId="27343" xr:uid="{5DEC078C-F871-489B-9B9E-0235A93EED85}"/>
    <cellStyle name="Comma 6 5 5 2 3" xfId="26526" xr:uid="{B4880A4E-D7E4-4376-B404-8A288699E25D}"/>
    <cellStyle name="Comma 6 5 5 2 4" xfId="18075" xr:uid="{1F35AC32-3B10-44D6-881C-326D1C4E9F1D}"/>
    <cellStyle name="Comma 6 5 5 3" xfId="10528" xr:uid="{06C3247A-D84D-4960-AECB-588082306406}"/>
    <cellStyle name="Comma 6 5 5 3 2" xfId="20908" xr:uid="{6E2FF123-9FA0-48D1-80D2-5B25702AE77A}"/>
    <cellStyle name="Comma 6 5 5 4" xfId="24740" xr:uid="{5A4C6D9F-8500-4DEE-A02C-2B5DCABC18F9}"/>
    <cellStyle name="Comma 6 5 5 5" xfId="15242" xr:uid="{96001FF9-8FC9-49FC-8D37-C92BC6856A3D}"/>
    <cellStyle name="Comma 6 5 6" xfId="2053" xr:uid="{00000000-0005-0000-0000-000086020000}"/>
    <cellStyle name="Comma 6 5 6 2" xfId="28162" xr:uid="{885D212C-05ED-4BF0-B750-04B03BB0CBF8}"/>
    <cellStyle name="Comma 6 5 6 3" xfId="27109" xr:uid="{2FED39B2-98E6-41CC-AE80-60096B335C8F}"/>
    <cellStyle name="Comma 6 5 7" xfId="4236" xr:uid="{A60E7526-B9F5-49C6-B835-8CDFABECB725}"/>
    <cellStyle name="Comma 6 5 7 2" xfId="9007" xr:uid="{EDF2850F-F3AD-40BD-B91F-77CA8AA4A45F}"/>
    <cellStyle name="Comma 6 5 7 2 2" xfId="19387" xr:uid="{F6329403-3A8F-4848-9D9E-61FE7E399297}"/>
    <cellStyle name="Comma 6 5 7 2 3" xfId="31024" xr:uid="{14ACCE49-649F-4D5B-8F9D-24E42BD4A4E9}"/>
    <cellStyle name="Comma 6 5 7 2 4" xfId="30732" xr:uid="{57466AA1-E89A-486E-89A6-F5D9E03FEBE5}"/>
    <cellStyle name="Comma 6 5 7 3" xfId="11840" xr:uid="{0AF66E20-5078-45F0-926D-0FDF0E6EA049}"/>
    <cellStyle name="Comma 6 5 7 3 2" xfId="22220" xr:uid="{92DBCC9E-D1B5-49F0-8959-39A6EC73FB92}"/>
    <cellStyle name="Comma 6 5 7 4" xfId="16554" xr:uid="{048A871F-099F-4F46-A3BE-98DD42C94166}"/>
    <cellStyle name="Comma 6 5 8" xfId="5599" xr:uid="{F6A32834-0766-4403-BA6E-361E90744A35}"/>
    <cellStyle name="Comma 6 5 8 2" xfId="29824" xr:uid="{FA06CDE3-AD95-4F28-BB21-F621D65E4E87}"/>
    <cellStyle name="Comma 6 5 8 2 2" xfId="30968" xr:uid="{50FCA492-10FD-4CB8-BB65-65A595E6C1EE}"/>
    <cellStyle name="Comma 6 5 8 3" xfId="30626" xr:uid="{D6644BB0-0D0B-41C4-A086-5EB2E7A61544}"/>
    <cellStyle name="Comma 6 5 9" xfId="25484" xr:uid="{A765CB03-C487-41C6-93BE-38026305CF7A}"/>
    <cellStyle name="Comma 6 6" xfId="2162" xr:uid="{00000000-0005-0000-0000-0000E3010000}"/>
    <cellStyle name="Comma 6 6 2" xfId="7288" xr:uid="{E705E142-4DA3-463E-8FAC-F22F05BA6768}"/>
    <cellStyle name="Comma 6 6 2 2" xfId="17668" xr:uid="{4C7CA64C-5E91-4A80-B09D-7D8F8424733A}"/>
    <cellStyle name="Comma 6 6 3" xfId="10121" xr:uid="{340F1EE3-1B83-46E0-8F09-B4C26E25F181}"/>
    <cellStyle name="Comma 6 6 3 2" xfId="20501" xr:uid="{A499D17E-8057-4251-840D-CE412ABC86FB}"/>
    <cellStyle name="Comma 6 6 4" xfId="24885" xr:uid="{E52ED29D-5942-4801-8BAF-D34620EB8958}"/>
    <cellStyle name="Comma 6 6 5" xfId="26207" xr:uid="{4CB53949-7489-45BD-976C-5D2FEB288F44}"/>
    <cellStyle name="Comma 6 6 6" xfId="14835" xr:uid="{321E774C-65C4-4B9A-8C46-85BC07333FD0}"/>
    <cellStyle name="Comma 6 6 7" xfId="30433" xr:uid="{86EF0529-B324-4719-B2B1-2B9231FB2917}"/>
    <cellStyle name="Comma 6 6 8" xfId="31259" xr:uid="{40BDEAA4-3800-4985-8263-4E0A9E3CC9C3}"/>
    <cellStyle name="Comma 6 7" xfId="22761" xr:uid="{37A7E8A0-43E7-41E2-BDB1-D7874A32CC13}"/>
    <cellStyle name="Comma 6 7 2" xfId="30400" xr:uid="{8AB278A9-D60A-4CCF-8FB0-D023A9F7D997}"/>
    <cellStyle name="Comma 6 8" xfId="12393" xr:uid="{6793FA80-0871-42EE-B221-7655EE8126B8}"/>
    <cellStyle name="Comma 6 9" xfId="29550" xr:uid="{0C85103D-D993-4F13-A57F-2F08993A276F}"/>
    <cellStyle name="Comma 7" xfId="500" xr:uid="{00000000-0005-0000-0000-000087020000}"/>
    <cellStyle name="Comma 7 10" xfId="501" xr:uid="{00000000-0005-0000-0000-000088020000}"/>
    <cellStyle name="Comma 7 10 10" xfId="12670" xr:uid="{0304EF0E-9902-4BD9-8F2D-7BEAF7E53FF3}"/>
    <cellStyle name="Comma 7 10 2" xfId="1710" xr:uid="{00000000-0005-0000-0000-000089020000}"/>
    <cellStyle name="Comma 7 10 2 2" xfId="3052" xr:uid="{00000000-0005-0000-0000-0000FF010000}"/>
    <cellStyle name="Comma 7 10 2 2 2" xfId="8131" xr:uid="{4B684DFA-9692-4A26-A730-995AD8A60843}"/>
    <cellStyle name="Comma 7 10 2 2 2 2" xfId="18511" xr:uid="{3DCD4A56-62ED-4907-88B4-B6AFB0CCF392}"/>
    <cellStyle name="Comma 7 10 2 2 3" xfId="10964" xr:uid="{E4EE2813-7992-41A7-9A04-0DE9EDC9A643}"/>
    <cellStyle name="Comma 7 10 2 2 3 2" xfId="21344" xr:uid="{806F9353-B2D5-4B33-85DA-5F3B6E173F4C}"/>
    <cellStyle name="Comma 7 10 2 2 4" xfId="28479" xr:uid="{E9492947-DB35-4A7F-B79F-84ACAED4A8FC}"/>
    <cellStyle name="Comma 7 10 2 2 5" xfId="27969" xr:uid="{CE260D0E-F8CD-44AD-812E-04CD09475421}"/>
    <cellStyle name="Comma 7 10 2 2 6" xfId="15678" xr:uid="{DA46CC74-2100-4BEE-BE49-53DCA1188B55}"/>
    <cellStyle name="Comma 7 10 2 3" xfId="3556" xr:uid="{00000000-0005-0000-0000-000089020000}"/>
    <cellStyle name="Comma 7 10 2 4" xfId="5600" xr:uid="{9A894E3E-F825-4091-BE58-3404C50F46E5}"/>
    <cellStyle name="Comma 7 10 2 4 2" xfId="29776" xr:uid="{69895E25-65E5-4D76-A26D-A63F28A4B978}"/>
    <cellStyle name="Comma 7 10 2 5" xfId="23339" xr:uid="{47768CD9-A1DD-4C6A-931F-A343C911895F}"/>
    <cellStyle name="Comma 7 10 2 6" xfId="13558" xr:uid="{386DBC66-6ED0-48EA-8136-4AB222A7BF8F}"/>
    <cellStyle name="Comma 7 10 3" xfId="1711" xr:uid="{00000000-0005-0000-0000-00008A020000}"/>
    <cellStyle name="Comma 7 10 3 2" xfId="23283" xr:uid="{471F6C94-CC11-4E87-87AE-598C4CE9FAB7}"/>
    <cellStyle name="Comma 7 10 3 3" xfId="25740" xr:uid="{FA0AC2A2-EC53-4D9A-A288-717BCA4D8A2E}"/>
    <cellStyle name="Comma 7 10 3 4" xfId="30054" xr:uid="{82D7F95B-ADDB-4CD3-8CA5-38E26A9A1505}"/>
    <cellStyle name="Comma 7 10 3 5" xfId="29661" xr:uid="{6948ED0E-1928-433B-8896-129390D39D27}"/>
    <cellStyle name="Comma 7 10 4" xfId="1709" xr:uid="{00000000-0005-0000-0000-00008B020000}"/>
    <cellStyle name="Comma 7 10 4 2" xfId="25723" xr:uid="{65959AE7-EB73-4A29-AEDE-5086AD6654D1}"/>
    <cellStyle name="Comma 7 10 4 3" xfId="23896" xr:uid="{A2302EFE-A812-41F1-B7CF-01786DD9FD31}"/>
    <cellStyle name="Comma 7 10 5" xfId="4127" xr:uid="{EBACDF21-4667-4E1B-89A1-775E3F0BDEFB}"/>
    <cellStyle name="Comma 7 10 5 2" xfId="8898" xr:uid="{803B21C8-7816-4590-BDE5-1D23CC6610FF}"/>
    <cellStyle name="Comma 7 10 5 2 2" xfId="19278" xr:uid="{23FE49F9-05A6-4B90-B0F1-AEC2AFF0086A}"/>
    <cellStyle name="Comma 7 10 5 2 3" xfId="31010" xr:uid="{D6C854D8-D37F-4A44-B89C-1C0E594B72EA}"/>
    <cellStyle name="Comma 7 10 5 2 4" xfId="30735" xr:uid="{1539EA9C-5098-413E-9C5B-D0DF900926AD}"/>
    <cellStyle name="Comma 7 10 5 3" xfId="11731" xr:uid="{E7BC460F-C960-4934-8502-7DDBC3D0C3E6}"/>
    <cellStyle name="Comma 7 10 5 3 2" xfId="22111" xr:uid="{40881A6B-4545-4EB1-813A-4E1558B81566}"/>
    <cellStyle name="Comma 7 10 5 4" xfId="26524" xr:uid="{1745E0D8-8A9A-4840-BDB8-0401C09AA039}"/>
    <cellStyle name="Comma 7 10 5 5" xfId="25840" xr:uid="{C11B2212-1E1A-4B71-B465-5670181885CD}"/>
    <cellStyle name="Comma 7 10 5 6" xfId="16445" xr:uid="{E978AE30-B13C-4A2E-90E6-39EA87923D38}"/>
    <cellStyle name="Comma 7 10 6" xfId="4891" xr:uid="{D82BBFC1-9D1D-4AAE-A948-A38D0EF6F03E}"/>
    <cellStyle name="Comma 7 10 6 2" xfId="27643" xr:uid="{F7371CBB-0784-4473-9FC1-85C83B78B35B}"/>
    <cellStyle name="Comma 7 10 6 3" xfId="27260" xr:uid="{B70C7F4C-17C3-43F1-A10A-A7D1DD574EE2}"/>
    <cellStyle name="Comma 7 10 6 4" xfId="14183" xr:uid="{72355FD3-5050-4CF6-9D1E-9B0E83C8FCE6}"/>
    <cellStyle name="Comma 7 10 7" xfId="6636" xr:uid="{1CD37795-67F5-4F29-93F8-992F32C52816}"/>
    <cellStyle name="Comma 7 10 7 2" xfId="17016" xr:uid="{1FCBAEEB-BD9E-40A5-BF83-C0DEA953F239}"/>
    <cellStyle name="Comma 7 10 8" xfId="9469" xr:uid="{572D7F13-2184-45ED-89E4-B39C3263D3EE}"/>
    <cellStyle name="Comma 7 10 8 2" xfId="19849" xr:uid="{7BA8A08F-E23F-4BC4-BFF4-DFC878E4B8CA}"/>
    <cellStyle name="Comma 7 10 9" xfId="22781" xr:uid="{9C9C0777-DD5A-45A2-8B23-CD5FCFC5DE9B}"/>
    <cellStyle name="Comma 7 11" xfId="502" xr:uid="{00000000-0005-0000-0000-00008C020000}"/>
    <cellStyle name="Comma 7 11 10" xfId="31255" xr:uid="{E835B43B-FDA2-4DDE-83E1-FBF9D27ED0DE}"/>
    <cellStyle name="Comma 7 11 2" xfId="1713" xr:uid="{00000000-0005-0000-0000-00008D020000}"/>
    <cellStyle name="Comma 7 11 2 2" xfId="25051" xr:uid="{23ABD4A7-3C9B-4DBA-8948-EF7696DC0549}"/>
    <cellStyle name="Comma 7 11 2 2 2" xfId="29811" xr:uid="{2804BB26-590B-4F9E-8251-636B18D7E4FE}"/>
    <cellStyle name="Comma 7 11 2 2 2 2" xfId="30737" xr:uid="{3DAD6463-AE5B-4A7E-A235-D117BC01C86B}"/>
    <cellStyle name="Comma 7 11 2 3" xfId="25317" xr:uid="{7CB5C089-12DC-4C77-B45B-B4312F852EC0}"/>
    <cellStyle name="Comma 7 11 2 4" xfId="30037" xr:uid="{567DD56B-F8B3-45D4-86C5-0960C07F73C2}"/>
    <cellStyle name="Comma 7 11 3" xfId="1714" xr:uid="{00000000-0005-0000-0000-00008E020000}"/>
    <cellStyle name="Comma 7 11 3 2" xfId="31309" xr:uid="{BF8591BA-BEDC-47CC-8EFA-C694600B8972}"/>
    <cellStyle name="Comma 7 11 3 3" xfId="31271" xr:uid="{2324712B-9FE1-4E85-A8B2-EE1C9063D0B9}"/>
    <cellStyle name="Comma 7 11 4" xfId="1712" xr:uid="{00000000-0005-0000-0000-00008F020000}"/>
    <cellStyle name="Comma 7 11 5" xfId="4892" xr:uid="{4D7EF800-D3FE-4415-997D-80EB71861FD5}"/>
    <cellStyle name="Comma 7 11 5 2" xfId="14184" xr:uid="{237C6960-02C1-47B1-93F9-D85783831FC0}"/>
    <cellStyle name="Comma 7 11 5 2 2" xfId="31114" xr:uid="{F9048556-5930-4AED-AE0A-49345657D6F3}"/>
    <cellStyle name="Comma 7 11 5 2 3" xfId="30736" xr:uid="{1DDC157D-0ED6-4BFF-BF05-1F10AA0C45F1}"/>
    <cellStyle name="Comma 7 11 6" xfId="6637" xr:uid="{776ACA04-D065-4D7A-8E37-056C327E74AC}"/>
    <cellStyle name="Comma 7 11 6 2" xfId="17017" xr:uid="{B58752FC-E070-4A46-8BFC-C4F3908814BC}"/>
    <cellStyle name="Comma 7 11 7" xfId="9470" xr:uid="{CCFEF87C-0523-4F7B-9698-9812E0BED44F}"/>
    <cellStyle name="Comma 7 11 7 2" xfId="19850" xr:uid="{E442148C-3B76-4745-96E8-D6C7291F15EF}"/>
    <cellStyle name="Comma 7 11 8" xfId="24934" xr:uid="{252EC419-ABD7-4E53-918F-20AA1B459C38}"/>
    <cellStyle name="Comma 7 11 9" xfId="13368" xr:uid="{A3FFE9F5-7F4C-4076-BC34-FB113FFB58A6}"/>
    <cellStyle name="Comma 7 12" xfId="1715" xr:uid="{00000000-0005-0000-0000-000090020000}"/>
    <cellStyle name="Comma 7 12 2" xfId="2434" xr:uid="{00000000-0005-0000-0000-000001020000}"/>
    <cellStyle name="Comma 7 12 2 2" xfId="7558" xr:uid="{AB6A31A2-356E-46CD-9976-79E7AD8FCA85}"/>
    <cellStyle name="Comma 7 12 2 2 2" xfId="17938" xr:uid="{C69A7172-DB24-4003-8B22-DB81EE1956A1}"/>
    <cellStyle name="Comma 7 12 2 2 2 2" xfId="31131" xr:uid="{739F47EE-1697-4F75-9A1F-73E308A7FAE6}"/>
    <cellStyle name="Comma 7 12 2 2 2 3" xfId="30738" xr:uid="{79E3D847-09B7-406F-A8CF-8B9C6BA67CC6}"/>
    <cellStyle name="Comma 7 12 2 3" xfId="10391" xr:uid="{1C9A0FA7-3839-49B7-B9C6-489E59242394}"/>
    <cellStyle name="Comma 7 12 2 3 2" xfId="20771" xr:uid="{E2D691C5-6C3C-43B7-8FBD-A5642F6BDFE7}"/>
    <cellStyle name="Comma 7 12 2 4" xfId="15105" xr:uid="{394B16FD-FC1A-4870-BC31-909DEE327F64}"/>
    <cellStyle name="Comma 7 12 2 5" xfId="30434" xr:uid="{E91DB9E4-8773-4A90-836F-853E0ADD18FD}"/>
    <cellStyle name="Comma 7 12 3" xfId="3597" xr:uid="{00000000-0005-0000-0000-000090020000}"/>
    <cellStyle name="Comma 7 12 4" xfId="5601" xr:uid="{CC94EC69-AD3D-4EA5-A1E0-1BACCD539177}"/>
    <cellStyle name="Comma 7 12 4 2" xfId="29743" xr:uid="{E94F5ABB-9BF5-4EDB-9248-CDB704943345}"/>
    <cellStyle name="Comma 7 12 5" xfId="25168" xr:uid="{6BA9F095-9F3A-4460-A1F7-A325C4D59C32}"/>
    <cellStyle name="Comma 7 12 6" xfId="12820" xr:uid="{3CFBD4BE-A3DA-40AF-A535-986B08EC002F}"/>
    <cellStyle name="Comma 7 13" xfId="1716" xr:uid="{00000000-0005-0000-0000-000091020000}"/>
    <cellStyle name="Comma 7 13 2" xfId="2164" xr:uid="{00000000-0005-0000-0000-0000FD010000}"/>
    <cellStyle name="Comma 7 13 2 2" xfId="7290" xr:uid="{99AD7278-2ABB-4875-9167-E25F4A9D15B1}"/>
    <cellStyle name="Comma 7 13 2 2 2" xfId="17670" xr:uid="{10C9ABBA-E04E-44FE-B765-925D5F6F79FA}"/>
    <cellStyle name="Comma 7 13 2 3" xfId="10123" xr:uid="{32999E02-055B-4936-9989-A7D520F08114}"/>
    <cellStyle name="Comma 7 13 2 3 2" xfId="20503" xr:uid="{BDD660AC-D280-40AE-B368-D16E28839034}"/>
    <cellStyle name="Comma 7 13 2 4" xfId="26316" xr:uid="{2AC6C94B-7356-4191-BA37-EB45ACBAC84B}"/>
    <cellStyle name="Comma 7 13 2 5" xfId="26806" xr:uid="{0944EE13-DA40-42AE-8E8C-5FDF7787A62E}"/>
    <cellStyle name="Comma 7 13 2 6" xfId="14837" xr:uid="{61AF3BCA-97D7-42B3-8A16-84395E13F927}"/>
    <cellStyle name="Comma 7 13 3" xfId="3614" xr:uid="{00000000-0005-0000-0000-000091020000}"/>
    <cellStyle name="Comma 7 13 4" xfId="24455" xr:uid="{F36E8AC3-FBF5-44E6-8760-493C50EB9842}"/>
    <cellStyle name="Comma 7 13 4 2" xfId="29856" xr:uid="{8E68E056-46A1-493A-A824-DE927F27CD41}"/>
    <cellStyle name="Comma 7 13 5" xfId="29999" xr:uid="{CDAD209D-5AEE-42B6-A650-1520C83196B3}"/>
    <cellStyle name="Comma 7 14" xfId="1708" xr:uid="{00000000-0005-0000-0000-000092020000}"/>
    <cellStyle name="Comma 7 14 2" xfId="24639" xr:uid="{A6E59767-7C11-40A9-9CB4-E620D76DFBAF}"/>
    <cellStyle name="Comma 7 14 2 2" xfId="30739" xr:uid="{20627FD3-BC5A-44E9-9321-3CFCE969D60D}"/>
    <cellStyle name="Comma 7 14 2 3" xfId="30577" xr:uid="{293AA1E7-D6FF-4E29-9D1A-3B9D5650BE0B}"/>
    <cellStyle name="Comma 7 14 3" xfId="24748" xr:uid="{21C0A86C-9258-4F6E-BBD2-E1ADC08986B9}"/>
    <cellStyle name="Comma 7 14 4" xfId="31256" xr:uid="{60B07CE3-3025-411C-B89F-E948725F8A6F}"/>
    <cellStyle name="Comma 7 15" xfId="3868" xr:uid="{2754256E-6D37-4A11-A975-622EAD65BCC6}"/>
    <cellStyle name="Comma 7 15 2" xfId="8699" xr:uid="{561E47C7-DA6B-465C-BCFC-FFBE685B396A}"/>
    <cellStyle name="Comma 7 15 2 2" xfId="19079" xr:uid="{CD7DE5AC-2835-4783-AF05-48DAEF1013EA}"/>
    <cellStyle name="Comma 7 15 3" xfId="11532" xr:uid="{75D4BBFA-3F86-4BB1-A4FF-2AB004FAD57D}"/>
    <cellStyle name="Comma 7 15 3 2" xfId="21912" xr:uid="{D1267AA1-09CD-4475-946A-C9A7600627F9}"/>
    <cellStyle name="Comma 7 15 4" xfId="25926" xr:uid="{511ED031-4F53-4851-A0F3-433E6C7ACA29}"/>
    <cellStyle name="Comma 7 15 5" xfId="27476" xr:uid="{2750F14A-290C-48FE-A33E-06E873503059}"/>
    <cellStyle name="Comma 7 15 6" xfId="16246" xr:uid="{5037A1B5-3540-484E-A1E0-2D33F2B1EFAA}"/>
    <cellStyle name="Comma 7 16" xfId="4890" xr:uid="{9D938F77-580A-408F-A5DC-B95515C88082}"/>
    <cellStyle name="Comma 7 16 2" xfId="27236" xr:uid="{2485F0D7-865B-4EC4-8D29-E0C09F609170}"/>
    <cellStyle name="Comma 7 16 3" xfId="27762" xr:uid="{77776977-DA0E-4C33-A557-4E3DE9855C53}"/>
    <cellStyle name="Comma 7 16 4" xfId="14182" xr:uid="{77C17A1F-BFCB-4CA4-9C6B-A7566ACEE98A}"/>
    <cellStyle name="Comma 7 17" xfId="6635" xr:uid="{06719287-4D35-48D9-91FA-3AD51EA5C00F}"/>
    <cellStyle name="Comma 7 17 2" xfId="17015" xr:uid="{12C02C92-AA67-4477-A76D-9D24CEFDBBD2}"/>
    <cellStyle name="Comma 7 18" xfId="9468" xr:uid="{037E75E5-4B4F-4359-8342-D07974811F87}"/>
    <cellStyle name="Comma 7 18 2" xfId="19848" xr:uid="{D2D25E2F-5F87-48AA-A0FE-01F18289E9F4}"/>
    <cellStyle name="Comma 7 19" xfId="24158" xr:uid="{0832A5F7-F858-4707-BC50-D6BDDD0BD129}"/>
    <cellStyle name="Comma 7 2" xfId="503" xr:uid="{00000000-0005-0000-0000-000093020000}"/>
    <cellStyle name="Comma 7 2 10" xfId="4893" xr:uid="{530D3ADF-7987-4D49-9EFA-6E30C8D7268F}"/>
    <cellStyle name="Comma 7 2 10 2" xfId="28461" xr:uid="{8B103A8E-4B77-4E5C-967E-03A935C17D56}"/>
    <cellStyle name="Comma 7 2 10 3" xfId="26636" xr:uid="{E2918D60-2ECD-47F3-8CB5-8B5F1C16456C}"/>
    <cellStyle name="Comma 7 2 10 4" xfId="14185" xr:uid="{BEA559D3-4F46-4A46-9835-B79794AFEE15}"/>
    <cellStyle name="Comma 7 2 11" xfId="6638" xr:uid="{64DA45BB-A7AE-4634-A067-9DF72286BE87}"/>
    <cellStyle name="Comma 7 2 11 2" xfId="17018" xr:uid="{3F3E7C21-E791-45BA-9AD9-1278037C3F4A}"/>
    <cellStyle name="Comma 7 2 12" xfId="9471" xr:uid="{1E43E655-7008-47ED-B8BF-B76CC32CB035}"/>
    <cellStyle name="Comma 7 2 12 2" xfId="19851" xr:uid="{66E43558-9B8D-4365-8C0E-E423D63CE3A6}"/>
    <cellStyle name="Comma 7 2 13" xfId="23809" xr:uid="{38008B6B-AC42-4A63-81DE-9B53E575A996}"/>
    <cellStyle name="Comma 7 2 14" xfId="12418" xr:uid="{CC01182E-400A-44C2-81A4-4E2E219A9FD7}"/>
    <cellStyle name="Comma 7 2 2" xfId="504" xr:uid="{00000000-0005-0000-0000-000094020000}"/>
    <cellStyle name="Comma 7 2 2 10" xfId="6639" xr:uid="{2A77DC5C-2D89-42BF-9ACB-3BB32B12513E}"/>
    <cellStyle name="Comma 7 2 2 10 2" xfId="17019" xr:uid="{91EBB2F5-6581-4B2B-B22B-F4DC8ADF4246}"/>
    <cellStyle name="Comma 7 2 2 11" xfId="9472" xr:uid="{3A622BD8-3179-4D35-A2DC-30C705EFC2CB}"/>
    <cellStyle name="Comma 7 2 2 11 2" xfId="19852" xr:uid="{3C30E10B-6DA1-44E3-8E40-56AB8B6A1943}"/>
    <cellStyle name="Comma 7 2 2 12" xfId="23490" xr:uid="{61AF4FDA-D584-44F6-A33F-07705F937BE3}"/>
    <cellStyle name="Comma 7 2 2 13" xfId="12478" xr:uid="{FC9AB89B-5377-4D05-A78A-79E0897D41EF}"/>
    <cellStyle name="Comma 7 2 2 2" xfId="505" xr:uid="{00000000-0005-0000-0000-000095020000}"/>
    <cellStyle name="Comma 7 2 2 2 10" xfId="9473" xr:uid="{90A31626-BEEC-4D9D-BACA-09E34F3203D6}"/>
    <cellStyle name="Comma 7 2 2 2 10 2" xfId="19853" xr:uid="{C324D3E7-87ED-4BD8-B25C-51EA7A3EFE49}"/>
    <cellStyle name="Comma 7 2 2 2 11" xfId="25416" xr:uid="{A0D02D5D-CF22-4DA0-A1B5-160BE6719CAA}"/>
    <cellStyle name="Comma 7 2 2 2 12" xfId="12514" xr:uid="{389983B5-FD9F-4D30-94EC-2254AA61C755}"/>
    <cellStyle name="Comma 7 2 2 2 2" xfId="1720" xr:uid="{00000000-0005-0000-0000-000096020000}"/>
    <cellStyle name="Comma 7 2 2 2 2 2" xfId="3054" xr:uid="{00000000-0005-0000-0000-000006020000}"/>
    <cellStyle name="Comma 7 2 2 2 2 2 2" xfId="6165" xr:uid="{5810BDEF-6759-4914-8816-FDE91F216B89}"/>
    <cellStyle name="Comma 7 2 2 2 2 2 2 2" xfId="28051" xr:uid="{59D2CCE3-8805-483D-8C2E-5911314942B8}"/>
    <cellStyle name="Comma 7 2 2 2 2 2 2 3" xfId="26416" xr:uid="{17455D0D-93DE-4551-A26B-E455D776DC14}"/>
    <cellStyle name="Comma 7 2 2 2 2 2 2 4" xfId="15680" xr:uid="{9EC0D679-EE73-41E6-A0DB-AD4F7D2B8B1B}"/>
    <cellStyle name="Comma 7 2 2 2 2 2 3" xfId="8133" xr:uid="{20880874-07A4-4036-8343-A5B5A6A3C386}"/>
    <cellStyle name="Comma 7 2 2 2 2 2 3 2" xfId="18513" xr:uid="{568E1962-4282-482D-A641-68D61AEF1954}"/>
    <cellStyle name="Comma 7 2 2 2 2 2 4" xfId="10966" xr:uid="{CBCB3D05-4A2B-42AE-8FF9-1022B8F2B4A4}"/>
    <cellStyle name="Comma 7 2 2 2 2 2 4 2" xfId="21346" xr:uid="{F14E3258-264E-47CF-86BB-EBC33C286A10}"/>
    <cellStyle name="Comma 7 2 2 2 2 2 5" xfId="24852" xr:uid="{36461687-085D-4430-AF28-E721DB9D5341}"/>
    <cellStyle name="Comma 7 2 2 2 2 2 6" xfId="27225" xr:uid="{EA29673A-7055-4AC8-855D-CE4FE2CFE294}"/>
    <cellStyle name="Comma 7 2 2 2 2 2 7" xfId="13560" xr:uid="{D8C6F9D7-CFEC-4834-A277-BC3AC52698C8}"/>
    <cellStyle name="Comma 7 2 2 2 2 3" xfId="2679" xr:uid="{00000000-0005-0000-0000-000005020000}"/>
    <cellStyle name="Comma 7 2 2 2 2 3 2" xfId="7802" xr:uid="{AA4E22A2-6F99-48ED-B552-791446EFB463}"/>
    <cellStyle name="Comma 7 2 2 2 2 3 2 2" xfId="28179" xr:uid="{DDA30167-9ABF-4ED0-BD58-69BF5BC2F8D0}"/>
    <cellStyle name="Comma 7 2 2 2 2 3 2 3" xfId="28056" xr:uid="{99CC565F-F977-4551-A138-A5DFAB2A4BEF}"/>
    <cellStyle name="Comma 7 2 2 2 2 3 2 4" xfId="18182" xr:uid="{0DCB8C91-AD8E-4B0F-92F7-F20B3686550D}"/>
    <cellStyle name="Comma 7 2 2 2 2 3 3" xfId="10635" xr:uid="{59E45658-6A65-4DC0-AFDF-EE8EDE339DBC}"/>
    <cellStyle name="Comma 7 2 2 2 2 3 3 2" xfId="21015" xr:uid="{50CC77C9-2C97-4BA4-BA56-D291510D5A4C}"/>
    <cellStyle name="Comma 7 2 2 2 2 3 4" xfId="24653" xr:uid="{43ADA87A-DE25-47E5-AF8E-7A546C7D213A}"/>
    <cellStyle name="Comma 7 2 2 2 2 3 5" xfId="15349" xr:uid="{E02DAF09-C053-4B2A-9C91-91990EE68988}"/>
    <cellStyle name="Comma 7 2 2 2 2 4" xfId="3674" xr:uid="{00000000-0005-0000-0000-000096020000}"/>
    <cellStyle name="Comma 7 2 2 2 2 4 2" xfId="26164" xr:uid="{EE1A87B6-5E5A-437E-A7D8-9561D25E3C72}"/>
    <cellStyle name="Comma 7 2 2 2 2 4 3" xfId="26558" xr:uid="{28E46E9E-8B0C-4098-BBDF-63BBC3B42520}"/>
    <cellStyle name="Comma 7 2 2 2 2 5" xfId="4263" xr:uid="{0243E97E-C926-436B-8727-66DF406738AD}"/>
    <cellStyle name="Comma 7 2 2 2 2 5 2" xfId="9034" xr:uid="{A8E45C93-4B20-4E43-87B3-8C7477A17BD3}"/>
    <cellStyle name="Comma 7 2 2 2 2 5 2 2" xfId="19414" xr:uid="{271900A1-0EFA-4C61-A8F0-FE6B09544BFB}"/>
    <cellStyle name="Comma 7 2 2 2 2 5 2 3" xfId="31038" xr:uid="{AA539B6E-4723-4789-AC85-1CFE67B89BFD}"/>
    <cellStyle name="Comma 7 2 2 2 2 5 2 4" xfId="30740" xr:uid="{9E89B3B5-DBDF-44A9-AA99-6000B493F40F}"/>
    <cellStyle name="Comma 7 2 2 2 2 5 3" xfId="11867" xr:uid="{F5D81B69-13BA-471C-9C12-C510DCAC0DF7}"/>
    <cellStyle name="Comma 7 2 2 2 2 5 3 2" xfId="22247" xr:uid="{CB0AF474-8390-4209-9104-6A8E86D8E350}"/>
    <cellStyle name="Comma 7 2 2 2 2 5 4" xfId="28741" xr:uid="{EA19C7E8-652F-47FF-AC00-1FC49789F6DE}"/>
    <cellStyle name="Comma 7 2 2 2 2 5 5" xfId="27320" xr:uid="{E70C4BDB-2623-4DBB-A3EF-76F0950EDEFF}"/>
    <cellStyle name="Comma 7 2 2 2 2 5 6" xfId="16581" xr:uid="{FA33C490-55B2-411E-9C14-F9FED3675DA5}"/>
    <cellStyle name="Comma 7 2 2 2 2 6" xfId="5604" xr:uid="{B95C3FE5-AEED-4C7E-98FF-7D7759036B02}"/>
    <cellStyle name="Comma 7 2 2 2 2 6 2" xfId="29721" xr:uid="{A9AFC85D-8C0D-4130-B886-7E8359B0A603}"/>
    <cellStyle name="Comma 7 2 2 2 2 6 2 2" xfId="30969" xr:uid="{8CEB5E9E-E0FF-4F20-96AA-69D70D0E860D}"/>
    <cellStyle name="Comma 7 2 2 2 2 7" xfId="23400" xr:uid="{5085FF0F-A10D-47CF-A823-16227AEA7CDF}"/>
    <cellStyle name="Comma 7 2 2 2 2 8" xfId="13086" xr:uid="{9F2FE8E8-CDEC-41BA-AA88-B7120368463F}"/>
    <cellStyle name="Comma 7 2 2 2 3" xfId="1721" xr:uid="{00000000-0005-0000-0000-000097020000}"/>
    <cellStyle name="Comma 7 2 2 2 3 2" xfId="3055" xr:uid="{00000000-0005-0000-0000-000007020000}"/>
    <cellStyle name="Comma 7 2 2 2 3 2 2" xfId="8134" xr:uid="{9DD8EB86-AB9D-4563-98E5-8E6000631C18}"/>
    <cellStyle name="Comma 7 2 2 2 3 2 2 2" xfId="28810" xr:uid="{B385DFB9-B51E-4EB7-B120-DA7AE5FC2B15}"/>
    <cellStyle name="Comma 7 2 2 2 3 2 2 2 2" xfId="31222" xr:uid="{64669DDE-E9DA-4EAC-840F-300D8458696F}"/>
    <cellStyle name="Comma 7 2 2 2 3 2 2 2 3" xfId="30742" xr:uid="{9BE22F56-5609-4E7F-8914-A50524A8AE51}"/>
    <cellStyle name="Comma 7 2 2 2 3 2 2 3" xfId="26428" xr:uid="{0C944FA2-06FD-488E-AACC-A9FABAD68813}"/>
    <cellStyle name="Comma 7 2 2 2 3 2 2 4" xfId="18514" xr:uid="{CD806919-8E08-4504-A736-0D4A4A2901C4}"/>
    <cellStyle name="Comma 7 2 2 2 3 2 3" xfId="10967" xr:uid="{BB3C8586-BB0C-4196-8BB3-1848EEAC36ED}"/>
    <cellStyle name="Comma 7 2 2 2 3 2 3 2" xfId="21347" xr:uid="{E18B5B2D-F19B-44C0-8D63-ACE6C90EA1DB}"/>
    <cellStyle name="Comma 7 2 2 2 3 2 4" xfId="25727" xr:uid="{B5ACEDD6-C652-4A8C-BF3A-4FA86FBB5315}"/>
    <cellStyle name="Comma 7 2 2 2 3 2 5" xfId="15681" xr:uid="{871FA3D3-09D6-4A00-AADD-E64EB377789A}"/>
    <cellStyle name="Comma 7 2 2 2 3 3" xfId="3648" xr:uid="{00000000-0005-0000-0000-000097020000}"/>
    <cellStyle name="Comma 7 2 2 2 3 4" xfId="4408" xr:uid="{2E431FD9-BDF8-4500-8041-84C831D3FB1C}"/>
    <cellStyle name="Comma 7 2 2 2 3 4 2" xfId="9179" xr:uid="{F943D953-EB9B-4C27-86D3-A0F6B8DC61E1}"/>
    <cellStyle name="Comma 7 2 2 2 3 4 2 2" xfId="19559" xr:uid="{B9C0123D-1762-4075-A637-E47C3ABE72BD}"/>
    <cellStyle name="Comma 7 2 2 2 3 4 2 3" xfId="31073" xr:uid="{D38E3B53-D156-4B44-AB59-891FBD40DA19}"/>
    <cellStyle name="Comma 7 2 2 2 3 4 2 4" xfId="30741" xr:uid="{5EC7C62E-B9BD-4D62-B823-6C633004A8F9}"/>
    <cellStyle name="Comma 7 2 2 2 3 4 3" xfId="12012" xr:uid="{09519B91-43A5-4736-9A80-12426DFEF32E}"/>
    <cellStyle name="Comma 7 2 2 2 3 4 3 2" xfId="22392" xr:uid="{C5EADA94-1AF1-4C0D-A8DE-9A0B643DA124}"/>
    <cellStyle name="Comma 7 2 2 2 3 4 4" xfId="16726" xr:uid="{C0CDE725-0551-42E7-9E11-26E086BBA0C0}"/>
    <cellStyle name="Comma 7 2 2 2 3 5" xfId="5605" xr:uid="{EB5E47A5-1D56-4711-A77C-730EE2D92D9D}"/>
    <cellStyle name="Comma 7 2 2 2 3 5 2" xfId="29712" xr:uid="{727D4473-6337-4C2B-993C-B70A69606063}"/>
    <cellStyle name="Comma 7 2 2 2 3 5 2 2" xfId="30970" xr:uid="{0009754D-8DF5-4501-AFC6-1CE7BF8EF82E}"/>
    <cellStyle name="Comma 7 2 2 2 3 6" xfId="23409" xr:uid="{47952A56-731E-4568-8AC9-70821F472697}"/>
    <cellStyle name="Comma 7 2 2 2 3 7" xfId="13561" xr:uid="{A2940E49-EF08-48B9-9AB5-FB9094CB5DF9}"/>
    <cellStyle name="Comma 7 2 2 2 4" xfId="1719" xr:uid="{00000000-0005-0000-0000-000098020000}"/>
    <cellStyle name="Comma 7 2 2 2 4 2" xfId="3053" xr:uid="{00000000-0005-0000-0000-000008020000}"/>
    <cellStyle name="Comma 7 2 2 2 4 2 2" xfId="8132" xr:uid="{AB1CD1AD-1E91-44E1-B630-75F307F482D7}"/>
    <cellStyle name="Comma 7 2 2 2 4 2 2 2" xfId="28809" xr:uid="{3D7BA444-D91E-48BE-ACD3-8C3C6475D6F6}"/>
    <cellStyle name="Comma 7 2 2 2 4 2 2 3" xfId="26042" xr:uid="{2D6EC994-F9D1-4D88-85E3-400361CD3E71}"/>
    <cellStyle name="Comma 7 2 2 2 4 2 2 4" xfId="18512" xr:uid="{5E2290D4-61F6-49AA-959E-BF3F80A80385}"/>
    <cellStyle name="Comma 7 2 2 2 4 2 3" xfId="10965" xr:uid="{E95DFD0E-0FDC-41FB-9F9E-3AA9CC5983E8}"/>
    <cellStyle name="Comma 7 2 2 2 4 2 3 2" xfId="21345" xr:uid="{41DF47FF-D47A-4176-8050-1F40AF0DFBCB}"/>
    <cellStyle name="Comma 7 2 2 2 4 2 4" xfId="27608" xr:uid="{75B40BA1-7099-4CA1-BC3F-36DC47B08B52}"/>
    <cellStyle name="Comma 7 2 2 2 4 2 5" xfId="15679" xr:uid="{C4C561E7-493C-4F4B-95F5-94C5F431824E}"/>
    <cellStyle name="Comma 7 2 2 2 4 3" xfId="3707" xr:uid="{00000000-0005-0000-0000-000098020000}"/>
    <cellStyle name="Comma 7 2 2 2 4 4" xfId="5603" xr:uid="{77DE114E-6658-4730-9B87-A9E53C509435}"/>
    <cellStyle name="Comma 7 2 2 2 4 4 2" xfId="29951" xr:uid="{896A5489-FC9F-470C-A32A-715D7DC9DC2F}"/>
    <cellStyle name="Comma 7 2 2 2 4 5" xfId="25221" xr:uid="{58391C3F-A9C4-4E5F-A8EB-EA62F091FF79}"/>
    <cellStyle name="Comma 7 2 2 2 4 6" xfId="13559" xr:uid="{08E8E22D-05EC-45F3-BFE8-16F150F1890A}"/>
    <cellStyle name="Comma 7 2 2 2 5" xfId="2648" xr:uid="{00000000-0005-0000-0000-000009020000}"/>
    <cellStyle name="Comma 7 2 2 2 5 2" xfId="5909" xr:uid="{3C3E7EC7-2184-4691-9AC4-BDB33C4ED1A8}"/>
    <cellStyle name="Comma 7 2 2 2 5 2 2" xfId="28585" xr:uid="{58418669-99BA-4CC0-89B2-EE7B777B1FC5}"/>
    <cellStyle name="Comma 7 2 2 2 5 2 2 2" xfId="31209" xr:uid="{41DF6F33-8D60-4576-8FB0-D042E3C8EBFB}"/>
    <cellStyle name="Comma 7 2 2 2 5 2 2 3" xfId="30743" xr:uid="{9A76BCD1-2FA8-476D-82A1-5C281FED076E}"/>
    <cellStyle name="Comma 7 2 2 2 5 2 3" xfId="26962" xr:uid="{2E4783B7-30FA-4DF3-A8A8-7F2E7330E9AB}"/>
    <cellStyle name="Comma 7 2 2 2 5 2 4" xfId="15319" xr:uid="{CC3BBC91-880B-4E9A-9856-C6A55F06FCDC}"/>
    <cellStyle name="Comma 7 2 2 2 5 3" xfId="7772" xr:uid="{594F0663-D5C0-4184-AA77-23A98EB4909A}"/>
    <cellStyle name="Comma 7 2 2 2 5 3 2" xfId="18152" xr:uid="{F98244C6-A9C1-4AA5-A5BC-4BB73E16B1FA}"/>
    <cellStyle name="Comma 7 2 2 2 5 4" xfId="10605" xr:uid="{E82D3956-4897-4A18-B09C-1BFA6B770C54}"/>
    <cellStyle name="Comma 7 2 2 2 5 4 2" xfId="20985" xr:uid="{E91407A8-0454-4D32-A5DD-9768137D237E}"/>
    <cellStyle name="Comma 7 2 2 2 5 5" xfId="23602" xr:uid="{FABF15D8-569C-4CFC-8451-848202E878C5}"/>
    <cellStyle name="Comma 7 2 2 2 5 6" xfId="13043" xr:uid="{374EFE4A-1C81-4856-B341-0B602A76181A}"/>
    <cellStyle name="Comma 7 2 2 2 6" xfId="2283" xr:uid="{00000000-0005-0000-0000-000004020000}"/>
    <cellStyle name="Comma 7 2 2 2 6 2" xfId="7409" xr:uid="{168806BB-5577-467B-9EFD-BDB65CE01807}"/>
    <cellStyle name="Comma 7 2 2 2 6 2 2" xfId="17789" xr:uid="{AC04DF24-D782-4A35-B236-16DBE715C972}"/>
    <cellStyle name="Comma 7 2 2 2 6 3" xfId="10242" xr:uid="{60D0F18A-088C-4CCE-A311-90E2133F75F2}"/>
    <cellStyle name="Comma 7 2 2 2 6 3 2" xfId="20622" xr:uid="{7E6022F5-D3A5-49DB-B8BB-23E514AF7075}"/>
    <cellStyle name="Comma 7 2 2 2 6 4" xfId="24264" xr:uid="{1EDF11DD-A7B8-4F1F-96B9-8BF7D019E926}"/>
    <cellStyle name="Comma 7 2 2 2 6 5" xfId="27303" xr:uid="{26D9E928-3AF4-42C9-918B-AE407327BB9B}"/>
    <cellStyle name="Comma 7 2 2 2 6 6" xfId="14956" xr:uid="{973B851B-8A9D-43D2-B41E-1265712A64F2}"/>
    <cellStyle name="Comma 7 2 2 2 7" xfId="3822" xr:uid="{B8F574E2-AA25-4E75-8215-ABE80016DC4D}"/>
    <cellStyle name="Comma 7 2 2 2 7 2" xfId="8654" xr:uid="{4FA3556E-1B0E-4D67-9E2F-008758AE01B9}"/>
    <cellStyle name="Comma 7 2 2 2 7 2 2" xfId="19034" xr:uid="{1DECBD5F-327B-41D5-9E46-9B338D812278}"/>
    <cellStyle name="Comma 7 2 2 2 7 3" xfId="11487" xr:uid="{344B12EC-92A0-40BE-9459-BDC2347AA1F3}"/>
    <cellStyle name="Comma 7 2 2 2 7 3 2" xfId="21867" xr:uid="{595064FF-5F6C-4022-91BC-54F4D3075E0A}"/>
    <cellStyle name="Comma 7 2 2 2 7 4" xfId="26878" xr:uid="{F3A1A5D8-CA04-472B-AD7D-DFF1D62D4585}"/>
    <cellStyle name="Comma 7 2 2 2 7 5" xfId="27212" xr:uid="{B048532B-A1AA-4267-9760-4ACB46AEED3E}"/>
    <cellStyle name="Comma 7 2 2 2 7 6" xfId="16201" xr:uid="{D7811C68-5C55-46D5-8647-4EBADA1BB060}"/>
    <cellStyle name="Comma 7 2 2 2 8" xfId="4895" xr:uid="{A421A44B-2F81-4574-89CF-D30CACCE2996}"/>
    <cellStyle name="Comma 7 2 2 2 8 2" xfId="14187" xr:uid="{11F13325-9DFF-4406-82C5-8E23844CC804}"/>
    <cellStyle name="Comma 7 2 2 2 9" xfId="6640" xr:uid="{C1FD302E-3F56-4D26-903D-69765C369B3D}"/>
    <cellStyle name="Comma 7 2 2 2 9 2" xfId="17020" xr:uid="{4A3111C2-4426-4DC4-9FFA-F6EEDB9D3103}"/>
    <cellStyle name="Comma 7 2 2 3" xfId="506" xr:uid="{00000000-0005-0000-0000-000099020000}"/>
    <cellStyle name="Comma 7 2 2 3 10" xfId="12672" xr:uid="{AD8FCEDE-D8F7-4B20-BDF8-83F9CA2032CA}"/>
    <cellStyle name="Comma 7 2 2 3 2" xfId="1723" xr:uid="{00000000-0005-0000-0000-00009A020000}"/>
    <cellStyle name="Comma 7 2 2 3 2 2" xfId="3056" xr:uid="{00000000-0005-0000-0000-00000B020000}"/>
    <cellStyle name="Comma 7 2 2 3 2 2 2" xfId="8135" xr:uid="{FDC43637-5505-4108-A063-F76F7F5EE2B1}"/>
    <cellStyle name="Comma 7 2 2 3 2 2 2 2" xfId="28811" xr:uid="{49294946-5434-40E0-B5D3-3686A8C5E893}"/>
    <cellStyle name="Comma 7 2 2 3 2 2 2 3" xfId="26250" xr:uid="{21E4736D-B08C-4A8A-B8A0-D12488E99211}"/>
    <cellStyle name="Comma 7 2 2 3 2 2 2 4" xfId="18515" xr:uid="{6459E389-DC17-4864-B565-2999C057BAC4}"/>
    <cellStyle name="Comma 7 2 2 3 2 2 3" xfId="10968" xr:uid="{68428AFE-C195-434D-89F7-C72834FEFBF3}"/>
    <cellStyle name="Comma 7 2 2 3 2 2 3 2" xfId="21348" xr:uid="{48A368FF-CF4B-4883-B34E-5D734DD48F83}"/>
    <cellStyle name="Comma 7 2 2 3 2 2 4" xfId="25757" xr:uid="{4715D39D-6099-4650-A8C8-B4F509D215AD}"/>
    <cellStyle name="Comma 7 2 2 3 2 2 5" xfId="15682" xr:uid="{D877CD2A-4C7F-4C87-9AE9-5ECD43C5D9BF}"/>
    <cellStyle name="Comma 7 2 2 3 2 3" xfId="3661" xr:uid="{00000000-0005-0000-0000-00009A020000}"/>
    <cellStyle name="Comma 7 2 2 3 2 4" xfId="5606" xr:uid="{F2C21B10-845E-4AC6-B077-E2669363A096}"/>
    <cellStyle name="Comma 7 2 2 3 2 4 2" xfId="29952" xr:uid="{D1E25D06-EBB3-4F98-B33B-12157C3439B0}"/>
    <cellStyle name="Comma 7 2 2 3 2 5" xfId="25148" xr:uid="{7D6ACC14-6C55-49B6-8559-C16E994917CA}"/>
    <cellStyle name="Comma 7 2 2 3 2 6" xfId="13562" xr:uid="{16BCFE47-E61A-41F6-8483-69C4078089DB}"/>
    <cellStyle name="Comma 7 2 2 3 3" xfId="1724" xr:uid="{00000000-0005-0000-0000-00009B020000}"/>
    <cellStyle name="Comma 7 2 2 3 3 2" xfId="2678" xr:uid="{00000000-0005-0000-0000-00000C020000}"/>
    <cellStyle name="Comma 7 2 2 3 3 2 2" xfId="7801" xr:uid="{DF6CA789-4DE1-45D0-BDAF-3D8F804FE9FA}"/>
    <cellStyle name="Comma 7 2 2 3 3 2 2 2" xfId="18181" xr:uid="{0AC53ECD-88D9-43D1-B57F-0DA34582FB5C}"/>
    <cellStyle name="Comma 7 2 2 3 3 2 3" xfId="10634" xr:uid="{CA9C5A46-7930-428C-8A09-2292D1634FA8}"/>
    <cellStyle name="Comma 7 2 2 3 3 2 3 2" xfId="21014" xr:uid="{43B5C597-4556-420A-8485-9148A41BC6BF}"/>
    <cellStyle name="Comma 7 2 2 3 3 2 4" xfId="15348" xr:uid="{FF6B8561-0DBC-45D9-8E58-3EF3059F7A44}"/>
    <cellStyle name="Comma 7 2 2 3 3 2 5" xfId="30435" xr:uid="{05238282-1775-49FC-85C1-8ED1502C2358}"/>
    <cellStyle name="Comma 7 2 2 3 3 3" xfId="3609" xr:uid="{00000000-0005-0000-0000-00009B020000}"/>
    <cellStyle name="Comma 7 2 2 3 3 4" xfId="5607" xr:uid="{BC4ED24D-C538-4B6F-951C-1BD6831C47CE}"/>
    <cellStyle name="Comma 7 2 2 3 3 4 2" xfId="29903" xr:uid="{8D00CB34-EEFC-4608-9CEE-C41B70B1020A}"/>
    <cellStyle name="Comma 7 2 2 3 3 5" xfId="23730" xr:uid="{5BC7F251-15BA-4BEA-B372-4A43F049C81F}"/>
    <cellStyle name="Comma 7 2 2 3 3 6" xfId="13085" xr:uid="{65046EA5-B577-4019-B32B-66A9B5D671AC}"/>
    <cellStyle name="Comma 7 2 2 3 4" xfId="1722" xr:uid="{00000000-0005-0000-0000-00009C020000}"/>
    <cellStyle name="Comma 7 2 2 3 4 2" xfId="4654" xr:uid="{5356B861-7AE1-4E33-8A08-0DE134BEFE34}"/>
    <cellStyle name="Comma 7 2 2 3 4 2 2" xfId="9405" xr:uid="{C61F9AEB-2CF2-45AB-8439-B80D44269620}"/>
    <cellStyle name="Comma 7 2 2 3 4 2 2 2" xfId="19785" xr:uid="{3B27F928-8CE1-4D67-AD96-FCB9AC8D097C}"/>
    <cellStyle name="Comma 7 2 2 3 4 2 3" xfId="12238" xr:uid="{B4521F81-AD1D-4AFF-80B3-261CD4D0205C}"/>
    <cellStyle name="Comma 7 2 2 3 4 2 3 2" xfId="22618" xr:uid="{5677930C-C401-4645-830D-A0B77C4C5D24}"/>
    <cellStyle name="Comma 7 2 2 3 4 2 4" xfId="27839" xr:uid="{7241895C-BB31-41E7-8E3B-F88BE0AC858A}"/>
    <cellStyle name="Comma 7 2 2 3 4 2 5" xfId="27521" xr:uid="{B67D4C20-6BD0-4B33-8818-C8EF6F28CD13}"/>
    <cellStyle name="Comma 7 2 2 3 4 2 6" xfId="16952" xr:uid="{B8D7D11B-AD17-4B7D-9F45-79219B68447A}"/>
    <cellStyle name="Comma 7 2 2 3 4 3" xfId="23414" xr:uid="{B3D99E58-3E40-48D6-AE5D-5AA65E3459AF}"/>
    <cellStyle name="Comma 7 2 2 3 5" xfId="4129" xr:uid="{877DD0B7-91C8-4047-8AB6-6A0439980FEB}"/>
    <cellStyle name="Comma 7 2 2 3 5 2" xfId="8900" xr:uid="{508AE782-02EB-43C0-B39B-7479CE7035C5}"/>
    <cellStyle name="Comma 7 2 2 3 5 2 2" xfId="29008" xr:uid="{56E699DF-9D15-4187-925C-C45DA86ACF35}"/>
    <cellStyle name="Comma 7 2 2 3 5 2 3" xfId="27386" xr:uid="{39450833-A300-4B1D-A9D8-61A6D6F6F351}"/>
    <cellStyle name="Comma 7 2 2 3 5 2 4" xfId="19280" xr:uid="{08EEC60C-0099-4E6B-80B6-8C5B3885AA62}"/>
    <cellStyle name="Comma 7 2 2 3 5 2 5" xfId="31012" xr:uid="{E512D330-B569-42B6-B9FD-CEFB02E870B3}"/>
    <cellStyle name="Comma 7 2 2 3 5 3" xfId="11733" xr:uid="{C64CFF5A-B182-4A4F-BA3A-F22E702A79C9}"/>
    <cellStyle name="Comma 7 2 2 3 5 3 2" xfId="22113" xr:uid="{14E9F653-AE5C-4638-A4B3-0B269A475DAB}"/>
    <cellStyle name="Comma 7 2 2 3 5 4" xfId="26889" xr:uid="{B69E732D-8DB3-42AC-96F1-7CDB6781D1AE}"/>
    <cellStyle name="Comma 7 2 2 3 5 5" xfId="16447" xr:uid="{4209CE48-A415-4F6C-8913-F6CCC6C937C6}"/>
    <cellStyle name="Comma 7 2 2 3 6" xfId="4896" xr:uid="{D878CDF5-7139-4AE6-BD55-5F63DCE4E7EC}"/>
    <cellStyle name="Comma 7 2 2 3 6 2" xfId="26019" xr:uid="{A8A868A9-3F59-47A1-AD5E-86D633A124B0}"/>
    <cellStyle name="Comma 7 2 2 3 6 3" xfId="28561" xr:uid="{383A136F-0150-476E-BFCB-F08B3B3269E0}"/>
    <cellStyle name="Comma 7 2 2 3 6 4" xfId="14188" xr:uid="{D18CF7B1-2A7B-4E39-BF5C-0BCE434C80AE}"/>
    <cellStyle name="Comma 7 2 2 3 7" xfId="6641" xr:uid="{D8872408-E6CD-4F1C-BAC2-A1BB6E368BAD}"/>
    <cellStyle name="Comma 7 2 2 3 7 2" xfId="26401" xr:uid="{3942AAA6-0FB2-446F-A804-53E939F1C7FD}"/>
    <cellStyle name="Comma 7 2 2 3 7 3" xfId="25993" xr:uid="{EA0CE032-A618-4632-8989-F8BBC25A4014}"/>
    <cellStyle name="Comma 7 2 2 3 7 4" xfId="17021" xr:uid="{A49136E5-4F8C-4C15-BA3B-8BB7F5B11DF4}"/>
    <cellStyle name="Comma 7 2 2 3 8" xfId="9474" xr:uid="{9720792E-05E4-4E0E-AF59-45DF63CACFC8}"/>
    <cellStyle name="Comma 7 2 2 3 8 2" xfId="19854" xr:uid="{6CA6B623-5B51-4DC1-9D5B-071502C6844E}"/>
    <cellStyle name="Comma 7 2 2 3 9" xfId="24195" xr:uid="{1E1A7BCD-344F-44B6-BD92-656BCA728504}"/>
    <cellStyle name="Comma 7 2 2 4" xfId="1725" xr:uid="{00000000-0005-0000-0000-00009D020000}"/>
    <cellStyle name="Comma 7 2 2 4 2" xfId="3057" xr:uid="{00000000-0005-0000-0000-00000D020000}"/>
    <cellStyle name="Comma 7 2 2 4 2 2" xfId="8136" xr:uid="{79932F5E-9580-48F1-8529-90BCD53E877D}"/>
    <cellStyle name="Comma 7 2 2 4 2 2 2" xfId="28812" xr:uid="{8088152D-8BD2-4879-A03F-A4091A89BE31}"/>
    <cellStyle name="Comma 7 2 2 4 2 2 2 2" xfId="31223" xr:uid="{510942B6-0D2C-405B-ABD3-31DD104B2B1D}"/>
    <cellStyle name="Comma 7 2 2 4 2 2 2 3" xfId="30745" xr:uid="{3CE79F9A-1CEF-4341-8F09-994E691C3E10}"/>
    <cellStyle name="Comma 7 2 2 4 2 2 3" xfId="26527" xr:uid="{5B02E49F-8440-4266-9801-4CAA6E4A26A9}"/>
    <cellStyle name="Comma 7 2 2 4 2 2 4" xfId="18516" xr:uid="{D7CBCCF5-8558-455B-A543-8CE073895AFD}"/>
    <cellStyle name="Comma 7 2 2 4 2 3" xfId="10969" xr:uid="{A2A86666-6078-442D-B35E-F7D351511B16}"/>
    <cellStyle name="Comma 7 2 2 4 2 3 2" xfId="21349" xr:uid="{C2A68EA7-6557-4E95-9A49-BED1CFA33D9A}"/>
    <cellStyle name="Comma 7 2 2 4 2 4" xfId="25662" xr:uid="{9629754C-A6E0-498B-8488-5138591471D4}"/>
    <cellStyle name="Comma 7 2 2 4 2 5" xfId="15683" xr:uid="{7DE48EB4-3A3C-4CF8-AD0F-9988B6357B55}"/>
    <cellStyle name="Comma 7 2 2 4 3" xfId="3680" xr:uid="{00000000-0005-0000-0000-00009D020000}"/>
    <cellStyle name="Comma 7 2 2 4 4" xfId="4409" xr:uid="{2884BD95-8C96-4C48-BFE0-B4B8C01AC220}"/>
    <cellStyle name="Comma 7 2 2 4 4 2" xfId="9180" xr:uid="{51D2ED3C-38AC-433A-8617-49E6706C9BEB}"/>
    <cellStyle name="Comma 7 2 2 4 4 2 2" xfId="19560" xr:uid="{EB9E0A14-A346-4595-B7BB-C9951BF96F16}"/>
    <cellStyle name="Comma 7 2 2 4 4 2 3" xfId="31074" xr:uid="{786407AF-304B-44BB-91C9-41B73DBEF52E}"/>
    <cellStyle name="Comma 7 2 2 4 4 2 4" xfId="30744" xr:uid="{5E54725C-897D-40F1-8695-19F030094CFB}"/>
    <cellStyle name="Comma 7 2 2 4 4 3" xfId="12013" xr:uid="{074143B9-EF08-49BE-8B75-306F0534EF6B}"/>
    <cellStyle name="Comma 7 2 2 4 4 3 2" xfId="22393" xr:uid="{3FECC5C3-10F9-4369-9243-B299ED0F971F}"/>
    <cellStyle name="Comma 7 2 2 4 4 4" xfId="27637" xr:uid="{56D38DD3-ADC5-4B8B-88E4-C6F4CB1740A2}"/>
    <cellStyle name="Comma 7 2 2 4 4 5" xfId="26101" xr:uid="{00EEF17C-FBC2-431A-A330-61A8937C351F}"/>
    <cellStyle name="Comma 7 2 2 4 4 6" xfId="16727" xr:uid="{1EECA979-426B-44BC-8F1B-4D50B564DF24}"/>
    <cellStyle name="Comma 7 2 2 4 5" xfId="5608" xr:uid="{AA8E1380-6EDE-4CFE-9E40-364B1E2958CC}"/>
    <cellStyle name="Comma 7 2 2 4 5 2" xfId="29694" xr:uid="{C51DD962-D486-41B6-AEF9-F352089D8979}"/>
    <cellStyle name="Comma 7 2 2 4 5 2 2" xfId="30971" xr:uid="{B554B0FB-577C-43D4-A599-63A4BA115F07}"/>
    <cellStyle name="Comma 7 2 2 4 6" xfId="23540" xr:uid="{6D5C53B2-FBEB-459F-9948-CB95D208CCAF}"/>
    <cellStyle name="Comma 7 2 2 4 7" xfId="13563" xr:uid="{C2F9C43F-40DF-4C76-97DD-2A17504A1907}"/>
    <cellStyle name="Comma 7 2 2 5" xfId="1726" xr:uid="{00000000-0005-0000-0000-00009E020000}"/>
    <cellStyle name="Comma 7 2 2 5 2" xfId="2875" xr:uid="{00000000-0005-0000-0000-00000E020000}"/>
    <cellStyle name="Comma 7 2 2 5 2 2" xfId="7991" xr:uid="{4F6B9913-684D-4727-8F75-69891E0FA4B4}"/>
    <cellStyle name="Comma 7 2 2 5 2 2 2" xfId="26733" xr:uid="{4DBFEF5A-2872-4625-9421-D24713D43C63}"/>
    <cellStyle name="Comma 7 2 2 5 2 2 2 2" xfId="31183" xr:uid="{FC14198E-000A-4F8E-9452-58AE2CA30190}"/>
    <cellStyle name="Comma 7 2 2 5 2 2 2 3" xfId="30746" xr:uid="{A5AC0F89-1883-4D8B-B375-FC2E34278669}"/>
    <cellStyle name="Comma 7 2 2 5 2 2 3" xfId="26063" xr:uid="{C7FAD55E-F70A-48BB-B368-DD9D077C9848}"/>
    <cellStyle name="Comma 7 2 2 5 2 2 4" xfId="18371" xr:uid="{52C4C18F-CE18-4336-BC90-203CB3284521}"/>
    <cellStyle name="Comma 7 2 2 5 2 3" xfId="10824" xr:uid="{86A97B90-213B-4491-B6A5-A7829C1DC02F}"/>
    <cellStyle name="Comma 7 2 2 5 2 3 2" xfId="21204" xr:uid="{3E5B3E22-8411-48E5-B009-F61566C96075}"/>
    <cellStyle name="Comma 7 2 2 5 2 4" xfId="27968" xr:uid="{D934AE7B-A4F7-45D2-9452-321EA8E1AD95}"/>
    <cellStyle name="Comma 7 2 2 5 2 5" xfId="15538" xr:uid="{99BA62F0-498E-4818-AE98-9AC3BADEA644}"/>
    <cellStyle name="Comma 7 2 2 5 3" xfId="3664" xr:uid="{00000000-0005-0000-0000-00009E020000}"/>
    <cellStyle name="Comma 7 2 2 5 4" xfId="5609" xr:uid="{55EE2DA4-A930-4586-860A-CC8C50FBE5EB}"/>
    <cellStyle name="Comma 7 2 2 5 4 2" xfId="29923" xr:uid="{A6817449-271B-4CF5-A4A3-F87834A3357F}"/>
    <cellStyle name="Comma 7 2 2 5 5" xfId="23493" xr:uid="{344966AD-C75E-4565-9D8C-65B71C58D1D3}"/>
    <cellStyle name="Comma 7 2 2 5 6" xfId="13370" xr:uid="{1239FB64-A269-4C61-9329-8F3A998CEBC3}"/>
    <cellStyle name="Comma 7 2 2 6" xfId="1718" xr:uid="{00000000-0005-0000-0000-00009F020000}"/>
    <cellStyle name="Comma 7 2 2 6 2" xfId="2553" xr:uid="{00000000-0005-0000-0000-00000F020000}"/>
    <cellStyle name="Comma 7 2 2 6 2 2" xfId="7677" xr:uid="{511DF218-10D3-41A3-89B2-F695E6F25ACC}"/>
    <cellStyle name="Comma 7 2 2 6 2 2 2" xfId="18057" xr:uid="{6004069A-33AE-4B86-B581-51C0F7D88F9C}"/>
    <cellStyle name="Comma 7 2 2 6 2 3" xfId="10510" xr:uid="{497BC43F-ABFB-46A9-A07C-8046F2D5D812}"/>
    <cellStyle name="Comma 7 2 2 6 2 3 2" xfId="20890" xr:uid="{5C3335A4-C0FD-452D-B831-470A2861F276}"/>
    <cellStyle name="Comma 7 2 2 6 2 4" xfId="27237" xr:uid="{1F324C63-9201-42AE-903D-289CC68FFA31}"/>
    <cellStyle name="Comma 7 2 2 6 2 5" xfId="26044" xr:uid="{86A3CDEC-0D3A-4062-A12C-B4566F55EDD6}"/>
    <cellStyle name="Comma 7 2 2 6 2 6" xfId="15224" xr:uid="{7DA14D5E-5C09-4907-AA5D-C6ADA3499B16}"/>
    <cellStyle name="Comma 7 2 2 6 3" xfId="2054" xr:uid="{00000000-0005-0000-0000-00009F020000}"/>
    <cellStyle name="Comma 7 2 2 6 4" xfId="5602" xr:uid="{60038AD0-6BE8-4865-B9B6-AD32EB2302CD}"/>
    <cellStyle name="Comma 7 2 2 6 4 2" xfId="29879" xr:uid="{E8ADF7C4-F8D2-4A89-906B-03E3C1A7B97B}"/>
    <cellStyle name="Comma 7 2 2 6 5" xfId="24800" xr:uid="{A5EB4658-B44E-47BD-80EB-AA6F6EDDBABE}"/>
    <cellStyle name="Comma 7 2 2 6 6" xfId="12940" xr:uid="{BE4D7BAC-6445-4734-AC38-348FDA98C210}"/>
    <cellStyle name="Comma 7 2 2 7" xfId="2247" xr:uid="{00000000-0005-0000-0000-000003020000}"/>
    <cellStyle name="Comma 7 2 2 7 2" xfId="7373" xr:uid="{0A111B7A-E81D-424D-93F3-A1B916F6B206}"/>
    <cellStyle name="Comma 7 2 2 7 2 2" xfId="25892" xr:uid="{3D667DB0-D6E6-4A70-BF42-4FBB51E74154}"/>
    <cellStyle name="Comma 7 2 2 7 2 2 2" xfId="31167" xr:uid="{868935A9-795E-4969-B715-257C032BF947}"/>
    <cellStyle name="Comma 7 2 2 7 2 2 3" xfId="30747" xr:uid="{C0A2DEC5-358A-4E0F-873B-906DEBD77BD4}"/>
    <cellStyle name="Comma 7 2 2 7 2 3" xfId="28630" xr:uid="{33470BA6-13F0-4CAA-8D70-DA911E3060B6}"/>
    <cellStyle name="Comma 7 2 2 7 2 4" xfId="17753" xr:uid="{044D9C97-1D62-4CAB-9159-3ACBE2736603}"/>
    <cellStyle name="Comma 7 2 2 7 3" xfId="10206" xr:uid="{1BC0BCFE-BB52-4B67-AA21-6840686D4F59}"/>
    <cellStyle name="Comma 7 2 2 7 3 2" xfId="20586" xr:uid="{8F17904A-0E3E-47D7-A407-A0DF32549C9E}"/>
    <cellStyle name="Comma 7 2 2 7 4" xfId="25079" xr:uid="{7D39C3BA-B1B2-41F6-BD33-4BBF2AF309A4}"/>
    <cellStyle name="Comma 7 2 2 7 5" xfId="14920" xr:uid="{F2893B11-4C57-4B13-910A-C78E21261ED0}"/>
    <cellStyle name="Comma 7 2 2 8" xfId="3870" xr:uid="{3E5C70AC-0E52-4D30-97B8-177BC30558FD}"/>
    <cellStyle name="Comma 7 2 2 8 2" xfId="8701" xr:uid="{1DF26086-E6D6-46BB-B3D5-9CA7B3E1C7BB}"/>
    <cellStyle name="Comma 7 2 2 8 2 2" xfId="19081" xr:uid="{822059CC-170D-49E2-A8CE-24D298477B31}"/>
    <cellStyle name="Comma 7 2 2 8 3" xfId="11534" xr:uid="{F6DFD62A-5711-43E9-8060-0F22CCA3C240}"/>
    <cellStyle name="Comma 7 2 2 8 3 2" xfId="21914" xr:uid="{58C42CCD-D5F7-42B2-9D23-79A52F8A1A51}"/>
    <cellStyle name="Comma 7 2 2 8 4" xfId="28302" xr:uid="{F97E2B0D-F2EA-4A21-8D3C-320537C9CB57}"/>
    <cellStyle name="Comma 7 2 2 8 5" xfId="28030" xr:uid="{9085F826-80DB-438C-B89D-6546D59AF92F}"/>
    <cellStyle name="Comma 7 2 2 8 6" xfId="16248" xr:uid="{D3E7F2A1-878F-4CC9-8BAC-43A374FE8C04}"/>
    <cellStyle name="Comma 7 2 2 9" xfId="4894" xr:uid="{4DFEC7DB-B081-428A-8B77-89C1B1AA1200}"/>
    <cellStyle name="Comma 7 2 2 9 2" xfId="26376" xr:uid="{9BB1FB6C-B00A-4ACE-BB8F-92CA74CD27D6}"/>
    <cellStyle name="Comma 7 2 2 9 3" xfId="28245" xr:uid="{FAF7AA94-202C-4370-BBA3-E9C59EA1FA8A}"/>
    <cellStyle name="Comma 7 2 2 9 4" xfId="14186" xr:uid="{5A687EC5-4251-4604-8602-52EBD6AE30D7}"/>
    <cellStyle name="Comma 7 2 3" xfId="507" xr:uid="{00000000-0005-0000-0000-0000A0020000}"/>
    <cellStyle name="Comma 7 2 3 10" xfId="9475" xr:uid="{9A1EE7D6-C029-4AB9-A969-2BA6818C8415}"/>
    <cellStyle name="Comma 7 2 3 10 2" xfId="19855" xr:uid="{51A573A9-F72F-4EF7-8550-32B5AF735BD6}"/>
    <cellStyle name="Comma 7 2 3 11" xfId="23200" xr:uid="{A3085440-9DAC-41F5-B662-E357843B7000}"/>
    <cellStyle name="Comma 7 2 3 12" xfId="12513" xr:uid="{28831415-CA58-4F90-B505-6EF8E940A66B}"/>
    <cellStyle name="Comma 7 2 3 2" xfId="1728" xr:uid="{00000000-0005-0000-0000-0000A1020000}"/>
    <cellStyle name="Comma 7 2 3 2 2" xfId="3059" xr:uid="{00000000-0005-0000-0000-000012020000}"/>
    <cellStyle name="Comma 7 2 3 2 2 2" xfId="6166" xr:uid="{3D1BB39A-3BE3-4005-9137-0D2C1CF87CF9}"/>
    <cellStyle name="Comma 7 2 3 2 2 2 2" xfId="25761" xr:uid="{316FF5C7-2B37-4870-B6B2-DFE4297A211E}"/>
    <cellStyle name="Comma 7 2 3 2 2 2 2 2" xfId="26439" xr:uid="{0BA1EC53-1CE3-4703-B000-7F9D92004D12}"/>
    <cellStyle name="Comma 7 2 3 2 2 2 2 3" xfId="31163" xr:uid="{C56FF428-67DB-4E35-8FFF-769DCB0D3C42}"/>
    <cellStyle name="Comma 7 2 3 2 2 2 3" xfId="28540" xr:uid="{E85FCAA5-7D0F-4031-91D6-C7896D217910}"/>
    <cellStyle name="Comma 7 2 3 2 2 2 4" xfId="15685" xr:uid="{C1FBB8FC-223C-45A8-99CA-92BA6AF463C5}"/>
    <cellStyle name="Comma 7 2 3 2 2 3" xfId="8138" xr:uid="{2973F88F-A6E1-45E5-B16C-3F4539239A22}"/>
    <cellStyle name="Comma 7 2 3 2 2 3 2" xfId="18518" xr:uid="{D967F906-A1D0-4172-B366-44AF5DDC14C4}"/>
    <cellStyle name="Comma 7 2 3 2 2 4" xfId="10971" xr:uid="{8B31D45B-778C-4090-8F6C-83F37C85A7D2}"/>
    <cellStyle name="Comma 7 2 3 2 2 4 2" xfId="21351" xr:uid="{C7ADC56C-2AE9-4D69-B395-4FDC3C4D1559}"/>
    <cellStyle name="Comma 7 2 3 2 2 5" xfId="23425" xr:uid="{A678EA77-348C-42CF-BBAD-179C4B03D329}"/>
    <cellStyle name="Comma 7 2 3 2 2 5 2" xfId="30071" xr:uid="{CA91868D-1CB6-464E-8CBF-4DCD3DCE018A}"/>
    <cellStyle name="Comma 7 2 3 2 2 6" xfId="28624" xr:uid="{3E47D2C0-5F25-4679-93BB-CCDF18DDD730}"/>
    <cellStyle name="Comma 7 2 3 2 2 7" xfId="13565" xr:uid="{E4A03419-9976-4CDD-BE52-9C868E540586}"/>
    <cellStyle name="Comma 7 2 3 2 3" xfId="2680" xr:uid="{00000000-0005-0000-0000-000011020000}"/>
    <cellStyle name="Comma 7 2 3 2 3 2" xfId="7803" xr:uid="{B0EBD1CB-FB67-4C13-8BE8-49AF77AFAE80}"/>
    <cellStyle name="Comma 7 2 3 2 3 2 2" xfId="26444" xr:uid="{84B21BBA-EEFF-4F82-B9D0-0102C2AA2028}"/>
    <cellStyle name="Comma 7 2 3 2 3 2 3" xfId="28099" xr:uid="{E2998CDD-8A94-4A0D-A7EC-C6F4E022FA6E}"/>
    <cellStyle name="Comma 7 2 3 2 3 2 4" xfId="18183" xr:uid="{5C0C3576-2C95-4198-A4E7-84111A4C940E}"/>
    <cellStyle name="Comma 7 2 3 2 3 3" xfId="10636" xr:uid="{CA16C7B1-DF6A-4EBB-B787-C0D297536080}"/>
    <cellStyle name="Comma 7 2 3 2 3 3 2" xfId="21016" xr:uid="{DE856001-DDF3-41DB-8B31-FF6E1CF1FF49}"/>
    <cellStyle name="Comma 7 2 3 2 3 4" xfId="24725" xr:uid="{3D1B4EA1-45C2-437A-B500-A52569CE8785}"/>
    <cellStyle name="Comma 7 2 3 2 3 5" xfId="15350" xr:uid="{C3C939CB-FB45-4728-982A-733B2CDD9502}"/>
    <cellStyle name="Comma 7 2 3 2 4" xfId="3572" xr:uid="{00000000-0005-0000-0000-0000A1020000}"/>
    <cellStyle name="Comma 7 2 3 2 4 2" xfId="27493" xr:uid="{E74C66D3-BDDD-4527-9E91-499D01B416C2}"/>
    <cellStyle name="Comma 7 2 3 2 4 3" xfId="26595" xr:uid="{6A9E456A-B61A-489A-9460-E446CE99DB04}"/>
    <cellStyle name="Comma 7 2 3 2 5" xfId="4264" xr:uid="{2A99CC70-A246-4DA0-9BEB-785BD96D665B}"/>
    <cellStyle name="Comma 7 2 3 2 5 2" xfId="9035" xr:uid="{A74E6E0D-F160-4EDC-A927-A8D788DDB4A0}"/>
    <cellStyle name="Comma 7 2 3 2 5 2 2" xfId="19415" xr:uid="{BD96A8F4-C2A0-41F4-9E4C-83662DAB7A81}"/>
    <cellStyle name="Comma 7 2 3 2 5 2 3" xfId="31039" xr:uid="{75B026AB-7DD8-43E2-9850-05B56B1C9A25}"/>
    <cellStyle name="Comma 7 2 3 2 5 2 4" xfId="30748" xr:uid="{3152E72E-1085-4AC3-8737-1EDAD6857F17}"/>
    <cellStyle name="Comma 7 2 3 2 5 3" xfId="11868" xr:uid="{176C1908-BD14-480D-8D63-CA0ED9B0AD99}"/>
    <cellStyle name="Comma 7 2 3 2 5 3 2" xfId="22248" xr:uid="{7922417B-368A-4540-B1BF-26A882939E9B}"/>
    <cellStyle name="Comma 7 2 3 2 5 4" xfId="27861" xr:uid="{FC47FD16-5367-4145-BA0C-07B44C4F0EBA}"/>
    <cellStyle name="Comma 7 2 3 2 5 5" xfId="27582" xr:uid="{CCAA9180-D060-4ED8-AF68-4C119E44468E}"/>
    <cellStyle name="Comma 7 2 3 2 5 6" xfId="16582" xr:uid="{D62F26F6-0D44-420C-91AE-75F6FFD9E244}"/>
    <cellStyle name="Comma 7 2 3 2 6" xfId="5611" xr:uid="{86CDC6DC-A307-48F6-9100-257FBDE1EE07}"/>
    <cellStyle name="Comma 7 2 3 2 6 2" xfId="29722" xr:uid="{3978CA91-463F-4FB3-83B5-1A479610C314}"/>
    <cellStyle name="Comma 7 2 3 2 6 2 2" xfId="30972" xr:uid="{FBC6C47D-C56E-4878-A380-938D7859EBA3}"/>
    <cellStyle name="Comma 7 2 3 2 7" xfId="24739" xr:uid="{113CF7D5-3CC3-4C78-AA45-6BB36B301A7F}"/>
    <cellStyle name="Comma 7 2 3 2 8" xfId="13087" xr:uid="{84212721-431A-4A5B-A3B6-C12D2C24C27E}"/>
    <cellStyle name="Comma 7 2 3 2 9" xfId="29989" xr:uid="{E6F54CCC-E5B6-4A92-8CFB-C7AA169FBB12}"/>
    <cellStyle name="Comma 7 2 3 3" xfId="1729" xr:uid="{00000000-0005-0000-0000-0000A2020000}"/>
    <cellStyle name="Comma 7 2 3 3 2" xfId="3060" xr:uid="{00000000-0005-0000-0000-000013020000}"/>
    <cellStyle name="Comma 7 2 3 3 2 2" xfId="8139" xr:uid="{6DAF77EB-FB96-4AC8-BEE8-6FEAC97173DB}"/>
    <cellStyle name="Comma 7 2 3 3 2 2 2" xfId="28814" xr:uid="{72C055C4-39FE-4BAF-9ABB-F310BE8341FA}"/>
    <cellStyle name="Comma 7 2 3 3 2 2 2 2" xfId="31224" xr:uid="{C8EBC6BE-55BB-4085-B6E1-FC370F250ABF}"/>
    <cellStyle name="Comma 7 2 3 3 2 2 2 3" xfId="30750" xr:uid="{D91F4771-FE89-42CC-ACEC-7AC06163A138}"/>
    <cellStyle name="Comma 7 2 3 3 2 2 3" xfId="28220" xr:uid="{708B1898-A359-47D4-B173-0705408D1A01}"/>
    <cellStyle name="Comma 7 2 3 3 2 2 4" xfId="18519" xr:uid="{177D7A2C-5452-4A0F-B0A5-9148CA5FD390}"/>
    <cellStyle name="Comma 7 2 3 3 2 3" xfId="10972" xr:uid="{CF23F9BB-E2C2-467A-AF01-34347383401B}"/>
    <cellStyle name="Comma 7 2 3 3 2 3 2" xfId="21352" xr:uid="{0A5A92A7-0214-4E75-AF35-1495ECB17C0F}"/>
    <cellStyle name="Comma 7 2 3 3 2 4" xfId="23390" xr:uid="{298BF98D-F159-49C5-B22D-BE5AD390A8AC}"/>
    <cellStyle name="Comma 7 2 3 3 2 5" xfId="15686" xr:uid="{9E81E762-4D76-4ADD-BF8D-521D2D21A73D}"/>
    <cellStyle name="Comma 7 2 3 3 3" xfId="3565" xr:uid="{00000000-0005-0000-0000-0000A2020000}"/>
    <cellStyle name="Comma 7 2 3 3 4" xfId="4410" xr:uid="{B4AA6C36-AE1E-44DC-994E-4825DBBD8F35}"/>
    <cellStyle name="Comma 7 2 3 3 4 2" xfId="9181" xr:uid="{85587B4D-CAD4-4032-8AD5-A59B4106C247}"/>
    <cellStyle name="Comma 7 2 3 3 4 2 2" xfId="19561" xr:uid="{7534E3E2-ADF5-4EAE-B6DD-2F9EF213E93F}"/>
    <cellStyle name="Comma 7 2 3 3 4 2 3" xfId="31075" xr:uid="{135B9B38-57A7-4FCB-B543-F2903615F848}"/>
    <cellStyle name="Comma 7 2 3 3 4 2 4" xfId="30749" xr:uid="{C0FDE45D-0A74-4B48-B868-CC3A381D3938}"/>
    <cellStyle name="Comma 7 2 3 3 4 3" xfId="12014" xr:uid="{06A06909-35C8-4873-987F-AACAE88E6A0D}"/>
    <cellStyle name="Comma 7 2 3 3 4 3 2" xfId="22394" xr:uid="{C8309B11-D9E9-4E6B-BE78-44B8F03D00F4}"/>
    <cellStyle name="Comma 7 2 3 3 4 4" xfId="16728" xr:uid="{3FE30A88-23F4-429B-971D-5405FB557D2F}"/>
    <cellStyle name="Comma 7 2 3 3 5" xfId="5612" xr:uid="{0B567FCE-3EAD-430A-ADFC-79476E3F8D8B}"/>
    <cellStyle name="Comma 7 2 3 3 5 2" xfId="29699" xr:uid="{8F0345B5-C42A-4F97-AC9E-5A49983112D6}"/>
    <cellStyle name="Comma 7 2 3 3 5 2 2" xfId="30973" xr:uid="{49AB00ED-D3D7-42C2-B932-B7FA414535C5}"/>
    <cellStyle name="Comma 7 2 3 3 6" xfId="22734" xr:uid="{7F3E24BF-5A0E-4D79-A227-E0F794633307}"/>
    <cellStyle name="Comma 7 2 3 3 7" xfId="13566" xr:uid="{87DECCAD-5422-434D-BCDF-8063B4A346C0}"/>
    <cellStyle name="Comma 7 2 3 4" xfId="1727" xr:uid="{00000000-0005-0000-0000-0000A3020000}"/>
    <cellStyle name="Comma 7 2 3 4 2" xfId="3058" xr:uid="{00000000-0005-0000-0000-000014020000}"/>
    <cellStyle name="Comma 7 2 3 4 2 2" xfId="8137" xr:uid="{A8203D9E-E043-4B8A-BF67-57D3E61E6E7D}"/>
    <cellStyle name="Comma 7 2 3 4 2 2 2" xfId="28813" xr:uid="{F0E91839-7605-4CCB-A5B1-E1A2CC00B1DC}"/>
    <cellStyle name="Comma 7 2 3 4 2 2 3" xfId="26226" xr:uid="{D198E1A3-1E03-417A-9006-F3344715DFEA}"/>
    <cellStyle name="Comma 7 2 3 4 2 2 4" xfId="18517" xr:uid="{57346C15-DEEB-4790-B4C1-7FAB484851C6}"/>
    <cellStyle name="Comma 7 2 3 4 2 3" xfId="10970" xr:uid="{CEFFE88F-6E64-4128-9614-3DE420D09D09}"/>
    <cellStyle name="Comma 7 2 3 4 2 3 2" xfId="21350" xr:uid="{756BA5ED-BEDD-4A1C-ADDC-B0A7EB7277EF}"/>
    <cellStyle name="Comma 7 2 3 4 2 4" xfId="25702" xr:uid="{1F9F094F-723B-46B5-9CA0-C2DD8CF7C7C3}"/>
    <cellStyle name="Comma 7 2 3 4 2 5" xfId="15684" xr:uid="{2A2B50CF-0E31-4926-9228-892F3D69281D}"/>
    <cellStyle name="Comma 7 2 3 4 3" xfId="3601" xr:uid="{00000000-0005-0000-0000-0000A3020000}"/>
    <cellStyle name="Comma 7 2 3 4 4" xfId="5610" xr:uid="{B015D05F-1EF5-4A33-9017-141199658DDE}"/>
    <cellStyle name="Comma 7 2 3 4 4 2" xfId="29953" xr:uid="{6F5E6FF8-BD18-41B0-9298-1562BF4F1B7A}"/>
    <cellStyle name="Comma 7 2 3 4 5" xfId="23294" xr:uid="{A2C967C4-EA4B-4F18-A429-9C1E97BD0EC3}"/>
    <cellStyle name="Comma 7 2 3 4 6" xfId="13564" xr:uid="{260DE583-A7E0-4BE6-BE16-F57B406F1EBB}"/>
    <cellStyle name="Comma 7 2 3 5" xfId="2596" xr:uid="{00000000-0005-0000-0000-000015020000}"/>
    <cellStyle name="Comma 7 2 3 5 2" xfId="5860" xr:uid="{DCA6FFBF-13D6-4EB6-9BC2-24CAD4DEF891}"/>
    <cellStyle name="Comma 7 2 3 5 2 2" xfId="26662" xr:uid="{747733F0-5315-4476-965E-D92D7DE4A8B1}"/>
    <cellStyle name="Comma 7 2 3 5 2 2 2" xfId="31181" xr:uid="{20ACC1DA-DDA0-4DFF-BBE4-E7B9006F30B2}"/>
    <cellStyle name="Comma 7 2 3 5 2 2 3" xfId="30751" xr:uid="{D28CA131-6C32-427C-80B1-1949D54DB141}"/>
    <cellStyle name="Comma 7 2 3 5 2 3" xfId="25961" xr:uid="{D17284AE-DAD2-4375-966B-799D91095B07}"/>
    <cellStyle name="Comma 7 2 3 5 2 4" xfId="15267" xr:uid="{D91D6154-E1B9-4EC6-BBBD-F60F6FD5A178}"/>
    <cellStyle name="Comma 7 2 3 5 3" xfId="7720" xr:uid="{CA472964-12B8-44F9-9DB3-E23253F45684}"/>
    <cellStyle name="Comma 7 2 3 5 3 2" xfId="18100" xr:uid="{F2F47DE1-F74C-4E0E-BE63-BE508F071316}"/>
    <cellStyle name="Comma 7 2 3 5 4" xfId="10553" xr:uid="{F69A24F4-5378-4805-AA93-7CBAAD0869DA}"/>
    <cellStyle name="Comma 7 2 3 5 4 2" xfId="20933" xr:uid="{DF1FA347-EFD0-4A21-99B8-3744DD0E6CBA}"/>
    <cellStyle name="Comma 7 2 3 5 5" xfId="24913" xr:uid="{83E8E163-ACD3-4505-A590-F3D0B6F827E6}"/>
    <cellStyle name="Comma 7 2 3 5 6" xfId="12983" xr:uid="{3A212F0B-0751-4EF9-BCD0-D99948C74859}"/>
    <cellStyle name="Comma 7 2 3 6" xfId="2282" xr:uid="{00000000-0005-0000-0000-000010020000}"/>
    <cellStyle name="Comma 7 2 3 6 2" xfId="7408" xr:uid="{B4A9D789-B2EE-4B47-B9A1-7E513E25A26A}"/>
    <cellStyle name="Comma 7 2 3 6 2 2" xfId="17788" xr:uid="{AC686961-C587-431C-BF82-8F93915F1A31}"/>
    <cellStyle name="Comma 7 2 3 6 3" xfId="10241" xr:uid="{0338E169-2F5F-4093-A5DC-CE942BEFF0F1}"/>
    <cellStyle name="Comma 7 2 3 6 3 2" xfId="20621" xr:uid="{F2E16EE8-6B9C-4324-B188-957791626B0F}"/>
    <cellStyle name="Comma 7 2 3 6 4" xfId="22779" xr:uid="{38695AE0-4EA9-4DC8-957A-0D8720EF8BD4}"/>
    <cellStyle name="Comma 7 2 3 6 5" xfId="25939" xr:uid="{55CE7175-F668-4D91-BF21-F392D9022484}"/>
    <cellStyle name="Comma 7 2 3 6 6" xfId="14955" xr:uid="{532DAA4E-429B-4A50-BD7B-BDEBDF65A81B}"/>
    <cellStyle name="Comma 7 2 3 7" xfId="3821" xr:uid="{7C51F2B8-CC43-45CA-B458-319A66C14278}"/>
    <cellStyle name="Comma 7 2 3 7 2" xfId="8653" xr:uid="{4A191CAA-6F56-4637-B13D-626DFABA59C3}"/>
    <cellStyle name="Comma 7 2 3 7 2 2" xfId="19033" xr:uid="{16DF19C1-C7F4-4AC9-9576-AA1D869283EE}"/>
    <cellStyle name="Comma 7 2 3 7 3" xfId="11486" xr:uid="{CBE1CE50-7D32-47DF-B101-472B84563998}"/>
    <cellStyle name="Comma 7 2 3 7 3 2" xfId="21866" xr:uid="{2A9D3C64-261B-4E3A-8DA7-B7F1014FB2C1}"/>
    <cellStyle name="Comma 7 2 3 7 4" xfId="28411" xr:uid="{DB70D8DA-2F1B-4D63-BF9A-D4AE8CD4D414}"/>
    <cellStyle name="Comma 7 2 3 7 5" xfId="27096" xr:uid="{C9998E32-78FF-4413-85A6-CA6AFF7772DE}"/>
    <cellStyle name="Comma 7 2 3 7 6" xfId="16200" xr:uid="{E4D98F7D-753A-43F1-8912-5551AE6EA406}"/>
    <cellStyle name="Comma 7 2 3 8" xfId="4897" xr:uid="{9A91274E-C3CE-47C3-B40C-A471000DA48E}"/>
    <cellStyle name="Comma 7 2 3 8 2" xfId="14189" xr:uid="{795A9D83-4AB8-4BED-AFF9-FF66176815DE}"/>
    <cellStyle name="Comma 7 2 3 9" xfId="6642" xr:uid="{3813FBD2-3F6E-409D-A87D-F462F655882B}"/>
    <cellStyle name="Comma 7 2 3 9 2" xfId="17022" xr:uid="{C5FDEBD5-83DC-4CFA-A902-FB84FCAA94D2}"/>
    <cellStyle name="Comma 7 2 4" xfId="508" xr:uid="{00000000-0005-0000-0000-0000A4020000}"/>
    <cellStyle name="Comma 7 2 4 10" xfId="12671" xr:uid="{0F75D37F-2AB0-46C8-BB5F-86CCD232BDC9}"/>
    <cellStyle name="Comma 7 2 4 2" xfId="1731" xr:uid="{00000000-0005-0000-0000-0000A5020000}"/>
    <cellStyle name="Comma 7 2 4 2 2" xfId="3061" xr:uid="{00000000-0005-0000-0000-000017020000}"/>
    <cellStyle name="Comma 7 2 4 2 2 2" xfId="8140" xr:uid="{A728D78D-D3BA-44A1-8EAC-AC5DE74B610A}"/>
    <cellStyle name="Comma 7 2 4 2 2 2 2" xfId="28815" xr:uid="{89AF36A5-0852-41A9-BB9C-4EA8DA930051}"/>
    <cellStyle name="Comma 7 2 4 2 2 2 3" xfId="28610" xr:uid="{DA8B76BE-83BD-4F2B-B209-FB3509ED7A52}"/>
    <cellStyle name="Comma 7 2 4 2 2 2 4" xfId="18520" xr:uid="{CE2BBE12-C50C-43BE-B73C-FBF019286217}"/>
    <cellStyle name="Comma 7 2 4 2 2 3" xfId="10973" xr:uid="{AEF5F852-AEC6-488B-BB8B-CB5A68A69607}"/>
    <cellStyle name="Comma 7 2 4 2 2 3 2" xfId="21353" xr:uid="{18923E47-6CA9-486E-9FC3-D0EF8E1044B0}"/>
    <cellStyle name="Comma 7 2 4 2 2 4" xfId="24491" xr:uid="{49EF89CE-2EBF-493D-B300-519FCF13E3FF}"/>
    <cellStyle name="Comma 7 2 4 2 2 5" xfId="15687" xr:uid="{07D45072-101C-4827-B8D1-A00007F60C66}"/>
    <cellStyle name="Comma 7 2 4 2 3" xfId="3578" xr:uid="{00000000-0005-0000-0000-0000A5020000}"/>
    <cellStyle name="Comma 7 2 4 2 4" xfId="5613" xr:uid="{B5F8E063-CC13-48F7-B354-52022C29F059}"/>
    <cellStyle name="Comma 7 2 4 2 4 2" xfId="29777" xr:uid="{717A8B57-F613-4934-A2BA-B4DA41722BE9}"/>
    <cellStyle name="Comma 7 2 4 2 5" xfId="24117" xr:uid="{23CFE5B5-814A-40B4-9D61-E5FD329C9B00}"/>
    <cellStyle name="Comma 7 2 4 2 6" xfId="13567" xr:uid="{A0F3A37A-EBFE-48B6-B3C3-4DFB0EB26A7A}"/>
    <cellStyle name="Comma 7 2 4 3" xfId="1732" xr:uid="{00000000-0005-0000-0000-0000A6020000}"/>
    <cellStyle name="Comma 7 2 4 3 2" xfId="2677" xr:uid="{00000000-0005-0000-0000-000018020000}"/>
    <cellStyle name="Comma 7 2 4 3 2 2" xfId="7800" xr:uid="{C348185F-03C6-41CC-B8E9-D9C1761E344B}"/>
    <cellStyle name="Comma 7 2 4 3 2 2 2" xfId="18180" xr:uid="{DFAC234B-F94F-4626-A62F-A1BB81C64ADB}"/>
    <cellStyle name="Comma 7 2 4 3 2 3" xfId="10633" xr:uid="{828F7050-5423-43A9-94F4-6C4CDEA9DDE5}"/>
    <cellStyle name="Comma 7 2 4 3 2 3 2" xfId="21013" xr:uid="{36910243-03A5-4384-AA37-543A06460B11}"/>
    <cellStyle name="Comma 7 2 4 3 2 4" xfId="15347" xr:uid="{9253CB1D-A89C-49CE-9543-5EEAEF68F735}"/>
    <cellStyle name="Comma 7 2 4 3 2 5" xfId="30436" xr:uid="{DF58A38D-B193-4A6E-8EE2-33862B27ADE5}"/>
    <cellStyle name="Comma 7 2 4 3 3" xfId="3690" xr:uid="{00000000-0005-0000-0000-0000A6020000}"/>
    <cellStyle name="Comma 7 2 4 3 4" xfId="5614" xr:uid="{9A822023-40EF-4024-BA32-71C8DA489B1B}"/>
    <cellStyle name="Comma 7 2 4 3 4 2" xfId="29753" xr:uid="{74AF2044-288C-4259-962B-6890C3AD7521}"/>
    <cellStyle name="Comma 7 2 4 3 5" xfId="25150" xr:uid="{8BA78B38-A904-4BC8-A518-F8221BA04843}"/>
    <cellStyle name="Comma 7 2 4 3 6" xfId="13084" xr:uid="{D69D46B7-6D00-4963-9FAC-B7590A5733C5}"/>
    <cellStyle name="Comma 7 2 4 4" xfId="1730" xr:uid="{00000000-0005-0000-0000-0000A7020000}"/>
    <cellStyle name="Comma 7 2 4 4 2" xfId="4677" xr:uid="{7FF1F726-48C0-4E3C-8436-57B334712BE9}"/>
    <cellStyle name="Comma 7 2 4 4 2 2" xfId="9414" xr:uid="{468889FF-DCE8-4C28-9427-D11CA555BBF5}"/>
    <cellStyle name="Comma 7 2 4 4 2 2 2" xfId="19794" xr:uid="{4B9EAE61-5D7A-433F-9001-56AD026AB1A4}"/>
    <cellStyle name="Comma 7 2 4 4 2 3" xfId="12247" xr:uid="{914BC7BF-38FC-4241-90D1-5043D7C1FF68}"/>
    <cellStyle name="Comma 7 2 4 4 2 3 2" xfId="22627" xr:uid="{E28FA847-DDCB-4995-8906-BCE8094CB064}"/>
    <cellStyle name="Comma 7 2 4 4 2 4" xfId="26497" xr:uid="{94586D6B-A30A-4D76-B5BD-173D1CE0B96C}"/>
    <cellStyle name="Comma 7 2 4 4 2 5" xfId="27247" xr:uid="{E82C3440-ECE4-49EB-9077-40D8BBDA0902}"/>
    <cellStyle name="Comma 7 2 4 4 2 6" xfId="16961" xr:uid="{2B0C225D-4B8D-4735-81B0-BE64B512E9FE}"/>
    <cellStyle name="Comma 7 2 4 4 3" xfId="23753" xr:uid="{7F869A60-CCC8-4E3A-927A-1271C14749AF}"/>
    <cellStyle name="Comma 7 2 4 5" xfId="4128" xr:uid="{BFC5390C-2A59-45AD-B9E0-6FFEDD33AB4A}"/>
    <cellStyle name="Comma 7 2 4 5 2" xfId="8899" xr:uid="{6EBE8FDF-A200-45D7-9A14-36305788F322}"/>
    <cellStyle name="Comma 7 2 4 5 2 2" xfId="29007" xr:uid="{F76C256F-2A0C-43FA-83BA-AC50FA9B536B}"/>
    <cellStyle name="Comma 7 2 4 5 2 3" xfId="28273" xr:uid="{99C088C2-E00F-4872-9DA8-21F1F3CC2BB8}"/>
    <cellStyle name="Comma 7 2 4 5 2 4" xfId="19279" xr:uid="{C81C9A0B-602C-40C2-837B-F986A081BC61}"/>
    <cellStyle name="Comma 7 2 4 5 2 5" xfId="31011" xr:uid="{4DF67780-7E6B-44B0-A3FE-2A2D9262F36F}"/>
    <cellStyle name="Comma 7 2 4 5 3" xfId="11732" xr:uid="{C7BFC475-CBC2-4F71-9CE0-B99840601691}"/>
    <cellStyle name="Comma 7 2 4 5 3 2" xfId="22112" xr:uid="{E2EF3D74-CD16-4679-AA48-2C05745F7341}"/>
    <cellStyle name="Comma 7 2 4 5 4" xfId="24823" xr:uid="{6D9BBF71-CD7F-445E-A2D8-2804763286F0}"/>
    <cellStyle name="Comma 7 2 4 5 5" xfId="16446" xr:uid="{51474418-17BA-4F2F-B2BB-9B832888E53D}"/>
    <cellStyle name="Comma 7 2 4 6" xfId="4898" xr:uid="{162CEDC1-43B7-474C-95C3-A9B92E1CEDD6}"/>
    <cellStyle name="Comma 7 2 4 6 2" xfId="26335" xr:uid="{E3826C55-B617-4C79-9E8E-6D8184763DB6}"/>
    <cellStyle name="Comma 7 2 4 6 3" xfId="27378" xr:uid="{CC5EA816-BCAB-4DD0-9F6F-EA1794A502AC}"/>
    <cellStyle name="Comma 7 2 4 6 4" xfId="14190" xr:uid="{780B2F84-923D-46AF-8682-AD3692052103}"/>
    <cellStyle name="Comma 7 2 4 7" xfId="6643" xr:uid="{5D8DACF2-E277-40ED-A57A-E778E0DD682F}"/>
    <cellStyle name="Comma 7 2 4 7 2" xfId="27843" xr:uid="{7526C40F-C96C-4739-A2A7-4651BE80C5D5}"/>
    <cellStyle name="Comma 7 2 4 7 3" xfId="28599" xr:uid="{9FF9AF63-491D-40E3-AE82-EAAEB0E7E63D}"/>
    <cellStyle name="Comma 7 2 4 7 4" xfId="17023" xr:uid="{531D5670-B963-4C71-9CD4-4A5F6FD23B89}"/>
    <cellStyle name="Comma 7 2 4 8" xfId="9476" xr:uid="{987F5DE1-40AF-4B68-878D-FBEB5AE91EB9}"/>
    <cellStyle name="Comma 7 2 4 8 2" xfId="19856" xr:uid="{CE8EC75E-57B7-41B6-B4F8-8E109E7DF603}"/>
    <cellStyle name="Comma 7 2 4 9" xfId="24523" xr:uid="{3065228A-29D9-417F-9B00-790F2E229799}"/>
    <cellStyle name="Comma 7 2 5" xfId="509" xr:uid="{00000000-0005-0000-0000-0000A8020000}"/>
    <cellStyle name="Comma 7 2 5 10" xfId="13568" xr:uid="{337843CD-D89E-4EB7-B629-1C4D0EFED20D}"/>
    <cellStyle name="Comma 7 2 5 2" xfId="1734" xr:uid="{00000000-0005-0000-0000-0000A9020000}"/>
    <cellStyle name="Comma 7 2 5 2 2" xfId="23806" xr:uid="{0011FB13-E713-469D-B8B6-F6B81812F5A4}"/>
    <cellStyle name="Comma 7 2 5 2 2 2" xfId="29808" xr:uid="{204B9508-2436-4FC6-8C97-CBC6E74FC93F}"/>
    <cellStyle name="Comma 7 2 5 2 2 2 2" xfId="30753" xr:uid="{B5D93598-8236-4471-B3EC-1978D2E1072A}"/>
    <cellStyle name="Comma 7 2 5 2 3" xfId="25637" xr:uid="{B96FBEC1-5BE6-4663-9CFF-AEA34151F77D}"/>
    <cellStyle name="Comma 7 2 5 2 4" xfId="30055"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2" xr:uid="{D603904B-2825-4865-9103-051FAFA6C453}"/>
    <cellStyle name="Comma 7 2 5 5 2 2" xfId="19562" xr:uid="{D3296877-B1A8-47A5-9690-A769837DC84B}"/>
    <cellStyle name="Comma 7 2 5 5 2 3" xfId="31076" xr:uid="{17B13F84-67BE-4A07-A34F-F4CE611049F3}"/>
    <cellStyle name="Comma 7 2 5 5 2 4" xfId="30752" xr:uid="{E58FD6DF-6DEC-499C-BEC4-86D88EF5CE76}"/>
    <cellStyle name="Comma 7 2 5 5 3" xfId="12015" xr:uid="{AAD37AC4-C259-43CE-8B27-A03F077D66B1}"/>
    <cellStyle name="Comma 7 2 5 5 3 2" xfId="22395" xr:uid="{66AF6FBF-C03C-478F-9ACD-2071155647CC}"/>
    <cellStyle name="Comma 7 2 5 5 4" xfId="16729" xr:uid="{9F2A43D9-3926-454F-8C5B-6E95C650CAF5}"/>
    <cellStyle name="Comma 7 2 5 6" xfId="4899" xr:uid="{2086C670-384E-4A92-8725-F94ECBC97A60}"/>
    <cellStyle name="Comma 7 2 5 6 2" xfId="14191" xr:uid="{BD2F386F-A2BE-48DA-BE1D-C9B81EECDDBF}"/>
    <cellStyle name="Comma 7 2 5 7" xfId="6644" xr:uid="{939BC2C9-8E29-4531-988D-B89560FB1285}"/>
    <cellStyle name="Comma 7 2 5 7 2" xfId="17024" xr:uid="{37FDFB7B-23F4-4F65-BC5E-3A5B70ED6D7D}"/>
    <cellStyle name="Comma 7 2 5 8" xfId="9477" xr:uid="{8A76806C-F58E-40D3-A851-C7AC4990F8DE}"/>
    <cellStyle name="Comma 7 2 5 8 2" xfId="19857" xr:uid="{3E1C9DFF-3370-41FA-8C6F-801B1F54A661}"/>
    <cellStyle name="Comma 7 2 5 9" xfId="23573" xr:uid="{D92270B7-5FE3-43A2-A456-D436178FBE90}"/>
    <cellStyle name="Comma 7 2 6" xfId="1736" xr:uid="{00000000-0005-0000-0000-0000AC020000}"/>
    <cellStyle name="Comma 7 2 6 2" xfId="2874" xr:uid="{00000000-0005-0000-0000-00001A020000}"/>
    <cellStyle name="Comma 7 2 6 2 2" xfId="7990" xr:uid="{CAF66553-0572-4E90-BD60-957055CB2902}"/>
    <cellStyle name="Comma 7 2 6 2 2 2" xfId="26894" xr:uid="{2E105864-F10C-4F08-8B2C-38FC21AD458C}"/>
    <cellStyle name="Comma 7 2 6 2 2 2 2" xfId="31185" xr:uid="{7F1F2059-99DE-446F-8BD0-EAEBA6DBAE22}"/>
    <cellStyle name="Comma 7 2 6 2 2 2 3" xfId="30754" xr:uid="{9590EA42-5241-4666-9BE3-D0CB28A14838}"/>
    <cellStyle name="Comma 7 2 6 2 2 3" xfId="26700" xr:uid="{62984D6B-AFFA-4E38-8D0C-F77826CA4377}"/>
    <cellStyle name="Comma 7 2 6 2 2 4" xfId="18370" xr:uid="{D9AD4E22-EFA7-41FF-AB95-8B9317FB82FA}"/>
    <cellStyle name="Comma 7 2 6 2 3" xfId="10823" xr:uid="{687D5264-DBB5-401E-8719-049F6D660D79}"/>
    <cellStyle name="Comma 7 2 6 2 3 2" xfId="21203" xr:uid="{C30B3E9E-8769-4163-A620-9FB58DC411B4}"/>
    <cellStyle name="Comma 7 2 6 2 4" xfId="23810" xr:uid="{6A46C7BE-7A40-462D-B3C8-8FA28C9418B2}"/>
    <cellStyle name="Comma 7 2 6 2 5" xfId="15537" xr:uid="{C0C0198F-60BD-4BE4-88FF-6EE07FBE8575}"/>
    <cellStyle name="Comma 7 2 6 3" xfId="3684" xr:uid="{00000000-0005-0000-0000-0000AC020000}"/>
    <cellStyle name="Comma 7 2 6 4" xfId="5615" xr:uid="{3CA19EC9-B78E-44DD-B810-207F7AFDAB36}"/>
    <cellStyle name="Comma 7 2 6 4 2" xfId="29764" xr:uid="{F47EEEA3-4F8B-40CC-BF5B-CF0F5EF74B6F}"/>
    <cellStyle name="Comma 7 2 6 5" xfId="23336" xr:uid="{7672C8F0-0900-49FD-9BDB-C9CA4655328B}"/>
    <cellStyle name="Comma 7 2 6 6" xfId="13369" xr:uid="{1DA6054B-09D6-406A-8D73-D01D6062D58D}"/>
    <cellStyle name="Comma 7 2 7" xfId="1737" xr:uid="{00000000-0005-0000-0000-0000AD020000}"/>
    <cellStyle name="Comma 7 2 7 2" xfId="2493" xr:uid="{00000000-0005-0000-0000-00001B020000}"/>
    <cellStyle name="Comma 7 2 7 2 2" xfId="7617" xr:uid="{501F984C-7707-4FD2-9717-F6C36BB50D40}"/>
    <cellStyle name="Comma 7 2 7 2 2 2" xfId="17997" xr:uid="{17693E62-144F-418C-8EA3-1BAD9BD2EFDA}"/>
    <cellStyle name="Comma 7 2 7 2 3" xfId="10450" xr:uid="{BBC2B1C2-49A1-4F8D-AB2B-BED5EB09FE78}"/>
    <cellStyle name="Comma 7 2 7 2 3 2" xfId="20830" xr:uid="{73E5473D-B384-4AEB-A3EB-52E5E907B559}"/>
    <cellStyle name="Comma 7 2 7 2 4" xfId="26072" xr:uid="{FA54937D-2523-4660-83C0-2C2756BFC805}"/>
    <cellStyle name="Comma 7 2 7 2 5" xfId="27412" xr:uid="{0DEBC0B3-7280-4F3A-ACE2-031BBAF90176}"/>
    <cellStyle name="Comma 7 2 7 2 6" xfId="15164" xr:uid="{26738D38-C3C1-4DE0-8B38-D33218B9E0E5}"/>
    <cellStyle name="Comma 7 2 7 3" xfId="3620" xr:uid="{00000000-0005-0000-0000-0000AD020000}"/>
    <cellStyle name="Comma 7 2 7 4" xfId="5616" xr:uid="{76F957A8-F298-4B70-A8C8-199C7FA4444C}"/>
    <cellStyle name="Comma 7 2 7 4 2" xfId="29868" xr:uid="{5E7A83DB-A0C5-4ED1-A233-B36A18D163CB}"/>
    <cellStyle name="Comma 7 2 7 5" xfId="25578" xr:uid="{2DE83F3B-06CE-47B6-BEAB-EDDD427E267E}"/>
    <cellStyle name="Comma 7 2 7 6" xfId="12880" xr:uid="{2B039CD4-3A65-4408-9B2E-D8B7C174E99B}"/>
    <cellStyle name="Comma 7 2 8" xfId="1717" xr:uid="{00000000-0005-0000-0000-0000AE020000}"/>
    <cellStyle name="Comma 7 2 8 2" xfId="2187" xr:uid="{00000000-0005-0000-0000-000002020000}"/>
    <cellStyle name="Comma 7 2 8 2 2" xfId="7313" xr:uid="{305357E2-C639-4C7E-A108-4A34749F8A32}"/>
    <cellStyle name="Comma 7 2 8 2 2 2" xfId="17693" xr:uid="{E7BEED04-BEA2-4880-9ADA-C4114D9E482E}"/>
    <cellStyle name="Comma 7 2 8 2 3" xfId="10146" xr:uid="{75E81427-5C88-4DB7-A436-60DAF55A3CA0}"/>
    <cellStyle name="Comma 7 2 8 2 3 2" xfId="20526" xr:uid="{2FEF4EA1-9E93-42E0-9E2E-911188E08615}"/>
    <cellStyle name="Comma 7 2 8 2 4" xfId="27344" xr:uid="{30D2CEE5-E778-4B6D-91DB-8A903F49B9EB}"/>
    <cellStyle name="Comma 7 2 8 2 5" xfId="28264" xr:uid="{A62F63CD-4029-4B39-95B0-C9C2A94DCB23}"/>
    <cellStyle name="Comma 7 2 8 2 6" xfId="14860" xr:uid="{28C46102-C1E2-4C03-B363-6EB1171E51BE}"/>
    <cellStyle name="Comma 7 2 8 3" xfId="3650" xr:uid="{00000000-0005-0000-0000-0000AE020000}"/>
    <cellStyle name="Comma 7 2 8 4" xfId="24348" xr:uid="{D37F70DB-05AA-47E1-B5F7-2728E2C870A0}"/>
    <cellStyle name="Comma 7 2 9" xfId="3869" xr:uid="{F4D1E9BD-A0FA-4A8D-8E31-D876682FFE4B}"/>
    <cellStyle name="Comma 7 2 9 2" xfId="8700" xr:uid="{8CB8DB38-03CC-41A3-8E7D-CCE0456C8EA4}"/>
    <cellStyle name="Comma 7 2 9 2 2" xfId="19080" xr:uid="{FB4C8D6A-90A4-4CDA-9E2E-5225EC1652DC}"/>
    <cellStyle name="Comma 7 2 9 3" xfId="11533" xr:uid="{5044B8B8-A0B2-45A4-B01F-C0BE711A2698}"/>
    <cellStyle name="Comma 7 2 9 3 2" xfId="21913" xr:uid="{A3D1C56E-4C27-41D2-AF9C-55BCAE5D18B8}"/>
    <cellStyle name="Comma 7 2 9 4" xfId="26499" xr:uid="{125441C2-60E3-40EA-8E2F-2B84B5DE5AE1}"/>
    <cellStyle name="Comma 7 2 9 5" xfId="26349" xr:uid="{43B9A38B-55E7-49F9-9E04-609D5FEEA2C4}"/>
    <cellStyle name="Comma 7 2 9 6" xfId="16247" xr:uid="{78D6CC94-8015-4D6D-89B1-14E112E5F17E}"/>
    <cellStyle name="Comma 7 20" xfId="12395" xr:uid="{F42B3602-9F46-4675-A2BF-201227D87022}"/>
    <cellStyle name="Comma 7 21" xfId="29551" xr:uid="{C7B24164-FE9F-45D3-895E-E967A00C97CC}"/>
    <cellStyle name="Comma 7 3" xfId="510" xr:uid="{00000000-0005-0000-0000-0000AF020000}"/>
    <cellStyle name="Comma 7 3 10" xfId="4900" xr:uid="{0D468BB1-AC9C-4BC3-B782-3D09EF0EB048}"/>
    <cellStyle name="Comma 7 3 10 2" xfId="14192" xr:uid="{478144D2-BDB4-4090-A37E-BAD7E56FE1E8}"/>
    <cellStyle name="Comma 7 3 11" xfId="6645" xr:uid="{43C231E0-DCE5-4583-9F88-DF4521BC36BB}"/>
    <cellStyle name="Comma 7 3 11 2" xfId="17025" xr:uid="{2518C636-5EE9-4BE0-9285-3CEE1C1CA479}"/>
    <cellStyle name="Comma 7 3 12" xfId="9478" xr:uid="{FA7DC2DD-A897-49DF-A04C-CAD2F2B58630}"/>
    <cellStyle name="Comma 7 3 12 2" xfId="19858" xr:uid="{E126D103-F72D-47AB-AD63-1F0C7E11B780}"/>
    <cellStyle name="Comma 7 3 13" xfId="22876" xr:uid="{08A534C2-2A78-4498-B607-6899705451BB}"/>
    <cellStyle name="Comma 7 3 14" xfId="12455" xr:uid="{802E7B73-02F1-4FAD-ADF7-E6FFE78FD74F}"/>
    <cellStyle name="Comma 7 3 2" xfId="511" xr:uid="{00000000-0005-0000-0000-0000B0020000}"/>
    <cellStyle name="Comma 7 3 2 10" xfId="9479" xr:uid="{44C6ED94-6E55-45BC-B8E8-97402F41FA9C}"/>
    <cellStyle name="Comma 7 3 2 10 2" xfId="19859" xr:uid="{C5E5778E-6C31-4DCE-AE34-B55A58F289C1}"/>
    <cellStyle name="Comma 7 3 2 11" xfId="23477" xr:uid="{7D5FB373-D6D4-41C9-BBDF-44A3BCCD4E56}"/>
    <cellStyle name="Comma 7 3 2 12" xfId="12515" xr:uid="{98B905C0-9544-413A-9A3C-B251CFE6B004}"/>
    <cellStyle name="Comma 7 3 2 2" xfId="512" xr:uid="{00000000-0005-0000-0000-0000B1020000}"/>
    <cellStyle name="Comma 7 3 2 2 10" xfId="13089" xr:uid="{314E022B-3F24-45B1-A7D0-81E977900103}"/>
    <cellStyle name="Comma 7 3 2 2 2" xfId="1741" xr:uid="{00000000-0005-0000-0000-0000B2020000}"/>
    <cellStyle name="Comma 7 3 2 2 2 2" xfId="3063" xr:uid="{00000000-0005-0000-0000-00001F020000}"/>
    <cellStyle name="Comma 7 3 2 2 2 2 2" xfId="8142" xr:uid="{9EB58E2A-9628-4E62-B7DB-F1ED9CA45B36}"/>
    <cellStyle name="Comma 7 3 2 2 2 2 2 2" xfId="28817" xr:uid="{F091C59C-15B3-4385-8CD6-D034264F1A15}"/>
    <cellStyle name="Comma 7 3 2 2 2 2 2 3" xfId="27992" xr:uid="{9418F35A-8A7C-40F4-A110-770179FB46B6}"/>
    <cellStyle name="Comma 7 3 2 2 2 2 2 4" xfId="18522" xr:uid="{34EA4903-7091-4F73-860B-EBEBC02E7BEC}"/>
    <cellStyle name="Comma 7 3 2 2 2 2 3" xfId="10975" xr:uid="{5B47F23C-D88F-4522-AF27-CA74BC1778F2}"/>
    <cellStyle name="Comma 7 3 2 2 2 2 3 2" xfId="21355" xr:uid="{F5C5CD3D-8059-479B-87A5-8D444040ECA5}"/>
    <cellStyle name="Comma 7 3 2 2 2 2 4" xfId="25736" xr:uid="{0BD68913-1C0D-4A18-9932-CBE888208981}"/>
    <cellStyle name="Comma 7 3 2 2 2 2 5" xfId="15689" xr:uid="{AB7D13A1-97DD-4AAE-B47E-73DAD8FE81CB}"/>
    <cellStyle name="Comma 7 3 2 2 2 3" xfId="3677" xr:uid="{00000000-0005-0000-0000-0000B2020000}"/>
    <cellStyle name="Comma 7 3 2 2 2 4" xfId="5619" xr:uid="{F8F8D46F-8C1B-40ED-AC69-279F85441D7E}"/>
    <cellStyle name="Comma 7 3 2 2 2 4 2" xfId="29955" xr:uid="{8B3FC41C-7281-4CF2-A98D-63A3095363A9}"/>
    <cellStyle name="Comma 7 3 2 2 2 5" xfId="24594" xr:uid="{E922A290-B943-457D-9DAA-AA591270817C}"/>
    <cellStyle name="Comma 7 3 2 2 2 6" xfId="13570" xr:uid="{C7370AE9-BEDA-4936-9B13-B69FB3350FF3}"/>
    <cellStyle name="Comma 7 3 2 2 3" xfId="1742" xr:uid="{00000000-0005-0000-0000-0000B3020000}"/>
    <cellStyle name="Comma 7 3 2 2 3 2" xfId="4631" xr:uid="{576F16F8-EFE4-4B0A-A5A4-7EEE626B3BDC}"/>
    <cellStyle name="Comma 7 3 2 2 3 2 2" xfId="9397" xr:uid="{99CA9C69-5AD9-4A41-8B72-A5EDCD19BDD1}"/>
    <cellStyle name="Comma 7 3 2 2 3 2 2 2" xfId="19777" xr:uid="{6B755713-890C-4A5E-A9CC-A107DDCC0838}"/>
    <cellStyle name="Comma 7 3 2 2 3 2 3" xfId="12230" xr:uid="{ABFBFCF8-D2A1-43C2-8025-B08A3E571072}"/>
    <cellStyle name="Comma 7 3 2 2 3 2 3 2" xfId="22610" xr:uid="{04BC963B-3C8F-440B-ABC3-86D29417EF50}"/>
    <cellStyle name="Comma 7 3 2 2 3 2 4" xfId="26782" xr:uid="{6BA0A017-502F-40BC-BBAF-E94534540C20}"/>
    <cellStyle name="Comma 7 3 2 2 3 2 5" xfId="28095" xr:uid="{F3B064B6-F93E-42A7-A726-D82A391C3FF3}"/>
    <cellStyle name="Comma 7 3 2 2 3 2 6" xfId="16944" xr:uid="{4846A55E-0158-4755-A3BF-E08F053AA403}"/>
    <cellStyle name="Comma 7 3 2 2 3 3" xfId="25546" xr:uid="{EFC59D73-E1DB-4083-AC6B-5511F1AE4772}"/>
    <cellStyle name="Comma 7 3 2 2 3 3 2" xfId="29905" xr:uid="{93403E33-B739-48C8-B3FF-C5FA96787F9D}"/>
    <cellStyle name="Comma 7 3 2 2 3 4" xfId="30018" xr:uid="{83A93D49-37FF-4080-A033-54F7CB7FA7AE}"/>
    <cellStyle name="Comma 7 3 2 2 4" xfId="1740" xr:uid="{00000000-0005-0000-0000-0000B4020000}"/>
    <cellStyle name="Comma 7 3 2 2 4 2" xfId="26933" xr:uid="{BB2C93DE-0EA2-4180-8F0A-5D7729C94327}"/>
    <cellStyle name="Comma 7 3 2 2 4 3" xfId="26330" xr:uid="{4B7EA0F0-A874-4A7A-AA17-A511659378B1}"/>
    <cellStyle name="Comma 7 3 2 2 5" xfId="4266" xr:uid="{BE4A8A92-9203-46B3-B75D-3A4CB87D4F4D}"/>
    <cellStyle name="Comma 7 3 2 2 5 2" xfId="9037" xr:uid="{C08D1657-5658-4B6B-8203-E95C87A7EE0F}"/>
    <cellStyle name="Comma 7 3 2 2 5 2 2" xfId="19417" xr:uid="{193556DE-658A-4F7A-A754-49E699E99DD2}"/>
    <cellStyle name="Comma 7 3 2 2 5 2 3" xfId="31041" xr:uid="{A4B4FE6B-5C09-45A8-B162-ECE9F59A9D18}"/>
    <cellStyle name="Comma 7 3 2 2 5 2 4" xfId="30755" xr:uid="{F2ABCE9C-BFA0-49C6-A07A-003C2976380F}"/>
    <cellStyle name="Comma 7 3 2 2 5 3" xfId="11870" xr:uid="{65A826F5-8FEE-4850-B3C9-DA934B07DBE8}"/>
    <cellStyle name="Comma 7 3 2 2 5 3 2" xfId="22250" xr:uid="{E2266970-DA3E-4959-8D54-961246D0F065}"/>
    <cellStyle name="Comma 7 3 2 2 5 4" xfId="26678" xr:uid="{472FD8A8-2C5E-4413-8C69-428CD7929C68}"/>
    <cellStyle name="Comma 7 3 2 2 5 5" xfId="26535" xr:uid="{351CB8E7-5286-4BB0-8673-78588533E161}"/>
    <cellStyle name="Comma 7 3 2 2 5 6" xfId="16584" xr:uid="{81230DBA-C8ED-4D42-A9E2-A4D137B251E9}"/>
    <cellStyle name="Comma 7 3 2 2 6" xfId="4902" xr:uid="{7B56B96F-699C-47E9-94EB-3A4B767766E9}"/>
    <cellStyle name="Comma 7 3 2 2 6 2" xfId="26150" xr:uid="{DDD6984B-7B18-4C4B-AB55-6355383E7D09}"/>
    <cellStyle name="Comma 7 3 2 2 6 3" xfId="26128" xr:uid="{5B4B9ED0-FD2E-46B2-8091-38B732BF4709}"/>
    <cellStyle name="Comma 7 3 2 2 6 4" xfId="14194" xr:uid="{BCD3727D-14D3-40FC-A791-A68EA4028E6F}"/>
    <cellStyle name="Comma 7 3 2 2 7" xfId="6647" xr:uid="{29FE4C2C-EEC4-467A-BF12-CE2217AF91BE}"/>
    <cellStyle name="Comma 7 3 2 2 7 2" xfId="17027" xr:uid="{BEF2A5CC-C727-49F5-B650-1B971840249F}"/>
    <cellStyle name="Comma 7 3 2 2 8" xfId="9480" xr:uid="{5D6F5411-B2B2-4E75-87E2-ADCDB1886AD9}"/>
    <cellStyle name="Comma 7 3 2 2 8 2" xfId="19860" xr:uid="{6B762266-62EC-4F54-BA17-62DC45832362}"/>
    <cellStyle name="Comma 7 3 2 2 9" xfId="24999" xr:uid="{CD0FD5A6-656A-4CF3-A237-BEBAC252C9C9}"/>
    <cellStyle name="Comma 7 3 2 3" xfId="1743" xr:uid="{00000000-0005-0000-0000-0000B5020000}"/>
    <cellStyle name="Comma 7 3 2 3 2" xfId="3064" xr:uid="{00000000-0005-0000-0000-000020020000}"/>
    <cellStyle name="Comma 7 3 2 3 2 2" xfId="8143" xr:uid="{ACBA072B-CD7A-46B4-ACF4-B6F5FE59E664}"/>
    <cellStyle name="Comma 7 3 2 3 2 2 2" xfId="28818" xr:uid="{FEB05874-AA96-4C3A-A40E-2F3718A94053}"/>
    <cellStyle name="Comma 7 3 2 3 2 2 2 2" xfId="31225" xr:uid="{A413791A-F936-450E-8898-B28874C3FB8E}"/>
    <cellStyle name="Comma 7 3 2 3 2 2 2 3" xfId="30757" xr:uid="{F6141DB5-1C57-421B-B213-CF6C071CD993}"/>
    <cellStyle name="Comma 7 3 2 3 2 2 3" xfId="26423" xr:uid="{321BC57C-4929-4F2A-AB8B-8BF5596252F8}"/>
    <cellStyle name="Comma 7 3 2 3 2 2 4" xfId="18523" xr:uid="{D3EEF176-327A-408E-9BBB-8C3BDE6169C5}"/>
    <cellStyle name="Comma 7 3 2 3 2 3" xfId="10976" xr:uid="{68A0D4CE-7B5F-4751-AD30-677DD43AEC23}"/>
    <cellStyle name="Comma 7 3 2 3 2 3 2" xfId="21356" xr:uid="{DEE53771-88FE-4FB5-A0AF-18B4F08C6191}"/>
    <cellStyle name="Comma 7 3 2 3 2 4" xfId="24201" xr:uid="{5ACDC300-80F5-4574-AE4B-BA33D74AD79A}"/>
    <cellStyle name="Comma 7 3 2 3 2 5" xfId="15690" xr:uid="{27EAE8BC-0A57-4EFA-AD9A-F5DE29E0748A}"/>
    <cellStyle name="Comma 7 3 2 3 3" xfId="3653" xr:uid="{00000000-0005-0000-0000-0000B5020000}"/>
    <cellStyle name="Comma 7 3 2 3 4" xfId="4412" xr:uid="{5056B530-ACD4-453B-8107-ABB5E9A56790}"/>
    <cellStyle name="Comma 7 3 2 3 4 2" xfId="9183" xr:uid="{C3146450-A1D4-429D-8CC8-A6F95F5248A2}"/>
    <cellStyle name="Comma 7 3 2 3 4 2 2" xfId="19563" xr:uid="{1D5F4487-1D7E-4A76-87B7-7F52D3672BAB}"/>
    <cellStyle name="Comma 7 3 2 3 4 2 3" xfId="31077" xr:uid="{4789A897-290F-4E25-A48E-8AA52182CD7F}"/>
    <cellStyle name="Comma 7 3 2 3 4 2 4" xfId="30756" xr:uid="{117CC0FA-7F90-489F-8F9C-66A69315D0FF}"/>
    <cellStyle name="Comma 7 3 2 3 4 3" xfId="12016" xr:uid="{4B9D60CC-1558-4CF5-85C0-E6BAED389BB9}"/>
    <cellStyle name="Comma 7 3 2 3 4 3 2" xfId="22396" xr:uid="{BC6F709E-E6B6-4751-BD45-053EF2E4C980}"/>
    <cellStyle name="Comma 7 3 2 3 4 4" xfId="16730" xr:uid="{986E52A3-796D-4892-814E-09F7E748C9CE}"/>
    <cellStyle name="Comma 7 3 2 3 5" xfId="5620" xr:uid="{B1F56D63-FE69-44E6-98FB-5F3EF823EE62}"/>
    <cellStyle name="Comma 7 3 2 3 5 2" xfId="29690" xr:uid="{249FB12A-7A27-4B61-879F-A256C0817664}"/>
    <cellStyle name="Comma 7 3 2 3 5 2 2" xfId="30974" xr:uid="{2A7E378A-0FD3-4967-96A4-3E638EC84947}"/>
    <cellStyle name="Comma 7 3 2 3 6" xfId="25215" xr:uid="{154D43D2-A138-420D-A033-02AEFF17C681}"/>
    <cellStyle name="Comma 7 3 2 3 7" xfId="13571" xr:uid="{ED17B5BE-5DC5-41C0-B8EA-E786ED290D87}"/>
    <cellStyle name="Comma 7 3 2 4" xfId="1744" xr:uid="{00000000-0005-0000-0000-0000B6020000}"/>
    <cellStyle name="Comma 7 3 2 4 2" xfId="3062" xr:uid="{00000000-0005-0000-0000-000021020000}"/>
    <cellStyle name="Comma 7 3 2 4 2 2" xfId="8141" xr:uid="{F13E98B3-100B-4B0D-95AB-C4F15D236966}"/>
    <cellStyle name="Comma 7 3 2 4 2 2 2" xfId="28816" xr:uid="{36EB78DD-72C5-4617-8665-328D7D513FE6}"/>
    <cellStyle name="Comma 7 3 2 4 2 2 3" xfId="28598" xr:uid="{A6A52FA0-55DD-4771-97D5-B1F70AAD1644}"/>
    <cellStyle name="Comma 7 3 2 4 2 2 4" xfId="18521" xr:uid="{B93A7AAA-832D-4AB4-8EFB-597F00FF11D4}"/>
    <cellStyle name="Comma 7 3 2 4 2 3" xfId="10974" xr:uid="{17D2B5AD-77A7-4E67-A256-1029155F93D9}"/>
    <cellStyle name="Comma 7 3 2 4 2 3 2" xfId="21354" xr:uid="{7041785A-7A25-413F-A5DB-0CE2C42167D9}"/>
    <cellStyle name="Comma 7 3 2 4 2 4" xfId="25466" xr:uid="{597C771E-BB4A-4233-82D8-4728BD2A2410}"/>
    <cellStyle name="Comma 7 3 2 4 2 5" xfId="15688" xr:uid="{DF33B1DB-3AC8-4F7D-80FA-CD346F7437F2}"/>
    <cellStyle name="Comma 7 3 2 4 3" xfId="3646" xr:uid="{00000000-0005-0000-0000-0000B6020000}"/>
    <cellStyle name="Comma 7 3 2 4 4" xfId="5621" xr:uid="{4CBC5550-7EB1-496E-BF60-43A6D36D04BB}"/>
    <cellStyle name="Comma 7 3 2 4 4 2" xfId="29954" xr:uid="{55B8B43E-4A73-4E99-BCC6-D74B637F3A5B}"/>
    <cellStyle name="Comma 7 3 2 4 5" xfId="23476" xr:uid="{AB89610E-F3F8-48F9-972C-144B7BDA3CA3}"/>
    <cellStyle name="Comma 7 3 2 4 6" xfId="13569" xr:uid="{29B1F7CA-6AF3-4C00-B1CA-F2A4C220A07E}"/>
    <cellStyle name="Comma 7 3 2 5" xfId="1739" xr:uid="{00000000-0005-0000-0000-0000B7020000}"/>
    <cellStyle name="Comma 7 3 2 5 2" xfId="2530" xr:uid="{00000000-0005-0000-0000-000022020000}"/>
    <cellStyle name="Comma 7 3 2 5 2 2" xfId="7654" xr:uid="{A0E9BFAD-9D8A-4AEE-91DE-9322FF827AA5}"/>
    <cellStyle name="Comma 7 3 2 5 2 2 2" xfId="18034" xr:uid="{E5039BBF-2D65-4D40-9E6C-7C636B16957D}"/>
    <cellStyle name="Comma 7 3 2 5 2 3" xfId="10487" xr:uid="{35B5DE7E-91A0-47CA-8BA5-FB1F6C6FF05D}"/>
    <cellStyle name="Comma 7 3 2 5 2 3 2" xfId="20867" xr:uid="{96864E27-D39C-4DBD-8DFF-A6044A4EF7A4}"/>
    <cellStyle name="Comma 7 3 2 5 2 4" xfId="27809" xr:uid="{761487A3-48A8-4ADB-AC6D-7E1BE69C1CC4}"/>
    <cellStyle name="Comma 7 3 2 5 2 5" xfId="26157" xr:uid="{B4B66CE1-B6F2-4F67-8423-F1AADE9D1483}"/>
    <cellStyle name="Comma 7 3 2 5 2 6" xfId="15201" xr:uid="{A8870507-7518-4BCB-9454-327410C422C3}"/>
    <cellStyle name="Comma 7 3 2 5 3" xfId="3605" xr:uid="{00000000-0005-0000-0000-0000B7020000}"/>
    <cellStyle name="Comma 7 3 2 5 4" xfId="5618" xr:uid="{CB2AB5E2-79BE-4286-B19B-C00594332EC1}"/>
    <cellStyle name="Comma 7 3 2 5 4 2" xfId="29875" xr:uid="{4FC4C9B9-B5E7-45D0-B8BB-332448A3B3EC}"/>
    <cellStyle name="Comma 7 3 2 5 5" xfId="24097" xr:uid="{3BFF258C-BC50-4BCC-9B63-6245FE626A5E}"/>
    <cellStyle name="Comma 7 3 2 5 6" xfId="12917" xr:uid="{E6139DF9-D78A-4089-AB4B-9DCD81B11CFB}"/>
    <cellStyle name="Comma 7 3 2 6" xfId="2284" xr:uid="{00000000-0005-0000-0000-00001D020000}"/>
    <cellStyle name="Comma 7 3 2 6 2" xfId="7410" xr:uid="{A7E362AD-5D73-4E3D-B12B-A277A2FDD2F7}"/>
    <cellStyle name="Comma 7 3 2 6 2 2" xfId="17790" xr:uid="{C5AD4C1E-DDD6-4310-B015-606B4FC97896}"/>
    <cellStyle name="Comma 7 3 2 6 3" xfId="10243" xr:uid="{25D427EB-0150-4447-B639-81B1ACDD4E31}"/>
    <cellStyle name="Comma 7 3 2 6 3 2" xfId="20623" xr:uid="{5A66325E-2258-4062-A820-01F53545E615}"/>
    <cellStyle name="Comma 7 3 2 6 4" xfId="24167" xr:uid="{DDFA4CD8-FD8A-4866-B882-62E98133B4D3}"/>
    <cellStyle name="Comma 7 3 2 6 5" xfId="27867" xr:uid="{74DA4B86-DD9C-4196-8B94-6AB9B111BD0A}"/>
    <cellStyle name="Comma 7 3 2 6 6" xfId="14957" xr:uid="{76F9AC0A-5FF2-4D61-A9F9-D36AB4988D8F}"/>
    <cellStyle name="Comma 7 3 2 7" xfId="3823" xr:uid="{03ECEEC2-4353-437D-B316-8B68B00D3AF0}"/>
    <cellStyle name="Comma 7 3 2 7 2" xfId="8655" xr:uid="{FC321E94-E0DF-422E-9D21-379A6AB43E52}"/>
    <cellStyle name="Comma 7 3 2 7 2 2" xfId="19035" xr:uid="{C9377AC6-D02C-42F7-934A-E35C081CB37A}"/>
    <cellStyle name="Comma 7 3 2 7 3" xfId="11488" xr:uid="{7226042D-36BD-4626-9A09-7C3B0CAC6E9D}"/>
    <cellStyle name="Comma 7 3 2 7 3 2" xfId="21868" xr:uid="{56C6763E-4B23-45A2-8980-96AF0AA2DB66}"/>
    <cellStyle name="Comma 7 3 2 7 4" xfId="26013" xr:uid="{95B82187-8DAE-4F1F-9CCC-8243F0699F75}"/>
    <cellStyle name="Comma 7 3 2 7 5" xfId="28238" xr:uid="{D3D7B5F8-DBFA-4AE4-9090-2AF00756E508}"/>
    <cellStyle name="Comma 7 3 2 7 6" xfId="16202" xr:uid="{7340033E-29D4-4F59-9CD9-CD63A94CB483}"/>
    <cellStyle name="Comma 7 3 2 8" xfId="4901" xr:uid="{D494B231-3065-46A7-991F-77B5E1F38C95}"/>
    <cellStyle name="Comma 7 3 2 8 2" xfId="14193" xr:uid="{5D90722A-B20C-4A66-8ED3-5FC56E73A155}"/>
    <cellStyle name="Comma 7 3 2 9" xfId="6646" xr:uid="{53D4C5DF-D7F4-457D-B25E-535083C5157C}"/>
    <cellStyle name="Comma 7 3 2 9 2" xfId="17026" xr:uid="{35C18319-1AA8-4812-83DF-51B3D28E8D33}"/>
    <cellStyle name="Comma 7 3 3" xfId="513" xr:uid="{00000000-0005-0000-0000-0000B8020000}"/>
    <cellStyle name="Comma 7 3 3 10" xfId="24379" xr:uid="{B095ED9A-E6A6-4358-8D41-6CAC37D9ACA2}"/>
    <cellStyle name="Comma 7 3 3 11" xfId="12673" xr:uid="{276D5E48-B257-4623-AE96-58A3FF637E22}"/>
    <cellStyle name="Comma 7 3 3 2" xfId="1746" xr:uid="{00000000-0005-0000-0000-0000B9020000}"/>
    <cellStyle name="Comma 7 3 3 2 2" xfId="3066" xr:uid="{00000000-0005-0000-0000-000025020000}"/>
    <cellStyle name="Comma 7 3 3 2 2 2" xfId="6167" xr:uid="{6D673163-7F25-45B7-9AA1-F6BAB70BA1AD}"/>
    <cellStyle name="Comma 7 3 3 2 2 2 2" xfId="23051" xr:uid="{3960C535-C0D5-4AAD-ACC0-5FE123D84B57}"/>
    <cellStyle name="Comma 7 3 3 2 2 2 2 2" xfId="26321" xr:uid="{4870EA76-F278-4954-BBA8-4B0853FD14F6}"/>
    <cellStyle name="Comma 7 3 3 2 2 2 2 3" xfId="31146" xr:uid="{0F0E9F80-7732-414C-B0DB-5DCE9C6228C8}"/>
    <cellStyle name="Comma 7 3 3 2 2 2 3" xfId="26302" xr:uid="{6B2C95C1-CA89-4886-9BAE-53679966970B}"/>
    <cellStyle name="Comma 7 3 3 2 2 2 4" xfId="15692" xr:uid="{C39F6264-43EB-45C0-998C-85F1B14F8777}"/>
    <cellStyle name="Comma 7 3 3 2 2 3" xfId="8145" xr:uid="{60F0084C-47A1-450C-B35D-E978A9728065}"/>
    <cellStyle name="Comma 7 3 3 2 2 3 2" xfId="28820" xr:uid="{60E0681C-3332-429E-98C5-E11F9FC3CE26}"/>
    <cellStyle name="Comma 7 3 3 2 2 3 3" xfId="27423" xr:uid="{14737B44-BF9A-4743-B7D7-A60C8B86DAF2}"/>
    <cellStyle name="Comma 7 3 3 2 2 3 4" xfId="18525" xr:uid="{7CF3DAF5-3F6F-4D6E-B0B5-15E00C091941}"/>
    <cellStyle name="Comma 7 3 3 2 2 4" xfId="10978" xr:uid="{3FB21C9B-FA96-4101-920C-B027AB8E0F7B}"/>
    <cellStyle name="Comma 7 3 3 2 2 4 2" xfId="21358" xr:uid="{88877E39-FB71-4E1D-891D-DD615B3A7B4E}"/>
    <cellStyle name="Comma 7 3 3 2 2 5" xfId="25258" xr:uid="{583F0785-B153-484B-9205-7C521E7A9F90}"/>
    <cellStyle name="Comma 7 3 3 2 2 6" xfId="13573" xr:uid="{71064039-8554-45CF-B9BA-3AF98EDAA231}"/>
    <cellStyle name="Comma 7 3 3 2 3" xfId="2681" xr:uid="{00000000-0005-0000-0000-000024020000}"/>
    <cellStyle name="Comma 7 3 3 2 3 2" xfId="7804" xr:uid="{8025719D-927B-4FD9-B8D0-B054039F4F04}"/>
    <cellStyle name="Comma 7 3 3 2 3 2 2" xfId="28548" xr:uid="{B29A9760-6D5F-4B66-8E5E-0E6086D21D40}"/>
    <cellStyle name="Comma 7 3 3 2 3 2 3" xfId="27649" xr:uid="{452DB3A7-01EF-48C3-AD82-EBD49103C8CF}"/>
    <cellStyle name="Comma 7 3 3 2 3 2 4" xfId="18184" xr:uid="{ED409F29-2503-4DF3-9088-B6B4336573B3}"/>
    <cellStyle name="Comma 7 3 3 2 3 3" xfId="10637" xr:uid="{334BFA20-B957-4785-8CFD-5C5BF7E0DD1C}"/>
    <cellStyle name="Comma 7 3 3 2 3 3 2" xfId="21017" xr:uid="{6155405E-6973-4929-BC09-07F196DABC0A}"/>
    <cellStyle name="Comma 7 3 3 2 3 4" xfId="24718" xr:uid="{9D9FA5ED-78ED-4CB5-B534-5C3F9B30C509}"/>
    <cellStyle name="Comma 7 3 3 2 3 5" xfId="15351" xr:uid="{A94BBE13-A7CE-4EA9-B51D-41D660B6391A}"/>
    <cellStyle name="Comma 7 3 3 2 4" xfId="2064" xr:uid="{00000000-0005-0000-0000-0000B9020000}"/>
    <cellStyle name="Comma 7 3 3 2 5" xfId="4267" xr:uid="{2D091ED4-EBAB-425A-9D32-765D1829A55C}"/>
    <cellStyle name="Comma 7 3 3 2 5 2" xfId="9038" xr:uid="{60436DBA-7D9B-4783-8D98-40974DC07353}"/>
    <cellStyle name="Comma 7 3 3 2 5 2 2" xfId="19418" xr:uid="{5818C368-9E63-4A42-8663-D5347873C583}"/>
    <cellStyle name="Comma 7 3 3 2 5 2 3" xfId="31042" xr:uid="{63AC0313-CC44-4BAB-B99B-3AFFB46C8671}"/>
    <cellStyle name="Comma 7 3 3 2 5 2 4" xfId="30759" xr:uid="{8E4BCF6B-DBB4-4075-978A-BD1BDD7DB325}"/>
    <cellStyle name="Comma 7 3 3 2 5 3" xfId="11871" xr:uid="{2D763480-9900-4BAF-89BD-548D43463C10}"/>
    <cellStyle name="Comma 7 3 3 2 5 3 2" xfId="22251" xr:uid="{A0785BF4-0595-412C-AC40-3B49CB0B9445}"/>
    <cellStyle name="Comma 7 3 3 2 5 4" xfId="26972" xr:uid="{155FA4AD-2CAE-499D-AD34-4A92FCFAB834}"/>
    <cellStyle name="Comma 7 3 3 2 5 5" xfId="27008" xr:uid="{42CCFA58-44B3-4334-BC5C-52448E92816B}"/>
    <cellStyle name="Comma 7 3 3 2 5 6" xfId="16585" xr:uid="{6EFF85A7-D7C1-484B-B8FA-83F6F12B824F}"/>
    <cellStyle name="Comma 7 3 3 2 6" xfId="5623" xr:uid="{A2D3013C-BE82-4915-92F9-26D6E8EE4189}"/>
    <cellStyle name="Comma 7 3 3 2 6 2" xfId="29723" xr:uid="{3D06F1E3-79B4-4811-B657-F16B4EEA06E8}"/>
    <cellStyle name="Comma 7 3 3 2 6 2 2" xfId="30975" xr:uid="{112E69B3-69F1-44A5-8738-0AA881F3DFDC}"/>
    <cellStyle name="Comma 7 3 3 2 7" xfId="23605" xr:uid="{B41E808F-419D-4112-B57C-FE262ACDB723}"/>
    <cellStyle name="Comma 7 3 3 2 8" xfId="13090" xr:uid="{69C5B4E4-141E-4936-8947-D86E9DB215A7}"/>
    <cellStyle name="Comma 7 3 3 3" xfId="1747" xr:uid="{00000000-0005-0000-0000-0000BA020000}"/>
    <cellStyle name="Comma 7 3 3 3 2" xfId="3067" xr:uid="{00000000-0005-0000-0000-000026020000}"/>
    <cellStyle name="Comma 7 3 3 3 2 2" xfId="8146" xr:uid="{4CEC2DAE-59CC-41E6-9646-DCE43190F6F2}"/>
    <cellStyle name="Comma 7 3 3 3 2 2 2" xfId="28821" xr:uid="{E6AEBC26-2139-41EF-BF0E-6B894FFE6D4B}"/>
    <cellStyle name="Comma 7 3 3 3 2 2 3" xfId="27126" xr:uid="{97775F3B-4113-4C11-BAE6-4697DEEDE1B0}"/>
    <cellStyle name="Comma 7 3 3 3 2 2 4" xfId="18526" xr:uid="{FE9E3587-2DFB-4794-AF77-F275E407F326}"/>
    <cellStyle name="Comma 7 3 3 3 2 3" xfId="10979" xr:uid="{8076B583-2B96-4440-8848-174D54D15947}"/>
    <cellStyle name="Comma 7 3 3 3 2 3 2" xfId="21359" xr:uid="{67EF6649-A77E-4EA8-82A8-3E1ECA01B454}"/>
    <cellStyle name="Comma 7 3 3 3 2 4" xfId="25805" xr:uid="{4C1BCBBD-3DB1-4BFC-8D07-489BC0A36833}"/>
    <cellStyle name="Comma 7 3 3 3 2 5" xfId="15693" xr:uid="{1C54CB16-3831-4652-8659-275E82814D49}"/>
    <cellStyle name="Comma 7 3 3 3 3" xfId="3660" xr:uid="{00000000-0005-0000-0000-0000BA020000}"/>
    <cellStyle name="Comma 7 3 3 3 4" xfId="4413" xr:uid="{C4ADDF44-032A-408C-84C3-86FFFE4E4013}"/>
    <cellStyle name="Comma 7 3 3 3 4 2" xfId="9184" xr:uid="{42AC00F0-9492-4676-BDB2-357D3B18E427}"/>
    <cellStyle name="Comma 7 3 3 3 4 2 2" xfId="19564" xr:uid="{BC7263AB-8221-4FB6-AD8D-910D472E8471}"/>
    <cellStyle name="Comma 7 3 3 3 4 2 3" xfId="31078" xr:uid="{7AD836FD-8CD5-4690-A33A-8DF428ABF448}"/>
    <cellStyle name="Comma 7 3 3 3 4 2 4" xfId="30760" xr:uid="{95AEBBD9-A3AC-4749-8833-DDB070EBC3BF}"/>
    <cellStyle name="Comma 7 3 3 3 4 3" xfId="12017" xr:uid="{8793FEAC-978C-441F-969E-0319CEF0B5C5}"/>
    <cellStyle name="Comma 7 3 3 3 4 3 2" xfId="22397" xr:uid="{6DE8221E-12FE-4309-B6B4-8BE2DE924522}"/>
    <cellStyle name="Comma 7 3 3 3 4 4" xfId="16731" xr:uid="{7FBD3671-E1EF-41B2-87B9-392F9A153064}"/>
    <cellStyle name="Comma 7 3 3 3 5" xfId="5624" xr:uid="{4B07D9D7-1EC9-4371-972C-5A57C883344A}"/>
    <cellStyle name="Comma 7 3 3 3 5 2" xfId="29706" xr:uid="{629F5DA6-01D3-4F91-A6F3-08DAFF81178A}"/>
    <cellStyle name="Comma 7 3 3 3 6" xfId="25366" xr:uid="{85FC2800-D224-481E-B797-ADD3E02151AE}"/>
    <cellStyle name="Comma 7 3 3 3 7" xfId="13574" xr:uid="{7F1783B6-DD95-4E74-AD72-A664F26C4E68}"/>
    <cellStyle name="Comma 7 3 3 4" xfId="1745" xr:uid="{00000000-0005-0000-0000-0000BB020000}"/>
    <cellStyle name="Comma 7 3 3 4 2" xfId="3065" xr:uid="{00000000-0005-0000-0000-000027020000}"/>
    <cellStyle name="Comma 7 3 3 4 2 2" xfId="8144" xr:uid="{4D74363D-0D00-4E7B-897E-59E3B5B44DBC}"/>
    <cellStyle name="Comma 7 3 3 4 2 2 2" xfId="28819" xr:uid="{9F37E984-F48E-4584-AD19-87C55845FBD4}"/>
    <cellStyle name="Comma 7 3 3 4 2 2 3" xfId="26377" xr:uid="{61BE0BF0-831D-405E-B879-9B9756EAFA22}"/>
    <cellStyle name="Comma 7 3 3 4 2 2 4" xfId="18524" xr:uid="{126C449A-9FBD-47E7-AF9C-2B8653641DD4}"/>
    <cellStyle name="Comma 7 3 3 4 2 3" xfId="10977" xr:uid="{BE834253-CA93-4A8C-B698-F251AD5E218A}"/>
    <cellStyle name="Comma 7 3 3 4 2 3 2" xfId="21357" xr:uid="{079D4537-C508-4A8A-916D-10673C4F3264}"/>
    <cellStyle name="Comma 7 3 3 4 2 4" xfId="25822" xr:uid="{1AC7B645-3C68-475E-B23A-FFD3F1E4DC13}"/>
    <cellStyle name="Comma 7 3 3 4 2 5" xfId="15691" xr:uid="{45B48ACC-05C7-4A8D-9343-9C4B23292EA2}"/>
    <cellStyle name="Comma 7 3 3 4 3" xfId="3573" xr:uid="{00000000-0005-0000-0000-0000BB020000}"/>
    <cellStyle name="Comma 7 3 3 4 4" xfId="5622" xr:uid="{2F7F323B-1E99-4199-9FD5-7182F60C697E}"/>
    <cellStyle name="Comma 7 3 3 4 4 2" xfId="29956" xr:uid="{DF3BC11F-BB56-413E-BA58-E5E717506BBC}"/>
    <cellStyle name="Comma 7 3 3 4 5" xfId="23252" xr:uid="{D1618A0B-CB18-46B0-B923-3602E8C2202D}"/>
    <cellStyle name="Comma 7 3 3 4 6" xfId="13572" xr:uid="{2CB183F8-626F-484D-9139-18CA7C95B02A}"/>
    <cellStyle name="Comma 7 3 3 5" xfId="2633" xr:uid="{00000000-0005-0000-0000-000028020000}"/>
    <cellStyle name="Comma 7 3 3 5 2" xfId="5894" xr:uid="{36676AAB-8552-4649-A040-455FB81B4509}"/>
    <cellStyle name="Comma 7 3 3 5 2 2" xfId="28725" xr:uid="{61EA2F39-58EF-4AA1-8414-4464AAC1F37B}"/>
    <cellStyle name="Comma 7 3 3 5 2 3" xfId="27165" xr:uid="{4199FBA4-6D09-484B-8FA6-B61397EA8990}"/>
    <cellStyle name="Comma 7 3 3 5 2 4" xfId="15304" xr:uid="{4EE41382-F934-470E-9BCF-026038F49CA2}"/>
    <cellStyle name="Comma 7 3 3 5 3" xfId="7757" xr:uid="{F84413E1-A4AA-46F3-AA5C-C96CE57F48D3}"/>
    <cellStyle name="Comma 7 3 3 5 3 2" xfId="18137" xr:uid="{D90FC7A3-6858-4F70-8F1E-560A2F4D637F}"/>
    <cellStyle name="Comma 7 3 3 5 4" xfId="10590" xr:uid="{98B11636-9509-4EB7-AE8E-0F7E429A0886}"/>
    <cellStyle name="Comma 7 3 3 5 4 2" xfId="20970" xr:uid="{5F169CDB-BD8C-42AB-A687-B6B96BB97414}"/>
    <cellStyle name="Comma 7 3 3 5 5" xfId="23482" xr:uid="{673B89A2-D9A0-4FB6-829E-981024FA279C}"/>
    <cellStyle name="Comma 7 3 3 5 6" xfId="13020" xr:uid="{98B80837-74CF-4003-800B-FE911047C733}"/>
    <cellStyle name="Comma 7 3 3 6" xfId="4130" xr:uid="{757E601D-C209-4CC5-B656-FFAD7B959A42}"/>
    <cellStyle name="Comma 7 3 3 6 2" xfId="8901" xr:uid="{5B3322E2-9EA7-488B-A54E-4F4A79181686}"/>
    <cellStyle name="Comma 7 3 3 6 2 2" xfId="19281" xr:uid="{EEFD30C4-AED4-4D30-8063-D9B6773E4020}"/>
    <cellStyle name="Comma 7 3 3 6 2 3" xfId="31013" xr:uid="{19B449DC-F951-4406-BBDC-1E361946CBF1}"/>
    <cellStyle name="Comma 7 3 3 6 2 4" xfId="30758" xr:uid="{09060111-3662-4062-98E2-27280CA31DEF}"/>
    <cellStyle name="Comma 7 3 3 6 3" xfId="11734" xr:uid="{E396CB88-FFB8-4CFA-8A42-4E5A7370436D}"/>
    <cellStyle name="Comma 7 3 3 6 3 2" xfId="22114" xr:uid="{304CCAD5-770C-41DC-AAC1-56089804D1CD}"/>
    <cellStyle name="Comma 7 3 3 6 4" xfId="25373" xr:uid="{409B246B-C7BF-4347-9604-D47376DB26DA}"/>
    <cellStyle name="Comma 7 3 3 6 5" xfId="26398" xr:uid="{89FE9C46-DA7B-41BF-BD96-9AE917FBE012}"/>
    <cellStyle name="Comma 7 3 3 6 6" xfId="16448" xr:uid="{EDA4B454-3F8F-45CD-A3A4-D8172BE7DA33}"/>
    <cellStyle name="Comma 7 3 3 7" xfId="4903" xr:uid="{7D2A297D-B50D-4072-9432-83DFC3A3C81C}"/>
    <cellStyle name="Comma 7 3 3 7 2" xfId="28269" xr:uid="{B23DF960-54C1-4930-943A-4B16F930C9D5}"/>
    <cellStyle name="Comma 7 3 3 7 3" xfId="26998" xr:uid="{35F7C694-B2D9-4D6C-92D2-583AC0731BB4}"/>
    <cellStyle name="Comma 7 3 3 7 4" xfId="14195" xr:uid="{43D57C78-9D72-49EA-83EC-86203BB79967}"/>
    <cellStyle name="Comma 7 3 3 8" xfId="6648" xr:uid="{801A5F16-1083-4E87-8B88-1308B3B0DFAB}"/>
    <cellStyle name="Comma 7 3 3 8 2" xfId="17028" xr:uid="{1C7780A4-224B-4B89-BC7E-F3F188E97C49}"/>
    <cellStyle name="Comma 7 3 3 9" xfId="9481" xr:uid="{762E7001-323D-4976-9567-7268E23A04AB}"/>
    <cellStyle name="Comma 7 3 3 9 2" xfId="19861" xr:uid="{F6EACF00-00AA-498A-A183-4F83194EC5F5}"/>
    <cellStyle name="Comma 7 3 4" xfId="514" xr:uid="{00000000-0005-0000-0000-0000BC020000}"/>
    <cellStyle name="Comma 7 3 4 10" xfId="13088" xr:uid="{5D18A68E-661D-476A-94EC-6B141504A13B}"/>
    <cellStyle name="Comma 7 3 4 2" xfId="1749" xr:uid="{00000000-0005-0000-0000-0000BD020000}"/>
    <cellStyle name="Comma 7 3 4 2 2" xfId="3068" xr:uid="{00000000-0005-0000-0000-00002A020000}"/>
    <cellStyle name="Comma 7 3 4 2 2 2" xfId="8147" xr:uid="{F1931F2F-FA1E-4610-B819-B83AC5BC1B32}"/>
    <cellStyle name="Comma 7 3 4 2 2 2 2" xfId="28822" xr:uid="{2B34A51E-562E-47FB-AC6C-A9F13E5A62D8}"/>
    <cellStyle name="Comma 7 3 4 2 2 2 3" xfId="28049" xr:uid="{0AA50304-3480-4DF2-BC26-56196F86B5A1}"/>
    <cellStyle name="Comma 7 3 4 2 2 2 4" xfId="18527" xr:uid="{CFD02403-A5B3-4B34-9D98-25744920ABB0}"/>
    <cellStyle name="Comma 7 3 4 2 2 3" xfId="10980" xr:uid="{E51FA6A8-FAC5-4ECF-97FD-3899F69BAA92}"/>
    <cellStyle name="Comma 7 3 4 2 2 3 2" xfId="21360" xr:uid="{1DB3555B-03E2-42F0-8F73-B9E9BC7E756D}"/>
    <cellStyle name="Comma 7 3 4 2 2 4" xfId="25704" xr:uid="{1B9CE304-0B1C-421A-B852-66ECE11A42FD}"/>
    <cellStyle name="Comma 7 3 4 2 2 5" xfId="15694" xr:uid="{0059FB86-B8E1-47DF-B797-187EC693D0B9}"/>
    <cellStyle name="Comma 7 3 4 2 3" xfId="3567" xr:uid="{00000000-0005-0000-0000-0000BD020000}"/>
    <cellStyle name="Comma 7 3 4 2 4" xfId="5625" xr:uid="{827FF525-FDEF-478D-B14C-FAE5C7BAAA47}"/>
    <cellStyle name="Comma 7 3 4 2 4 2" xfId="29957" xr:uid="{20F9AA12-6498-407B-9E82-41086B0B3BDD}"/>
    <cellStyle name="Comma 7 3 4 2 5" xfId="23640" xr:uid="{26E0B30D-3726-4688-865B-D1F3204AE96E}"/>
    <cellStyle name="Comma 7 3 4 2 6" xfId="13575" xr:uid="{F4BA8690-D0E4-4844-9953-93C10169E306}"/>
    <cellStyle name="Comma 7 3 4 3" xfId="1750" xr:uid="{00000000-0005-0000-0000-0000BE020000}"/>
    <cellStyle name="Comma 7 3 4 3 2" xfId="3815" xr:uid="{ED0A20C0-851C-43CE-A244-08046447CC9F}"/>
    <cellStyle name="Comma 7 3 4 3 2 2" xfId="8648" xr:uid="{5743A404-81A7-4FC8-9A73-2CF43BBDF2C9}"/>
    <cellStyle name="Comma 7 3 4 3 2 2 2" xfId="19028" xr:uid="{F761ADC4-7297-49D4-9817-D82A827C461C}"/>
    <cellStyle name="Comma 7 3 4 3 2 3" xfId="11481" xr:uid="{6934031F-9FD8-49C2-B8A8-B2C64565D36A}"/>
    <cellStyle name="Comma 7 3 4 3 2 3 2" xfId="21861" xr:uid="{76527055-D680-47A1-9723-5EAC8171A51D}"/>
    <cellStyle name="Comma 7 3 4 3 2 4" xfId="28362" xr:uid="{69F5C42D-3BBD-48AB-8E63-2E21149E3188}"/>
    <cellStyle name="Comma 7 3 4 3 2 5" xfId="27959" xr:uid="{92A982AB-DFE7-450D-92F7-1A82914FB061}"/>
    <cellStyle name="Comma 7 3 4 3 2 6" xfId="16195" xr:uid="{D910A9D7-AD9D-4B05-B81B-13E8634ECBD0}"/>
    <cellStyle name="Comma 7 3 4 3 3" xfId="24321" xr:uid="{9A324CB1-B7DA-4131-BD6A-B17EB30DB498}"/>
    <cellStyle name="Comma 7 3 4 3 3 2" xfId="29904" xr:uid="{01103EB1-3290-4D07-BEF6-3D3C9114883A}"/>
    <cellStyle name="Comma 7 3 4 3 4" xfId="30017" xr:uid="{00434217-AB1C-4C6B-A83C-62A5AC08F336}"/>
    <cellStyle name="Comma 7 3 4 4" xfId="1748" xr:uid="{00000000-0005-0000-0000-0000BF020000}"/>
    <cellStyle name="Comma 7 3 4 5" xfId="4265" xr:uid="{6AC4C019-2C26-44B9-9EC3-E3E2D424E32A}"/>
    <cellStyle name="Comma 7 3 4 5 2" xfId="9036" xr:uid="{BA81BD57-2BE5-4DE4-A24B-9A95219BDEBB}"/>
    <cellStyle name="Comma 7 3 4 5 2 2" xfId="19416" xr:uid="{65304B97-A8D6-4B6E-87B2-4B6DC7C72B44}"/>
    <cellStyle name="Comma 7 3 4 5 2 3" xfId="31040" xr:uid="{29E5A903-E367-4DFA-8B14-41FC53E28582}"/>
    <cellStyle name="Comma 7 3 4 5 2 4" xfId="30761" xr:uid="{5C39344B-BBCA-404A-B8F8-90DD4B557283}"/>
    <cellStyle name="Comma 7 3 4 5 3" xfId="11869" xr:uid="{A013C49C-ECA8-41BF-96B3-21AC6B269F3A}"/>
    <cellStyle name="Comma 7 3 4 5 3 2" xfId="22249" xr:uid="{38C1A6FF-C5F3-4E12-BE7A-E04070788C11}"/>
    <cellStyle name="Comma 7 3 4 5 4" xfId="27170" xr:uid="{521A88FC-A998-4017-B759-BC483B8ACAD1}"/>
    <cellStyle name="Comma 7 3 4 5 5" xfId="27644" xr:uid="{9E9C4CCF-96E0-4DBC-B421-7EC98AEB14A6}"/>
    <cellStyle name="Comma 7 3 4 5 6" xfId="16583" xr:uid="{FDCE4580-85C0-4BB6-BD76-D4661603676D}"/>
    <cellStyle name="Comma 7 3 4 6" xfId="4904" xr:uid="{114D2B95-BFD8-40C9-A1CB-957B05832063}"/>
    <cellStyle name="Comma 7 3 4 6 2" xfId="14196" xr:uid="{5BA9B63E-C96B-45DE-8274-2E83DCD2C710}"/>
    <cellStyle name="Comma 7 3 4 7" xfId="6649" xr:uid="{506C9779-95AC-4388-83FE-672925C1B02A}"/>
    <cellStyle name="Comma 7 3 4 7 2" xfId="17029" xr:uid="{EF752B79-A60E-4278-8C80-47B41BB97CC3}"/>
    <cellStyle name="Comma 7 3 4 8" xfId="9482" xr:uid="{6CF38CF9-56BB-4978-954E-7E8E65084293}"/>
    <cellStyle name="Comma 7 3 4 8 2" xfId="19862" xr:uid="{592F35B8-062A-4B9B-B09A-3D462665963C}"/>
    <cellStyle name="Comma 7 3 4 9" xfId="23022" xr:uid="{36677A31-1104-4492-9FE6-428E8689CAF8}"/>
    <cellStyle name="Comma 7 3 5" xfId="1751" xr:uid="{00000000-0005-0000-0000-0000C0020000}"/>
    <cellStyle name="Comma 7 3 5 2" xfId="3069" xr:uid="{00000000-0005-0000-0000-00002B020000}"/>
    <cellStyle name="Comma 7 3 5 2 2" xfId="8148" xr:uid="{2C8E21C5-1468-4AAC-9E90-7A13D1302FAA}"/>
    <cellStyle name="Comma 7 3 5 2 2 2" xfId="28823" xr:uid="{0BD52AC1-38D0-4C37-B305-D192EA862043}"/>
    <cellStyle name="Comma 7 3 5 2 2 2 2" xfId="31226" xr:uid="{B1824CD6-0A45-4DFE-A5DA-1765F10D715A}"/>
    <cellStyle name="Comma 7 3 5 2 2 2 3" xfId="30763" xr:uid="{7B31E587-79F0-4CA4-A017-3FC64EB68955}"/>
    <cellStyle name="Comma 7 3 5 2 2 3" xfId="26546" xr:uid="{8A656009-1284-4B9B-ADF3-ED1BC0BCC3F2}"/>
    <cellStyle name="Comma 7 3 5 2 2 4" xfId="18528" xr:uid="{128F5D68-5A9F-4E36-98C7-8BB7C0E561AD}"/>
    <cellStyle name="Comma 7 3 5 2 3" xfId="10981" xr:uid="{4DD23474-870F-4639-9FE4-AA6A0949A199}"/>
    <cellStyle name="Comma 7 3 5 2 3 2" xfId="21361" xr:uid="{A0882080-46B6-4B65-A5DA-7FD4934AA4B4}"/>
    <cellStyle name="Comma 7 3 5 2 4" xfId="24166" xr:uid="{A8908E9D-CF07-4CC3-93FE-F91D3CCF9DEE}"/>
    <cellStyle name="Comma 7 3 5 2 5" xfId="15695" xr:uid="{148F4EE9-281E-4E13-BB9F-538AA70BEA61}"/>
    <cellStyle name="Comma 7 3 5 3" xfId="3678" xr:uid="{00000000-0005-0000-0000-0000C0020000}"/>
    <cellStyle name="Comma 7 3 5 4" xfId="4414" xr:uid="{39A94735-439D-4714-8C97-340E07D9B1C2}"/>
    <cellStyle name="Comma 7 3 5 4 2" xfId="9185" xr:uid="{F1BC04F7-E54B-48FE-A1A1-A0DB777BD46E}"/>
    <cellStyle name="Comma 7 3 5 4 2 2" xfId="19565" xr:uid="{1394F04B-CC2D-457C-A8E1-742A6790E496}"/>
    <cellStyle name="Comma 7 3 5 4 2 3" xfId="31079" xr:uid="{7E1DD9F1-4C18-4368-A763-2CFDB57D9BB0}"/>
    <cellStyle name="Comma 7 3 5 4 2 4" xfId="30762" xr:uid="{CEB76293-5225-4DF8-B182-6C8C0AFD630E}"/>
    <cellStyle name="Comma 7 3 5 4 3" xfId="12018" xr:uid="{706B6DB9-CD9A-4ED7-B159-DF49DA196DEE}"/>
    <cellStyle name="Comma 7 3 5 4 3 2" xfId="22398" xr:uid="{01A9F026-682A-4472-8503-0CDD994EBD1A}"/>
    <cellStyle name="Comma 7 3 5 4 4" xfId="16732" xr:uid="{C73CAD6C-19D9-4C6A-AF12-4F6E33F0C6C6}"/>
    <cellStyle name="Comma 7 3 5 5" xfId="5626" xr:uid="{2FADE1A1-156D-4770-A59C-1D5D492CFF56}"/>
    <cellStyle name="Comma 7 3 5 5 2" xfId="29685" xr:uid="{DD02D9DC-2EC2-4EBC-A2AB-DA7D0EF6B5A6}"/>
    <cellStyle name="Comma 7 3 5 5 2 2" xfId="30976" xr:uid="{235E9461-30B4-44D8-929B-6F79698976C3}"/>
    <cellStyle name="Comma 7 3 5 6" xfId="24706" xr:uid="{CD0367C6-2874-4187-83D9-9B0301BDED90}"/>
    <cellStyle name="Comma 7 3 5 7" xfId="13576" xr:uid="{31C08D88-46F6-44FC-9FAF-C7DFE5A5340F}"/>
    <cellStyle name="Comma 7 3 6" xfId="1752" xr:uid="{00000000-0005-0000-0000-0000C1020000}"/>
    <cellStyle name="Comma 7 3 6 2" xfId="2876" xr:uid="{00000000-0005-0000-0000-00002C020000}"/>
    <cellStyle name="Comma 7 3 6 2 2" xfId="7992" xr:uid="{18FB670C-B086-4649-A49B-AA84A527E1C5}"/>
    <cellStyle name="Comma 7 3 6 2 2 2" xfId="25913" xr:uid="{247261F7-32DF-4C9F-AFC6-1B08B1D6E65D}"/>
    <cellStyle name="Comma 7 3 6 2 2 2 2" xfId="31168" xr:uid="{00E20836-A709-4D76-A735-95493E287AD1}"/>
    <cellStyle name="Comma 7 3 6 2 2 2 3" xfId="30764" xr:uid="{80F05594-7611-41F2-83FC-870D7DE32EE2}"/>
    <cellStyle name="Comma 7 3 6 2 2 3" xfId="27827" xr:uid="{DAA8CBF8-1F10-450B-9DE8-9200C3163FD1}"/>
    <cellStyle name="Comma 7 3 6 2 2 4" xfId="18372" xr:uid="{DEA785FC-D636-456D-AF50-1B6058F3F876}"/>
    <cellStyle name="Comma 7 3 6 2 3" xfId="10825" xr:uid="{B9BB6D5B-71C6-485F-AB66-710966D0D397}"/>
    <cellStyle name="Comma 7 3 6 2 3 2" xfId="21205" xr:uid="{3CA70379-CF4C-42E4-B4BE-D9DEA86B0B46}"/>
    <cellStyle name="Comma 7 3 6 2 4" xfId="25751" xr:uid="{F1D9F1EE-C37D-4DBC-9EBE-C21ECE231D19}"/>
    <cellStyle name="Comma 7 3 6 2 5" xfId="15539" xr:uid="{08D89368-48C2-4B55-BAE4-2E63BB5C19EB}"/>
    <cellStyle name="Comma 7 3 6 3" xfId="3584" xr:uid="{00000000-0005-0000-0000-0000C1020000}"/>
    <cellStyle name="Comma 7 3 6 4" xfId="5627" xr:uid="{5B76C98F-C0BF-4CF0-91A7-53BE3B77CE07}"/>
    <cellStyle name="Comma 7 3 6 4 2" xfId="29924" xr:uid="{741779F3-8687-413A-BABB-6A7AC4C6DE25}"/>
    <cellStyle name="Comma 7 3 6 5" xfId="25565" xr:uid="{337F0B91-D4CC-4CAA-B6E2-253217A3E564}"/>
    <cellStyle name="Comma 7 3 6 6" xfId="13371" xr:uid="{E5E7021E-60E4-49D3-852D-8B9CBD1B477D}"/>
    <cellStyle name="Comma 7 3 7" xfId="1738" xr:uid="{00000000-0005-0000-0000-0000C2020000}"/>
    <cellStyle name="Comma 7 3 7 2" xfId="2470" xr:uid="{00000000-0005-0000-0000-00002D020000}"/>
    <cellStyle name="Comma 7 3 7 2 2" xfId="7594" xr:uid="{7D845A15-6584-4DF0-BD6D-A91976089349}"/>
    <cellStyle name="Comma 7 3 7 2 2 2" xfId="17974" xr:uid="{3AB9C43A-0755-4D8E-9050-2315D93038AC}"/>
    <cellStyle name="Comma 7 3 7 2 3" xfId="10427" xr:uid="{DD76E025-B3B3-4322-8BD0-B8844AAC6C67}"/>
    <cellStyle name="Comma 7 3 7 2 3 2" xfId="20807" xr:uid="{D23E06C4-78BF-428D-8406-91208AE2099D}"/>
    <cellStyle name="Comma 7 3 7 2 4" xfId="28402" xr:uid="{DC6320A0-6526-4250-87A3-7B1F7EEDCB45}"/>
    <cellStyle name="Comma 7 3 7 2 5" xfId="26970" xr:uid="{A42A7536-2CC4-4B9F-AC77-C927C7495088}"/>
    <cellStyle name="Comma 7 3 7 2 6" xfId="15141" xr:uid="{A8223C2E-A5D3-46BC-8E03-DE32AA84F113}"/>
    <cellStyle name="Comma 7 3 7 3" xfId="3669" xr:uid="{00000000-0005-0000-0000-0000C2020000}"/>
    <cellStyle name="Comma 7 3 7 4" xfId="5617" xr:uid="{354E9452-958D-4758-AD14-FEC309CF6342}"/>
    <cellStyle name="Comma 7 3 7 4 2" xfId="29863" xr:uid="{AF8F967D-6CD8-4490-B648-1B12B79D6ED9}"/>
    <cellStyle name="Comma 7 3 7 5" xfId="22981" xr:uid="{EAAC60EF-B43A-4315-839E-C8B32C50A659}"/>
    <cellStyle name="Comma 7 3 7 6" xfId="12857" xr:uid="{682832E8-95F6-45C8-B43E-58421DD09B80}"/>
    <cellStyle name="Comma 7 3 8" xfId="2224" xr:uid="{00000000-0005-0000-0000-00001C020000}"/>
    <cellStyle name="Comma 7 3 8 2" xfId="7350" xr:uid="{5BC9C21F-183C-4FCE-B8EC-B1B634F9922A}"/>
    <cellStyle name="Comma 7 3 8 2 2" xfId="17730" xr:uid="{1DA734C9-A914-4B89-AFB7-487EBECE364A}"/>
    <cellStyle name="Comma 7 3 8 2 2 2" xfId="31123" xr:uid="{25B90749-E1DC-406F-B88F-4BB77DEB39C9}"/>
    <cellStyle name="Comma 7 3 8 2 2 3" xfId="30765" xr:uid="{2521966B-AD35-4B5A-923F-A6EECC98E499}"/>
    <cellStyle name="Comma 7 3 8 3" xfId="10183" xr:uid="{2FE99FB6-ECE3-41F4-A934-2F4B90A9C4AB}"/>
    <cellStyle name="Comma 7 3 8 3 2" xfId="20563" xr:uid="{92D13FE9-41BC-4343-9B57-06EAC4534CC4}"/>
    <cellStyle name="Comma 7 3 8 4" xfId="24238" xr:uid="{50855620-BD9B-4122-94BD-2F28CAC11815}"/>
    <cellStyle name="Comma 7 3 8 5" xfId="28642" xr:uid="{ED54405B-B91D-40A4-B0B2-45B0F7BED97A}"/>
    <cellStyle name="Comma 7 3 8 6" xfId="14897" xr:uid="{C5B9B326-55FB-47B5-A3D1-FA1DBA274FDB}"/>
    <cellStyle name="Comma 7 3 9" xfId="3871" xr:uid="{C8A0FAA5-9B7E-4CC6-B126-396DBCBEC0DE}"/>
    <cellStyle name="Comma 7 3 9 2" xfId="8702" xr:uid="{B46FEDDD-A828-4163-B92F-2055CBDEAEB4}"/>
    <cellStyle name="Comma 7 3 9 2 2" xfId="19082" xr:uid="{2034E241-4243-4FAB-90CD-B6EA1F0064C3}"/>
    <cellStyle name="Comma 7 3 9 3" xfId="11535" xr:uid="{F2068EFC-51AD-4FB6-BB65-47749DB0186B}"/>
    <cellStyle name="Comma 7 3 9 3 2" xfId="21915" xr:uid="{2E3C1A11-E99F-4D94-AC42-0F11BDE77AC8}"/>
    <cellStyle name="Comma 7 3 9 4" xfId="25929" xr:uid="{209424B9-46B1-4177-B516-31E1C7847AA8}"/>
    <cellStyle name="Comma 7 3 9 5" xfId="27894" xr:uid="{A8450D4A-2A82-46E6-87BC-80C5ECBA7966}"/>
    <cellStyle name="Comma 7 3 9 6" xfId="16249" xr:uid="{B822606C-21C2-4CB7-955C-9119D754E584}"/>
    <cellStyle name="Comma 7 4" xfId="515" xr:uid="{00000000-0005-0000-0000-0000C3020000}"/>
    <cellStyle name="Comma 7 4 10" xfId="6650" xr:uid="{6CCB234B-3732-4180-9295-30246168D0DE}"/>
    <cellStyle name="Comma 7 4 10 2" xfId="17030" xr:uid="{FE944D4D-C8A5-46A0-B01B-C80842D62473}"/>
    <cellStyle name="Comma 7 4 11" xfId="9483" xr:uid="{50ABA6FC-08DB-406C-BB4A-54F32A4226BD}"/>
    <cellStyle name="Comma 7 4 11 2" xfId="19863" xr:uid="{C827654D-43F0-42CF-BC91-375B9C9A2DA5}"/>
    <cellStyle name="Comma 7 4 12" xfId="24801" xr:uid="{00BF0204-9762-4716-A551-48483A31603F}"/>
    <cellStyle name="Comma 7 4 13" xfId="12435" xr:uid="{13856006-9B60-4428-8901-F69F79C25512}"/>
    <cellStyle name="Comma 7 4 2" xfId="516" xr:uid="{00000000-0005-0000-0000-0000C4020000}"/>
    <cellStyle name="Comma 7 4 2 10" xfId="9484" xr:uid="{C45BCE2B-22E5-4A0D-98DA-7CD2B25CFB72}"/>
    <cellStyle name="Comma 7 4 2 10 2" xfId="19864" xr:uid="{6AE756E6-4060-4F0B-9E6A-DA736F705B0C}"/>
    <cellStyle name="Comma 7 4 2 11" xfId="25397" xr:uid="{E25AB078-2481-493F-BF72-67BB374FB035}"/>
    <cellStyle name="Comma 7 4 2 12" xfId="12516" xr:uid="{0BCCFE48-A043-48E7-AAE1-9BD13473BBED}"/>
    <cellStyle name="Comma 7 4 2 2" xfId="517" xr:uid="{00000000-0005-0000-0000-0000C5020000}"/>
    <cellStyle name="Comma 7 4 2 2 10" xfId="13092" xr:uid="{474830D7-07D3-431C-9957-D008D6DEC804}"/>
    <cellStyle name="Comma 7 4 2 2 2" xfId="1756" xr:uid="{00000000-0005-0000-0000-0000C6020000}"/>
    <cellStyle name="Comma 7 4 2 2 2 2" xfId="3071" xr:uid="{00000000-0005-0000-0000-000031020000}"/>
    <cellStyle name="Comma 7 4 2 2 2 2 2" xfId="8150" xr:uid="{EDFBFDE6-C2AC-4A1B-A48A-ECBE9A76C80F}"/>
    <cellStyle name="Comma 7 4 2 2 2 2 2 2" xfId="28825" xr:uid="{FF22AA6C-8848-44FE-817B-E390CFD62415}"/>
    <cellStyle name="Comma 7 4 2 2 2 2 2 3" xfId="27041" xr:uid="{E7DA5C12-4FDD-472B-AC99-F287BADDBA34}"/>
    <cellStyle name="Comma 7 4 2 2 2 2 2 4" xfId="18530" xr:uid="{EF18A9A0-FF4C-496E-B374-2D3F98E342F5}"/>
    <cellStyle name="Comma 7 4 2 2 2 2 3" xfId="10983" xr:uid="{D374B389-DFB7-4077-AD3D-D1414956DDBF}"/>
    <cellStyle name="Comma 7 4 2 2 2 2 3 2" xfId="21363" xr:uid="{921AD211-D54D-4B02-99A0-38D8C20E35FD}"/>
    <cellStyle name="Comma 7 4 2 2 2 2 4" xfId="25725" xr:uid="{A1B5A541-62DD-4F3C-A2B9-76C97AB30F96}"/>
    <cellStyle name="Comma 7 4 2 2 2 2 5" xfId="15697" xr:uid="{A876339B-699C-4347-AB50-4795736B3C8C}"/>
    <cellStyle name="Comma 7 4 2 2 2 3" xfId="2074" xr:uid="{00000000-0005-0000-0000-0000C6020000}"/>
    <cellStyle name="Comma 7 4 2 2 2 4" xfId="5629" xr:uid="{0F96B69B-244A-4F6D-84EA-8F9BE20B728E}"/>
    <cellStyle name="Comma 7 4 2 2 2 4 2" xfId="29959" xr:uid="{C6BDF0EC-6B58-4DBD-A047-E46FD0F0B294}"/>
    <cellStyle name="Comma 7 4 2 2 2 5" xfId="25273" xr:uid="{6F6DFA54-4A86-4350-BCF4-C833337EB687}"/>
    <cellStyle name="Comma 7 4 2 2 2 6" xfId="13578" xr:uid="{BB1AD97E-9E89-47BC-B3DF-F183196AF99C}"/>
    <cellStyle name="Comma 7 4 2 2 3" xfId="1757" xr:uid="{00000000-0005-0000-0000-0000C7020000}"/>
    <cellStyle name="Comma 7 4 2 2 3 2" xfId="4653" xr:uid="{A56AE9E9-514F-441A-BEA0-FFD7772ABB59}"/>
    <cellStyle name="Comma 7 4 2 2 3 2 2" xfId="9404" xr:uid="{55022EEA-4842-4678-B4EA-ED753185182C}"/>
    <cellStyle name="Comma 7 4 2 2 3 2 2 2" xfId="19784" xr:uid="{590F2FAA-4B8B-4C56-8E81-CD92CEC869BF}"/>
    <cellStyle name="Comma 7 4 2 2 3 2 3" xfId="12237" xr:uid="{432E2E00-1A98-484E-A074-FBC06ECE9C3D}"/>
    <cellStyle name="Comma 7 4 2 2 3 2 3 2" xfId="22617" xr:uid="{2A646215-255F-4235-A75F-A8C071AB7686}"/>
    <cellStyle name="Comma 7 4 2 2 3 2 4" xfId="28073" xr:uid="{388ED87A-BF05-48C1-AAA9-C428EEC71682}"/>
    <cellStyle name="Comma 7 4 2 2 3 2 5" xfId="27265" xr:uid="{7058C08C-414A-4B93-8499-40C15D815A26}"/>
    <cellStyle name="Comma 7 4 2 2 3 2 6" xfId="16951" xr:uid="{C310694A-51E1-48CD-82B7-9455B44364C9}"/>
    <cellStyle name="Comma 7 4 2 2 3 3" xfId="23802" xr:uid="{C3AD8123-48D2-4D44-978E-10B47EC021EC}"/>
    <cellStyle name="Comma 7 4 2 2 3 3 2" xfId="29907" xr:uid="{017EC55E-1B0E-4659-9FEC-BE3BA3E8B5C9}"/>
    <cellStyle name="Comma 7 4 2 2 3 4" xfId="30019" xr:uid="{76B366F6-D4B3-4EDF-A05B-E111BAF2E291}"/>
    <cellStyle name="Comma 7 4 2 2 4" xfId="1755" xr:uid="{00000000-0005-0000-0000-0000C8020000}"/>
    <cellStyle name="Comma 7 4 2 2 4 2" xfId="26940" xr:uid="{EACAFCDE-67F4-4E83-A579-0DC3A6628F60}"/>
    <cellStyle name="Comma 7 4 2 2 4 3" xfId="26331" xr:uid="{C333864C-4DD8-4C48-8E8A-BF6D74E07578}"/>
    <cellStyle name="Comma 7 4 2 2 5" xfId="4268" xr:uid="{4C51E4D8-F743-4DB6-846D-6A99EF1E28C9}"/>
    <cellStyle name="Comma 7 4 2 2 5 2" xfId="9039" xr:uid="{FD66BA8B-39FA-421D-ACF0-304D4B252B32}"/>
    <cellStyle name="Comma 7 4 2 2 5 2 2" xfId="19419" xr:uid="{1ADDD720-C7FC-4201-B8B3-B2F16A556C5B}"/>
    <cellStyle name="Comma 7 4 2 2 5 2 3" xfId="31043" xr:uid="{0466D549-57DE-48E9-B876-F7DA4CBAA235}"/>
    <cellStyle name="Comma 7 4 2 2 5 2 4" xfId="30766" xr:uid="{B6266582-5973-4625-BC73-800F26BE8E45}"/>
    <cellStyle name="Comma 7 4 2 2 5 3" xfId="11872" xr:uid="{91611199-EB54-4305-A93B-757A8CCCB962}"/>
    <cellStyle name="Comma 7 4 2 2 5 3 2" xfId="22252" xr:uid="{DC59DBFB-DA34-4F7B-8E76-CC383E74A36A}"/>
    <cellStyle name="Comma 7 4 2 2 5 4" xfId="26659" xr:uid="{7AA1B6D3-94B8-4725-838A-27A287B5A0D0}"/>
    <cellStyle name="Comma 7 4 2 2 5 5" xfId="28412" xr:uid="{781FC03D-2709-4EA3-888D-B585F477CC13}"/>
    <cellStyle name="Comma 7 4 2 2 5 6" xfId="16586" xr:uid="{95E22C73-DEF3-4CF3-8C0C-96AB51B1D510}"/>
    <cellStyle name="Comma 7 4 2 2 6" xfId="4907" xr:uid="{4F05658C-4F8B-4450-8CF2-3C0F842DE943}"/>
    <cellStyle name="Comma 7 4 2 2 6 2" xfId="27808" xr:uid="{3BB74277-8229-4B12-867A-5DDCE5B1C601}"/>
    <cellStyle name="Comma 7 4 2 2 6 3" xfId="26958" xr:uid="{BA5B4B88-4C7E-4D8B-BB9A-4CF57B0987D9}"/>
    <cellStyle name="Comma 7 4 2 2 6 4" xfId="14199" xr:uid="{641BD702-6463-4981-A0CF-AAA51C20EC9B}"/>
    <cellStyle name="Comma 7 4 2 2 7" xfId="6652" xr:uid="{29CFA51F-B91D-472A-A88F-AAFA5013ABB0}"/>
    <cellStyle name="Comma 7 4 2 2 7 2" xfId="17032" xr:uid="{FBA6E820-D212-498D-80FB-8B4FB80C0634}"/>
    <cellStyle name="Comma 7 4 2 2 8" xfId="9485" xr:uid="{8CB5331E-1AEC-455D-AAE1-F89A718D0D5C}"/>
    <cellStyle name="Comma 7 4 2 2 8 2" xfId="19865" xr:uid="{CE9FDB0D-8594-4AE0-B6A4-125E9AFF47E1}"/>
    <cellStyle name="Comma 7 4 2 2 9" xfId="24932" xr:uid="{CCF4802F-B647-45E8-8C90-CC8D4F3B2C96}"/>
    <cellStyle name="Comma 7 4 2 3" xfId="1758" xr:uid="{00000000-0005-0000-0000-0000C9020000}"/>
    <cellStyle name="Comma 7 4 2 3 2" xfId="3072" xr:uid="{00000000-0005-0000-0000-000032020000}"/>
    <cellStyle name="Comma 7 4 2 3 2 2" xfId="8151" xr:uid="{401BA277-190E-4F58-9CDB-792EA14258C3}"/>
    <cellStyle name="Comma 7 4 2 3 2 2 2" xfId="28826" xr:uid="{1BA52ECE-26C0-489B-9DA8-F90D8E7B5CE2}"/>
    <cellStyle name="Comma 7 4 2 3 2 2 2 2" xfId="31227" xr:uid="{5DCE9DDA-5CBE-40F0-BC23-B3C9BE848D80}"/>
    <cellStyle name="Comma 7 4 2 3 2 2 2 3" xfId="30768" xr:uid="{C45D28CF-F3F7-4E67-9E26-B73EEE81ED73}"/>
    <cellStyle name="Comma 7 4 2 3 2 2 3" xfId="26588" xr:uid="{A9A6FA3A-10A1-4B81-9A71-7CB43FE46461}"/>
    <cellStyle name="Comma 7 4 2 3 2 2 4" xfId="18531" xr:uid="{C910133E-F186-4795-B306-35F8DAE47591}"/>
    <cellStyle name="Comma 7 4 2 3 2 3" xfId="10984" xr:uid="{823B96D9-B777-4448-AD31-D8BC2D6D8A43}"/>
    <cellStyle name="Comma 7 4 2 3 2 3 2" xfId="21364" xr:uid="{BEC454D6-21FA-4E5F-8080-F82A664B1815}"/>
    <cellStyle name="Comma 7 4 2 3 2 4" xfId="25568" xr:uid="{CF81D0C3-3EE6-4696-89C5-3B1856A97FDC}"/>
    <cellStyle name="Comma 7 4 2 3 2 5" xfId="15698" xr:uid="{332EB8CD-9113-4FBC-B464-DD354E16ECF1}"/>
    <cellStyle name="Comma 7 4 2 3 3" xfId="3615" xr:uid="{00000000-0005-0000-0000-0000C9020000}"/>
    <cellStyle name="Comma 7 4 2 3 4" xfId="4415" xr:uid="{4B720B26-C75C-4226-9681-0209047D1A81}"/>
    <cellStyle name="Comma 7 4 2 3 4 2" xfId="9186" xr:uid="{E632F89A-5B90-4DF6-B4A8-87869941BBE6}"/>
    <cellStyle name="Comma 7 4 2 3 4 2 2" xfId="19566" xr:uid="{3E0F7026-1F8B-4015-9B9C-9294211715B4}"/>
    <cellStyle name="Comma 7 4 2 3 4 2 3" xfId="31080" xr:uid="{F6B95315-CE84-493B-AAC8-03822C5B8988}"/>
    <cellStyle name="Comma 7 4 2 3 4 2 4" xfId="30767" xr:uid="{622C6861-D115-499C-A407-9F5AA1C65C51}"/>
    <cellStyle name="Comma 7 4 2 3 4 3" xfId="12019" xr:uid="{FA9899FA-E822-41AD-AD85-287577806EBE}"/>
    <cellStyle name="Comma 7 4 2 3 4 3 2" xfId="22399" xr:uid="{8A752706-E6EF-403A-ADAD-CC524FFEA0AD}"/>
    <cellStyle name="Comma 7 4 2 3 4 4" xfId="16733" xr:uid="{05687D9F-3A7B-4E08-8C61-4B266BFF80D4}"/>
    <cellStyle name="Comma 7 4 2 3 5" xfId="5630" xr:uid="{8655C0D7-5098-492F-88C6-7F9808A18537}"/>
    <cellStyle name="Comma 7 4 2 3 5 2" xfId="29702" xr:uid="{2CD370FC-BE89-44C6-B960-89019767396E}"/>
    <cellStyle name="Comma 7 4 2 3 5 2 2" xfId="30977" xr:uid="{AB2A1405-E9B2-4D65-9C63-84C25CAAF278}"/>
    <cellStyle name="Comma 7 4 2 3 6" xfId="24441" xr:uid="{E4AF0C8B-5284-4EFA-BE03-D51C5912C1E1}"/>
    <cellStyle name="Comma 7 4 2 3 7" xfId="13579" xr:uid="{2063385F-3AA0-4A2A-AB6F-AE53FCB5E919}"/>
    <cellStyle name="Comma 7 4 2 4" xfId="1759" xr:uid="{00000000-0005-0000-0000-0000CA020000}"/>
    <cellStyle name="Comma 7 4 2 4 2" xfId="3070" xr:uid="{00000000-0005-0000-0000-000033020000}"/>
    <cellStyle name="Comma 7 4 2 4 2 2" xfId="8149" xr:uid="{67EA87D6-BAC2-4F4C-9F76-DC111D6527C8}"/>
    <cellStyle name="Comma 7 4 2 4 2 2 2" xfId="28824" xr:uid="{81AC2B9C-6945-49EA-9AA8-627AEC46B77A}"/>
    <cellStyle name="Comma 7 4 2 4 2 2 3" xfId="27375" xr:uid="{F9B9B077-BD22-4EA8-822A-C1201A44B9CF}"/>
    <cellStyle name="Comma 7 4 2 4 2 2 4" xfId="18529" xr:uid="{2F5165DE-0F18-4DFA-9E76-C6E360EFF2DE}"/>
    <cellStyle name="Comma 7 4 2 4 2 3" xfId="10982" xr:uid="{4286A93B-BC7B-4C0B-8BA9-376812C755B5}"/>
    <cellStyle name="Comma 7 4 2 4 2 3 2" xfId="21362" xr:uid="{E620A8C8-844D-4CA0-B3E5-A5FB7B8181FD}"/>
    <cellStyle name="Comma 7 4 2 4 2 4" xfId="23863" xr:uid="{7A0B68CE-861E-4016-95DE-F4E04C840222}"/>
    <cellStyle name="Comma 7 4 2 4 2 5" xfId="15696" xr:uid="{F666E2A7-9066-44F5-BC43-15818D545E87}"/>
    <cellStyle name="Comma 7 4 2 4 3" xfId="3638" xr:uid="{00000000-0005-0000-0000-0000CA020000}"/>
    <cellStyle name="Comma 7 4 2 4 4" xfId="5631" xr:uid="{FFE912BB-055C-46DF-8818-DF8382E88359}"/>
    <cellStyle name="Comma 7 4 2 4 4 2" xfId="29958" xr:uid="{89796A6F-5040-434A-BAAD-19672D0CD23D}"/>
    <cellStyle name="Comma 7 4 2 4 5" xfId="23066" xr:uid="{769159F0-5C0D-45AD-A13C-86CDBB62F980}"/>
    <cellStyle name="Comma 7 4 2 4 6" xfId="13577" xr:uid="{9800965C-BD53-4754-868D-E5123D35909F}"/>
    <cellStyle name="Comma 7 4 2 5" xfId="1754" xr:uid="{00000000-0005-0000-0000-0000CB020000}"/>
    <cellStyle name="Comma 7 4 2 5 2" xfId="2613" xr:uid="{00000000-0005-0000-0000-000034020000}"/>
    <cellStyle name="Comma 7 4 2 5 2 2" xfId="7737" xr:uid="{264B3417-CBC5-4D83-B7A8-2F55D07895CD}"/>
    <cellStyle name="Comma 7 4 2 5 2 2 2" xfId="18117" xr:uid="{D7BC6FBF-51A4-4330-B851-3EE9DFCAB1C5}"/>
    <cellStyle name="Comma 7 4 2 5 2 3" xfId="10570" xr:uid="{4D31655A-AF45-4744-B266-007F93F7754D}"/>
    <cellStyle name="Comma 7 4 2 5 2 3 2" xfId="20950" xr:uid="{1049E83E-33B6-444A-A210-330810576F5E}"/>
    <cellStyle name="Comma 7 4 2 5 2 4" xfId="27065" xr:uid="{F1FB34C1-7873-4C6B-8ADA-ADE9CE3881D3}"/>
    <cellStyle name="Comma 7 4 2 5 2 5" xfId="26466" xr:uid="{9481BDCD-342A-4F51-B132-7DAB60CB44A7}"/>
    <cellStyle name="Comma 7 4 2 5 2 6" xfId="15284" xr:uid="{D0D03222-D2B4-4757-AF32-F9756CC6E30E}"/>
    <cellStyle name="Comma 7 4 2 5 3" xfId="3673" xr:uid="{00000000-0005-0000-0000-0000CB020000}"/>
    <cellStyle name="Comma 7 4 2 5 4" xfId="5628" xr:uid="{1C4CAF15-8B85-423C-8049-2DF4B15A9E04}"/>
    <cellStyle name="Comma 7 4 2 5 4 2" xfId="29885" xr:uid="{E23FAD94-262E-486E-AC68-65CF7F67F6ED}"/>
    <cellStyle name="Comma 7 4 2 5 5" xfId="22759" xr:uid="{63A9C5F6-EF77-4C6B-870B-B8420B9A6D50}"/>
    <cellStyle name="Comma 7 4 2 5 6" xfId="13000" xr:uid="{CC3099B8-C7CE-44FA-B70E-D2EAEDDB43B9}"/>
    <cellStyle name="Comma 7 4 2 6" xfId="2285" xr:uid="{00000000-0005-0000-0000-00002F020000}"/>
    <cellStyle name="Comma 7 4 2 6 2" xfId="7411" xr:uid="{E4C36005-5EDC-4729-A3E0-E43290015D95}"/>
    <cellStyle name="Comma 7 4 2 6 2 2" xfId="17791" xr:uid="{178E532A-F0CB-4EAF-AFBB-942C78F28E6D}"/>
    <cellStyle name="Comma 7 4 2 6 3" xfId="10244" xr:uid="{C75A9190-3FC3-47E9-9995-2DF8C9F66013}"/>
    <cellStyle name="Comma 7 4 2 6 3 2" xfId="20624" xr:uid="{54290424-A44E-4F48-B2D1-3C3BA61DA7AA}"/>
    <cellStyle name="Comma 7 4 2 6 4" xfId="22816" xr:uid="{A3D6ACC0-116F-4946-83C3-631641F8A836}"/>
    <cellStyle name="Comma 7 4 2 6 5" xfId="26015" xr:uid="{FE68FD12-9154-4AA7-A0C3-CD68D3A9D720}"/>
    <cellStyle name="Comma 7 4 2 6 6" xfId="14958" xr:uid="{6FA8B3BC-ADED-4CC2-8CC3-FFE0A1B68FE5}"/>
    <cellStyle name="Comma 7 4 2 7" xfId="3824" xr:uid="{B14658B2-FCC4-43CD-A4BC-C6FD30075BC7}"/>
    <cellStyle name="Comma 7 4 2 7 2" xfId="8656" xr:uid="{2C356EDD-54BF-4E47-B774-D6E55FADE4F0}"/>
    <cellStyle name="Comma 7 4 2 7 2 2" xfId="19036" xr:uid="{7811949C-31E2-421D-ADBF-A2352D2AA19E}"/>
    <cellStyle name="Comma 7 4 2 7 3" xfId="11489" xr:uid="{6F3A02B3-9DAA-486E-A01B-91AC2E380B47}"/>
    <cellStyle name="Comma 7 4 2 7 3 2" xfId="21869" xr:uid="{56A9FE8D-D055-4A14-AC81-A7470A84DE3E}"/>
    <cellStyle name="Comma 7 4 2 7 4" xfId="26519" xr:uid="{5FBD1249-0C3E-4921-BE51-79EA2CAC9B29}"/>
    <cellStyle name="Comma 7 4 2 7 5" xfId="27750" xr:uid="{91768008-3678-4E3B-BDC5-DF49DC87299E}"/>
    <cellStyle name="Comma 7 4 2 7 6" xfId="16203" xr:uid="{883239F2-5ACA-48AC-92E0-E80092C3F15F}"/>
    <cellStyle name="Comma 7 4 2 8" xfId="4906" xr:uid="{505D3395-F608-44BD-AEA0-71EDAA867C28}"/>
    <cellStyle name="Comma 7 4 2 8 2" xfId="14198" xr:uid="{3D6D5CD5-AE94-4527-93FF-700D5C6AF69C}"/>
    <cellStyle name="Comma 7 4 2 9" xfId="6651" xr:uid="{0A8693F1-C2C0-478E-B194-10661804C34F}"/>
    <cellStyle name="Comma 7 4 2 9 2" xfId="17031" xr:uid="{38F0DE82-D13B-40DA-9557-A7EDD7239E97}"/>
    <cellStyle name="Comma 7 4 3" xfId="518" xr:uid="{00000000-0005-0000-0000-0000CC020000}"/>
    <cellStyle name="Comma 7 4 3 10" xfId="12674" xr:uid="{E6520FE3-3C5C-4157-946D-CBA5C7996F81}"/>
    <cellStyle name="Comma 7 4 3 2" xfId="1761" xr:uid="{00000000-0005-0000-0000-0000CD020000}"/>
    <cellStyle name="Comma 7 4 3 2 2" xfId="3073" xr:uid="{00000000-0005-0000-0000-000036020000}"/>
    <cellStyle name="Comma 7 4 3 2 2 2" xfId="8152" xr:uid="{BF50235C-D9F5-4BE6-8E57-DA842ACA190A}"/>
    <cellStyle name="Comma 7 4 3 2 2 2 2" xfId="28827" xr:uid="{6BC52DD1-A91F-43FE-B3D1-B5A4132182CA}"/>
    <cellStyle name="Comma 7 4 3 2 2 2 3" xfId="26071" xr:uid="{344878CB-20EA-42C7-8ABE-B293196D2670}"/>
    <cellStyle name="Comma 7 4 3 2 2 2 4" xfId="18532" xr:uid="{D22F1899-2944-4CCB-B36A-5E8A124EFFE5}"/>
    <cellStyle name="Comma 7 4 3 2 2 3" xfId="10985" xr:uid="{9DA86617-6C52-4D0B-BB50-D655114B14BB}"/>
    <cellStyle name="Comma 7 4 3 2 2 3 2" xfId="21365" xr:uid="{0D55057B-18DB-43C2-9C52-2A25422470D3}"/>
    <cellStyle name="Comma 7 4 3 2 2 4" xfId="22742" xr:uid="{F680CB1D-9166-446B-BFD5-A9FF7876BB0F}"/>
    <cellStyle name="Comma 7 4 3 2 2 5" xfId="15699" xr:uid="{03C28C1E-303A-4C32-AADB-57485055AA2F}"/>
    <cellStyle name="Comma 7 4 3 2 3" xfId="3666" xr:uid="{00000000-0005-0000-0000-0000CD020000}"/>
    <cellStyle name="Comma 7 4 3 2 4" xfId="5632" xr:uid="{F42C1CC9-4C1E-4C09-96AA-B1331C9CE94A}"/>
    <cellStyle name="Comma 7 4 3 2 4 2" xfId="29960" xr:uid="{CBFC30DF-918A-4635-9F73-C3728EBCA183}"/>
    <cellStyle name="Comma 7 4 3 2 5" xfId="23227" xr:uid="{3B4E2DE3-9C5B-4543-9F55-002A6D0DBA63}"/>
    <cellStyle name="Comma 7 4 3 2 6" xfId="13580" xr:uid="{16383BDD-3E14-46A2-97B6-8F35987451FD}"/>
    <cellStyle name="Comma 7 4 3 3" xfId="1762" xr:uid="{00000000-0005-0000-0000-0000CE020000}"/>
    <cellStyle name="Comma 7 4 3 3 2" xfId="2682" xr:uid="{00000000-0005-0000-0000-000037020000}"/>
    <cellStyle name="Comma 7 4 3 3 2 2" xfId="7805" xr:uid="{9C8CB75C-6DD5-4A6E-8B48-84A31B9706F3}"/>
    <cellStyle name="Comma 7 4 3 3 2 2 2" xfId="18185" xr:uid="{7FFE0B91-DF7A-4B57-B83F-494585391AC3}"/>
    <cellStyle name="Comma 7 4 3 3 2 3" xfId="10638" xr:uid="{61B0738B-6FC2-483F-8B6D-B8217C9393CF}"/>
    <cellStyle name="Comma 7 4 3 3 2 3 2" xfId="21018" xr:uid="{E9091CA8-E1E0-439B-B93F-92F6CEC7289E}"/>
    <cellStyle name="Comma 7 4 3 3 2 4" xfId="15352" xr:uid="{E470E6FC-CA99-4ED1-8669-6D41E198481E}"/>
    <cellStyle name="Comma 7 4 3 3 2 5" xfId="30437" xr:uid="{B1C8CA97-8768-4B9B-AA25-B2978BD9674C}"/>
    <cellStyle name="Comma 7 4 3 3 3" xfId="3617" xr:uid="{00000000-0005-0000-0000-0000CE020000}"/>
    <cellStyle name="Comma 7 4 3 3 4" xfId="5633" xr:uid="{C0C64253-4544-4979-A07F-7EEC2FA73C74}"/>
    <cellStyle name="Comma 7 4 3 3 4 2" xfId="29906" xr:uid="{7158D19A-9FDF-4D3B-84E8-BAA5FCE634A9}"/>
    <cellStyle name="Comma 7 4 3 3 5" xfId="25521" xr:uid="{6F3732D1-E16A-4301-8E3F-B27761CF0255}"/>
    <cellStyle name="Comma 7 4 3 3 6" xfId="13091" xr:uid="{74843E64-0A04-40DD-9985-1B3D8C252F4E}"/>
    <cellStyle name="Comma 7 4 3 4" xfId="1760" xr:uid="{00000000-0005-0000-0000-0000CF020000}"/>
    <cellStyle name="Comma 7 4 3 4 2" xfId="3816" xr:uid="{D8562F3A-33C0-47DC-9768-B5E4819A23FF}"/>
    <cellStyle name="Comma 7 4 3 4 2 2" xfId="8649" xr:uid="{0C5A08FC-7258-4858-96EB-178F2F1D7D2A}"/>
    <cellStyle name="Comma 7 4 3 4 2 2 2" xfId="19029" xr:uid="{61DE5C44-A3CE-4400-870E-4156CE6AF8D3}"/>
    <cellStyle name="Comma 7 4 3 4 2 3" xfId="11482" xr:uid="{640F1C62-E8E9-475D-A089-FC636808A532}"/>
    <cellStyle name="Comma 7 4 3 4 2 3 2" xfId="21862" xr:uid="{12B6440F-867B-4044-B185-A1865D631395}"/>
    <cellStyle name="Comma 7 4 3 4 2 4" xfId="26144" xr:uid="{552BB63E-C010-4D93-B642-D969AD86307D}"/>
    <cellStyle name="Comma 7 4 3 4 2 5" xfId="28035" xr:uid="{EBF27C3A-2657-4D29-AF37-80CC896DFA93}"/>
    <cellStyle name="Comma 7 4 3 4 2 6" xfId="16196" xr:uid="{2B3F23E8-0972-4367-BA90-49DE4C62D40D}"/>
    <cellStyle name="Comma 7 4 3 4 3" xfId="24368" xr:uid="{6022CDEA-3303-4688-AF3E-2A06F16DFF68}"/>
    <cellStyle name="Comma 7 4 3 5" xfId="4131" xr:uid="{0C3AEDB6-47D3-4532-AD9F-B747C0D3D348}"/>
    <cellStyle name="Comma 7 4 3 5 2" xfId="8902" xr:uid="{A9D57613-0647-4252-A7DE-F96ACE4D2F25}"/>
    <cellStyle name="Comma 7 4 3 5 2 2" xfId="29009" xr:uid="{3223FC18-17D2-4449-8BCE-D3331DED2D0C}"/>
    <cellStyle name="Comma 7 4 3 5 2 3" xfId="28251" xr:uid="{6C9C8208-8D55-4D64-89B3-93B3A9FA53DD}"/>
    <cellStyle name="Comma 7 4 3 5 2 4" xfId="19282" xr:uid="{6A93D2D0-E2DE-4958-873C-7C9307DAE259}"/>
    <cellStyle name="Comma 7 4 3 5 2 5" xfId="31014" xr:uid="{AE91DB1F-9BFA-4E40-ABB4-055D676741C7}"/>
    <cellStyle name="Comma 7 4 3 5 3" xfId="11735" xr:uid="{5DBDEE2F-CB0E-48E9-B894-F3528BA102EF}"/>
    <cellStyle name="Comma 7 4 3 5 3 2" xfId="22115" xr:uid="{E35B95DF-9B87-4BFF-AE1A-40656154C09C}"/>
    <cellStyle name="Comma 7 4 3 5 4" xfId="24380" xr:uid="{64CB99C8-9B2C-4180-A06C-88ADD89B3129}"/>
    <cellStyle name="Comma 7 4 3 5 5" xfId="16449" xr:uid="{6D5896D9-6706-4E56-88C1-BCFB3F2F4844}"/>
    <cellStyle name="Comma 7 4 3 6" xfId="4908" xr:uid="{DA85075F-94FB-48B1-8890-E36FF3FD70B4}"/>
    <cellStyle name="Comma 7 4 3 6 2" xfId="28140" xr:uid="{4CFE3330-324B-4455-BD55-4159D7D6A5AB}"/>
    <cellStyle name="Comma 7 4 3 6 3" xfId="26162" xr:uid="{BF794F05-5DEE-469D-99FD-CB721AD9A86F}"/>
    <cellStyle name="Comma 7 4 3 6 4" xfId="14200" xr:uid="{253B09F4-F27C-4B2A-ABB8-76CC41B86518}"/>
    <cellStyle name="Comma 7 4 3 7" xfId="6653" xr:uid="{EFDA9DAE-3A68-43F3-A939-F094E59796C1}"/>
    <cellStyle name="Comma 7 4 3 7 2" xfId="27056" xr:uid="{FC4F1DFA-571F-4A4A-A501-8420725FAAB2}"/>
    <cellStyle name="Comma 7 4 3 7 3" xfId="26151" xr:uid="{E58BB649-B87C-4009-B139-0A916F21407C}"/>
    <cellStyle name="Comma 7 4 3 7 4" xfId="17033" xr:uid="{128962EE-7DCA-4045-9132-C4B3DF290F4F}"/>
    <cellStyle name="Comma 7 4 3 8" xfId="9486" xr:uid="{51EE6ED6-E2E0-4CED-910B-E529C0164812}"/>
    <cellStyle name="Comma 7 4 3 8 2" xfId="19866" xr:uid="{30253037-7FE3-4B81-8FD0-86D6676B1E60}"/>
    <cellStyle name="Comma 7 4 3 9" xfId="24010" xr:uid="{518B04B8-B99A-4BF2-90A8-E4814A881679}"/>
    <cellStyle name="Comma 7 4 4" xfId="519" xr:uid="{00000000-0005-0000-0000-0000D0020000}"/>
    <cellStyle name="Comma 7 4 4 10" xfId="13581" xr:uid="{8F87A287-EAB1-4464-80D3-D813300FA58E}"/>
    <cellStyle name="Comma 7 4 4 2" xfId="1764" xr:uid="{00000000-0005-0000-0000-0000D1020000}"/>
    <cellStyle name="Comma 7 4 4 2 2" xfId="25672" xr:uid="{87CCBCDE-2E7E-4962-9235-BD2EE4E989AF}"/>
    <cellStyle name="Comma 7 4 4 2 2 2" xfId="29794" xr:uid="{FD56B18F-F2A1-4404-84AA-2710BD5F70E9}"/>
    <cellStyle name="Comma 7 4 4 2 2 2 2" xfId="30770" xr:uid="{319C5315-1AFF-4ADF-8B9D-E9FDD8A5291F}"/>
    <cellStyle name="Comma 7 4 4 2 3" xfId="24976" xr:uid="{BAF6A2DD-6226-43D4-A684-8150AEF97C75}"/>
    <cellStyle name="Comma 7 4 4 2 4" xfId="30056"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7" xr:uid="{5CEDBA4A-068F-49F2-8742-EED7FB556728}"/>
    <cellStyle name="Comma 7 4 4 5 2 2" xfId="19567" xr:uid="{C1D73A54-DF06-43E1-B02D-70138DAC0F65}"/>
    <cellStyle name="Comma 7 4 4 5 2 3" xfId="31081" xr:uid="{54FF0A26-6FC3-46E7-B541-2D3D4C7445BB}"/>
    <cellStyle name="Comma 7 4 4 5 2 4" xfId="30769" xr:uid="{9E45CC61-8D14-4306-AE88-07132C06F482}"/>
    <cellStyle name="Comma 7 4 4 5 3" xfId="12020" xr:uid="{F1F12C03-26D3-472A-A199-CA3BBADF4FF8}"/>
    <cellStyle name="Comma 7 4 4 5 3 2" xfId="22400" xr:uid="{D0600EDC-19A8-4DBE-B021-6AD9B46BC449}"/>
    <cellStyle name="Comma 7 4 4 5 4" xfId="16734" xr:uid="{E03EF074-59AE-4958-9A55-F8150CEC62AC}"/>
    <cellStyle name="Comma 7 4 4 6" xfId="4909" xr:uid="{B5894034-0CBE-4849-944D-A2145E2BA423}"/>
    <cellStyle name="Comma 7 4 4 6 2" xfId="14201" xr:uid="{E0144BC8-5106-4878-99BF-3ABA15849A30}"/>
    <cellStyle name="Comma 7 4 4 7" xfId="6654" xr:uid="{1CE7CD24-6A9B-47E4-A2C8-994D2158C902}"/>
    <cellStyle name="Comma 7 4 4 7 2" xfId="17034" xr:uid="{9A7E1A0B-0986-4842-8671-42445014E238}"/>
    <cellStyle name="Comma 7 4 4 8" xfId="9487" xr:uid="{0AFF9412-21A3-490D-997B-AFB0902370A2}"/>
    <cellStyle name="Comma 7 4 4 8 2" xfId="19867" xr:uid="{2A59CC9B-4745-4CEF-9C04-AE114DA413E5}"/>
    <cellStyle name="Comma 7 4 4 9" xfId="25012" xr:uid="{DA3D3D37-93EA-45C0-8D23-6DE1759E4E8B}"/>
    <cellStyle name="Comma 7 4 5" xfId="1766" xr:uid="{00000000-0005-0000-0000-0000D4020000}"/>
    <cellStyle name="Comma 7 4 5 2" xfId="2877" xr:uid="{00000000-0005-0000-0000-000039020000}"/>
    <cellStyle name="Comma 7 4 5 2 2" xfId="7993" xr:uid="{3436F44C-B494-4C12-B062-B05AE390F7DB}"/>
    <cellStyle name="Comma 7 4 5 2 2 2" xfId="28136" xr:uid="{C4C8EBBF-1363-4EDA-8249-8E2FAC6E891D}"/>
    <cellStyle name="Comma 7 4 5 2 2 2 2" xfId="31201" xr:uid="{C4434D6B-27E6-4DB2-B5C6-11D236A9EB9B}"/>
    <cellStyle name="Comma 7 4 5 2 2 2 3" xfId="30771" xr:uid="{5B586058-E49A-4F5A-A031-B1916C57A197}"/>
    <cellStyle name="Comma 7 4 5 2 2 3" xfId="28407" xr:uid="{A8388C42-FB4F-4E71-9665-28D8309C8F99}"/>
    <cellStyle name="Comma 7 4 5 2 2 4" xfId="18373" xr:uid="{010E3599-4041-494C-9E8B-47211047F9C8}"/>
    <cellStyle name="Comma 7 4 5 2 3" xfId="10826" xr:uid="{E234D908-EA01-4B18-A72C-F9A351E71EA5}"/>
    <cellStyle name="Comma 7 4 5 2 3 2" xfId="21206" xr:uid="{92EF256B-DCA1-4DAD-A75D-2632903337D1}"/>
    <cellStyle name="Comma 7 4 5 2 4" xfId="23630" xr:uid="{3DF51C16-BD7D-45E9-821B-7CB0DAC33938}"/>
    <cellStyle name="Comma 7 4 5 2 5" xfId="15540" xr:uid="{39C585DA-A2B8-4368-A749-A353297DF4B4}"/>
    <cellStyle name="Comma 7 4 5 3" xfId="3557" xr:uid="{00000000-0005-0000-0000-0000D4020000}"/>
    <cellStyle name="Comma 7 4 5 4" xfId="5634" xr:uid="{F25F8ABD-E47B-4ED6-8D3F-4A5C88232BBD}"/>
    <cellStyle name="Comma 7 4 5 4 2" xfId="29844" xr:uid="{4B10996F-A14C-46DD-8C2F-249591EC5D98}"/>
    <cellStyle name="Comma 7 4 5 5" xfId="24302" xr:uid="{34F8396F-3D25-4222-B311-5C22B2557EDE}"/>
    <cellStyle name="Comma 7 4 5 6" xfId="13372" xr:uid="{BD057F28-3B5C-4119-8DED-40BF81C07833}"/>
    <cellStyle name="Comma 7 4 6" xfId="1767" xr:uid="{00000000-0005-0000-0000-0000D5020000}"/>
    <cellStyle name="Comma 7 4 6 2" xfId="2450" xr:uid="{00000000-0005-0000-0000-00003A020000}"/>
    <cellStyle name="Comma 7 4 6 2 2" xfId="7574" xr:uid="{0EC8745B-CADC-4E90-A2A4-B929D2A07332}"/>
    <cellStyle name="Comma 7 4 6 2 2 2" xfId="17954" xr:uid="{8DAB496C-B792-4CAD-B564-5C584D52771C}"/>
    <cellStyle name="Comma 7 4 6 2 3" xfId="10407" xr:uid="{E940CE41-6AA0-4542-ADA4-02A6AA67B06A}"/>
    <cellStyle name="Comma 7 4 6 2 3 2" xfId="20787" xr:uid="{FD7A1908-EC3C-4637-BA0B-59DE488C5758}"/>
    <cellStyle name="Comma 7 4 6 2 4" xfId="28249" xr:uid="{97D421FA-B512-4A65-9020-4AD1C995F528}"/>
    <cellStyle name="Comma 7 4 6 2 5" xfId="27194" xr:uid="{0F71882D-9EE9-4AF9-BB8E-5D4AE3A4E7BE}"/>
    <cellStyle name="Comma 7 4 6 2 6" xfId="15121" xr:uid="{284E2CD2-1AE5-4730-B259-FED1EA434687}"/>
    <cellStyle name="Comma 7 4 6 3" xfId="3598" xr:uid="{00000000-0005-0000-0000-0000D5020000}"/>
    <cellStyle name="Comma 7 4 6 4" xfId="5635" xr:uid="{21A9B409-13AB-40F1-85E0-8DA63EC6AEB6}"/>
    <cellStyle name="Comma 7 4 6 4 2" xfId="29859" xr:uid="{805902E2-1874-4F43-B319-8A070BE8AB08}"/>
    <cellStyle name="Comma 7 4 6 5" xfId="25567" xr:uid="{10683595-BF23-4CD4-A616-26D637111E13}"/>
    <cellStyle name="Comma 7 4 6 6" xfId="12837" xr:uid="{0809ABC4-139C-4EA3-B4E0-B861784C5782}"/>
    <cellStyle name="Comma 7 4 7" xfId="1753" xr:uid="{00000000-0005-0000-0000-0000D6020000}"/>
    <cellStyle name="Comma 7 4 7 2" xfId="2204" xr:uid="{00000000-0005-0000-0000-00002E020000}"/>
    <cellStyle name="Comma 7 4 7 2 2" xfId="7330" xr:uid="{31F03D0B-5349-4749-B7D7-0B78895A88A5}"/>
    <cellStyle name="Comma 7 4 7 2 2 2" xfId="17710" xr:uid="{F4B4C7F2-E13A-4989-B108-93D02447DCAB}"/>
    <cellStyle name="Comma 7 4 7 2 3" xfId="10163" xr:uid="{BB85DFE3-E287-438D-B6A4-802C96684C4D}"/>
    <cellStyle name="Comma 7 4 7 2 3 2" xfId="20543" xr:uid="{906FE7D4-FA9C-4C0E-83E2-8D42A9C15F0F}"/>
    <cellStyle name="Comma 7 4 7 2 4" xfId="26242" xr:uid="{339CF1EF-81BC-4493-A9F7-6146948D3329}"/>
    <cellStyle name="Comma 7 4 7 2 5" xfId="27630" xr:uid="{E101F0AA-CAB3-44BF-99B8-EFD37EC09B6D}"/>
    <cellStyle name="Comma 7 4 7 2 6" xfId="14877" xr:uid="{160A4B17-A6AC-42DF-8C9C-AE7E27C74696}"/>
    <cellStyle name="Comma 7 4 7 3" xfId="3586" xr:uid="{00000000-0005-0000-0000-0000D6020000}"/>
    <cellStyle name="Comma 7 4 7 4" xfId="23782" xr:uid="{809982DD-55F7-4340-A2D8-962BFBBD17E2}"/>
    <cellStyle name="Comma 7 4 8" xfId="3872" xr:uid="{6D2C64E3-2EB5-4B5F-AB7C-2CFD353A925B}"/>
    <cellStyle name="Comma 7 4 8 2" xfId="8703" xr:uid="{418BB3BF-3B1D-4B63-9BA4-95B5E7B8F262}"/>
    <cellStyle name="Comma 7 4 8 2 2" xfId="19083" xr:uid="{6EB814DC-1EEE-4F0F-9A34-5AF4EF51B40F}"/>
    <cellStyle name="Comma 7 4 8 3" xfId="11536" xr:uid="{D5273CD8-F233-422C-8111-01D3A8CC2859}"/>
    <cellStyle name="Comma 7 4 8 3 2" xfId="21916" xr:uid="{C4937901-0BE3-44C0-B3B0-3522436B49CC}"/>
    <cellStyle name="Comma 7 4 8 4" xfId="26605" xr:uid="{208E59B3-CE85-479B-9D7C-C1E8DADA5EC0}"/>
    <cellStyle name="Comma 7 4 8 5" xfId="26556" xr:uid="{69AD928B-C453-4838-ACD3-276462F0F02B}"/>
    <cellStyle name="Comma 7 4 8 6" xfId="16250" xr:uid="{02070642-8455-4E33-9387-9A0B89000FF9}"/>
    <cellStyle name="Comma 7 4 9" xfId="4905" xr:uid="{AB73B4F1-1147-49B8-BA9C-978935F8249C}"/>
    <cellStyle name="Comma 7 4 9 2" xfId="26523" xr:uid="{A999B94A-0626-4C4E-9E27-FDD4334FC110}"/>
    <cellStyle name="Comma 7 4 9 3" xfId="26849" xr:uid="{95DD793D-BD7E-4FCF-A213-6E764638978F}"/>
    <cellStyle name="Comma 7 4 9 4" xfId="14197" xr:uid="{5569E507-C9A7-4281-98A1-8AC6F1D59175}"/>
    <cellStyle name="Comma 7 5" xfId="520" xr:uid="{00000000-0005-0000-0000-0000D7020000}"/>
    <cellStyle name="Comma 7 5 10" xfId="6655" xr:uid="{5646055F-E7BE-4976-8537-AD1E59322F6A}"/>
    <cellStyle name="Comma 7 5 10 2" xfId="17035" xr:uid="{CE0E45D4-7EE2-4722-BC34-D70527B4C2C8}"/>
    <cellStyle name="Comma 7 5 11" xfId="9488" xr:uid="{7717B620-F26A-4871-B6F1-33D9316F7E93}"/>
    <cellStyle name="Comma 7 5 11 2" xfId="19868" xr:uid="{D05A5041-035E-485E-94FC-5DD078A197C5}"/>
    <cellStyle name="Comma 7 5 12" xfId="22918" xr:uid="{69324D7E-F973-4021-B3C7-B6AD117E2B83}"/>
    <cellStyle name="Comma 7 5 13" xfId="12517" xr:uid="{37A7B014-FB51-47D1-AB9F-B6D1A1CCDEAE}"/>
    <cellStyle name="Comma 7 5 2" xfId="521" xr:uid="{00000000-0005-0000-0000-0000D8020000}"/>
    <cellStyle name="Comma 7 5 2 10" xfId="23731" xr:uid="{7271B6E7-9EC8-45ED-A39F-6A2EE9205006}"/>
    <cellStyle name="Comma 7 5 2 11" xfId="12675" xr:uid="{E3C414B1-985B-448E-A888-8F93AF525D4B}"/>
    <cellStyle name="Comma 7 5 2 2" xfId="522" xr:uid="{00000000-0005-0000-0000-0000D9020000}"/>
    <cellStyle name="Comma 7 5 2 2 2" xfId="1771" xr:uid="{00000000-0005-0000-0000-0000DA020000}"/>
    <cellStyle name="Comma 7 5 2 2 2 2" xfId="24738" xr:uid="{CE9739E2-0E6C-4012-8352-FEFC55D4E5E8}"/>
    <cellStyle name="Comma 7 5 2 2 2 2 2" xfId="29819" xr:uid="{5C6E918E-4939-45E8-B81B-2BB9443B9369}"/>
    <cellStyle name="Comma 7 5 2 2 2 2 2 2" xfId="30773" xr:uid="{8331577E-3BE0-4863-9249-C2E29EC91883}"/>
    <cellStyle name="Comma 7 5 2 2 2 3" xfId="25614" xr:uid="{E11AB7C8-071A-4B09-83C8-46783A515B04}"/>
    <cellStyle name="Comma 7 5 2 2 2 4" xfId="30057" xr:uid="{EDBA2B5F-6CEF-4901-AC0B-962DF8EC9CB1}"/>
    <cellStyle name="Comma 7 5 2 2 3" xfId="1772" xr:uid="{00000000-0005-0000-0000-0000DB020000}"/>
    <cellStyle name="Comma 7 5 2 2 3 2" xfId="27029" xr:uid="{4FA6F6FF-3998-4705-9D32-C8FCE46C3B75}"/>
    <cellStyle name="Comma 7 5 2 2 3 3" xfId="27385" xr:uid="{6C331F4C-E5CD-4B44-968E-0F45ABC4B5DD}"/>
    <cellStyle name="Comma 7 5 2 2 4" xfId="1770" xr:uid="{00000000-0005-0000-0000-0000DC020000}"/>
    <cellStyle name="Comma 7 5 2 2 5" xfId="4912" xr:uid="{292E7043-3ECC-4B86-8A68-9553D6F91E71}"/>
    <cellStyle name="Comma 7 5 2 2 5 2" xfId="26638" xr:uid="{499C625A-4CCE-4EF2-A8EA-D9B86F988028}"/>
    <cellStyle name="Comma 7 5 2 2 5 2 2" xfId="31179" xr:uid="{87B6A0FC-0A0D-4749-B9C8-431AB1B2B79E}"/>
    <cellStyle name="Comma 7 5 2 2 5 2 3" xfId="30772" xr:uid="{6B021D7B-467E-41E0-86AE-C149D8B144C3}"/>
    <cellStyle name="Comma 7 5 2 2 5 3" xfId="28694" xr:uid="{9658C0DE-99BE-4E79-987E-4296B294C41E}"/>
    <cellStyle name="Comma 7 5 2 2 5 4" xfId="14204" xr:uid="{5B1BE0DE-DB06-4CD0-9D5C-33FEDCF65142}"/>
    <cellStyle name="Comma 7 5 2 2 6" xfId="6657" xr:uid="{D1C9BAC6-1A7E-4DF8-AC19-F1503F2DB7E5}"/>
    <cellStyle name="Comma 7 5 2 2 6 2" xfId="17037" xr:uid="{F5D565DB-66DB-4426-83FE-CA2C1B834E84}"/>
    <cellStyle name="Comma 7 5 2 2 7" xfId="9490" xr:uid="{6A31CE58-6B40-4C65-BC91-7AFB0091B658}"/>
    <cellStyle name="Comma 7 5 2 2 7 2" xfId="19870" xr:uid="{0210F76D-6388-4692-9950-53EF0FA1D003}"/>
    <cellStyle name="Comma 7 5 2 2 8" xfId="23885" xr:uid="{5D62CAE4-9906-433E-88E3-AABC571647DB}"/>
    <cellStyle name="Comma 7 5 2 2 9" xfId="13582" xr:uid="{83868C91-B072-4CE9-B1C4-182C922D8C7E}"/>
    <cellStyle name="Comma 7 5 2 3" xfId="1773" xr:uid="{00000000-0005-0000-0000-0000DD020000}"/>
    <cellStyle name="Comma 7 5 2 3 2" xfId="2683" xr:uid="{00000000-0005-0000-0000-00003E020000}"/>
    <cellStyle name="Comma 7 5 2 3 2 2" xfId="7806" xr:uid="{D680A6ED-2E5B-494C-B20D-A469A372655C}"/>
    <cellStyle name="Comma 7 5 2 3 2 2 2" xfId="18186" xr:uid="{C2A50A2D-2117-475D-8CF9-BB8184BA4D36}"/>
    <cellStyle name="Comma 7 5 2 3 2 3" xfId="10639" xr:uid="{8F13F77B-5886-4B31-9A6B-6F7BBF4680C1}"/>
    <cellStyle name="Comma 7 5 2 3 2 3 2" xfId="21019" xr:uid="{806E31E5-44E7-4543-8EE7-D88714002892}"/>
    <cellStyle name="Comma 7 5 2 3 2 4" xfId="15353" xr:uid="{2B1DDC52-F985-4BDE-9709-0D693B7B1532}"/>
    <cellStyle name="Comma 7 5 2 3 2 5" xfId="30438" xr:uid="{4C69A4F6-066B-4602-A2FB-2507B99DA2D3}"/>
    <cellStyle name="Comma 7 5 2 3 3" xfId="3604" xr:uid="{00000000-0005-0000-0000-0000DD020000}"/>
    <cellStyle name="Comma 7 5 2 3 4" xfId="5636" xr:uid="{22F7C8BC-3E9A-4B2A-806B-9A80343B7F05}"/>
    <cellStyle name="Comma 7 5 2 3 4 2" xfId="29754" xr:uid="{CB335343-DFF7-47C9-BAD2-5555E0887C81}"/>
    <cellStyle name="Comma 7 5 2 3 5" xfId="24909" xr:uid="{F8A8837A-C407-4E3F-923E-3AFB3C58AF5E}"/>
    <cellStyle name="Comma 7 5 2 3 6" xfId="13093" xr:uid="{D1E8E6CF-0015-404D-A40C-C30BA51A8475}"/>
    <cellStyle name="Comma 7 5 2 4" xfId="1774" xr:uid="{00000000-0005-0000-0000-0000DE020000}"/>
    <cellStyle name="Comma 7 5 2 4 2" xfId="4661" xr:uid="{2293452D-99F2-4CAD-A165-3292E92C43D0}"/>
    <cellStyle name="Comma 7 5 2 4 2 2" xfId="9409" xr:uid="{8490B5E4-6184-4B5A-B643-0B3560AA6B22}"/>
    <cellStyle name="Comma 7 5 2 4 2 2 2" xfId="19789" xr:uid="{FCFB48EE-F3DA-40D4-827B-447D467F4461}"/>
    <cellStyle name="Comma 7 5 2 4 2 2 3" xfId="31108" xr:uid="{F6B2EA94-75BA-4FE9-BA97-825E66BAC5CD}"/>
    <cellStyle name="Comma 7 5 2 4 2 2 4" xfId="30774" xr:uid="{9413EA06-846F-4538-A8B6-AC9D9CB1956E}"/>
    <cellStyle name="Comma 7 5 2 4 2 3" xfId="12242" xr:uid="{6AD03675-E70A-43EC-8DE8-396BC8465545}"/>
    <cellStyle name="Comma 7 5 2 4 2 3 2" xfId="22622" xr:uid="{389CCCCB-5BE5-4301-9249-F53BBA9D0DA1}"/>
    <cellStyle name="Comma 7 5 2 4 2 4" xfId="26517" xr:uid="{70ABF6DC-7723-4A8F-99BB-4DB503F16498}"/>
    <cellStyle name="Comma 7 5 2 4 2 5" xfId="28687" xr:uid="{797ADB1F-1EB8-4FFC-B4C7-4F772DF04221}"/>
    <cellStyle name="Comma 7 5 2 4 2 6" xfId="16956" xr:uid="{54EA9394-C352-4F3E-8333-563BD2D23845}"/>
    <cellStyle name="Comma 7 5 2 4 3" xfId="23107" xr:uid="{4651104D-9B11-4DF9-AF50-B53CB8D8197E}"/>
    <cellStyle name="Comma 7 5 2 4 3 2" xfId="29908" xr:uid="{FC352166-CC94-4832-943B-05E380014AC4}"/>
    <cellStyle name="Comma 7 5 2 4 4" xfId="30020" xr:uid="{F9CFF630-ED37-41F2-88D7-D77DA160E269}"/>
    <cellStyle name="Comma 7 5 2 5" xfId="1769" xr:uid="{00000000-0005-0000-0000-0000DF020000}"/>
    <cellStyle name="Comma 7 5 2 5 2" xfId="22840" xr:uid="{D1DB451F-6159-4A74-9B86-700896744C6A}"/>
    <cellStyle name="Comma 7 5 2 5 3" xfId="23333" xr:uid="{93AFDCE7-C4AA-4008-818F-D54818BF790E}"/>
    <cellStyle name="Comma 7 5 2 6" xfId="4132" xr:uid="{6C3FB44E-C3DD-459C-9389-910BF7DB3F9C}"/>
    <cellStyle name="Comma 7 5 2 6 2" xfId="8903" xr:uid="{A90DD8B8-339C-4DFD-9955-5E5A304CC0C4}"/>
    <cellStyle name="Comma 7 5 2 6 2 2" xfId="19283" xr:uid="{B57EC07F-43BA-45E8-95C3-065ABF189734}"/>
    <cellStyle name="Comma 7 5 2 6 3" xfId="11736" xr:uid="{BB3C0E05-D031-4229-ABCD-7D9AF0680012}"/>
    <cellStyle name="Comma 7 5 2 6 3 2" xfId="22116" xr:uid="{EA49C380-52C9-4106-9534-2C5AB97684E3}"/>
    <cellStyle name="Comma 7 5 2 6 4" xfId="26568" xr:uid="{13B4D00C-BF5B-4937-9643-02477EBF71E3}"/>
    <cellStyle name="Comma 7 5 2 6 5" xfId="26505" xr:uid="{AFC1D15D-FE69-4DC5-A4C1-3A148A010EFD}"/>
    <cellStyle name="Comma 7 5 2 6 6" xfId="16450" xr:uid="{1ECDBD2A-CFE2-498B-8B43-F4E11D0599D1}"/>
    <cellStyle name="Comma 7 5 2 7" xfId="4911" xr:uid="{2FF2228D-1314-47F7-A649-B753533FBC8D}"/>
    <cellStyle name="Comma 7 5 2 7 2" xfId="27242" xr:uid="{C4EC5E6E-8F0B-49C6-9EB5-C71C495229DB}"/>
    <cellStyle name="Comma 7 5 2 7 3" xfId="27797" xr:uid="{6DAD2BEF-7EBF-4C6E-A116-18EA70E465FB}"/>
    <cellStyle name="Comma 7 5 2 7 4" xfId="14203" xr:uid="{4BE345BD-8721-4E6B-966D-99DA1638117A}"/>
    <cellStyle name="Comma 7 5 2 8" xfId="6656" xr:uid="{1C3ECEF6-26DB-46B5-BD5A-292C97DA5F61}"/>
    <cellStyle name="Comma 7 5 2 8 2" xfId="17036" xr:uid="{9B548DB4-02BF-4262-AC9A-890BCBFFCE8F}"/>
    <cellStyle name="Comma 7 5 2 9" xfId="9489" xr:uid="{7A9069B7-FCFB-48A7-B514-C0CD8B93DE19}"/>
    <cellStyle name="Comma 7 5 2 9 2" xfId="19869" xr:uid="{C0F14D28-BF11-45A9-8B65-1362B87914A1}"/>
    <cellStyle name="Comma 7 5 3" xfId="523" xr:uid="{00000000-0005-0000-0000-0000E0020000}"/>
    <cellStyle name="Comma 7 5 3 10" xfId="13583" xr:uid="{B1FF3BE9-35A9-4F2E-AB1A-162D9D826A92}"/>
    <cellStyle name="Comma 7 5 3 2" xfId="1776" xr:uid="{00000000-0005-0000-0000-0000E1020000}"/>
    <cellStyle name="Comma 7 5 3 2 2" xfId="22791" xr:uid="{0F83F840-92B1-4135-BB5C-61014B1EB3FA}"/>
    <cellStyle name="Comma 7 5 3 2 2 2" xfId="29798" xr:uid="{E1BC0F88-3013-4A17-86BC-D393EC6A12C2}"/>
    <cellStyle name="Comma 7 5 3 2 2 2 2" xfId="30776" xr:uid="{0405C4BC-9FA5-4E1C-AE2C-0E8E035E6E55}"/>
    <cellStyle name="Comma 7 5 3 2 3" xfId="24070" xr:uid="{8A811A5F-863A-432D-8845-82D7A335A18F}"/>
    <cellStyle name="Comma 7 5 3 2 3 2" xfId="26963" xr:uid="{ACD1A0F0-669A-46F3-822C-B3E39EEFFB34}"/>
    <cellStyle name="Comma 7 5 3 2 4" xfId="30058" xr:uid="{4003CD9E-9CDC-471A-80E3-40C67E7AE6F3}"/>
    <cellStyle name="Comma 7 5 3 3" xfId="1777" xr:uid="{00000000-0005-0000-0000-0000E2020000}"/>
    <cellStyle name="Comma 7 5 3 4" xfId="1775" xr:uid="{00000000-0005-0000-0000-0000E3020000}"/>
    <cellStyle name="Comma 7 5 3 4 2" xfId="25793" xr:uid="{C46FFFC4-5367-43D9-A0F2-883957F7948E}"/>
    <cellStyle name="Comma 7 5 3 4 3" xfId="25049" xr:uid="{B860A217-F0E0-4C8F-8370-1FADC8BB8F47}"/>
    <cellStyle name="Comma 7 5 3 5" xfId="4417" xr:uid="{C9503F72-C980-4EA6-9C7B-463E12EBFCF4}"/>
    <cellStyle name="Comma 7 5 3 5 2" xfId="9188" xr:uid="{5A1C26EA-F208-48EE-86DD-9FFC88BAFD19}"/>
    <cellStyle name="Comma 7 5 3 5 2 2" xfId="19568" xr:uid="{FCD690AC-5AC5-4154-904A-D83197D1328E}"/>
    <cellStyle name="Comma 7 5 3 5 2 3" xfId="31082" xr:uid="{D2DA8AD8-9203-46A4-840D-08F9276927A9}"/>
    <cellStyle name="Comma 7 5 3 5 2 4" xfId="30775" xr:uid="{ADEA8ABE-EF1C-4EE3-B196-098AA0C6560D}"/>
    <cellStyle name="Comma 7 5 3 5 3" xfId="12021" xr:uid="{FE1AF542-490F-455D-B3A3-CBC2CF555370}"/>
    <cellStyle name="Comma 7 5 3 5 3 2" xfId="22401" xr:uid="{00BE9369-0DF0-4924-8996-08D0CF6B80B1}"/>
    <cellStyle name="Comma 7 5 3 5 4" xfId="26389" xr:uid="{6B4CBF57-0C58-4E6E-8425-E119C9F18CE3}"/>
    <cellStyle name="Comma 7 5 3 5 5" xfId="26811" xr:uid="{2D16A3FA-6801-4321-9577-5BCA3F3D3CF6}"/>
    <cellStyle name="Comma 7 5 3 5 6" xfId="16735" xr:uid="{16B91357-5D72-4047-8D44-EA5C0437341A}"/>
    <cellStyle name="Comma 7 5 3 6" xfId="4913" xr:uid="{52DF5D1D-58FF-4F8F-A9B2-66477038F575}"/>
    <cellStyle name="Comma 7 5 3 6 2" xfId="27200" xr:uid="{6326BB40-03C3-4902-9C37-66E177A6EE9F}"/>
    <cellStyle name="Comma 7 5 3 6 3" xfId="26125" xr:uid="{8D6A2465-16E8-4E6F-A741-2AF012D9129F}"/>
    <cellStyle name="Comma 7 5 3 6 4" xfId="14205" xr:uid="{B4665CA3-479F-4BA8-B01A-97C19FE4190B}"/>
    <cellStyle name="Comma 7 5 3 7" xfId="6658" xr:uid="{1AFEB5F0-FB19-4185-86EE-541F27F587A7}"/>
    <cellStyle name="Comma 7 5 3 7 2" xfId="17038" xr:uid="{958F4867-4E4C-4A39-88B9-A6A66A6A68B3}"/>
    <cellStyle name="Comma 7 5 3 8" xfId="9491" xr:uid="{4B8908AE-1128-4C15-8990-7885F7F4F125}"/>
    <cellStyle name="Comma 7 5 3 8 2" xfId="19871" xr:uid="{57CCC8A8-3DAE-4B38-9E91-BA0D903C5B64}"/>
    <cellStyle name="Comma 7 5 3 9" xfId="25475" xr:uid="{07803372-5954-4D9E-9D44-7FB4212F89A6}"/>
    <cellStyle name="Comma 7 5 4" xfId="524" xr:uid="{00000000-0005-0000-0000-0000E4020000}"/>
    <cellStyle name="Comma 7 5 4 2" xfId="1779" xr:uid="{00000000-0005-0000-0000-0000E5020000}"/>
    <cellStyle name="Comma 7 5 4 2 2" xfId="24446" xr:uid="{BF2EC34A-698B-443F-AAE6-00CE8E0BD838}"/>
    <cellStyle name="Comma 7 5 4 2 2 2" xfId="29812" xr:uid="{ACABB38E-F2C3-4AC1-BAE5-A0B7DA0C7293}"/>
    <cellStyle name="Comma 7 5 4 2 2 2 2" xfId="30778" xr:uid="{AF40BC1E-0D28-4ADA-909F-280C9863C3CF}"/>
    <cellStyle name="Comma 7 5 4 2 3" xfId="25558" xr:uid="{57C8C355-B884-4ABB-8802-01C4ABA7B528}"/>
    <cellStyle name="Comma 7 5 4 2 4" xfId="30038" xr:uid="{2590A26D-2BC3-46D2-9CBC-376320D777B3}"/>
    <cellStyle name="Comma 7 5 4 3" xfId="1780" xr:uid="{00000000-0005-0000-0000-0000E6020000}"/>
    <cellStyle name="Comma 7 5 4 4" xfId="1778" xr:uid="{00000000-0005-0000-0000-0000E7020000}"/>
    <cellStyle name="Comma 7 5 4 5" xfId="4914" xr:uid="{DB919833-4F3D-4DD0-92E0-182B07EEBA4A}"/>
    <cellStyle name="Comma 7 5 4 5 2" xfId="14206" xr:uid="{40ACD453-DF55-4FFD-A391-5CE1BDDCA524}"/>
    <cellStyle name="Comma 7 5 4 5 2 2" xfId="31115" xr:uid="{AFD7E339-6562-4166-B7E4-17A96787670E}"/>
    <cellStyle name="Comma 7 5 4 5 2 3" xfId="30777" xr:uid="{171CD150-B758-49E1-ADA7-FED0D3CB3AFB}"/>
    <cellStyle name="Comma 7 5 4 6" xfId="6659" xr:uid="{3A3D3219-E4C3-4D65-9D99-82110F79AA60}"/>
    <cellStyle name="Comma 7 5 4 6 2" xfId="17039" xr:uid="{279B2CF0-A082-4FCF-9AAF-773691DA413F}"/>
    <cellStyle name="Comma 7 5 4 7" xfId="9492" xr:uid="{FCA469A8-8931-48F6-926A-41861DF39F45}"/>
    <cellStyle name="Comma 7 5 4 7 2" xfId="19872" xr:uid="{55A2D2CF-771F-45C4-8325-93696FF6CA25}"/>
    <cellStyle name="Comma 7 5 4 8" xfId="22754" xr:uid="{A900A73F-8391-41AF-A37D-A96D0AAB769A}"/>
    <cellStyle name="Comma 7 5 4 9" xfId="13373" xr:uid="{5991FD6E-E04B-4B1E-8779-90B5E1B3389E}"/>
    <cellStyle name="Comma 7 5 5" xfId="1781" xr:uid="{00000000-0005-0000-0000-0000E8020000}"/>
    <cellStyle name="Comma 7 5 5 2" xfId="2510" xr:uid="{00000000-0005-0000-0000-000041020000}"/>
    <cellStyle name="Comma 7 5 5 2 2" xfId="7634" xr:uid="{8BD04E5F-2AF6-4CAB-B0E4-9422C199D6EF}"/>
    <cellStyle name="Comma 7 5 5 2 2 2" xfId="18014" xr:uid="{1522A619-7A17-43D7-9F68-0A37B7D1ACB6}"/>
    <cellStyle name="Comma 7 5 5 2 3" xfId="10467" xr:uid="{F92458F7-2A4F-44FD-AEF2-734C921800EA}"/>
    <cellStyle name="Comma 7 5 5 2 3 2" xfId="20847" xr:uid="{AC8B4F3C-0517-4D8B-A400-6A262C563C4C}"/>
    <cellStyle name="Comma 7 5 5 2 4" xfId="15181" xr:uid="{C2388372-8FDB-4F2C-93F5-96DE42466C4F}"/>
    <cellStyle name="Comma 7 5 5 2 5" xfId="30439" xr:uid="{03E98A0F-5295-4006-9775-DC44882EA57A}"/>
    <cellStyle name="Comma 7 5 5 3" xfId="3668" xr:uid="{00000000-0005-0000-0000-0000E8020000}"/>
    <cellStyle name="Comma 7 5 5 4" xfId="5637" xr:uid="{549DF708-A440-479B-B2F3-1DB44B4EF640}"/>
    <cellStyle name="Comma 7 5 5 4 2" xfId="29845" xr:uid="{0CCCBC86-3CE8-47B5-9F99-C8ED5F9D97B3}"/>
    <cellStyle name="Comma 7 5 5 5" xfId="23829" xr:uid="{7ABF10FD-54AF-4FCB-A30B-74C19BFAC23C}"/>
    <cellStyle name="Comma 7 5 5 6" xfId="12897" xr:uid="{2299A01D-B91F-4761-845C-904B07E66C70}"/>
    <cellStyle name="Comma 7 5 6" xfId="1782" xr:uid="{00000000-0005-0000-0000-0000E9020000}"/>
    <cellStyle name="Comma 7 5 6 2" xfId="2286" xr:uid="{00000000-0005-0000-0000-00003B020000}"/>
    <cellStyle name="Comma 7 5 6 2 2" xfId="7412" xr:uid="{96301E53-3181-48FB-8AC6-3E2E435B2651}"/>
    <cellStyle name="Comma 7 5 6 2 2 2" xfId="17792" xr:uid="{E5BBB9F5-82C1-44B3-AB90-B6D07CA561EC}"/>
    <cellStyle name="Comma 7 5 6 2 3" xfId="10245" xr:uid="{1C344A61-EF6C-4749-8CC5-F367E86BAEC6}"/>
    <cellStyle name="Comma 7 5 6 2 3 2" xfId="20625" xr:uid="{6F00D7DF-26C0-4026-B970-FCDB35570BB5}"/>
    <cellStyle name="Comma 7 5 6 2 4" xfId="26703" xr:uid="{25367A79-03FE-4E99-A6D9-B39A4C021B71}"/>
    <cellStyle name="Comma 7 5 6 2 5" xfId="28077" xr:uid="{81956DED-55C2-46FF-BA51-2B1FE576EDA6}"/>
    <cellStyle name="Comma 7 5 6 2 6" xfId="14959" xr:uid="{1FC506FA-B02F-4406-BE5D-1A0AB0002CD6}"/>
    <cellStyle name="Comma 7 5 6 3" xfId="3709" xr:uid="{00000000-0005-0000-0000-0000E9020000}"/>
    <cellStyle name="Comma 7 5 6 4" xfId="23748" xr:uid="{28F6DA41-D61A-4D0F-9CA7-CAF5D179111F}"/>
    <cellStyle name="Comma 7 5 6 4 2" xfId="29871" xr:uid="{1E50365E-F381-4A78-9DEE-85DE002A0ED4}"/>
    <cellStyle name="Comma 7 5 6 5" xfId="30001" xr:uid="{2C6228CA-1ACB-48D5-AC98-48ED27FB57CC}"/>
    <cellStyle name="Comma 7 5 7" xfId="1768" xr:uid="{00000000-0005-0000-0000-0000EA020000}"/>
    <cellStyle name="Comma 7 5 7 2" xfId="25767" xr:uid="{F584A0C8-D732-472C-8BC3-DCA82A4452C1}"/>
    <cellStyle name="Comma 7 5 7 3" xfId="24311" xr:uid="{DE1C596D-9290-445D-A960-F019D4EBE472}"/>
    <cellStyle name="Comma 7 5 8" xfId="3873" xr:uid="{48CD740C-5852-4F71-8415-A59533214287}"/>
    <cellStyle name="Comma 7 5 8 2" xfId="8704" xr:uid="{2092291F-6D19-473F-B830-5642A321C9E0}"/>
    <cellStyle name="Comma 7 5 8 2 2" xfId="19084" xr:uid="{3C3C96BC-C15B-42E8-A25D-DFE52D72489C}"/>
    <cellStyle name="Comma 7 5 8 3" xfId="11537" xr:uid="{45226AFF-2E75-4335-B2ED-828ECCDB1B2E}"/>
    <cellStyle name="Comma 7 5 8 3 2" xfId="21917" xr:uid="{3BD3D099-5148-4FEB-9872-FEC1BB64264A}"/>
    <cellStyle name="Comma 7 5 8 4" xfId="27226" xr:uid="{9D9EC285-B6D7-4808-A5A5-F2B84F97DB89}"/>
    <cellStyle name="Comma 7 5 8 5" xfId="26602" xr:uid="{EA04B149-B8A8-46AB-8B5F-D3490B78CF45}"/>
    <cellStyle name="Comma 7 5 8 6" xfId="16251" xr:uid="{0F497EE2-3708-464E-B533-49B9C695DDE7}"/>
    <cellStyle name="Comma 7 5 9" xfId="4910" xr:uid="{EFAE726E-D909-4F3A-A93D-88D212696C5B}"/>
    <cellStyle name="Comma 7 5 9 2" xfId="27479" xr:uid="{5BA3817F-2561-481C-A447-26DAD1F5D2D1}"/>
    <cellStyle name="Comma 7 5 9 3" xfId="28117" xr:uid="{F59C1B3D-7808-45AB-A87E-F0FFD805067B}"/>
    <cellStyle name="Comma 7 5 9 4" xfId="14202" xr:uid="{F41FDCFE-A946-4145-AE37-811A2338AAC6}"/>
    <cellStyle name="Comma 7 6" xfId="525" xr:uid="{00000000-0005-0000-0000-0000EB020000}"/>
    <cellStyle name="Comma 7 6 10" xfId="6660" xr:uid="{3C922A1C-3EDF-4ADB-BCF9-4AAAD0AD9E0B}"/>
    <cellStyle name="Comma 7 6 10 2" xfId="17040" xr:uid="{7F79C41C-4C72-473D-8C7E-2F2111D1976D}"/>
    <cellStyle name="Comma 7 6 11" xfId="9493" xr:uid="{64755B39-2642-4500-B52C-9B7320D95F8E}"/>
    <cellStyle name="Comma 7 6 11 2" xfId="19873" xr:uid="{DFB4B661-D0C2-4C9C-98F4-4E5EC8E5A97B}"/>
    <cellStyle name="Comma 7 6 12" xfId="23726" xr:uid="{5BEAD8CD-3BBE-4F24-849F-DEB87F170612}"/>
    <cellStyle name="Comma 7 6 13" xfId="12518" xr:uid="{30036AA6-4C98-40E0-9CD5-00847A39A7FB}"/>
    <cellStyle name="Comma 7 6 2" xfId="526" xr:uid="{00000000-0005-0000-0000-0000EC020000}"/>
    <cellStyle name="Comma 7 6 2 10" xfId="25114" xr:uid="{814FE15A-4D33-47EF-8D30-EACB30C37661}"/>
    <cellStyle name="Comma 7 6 2 11" xfId="12676" xr:uid="{6724AC7A-9AE5-497A-A10F-2236E9674140}"/>
    <cellStyle name="Comma 7 6 2 2" xfId="527" xr:uid="{00000000-0005-0000-0000-0000ED020000}"/>
    <cellStyle name="Comma 7 6 2 2 2" xfId="1786" xr:uid="{00000000-0005-0000-0000-0000EE020000}"/>
    <cellStyle name="Comma 7 6 2 2 2 2" xfId="24579" xr:uid="{5DC6A7E0-F1A5-4CA2-B4F1-40AE2DEBE743}"/>
    <cellStyle name="Comma 7 6 2 2 2 2 2" xfId="29799" xr:uid="{6530A366-0929-4E11-BB5C-1247AF3904CA}"/>
    <cellStyle name="Comma 7 6 2 2 2 2 2 2" xfId="30780" xr:uid="{CD5614D8-BFEE-49F5-8B7B-9193CFB74C10}"/>
    <cellStyle name="Comma 7 6 2 2 2 3" xfId="23933" xr:uid="{E36F713B-902C-474C-93D2-2A68907E4954}"/>
    <cellStyle name="Comma 7 6 2 2 2 4" xfId="30059" xr:uid="{01672D53-D010-430C-A056-32DE89E2A64E}"/>
    <cellStyle name="Comma 7 6 2 2 3" xfId="1787" xr:uid="{00000000-0005-0000-0000-0000EF020000}"/>
    <cellStyle name="Comma 7 6 2 2 3 2" xfId="28555" xr:uid="{5E0339E1-F027-4441-B67C-359CFFC3FA81}"/>
    <cellStyle name="Comma 7 6 2 2 3 3" xfId="26687" xr:uid="{49DBD4AD-E167-4C32-A3F1-77C9BEF24AA4}"/>
    <cellStyle name="Comma 7 6 2 2 4" xfId="1785" xr:uid="{00000000-0005-0000-0000-0000F0020000}"/>
    <cellStyle name="Comma 7 6 2 2 5" xfId="4917" xr:uid="{568104A5-BF9E-4CAB-8466-A723EBB6FFCC}"/>
    <cellStyle name="Comma 7 6 2 2 5 2" xfId="27422" xr:uid="{6D27C4D8-3DCA-45E9-B4AB-2A98FB1E5EE5}"/>
    <cellStyle name="Comma 7 6 2 2 5 2 2" xfId="31190" xr:uid="{5D3FFA2F-4D53-434E-94A8-7F717C58A0F3}"/>
    <cellStyle name="Comma 7 6 2 2 5 2 3" xfId="30779" xr:uid="{1CC38D04-CD23-46B7-BB5E-CB53C7761DA1}"/>
    <cellStyle name="Comma 7 6 2 2 5 3" xfId="27496" xr:uid="{C946227B-FD3C-4022-B083-3E43AC2359BB}"/>
    <cellStyle name="Comma 7 6 2 2 5 4" xfId="14209" xr:uid="{E793957B-5283-40B1-A140-FAE3C320445E}"/>
    <cellStyle name="Comma 7 6 2 2 6" xfId="6662" xr:uid="{08D01A92-D402-4010-8F82-1B92687A9318}"/>
    <cellStyle name="Comma 7 6 2 2 6 2" xfId="17042" xr:uid="{2B0FA746-237E-4BCF-9749-FA783E15E6B1}"/>
    <cellStyle name="Comma 7 6 2 2 7" xfId="9495" xr:uid="{CB4BEAF8-8EA1-4E64-B2B4-DB3E3BE6CFC4}"/>
    <cellStyle name="Comma 7 6 2 2 7 2" xfId="19875" xr:uid="{D7BF4F8A-54A9-412F-8ACF-CC7A9377CEF4}"/>
    <cellStyle name="Comma 7 6 2 2 8" xfId="23650" xr:uid="{46A5AAB7-7F4C-49F6-98ED-6349F507F456}"/>
    <cellStyle name="Comma 7 6 2 2 9" xfId="13584" xr:uid="{BF096EB4-D816-419A-A0CF-AECE1917DBF7}"/>
    <cellStyle name="Comma 7 6 2 3" xfId="1788" xr:uid="{00000000-0005-0000-0000-0000F1020000}"/>
    <cellStyle name="Comma 7 6 2 3 2" xfId="2684" xr:uid="{00000000-0005-0000-0000-000045020000}"/>
    <cellStyle name="Comma 7 6 2 3 2 2" xfId="7807" xr:uid="{BF3D237B-7A5C-4AAA-888F-27E9372A55C6}"/>
    <cellStyle name="Comma 7 6 2 3 2 2 2" xfId="18187" xr:uid="{C7FBD44B-FA60-4D74-A7B2-1672FA506946}"/>
    <cellStyle name="Comma 7 6 2 3 2 3" xfId="10640" xr:uid="{6E4FC81E-5D87-4568-B43B-22C6D3B722B4}"/>
    <cellStyle name="Comma 7 6 2 3 2 3 2" xfId="21020" xr:uid="{4C3A11D8-3CA8-4B93-8360-3532C16154E6}"/>
    <cellStyle name="Comma 7 6 2 3 2 4" xfId="15354" xr:uid="{F5ABC2AE-96BF-4503-97DF-050751112AFA}"/>
    <cellStyle name="Comma 7 6 2 3 2 5" xfId="30440" xr:uid="{D87D8F3D-F43C-41C0-8037-C1D88E2C0419}"/>
    <cellStyle name="Comma 7 6 2 3 3" xfId="3618" xr:uid="{00000000-0005-0000-0000-0000F1020000}"/>
    <cellStyle name="Comma 7 6 2 3 4" xfId="5638" xr:uid="{A859882B-B923-4E27-B0EB-8C0E2A828252}"/>
    <cellStyle name="Comma 7 6 2 3 4 2" xfId="29755" xr:uid="{2383F154-FBC3-4396-AA20-4E3ACC12478B}"/>
    <cellStyle name="Comma 7 6 2 3 5" xfId="24407" xr:uid="{EC228E64-B2C8-4AC7-BE4E-D17338AB1515}"/>
    <cellStyle name="Comma 7 6 2 3 6" xfId="13094" xr:uid="{C208DBAA-B733-4EC3-AE62-2CF8D1447AE0}"/>
    <cellStyle name="Comma 7 6 2 4" xfId="1789" xr:uid="{00000000-0005-0000-0000-0000F2020000}"/>
    <cellStyle name="Comma 7 6 2 4 2" xfId="4664" xr:uid="{50E6BFA1-74EF-4B19-9EE4-646816D6291E}"/>
    <cellStyle name="Comma 7 6 2 4 2 2" xfId="9411" xr:uid="{6712593D-4D90-4972-B5EA-F02A2074CDB3}"/>
    <cellStyle name="Comma 7 6 2 4 2 2 2" xfId="19791" xr:uid="{8E197436-3704-4568-9E55-6040B877C7C6}"/>
    <cellStyle name="Comma 7 6 2 4 2 2 3" xfId="31109" xr:uid="{53BB95EB-C7DA-4A8C-A4C2-E7F1D2015036}"/>
    <cellStyle name="Comma 7 6 2 4 2 2 4" xfId="30781" xr:uid="{BFE3B2AC-07A6-4004-A56B-5447B1DA410D}"/>
    <cellStyle name="Comma 7 6 2 4 2 3" xfId="12244" xr:uid="{3CB18AEA-CAC2-4D64-9896-F6D9491787E4}"/>
    <cellStyle name="Comma 7 6 2 4 2 3 2" xfId="22624" xr:uid="{0DAC3779-A367-4685-9318-BD1DC710C257}"/>
    <cellStyle name="Comma 7 6 2 4 2 4" xfId="25843" xr:uid="{90FCDCF5-0E73-428A-AD01-8BD32EE7A20A}"/>
    <cellStyle name="Comma 7 6 2 4 2 5" xfId="26943" xr:uid="{FDEAC753-4E39-4E73-BA38-3471ED455783}"/>
    <cellStyle name="Comma 7 6 2 4 2 6" xfId="16958" xr:uid="{FB80DAFC-A2F7-40F0-AB68-3C4DEBDA971E}"/>
    <cellStyle name="Comma 7 6 2 4 3" xfId="23502" xr:uid="{04889AB2-5596-4889-95C2-683574FB893B}"/>
    <cellStyle name="Comma 7 6 2 4 3 2" xfId="29909" xr:uid="{A56ADC01-A341-4692-A5BD-408AA86B465C}"/>
    <cellStyle name="Comma 7 6 2 4 4" xfId="30021" xr:uid="{038B0F77-68FE-441B-A2D7-3E607D8FBD3E}"/>
    <cellStyle name="Comma 7 6 2 5" xfId="1784" xr:uid="{00000000-0005-0000-0000-0000F3020000}"/>
    <cellStyle name="Comma 7 6 2 5 2" xfId="25693" xr:uid="{43A0D14E-D700-4A27-B4AB-31B149617AFF}"/>
    <cellStyle name="Comma 7 6 2 5 3" xfId="24098" xr:uid="{54D0671A-307C-4728-BC97-C34C5ECF5973}"/>
    <cellStyle name="Comma 7 6 2 6" xfId="4133" xr:uid="{F945E186-3247-4F6C-B426-F7EFD44BCD80}"/>
    <cellStyle name="Comma 7 6 2 6 2" xfId="8904" xr:uid="{DE90C64F-E618-43DD-89D7-72CB5AD9AA83}"/>
    <cellStyle name="Comma 7 6 2 6 2 2" xfId="19284" xr:uid="{10632414-1D65-4747-948E-6E1245FE22D9}"/>
    <cellStyle name="Comma 7 6 2 6 3" xfId="11737" xr:uid="{5AB719FF-2D36-40CA-B87B-E0EEB0F6B2A4}"/>
    <cellStyle name="Comma 7 6 2 6 3 2" xfId="22117" xr:uid="{EF699C44-1A09-41A7-875A-469875BB7530}"/>
    <cellStyle name="Comma 7 6 2 6 4" xfId="27115" xr:uid="{E4AFD861-E5CC-47DE-95E7-34710AD78800}"/>
    <cellStyle name="Comma 7 6 2 6 5" xfId="26443" xr:uid="{5506A1C8-F541-44DE-857E-8369B4475383}"/>
    <cellStyle name="Comma 7 6 2 6 6" xfId="16451" xr:uid="{6857E195-9D92-4D19-A4E3-236B3934BF3B}"/>
    <cellStyle name="Comma 7 6 2 7" xfId="4916" xr:uid="{FE403337-2F0D-4875-BE3F-AE4E3512D1C4}"/>
    <cellStyle name="Comma 7 6 2 7 2" xfId="27184" xr:uid="{223CDA76-39A1-462B-B62D-67B01570377D}"/>
    <cellStyle name="Comma 7 6 2 7 3" xfId="25875" xr:uid="{2EA461FC-8742-4111-9649-6F3E9C6FB2B2}"/>
    <cellStyle name="Comma 7 6 2 7 4" xfId="14208" xr:uid="{3D7978FF-A8A6-4159-87A7-1406E29B3FFC}"/>
    <cellStyle name="Comma 7 6 2 8" xfId="6661" xr:uid="{6BFB99A7-C150-4A32-91F9-F00DD3F6570A}"/>
    <cellStyle name="Comma 7 6 2 8 2" xfId="17041" xr:uid="{E695DF8E-2F2C-42CB-86B7-745C00487F72}"/>
    <cellStyle name="Comma 7 6 2 9" xfId="9494" xr:uid="{9FEF4260-B3EB-478D-9250-28C108D44304}"/>
    <cellStyle name="Comma 7 6 2 9 2" xfId="19874" xr:uid="{994A1F05-8638-445F-81D5-DDF77F57B939}"/>
    <cellStyle name="Comma 7 6 3" xfId="528" xr:uid="{00000000-0005-0000-0000-0000F4020000}"/>
    <cellStyle name="Comma 7 6 3 10" xfId="13585" xr:uid="{56574CA9-3593-4025-BED2-E7C628883E83}"/>
    <cellStyle name="Comma 7 6 3 2" xfId="1791" xr:uid="{00000000-0005-0000-0000-0000F5020000}"/>
    <cellStyle name="Comma 7 6 3 2 2" xfId="22750" xr:uid="{593812E3-2DDF-4E3E-AF86-94AFED44583B}"/>
    <cellStyle name="Comma 7 6 3 2 2 2" xfId="29806" xr:uid="{C1CE4960-82BB-4DAF-BD8F-C3EF7E964D61}"/>
    <cellStyle name="Comma 7 6 3 2 2 2 2" xfId="30783" xr:uid="{05E51192-649A-411F-9AB3-46D1F40C9C68}"/>
    <cellStyle name="Comma 7 6 3 2 3" xfId="25624" xr:uid="{EF760203-0895-4660-ABBE-998EE7974075}"/>
    <cellStyle name="Comma 7 6 3 2 3 2" xfId="26188" xr:uid="{817FEF4E-F9EF-4ACF-AE83-5398CABA09AF}"/>
    <cellStyle name="Comma 7 6 3 2 4" xfId="30060" xr:uid="{A2F331B9-7AA9-4AC8-AD6F-60544D09BFCC}"/>
    <cellStyle name="Comma 7 6 3 3" xfId="1792" xr:uid="{00000000-0005-0000-0000-0000F6020000}"/>
    <cellStyle name="Comma 7 6 3 4" xfId="1790" xr:uid="{00000000-0005-0000-0000-0000F7020000}"/>
    <cellStyle name="Comma 7 6 3 4 2" xfId="26137" xr:uid="{E6EA9670-01AD-4097-8942-F95C02BBB311}"/>
    <cellStyle name="Comma 7 6 3 4 3" xfId="27842" xr:uid="{2083A926-FFA6-4312-9EFE-62A3FA2AB227}"/>
    <cellStyle name="Comma 7 6 3 5" xfId="4418" xr:uid="{17EE87F9-E15C-49D6-B698-675BFE4FD544}"/>
    <cellStyle name="Comma 7 6 3 5 2" xfId="9189" xr:uid="{B9F2C594-CA1B-4D92-82B7-FE9881B6570F}"/>
    <cellStyle name="Comma 7 6 3 5 2 2" xfId="19569" xr:uid="{8CB3C512-BA74-4514-9D59-133ED75F9BC5}"/>
    <cellStyle name="Comma 7 6 3 5 2 3" xfId="31083" xr:uid="{5B1F8756-6123-46BD-9F5C-3032651408D7}"/>
    <cellStyle name="Comma 7 6 3 5 2 4" xfId="30782" xr:uid="{75EF5744-0076-4620-A6E4-89D8800440B2}"/>
    <cellStyle name="Comma 7 6 3 5 3" xfId="12022" xr:uid="{6457D9C0-646F-48BD-A790-54F396FCF5C2}"/>
    <cellStyle name="Comma 7 6 3 5 3 2" xfId="22402" xr:uid="{2AE34014-F6E9-43B0-A9B5-3B3CA21E8788}"/>
    <cellStyle name="Comma 7 6 3 5 4" xfId="28329" xr:uid="{182E924A-FF7E-42F9-9D6F-3A88F64A8DB2}"/>
    <cellStyle name="Comma 7 6 3 5 5" xfId="26326" xr:uid="{F635D046-8281-43E0-AD08-5830F511022A}"/>
    <cellStyle name="Comma 7 6 3 5 6" xfId="16736" xr:uid="{F9D2678E-A41C-40F6-972B-1B0C4D2A6423}"/>
    <cellStyle name="Comma 7 6 3 6" xfId="4918" xr:uid="{33EFC1D5-54EB-4630-90A0-666D9DDD8F4A}"/>
    <cellStyle name="Comma 7 6 3 6 2" xfId="27262" xr:uid="{3DBEA452-D5B7-4573-9611-B22636B32724}"/>
    <cellStyle name="Comma 7 6 3 6 3" xfId="27856" xr:uid="{18868A69-83E5-43C1-B06F-3600A8F65256}"/>
    <cellStyle name="Comma 7 6 3 6 4" xfId="14210" xr:uid="{9E573F68-FCB4-4BA3-B42E-E92861EC75F0}"/>
    <cellStyle name="Comma 7 6 3 7" xfId="6663" xr:uid="{7052F44D-9F59-41BC-8F0E-03F9C92B062F}"/>
    <cellStyle name="Comma 7 6 3 7 2" xfId="17043" xr:uid="{C390A5C7-FDCB-42E1-917F-5CF360D52B23}"/>
    <cellStyle name="Comma 7 6 3 8" xfId="9496" xr:uid="{EA7EDDA5-DEB2-4B2A-B71E-B6740F9D6D4A}"/>
    <cellStyle name="Comma 7 6 3 8 2" xfId="19876" xr:uid="{B355EA29-EC2F-469C-A830-D4B3E64D5A5E}"/>
    <cellStyle name="Comma 7 6 3 9" xfId="23263" xr:uid="{C9357FCF-C68B-423E-8713-5590C530334C}"/>
    <cellStyle name="Comma 7 6 4" xfId="529" xr:uid="{00000000-0005-0000-0000-0000F8020000}"/>
    <cellStyle name="Comma 7 6 4 2" xfId="1794" xr:uid="{00000000-0005-0000-0000-0000F9020000}"/>
    <cellStyle name="Comma 7 6 4 2 2" xfId="23916" xr:uid="{461306F4-CC51-41EF-898A-E9488C332240}"/>
    <cellStyle name="Comma 7 6 4 2 2 2" xfId="29810" xr:uid="{57D54F67-70B5-4496-B67A-CCD271CE0A1A}"/>
    <cellStyle name="Comma 7 6 4 2 2 2 2" xfId="30785" xr:uid="{275B49E3-BA19-4808-AF0E-992BAD75E9CA}"/>
    <cellStyle name="Comma 7 6 4 2 3" xfId="24293" xr:uid="{089D13FD-4729-4D15-80E1-E28074858099}"/>
    <cellStyle name="Comma 7 6 4 2 4" xfId="30039" xr:uid="{3CAEEE8B-0AAD-4E47-8D9D-7B15CA8A6CF5}"/>
    <cellStyle name="Comma 7 6 4 3" xfId="1795" xr:uid="{00000000-0005-0000-0000-0000FA020000}"/>
    <cellStyle name="Comma 7 6 4 4" xfId="1793" xr:uid="{00000000-0005-0000-0000-0000FB020000}"/>
    <cellStyle name="Comma 7 6 4 5" xfId="4919" xr:uid="{2C77362A-6873-444E-B14C-FAA30BCA57CB}"/>
    <cellStyle name="Comma 7 6 4 5 2" xfId="14211" xr:uid="{C6C22BA0-4EEC-40BF-9A2B-ECD4F30E0328}"/>
    <cellStyle name="Comma 7 6 4 5 2 2" xfId="31116" xr:uid="{108BB9CF-32ED-4F0D-84FA-ED3968C16286}"/>
    <cellStyle name="Comma 7 6 4 5 2 3" xfId="30784" xr:uid="{0C9D9E98-C376-4509-99C7-461FA0F154D1}"/>
    <cellStyle name="Comma 7 6 4 6" xfId="6664" xr:uid="{B5D98CB2-C2F7-4A23-B0A0-CAFC738FBDA2}"/>
    <cellStyle name="Comma 7 6 4 6 2" xfId="17044" xr:uid="{CB0A4849-9D34-4D9C-828B-FA1FD7A9C39E}"/>
    <cellStyle name="Comma 7 6 4 7" xfId="9497" xr:uid="{A7F82291-B191-4B31-9A00-3C33733B7CDB}"/>
    <cellStyle name="Comma 7 6 4 7 2" xfId="19877" xr:uid="{895531C1-A89E-4C95-A546-1604F409EE1B}"/>
    <cellStyle name="Comma 7 6 4 8" xfId="23398" xr:uid="{1B88D223-F22D-4CD0-9B37-64E4FFB2E99C}"/>
    <cellStyle name="Comma 7 6 4 9" xfId="13374" xr:uid="{D6DEE421-8356-4C29-8B02-F990C6140E48}"/>
    <cellStyle name="Comma 7 6 5" xfId="1796" xr:uid="{00000000-0005-0000-0000-0000FC020000}"/>
    <cellStyle name="Comma 7 6 5 2" xfId="2573" xr:uid="{00000000-0005-0000-0000-000048020000}"/>
    <cellStyle name="Comma 7 6 5 2 2" xfId="7697" xr:uid="{214766C4-5442-4056-BBCF-25EFC9D14903}"/>
    <cellStyle name="Comma 7 6 5 2 2 2" xfId="18077" xr:uid="{7ABFEC52-D2E5-4E24-985B-B77C47CD40DF}"/>
    <cellStyle name="Comma 7 6 5 2 3" xfId="10530" xr:uid="{E4338EB2-8C0F-49BC-AB64-1C26551D1A54}"/>
    <cellStyle name="Comma 7 6 5 2 3 2" xfId="20910" xr:uid="{EE5AFDC6-F44C-47C9-AC73-44AAC855D5F6}"/>
    <cellStyle name="Comma 7 6 5 2 4" xfId="15244" xr:uid="{091C491E-3118-48B7-8179-E6285792460D}"/>
    <cellStyle name="Comma 7 6 5 2 5" xfId="30441" xr:uid="{F7FA1887-1CFD-4A77-A944-6246311872AB}"/>
    <cellStyle name="Comma 7 6 5 3" xfId="2063" xr:uid="{00000000-0005-0000-0000-0000FC020000}"/>
    <cellStyle name="Comma 7 6 5 4" xfId="5639" xr:uid="{E6B8AE12-F1B5-499A-8F3E-004979DA9C30}"/>
    <cellStyle name="Comma 7 6 5 4 2" xfId="29846" xr:uid="{7BBD256C-B730-43AF-815C-82C21BC38304}"/>
    <cellStyle name="Comma 7 6 5 5" xfId="23315" xr:uid="{186F7AEF-2327-4ED2-96ED-D56E6A0454EA}"/>
    <cellStyle name="Comma 7 6 5 6" xfId="12960" xr:uid="{E7DC528C-F130-4FF3-A64C-873FB2F5F56E}"/>
    <cellStyle name="Comma 7 6 6" xfId="1797" xr:uid="{00000000-0005-0000-0000-0000FD020000}"/>
    <cellStyle name="Comma 7 6 6 2" xfId="2287" xr:uid="{00000000-0005-0000-0000-000042020000}"/>
    <cellStyle name="Comma 7 6 6 2 2" xfId="7413" xr:uid="{DC0BA885-AAD0-406B-8C49-1F80B01D3139}"/>
    <cellStyle name="Comma 7 6 6 2 2 2" xfId="17793" xr:uid="{097FC72B-A4B1-41F1-89FA-E497A9C55EB6}"/>
    <cellStyle name="Comma 7 6 6 2 3" xfId="10246" xr:uid="{519F6ED0-7B20-436A-85EB-0745016D725D}"/>
    <cellStyle name="Comma 7 6 6 2 3 2" xfId="20626" xr:uid="{DF8105FF-DC48-4A5A-A798-92E7F20D62BA}"/>
    <cellStyle name="Comma 7 6 6 2 4" xfId="28719" xr:uid="{E1AB2579-9A5D-455E-A557-06AF11B88023}"/>
    <cellStyle name="Comma 7 6 6 2 5" xfId="27129" xr:uid="{9AA29743-1BB0-42A7-8142-D25BC83613CB}"/>
    <cellStyle name="Comma 7 6 6 2 6" xfId="14960" xr:uid="{D4CDCE7D-8BC5-43F6-B455-A2D94633B00D}"/>
    <cellStyle name="Comma 7 6 6 3" xfId="3566" xr:uid="{00000000-0005-0000-0000-0000FD020000}"/>
    <cellStyle name="Comma 7 6 6 4" xfId="25442" xr:uid="{42872B52-D575-49A2-AA17-DDB0CA2A7F99}"/>
    <cellStyle name="Comma 7 6 6 4 2" xfId="29882" xr:uid="{BA8926F2-5495-4B23-B877-3C97DC6CD642}"/>
    <cellStyle name="Comma 7 6 6 5" xfId="30005" xr:uid="{FA1DB840-8290-41D1-B01F-2F13D74261E2}"/>
    <cellStyle name="Comma 7 6 7" xfId="1783" xr:uid="{00000000-0005-0000-0000-0000FE020000}"/>
    <cellStyle name="Comma 7 6 7 2" xfId="27962" xr:uid="{1D32C5D1-031B-4E2E-A3F9-D5DB05CFD04C}"/>
    <cellStyle name="Comma 7 6 7 3" xfId="26877" xr:uid="{B323087D-4CC4-4BF7-B52C-5DE2B8509722}"/>
    <cellStyle name="Comma 7 6 8" xfId="3874" xr:uid="{A243BA53-A050-43A4-8A3D-C78E4411F594}"/>
    <cellStyle name="Comma 7 6 8 2" xfId="8705" xr:uid="{733A62D6-3F62-4B36-8242-2EBEEB5A247A}"/>
    <cellStyle name="Comma 7 6 8 2 2" xfId="19085" xr:uid="{81A8AB01-5EDE-492D-B7C3-58BE425DAAA2}"/>
    <cellStyle name="Comma 7 6 8 3" xfId="11538" xr:uid="{B218D86A-0B04-4ADA-B846-E6BC15240D73}"/>
    <cellStyle name="Comma 7 6 8 3 2" xfId="21918" xr:uid="{F31D6500-97F9-4A0D-A795-B6A0706BA972}"/>
    <cellStyle name="Comma 7 6 8 4" xfId="26594" xr:uid="{CAC20320-2EAC-4B05-8692-6D3045E06A47}"/>
    <cellStyle name="Comma 7 6 8 5" xfId="27355" xr:uid="{DEE963F9-8BF7-4796-ACC9-4FE8D34367F4}"/>
    <cellStyle name="Comma 7 6 8 6" xfId="16252" xr:uid="{2D16975B-8A13-4782-9163-3507B8A142AF}"/>
    <cellStyle name="Comma 7 6 9" xfId="4915" xr:uid="{E140A11C-3D15-4805-ADFA-F3493BC37417}"/>
    <cellStyle name="Comma 7 6 9 2" xfId="27837" xr:uid="{DBD250EF-0CB8-46C9-8225-D7982C860CC2}"/>
    <cellStyle name="Comma 7 6 9 3" xfId="26538" xr:uid="{E121BB5B-DD5E-428B-81BD-221BD63329A9}"/>
    <cellStyle name="Comma 7 6 9 4" xfId="14207" xr:uid="{4BEFEFAE-F8A4-43F4-B877-5A604371F221}"/>
    <cellStyle name="Comma 7 7" xfId="530" xr:uid="{00000000-0005-0000-0000-0000FF020000}"/>
    <cellStyle name="Comma 7 7 10" xfId="9498" xr:uid="{50FDD31A-098F-48AB-B132-9EE274435206}"/>
    <cellStyle name="Comma 7 7 10 2" xfId="19878" xr:uid="{A8FC17F2-4D77-4ADA-AD8A-911C3D7D6DEA}"/>
    <cellStyle name="Comma 7 7 11" xfId="25360" xr:uid="{118FA5C7-65DC-45FE-B93C-6554CEF9BCA8}"/>
    <cellStyle name="Comma 7 7 12" xfId="12519"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4" xr:uid="{D28A7FE0-815E-40F6-B577-8EE44F14115F}"/>
    <cellStyle name="Comma 7 7 2 2 2 2 2" xfId="18374" xr:uid="{7E714202-2115-41B1-BE5B-C9B27748611D}"/>
    <cellStyle name="Comma 7 7 2 2 2 2 2 2" xfId="31136" xr:uid="{7B4E6E3D-5D0B-40D6-84BD-43D775109142}"/>
    <cellStyle name="Comma 7 7 2 2 2 2 2 3" xfId="30786" xr:uid="{B018A964-2BCE-44BC-8397-0B29A05DF726}"/>
    <cellStyle name="Comma 7 7 2 2 2 3" xfId="10827" xr:uid="{F74D12D5-5D88-48FF-9BD2-A7E636270A5A}"/>
    <cellStyle name="Comma 7 7 2 2 2 3 2" xfId="21207" xr:uid="{95D531FD-307A-4FF7-8544-4302C89D47C7}"/>
    <cellStyle name="Comma 7 7 2 2 2 4" xfId="27271" xr:uid="{2D36A089-837D-4523-ABDD-F77154AE563C}"/>
    <cellStyle name="Comma 7 7 2 2 2 5" xfId="27934" xr:uid="{DCC99E43-CDA7-4EDE-81A0-F6B7B059AB6F}"/>
    <cellStyle name="Comma 7 7 2 2 2 6" xfId="15541" xr:uid="{04D0BAE1-45A9-4878-AF22-2CF922039EBE}"/>
    <cellStyle name="Comma 7 7 2 2 3" xfId="3580" xr:uid="{00000000-0005-0000-0000-000001030000}"/>
    <cellStyle name="Comma 7 7 2 2 4" xfId="5640" xr:uid="{E60974FD-09CC-420F-88A2-C27C1F08E48E}"/>
    <cellStyle name="Comma 7 7 2 2 4 2" xfId="29765" xr:uid="{FA4FB0BF-A96C-40AA-BA96-8F4951D06A90}"/>
    <cellStyle name="Comma 7 7 2 2 5" xfId="23737" xr:uid="{DDB5FC3F-E011-4CC3-8D63-61A5361B71E1}"/>
    <cellStyle name="Comma 7 7 2 2 6" xfId="13375" xr:uid="{A6B18B30-EDDD-470D-BDBF-EDBB2C02A202}"/>
    <cellStyle name="Comma 7 7 2 3" xfId="1801" xr:uid="{00000000-0005-0000-0000-000002030000}"/>
    <cellStyle name="Comma 7 7 2 3 2" xfId="25032" xr:uid="{6BDD10C8-D5D2-4B16-8186-157162E3C65A}"/>
    <cellStyle name="Comma 7 7 2 3 2 2" xfId="30787" xr:uid="{1E3CD265-152F-4835-8EE5-09A9941F2276}"/>
    <cellStyle name="Comma 7 7 2 3 2 3" xfId="30553" xr:uid="{02D9238D-CBBE-43CD-9C24-03C90F95B3B3}"/>
    <cellStyle name="Comma 7 7 2 3 3" xfId="23909" xr:uid="{53A23F6E-80A4-406E-B3C9-3A9ED17968CC}"/>
    <cellStyle name="Comma 7 7 2 3 4" xfId="30040" xr:uid="{B10D0033-ABBF-4989-8018-A0B99E559E65}"/>
    <cellStyle name="Comma 7 7 2 3 5" xfId="29662" xr:uid="{F6B21234-EF52-417D-A18F-B6EF8AD1E09D}"/>
    <cellStyle name="Comma 7 7 2 4" xfId="1799" xr:uid="{00000000-0005-0000-0000-000003030000}"/>
    <cellStyle name="Comma 7 7 2 4 2" xfId="25968" xr:uid="{928C0968-72D2-40CF-B38F-C587FD022FFD}"/>
    <cellStyle name="Comma 7 7 2 4 2 2" xfId="30788" xr:uid="{7E046A25-CAE9-4CDB-BD51-E8747CBC0EBF}"/>
    <cellStyle name="Comma 7 7 2 4 2 3" xfId="30587" xr:uid="{B9BA8C80-016D-4DAF-B5A7-EEAE08BA1850}"/>
    <cellStyle name="Comma 7 7 2 4 3" xfId="26522" xr:uid="{CAC2A65E-3A8D-42D8-84C7-B38C0C2F5982}"/>
    <cellStyle name="Comma 7 7 2 5" xfId="4921" xr:uid="{239690F2-C5AE-4138-BA4B-E931B00A0C76}"/>
    <cellStyle name="Comma 7 7 2 5 2" xfId="27396" xr:uid="{6C46E5A6-E068-48A6-84C8-923B14C8C664}"/>
    <cellStyle name="Comma 7 7 2 5 3" xfId="26344" xr:uid="{1121C310-24E6-43B1-AD4B-C5140617375D}"/>
    <cellStyle name="Comma 7 7 2 5 4" xfId="14213" xr:uid="{E085C55D-9818-4A07-9CBC-6D2769FAA9C6}"/>
    <cellStyle name="Comma 7 7 2 5 5" xfId="30618" xr:uid="{E846814E-5B6C-4A6E-9E58-68D4CC744C88}"/>
    <cellStyle name="Comma 7 7 2 6" xfId="6666" xr:uid="{DD6743ED-F36E-42EF-BCC8-D247E79BEAB5}"/>
    <cellStyle name="Comma 7 7 2 6 2" xfId="28190" xr:uid="{09C40607-E8D7-4EDF-8CAD-2BBBB59E95FE}"/>
    <cellStyle name="Comma 7 7 2 6 3" xfId="25850" xr:uid="{DF3D8436-B356-46BD-B73F-05EBED1C5A82}"/>
    <cellStyle name="Comma 7 7 2 6 4" xfId="17046" xr:uid="{6560A0A3-9F8F-4350-B9D6-8C08EAF729FA}"/>
    <cellStyle name="Comma 7 7 2 7" xfId="9499" xr:uid="{142BE0BF-F0C7-4044-B001-825484052DB6}"/>
    <cellStyle name="Comma 7 7 2 7 2" xfId="19879" xr:uid="{84AFA158-7969-4E74-A9C1-00288C7EAD7F}"/>
    <cellStyle name="Comma 7 7 2 8" xfId="23569" xr:uid="{B2713F2F-A70B-459F-89CB-BF8108D1CB18}"/>
    <cellStyle name="Comma 7 7 2 9" xfId="12677" xr:uid="{90971410-4F47-4005-9D38-04964861F1BA}"/>
    <cellStyle name="Comma 7 7 3" xfId="532" xr:uid="{00000000-0005-0000-0000-000004030000}"/>
    <cellStyle name="Comma 7 7 3 2" xfId="1803" xr:uid="{00000000-0005-0000-0000-000005030000}"/>
    <cellStyle name="Comma 7 7 3 2 2" xfId="28252" xr:uid="{48865CA2-C9C0-4384-9537-03BE2E1C1AEF}"/>
    <cellStyle name="Comma 7 7 3 2 2 2" xfId="30790" xr:uid="{54EA8795-81FA-4C62-9DDB-F155986CC086}"/>
    <cellStyle name="Comma 7 7 3 2 2 3" xfId="30601" xr:uid="{AC10B343-A6F7-4CEA-BFEF-D4DBB8A29826}"/>
    <cellStyle name="Comma 7 7 3 2 3" xfId="26166" xr:uid="{9DA42141-736D-4760-973F-3846DDC86D5D}"/>
    <cellStyle name="Comma 7 7 3 3" xfId="1804" xr:uid="{00000000-0005-0000-0000-000006030000}"/>
    <cellStyle name="Comma 7 7 3 4" xfId="1802" xr:uid="{00000000-0005-0000-0000-000007030000}"/>
    <cellStyle name="Comma 7 7 3 5" xfId="4922" xr:uid="{8A800B21-38D2-4169-9A0A-C7CE2DCA6913}"/>
    <cellStyle name="Comma 7 7 3 5 2" xfId="27774" xr:uid="{CAC9E993-7576-48F2-90FB-B70206948F53}"/>
    <cellStyle name="Comma 7 7 3 5 2 2" xfId="31196" xr:uid="{222CF450-24C8-4421-8103-13361694F782}"/>
    <cellStyle name="Comma 7 7 3 5 2 3" xfId="30789" xr:uid="{7960C803-F401-450C-B756-1ADD0E85CCC6}"/>
    <cellStyle name="Comma 7 7 3 5 3" xfId="28094" xr:uid="{DE909C5A-C2CB-4711-96D7-5834683A1C78}"/>
    <cellStyle name="Comma 7 7 3 5 4" xfId="14214" xr:uid="{2C8A9832-13D5-4034-8A46-573276CE087F}"/>
    <cellStyle name="Comma 7 7 3 6" xfId="6667" xr:uid="{3F43B62D-2338-43C2-89F5-E9BB71FB2183}"/>
    <cellStyle name="Comma 7 7 3 6 2" xfId="17047" xr:uid="{180EEF6C-AB5A-45C3-8317-609457B02BCF}"/>
    <cellStyle name="Comma 7 7 3 7" xfId="9500" xr:uid="{49A3CF87-C7C0-484A-9E72-9F82C0BF2CD2}"/>
    <cellStyle name="Comma 7 7 3 7 2" xfId="19880" xr:uid="{E964E7FB-30E3-4BAB-82A9-8AEB293FFDF0}"/>
    <cellStyle name="Comma 7 7 3 8" xfId="23299" xr:uid="{5096E029-B4D1-48BF-ABDA-3CDC57159BE6}"/>
    <cellStyle name="Comma 7 7 3 9" xfId="13095" xr:uid="{B0F81821-31D7-4208-8FE0-992320CEBD42}"/>
    <cellStyle name="Comma 7 7 4" xfId="1805" xr:uid="{00000000-0005-0000-0000-000008030000}"/>
    <cellStyle name="Comma 7 7 4 2" xfId="2288" xr:uid="{00000000-0005-0000-0000-000049020000}"/>
    <cellStyle name="Comma 7 7 4 2 2" xfId="7414" xr:uid="{F6D21630-6982-45E4-8F24-E3C9FFF045AE}"/>
    <cellStyle name="Comma 7 7 4 2 2 2" xfId="17794" xr:uid="{0EEBBDB9-627A-4B75-83EB-DBD19366E7CC}"/>
    <cellStyle name="Comma 7 7 4 2 2 2 2" xfId="31126" xr:uid="{578F950F-8ECC-4DFC-BB7D-F799DE989C62}"/>
    <cellStyle name="Comma 7 7 4 2 2 2 3" xfId="30791" xr:uid="{F5A2BB4A-33A4-4166-889B-4FB51AB60A5C}"/>
    <cellStyle name="Comma 7 7 4 2 3" xfId="10247" xr:uid="{AEA8E18D-997D-4E37-AD37-EF558E62476D}"/>
    <cellStyle name="Comma 7 7 4 2 3 2" xfId="20627" xr:uid="{60FC6F78-5B6C-463A-A447-570A1A607AF0}"/>
    <cellStyle name="Comma 7 7 4 2 4" xfId="26753" xr:uid="{019723D5-8315-480B-8F55-49C0F9153DF4}"/>
    <cellStyle name="Comma 7 7 4 2 5" xfId="27794" xr:uid="{042291AB-C325-4A62-BC20-890E333216F9}"/>
    <cellStyle name="Comma 7 7 4 2 6" xfId="14961" xr:uid="{FDB895C9-DDCC-4F51-B6E5-EBE8D4F40A4C}"/>
    <cellStyle name="Comma 7 7 4 3" xfId="2059" xr:uid="{00000000-0005-0000-0000-000008030000}"/>
    <cellStyle name="Comma 7 7 4 4" xfId="23743" xr:uid="{619F8327-B3EE-4273-8887-4963F8146300}"/>
    <cellStyle name="Comma 7 7 4 4 2" xfId="29737" xr:uid="{787F23BB-5755-4C4F-9AEF-D15F9D5BAA42}"/>
    <cellStyle name="Comma 7 7 4 5" xfId="29847" xr:uid="{B9DD2DA5-2A68-4CBC-BCA3-1B5F3034B17B}"/>
    <cellStyle name="Comma 7 7 4 6" xfId="29990" xr:uid="{B686D5D9-8B80-451A-AB28-EB3DD1D3523C}"/>
    <cellStyle name="Comma 7 7 5" xfId="1806" xr:uid="{00000000-0005-0000-0000-000009030000}"/>
    <cellStyle name="Comma 7 7 5 2" xfId="25671" xr:uid="{6DCCAF9D-3C6C-4CF6-ADEB-8BDFB46B6777}"/>
    <cellStyle name="Comma 7 7 5 2 2" xfId="29827" xr:uid="{4A7BD1EE-60D6-4780-87E7-19A73C10E6BF}"/>
    <cellStyle name="Comma 7 7 5 2 2 2" xfId="30792" xr:uid="{BA5C71EA-B3F2-4687-A4B5-790C585B6E1A}"/>
    <cellStyle name="Comma 7 7 5 3" xfId="24746" xr:uid="{3D5F4592-4DA7-47D0-9EA5-0B5125233E85}"/>
    <cellStyle name="Comma 7 7 5 4" xfId="30022" xr:uid="{1DEC4015-E095-4F70-8620-A8BE279518E9}"/>
    <cellStyle name="Comma 7 7 6" xfId="1798" xr:uid="{00000000-0005-0000-0000-00000A030000}"/>
    <cellStyle name="Comma 7 7 6 2" xfId="27387" xr:uid="{FD0E0FBD-37AE-490F-91F8-9CCBB4423EF3}"/>
    <cellStyle name="Comma 7 7 6 2 2" xfId="30793" xr:uid="{CAA61A27-B80A-4F0E-809E-70C3BBC4F0DD}"/>
    <cellStyle name="Comma 7 7 6 2 3" xfId="30586" xr:uid="{779BF925-478F-4B92-9D61-F3E81C8C6CCA}"/>
    <cellStyle name="Comma 7 7 6 3" xfId="26160" xr:uid="{9E7C1505-9440-4656-81A5-60B0DA959126}"/>
    <cellStyle name="Comma 7 7 7" xfId="3875" xr:uid="{63484131-385A-48FC-9577-827A00C6C209}"/>
    <cellStyle name="Comma 7 7 7 2" xfId="8706" xr:uid="{6B6E3777-A3F2-4DBF-8000-9E1C7145C7F7}"/>
    <cellStyle name="Comma 7 7 7 2 2" xfId="28965" xr:uid="{93D6C549-71AE-47E8-8365-1C72267D5D1F}"/>
    <cellStyle name="Comma 7 7 7 2 3" xfId="26596" xr:uid="{93FAB1B6-5EB6-47EA-9CAF-F284522760BF}"/>
    <cellStyle name="Comma 7 7 7 2 4" xfId="19086" xr:uid="{475EB69E-4EBA-446C-88F4-239C3C6C2AF1}"/>
    <cellStyle name="Comma 7 7 7 3" xfId="11539" xr:uid="{7DD52BCC-0988-4F95-90B7-2B0A471E3CB8}"/>
    <cellStyle name="Comma 7 7 7 3 2" xfId="21919" xr:uid="{9527B6D8-C9DB-46D7-9789-1171994ADE03}"/>
    <cellStyle name="Comma 7 7 7 4" xfId="28442" xr:uid="{2A04695C-E94E-4851-A7B6-EF551D4FACA7}"/>
    <cellStyle name="Comma 7 7 7 5" xfId="16253" xr:uid="{2AE89966-7AA3-4AD8-AF85-26D5201500BB}"/>
    <cellStyle name="Comma 7 7 8" xfId="4920" xr:uid="{1FF9725F-9C5C-4FEF-A994-E5879C35E46B}"/>
    <cellStyle name="Comma 7 7 8 2" xfId="26559" xr:uid="{F4F273FE-BBED-4FD3-A033-BAEA2F2F1D9B}"/>
    <cellStyle name="Comma 7 7 8 3" xfId="26219" xr:uid="{B5C319B4-74FC-456F-AD1E-DD4723D1A541}"/>
    <cellStyle name="Comma 7 7 8 4" xfId="14212" xr:uid="{9CDD5C5C-5C26-48FC-8E43-907198F456A1}"/>
    <cellStyle name="Comma 7 7 9" xfId="6665" xr:uid="{5D28B574-6165-49B6-9C0A-67D3A5BE9D44}"/>
    <cellStyle name="Comma 7 7 9 2" xfId="28352" xr:uid="{D8B50F86-FF86-4730-90EF-51DF93B57945}"/>
    <cellStyle name="Comma 7 7 9 3" xfId="26616" xr:uid="{5FDBDD01-9F65-4C69-8015-93A6A1BC3AE7}"/>
    <cellStyle name="Comma 7 7 9 4" xfId="17045" xr:uid="{E630287C-B041-4CC3-A8BF-95F48E308AAD}"/>
    <cellStyle name="Comma 7 8" xfId="533" xr:uid="{00000000-0005-0000-0000-00000B030000}"/>
    <cellStyle name="Comma 7 8 10" xfId="9501" xr:uid="{461F5D78-4212-4B9A-BA8E-E1658EDA4F9C}"/>
    <cellStyle name="Comma 7 8 10 2" xfId="19881" xr:uid="{154366DA-16BF-43D6-87AE-1FD7DB703DB4}"/>
    <cellStyle name="Comma 7 8 11" xfId="25559" xr:uid="{7BB37B85-2E11-4E16-93D5-DE9A40AB2DA7}"/>
    <cellStyle name="Comma 7 8 12" xfId="12520"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5" xr:uid="{CD53C1D8-009B-4791-9A8C-45599DAAB69E}"/>
    <cellStyle name="Comma 7 8 2 2 2 2 2" xfId="18375" xr:uid="{6DA734DC-28A7-4035-BE93-E085BC2161E4}"/>
    <cellStyle name="Comma 7 8 2 2 2 2 2 2" xfId="31137" xr:uid="{081405D7-D07D-4A91-BD9B-45D8AD436235}"/>
    <cellStyle name="Comma 7 8 2 2 2 2 2 3" xfId="30794" xr:uid="{ED36736C-00D1-4FB1-B140-7B9566A4683E}"/>
    <cellStyle name="Comma 7 8 2 2 2 3" xfId="10828" xr:uid="{74B8DE86-C376-4E09-838B-42B6BE90821A}"/>
    <cellStyle name="Comma 7 8 2 2 2 3 2" xfId="21208" xr:uid="{B7791B1F-4DA4-4DDB-B1B7-190DD76C2FB9}"/>
    <cellStyle name="Comma 7 8 2 2 2 4" xfId="26068" xr:uid="{F150A47D-E926-48B2-BF75-9DE9AEF8B5B0}"/>
    <cellStyle name="Comma 7 8 2 2 2 5" xfId="27836" xr:uid="{EDF632D7-0D70-4B26-81C2-8C3E2A45B60A}"/>
    <cellStyle name="Comma 7 8 2 2 2 6" xfId="15542" xr:uid="{50E5CF0A-F2B3-4711-B935-FCE736EECF79}"/>
    <cellStyle name="Comma 7 8 2 2 3" xfId="3672" xr:uid="{00000000-0005-0000-0000-00000D030000}"/>
    <cellStyle name="Comma 7 8 2 2 4" xfId="5641" xr:uid="{9E374B7E-CF60-47C4-B1DD-BDBD665548B0}"/>
    <cellStyle name="Comma 7 8 2 2 4 2" xfId="29766" xr:uid="{E9FED823-1012-4BC6-A428-7E2379C3BA30}"/>
    <cellStyle name="Comma 7 8 2 2 5" xfId="24712" xr:uid="{9A5A09C9-3914-4354-B649-7132336C7DB3}"/>
    <cellStyle name="Comma 7 8 2 2 6" xfId="13376" xr:uid="{6C81D992-67E6-4CFD-8DBA-855A2E3A856C}"/>
    <cellStyle name="Comma 7 8 2 3" xfId="1810" xr:uid="{00000000-0005-0000-0000-00000E030000}"/>
    <cellStyle name="Comma 7 8 2 3 2" xfId="23651" xr:uid="{EB25C3F5-EA75-465E-A70E-F7B9887AEA1A}"/>
    <cellStyle name="Comma 7 8 2 3 2 2" xfId="30795" xr:uid="{F6B8A557-F23D-438B-8822-B00D42CBEC46}"/>
    <cellStyle name="Comma 7 8 2 3 2 3" xfId="30554" xr:uid="{D701D235-4E4F-4A67-B996-44B03CEEE62B}"/>
    <cellStyle name="Comma 7 8 2 3 3" xfId="23269" xr:uid="{E168AB56-CAC1-4EAC-9C84-294233F63871}"/>
    <cellStyle name="Comma 7 8 2 3 4" xfId="30041" xr:uid="{5595654F-D3F2-4C58-9711-80F5D4516389}"/>
    <cellStyle name="Comma 7 8 2 3 5" xfId="29663" xr:uid="{F89B622F-2B7F-4DD5-B596-4AE854E840FE}"/>
    <cellStyle name="Comma 7 8 2 4" xfId="1808" xr:uid="{00000000-0005-0000-0000-00000F030000}"/>
    <cellStyle name="Comma 7 8 2 4 2" xfId="27623" xr:uid="{E4811423-FA33-410A-9876-3E8BEC2D3065}"/>
    <cellStyle name="Comma 7 8 2 4 2 2" xfId="30796" xr:uid="{F5E6F138-1B96-4B9C-A041-BA40BEE9149A}"/>
    <cellStyle name="Comma 7 8 2 4 2 3" xfId="30589" xr:uid="{113A6CB1-FA98-4193-9DC6-59E261BEBAD5}"/>
    <cellStyle name="Comma 7 8 2 4 3" xfId="25916" xr:uid="{EABA93C2-25D5-4451-B9DE-9B5893A33E3F}"/>
    <cellStyle name="Comma 7 8 2 5" xfId="4924" xr:uid="{D1A1F25A-7A3B-40B1-BEC3-4D4C61326147}"/>
    <cellStyle name="Comma 7 8 2 5 2" xfId="28322" xr:uid="{F6F8DF29-AD51-47CE-B45E-C2AD691D54BC}"/>
    <cellStyle name="Comma 7 8 2 5 3" xfId="26729" xr:uid="{1E6E70BF-F1F1-448D-BA1B-C77D9E174168}"/>
    <cellStyle name="Comma 7 8 2 5 4" xfId="14216" xr:uid="{75CA7517-6A37-4BB9-AEC6-F672F6B531A4}"/>
    <cellStyle name="Comma 7 8 2 5 5" xfId="30617" xr:uid="{36739910-A0E7-407D-A213-70F47A9FB38C}"/>
    <cellStyle name="Comma 7 8 2 6" xfId="6669" xr:uid="{0981CEDA-989B-4C0C-B248-B66D8E8C1C01}"/>
    <cellStyle name="Comma 7 8 2 6 2" xfId="27154" xr:uid="{136CBA79-2251-444D-AC2F-3F6842052E5E}"/>
    <cellStyle name="Comma 7 8 2 6 3" xfId="27896" xr:uid="{16623E2B-23F0-471E-B292-20EDEFF4FA11}"/>
    <cellStyle name="Comma 7 8 2 6 4" xfId="17049" xr:uid="{AC21FBA9-A74E-4B2A-A66B-7E2177BDFDB9}"/>
    <cellStyle name="Comma 7 8 2 7" xfId="9502" xr:uid="{0C4FF75F-2AC2-4B80-9E5D-01B19B29264B}"/>
    <cellStyle name="Comma 7 8 2 7 2" xfId="19882" xr:uid="{66501C24-DCC0-4357-B57E-5A839A2717AC}"/>
    <cellStyle name="Comma 7 8 2 8" xfId="23028" xr:uid="{AAF3A4F9-B1B1-46C1-9D32-F0C7BCE6CA49}"/>
    <cellStyle name="Comma 7 8 2 9" xfId="12678" xr:uid="{6EF18D4A-69CC-4574-9887-CDB47C37F0AE}"/>
    <cellStyle name="Comma 7 8 3" xfId="535" xr:uid="{00000000-0005-0000-0000-000010030000}"/>
    <cellStyle name="Comma 7 8 3 2" xfId="1812" xr:uid="{00000000-0005-0000-0000-000011030000}"/>
    <cellStyle name="Comma 7 8 3 2 2" xfId="27695" xr:uid="{EE97ABFA-D157-4430-A325-5B0F3B9991C9}"/>
    <cellStyle name="Comma 7 8 3 2 2 2" xfId="30798" xr:uid="{27CF7EC5-7EB8-4BFD-BCE0-B0F02E2406C6}"/>
    <cellStyle name="Comma 7 8 3 2 2 3" xfId="30602" xr:uid="{5081A3B1-9BBF-4264-A72F-EC54681B085A}"/>
    <cellStyle name="Comma 7 8 3 2 3" xfId="26346" xr:uid="{96658A2E-F3EC-4CC7-885E-17AFB1B42EAE}"/>
    <cellStyle name="Comma 7 8 3 3" xfId="1813" xr:uid="{00000000-0005-0000-0000-000012030000}"/>
    <cellStyle name="Comma 7 8 3 4" xfId="1811" xr:uid="{00000000-0005-0000-0000-000013030000}"/>
    <cellStyle name="Comma 7 8 3 5" xfId="4925" xr:uid="{F0790063-54C7-4AD8-9AE8-CBE6BFE99F5F}"/>
    <cellStyle name="Comma 7 8 3 5 2" xfId="26395" xr:uid="{7FBAB89E-9A2E-4B30-8DE2-1B5B9E1B3B7B}"/>
    <cellStyle name="Comma 7 8 3 5 2 2" xfId="31176" xr:uid="{B7C2DA88-707B-4D9B-B86B-2337AB76038C}"/>
    <cellStyle name="Comma 7 8 3 5 2 3" xfId="30797" xr:uid="{C3139D6A-C6C8-4FB4-A5E3-3E0682926834}"/>
    <cellStyle name="Comma 7 8 3 5 3" xfId="26960" xr:uid="{905EB402-36F7-4334-AF2B-CBB7E0930E43}"/>
    <cellStyle name="Comma 7 8 3 5 4" xfId="14217" xr:uid="{CAF63625-BA47-433D-A2E5-6C304B8F5ADB}"/>
    <cellStyle name="Comma 7 8 3 6" xfId="6670" xr:uid="{D64777B9-39B4-4016-BBF2-2AE4971EE1AF}"/>
    <cellStyle name="Comma 7 8 3 6 2" xfId="17050" xr:uid="{8C8B1E7D-DE6D-448A-8E09-94964748D0F6}"/>
    <cellStyle name="Comma 7 8 3 7" xfId="9503" xr:uid="{84A33AD1-D033-409D-82FF-8B36F66D65E4}"/>
    <cellStyle name="Comma 7 8 3 7 2" xfId="19883" xr:uid="{F7BC0EF3-BD9E-4B91-929E-4003ECF93E0D}"/>
    <cellStyle name="Comma 7 8 3 8" xfId="25290" xr:uid="{B1225EDF-EBF5-4B5F-8E6C-B3A8C984E342}"/>
    <cellStyle name="Comma 7 8 3 9" xfId="13096" xr:uid="{526BFBFF-DA58-4A8D-AD4E-0152291E5DBC}"/>
    <cellStyle name="Comma 7 8 4" xfId="1814" xr:uid="{00000000-0005-0000-0000-000014030000}"/>
    <cellStyle name="Comma 7 8 4 2" xfId="2289" xr:uid="{00000000-0005-0000-0000-00004D020000}"/>
    <cellStyle name="Comma 7 8 4 2 2" xfId="7415" xr:uid="{867495F1-1ECD-434E-A732-4E7A6A51DB48}"/>
    <cellStyle name="Comma 7 8 4 2 2 2" xfId="17795" xr:uid="{E78E2C73-FC82-4138-9644-A92D78C309B8}"/>
    <cellStyle name="Comma 7 8 4 2 2 2 2" xfId="31127" xr:uid="{DCA6D1C7-1322-4480-B219-4BF158B0F1E8}"/>
    <cellStyle name="Comma 7 8 4 2 2 2 3" xfId="30799" xr:uid="{DE93F21A-3123-4AC4-B36D-73D11AF2C594}"/>
    <cellStyle name="Comma 7 8 4 2 3" xfId="10248" xr:uid="{BD492B3B-C3AD-4B81-BCB2-620D31CFDE8F}"/>
    <cellStyle name="Comma 7 8 4 2 3 2" xfId="20628" xr:uid="{396078FF-E548-4743-A8C6-FC817F04D910}"/>
    <cellStyle name="Comma 7 8 4 2 4" xfId="28331" xr:uid="{61DC55D1-8713-427D-9465-1702ADABBB63}"/>
    <cellStyle name="Comma 7 8 4 2 5" xfId="27440" xr:uid="{8D7AEC3E-A32C-440C-BB97-EF9226F8256A}"/>
    <cellStyle name="Comma 7 8 4 2 6" xfId="14962" xr:uid="{8B56D362-DC89-4A56-87CD-D5060D7A5E83}"/>
    <cellStyle name="Comma 7 8 4 3" xfId="3599" xr:uid="{00000000-0005-0000-0000-000014030000}"/>
    <cellStyle name="Comma 7 8 4 4" xfId="24317" xr:uid="{26CBA72F-2AA8-4AE1-958A-63A49970CB47}"/>
    <cellStyle name="Comma 7 8 4 4 2" xfId="29738" xr:uid="{24393F3C-DB19-4078-9336-35E1AE2F85F6}"/>
    <cellStyle name="Comma 7 8 4 5" xfId="29848" xr:uid="{4A5ECDAD-660F-4328-BAC4-07C32749A506}"/>
    <cellStyle name="Comma 7 8 4 6" xfId="29991" xr:uid="{587744C6-0414-46C8-8D3F-F58C20B13D75}"/>
    <cellStyle name="Comma 7 8 5" xfId="1815" xr:uid="{00000000-0005-0000-0000-000015030000}"/>
    <cellStyle name="Comma 7 8 5 2" xfId="23785" xr:uid="{79A225CD-EE67-4FD6-AD4B-AA6D75F99659}"/>
    <cellStyle name="Comma 7 8 5 2 2" xfId="29828" xr:uid="{85D21D4E-521C-4890-ABEA-B0F0A9C6E194}"/>
    <cellStyle name="Comma 7 8 5 2 2 2" xfId="30800" xr:uid="{32CF2401-1888-4757-9934-9E94BDDB7892}"/>
    <cellStyle name="Comma 7 8 5 3" xfId="24112" xr:uid="{BE8CBB68-BEC0-4594-95E1-007E844A55A2}"/>
    <cellStyle name="Comma 7 8 5 4" xfId="30023" xr:uid="{43D9B9D1-144B-4A25-937C-F86412C4CA52}"/>
    <cellStyle name="Comma 7 8 6" xfId="1807" xr:uid="{00000000-0005-0000-0000-000016030000}"/>
    <cellStyle name="Comma 7 8 6 2" xfId="28222" xr:uid="{1CA307A6-ECBB-4DCD-88E9-ED86F26BE09F}"/>
    <cellStyle name="Comma 7 8 6 2 2" xfId="30801" xr:uid="{36E76C61-6C08-4EC0-ADAB-97813DC20F84}"/>
    <cellStyle name="Comma 7 8 6 2 3" xfId="30588" xr:uid="{E692720D-A46C-47F1-A85F-B7A7AD465287}"/>
    <cellStyle name="Comma 7 8 6 3" xfId="27678" xr:uid="{47269680-C7F1-443B-94CC-DB37DC94BFF9}"/>
    <cellStyle name="Comma 7 8 7" xfId="3876" xr:uid="{4E1B37EE-892E-4B22-8A57-FAF1D1C6572E}"/>
    <cellStyle name="Comma 7 8 7 2" xfId="8707" xr:uid="{598D5516-2486-45CE-A842-83BBF8BFD9B2}"/>
    <cellStyle name="Comma 7 8 7 2 2" xfId="28966" xr:uid="{38C60BAA-5968-415B-9F0C-9B0A90809A03}"/>
    <cellStyle name="Comma 7 8 7 2 3" xfId="27199" xr:uid="{3212C4AC-5E4E-45E3-864E-6A8AA009C1C6}"/>
    <cellStyle name="Comma 7 8 7 2 4" xfId="19087" xr:uid="{AD156519-36F4-42C5-978F-CDB42CF7CE6E}"/>
    <cellStyle name="Comma 7 8 7 3" xfId="11540" xr:uid="{34AD759C-EECD-4EB7-A985-94EC25B6BD7C}"/>
    <cellStyle name="Comma 7 8 7 3 2" xfId="21920" xr:uid="{30F5E2A8-98E4-412F-98EA-9E6712A6434F}"/>
    <cellStyle name="Comma 7 8 7 4" xfId="28445" xr:uid="{6D0CA708-58AB-4A0A-8CA3-30F241B6BC9D}"/>
    <cellStyle name="Comma 7 8 7 5" xfId="16254" xr:uid="{F58FAA39-5F5F-40F3-8809-91C495ED2C5F}"/>
    <cellStyle name="Comma 7 8 8" xfId="4923" xr:uid="{FC361A54-B3B9-4526-A514-2FFB01AC2745}"/>
    <cellStyle name="Comma 7 8 8 2" xfId="27983" xr:uid="{CF2A26E8-C53A-49CB-ABB2-819806C7B2B5}"/>
    <cellStyle name="Comma 7 8 8 3" xfId="27484" xr:uid="{E208AC5E-DC00-4A5C-A8D5-24888A084401}"/>
    <cellStyle name="Comma 7 8 8 4" xfId="14215" xr:uid="{FF28E469-B7B7-4857-9622-C399099D8EE9}"/>
    <cellStyle name="Comma 7 8 9" xfId="6668" xr:uid="{B324349D-72A9-450E-9A21-C6036A1E6171}"/>
    <cellStyle name="Comma 7 8 9 2" xfId="28313" xr:uid="{D52010AA-3F8B-4FC2-9CB4-D35A2BD78896}"/>
    <cellStyle name="Comma 7 8 9 3" xfId="27605" xr:uid="{9327B767-1AD5-4B81-9BD1-7CF1E8F56090}"/>
    <cellStyle name="Comma 7 8 9 4" xfId="17048" xr:uid="{3B500CB7-EABF-4A64-AA2B-FAB952617488}"/>
    <cellStyle name="Comma 7 9" xfId="536" xr:uid="{00000000-0005-0000-0000-000017030000}"/>
    <cellStyle name="Comma 7 9 10" xfId="12512" xr:uid="{CA8F814C-E18C-478F-8492-0E3678FE41EE}"/>
    <cellStyle name="Comma 7 9 2" xfId="1817" xr:uid="{00000000-0005-0000-0000-000018030000}"/>
    <cellStyle name="Comma 7 9 2 2" xfId="3074" xr:uid="{00000000-0005-0000-0000-000052020000}"/>
    <cellStyle name="Comma 7 9 2 2 2" xfId="8153" xr:uid="{7EB1558F-4BBD-401A-9BB1-02827B491119}"/>
    <cellStyle name="Comma 7 9 2 2 2 2" xfId="18533" xr:uid="{A51FDFC9-0670-48B5-99DC-EA7F265E4998}"/>
    <cellStyle name="Comma 7 9 2 2 2 2 2" xfId="31143" xr:uid="{8996AED9-583D-45D1-90AF-796571A1EF0C}"/>
    <cellStyle name="Comma 7 9 2 2 2 2 3" xfId="30802" xr:uid="{11FE597E-A302-4F05-AB71-E873DAD04A9D}"/>
    <cellStyle name="Comma 7 9 2 2 3" xfId="10986" xr:uid="{5A4792B8-16DA-4A10-B4BA-D0A16135D4E9}"/>
    <cellStyle name="Comma 7 9 2 2 3 2" xfId="21366" xr:uid="{407AA900-0444-45C7-87FB-519CD37F3547}"/>
    <cellStyle name="Comma 7 9 2 2 4" xfId="24621" xr:uid="{263D3238-FB6A-4166-9E0F-9A170E5F5491}"/>
    <cellStyle name="Comma 7 9 2 2 4 2" xfId="30072" xr:uid="{4DA89B82-2FB7-4F27-A5F9-327004076252}"/>
    <cellStyle name="Comma 7 9 2 2 5" xfId="26912" xr:uid="{E0B26200-B909-460C-ADFE-F623EC31F0AD}"/>
    <cellStyle name="Comma 7 9 2 2 6" xfId="15700" xr:uid="{4D0F8B44-F253-416E-9952-95114F5388B3}"/>
    <cellStyle name="Comma 7 9 2 3" xfId="3539" xr:uid="{00000000-0005-0000-0000-000018030000}"/>
    <cellStyle name="Comma 7 9 2 3 2" xfId="26005" xr:uid="{A8C73E7C-8AB8-418B-A3AD-AE2E8770E7B7}"/>
    <cellStyle name="Comma 7 9 2 3 3" xfId="26206" xr:uid="{F5144315-CC66-497E-B687-52E38566539C}"/>
    <cellStyle name="Comma 7 9 2 4" xfId="5642" xr:uid="{26AB8BAA-7C90-4332-A8E8-C3C028A6FB41}"/>
    <cellStyle name="Comma 7 9 2 4 2" xfId="29778" xr:uid="{EBB2BB2F-2710-46EF-886B-754275719B42}"/>
    <cellStyle name="Comma 7 9 2 5" xfId="23295" xr:uid="{862CD927-F753-4FFB-9BA2-947802506C9D}"/>
    <cellStyle name="Comma 7 9 2 5 2" xfId="26383" xr:uid="{1DBF96B7-8112-4682-8CB5-A2B389146D52}"/>
    <cellStyle name="Comma 7 9 2 6" xfId="27144" xr:uid="{0D7A1526-65E0-4B55-9E48-AE83E29A2405}"/>
    <cellStyle name="Comma 7 9 2 7" xfId="13586" xr:uid="{3F6E615D-8E56-45E3-9BAA-34C81C32ED6C}"/>
    <cellStyle name="Comma 7 9 3" xfId="1818" xr:uid="{00000000-0005-0000-0000-000019030000}"/>
    <cellStyle name="Comma 7 9 3 2" xfId="2676" xr:uid="{00000000-0005-0000-0000-000053020000}"/>
    <cellStyle name="Comma 7 9 3 2 2" xfId="7799" xr:uid="{EE094E1D-91DD-4AF9-9924-669D955F4440}"/>
    <cellStyle name="Comma 7 9 3 2 2 2" xfId="18179" xr:uid="{168E5124-944A-4736-8237-BA275D072811}"/>
    <cellStyle name="Comma 7 9 3 2 3" xfId="10632" xr:uid="{8DE6D478-554F-48FC-97D3-FC2A598600F1}"/>
    <cellStyle name="Comma 7 9 3 2 3 2" xfId="21012" xr:uid="{BFCF240F-9FCF-4BBE-8720-4984D125AD11}"/>
    <cellStyle name="Comma 7 9 3 2 4" xfId="15346" xr:uid="{068C15C1-0248-4BB5-91C4-591913BAB33F}"/>
    <cellStyle name="Comma 7 9 3 2 5" xfId="30442" xr:uid="{92D51025-E4C0-4904-9638-6A17E656034E}"/>
    <cellStyle name="Comma 7 9 3 3" xfId="3679" xr:uid="{00000000-0005-0000-0000-000019030000}"/>
    <cellStyle name="Comma 7 9 3 4" xfId="5643" xr:uid="{E6BE7499-77E4-463B-BA19-0EA0E6022915}"/>
    <cellStyle name="Comma 7 9 3 4 2" xfId="29752" xr:uid="{8B795218-E896-406B-B68C-5A7BF886D01A}"/>
    <cellStyle name="Comma 7 9 3 5" xfId="25275" xr:uid="{7D0B094D-0CA5-4323-8D1E-92D1204A0A44}"/>
    <cellStyle name="Comma 7 9 3 6" xfId="13083" xr:uid="{2CB02459-2C4D-42D2-BC60-59F6E613B83F}"/>
    <cellStyle name="Comma 7 9 4" xfId="1816" xr:uid="{00000000-0005-0000-0000-00001A030000}"/>
    <cellStyle name="Comma 7 9 4 2" xfId="2281" xr:uid="{00000000-0005-0000-0000-000051020000}"/>
    <cellStyle name="Comma 7 9 4 2 2" xfId="7407" xr:uid="{ECA70E22-B669-47E5-B237-A70B09FDC2A2}"/>
    <cellStyle name="Comma 7 9 4 2 2 2" xfId="17787" xr:uid="{1D6C3169-C893-45C9-B5B3-340E7E6A62A5}"/>
    <cellStyle name="Comma 7 9 4 2 3" xfId="10240" xr:uid="{11770743-9A61-4906-A0ED-1A5ACCCDCA38}"/>
    <cellStyle name="Comma 7 9 4 2 3 2" xfId="20620" xr:uid="{7675E9C0-FB1D-44AD-B035-05F10DA62EA6}"/>
    <cellStyle name="Comma 7 9 4 2 4" xfId="27525" xr:uid="{95FCDC5A-9251-463A-A380-C6D5AD704ABD}"/>
    <cellStyle name="Comma 7 9 4 2 5" xfId="27304" xr:uid="{324D5791-4AA4-4432-A12B-D8FC4773221C}"/>
    <cellStyle name="Comma 7 9 4 2 6" xfId="14954" xr:uid="{F01CC1D9-EF50-417F-A807-BBAB256F29E1}"/>
    <cellStyle name="Comma 7 9 4 3" xfId="3554" xr:uid="{00000000-0005-0000-0000-00001A030000}"/>
    <cellStyle name="Comma 7 9 4 4" xfId="24761" xr:uid="{B4293C2A-2C20-4FDE-A651-4B5858E9672E}"/>
    <cellStyle name="Comma 7 9 5" xfId="3820" xr:uid="{3D055A9D-8184-4A6C-9135-4B8A07BEEB18}"/>
    <cellStyle name="Comma 7 9 5 2" xfId="8652" xr:uid="{7EB7CAAC-EB41-4A44-8227-8CF10A5544D8}"/>
    <cellStyle name="Comma 7 9 5 2 2" xfId="28959" xr:uid="{5CC8E82A-50BA-42E3-9621-4DBC89A6A158}"/>
    <cellStyle name="Comma 7 9 5 2 3" xfId="27855" xr:uid="{A5444BD1-DD3C-40FE-AECF-8FCD53DAD86E}"/>
    <cellStyle name="Comma 7 9 5 2 4" xfId="19032" xr:uid="{71F6C542-F48E-4D3B-A0C7-337AF60739F8}"/>
    <cellStyle name="Comma 7 9 5 3" xfId="11485" xr:uid="{3BD67E6A-DC58-4E0D-997C-E91619E70115}"/>
    <cellStyle name="Comma 7 9 5 3 2" xfId="21865" xr:uid="{CD9BBADF-ACEF-46B7-BFF9-58818B2D56C8}"/>
    <cellStyle name="Comma 7 9 5 4" xfId="25784" xr:uid="{D48D0E3E-A5CA-4B91-83E5-67DD914A8009}"/>
    <cellStyle name="Comma 7 9 5 5" xfId="16199" xr:uid="{F94D35A4-ECAF-49AC-BD3F-70DB8DD4B1B3}"/>
    <cellStyle name="Comma 7 9 6" xfId="4926" xr:uid="{D22195E0-32A3-453D-9C14-4748AEF3F690}"/>
    <cellStyle name="Comma 7 9 6 2" xfId="26465" xr:uid="{B179DB98-8514-4BDE-8987-D81C391102FC}"/>
    <cellStyle name="Comma 7 9 6 3" xfId="26826" xr:uid="{D9F1185C-06C9-42E9-B7C4-CEDEA200AE0E}"/>
    <cellStyle name="Comma 7 9 6 4" xfId="14218" xr:uid="{1D9C0D45-4A3E-4F7A-9E4C-C409913351A3}"/>
    <cellStyle name="Comma 7 9 7" xfId="6671" xr:uid="{A29537A1-F65B-4843-AF0C-05B168F8C09C}"/>
    <cellStyle name="Comma 7 9 7 2" xfId="27160" xr:uid="{55520C70-263D-4AB1-9319-FCA27D1942CD}"/>
    <cellStyle name="Comma 7 9 7 3" xfId="28104" xr:uid="{3DEC0D27-D036-43CE-80BF-8AA8FB19AFF0}"/>
    <cellStyle name="Comma 7 9 7 4" xfId="17051" xr:uid="{34C2D03F-AC0D-41F1-9799-D9E2EBFC00DD}"/>
    <cellStyle name="Comma 7 9 8" xfId="9504" xr:uid="{8F55B808-19E6-440B-84BB-7FBA72F377C5}"/>
    <cellStyle name="Comma 7 9 8 2" xfId="19884" xr:uid="{1D27389B-E2DF-4746-8101-736D586E99AF}"/>
    <cellStyle name="Comma 7 9 9" xfId="25139" xr:uid="{80C7AA19-964D-41F1-ACB4-443F7B2D85F5}"/>
    <cellStyle name="Comma 8" xfId="537" xr:uid="{00000000-0005-0000-0000-00001B030000}"/>
    <cellStyle name="Comma 9" xfId="538" xr:uid="{00000000-0005-0000-0000-00001C030000}"/>
    <cellStyle name="Comma 9 10" xfId="4927" xr:uid="{D81A1123-0425-468A-A1BB-1DD38680E9D1}"/>
    <cellStyle name="Comma 9 10 2" xfId="26366" xr:uid="{2F7F6436-B119-4AAD-9BB4-535464C9DAF3}"/>
    <cellStyle name="Comma 9 10 3" xfId="26329" xr:uid="{11FB18E3-EF94-4ED6-AAB4-FB17CD4BE561}"/>
    <cellStyle name="Comma 9 10 4" xfId="14219" xr:uid="{C2272325-F265-4852-9258-DAE0CE633BD7}"/>
    <cellStyle name="Comma 9 11" xfId="6672" xr:uid="{95397FF4-3D6A-4510-9989-BDDD317F97F2}"/>
    <cellStyle name="Comma 9 11 2" xfId="17052" xr:uid="{6A8550DD-A343-468B-A01C-05090AE9B719}"/>
    <cellStyle name="Comma 9 12" xfId="9505" xr:uid="{37183DA1-35CA-425D-87D1-F35C8D8A3F5E}"/>
    <cellStyle name="Comma 9 12 2" xfId="19885" xr:uid="{AA8AB3EF-C4D8-40C4-888D-AD22826DDFE1}"/>
    <cellStyle name="Comma 9 13" xfId="24006" xr:uid="{90CABFF4-ACC6-474D-BA61-1A43940CC5A2}"/>
    <cellStyle name="Comma 9 14" xfId="12405" xr:uid="{E2A8DE87-DBCD-4E16-9E4C-5722B7CB5393}"/>
    <cellStyle name="Comma 9 2" xfId="539" xr:uid="{00000000-0005-0000-0000-00001D030000}"/>
    <cellStyle name="Comma 9 2 10" xfId="6673" xr:uid="{800B4AE7-61CF-406F-BD50-717A47770535}"/>
    <cellStyle name="Comma 9 2 10 2" xfId="17053" xr:uid="{EA88CEC4-AC8C-4B27-B2D7-D33FADE80FF7}"/>
    <cellStyle name="Comma 9 2 11" xfId="9506" xr:uid="{F115FB81-E8DA-404A-892D-70F80F1B972C}"/>
    <cellStyle name="Comma 9 2 11 2" xfId="19886" xr:uid="{D7387538-8BF7-4F07-8FF0-AA9EC494776E}"/>
    <cellStyle name="Comma 9 2 12" xfId="24298" xr:uid="{E705879D-9FBA-4AEB-9FC8-2CC39AD5F36B}"/>
    <cellStyle name="Comma 9 2 13" xfId="12465" xr:uid="{8235A749-3C40-4A9B-8E8C-82B30F51A632}"/>
    <cellStyle name="Comma 9 2 2" xfId="540" xr:uid="{00000000-0005-0000-0000-00001E030000}"/>
    <cellStyle name="Comma 9 2 2 10" xfId="9507" xr:uid="{60CE9C71-F376-4025-821D-C30B7ED78186}"/>
    <cellStyle name="Comma 9 2 2 10 2" xfId="19887" xr:uid="{18234C9B-D2F9-4D6B-A13E-6C37086F7DF7}"/>
    <cellStyle name="Comma 9 2 2 11" xfId="25518" xr:uid="{6F546E97-01B6-477F-8094-EFA3F2FE1901}"/>
    <cellStyle name="Comma 9 2 2 12" xfId="12522" xr:uid="{DA9AA6E8-DB69-4F4C-A37A-A4469B73781E}"/>
    <cellStyle name="Comma 9 2 2 2" xfId="1822" xr:uid="{00000000-0005-0000-0000-00001F030000}"/>
    <cellStyle name="Comma 9 2 2 2 2" xfId="3076" xr:uid="{00000000-0005-0000-0000-000059020000}"/>
    <cellStyle name="Comma 9 2 2 2 2 2" xfId="6168" xr:uid="{1695681D-ACBD-434B-92F0-1F63368C6589}"/>
    <cellStyle name="Comma 9 2 2 2 2 2 2" xfId="25922" xr:uid="{1B1CBA3A-40E4-44FA-A7A4-CC0EB921C6F7}"/>
    <cellStyle name="Comma 9 2 2 2 2 2 3" xfId="26612" xr:uid="{DC9B371E-C0E3-4F73-83D3-29213CEBA90B}"/>
    <cellStyle name="Comma 9 2 2 2 2 2 4" xfId="15702" xr:uid="{447748E3-8314-4430-86E0-135F2EC6ED2D}"/>
    <cellStyle name="Comma 9 2 2 2 2 3" xfId="8155" xr:uid="{8046AE2B-9CD5-45A1-9232-B44A496B2A17}"/>
    <cellStyle name="Comma 9 2 2 2 2 3 2" xfId="18535" xr:uid="{F9F494A4-A347-41BB-86CB-E0B86E0FE416}"/>
    <cellStyle name="Comma 9 2 2 2 2 4" xfId="10988" xr:uid="{9B606771-FA20-4716-AFBD-6E37C66FE5D7}"/>
    <cellStyle name="Comma 9 2 2 2 2 4 2" xfId="21368" xr:uid="{90959D85-FFB6-4460-9FE8-52FDA187F7E2}"/>
    <cellStyle name="Comma 9 2 2 2 2 5" xfId="23819" xr:uid="{AD747A12-C7F9-41AF-8F2D-7D7060459104}"/>
    <cellStyle name="Comma 9 2 2 2 2 6" xfId="27341" xr:uid="{1A746590-4CA1-467D-848F-B895E1094CB2}"/>
    <cellStyle name="Comma 9 2 2 2 2 7" xfId="13588" xr:uid="{E7ABC69F-1CB5-411E-9E74-C2F9145DA71A}"/>
    <cellStyle name="Comma 9 2 2 2 3" xfId="2687" xr:uid="{00000000-0005-0000-0000-000058020000}"/>
    <cellStyle name="Comma 9 2 2 2 3 2" xfId="7810" xr:uid="{2128038F-D34A-47F5-90D6-38092A039B87}"/>
    <cellStyle name="Comma 9 2 2 2 3 2 2" xfId="27020" xr:uid="{A3DF1628-9D36-42BB-8086-112FB6BCA36B}"/>
    <cellStyle name="Comma 9 2 2 2 3 2 3" xfId="27859" xr:uid="{A5C60455-71A0-4AFE-8333-7E52BDF26654}"/>
    <cellStyle name="Comma 9 2 2 2 3 2 4" xfId="18190" xr:uid="{D77EA3DE-65CE-420F-B482-3F239AB4629E}"/>
    <cellStyle name="Comma 9 2 2 2 3 3" xfId="10643" xr:uid="{21EEC8A8-4538-49B0-9259-9092C61F7629}"/>
    <cellStyle name="Comma 9 2 2 2 3 3 2" xfId="21023" xr:uid="{6EF02B8B-FD2A-423A-9119-A24F9D043202}"/>
    <cellStyle name="Comma 9 2 2 2 3 4" xfId="25011" xr:uid="{E65E7057-6A9B-4E73-B147-10E224C434CB}"/>
    <cellStyle name="Comma 9 2 2 2 3 5" xfId="15357" xr:uid="{65EDEDBF-9135-4EDF-B076-15DD1724FE14}"/>
    <cellStyle name="Comma 9 2 2 2 4" xfId="2046" xr:uid="{00000000-0005-0000-0000-00001F030000}"/>
    <cellStyle name="Comma 9 2 2 2 4 2" xfId="26108" xr:uid="{122440CA-696A-44E0-9E96-A87373C105F9}"/>
    <cellStyle name="Comma 9 2 2 2 4 3" xfId="27291" xr:uid="{4E4768B2-7AB8-4453-8074-05036922F932}"/>
    <cellStyle name="Comma 9 2 2 2 5" xfId="4269" xr:uid="{15F18BA8-7F97-4777-9066-8253069EFE6E}"/>
    <cellStyle name="Comma 9 2 2 2 5 2" xfId="9040" xr:uid="{9FE3AAF4-1EE5-47ED-B8D4-F93ABC268CE4}"/>
    <cellStyle name="Comma 9 2 2 2 5 2 2" xfId="19420" xr:uid="{6A6573BE-1A19-4442-870C-069C69D8A52C}"/>
    <cellStyle name="Comma 9 2 2 2 5 2 3" xfId="31044" xr:uid="{F0C0A167-9B27-4A98-AB6A-B02856686997}"/>
    <cellStyle name="Comma 9 2 2 2 5 2 4" xfId="30803" xr:uid="{940BAFB2-DDDF-4DFD-AC79-DD26DD309846}"/>
    <cellStyle name="Comma 9 2 2 2 5 3" xfId="11873" xr:uid="{D66D2D42-7EBA-40C4-BE58-4D64A5059408}"/>
    <cellStyle name="Comma 9 2 2 2 5 3 2" xfId="22253" xr:uid="{6B46C0D7-EBC5-4194-90D8-6BCEC8A7CC97}"/>
    <cellStyle name="Comma 9 2 2 2 5 4" xfId="28386" xr:uid="{7BC0D46E-3348-466F-8DFC-3BD610176F0D}"/>
    <cellStyle name="Comma 9 2 2 2 5 5" xfId="27900" xr:uid="{B715E0BE-8612-4D9B-8094-A86B31BEC63D}"/>
    <cellStyle name="Comma 9 2 2 2 5 6" xfId="16587" xr:uid="{16CD614C-D92C-43D8-816F-40DF7AA64539}"/>
    <cellStyle name="Comma 9 2 2 2 6" xfId="5646" xr:uid="{668570A6-D60D-4778-B198-50FD03580688}"/>
    <cellStyle name="Comma 9 2 2 2 6 2" xfId="29724" xr:uid="{5FAFEE43-02EA-4263-B848-C1EA850D9CC6}"/>
    <cellStyle name="Comma 9 2 2 2 6 2 2" xfId="30978" xr:uid="{5D796100-B80F-4D81-937F-89F02B01DAF1}"/>
    <cellStyle name="Comma 9 2 2 2 7" xfId="25137" xr:uid="{C3EE7BD6-8743-4519-9C3D-CB652EFF1857}"/>
    <cellStyle name="Comma 9 2 2 2 8" xfId="13099" xr:uid="{E9F47D49-DC26-47D8-9B66-DEB5C8F17696}"/>
    <cellStyle name="Comma 9 2 2 3" xfId="1823" xr:uid="{00000000-0005-0000-0000-000020030000}"/>
    <cellStyle name="Comma 9 2 2 3 2" xfId="3077" xr:uid="{00000000-0005-0000-0000-00005A020000}"/>
    <cellStyle name="Comma 9 2 2 3 2 2" xfId="8156" xr:uid="{BA1A08A8-8F25-42BA-8FF5-CF4370543494}"/>
    <cellStyle name="Comma 9 2 2 3 2 2 2" xfId="28829" xr:uid="{FEA450FD-A44B-4F78-B887-6FBB04F43C55}"/>
    <cellStyle name="Comma 9 2 2 3 2 2 2 2" xfId="31228" xr:uid="{E0EAEE44-385B-43C4-A241-FDA503A0345E}"/>
    <cellStyle name="Comma 9 2 2 3 2 2 2 3" xfId="30805" xr:uid="{0E41FCD9-0F8F-41FD-9B49-7F0530E67F12}"/>
    <cellStyle name="Comma 9 2 2 3 2 2 3" xfId="26384" xr:uid="{4ABFB2F1-EFEF-44B5-B10D-DE0D3C6BDABA}"/>
    <cellStyle name="Comma 9 2 2 3 2 2 4" xfId="18536" xr:uid="{6D88F806-B1B0-4D9A-BBC6-DBDC26EA2E99}"/>
    <cellStyle name="Comma 9 2 2 3 2 3" xfId="10989" xr:uid="{4C570C57-C828-4E9B-9C5B-D3D470D1304A}"/>
    <cellStyle name="Comma 9 2 2 3 2 3 2" xfId="21369" xr:uid="{85E85D4A-641F-4B1F-B4B2-73E48F5F3F73}"/>
    <cellStyle name="Comma 9 2 2 3 2 4" xfId="24873" xr:uid="{3C1C18F6-326F-4101-B42C-CAFA790586F4}"/>
    <cellStyle name="Comma 9 2 2 3 2 5" xfId="15703" xr:uid="{5E62D3EB-52D8-4B2A-8967-E1EC80A96F32}"/>
    <cellStyle name="Comma 9 2 2 3 3" xfId="2090" xr:uid="{00000000-0005-0000-0000-000020030000}"/>
    <cellStyle name="Comma 9 2 2 3 4" xfId="4419" xr:uid="{51ADD6C0-603D-4098-9009-CBEFA0A69A4B}"/>
    <cellStyle name="Comma 9 2 2 3 4 2" xfId="9190" xr:uid="{F3BDC41A-CFD9-47C5-A0ED-1DF0D97D107C}"/>
    <cellStyle name="Comma 9 2 2 3 4 2 2" xfId="19570" xr:uid="{6A163FFC-6407-458E-95EF-1755EB510D2C}"/>
    <cellStyle name="Comma 9 2 2 3 4 2 3" xfId="31084" xr:uid="{200D0FEF-51EA-4B32-BD4F-ED01F56CF64F}"/>
    <cellStyle name="Comma 9 2 2 3 4 2 4" xfId="30804" xr:uid="{45D769B4-A51B-4357-BF7C-CEA3942690FF}"/>
    <cellStyle name="Comma 9 2 2 3 4 3" xfId="12023" xr:uid="{B8CDA8CB-E142-4092-9D7D-1F70CFFAECDF}"/>
    <cellStyle name="Comma 9 2 2 3 4 3 2" xfId="22403" xr:uid="{A2F09515-9B43-40E8-8E58-EDBDFCCA4661}"/>
    <cellStyle name="Comma 9 2 2 3 4 4" xfId="16737" xr:uid="{EAE4FB54-618E-4BD5-8A10-FD59118FE55B}"/>
    <cellStyle name="Comma 9 2 2 3 5" xfId="5647" xr:uid="{1753FA6C-087A-430B-A68A-C681B0D13A8B}"/>
    <cellStyle name="Comma 9 2 2 3 5 2" xfId="29710" xr:uid="{8E3DEB05-C8FD-4B12-9825-E73EE046D749}"/>
    <cellStyle name="Comma 9 2 2 3 5 2 2" xfId="30979" xr:uid="{AFFAD961-C129-4BDB-B8E1-FC9907D6727B}"/>
    <cellStyle name="Comma 9 2 2 3 6" xfId="24153" xr:uid="{41DAB614-918F-4599-BF83-9AA4B418D79E}"/>
    <cellStyle name="Comma 9 2 2 3 7" xfId="13589" xr:uid="{2E3B28A3-F72F-46DD-9CA8-18228347FB64}"/>
    <cellStyle name="Comma 9 2 2 4" xfId="1821" xr:uid="{00000000-0005-0000-0000-000021030000}"/>
    <cellStyle name="Comma 9 2 2 4 2" xfId="3075" xr:uid="{00000000-0005-0000-0000-00005B020000}"/>
    <cellStyle name="Comma 9 2 2 4 2 2" xfId="8154" xr:uid="{3821D36B-E30A-436A-ADD2-C492AC21B492}"/>
    <cellStyle name="Comma 9 2 2 4 2 2 2" xfId="28828" xr:uid="{75B182AE-DD33-43EB-BD11-5250C85A4E01}"/>
    <cellStyle name="Comma 9 2 2 4 2 2 3" xfId="26309" xr:uid="{BA6A95AF-6109-40B1-B3B9-241F006D302F}"/>
    <cellStyle name="Comma 9 2 2 4 2 2 4" xfId="18534" xr:uid="{6DC6F597-8D99-4D70-85A2-BCF10AE0AD8E}"/>
    <cellStyle name="Comma 9 2 2 4 2 3" xfId="10987" xr:uid="{2A3734C0-6283-4588-9F43-DBEA24F07785}"/>
    <cellStyle name="Comma 9 2 2 4 2 3 2" xfId="21367" xr:uid="{73BB00D0-276E-47F7-A419-031530E0420D}"/>
    <cellStyle name="Comma 9 2 2 4 2 4" xfId="26315" xr:uid="{4114B98C-05CB-4B13-B488-16099DD307AD}"/>
    <cellStyle name="Comma 9 2 2 4 2 5" xfId="15701" xr:uid="{6AE8E6BF-8A14-431C-99B4-E9E63BED19BF}"/>
    <cellStyle name="Comma 9 2 2 4 3" xfId="3607" xr:uid="{00000000-0005-0000-0000-000021030000}"/>
    <cellStyle name="Comma 9 2 2 4 4" xfId="5645" xr:uid="{8B26A1BB-AE5F-48D9-8E42-E69CDD492616}"/>
    <cellStyle name="Comma 9 2 2 4 4 2" xfId="29961" xr:uid="{7C9ED966-91AA-4C46-BB66-8180C9956C71}"/>
    <cellStyle name="Comma 9 2 2 4 5" xfId="24326" xr:uid="{8BA3453A-B276-4F0C-8B80-BF13CA76962C}"/>
    <cellStyle name="Comma 9 2 2 4 6" xfId="13587" xr:uid="{1A9E97E1-72D1-4AFC-BB30-AF8F5B6BAA27}"/>
    <cellStyle name="Comma 9 2 2 5" xfId="2642" xr:uid="{00000000-0005-0000-0000-00005C020000}"/>
    <cellStyle name="Comma 9 2 2 5 2" xfId="5903" xr:uid="{45A164FE-5FE9-43B5-9529-C545256EB1C7}"/>
    <cellStyle name="Comma 9 2 2 5 2 2" xfId="28649" xr:uid="{F52522D7-FE86-4CED-8031-4C36F7BDC289}"/>
    <cellStyle name="Comma 9 2 2 5 2 2 2" xfId="31210" xr:uid="{972E3E93-27A6-4530-8159-6C6AF4E7DBCC}"/>
    <cellStyle name="Comma 9 2 2 5 2 2 3" xfId="30806" xr:uid="{08104823-45CC-4C4D-B84B-B3362DB2DCBC}"/>
    <cellStyle name="Comma 9 2 2 5 2 3" xfId="27234" xr:uid="{C3BE4EB7-43AA-4AC7-BEFF-8B26A3BE7026}"/>
    <cellStyle name="Comma 9 2 2 5 2 4" xfId="15313" xr:uid="{08E79145-1382-4681-9832-B0F6E2DADE39}"/>
    <cellStyle name="Comma 9 2 2 5 3" xfId="7766" xr:uid="{5D0B9A8F-12FE-41D9-A9E6-A0FC75FD3FD8}"/>
    <cellStyle name="Comma 9 2 2 5 3 2" xfId="18146" xr:uid="{0A8DFB72-F3C6-4083-88C0-C732F813D519}"/>
    <cellStyle name="Comma 9 2 2 5 4" xfId="10599" xr:uid="{4B064456-B3B1-4B04-A024-41F9964ADD43}"/>
    <cellStyle name="Comma 9 2 2 5 4 2" xfId="20979" xr:uid="{755E6D50-A281-4A13-84B5-51D522FD572A}"/>
    <cellStyle name="Comma 9 2 2 5 5" xfId="23655" xr:uid="{435834F1-E757-4761-960E-34D3DB17B906}"/>
    <cellStyle name="Comma 9 2 2 5 6" xfId="13030" xr:uid="{5AE173AE-BF38-4842-AA91-78EA7873D122}"/>
    <cellStyle name="Comma 9 2 2 6" xfId="2291" xr:uid="{00000000-0005-0000-0000-000057020000}"/>
    <cellStyle name="Comma 9 2 2 6 2" xfId="7417" xr:uid="{F0EED383-DED6-4BF2-97EE-EDD10841C3A9}"/>
    <cellStyle name="Comma 9 2 2 6 2 2" xfId="17797" xr:uid="{E2E25D04-1C5B-42F3-971A-9693DBE7026D}"/>
    <cellStyle name="Comma 9 2 2 6 3" xfId="10250" xr:uid="{94DC420B-AA21-4FD5-93D5-21B40811B1C2}"/>
    <cellStyle name="Comma 9 2 2 6 3 2" xfId="20630" xr:uid="{E6D15CCE-188C-46C1-8F19-27097D48CB9C}"/>
    <cellStyle name="Comma 9 2 2 6 4" xfId="22651" xr:uid="{D0547388-BB56-43F0-887B-5DC1986503B8}"/>
    <cellStyle name="Comma 9 2 2 6 5" xfId="26804" xr:uid="{140F2489-462A-432C-AAD8-2C4B4DBDF3A3}"/>
    <cellStyle name="Comma 9 2 2 6 6" xfId="14964" xr:uid="{93BB5F1A-804A-42CC-B8EB-C9CEF1F05211}"/>
    <cellStyle name="Comma 9 2 2 7" xfId="3826" xr:uid="{F187D117-A490-47DB-9E10-75EB17734E90}"/>
    <cellStyle name="Comma 9 2 2 7 2" xfId="8658" xr:uid="{644F7400-21EC-44AC-96AB-03542AB9BCFE}"/>
    <cellStyle name="Comma 9 2 2 7 2 2" xfId="19038" xr:uid="{C00F856F-2CD0-4E3B-A3DA-35E428B0F0FE}"/>
    <cellStyle name="Comma 9 2 2 7 3" xfId="11491" xr:uid="{DC85BDFB-B499-4C6E-A0B1-105AFB53FA00}"/>
    <cellStyle name="Comma 9 2 2 7 3 2" xfId="21871" xr:uid="{2AB65E47-B840-4E3A-9190-E4321AA48705}"/>
    <cellStyle name="Comma 9 2 2 7 4" xfId="26442" xr:uid="{0585DF1F-C5C2-4D34-BBE6-8DFF8DBF905E}"/>
    <cellStyle name="Comma 9 2 2 7 5" xfId="28041" xr:uid="{BEC9E2EF-CCA4-4CC5-8AB1-C4763C60ED1D}"/>
    <cellStyle name="Comma 9 2 2 7 6" xfId="16205" xr:uid="{F05C9D44-64C0-4600-BDB2-376264D8F02B}"/>
    <cellStyle name="Comma 9 2 2 8" xfId="4929" xr:uid="{3AD1A3B8-0529-4279-AFBA-6A259E6478D4}"/>
    <cellStyle name="Comma 9 2 2 8 2" xfId="14221" xr:uid="{3A55FC0C-5526-4111-8F2F-A420A93B599F}"/>
    <cellStyle name="Comma 9 2 2 9" xfId="6674" xr:uid="{6EFE6E0B-F24A-4847-A285-0AA765FBEBDF}"/>
    <cellStyle name="Comma 9 2 2 9 2" xfId="17054" xr:uid="{0ECC4CAE-5358-4A94-B368-95E70F3C5906}"/>
    <cellStyle name="Comma 9 2 3" xfId="541" xr:uid="{00000000-0005-0000-0000-000022030000}"/>
    <cellStyle name="Comma 9 2 3 10" xfId="12680" xr:uid="{F4C62D95-DF88-450B-B844-5FCA3C4178EF}"/>
    <cellStyle name="Comma 9 2 3 2" xfId="1825" xr:uid="{00000000-0005-0000-0000-000023030000}"/>
    <cellStyle name="Comma 9 2 3 2 2" xfId="3078" xr:uid="{00000000-0005-0000-0000-00005E020000}"/>
    <cellStyle name="Comma 9 2 3 2 2 2" xfId="8157" xr:uid="{00C34E79-4A12-4FEF-8FD7-A120007AC003}"/>
    <cellStyle name="Comma 9 2 3 2 2 2 2" xfId="28830" xr:uid="{9400F8BF-E03C-47B4-8A73-79D8316A2F57}"/>
    <cellStyle name="Comma 9 2 3 2 2 2 3" xfId="28632" xr:uid="{7A2BE245-EA15-44B8-97A3-BD9684DEFF4F}"/>
    <cellStyle name="Comma 9 2 3 2 2 2 4" xfId="18537" xr:uid="{11C459B9-9635-43E5-A2CE-CA3DDB0927D6}"/>
    <cellStyle name="Comma 9 2 3 2 2 3" xfId="10990" xr:uid="{179EA3D4-61C5-47DF-BA03-BCD2392F900C}"/>
    <cellStyle name="Comma 9 2 3 2 2 3 2" xfId="21370" xr:uid="{2A1FE7AD-F25F-4C3B-8926-616BF3F7D3E5}"/>
    <cellStyle name="Comma 9 2 3 2 2 4" xfId="25747" xr:uid="{942CDB3C-31B9-48FD-A9C8-9181B9986ACB}"/>
    <cellStyle name="Comma 9 2 3 2 2 5" xfId="15704" xr:uid="{A62BBE42-1AD1-4C98-BC5F-080129262303}"/>
    <cellStyle name="Comma 9 2 3 2 3" xfId="3698" xr:uid="{00000000-0005-0000-0000-000023030000}"/>
    <cellStyle name="Comma 9 2 3 2 4" xfId="5648" xr:uid="{E79966CE-366E-44ED-8CF4-EF18FE3B9A08}"/>
    <cellStyle name="Comma 9 2 3 2 4 2" xfId="29962" xr:uid="{C540771B-03DD-4A97-8D6C-125C8B900220}"/>
    <cellStyle name="Comma 9 2 3 2 5" xfId="23090" xr:uid="{7BC34336-6CF0-4232-A50B-C2757E6B9AA2}"/>
    <cellStyle name="Comma 9 2 3 2 6" xfId="13590" xr:uid="{AE8E06AD-96D0-46A8-B033-8D8865597D33}"/>
    <cellStyle name="Comma 9 2 3 3" xfId="1826" xr:uid="{00000000-0005-0000-0000-000024030000}"/>
    <cellStyle name="Comma 9 2 3 3 2" xfId="2686" xr:uid="{00000000-0005-0000-0000-00005F020000}"/>
    <cellStyle name="Comma 9 2 3 3 2 2" xfId="7809" xr:uid="{B9ACF73D-5345-46F9-B10F-7BF577F6FA2C}"/>
    <cellStyle name="Comma 9 2 3 3 2 2 2" xfId="18189" xr:uid="{7BDE12E2-F66C-43CB-A936-014FC451446C}"/>
    <cellStyle name="Comma 9 2 3 3 2 3" xfId="10642" xr:uid="{7B796FA2-53F4-4E07-ACB6-8A1AA81C96CF}"/>
    <cellStyle name="Comma 9 2 3 3 2 3 2" xfId="21022" xr:uid="{865B3BD9-33FF-4391-A8D9-6B5ECEDC6CF6}"/>
    <cellStyle name="Comma 9 2 3 3 2 4" xfId="15356" xr:uid="{372507FF-8B1F-490B-A74C-426CD780667A}"/>
    <cellStyle name="Comma 9 2 3 3 2 5" xfId="30443" xr:uid="{B9D0D307-C678-4D48-9BB3-FA80D0D64076}"/>
    <cellStyle name="Comma 9 2 3 3 3" xfId="2079" xr:uid="{00000000-0005-0000-0000-000024030000}"/>
    <cellStyle name="Comma 9 2 3 3 4" xfId="5649" xr:uid="{CE82BC05-DECC-433A-A1AE-079FA93D71A1}"/>
    <cellStyle name="Comma 9 2 3 3 4 2" xfId="29910" xr:uid="{DEAC15BD-E4D5-4066-9D0F-223E4FCD8552}"/>
    <cellStyle name="Comma 9 2 3 3 5" xfId="25040" xr:uid="{6B690C1C-4E4E-4CEB-9458-3070211420B8}"/>
    <cellStyle name="Comma 9 2 3 3 6" xfId="13098" xr:uid="{9A279FFC-6243-4F00-B96A-9C2520A46EDC}"/>
    <cellStyle name="Comma 9 2 3 4" xfId="1824" xr:uid="{00000000-0005-0000-0000-000025030000}"/>
    <cellStyle name="Comma 9 2 3 4 2" xfId="4655" xr:uid="{2B316BF8-A02B-4FA6-9E0C-A81BF302FB1E}"/>
    <cellStyle name="Comma 9 2 3 4 2 2" xfId="9406" xr:uid="{83C3117E-0556-4527-B429-6733E7FC28FB}"/>
    <cellStyle name="Comma 9 2 3 4 2 2 2" xfId="19786" xr:uid="{75F44DC8-6775-40EE-BB1B-FE5900228869}"/>
    <cellStyle name="Comma 9 2 3 4 2 3" xfId="12239" xr:uid="{02383733-3AC8-4F33-847D-F4EDED4B1500}"/>
    <cellStyle name="Comma 9 2 3 4 2 3 2" xfId="22619" xr:uid="{7E9B7457-55E4-47A6-AEC3-2AB45A85A26B}"/>
    <cellStyle name="Comma 9 2 3 4 2 4" xfId="28308" xr:uid="{517B9FA5-CA7B-4147-8281-57997331AEA6}"/>
    <cellStyle name="Comma 9 2 3 4 2 5" xfId="27039" xr:uid="{67CB897C-285F-4C47-BC05-557ED67C8AB1}"/>
    <cellStyle name="Comma 9 2 3 4 2 6" xfId="16953" xr:uid="{3AB9AAA6-8579-4953-89F0-8E36A6C0DD15}"/>
    <cellStyle name="Comma 9 2 3 4 3" xfId="22757" xr:uid="{53723204-0815-4045-A056-7FCD23F7396E}"/>
    <cellStyle name="Comma 9 2 3 5" xfId="4135" xr:uid="{58960FB7-AA3D-4773-B9E0-BAA94B5F7831}"/>
    <cellStyle name="Comma 9 2 3 5 2" xfId="8906" xr:uid="{45BD0102-A3DB-46F1-B996-4B740B50B967}"/>
    <cellStyle name="Comma 9 2 3 5 2 2" xfId="29011" xr:uid="{FD6FD515-24A7-44F7-9B6A-EE8B41326D0B}"/>
    <cellStyle name="Comma 9 2 3 5 2 3" xfId="27359" xr:uid="{4196D849-59CB-4781-A66E-CA6616B641F1}"/>
    <cellStyle name="Comma 9 2 3 5 2 4" xfId="19286" xr:uid="{1B49DD98-D93E-4499-8109-0BF6F8E1781D}"/>
    <cellStyle name="Comma 9 2 3 5 2 5" xfId="31016" xr:uid="{F7D350F9-DB22-40CD-A277-E89E784C5412}"/>
    <cellStyle name="Comma 9 2 3 5 3" xfId="11739" xr:uid="{FEEBFF0E-3A22-490B-94EE-A20B651F3918}"/>
    <cellStyle name="Comma 9 2 3 5 3 2" xfId="22119" xr:uid="{7BCDA1FB-7008-4553-90F2-782DDE9547DF}"/>
    <cellStyle name="Comma 9 2 3 5 4" xfId="28101" xr:uid="{6B05F112-D1B4-4987-9ED9-AD61916186A5}"/>
    <cellStyle name="Comma 9 2 3 5 5" xfId="16453" xr:uid="{E2103747-DE1C-424E-A121-811632EDB617}"/>
    <cellStyle name="Comma 9 2 3 6" xfId="4930" xr:uid="{B11DD8E7-1558-472B-8FE9-B7DE5AE1C3AA}"/>
    <cellStyle name="Comma 9 2 3 6 2" xfId="28258" xr:uid="{B5064F52-1DEC-48C6-AD6C-94D57ED80CDC}"/>
    <cellStyle name="Comma 9 2 3 6 3" xfId="27716" xr:uid="{90953E80-ECF8-4692-9972-22BB6C8DE61E}"/>
    <cellStyle name="Comma 9 2 3 6 4" xfId="14222" xr:uid="{6FE659B4-9790-4D04-B838-7A04B11F19B9}"/>
    <cellStyle name="Comma 9 2 3 7" xfId="6675" xr:uid="{A3767453-1D26-4077-9762-3232EF5FAEF7}"/>
    <cellStyle name="Comma 9 2 3 7 2" xfId="28415" xr:uid="{C0ECF8F6-3BBF-4631-AE2A-78AAE82D9245}"/>
    <cellStyle name="Comma 9 2 3 7 3" xfId="27283" xr:uid="{A1AC7B48-6458-4882-A59B-BA808F918EEC}"/>
    <cellStyle name="Comma 9 2 3 7 4" xfId="17055" xr:uid="{C6323C8C-63AA-4061-9C69-B64F539EFDEC}"/>
    <cellStyle name="Comma 9 2 3 8" xfId="9508" xr:uid="{19B45FED-76C2-4145-940D-2F2BC325C947}"/>
    <cellStyle name="Comma 9 2 3 8 2" xfId="19888" xr:uid="{A7D0349A-2623-433A-82FA-CC129D323731}"/>
    <cellStyle name="Comma 9 2 3 9" xfId="25165" xr:uid="{491DEFD9-42C7-46F8-B951-F96D761D4FA0}"/>
    <cellStyle name="Comma 9 2 4" xfId="1827" xr:uid="{00000000-0005-0000-0000-000026030000}"/>
    <cellStyle name="Comma 9 2 4 2" xfId="3079" xr:uid="{00000000-0005-0000-0000-000060020000}"/>
    <cellStyle name="Comma 9 2 4 2 2" xfId="8158" xr:uid="{3871DE92-AD0D-4C55-9FDA-EB07377910AF}"/>
    <cellStyle name="Comma 9 2 4 2 2 2" xfId="28831" xr:uid="{35DDB46A-9F32-451D-BE4A-FB8BA2BFC5CB}"/>
    <cellStyle name="Comma 9 2 4 2 2 2 2" xfId="31229" xr:uid="{D86CE846-FB1A-46CF-AAA1-01DB85ECFA69}"/>
    <cellStyle name="Comma 9 2 4 2 2 2 3" xfId="30808" xr:uid="{BE13AE7C-8747-44CE-A1E1-1A36A7111489}"/>
    <cellStyle name="Comma 9 2 4 2 2 3" xfId="27381" xr:uid="{1D429F61-482C-40AA-9F51-7ED2D3E08585}"/>
    <cellStyle name="Comma 9 2 4 2 2 4" xfId="18538" xr:uid="{E513781B-C37F-4A79-B6A8-73A52D5D952C}"/>
    <cellStyle name="Comma 9 2 4 2 3" xfId="10991" xr:uid="{5FAD14CD-9E4E-4A54-B659-08425DC4EB51}"/>
    <cellStyle name="Comma 9 2 4 2 3 2" xfId="21371" xr:uid="{D5BA3C34-8A17-499D-9401-2290B594129A}"/>
    <cellStyle name="Comma 9 2 4 2 4" xfId="25661" xr:uid="{DE4B7DEE-3DFB-4D95-9D94-5B6697CA1424}"/>
    <cellStyle name="Comma 9 2 4 2 5" xfId="15705" xr:uid="{B32A986E-B469-403A-9A26-89063FFD10F3}"/>
    <cellStyle name="Comma 9 2 4 3" xfId="3619" xr:uid="{00000000-0005-0000-0000-000026030000}"/>
    <cellStyle name="Comma 9 2 4 4" xfId="4420" xr:uid="{730607A7-848F-4DD4-AC1A-3254E1DC46BC}"/>
    <cellStyle name="Comma 9 2 4 4 2" xfId="9191" xr:uid="{C7AB3644-B0B6-4154-BE4F-C29BF5ECB030}"/>
    <cellStyle name="Comma 9 2 4 4 2 2" xfId="19571" xr:uid="{7AE53B1F-54DA-4F06-99C4-5B8CE011620E}"/>
    <cellStyle name="Comma 9 2 4 4 2 3" xfId="31085" xr:uid="{BE5A0B73-4A4C-4029-A301-6535C3F13C1D}"/>
    <cellStyle name="Comma 9 2 4 4 2 4" xfId="30807" xr:uid="{C1548C2B-E83F-4CD1-8AE4-504BDC32719D}"/>
    <cellStyle name="Comma 9 2 4 4 3" xfId="12024" xr:uid="{05AB095B-DD55-4F70-B186-D55D3B66DE04}"/>
    <cellStyle name="Comma 9 2 4 4 3 2" xfId="22404" xr:uid="{83C0AEC2-D7F8-4FB1-8063-95763749ADDC}"/>
    <cellStyle name="Comma 9 2 4 4 4" xfId="27980" xr:uid="{48E7C24F-7C7F-4635-9EBC-9D453F175853}"/>
    <cellStyle name="Comma 9 2 4 4 5" xfId="28161" xr:uid="{38EC5DA3-2ECC-43FA-AFF3-4E44C4962149}"/>
    <cellStyle name="Comma 9 2 4 4 6" xfId="16738" xr:uid="{E7145DA8-4655-4CB9-96FD-E1E6B4F01E4F}"/>
    <cellStyle name="Comma 9 2 4 5" xfId="5650" xr:uid="{D9BE428C-8235-4EF9-B20E-E5BB3AFC6747}"/>
    <cellStyle name="Comma 9 2 4 5 2" xfId="29692" xr:uid="{E7A06D38-4B4A-4976-BC01-C3B6B233E532}"/>
    <cellStyle name="Comma 9 2 4 5 2 2" xfId="30980" xr:uid="{FFEA7A56-AD8A-44D9-BC17-C7A9B2757E95}"/>
    <cellStyle name="Comma 9 2 4 6" xfId="24675" xr:uid="{6EEEF6C0-BA3C-4450-82E6-71744843DDBB}"/>
    <cellStyle name="Comma 9 2 4 7" xfId="13591" xr:uid="{81F21B33-152E-41A4-8622-BE740F8B59B3}"/>
    <cellStyle name="Comma 9 2 5" xfId="1828" xr:uid="{00000000-0005-0000-0000-000027030000}"/>
    <cellStyle name="Comma 9 2 5 2" xfId="2881" xr:uid="{00000000-0005-0000-0000-000061020000}"/>
    <cellStyle name="Comma 9 2 5 2 2" xfId="7997" xr:uid="{30435070-21F0-450E-8F48-DD2475E78426}"/>
    <cellStyle name="Comma 9 2 5 2 2 2" xfId="27244" xr:uid="{B2DCA550-CDEE-430E-8093-FA1E260FBBA3}"/>
    <cellStyle name="Comma 9 2 5 2 2 2 2" xfId="31187" xr:uid="{935049C4-8F57-47F7-A020-2141BFAE117B}"/>
    <cellStyle name="Comma 9 2 5 2 2 2 3" xfId="30809" xr:uid="{E09FB7FE-6B02-4145-8F9C-245D63874152}"/>
    <cellStyle name="Comma 9 2 5 2 2 3" xfId="26152" xr:uid="{A90172AA-ECBA-49AF-A27D-7287150C6C55}"/>
    <cellStyle name="Comma 9 2 5 2 2 4" xfId="18377" xr:uid="{BB53FA4A-1DDF-48F5-8459-C96D8C66B94A}"/>
    <cellStyle name="Comma 9 2 5 2 3" xfId="10830" xr:uid="{8DBDF390-F889-45B9-8090-2E42DC2B125A}"/>
    <cellStyle name="Comma 9 2 5 2 3 2" xfId="21210" xr:uid="{3D817999-D32B-42D4-A4EE-FDDC6CAAAB75}"/>
    <cellStyle name="Comma 9 2 5 2 4" xfId="28530" xr:uid="{EFD68B7B-CEB1-42E8-96C8-A4CE64C8ED24}"/>
    <cellStyle name="Comma 9 2 5 2 5" xfId="15544" xr:uid="{178AD210-1937-49B9-920C-01104FD1710F}"/>
    <cellStyle name="Comma 9 2 5 3" xfId="3537" xr:uid="{00000000-0005-0000-0000-000027030000}"/>
    <cellStyle name="Comma 9 2 5 4" xfId="5651" xr:uid="{D7164F72-134C-4D46-901D-95E30936FD2B}"/>
    <cellStyle name="Comma 9 2 5 4 2" xfId="29925" xr:uid="{5C9B02E0-C788-4B1D-BC0E-E607E53C7539}"/>
    <cellStyle name="Comma 9 2 5 5" xfId="25504" xr:uid="{683D3246-020B-45A9-8F05-CD8C07E60BC7}"/>
    <cellStyle name="Comma 9 2 5 6" xfId="13378" xr:uid="{D127C0C3-511A-4158-94C4-3B598D743006}"/>
    <cellStyle name="Comma 9 2 6" xfId="1820" xr:uid="{00000000-0005-0000-0000-000028030000}"/>
    <cellStyle name="Comma 9 2 6 2" xfId="2540" xr:uid="{00000000-0005-0000-0000-000062020000}"/>
    <cellStyle name="Comma 9 2 6 2 2" xfId="7664" xr:uid="{12A85B8F-612E-4B7E-8375-3FD272B72C3E}"/>
    <cellStyle name="Comma 9 2 6 2 2 2" xfId="18044" xr:uid="{63602DFF-BD8A-4BE0-91FF-331DD6264E16}"/>
    <cellStyle name="Comma 9 2 6 2 3" xfId="10497" xr:uid="{61B4E7AC-8DB2-43F1-868D-FAA2881C85E4}"/>
    <cellStyle name="Comma 9 2 6 2 3 2" xfId="20877" xr:uid="{1BB267DC-2623-4AAD-9299-6628C1181669}"/>
    <cellStyle name="Comma 9 2 6 2 4" xfId="28007" xr:uid="{93DFBBE4-AEC2-43A7-B32D-98AE37918C88}"/>
    <cellStyle name="Comma 9 2 6 2 5" xfId="27052" xr:uid="{3C93F917-4687-49AB-A2DE-9CFA582651C6}"/>
    <cellStyle name="Comma 9 2 6 2 6" xfId="15211" xr:uid="{B954EB0A-A415-4D84-A87E-51039639E08C}"/>
    <cellStyle name="Comma 9 2 6 3" xfId="3706" xr:uid="{00000000-0005-0000-0000-000028030000}"/>
    <cellStyle name="Comma 9 2 6 4" xfId="5644" xr:uid="{D898191B-5E99-42ED-AE9E-BA7EEF98ED5F}"/>
    <cellStyle name="Comma 9 2 6 4 2" xfId="29877" xr:uid="{E41C2E13-76EE-4F01-AD17-0737E327D418}"/>
    <cellStyle name="Comma 9 2 6 5" xfId="23854" xr:uid="{D61276F4-B8A3-4202-B41B-BD1945D207E6}"/>
    <cellStyle name="Comma 9 2 6 6" xfId="12927" xr:uid="{0F80994B-85B6-4398-ADA2-8150445C52AA}"/>
    <cellStyle name="Comma 9 2 7" xfId="2234" xr:uid="{00000000-0005-0000-0000-000056020000}"/>
    <cellStyle name="Comma 9 2 7 2" xfId="7360" xr:uid="{C4B32B00-5182-49D8-9EA5-796AE2208F5A}"/>
    <cellStyle name="Comma 9 2 7 2 2" xfId="26719" xr:uid="{E24BCB5C-C6EA-4FDB-9EC3-913147FB8779}"/>
    <cellStyle name="Comma 9 2 7 2 2 2" xfId="31182" xr:uid="{B8E870C8-2DC3-4142-9B70-BD70882B4D51}"/>
    <cellStyle name="Comma 9 2 7 2 2 3" xfId="30810" xr:uid="{BBA9BA85-2DE8-4D34-8E86-BAE1DE19E844}"/>
    <cellStyle name="Comma 9 2 7 2 3" xfId="28267" xr:uid="{90482539-1104-4FEC-A0B4-4BBC91205F8D}"/>
    <cellStyle name="Comma 9 2 7 2 4" xfId="17740" xr:uid="{A997357B-75E5-4FBD-8E85-7D845313D2E4}"/>
    <cellStyle name="Comma 9 2 7 3" xfId="10193" xr:uid="{6CC74026-AB08-411B-B16F-52096AABA2AE}"/>
    <cellStyle name="Comma 9 2 7 3 2" xfId="20573" xr:uid="{D660BE8F-3CEC-43C8-B3F2-515CBFAE10A6}"/>
    <cellStyle name="Comma 9 2 7 4" xfId="25033" xr:uid="{6B933433-0728-4A4C-81A0-760F81048C5E}"/>
    <cellStyle name="Comma 9 2 7 5" xfId="14907" xr:uid="{9E029389-AF9E-4E2C-80CF-C3A6CB490564}"/>
    <cellStyle name="Comma 9 2 8" xfId="3878" xr:uid="{14ABF57D-7E2D-49B0-92F4-00CADDA395CB}"/>
    <cellStyle name="Comma 9 2 8 2" xfId="8709" xr:uid="{A7E88751-1D29-4175-B2B8-DA20A976F5E3}"/>
    <cellStyle name="Comma 9 2 8 2 2" xfId="19089" xr:uid="{E69C0CF9-2C8E-461A-BD73-73D7F51D1663}"/>
    <cellStyle name="Comma 9 2 8 3" xfId="11542" xr:uid="{95E42C6C-C80A-4C6F-AEA5-4FFFB2425A1A}"/>
    <cellStyle name="Comma 9 2 8 3 2" xfId="21922" xr:uid="{7A3F958E-C57F-4788-976D-1AE8E6A57944}"/>
    <cellStyle name="Comma 9 2 8 4" xfId="26412" xr:uid="{FD7B0B76-E8B9-487D-8AAD-C9933C1ACB6C}"/>
    <cellStyle name="Comma 9 2 8 5" xfId="27760" xr:uid="{AC65A6F0-19BB-40A6-9BE0-0678F17B6B3B}"/>
    <cellStyle name="Comma 9 2 8 6" xfId="16256" xr:uid="{6C8D399F-9CD0-4228-9326-262AC491334C}"/>
    <cellStyle name="Comma 9 2 9" xfId="4928" xr:uid="{BD7D2C77-C633-4CFC-AAC8-AEB80D7AE154}"/>
    <cellStyle name="Comma 9 2 9 2" xfId="25983" xr:uid="{FF5AE70A-CB98-46FE-AEBC-034F7A064D0C}"/>
    <cellStyle name="Comma 9 2 9 3" xfId="27779" xr:uid="{9617A20E-B9DC-4147-BB81-6D931C61435A}"/>
    <cellStyle name="Comma 9 2 9 4" xfId="14220" xr:uid="{B60DB025-08CD-4CE5-A225-EF26AA61A2E6}"/>
    <cellStyle name="Comma 9 3" xfId="542" xr:uid="{00000000-0005-0000-0000-000029030000}"/>
    <cellStyle name="Comma 9 3 10" xfId="9509" xr:uid="{E7E81DE3-7484-41E0-8FA9-F356A46CD991}"/>
    <cellStyle name="Comma 9 3 10 2" xfId="19889" xr:uid="{ABE7FEB3-D309-49D2-9D77-CEDDF86F8FC8}"/>
    <cellStyle name="Comma 9 3 11" xfId="24494" xr:uid="{D4380A83-A032-4878-B2BD-F5EDC2355B6A}"/>
    <cellStyle name="Comma 9 3 12" xfId="12521" xr:uid="{1EC29B22-E11A-4F03-9D04-7890D63A35C8}"/>
    <cellStyle name="Comma 9 3 2" xfId="1830" xr:uid="{00000000-0005-0000-0000-00002A030000}"/>
    <cellStyle name="Comma 9 3 2 2" xfId="3081" xr:uid="{00000000-0005-0000-0000-000065020000}"/>
    <cellStyle name="Comma 9 3 2 2 2" xfId="6169" xr:uid="{5D3F1E2F-6C13-4865-A186-7E6BC20EDFBA}"/>
    <cellStyle name="Comma 9 3 2 2 2 2" xfId="24146" xr:uid="{7FAC486F-3150-4423-B79F-82D92D5D4315}"/>
    <cellStyle name="Comma 9 3 2 2 2 2 2" xfId="28012" xr:uid="{6EDB3307-FB2D-428A-B7BB-51FD25238CFA}"/>
    <cellStyle name="Comma 9 3 2 2 2 2 3" xfId="31149" xr:uid="{5B67C8A6-D0F9-4F81-B1C0-F30C304F8C08}"/>
    <cellStyle name="Comma 9 3 2 2 2 3" xfId="26868" xr:uid="{652D5C03-1AD5-43F2-95C2-87421CEC1E98}"/>
    <cellStyle name="Comma 9 3 2 2 2 4" xfId="15707" xr:uid="{4A7AF802-84FA-4651-8493-69DBEFBEF268}"/>
    <cellStyle name="Comma 9 3 2 2 3" xfId="8160" xr:uid="{41C885F3-2F9F-457C-9A41-B93334694117}"/>
    <cellStyle name="Comma 9 3 2 2 3 2" xfId="18540" xr:uid="{52F9EBF8-6C8D-4A10-9E5C-BDDF8CD76353}"/>
    <cellStyle name="Comma 9 3 2 2 4" xfId="10993" xr:uid="{6690BEA3-7986-4505-B2F3-1A50EFC06E03}"/>
    <cellStyle name="Comma 9 3 2 2 4 2" xfId="21373" xr:uid="{16FA8055-7EF8-4083-8B83-CB2D93CE4C92}"/>
    <cellStyle name="Comma 9 3 2 2 5" xfId="24467" xr:uid="{C74E39ED-E802-4F6C-B356-E5113AB4E949}"/>
    <cellStyle name="Comma 9 3 2 2 5 2" xfId="30074" xr:uid="{8548742A-9BBA-4637-B5B9-9DA740E4A09B}"/>
    <cellStyle name="Comma 9 3 2 2 6" xfId="27864" xr:uid="{1092D0DD-8FB3-44DD-86EE-6FC6DA4E3B78}"/>
    <cellStyle name="Comma 9 3 2 2 7" xfId="13593" xr:uid="{20D41558-9592-4905-9B8D-FAFB5DB1DBDE}"/>
    <cellStyle name="Comma 9 3 2 3" xfId="2688" xr:uid="{00000000-0005-0000-0000-000064020000}"/>
    <cellStyle name="Comma 9 3 2 3 2" xfId="7811" xr:uid="{45825168-987C-424D-9B12-52F792D7F9B4}"/>
    <cellStyle name="Comma 9 3 2 3 2 2" xfId="28521" xr:uid="{E0FBFBB5-EC4B-4CDC-A0B7-7F4A0932546C}"/>
    <cellStyle name="Comma 9 3 2 3 2 3" xfId="28377" xr:uid="{B1C725C8-4663-4026-A58A-6EC98692EB7D}"/>
    <cellStyle name="Comma 9 3 2 3 2 4" xfId="18191" xr:uid="{CF70C67C-65D6-4BF2-9FF7-5986B90AEE6F}"/>
    <cellStyle name="Comma 9 3 2 3 3" xfId="10644" xr:uid="{51C13CA6-B671-4F5D-917F-E88F4B3AEAF6}"/>
    <cellStyle name="Comma 9 3 2 3 3 2" xfId="21024" xr:uid="{4A99DD87-1800-46CD-ADE8-C5F3EF349A55}"/>
    <cellStyle name="Comma 9 3 2 3 4" xfId="22680" xr:uid="{3EB0B22D-8F5E-48CF-B5FA-63B60A9EE603}"/>
    <cellStyle name="Comma 9 3 2 3 5" xfId="15358" xr:uid="{F541BCBC-753B-4B7B-AEF7-D891549388FA}"/>
    <cellStyle name="Comma 9 3 2 4" xfId="3695" xr:uid="{00000000-0005-0000-0000-00002A030000}"/>
    <cellStyle name="Comma 9 3 2 4 2" xfId="26649" xr:uid="{5A147B94-5AF9-4CDC-8BC6-C737EBE8A913}"/>
    <cellStyle name="Comma 9 3 2 4 3" xfId="26682" xr:uid="{FB1D1AC5-9D11-429C-BF39-EEAC07E5768E}"/>
    <cellStyle name="Comma 9 3 2 5" xfId="4270" xr:uid="{F1DB953E-CDE1-43E8-9BEA-964C5E5A9856}"/>
    <cellStyle name="Comma 9 3 2 5 2" xfId="9041" xr:uid="{F26FC550-BC30-48DE-A2FC-AF981BC732EC}"/>
    <cellStyle name="Comma 9 3 2 5 2 2" xfId="19421" xr:uid="{6FDAA852-56CA-4BF6-BB17-4AA7D4E56C64}"/>
    <cellStyle name="Comma 9 3 2 5 2 3" xfId="31045" xr:uid="{A3B5197F-9B5D-4143-A697-326D2D0AB011}"/>
    <cellStyle name="Comma 9 3 2 5 2 4" xfId="30811" xr:uid="{C5508924-C6EA-4A67-BDDF-7E50FD3BE005}"/>
    <cellStyle name="Comma 9 3 2 5 3" xfId="11874" xr:uid="{A33959D1-ED4C-4C55-92A7-CC84556D1C9C}"/>
    <cellStyle name="Comma 9 3 2 5 3 2" xfId="22254" xr:uid="{D062A147-5A9C-4F48-A79B-58F7E85DB901}"/>
    <cellStyle name="Comma 9 3 2 5 4" xfId="27366" xr:uid="{FD0C7BF0-A587-4637-98FE-1287570FBD22}"/>
    <cellStyle name="Comma 9 3 2 5 5" xfId="28425" xr:uid="{A03FA1EB-B70A-4B0D-B080-7587374271FE}"/>
    <cellStyle name="Comma 9 3 2 5 6" xfId="16588" xr:uid="{9A425600-8E7C-4649-8D14-D414987A8C3D}"/>
    <cellStyle name="Comma 9 3 2 6" xfId="5653" xr:uid="{77D156F7-476C-46F2-93AE-31A8AC882BEE}"/>
    <cellStyle name="Comma 9 3 2 6 2" xfId="29725" xr:uid="{553F6754-B523-42B0-B4FE-4907B6316108}"/>
    <cellStyle name="Comma 9 3 2 6 2 2" xfId="30981" xr:uid="{699CA55B-0135-496F-BFC8-968E66D2718F}"/>
    <cellStyle name="Comma 9 3 2 7" xfId="25226" xr:uid="{32CD50D2-C9AE-4571-939C-C8C54DC3B34F}"/>
    <cellStyle name="Comma 9 3 2 8" xfId="13100" xr:uid="{B68D3080-BA5F-48EA-9188-311DC047BBAB}"/>
    <cellStyle name="Comma 9 3 2 9" xfId="29992" xr:uid="{9DCA55B1-63A8-4DF5-A458-C59A6106A22A}"/>
    <cellStyle name="Comma 9 3 3" xfId="1831" xr:uid="{00000000-0005-0000-0000-00002B030000}"/>
    <cellStyle name="Comma 9 3 3 2" xfId="3082" xr:uid="{00000000-0005-0000-0000-000066020000}"/>
    <cellStyle name="Comma 9 3 3 2 2" xfId="8161" xr:uid="{30BFB4DD-F5E5-4102-846B-4027E615BCE0}"/>
    <cellStyle name="Comma 9 3 3 2 2 2" xfId="28833" xr:uid="{1D3DCD9E-22E3-4A2B-BFEA-68D716F7632B}"/>
    <cellStyle name="Comma 9 3 3 2 2 2 2" xfId="31230" xr:uid="{122F2141-B372-4667-A3EB-B92731022D63}"/>
    <cellStyle name="Comma 9 3 3 2 2 2 3" xfId="30813" xr:uid="{B37193DA-685B-4302-9C78-E276FA29B8E2}"/>
    <cellStyle name="Comma 9 3 3 2 2 3" xfId="27468" xr:uid="{761CFDA3-BD8E-439D-AE3A-6616D3D38BC8}"/>
    <cellStyle name="Comma 9 3 3 2 2 4" xfId="18541" xr:uid="{6FF6D2FD-49D1-478F-8C56-148E459735BA}"/>
    <cellStyle name="Comma 9 3 3 2 3" xfId="10994" xr:uid="{8A4A876A-3AFA-455C-9C42-6A97F80DED57}"/>
    <cellStyle name="Comma 9 3 3 2 3 2" xfId="21374" xr:uid="{9FE326AD-216F-4337-A89B-6ED14C842C11}"/>
    <cellStyle name="Comma 9 3 3 2 4" xfId="24094" xr:uid="{4A6A6AAB-A78E-43A5-A912-AA5037B542FD}"/>
    <cellStyle name="Comma 9 3 3 2 5" xfId="15708" xr:uid="{4224EED2-F5B5-4C80-A76D-50B890931CA9}"/>
    <cellStyle name="Comma 9 3 3 3" xfId="3705" xr:uid="{00000000-0005-0000-0000-00002B030000}"/>
    <cellStyle name="Comma 9 3 3 4" xfId="4421" xr:uid="{18170F86-C2D3-41E7-9BBC-5C6417543022}"/>
    <cellStyle name="Comma 9 3 3 4 2" xfId="9192" xr:uid="{26B92FD6-E0D8-470C-9556-778A5F8FEAFF}"/>
    <cellStyle name="Comma 9 3 3 4 2 2" xfId="19572" xr:uid="{F377DAD8-5711-4268-8A8B-9A61CD9EDB6C}"/>
    <cellStyle name="Comma 9 3 3 4 2 3" xfId="31086" xr:uid="{057F8738-14E9-452A-B2A1-4B72350EA751}"/>
    <cellStyle name="Comma 9 3 3 4 2 4" xfId="30812" xr:uid="{BE881679-89E9-4CF6-A166-B978E2ED3F85}"/>
    <cellStyle name="Comma 9 3 3 4 3" xfId="12025" xr:uid="{84CDBBE9-88B1-45BB-84B9-365383A18EEB}"/>
    <cellStyle name="Comma 9 3 3 4 3 2" xfId="22405" xr:uid="{11C3063F-87D1-4D1E-B343-A620DEF1A22B}"/>
    <cellStyle name="Comma 9 3 3 4 4" xfId="16739" xr:uid="{A83B7572-DEFE-4674-B9BC-F693F0EB8DA2}"/>
    <cellStyle name="Comma 9 3 3 5" xfId="5654" xr:uid="{B525BE71-296E-4A8D-A239-535718B25E1D}"/>
    <cellStyle name="Comma 9 3 3 5 2" xfId="29696" xr:uid="{25FDA149-4835-475C-A7F8-D677AAAFBB08}"/>
    <cellStyle name="Comma 9 3 3 5 2 2" xfId="30982" xr:uid="{8A31E08D-F38C-4717-AA35-0B286BA438E3}"/>
    <cellStyle name="Comma 9 3 3 6" xfId="24664" xr:uid="{3D67FC07-C30E-4BB2-B210-DB9C3EA33BDF}"/>
    <cellStyle name="Comma 9 3 3 7" xfId="13594" xr:uid="{5FA0F202-D403-4101-916A-106D8E59EF14}"/>
    <cellStyle name="Comma 9 3 4" xfId="1829" xr:uid="{00000000-0005-0000-0000-00002C030000}"/>
    <cellStyle name="Comma 9 3 4 2" xfId="3080" xr:uid="{00000000-0005-0000-0000-000067020000}"/>
    <cellStyle name="Comma 9 3 4 2 2" xfId="8159" xr:uid="{A44917E5-A260-4E57-A00D-74E81142C856}"/>
    <cellStyle name="Comma 9 3 4 2 2 2" xfId="28832" xr:uid="{E1D0D1D7-BCBC-4025-A9A4-65F4CA9D0DA2}"/>
    <cellStyle name="Comma 9 3 4 2 2 3" xfId="26694" xr:uid="{6EFBF9CB-8F8C-49E7-9369-5F3AF238C536}"/>
    <cellStyle name="Comma 9 3 4 2 2 4" xfId="18539" xr:uid="{411A0BFC-0770-4A0F-9BFF-5513F5ADE6E2}"/>
    <cellStyle name="Comma 9 3 4 2 3" xfId="10992" xr:uid="{379F143A-75EE-4D4F-83EE-FE40F42B0461}"/>
    <cellStyle name="Comma 9 3 4 2 3 2" xfId="21372" xr:uid="{0A5CACF6-8CDA-4E18-9620-A72C6691C0CE}"/>
    <cellStyle name="Comma 9 3 4 2 4" xfId="25174" xr:uid="{96CFF20C-9ADF-43F2-ABAD-249183DF8F3F}"/>
    <cellStyle name="Comma 9 3 4 2 5" xfId="15706" xr:uid="{12C4A8BE-B9AB-4776-A2A2-D7A439B32A7B}"/>
    <cellStyle name="Comma 9 3 4 3" xfId="3670" xr:uid="{00000000-0005-0000-0000-00002C030000}"/>
    <cellStyle name="Comma 9 3 4 4" xfId="5652" xr:uid="{2992C92C-8EDE-4819-B747-CFD197F07934}"/>
    <cellStyle name="Comma 9 3 4 4 2" xfId="29963" xr:uid="{BB309544-82A9-4F34-A3A4-5C8ABA70C651}"/>
    <cellStyle name="Comma 9 3 4 5" xfId="22863" xr:uid="{7A0D85F2-7603-4244-8EA4-BCE31E460284}"/>
    <cellStyle name="Comma 9 3 4 6" xfId="13592" xr:uid="{E59C85B5-D30B-41E2-8D24-850FCB8A133A}"/>
    <cellStyle name="Comma 9 3 5" xfId="2583" xr:uid="{00000000-0005-0000-0000-000068020000}"/>
    <cellStyle name="Comma 9 3 5 2" xfId="5847" xr:uid="{9AFCFEEE-2505-4F6D-A481-F03D7C6B099D}"/>
    <cellStyle name="Comma 9 3 5 2 2" xfId="27705" xr:uid="{71638D3E-073B-465B-8079-C421AEEF8FCF}"/>
    <cellStyle name="Comma 9 3 5 2 2 2" xfId="31195" xr:uid="{A200391D-8B39-419F-859D-3D90BFEFCC8C}"/>
    <cellStyle name="Comma 9 3 5 2 2 3" xfId="30814" xr:uid="{66DD9239-68FF-45F3-AF1C-1AA6F4162EB8}"/>
    <cellStyle name="Comma 9 3 5 2 3" xfId="28110" xr:uid="{88E78A97-D798-40B1-B121-601BFA26463A}"/>
    <cellStyle name="Comma 9 3 5 2 4" xfId="15254" xr:uid="{876EBB0C-63E8-4A7B-9EDA-9C1C3871BA2F}"/>
    <cellStyle name="Comma 9 3 5 3" xfId="7707" xr:uid="{BEA5950F-02E1-43FC-B1F1-A36C58FBB631}"/>
    <cellStyle name="Comma 9 3 5 3 2" xfId="18087" xr:uid="{FF85433C-FEC8-47E7-B6A5-8EEC6298B380}"/>
    <cellStyle name="Comma 9 3 5 4" xfId="10540" xr:uid="{65183B43-D80D-49BA-BEF9-F6E503BD1F06}"/>
    <cellStyle name="Comma 9 3 5 4 2" xfId="20920" xr:uid="{21238C72-15FC-4007-A9F9-B93D39F31BED}"/>
    <cellStyle name="Comma 9 3 5 5" xfId="23342" xr:uid="{E1FCD651-C478-44B8-92D8-7921DAE26410}"/>
    <cellStyle name="Comma 9 3 5 6" xfId="12970" xr:uid="{D658D3A0-00E0-4869-960E-19BC6F8649B5}"/>
    <cellStyle name="Comma 9 3 6" xfId="2290" xr:uid="{00000000-0005-0000-0000-000063020000}"/>
    <cellStyle name="Comma 9 3 6 2" xfId="7416" xr:uid="{025F373A-BE43-4E48-85A7-5A7239E2FC8F}"/>
    <cellStyle name="Comma 9 3 6 2 2" xfId="17796" xr:uid="{A00288B0-3EAD-4837-B259-F6C4CCB3457F}"/>
    <cellStyle name="Comma 9 3 6 3" xfId="10249" xr:uid="{CA02812C-EBA4-4234-A901-7D6F1FC3AB91}"/>
    <cellStyle name="Comma 9 3 6 3 2" xfId="20629" xr:uid="{8FCD722B-FB2D-486A-89B1-ACD6791E1381}"/>
    <cellStyle name="Comma 9 3 6 4" xfId="25402" xr:uid="{7C46B817-38A3-42C6-882C-98B3949A937A}"/>
    <cellStyle name="Comma 9 3 6 5" xfId="27259" xr:uid="{93B1D2DF-2A26-4BF0-ACE2-6FB4605820E9}"/>
    <cellStyle name="Comma 9 3 6 6" xfId="14963" xr:uid="{828B998B-8124-4DEA-903D-2B09FAA8B816}"/>
    <cellStyle name="Comma 9 3 7" xfId="3825" xr:uid="{9D146E72-9673-49A7-806E-FB272B5C17CE}"/>
    <cellStyle name="Comma 9 3 7 2" xfId="8657" xr:uid="{BC26A82D-0058-4EFB-8C47-948475657A86}"/>
    <cellStyle name="Comma 9 3 7 2 2" xfId="19037" xr:uid="{55C8ACED-B877-4D7A-A9B1-AC60BCE92CAA}"/>
    <cellStyle name="Comma 9 3 7 3" xfId="11490" xr:uid="{FDD557D6-8B8B-4718-92FD-32760A075EE3}"/>
    <cellStyle name="Comma 9 3 7 3 2" xfId="21870" xr:uid="{0FD211B6-4E5B-487B-87A0-EE2F7A318503}"/>
    <cellStyle name="Comma 9 3 7 4" xfId="26116" xr:uid="{0E9C60C0-50AC-45C5-A9CD-C7BE1E7C0246}"/>
    <cellStyle name="Comma 9 3 7 5" xfId="28093" xr:uid="{1633684F-EEAE-4F4D-8516-7185672DF3DD}"/>
    <cellStyle name="Comma 9 3 7 6" xfId="16204" xr:uid="{301EE679-6692-44AB-93B8-513D570952F7}"/>
    <cellStyle name="Comma 9 3 8" xfId="4931" xr:uid="{77B32B7E-E9F2-43A7-9503-9206BCE0429D}"/>
    <cellStyle name="Comma 9 3 8 2" xfId="14223" xr:uid="{84EDABC1-9EAF-47EA-9F3B-282B5B0532D7}"/>
    <cellStyle name="Comma 9 3 9" xfId="6676" xr:uid="{E1EE7C5D-FE69-4EF7-AC70-A5F4889A2F0D}"/>
    <cellStyle name="Comma 9 3 9 2" xfId="17056" xr:uid="{742713B6-8D96-48AF-8C04-8C2D9EA52616}"/>
    <cellStyle name="Comma 9 4" xfId="543" xr:uid="{00000000-0005-0000-0000-00002D030000}"/>
    <cellStyle name="Comma 9 4 10" xfId="12679" xr:uid="{3C78FD5E-2306-4C10-B6FB-57929E2C1CCB}"/>
    <cellStyle name="Comma 9 4 2" xfId="1833" xr:uid="{00000000-0005-0000-0000-00002E030000}"/>
    <cellStyle name="Comma 9 4 2 2" xfId="3083" xr:uid="{00000000-0005-0000-0000-00006A020000}"/>
    <cellStyle name="Comma 9 4 2 2 2" xfId="8162" xr:uid="{D45C281E-EDA4-4C74-897C-FA30A35FA9EC}"/>
    <cellStyle name="Comma 9 4 2 2 2 2" xfId="28834" xr:uid="{5EAC4C5F-3550-465C-8620-97567FEA2F7B}"/>
    <cellStyle name="Comma 9 4 2 2 2 3" xfId="28399" xr:uid="{D04C0551-F87A-4571-AF8D-4BD6E13F12A9}"/>
    <cellStyle name="Comma 9 4 2 2 2 4" xfId="18542" xr:uid="{0B0475C1-0F95-4754-8A42-092F6CFCE269}"/>
    <cellStyle name="Comma 9 4 2 2 3" xfId="10995" xr:uid="{505883EF-447C-4761-BB1F-648E3A0C6355}"/>
    <cellStyle name="Comma 9 4 2 2 3 2" xfId="21375" xr:uid="{3D737D26-8D47-42D5-BB22-1E4818534386}"/>
    <cellStyle name="Comma 9 4 2 2 4" xfId="24004" xr:uid="{96A29539-771F-4E38-884F-6CC3BCAFD248}"/>
    <cellStyle name="Comma 9 4 2 2 5" xfId="15709" xr:uid="{412DA1D9-9811-42B5-8081-0F6DE9609973}"/>
    <cellStyle name="Comma 9 4 2 3" xfId="2863" xr:uid="{00000000-0005-0000-0000-00002E030000}"/>
    <cellStyle name="Comma 9 4 2 4" xfId="5655" xr:uid="{FACDA99C-DDD8-460F-90C1-E63427823092}"/>
    <cellStyle name="Comma 9 4 2 4 2" xfId="29779" xr:uid="{E30DC661-0A7D-4302-84B9-97F8610FC21A}"/>
    <cellStyle name="Comma 9 4 2 5" xfId="24263" xr:uid="{3265BF72-9522-42AA-B61C-3BDC8B8C2FEA}"/>
    <cellStyle name="Comma 9 4 2 6" xfId="13595" xr:uid="{777200A9-6584-4AD9-8F33-936578F81C45}"/>
    <cellStyle name="Comma 9 4 3" xfId="1834" xr:uid="{00000000-0005-0000-0000-00002F030000}"/>
    <cellStyle name="Comma 9 4 3 2" xfId="2685" xr:uid="{00000000-0005-0000-0000-00006B020000}"/>
    <cellStyle name="Comma 9 4 3 2 2" xfId="7808" xr:uid="{E331375F-8633-44FE-825C-9D28423035A0}"/>
    <cellStyle name="Comma 9 4 3 2 2 2" xfId="18188" xr:uid="{1DAC768A-1B7D-40B1-827C-C4417E242BA6}"/>
    <cellStyle name="Comma 9 4 3 2 3" xfId="10641" xr:uid="{70FCB1B9-77A8-47C2-8CD6-DDBFED7DE979}"/>
    <cellStyle name="Comma 9 4 3 2 3 2" xfId="21021" xr:uid="{F4D14E92-635C-44F3-AF4A-2EE9D0000A5A}"/>
    <cellStyle name="Comma 9 4 3 2 4" xfId="15355" xr:uid="{A80AE682-E449-4C51-8007-0414D76349D1}"/>
    <cellStyle name="Comma 9 4 3 2 5" xfId="30444" xr:uid="{B26AB995-9DA7-45C6-8F4A-F83B12EC79F3}"/>
    <cellStyle name="Comma 9 4 3 3" xfId="2865" xr:uid="{00000000-0005-0000-0000-00002F030000}"/>
    <cellStyle name="Comma 9 4 3 4" xfId="5656" xr:uid="{5A2DC35C-DA84-47EE-9C97-6ECF34E3F1B9}"/>
    <cellStyle name="Comma 9 4 3 4 2" xfId="29756" xr:uid="{3FF33E2E-17F3-4806-92DB-FC2FBAC24A0C}"/>
    <cellStyle name="Comma 9 4 3 5" xfId="23995" xr:uid="{5E6A089C-D917-41FC-BC1A-85B936181ADC}"/>
    <cellStyle name="Comma 9 4 3 6" xfId="13097" xr:uid="{CA7AFE53-3DF3-4060-99A5-F06C7E393E9D}"/>
    <cellStyle name="Comma 9 4 4" xfId="1832" xr:uid="{00000000-0005-0000-0000-000030030000}"/>
    <cellStyle name="Comma 9 4 4 2" xfId="4625" xr:uid="{FE65B954-A8A9-4EAA-8C9D-BB93F9307337}"/>
    <cellStyle name="Comma 9 4 4 2 2" xfId="9396" xr:uid="{CC2D082B-9568-4061-BFBC-7503E89197A5}"/>
    <cellStyle name="Comma 9 4 4 2 2 2" xfId="19776" xr:uid="{1081FF1A-E036-4CD8-8BA8-9FC86411E3A1}"/>
    <cellStyle name="Comma 9 4 4 2 3" xfId="12229" xr:uid="{857A7544-3BCE-4D2B-A6D8-4060EFC69FAD}"/>
    <cellStyle name="Comma 9 4 4 2 3 2" xfId="22609" xr:uid="{3C845386-DD0D-4613-A146-6785A04FC2CA}"/>
    <cellStyle name="Comma 9 4 4 2 4" xfId="28494" xr:uid="{A373CDC8-DBDB-4B19-BFB6-C534F20C37EB}"/>
    <cellStyle name="Comma 9 4 4 2 5" xfId="26180" xr:uid="{54DC8C73-61C9-4057-873E-9401108C2B6F}"/>
    <cellStyle name="Comma 9 4 4 2 6" xfId="16943" xr:uid="{52C391CC-B8A7-420E-80D5-E049C16AC34D}"/>
    <cellStyle name="Comma 9 4 4 3" xfId="25129" xr:uid="{2F96BC45-D1A8-477B-912B-54E4C4A93C35}"/>
    <cellStyle name="Comma 9 4 5" xfId="4134" xr:uid="{3A5B6A9D-E2F9-4176-8736-970E7F931A38}"/>
    <cellStyle name="Comma 9 4 5 2" xfId="8905" xr:uid="{231E58DE-E60E-4884-A444-43E1D087A008}"/>
    <cellStyle name="Comma 9 4 5 2 2" xfId="29010" xr:uid="{50BE6FA5-AEA9-4730-8B03-94597896F2AC}"/>
    <cellStyle name="Comma 9 4 5 2 3" xfId="27945" xr:uid="{FC375E88-CEB9-42BF-B05D-CC17C8C7FACB}"/>
    <cellStyle name="Comma 9 4 5 2 4" xfId="19285" xr:uid="{8C961C43-0FD4-4DE2-AF9A-F682BF2269EA}"/>
    <cellStyle name="Comma 9 4 5 2 5" xfId="31015" xr:uid="{C70E7451-E225-40B7-9553-75756977E965}"/>
    <cellStyle name="Comma 9 4 5 3" xfId="11738" xr:uid="{97DBAD62-6B6E-4B36-BEDA-3E9C71377653}"/>
    <cellStyle name="Comma 9 4 5 3 2" xfId="22118" xr:uid="{5B2E8434-CDB6-4456-9914-5C1A52D21BA2}"/>
    <cellStyle name="Comma 9 4 5 4" xfId="23807" xr:uid="{43B1E241-E8F2-4E70-A670-726EB7856799}"/>
    <cellStyle name="Comma 9 4 5 5" xfId="16452" xr:uid="{1D690D66-5B99-40BC-A859-3606B2565E5A}"/>
    <cellStyle name="Comma 9 4 6" xfId="4932" xr:uid="{0091691E-B76B-4D47-B30A-70E1F774625F}"/>
    <cellStyle name="Comma 9 4 6 2" xfId="27139" xr:uid="{03F91043-8AF1-4A18-845A-F17760B2E279}"/>
    <cellStyle name="Comma 9 4 6 3" xfId="26023" xr:uid="{60957D1F-98E5-47F2-8A98-70467DECF462}"/>
    <cellStyle name="Comma 9 4 6 4" xfId="14224" xr:uid="{5C397A5E-5721-42D2-9020-F116BDBE3D50}"/>
    <cellStyle name="Comma 9 4 7" xfId="6677" xr:uid="{BF37F11C-F416-4874-9EC2-E625A9DD0D55}"/>
    <cellStyle name="Comma 9 4 7 2" xfId="25855" xr:uid="{6DBE41EF-36D8-4C35-8416-709ECA033017}"/>
    <cellStyle name="Comma 9 4 7 3" xfId="27648" xr:uid="{12019546-0995-48DF-B220-09A66AC498C8}"/>
    <cellStyle name="Comma 9 4 7 4" xfId="17057" xr:uid="{32AF84CE-B18D-464C-A70E-6DE5EC154F9A}"/>
    <cellStyle name="Comma 9 4 8" xfId="9510" xr:uid="{9CB2F9B3-66D1-40D1-952E-C5E337CE3155}"/>
    <cellStyle name="Comma 9 4 8 2" xfId="19890" xr:uid="{EACFA2CD-C989-4EFF-B1E9-0B93E72AA165}"/>
    <cellStyle name="Comma 9 4 9" xfId="23379" xr:uid="{DC4BC53C-6F1B-438D-AE51-C463E2080EF4}"/>
    <cellStyle name="Comma 9 5" xfId="544" xr:uid="{00000000-0005-0000-0000-000031030000}"/>
    <cellStyle name="Comma 9 5 10" xfId="13596" xr:uid="{83B15E35-6B93-4D49-AEF8-1630BB09035E}"/>
    <cellStyle name="Comma 9 5 2" xfId="1836" xr:uid="{00000000-0005-0000-0000-000032030000}"/>
    <cellStyle name="Comma 9 5 2 2" xfId="23871" xr:uid="{DCC8170A-53AF-458D-A295-81F5DBDF94FB}"/>
    <cellStyle name="Comma 9 5 2 2 2" xfId="29733" xr:uid="{4EE9F0A9-B64B-4BBC-877F-5C2DC9EA782C}"/>
    <cellStyle name="Comma 9 5 2 2 2 2" xfId="30816" xr:uid="{7DDDB3C0-0AA8-429A-9485-C1BA4A808B64}"/>
    <cellStyle name="Comma 9 5 2 3" xfId="25739" xr:uid="{BD4F76CC-DB4F-408A-9F04-DD94FC6E59F4}"/>
    <cellStyle name="Comma 9 5 2 4" xfId="30061"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3" xr:uid="{8A7F21B0-5A5D-4C74-B81C-486ACD5191D6}"/>
    <cellStyle name="Comma 9 5 5 2 2" xfId="19573" xr:uid="{E6AFE00C-408F-49CE-97BB-B98173877846}"/>
    <cellStyle name="Comma 9 5 5 2 3" xfId="31087" xr:uid="{2CDF2188-A78B-4855-8CE4-F384313AF8EE}"/>
    <cellStyle name="Comma 9 5 5 2 4" xfId="30815" xr:uid="{A68B76D1-A43A-4AAC-9BB7-E9A4D4A197E0}"/>
    <cellStyle name="Comma 9 5 5 3" xfId="12026" xr:uid="{5D6BBF46-0E92-42E9-8FE6-45DB54368DB5}"/>
    <cellStyle name="Comma 9 5 5 3 2" xfId="22406" xr:uid="{BDC8279A-D582-4486-AC4B-D513E2A5B65C}"/>
    <cellStyle name="Comma 9 5 5 4" xfId="16740" xr:uid="{537E17A7-7BE3-4DD4-B5E0-334C97CB41B1}"/>
    <cellStyle name="Comma 9 5 6" xfId="4933" xr:uid="{3BEECAB2-096E-478B-8733-052CC5DA46D1}"/>
    <cellStyle name="Comma 9 5 6 2" xfId="14225" xr:uid="{132FD597-578A-4B73-932F-F8193B464CB5}"/>
    <cellStyle name="Comma 9 5 7" xfId="6678" xr:uid="{C13BDEBE-EC6F-4B5B-B3FF-187FD5333AD1}"/>
    <cellStyle name="Comma 9 5 7 2" xfId="17058" xr:uid="{640FFE14-AE5F-4D33-94EA-47F986E50348}"/>
    <cellStyle name="Comma 9 5 8" xfId="9511" xr:uid="{A92927A1-ABCD-49F8-9AAF-A2700459F7EF}"/>
    <cellStyle name="Comma 9 5 8 2" xfId="19891" xr:uid="{6FC0863A-4F9B-40B6-857E-4D242A7598FA}"/>
    <cellStyle name="Comma 9 5 9" xfId="25536" xr:uid="{D2C37B91-35F4-4516-8914-A4B4F52CA9F9}"/>
    <cellStyle name="Comma 9 6" xfId="1838" xr:uid="{00000000-0005-0000-0000-000035030000}"/>
    <cellStyle name="Comma 9 6 2" xfId="2880" xr:uid="{00000000-0005-0000-0000-00006D020000}"/>
    <cellStyle name="Comma 9 6 2 2" xfId="7996" xr:uid="{F8DF9D05-4BF2-44A5-8B37-515E769FFBD5}"/>
    <cellStyle name="Comma 9 6 2 2 2" xfId="28511" xr:uid="{72FA9D96-51E4-4F4A-978B-4A85F827A191}"/>
    <cellStyle name="Comma 9 6 2 2 2 2" xfId="31206" xr:uid="{AC86CCF5-87B5-486C-A95D-B373481C3E5D}"/>
    <cellStyle name="Comma 9 6 2 2 2 3" xfId="30817" xr:uid="{A3D88B5A-1B43-49B3-A188-71217E96AF43}"/>
    <cellStyle name="Comma 9 6 2 2 3" xfId="28127" xr:uid="{13D8EEBD-E61C-47F1-8E6D-4914C778CF50}"/>
    <cellStyle name="Comma 9 6 2 2 4" xfId="18376" xr:uid="{2FBE579A-0724-40CE-A96C-AE6C5A8A6738}"/>
    <cellStyle name="Comma 9 6 2 3" xfId="10829" xr:uid="{117361D7-DE3B-48DA-A416-490B2DBE8F56}"/>
    <cellStyle name="Comma 9 6 2 3 2" xfId="21209" xr:uid="{4B1EFDCC-AF3A-4AA3-A4B3-4EA13FEE091E}"/>
    <cellStyle name="Comma 9 6 2 4" xfId="23706" xr:uid="{52309564-43A7-44AD-ACC3-88FC48623B4F}"/>
    <cellStyle name="Comma 9 6 2 5" xfId="15543" xr:uid="{A5167BCE-42C2-4F06-B756-5F61D70AB861}"/>
    <cellStyle name="Comma 9 6 3" xfId="3701" xr:uid="{00000000-0005-0000-0000-000035030000}"/>
    <cellStyle name="Comma 9 6 4" xfId="5657" xr:uid="{F0889DBC-5892-417F-8EE7-FA192F9E9925}"/>
    <cellStyle name="Comma 9 6 4 2" xfId="29767" xr:uid="{B3881E7F-EA6D-4505-A0C2-F6197E7FCB7D}"/>
    <cellStyle name="Comma 9 6 5" xfId="24582" xr:uid="{56AB86CB-57DE-41F5-A230-5CEEE65EC711}"/>
    <cellStyle name="Comma 9 6 6" xfId="13377" xr:uid="{9075C2A9-E0C7-42DA-8F05-B5C16EE5D13C}"/>
    <cellStyle name="Comma 9 7" xfId="1839" xr:uid="{00000000-0005-0000-0000-000036030000}"/>
    <cellStyle name="Comma 9 7 2" xfId="2480" xr:uid="{00000000-0005-0000-0000-00006E020000}"/>
    <cellStyle name="Comma 9 7 2 2" xfId="7604" xr:uid="{D5B135C5-3CB5-4DF1-B349-0B52A0BC6519}"/>
    <cellStyle name="Comma 9 7 2 2 2" xfId="17984" xr:uid="{839A207B-8E9A-435A-B9A2-4DB69BB8C548}"/>
    <cellStyle name="Comma 9 7 2 3" xfId="10437" xr:uid="{7A2A9931-09CA-4C00-8628-5260613B428F}"/>
    <cellStyle name="Comma 9 7 2 3 2" xfId="20817" xr:uid="{BB635F78-7B5F-469E-A4E1-A95E414DCC15}"/>
    <cellStyle name="Comma 9 7 2 4" xfId="27707" xr:uid="{E697571F-732E-4AA2-8232-8ADA520FD7E3}"/>
    <cellStyle name="Comma 9 7 2 5" xfId="27042" xr:uid="{2C8384A5-EDEB-4BC1-BCE6-5F8E40BA29C5}"/>
    <cellStyle name="Comma 9 7 2 6" xfId="15151" xr:uid="{5BA22906-1C66-4AAA-9480-D2A998B67ED2}"/>
    <cellStyle name="Comma 9 7 3" xfId="3659" xr:uid="{00000000-0005-0000-0000-000036030000}"/>
    <cellStyle name="Comma 9 7 4" xfId="5658" xr:uid="{30261AFC-BC09-4145-A1C1-20C674F34240}"/>
    <cellStyle name="Comma 9 7 4 2" xfId="29865" xr:uid="{F821CFCD-FFB9-4C80-B833-DA30AE5E5A8C}"/>
    <cellStyle name="Comma 9 7 5" xfId="24923" xr:uid="{29E6EB39-4CF9-46EE-BB9A-ACC34553CA10}"/>
    <cellStyle name="Comma 9 7 6" xfId="12867" xr:uid="{B716D2F0-27D6-45B7-9D21-02D2AFFE409C}"/>
    <cellStyle name="Comma 9 8" xfId="1819" xr:uid="{00000000-0005-0000-0000-000037030000}"/>
    <cellStyle name="Comma 9 8 2" xfId="2174" xr:uid="{00000000-0005-0000-0000-000055020000}"/>
    <cellStyle name="Comma 9 8 2 2" xfId="7300" xr:uid="{0681815D-DA0A-44AC-B63D-096C72FAF05F}"/>
    <cellStyle name="Comma 9 8 2 2 2" xfId="17680" xr:uid="{4E66BBA4-5680-4D52-8C98-7FD554A826E1}"/>
    <cellStyle name="Comma 9 8 2 3" xfId="10133" xr:uid="{8A8E8938-B03B-4A5B-B9C5-378A6A3693A6}"/>
    <cellStyle name="Comma 9 8 2 3 2" xfId="20513" xr:uid="{50971F9A-6718-488A-A0F2-E7DA43E14EA9}"/>
    <cellStyle name="Comma 9 8 2 4" xfId="27924" xr:uid="{0F5FA70B-01F5-4593-A104-BDD6E3273FAB}"/>
    <cellStyle name="Comma 9 8 2 5" xfId="25963" xr:uid="{B66DC2D6-5D54-4F8E-82C0-EC4FEB159109}"/>
    <cellStyle name="Comma 9 8 2 6" xfId="14847" xr:uid="{80F29169-2463-4D00-9FF7-78830790E047}"/>
    <cellStyle name="Comma 9 8 3" xfId="3546" xr:uid="{00000000-0005-0000-0000-000037030000}"/>
    <cellStyle name="Comma 9 8 4" xfId="25253" xr:uid="{002E24B2-B2C8-44B9-8713-3DE11B6D9157}"/>
    <cellStyle name="Comma 9 9" xfId="3877" xr:uid="{843F6AD1-FCB4-445A-AA8D-FE1C9F50769F}"/>
    <cellStyle name="Comma 9 9 2" xfId="8708" xr:uid="{95A34064-24CD-4754-9807-8A57438B2F68}"/>
    <cellStyle name="Comma 9 9 2 2" xfId="19088" xr:uid="{7555BDD1-0452-4A18-A1C8-2D9D28563F51}"/>
    <cellStyle name="Comma 9 9 3" xfId="11541" xr:uid="{6B5AB9F2-6D06-45A2-91F3-BB97F134CEA2}"/>
    <cellStyle name="Comma 9 9 3 2" xfId="21921" xr:uid="{5C5B9B25-98D4-49A4-940B-809F1F4D44DD}"/>
    <cellStyle name="Comma 9 9 4" xfId="28053" xr:uid="{86BCF2E4-A5F7-4B4D-9E16-0B7509DA28D2}"/>
    <cellStyle name="Comma 9 9 5" xfId="28682" xr:uid="{7A68E2DD-3DD2-483A-8D01-3717E66A3056}"/>
    <cellStyle name="Comma 9 9 6" xfId="16255" xr:uid="{C6FC2547-1541-496E-83B5-C02EE9239EC9}"/>
    <cellStyle name="Currency" xfId="545" builtinId="4"/>
    <cellStyle name="Currency 10" xfId="9512" xr:uid="{E689EB5D-FEBE-4207-8328-F59950977F17}"/>
    <cellStyle name="Currency 10 2" xfId="19892" xr:uid="{2B6095D5-BCD8-4CCD-85E7-EE646FEB2A7C}"/>
    <cellStyle name="Currency 11" xfId="31725" xr:uid="{50C09DAD-7BB7-4B5C-917D-B69F3EB82B30}"/>
    <cellStyle name="Currency 12" xfId="31726"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2" xr:uid="{F33B5A7B-A6F4-4F39-9943-AAAD1FE7791C}"/>
    <cellStyle name="Currency 2 2 2 2 2" xfId="29675" xr:uid="{8A10BD16-5AEB-494E-881F-7E0D230EA123}"/>
    <cellStyle name="Currency 2 2 2 3" xfId="25760" xr:uid="{8F717FAC-E6A7-4309-961E-F4148D0E234D}"/>
    <cellStyle name="Currency 2 2 3" xfId="1842" xr:uid="{00000000-0005-0000-0000-00003C030000}"/>
    <cellStyle name="Currency 2 2 3 2" xfId="31310" xr:uid="{7BFE6CF7-9CFB-4E56-9502-51B9DDDA54DC}"/>
    <cellStyle name="Currency 2 2 3 3" xfId="31261" xr:uid="{1228AB1E-3502-40BF-A461-A45B15291AD2}"/>
    <cellStyle name="Currency 2 2 4" xfId="1840" xr:uid="{00000000-0005-0000-0000-00003D030000}"/>
    <cellStyle name="Currency 2 2 5" xfId="30403" xr:uid="{6C56C78C-CF80-400B-8AD4-5EA478965CBC}"/>
    <cellStyle name="Currency 2 2 5 2" xfId="30445" xr:uid="{52EAF437-DE7B-45B5-A79E-F2F09DDEC780}"/>
    <cellStyle name="Currency 2 2 6" xfId="31732" xr:uid="{B1431204-32C2-4525-9311-376EB91B9E68}"/>
    <cellStyle name="Currency 2 3" xfId="548" xr:uid="{00000000-0005-0000-0000-00003E030000}"/>
    <cellStyle name="Currency 2 4" xfId="549" xr:uid="{00000000-0005-0000-0000-00003F030000}"/>
    <cellStyle name="Currency 2 4 10" xfId="27031" xr:uid="{E2BB59DD-EAC6-4905-8F26-36D6C8445F5A}"/>
    <cellStyle name="Currency 2 4 11" xfId="14227"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1" xr:uid="{6B07941A-733F-4265-B589-986D489FB7FB}"/>
    <cellStyle name="Currency 2 4 2 5 2" xfId="17061" xr:uid="{A75C8787-838D-458D-9893-435FAFB16D29}"/>
    <cellStyle name="Currency 2 4 2 6" xfId="9514" xr:uid="{4A2CCE91-071D-4DFC-94AA-3F311A8B76DD}"/>
    <cellStyle name="Currency 2 4 2 6 2" xfId="19894" xr:uid="{F9F12B49-8742-44E9-86C5-23FD4B485300}"/>
    <cellStyle name="Currency 2 4 2 7" xfId="25184" xr:uid="{8C613C50-0C1C-451F-91C4-8486798283CE}"/>
    <cellStyle name="Currency 2 4 2 8" xfId="14228" xr:uid="{F0C44351-F905-47A4-AD58-729DEE0B4430}"/>
    <cellStyle name="Currency 2 4 3" xfId="1847" xr:uid="{00000000-0005-0000-0000-000044030000}"/>
    <cellStyle name="Currency 2 4 3 2" xfId="31311" xr:uid="{63EA3BD5-D743-4D3E-B117-DC4C143B3472}"/>
    <cellStyle name="Currency 2 4 3 3" xfId="31270" xr:uid="{143BD92B-F210-4D52-85D1-C1196C82AA7E}"/>
    <cellStyle name="Currency 2 4 4" xfId="1848" xr:uid="{00000000-0005-0000-0000-000045030000}"/>
    <cellStyle name="Currency 2 4 5" xfId="1843" xr:uid="{00000000-0005-0000-0000-000046030000}"/>
    <cellStyle name="Currency 2 4 6" xfId="6680" xr:uid="{8CFBB05E-FC06-4B48-9CB7-78AB3B06959E}"/>
    <cellStyle name="Currency 2 4 6 2" xfId="17060" xr:uid="{24208534-EA6E-486C-9511-89CD5A46A0BC}"/>
    <cellStyle name="Currency 2 4 6 3" xfId="29820" xr:uid="{7495F884-4559-4BB6-B6DD-02CAC4FD0E91}"/>
    <cellStyle name="Currency 2 4 7" xfId="9513" xr:uid="{E9C1AF90-268C-4F7A-A2C6-48777BDDBCCB}"/>
    <cellStyle name="Currency 2 4 7 2" xfId="19893" xr:uid="{58A25324-231A-479A-B501-749E4161E97F}"/>
    <cellStyle name="Currency 2 4 8" xfId="24632" xr:uid="{27BCA51D-A890-4632-B002-5D71C0530BA5}"/>
    <cellStyle name="Currency 2 4 9" xfId="22900" xr:uid="{F015D0BA-F72C-4632-855D-37F062B28834}"/>
    <cellStyle name="Currency 2 5" xfId="1849" xr:uid="{00000000-0005-0000-0000-000047030000}"/>
    <cellStyle name="Currency 2 5 2" xfId="31272" xr:uid="{C9960BEB-433F-4D8A-AB3D-38B8005C5B97}"/>
    <cellStyle name="Currency 2 5 3" xfId="31312" xr:uid="{17E81078-713B-441E-8C51-6F85DC0B3771}"/>
    <cellStyle name="Currency 2 5 4" xfId="31254" xr:uid="{71529EA7-54A6-4052-B414-B4F635F70A11}"/>
    <cellStyle name="Currency 2 6" xfId="30402" xr:uid="{BCAB48D8-82F5-4F43-A322-3E67DE7472E1}"/>
    <cellStyle name="Currency 2 6 2" xfId="31260" xr:uid="{E8739B1A-634F-45BD-BCE4-041B23EE0F95}"/>
    <cellStyle name="Currency 2 7" xfId="31731" xr:uid="{64F74D17-D806-4C43-B557-ADB798BEED05}"/>
    <cellStyle name="Currency 3" xfId="551" xr:uid="{00000000-0005-0000-0000-000048030000}"/>
    <cellStyle name="Currency 3 10" xfId="30619" xr:uid="{CC98C09A-FB90-4F09-8713-CE67BE1C4FA6}"/>
    <cellStyle name="Currency 3 11" xfId="30917" xr:uid="{AC79C766-96F4-4BB0-9D53-CAD075CD5FB9}"/>
    <cellStyle name="Currency 3 12" xfId="31730" xr:uid="{BBB3409B-21CA-4FEF-99F6-CD30D3F98184}"/>
    <cellStyle name="Currency 3 2" xfId="552" xr:uid="{00000000-0005-0000-0000-000049030000}"/>
    <cellStyle name="Currency 3 2 2" xfId="1851" xr:uid="{00000000-0005-0000-0000-00004A030000}"/>
    <cellStyle name="Currency 3 2 2 2" xfId="30603" xr:uid="{87CC1BB8-D490-4CBA-AE62-52158B1BF23D}"/>
    <cellStyle name="Currency 3 2 2 2 2" xfId="30819" xr:uid="{0C94806D-7676-421F-9E69-D685AFF23599}"/>
    <cellStyle name="Currency 3 2 2 3" xfId="30564" xr:uid="{1EE52B54-EC85-4641-BC5E-D5D513A14121}"/>
    <cellStyle name="Currency 3 2 2 4" xfId="30930" xr:uid="{9104C6C5-305B-4CE0-B9BE-66CC40287E6D}"/>
    <cellStyle name="Currency 3 2 3" xfId="1852" xr:uid="{00000000-0005-0000-0000-00004B030000}"/>
    <cellStyle name="Currency 3 2 3 2" xfId="30614" xr:uid="{2D020D6F-B1E2-42BA-9525-8CD612C11686}"/>
    <cellStyle name="Currency 3 2 3 2 2" xfId="30820" xr:uid="{793F920B-E972-4134-AAFB-C8B0826B0E0C}"/>
    <cellStyle name="Currency 3 2 3 3" xfId="30575" xr:uid="{B4E6E47A-8B2C-4E61-BB8D-30D9C4F7C82A}"/>
    <cellStyle name="Currency 3 2 3 4" xfId="30941" xr:uid="{F852420D-7AB5-4DD1-92DF-D97324C12DE3}"/>
    <cellStyle name="Currency 3 2 4" xfId="1850" xr:uid="{00000000-0005-0000-0000-00004C030000}"/>
    <cellStyle name="Currency 3 2 4 2" xfId="30556" xr:uid="{143D821B-A1E5-45AA-8D28-FA09A9A6E54E}"/>
    <cellStyle name="Currency 3 2 4 2 2" xfId="30821" xr:uid="{5A603EFF-9CB2-4DC6-9418-67911C9EF2AE}"/>
    <cellStyle name="Currency 3 2 5" xfId="6682" xr:uid="{4FCFE811-3755-46F4-8803-2EFC844A90DA}"/>
    <cellStyle name="Currency 3 2 5 2" xfId="17062" xr:uid="{1F927C96-6E01-4C40-9B2D-7222789598FC}"/>
    <cellStyle name="Currency 3 2 5 2 2" xfId="30818" xr:uid="{82416E93-F733-465F-9221-BF5CA319CA6B}"/>
    <cellStyle name="Currency 3 2 5 3" xfId="30446" xr:uid="{CFB4445B-2822-44EE-97D3-586E0F3CB5E1}"/>
    <cellStyle name="Currency 3 2 6" xfId="9515" xr:uid="{A25B73E7-4A18-4EDD-982A-FC35F1B762F1}"/>
    <cellStyle name="Currency 3 2 6 2" xfId="19895" xr:uid="{FCE94371-A497-4F1A-B43C-D5DF03027CDF}"/>
    <cellStyle name="Currency 3 2 7" xfId="25616" xr:uid="{E1682AC9-7E11-46F4-8DF3-337BFBCF6CAC}"/>
    <cellStyle name="Currency 3 2 8" xfId="14229" xr:uid="{ADDB2CFA-D549-4A22-A71D-B2AEB10EA70D}"/>
    <cellStyle name="Currency 3 3" xfId="30412" xr:uid="{D9261D7C-4BB0-4F23-8A7D-89513C8C9F65}"/>
    <cellStyle name="Currency 3 4" xfId="30413" xr:uid="{56B42A0C-41FC-4CE6-B7AD-37115BE76475}"/>
    <cellStyle name="Currency 3 4 2" xfId="30447" xr:uid="{FAFC5492-58AD-4064-AA46-E99FA44DE317}"/>
    <cellStyle name="Currency 3 4 2 2" xfId="30604" xr:uid="{26A558A6-6954-4BC7-9B2E-CB04CA19DF15}"/>
    <cellStyle name="Currency 3 4 2 2 2" xfId="30822" xr:uid="{BAD0F4FB-A620-4584-9052-59B615478FE4}"/>
    <cellStyle name="Currency 3 4 2 3" xfId="30565" xr:uid="{CF89AC64-B129-47C4-9033-859EF82BC59F}"/>
    <cellStyle name="Currency 3 4 2 4" xfId="30931" xr:uid="{BFD1A78F-8924-435D-8C6C-0D4901C78012}"/>
    <cellStyle name="Currency 3 4 3" xfId="30557" xr:uid="{20CD84F8-EDE8-4AF4-B532-A3E1B5109EF4}"/>
    <cellStyle name="Currency 3 4 3 2" xfId="30634" xr:uid="{DF88B98C-68E1-47F3-A338-2C5D7520D934}"/>
    <cellStyle name="Currency 3 4 3 3" xfId="30944" xr:uid="{45BC16B4-B7BF-4099-8716-EADE89E871F5}"/>
    <cellStyle name="Currency 3 4 4" xfId="30590" xr:uid="{68808DD4-EE59-4BA1-BF12-A45A21B1D415}"/>
    <cellStyle name="Currency 3 4 5" xfId="30623" xr:uid="{D16E1CA0-3C3A-427D-9FC3-9BB85E6A1553}"/>
    <cellStyle name="Currency 3 4 6" xfId="30921" xr:uid="{FAD81B93-BBB8-43D5-BD80-94DF096C6A51}"/>
    <cellStyle name="Currency 3 5" xfId="30414" xr:uid="{81863DDD-1FEA-49F1-AEA7-615BE80C86A1}"/>
    <cellStyle name="Currency 3 5 2" xfId="30448" xr:uid="{CE9DCB24-732B-4ADA-857C-6F58DD618B77}"/>
    <cellStyle name="Currency 3 5 2 2" xfId="30605" xr:uid="{34227F4F-8C86-4B60-BC19-C90512E35E07}"/>
    <cellStyle name="Currency 3 5 2 2 2" xfId="30823" xr:uid="{239D24BD-EA61-4223-A6AC-E2D0B4B19C16}"/>
    <cellStyle name="Currency 3 5 2 3" xfId="30566" xr:uid="{DD97E0D8-3A98-41BE-B0BE-039F013CA0A8}"/>
    <cellStyle name="Currency 3 5 2 4" xfId="30932" xr:uid="{7558C0CC-CC3C-48DB-873C-E663906AD405}"/>
    <cellStyle name="Currency 3 5 3" xfId="30591" xr:uid="{06599778-836F-4CFE-92BA-FDF17CE2D98E}"/>
    <cellStyle name="Currency 3 5 3 2" xfId="30635" xr:uid="{2D11F2B4-9C32-4FD4-856C-702A205F961B}"/>
    <cellStyle name="Currency 3 5 3 3" xfId="30945" xr:uid="{DF42840B-E34C-485E-9570-C84EC1F5ECCC}"/>
    <cellStyle name="Currency 3 5 4" xfId="30624" xr:uid="{DFF81114-405C-4BD9-882E-3E6DCC627BBA}"/>
    <cellStyle name="Currency 3 5 5" xfId="30922" xr:uid="{889487E8-CDE1-4124-A152-07293079280A}"/>
    <cellStyle name="Currency 3 6" xfId="30555" xr:uid="{E6F281E3-0276-4ECA-AC9C-37A1F772038D}"/>
    <cellStyle name="Currency 3 7" xfId="30572" xr:uid="{5086352A-41FE-4853-9FBE-0A6014B61D30}"/>
    <cellStyle name="Currency 3 7 2" xfId="30611" xr:uid="{7367140C-062D-4451-8ECD-8EE326D93E2A}"/>
    <cellStyle name="Currency 3 7 3" xfId="30630" xr:uid="{EE3C1B3E-C238-41D4-83A6-0E95DA0C6E18}"/>
    <cellStyle name="Currency 3 7 4" xfId="30937" xr:uid="{95BC5195-8BFF-481F-A698-758C4BBDB773}"/>
    <cellStyle name="Currency 3 8" xfId="30545" xr:uid="{0CD1A085-9703-4560-91E9-56A6256AB4B6}"/>
    <cellStyle name="Currency 3 9" xfId="30576" xr:uid="{DB854ECE-A65B-4464-A0DC-C7561B51E415}"/>
    <cellStyle name="Currency 4" xfId="553" xr:uid="{00000000-0005-0000-0000-00004D030000}"/>
    <cellStyle name="Currency 4 10" xfId="554" xr:uid="{00000000-0005-0000-0000-00004E030000}"/>
    <cellStyle name="Currency 4 10 10" xfId="12681" xr:uid="{C89A52B3-84DE-4D56-AB19-F2222440D6C3}"/>
    <cellStyle name="Currency 4 10 2" xfId="1855" xr:uid="{00000000-0005-0000-0000-00004F030000}"/>
    <cellStyle name="Currency 4 10 2 2" xfId="3084" xr:uid="{00000000-0005-0000-0000-000075020000}"/>
    <cellStyle name="Currency 4 10 2 2 2" xfId="8163" xr:uid="{7A792EC4-ACE5-466A-BF18-DA894CE6B7E6}"/>
    <cellStyle name="Currency 4 10 2 2 2 2" xfId="18543" xr:uid="{82EF5D85-311B-4726-91D4-7AEA7459CB9A}"/>
    <cellStyle name="Currency 4 10 2 2 3" xfId="10996" xr:uid="{18F09CAA-3970-48F4-8028-B9700EEADCCB}"/>
    <cellStyle name="Currency 4 10 2 2 3 2" xfId="21376" xr:uid="{FBE3B2B8-BF65-4F7D-810C-65B197035DF8}"/>
    <cellStyle name="Currency 4 10 2 2 4" xfId="28668" xr:uid="{6B3573D9-B002-4527-BE7A-14C87DB37E3F}"/>
    <cellStyle name="Currency 4 10 2 2 5" xfId="28002" xr:uid="{3458A60A-E96B-4782-9C92-3C1E6BE08ED3}"/>
    <cellStyle name="Currency 4 10 2 2 6" xfId="15710" xr:uid="{EE4DF844-B7A5-4C38-8430-F6129C4964E3}"/>
    <cellStyle name="Currency 4 10 2 3" xfId="2052" xr:uid="{00000000-0005-0000-0000-00004F030000}"/>
    <cellStyle name="Currency 4 10 2 4" xfId="5659" xr:uid="{A2AAE002-0A20-488C-9C52-4228652B0BF6}"/>
    <cellStyle name="Currency 4 10 2 4 2" xfId="29780" xr:uid="{BF8FBF9C-A9AE-4570-B79D-C7C876F315A5}"/>
    <cellStyle name="Currency 4 10 2 5" xfId="25409" xr:uid="{B0582985-45F2-4C4B-80A7-F2EC0648FFB9}"/>
    <cellStyle name="Currency 4 10 2 6" xfId="13597" xr:uid="{22E4A5B0-9FF4-47B3-85B5-231E69F48698}"/>
    <cellStyle name="Currency 4 10 3" xfId="1856" xr:uid="{00000000-0005-0000-0000-000050030000}"/>
    <cellStyle name="Currency 4 10 3 2" xfId="24733" xr:uid="{CA990BB0-C204-4B40-886F-F2954B0D0D94}"/>
    <cellStyle name="Currency 4 10 3 3" xfId="24530" xr:uid="{7D6C6936-280A-4C1C-8BFF-53EA962C5745}"/>
    <cellStyle name="Currency 4 10 3 4" xfId="30062" xr:uid="{40918CAD-B437-47A8-B12D-997B4568D142}"/>
    <cellStyle name="Currency 4 10 3 5" xfId="29664" xr:uid="{67C50BD9-2CAF-4C73-BD9D-C799CBCDBB6B}"/>
    <cellStyle name="Currency 4 10 4" xfId="1854" xr:uid="{00000000-0005-0000-0000-000051030000}"/>
    <cellStyle name="Currency 4 10 4 2" xfId="24283" xr:uid="{ED9A845B-35BA-45AD-AF0D-05D9F0ECF894}"/>
    <cellStyle name="Currency 4 10 4 3" xfId="23778" xr:uid="{D5B3556B-A73E-4DB9-A41F-1F71F0BEC923}"/>
    <cellStyle name="Currency 4 10 5" xfId="4136" xr:uid="{28316C04-2271-4F96-8382-FEA953367420}"/>
    <cellStyle name="Currency 4 10 5 2" xfId="8907" xr:uid="{21AE18FF-01CE-414B-8875-3BAD9B9FCB74}"/>
    <cellStyle name="Currency 4 10 5 2 2" xfId="19287" xr:uid="{9966A440-B95F-4ADC-9324-D570952B48A6}"/>
    <cellStyle name="Currency 4 10 5 2 3" xfId="31017" xr:uid="{0871327B-F0E4-4A2A-83E5-48144795B73F}"/>
    <cellStyle name="Currency 4 10 5 2 4" xfId="30824" xr:uid="{F6878F02-5380-4822-B59B-FA3551951465}"/>
    <cellStyle name="Currency 4 10 5 3" xfId="11740" xr:uid="{8EDF15E3-3BF4-4105-81C3-E58B929AF5B2}"/>
    <cellStyle name="Currency 4 10 5 3 2" xfId="22120" xr:uid="{567DDC84-5198-4391-AC59-3C901AD1288D}"/>
    <cellStyle name="Currency 4 10 5 4" xfId="25950" xr:uid="{60920962-F1EA-43F0-A991-A08232A9634E}"/>
    <cellStyle name="Currency 4 10 5 5" xfId="28206" xr:uid="{D87AB717-F7E9-4807-B0A8-76E8CF9660A8}"/>
    <cellStyle name="Currency 4 10 5 6" xfId="16454" xr:uid="{B11E6810-51CE-4318-A490-C1192DB9235C}"/>
    <cellStyle name="Currency 4 10 6" xfId="4936" xr:uid="{F803A6F7-BC98-40BE-B52A-DDBD368BD4A7}"/>
    <cellStyle name="Currency 4 10 6 2" xfId="28037" xr:uid="{24DF6FA4-CC8D-41D8-A018-9EF7C39184F9}"/>
    <cellStyle name="Currency 4 10 6 3" xfId="28438" xr:uid="{BE24D556-7083-4982-A77C-092D2A3B50D3}"/>
    <cellStyle name="Currency 4 10 6 4" xfId="14231" xr:uid="{77673FEB-C8F7-4DBD-9C8B-128DB655EB07}"/>
    <cellStyle name="Currency 4 10 7" xfId="6684" xr:uid="{E7B1152D-13C8-4C51-99D0-C1CE86CA2672}"/>
    <cellStyle name="Currency 4 10 7 2" xfId="17064" xr:uid="{9F440BE2-68A6-4EF1-861E-6FCD31280449}"/>
    <cellStyle name="Currency 4 10 8" xfId="9517" xr:uid="{69CFF2B3-C837-4AF4-82CA-58394D59C04B}"/>
    <cellStyle name="Currency 4 10 8 2" xfId="19897" xr:uid="{2252050E-2952-4216-9021-BCEE2F54784E}"/>
    <cellStyle name="Currency 4 10 9" xfId="24281" xr:uid="{6C0D5AE9-E8ED-4663-A503-398A88041B84}"/>
    <cellStyle name="Currency 4 11" xfId="555" xr:uid="{00000000-0005-0000-0000-000052030000}"/>
    <cellStyle name="Currency 4 11 2" xfId="1858" xr:uid="{00000000-0005-0000-0000-000053030000}"/>
    <cellStyle name="Currency 4 11 2 2" xfId="25669" xr:uid="{6AE32305-D723-4F2B-9726-69A14A97E3DF}"/>
    <cellStyle name="Currency 4 11 2 2 2" xfId="29796" xr:uid="{E480E336-5C3C-44AC-9220-09707E85CE00}"/>
    <cellStyle name="Currency 4 11 2 2 2 2" xfId="30826" xr:uid="{4D352770-668B-4CB1-9BFD-BFF3A4AC1C1B}"/>
    <cellStyle name="Currency 4 11 2 3" xfId="22790" xr:uid="{5ABBA574-11C1-4A53-8D6F-81175CE6891C}"/>
    <cellStyle name="Currency 4 11 2 4" xfId="30042" xr:uid="{91030C44-997A-4D80-B0EF-B6069FB20D88}"/>
    <cellStyle name="Currency 4 11 3" xfId="1859" xr:uid="{00000000-0005-0000-0000-000054030000}"/>
    <cellStyle name="Currency 4 11 4" xfId="1857" xr:uid="{00000000-0005-0000-0000-000055030000}"/>
    <cellStyle name="Currency 4 11 5" xfId="4937" xr:uid="{BFC9E390-F889-4696-9995-875A71621CBA}"/>
    <cellStyle name="Currency 4 11 5 2" xfId="14232" xr:uid="{8AECC12D-B054-4142-9C5F-758968040410}"/>
    <cellStyle name="Currency 4 11 5 2 2" xfId="31117" xr:uid="{C0B40B35-E5C0-4FB5-9DCF-943164FD01CF}"/>
    <cellStyle name="Currency 4 11 5 2 3" xfId="30825" xr:uid="{E4F6EF9A-2249-4A18-99D1-59B07C1167CD}"/>
    <cellStyle name="Currency 4 11 6" xfId="6685" xr:uid="{0B58B3C8-2CC9-497F-8371-C9F709B7FDE3}"/>
    <cellStyle name="Currency 4 11 6 2" xfId="17065" xr:uid="{3DC1AB66-354C-4573-99AC-B2AFCBB0FB06}"/>
    <cellStyle name="Currency 4 11 7" xfId="9518" xr:uid="{8147509B-15A1-4C96-A0C2-45BD4C595CC9}"/>
    <cellStyle name="Currency 4 11 7 2" xfId="19898" xr:uid="{41CBA3BB-6B53-4097-A6A0-65C21B147329}"/>
    <cellStyle name="Currency 4 11 8" xfId="25119" xr:uid="{04ACA9BD-851F-42B7-91D0-95019CD4E73C}"/>
    <cellStyle name="Currency 4 11 9" xfId="13379" xr:uid="{F2C1A7B9-8D2A-4045-8439-6F7BD31BCAD2}"/>
    <cellStyle name="Currency 4 12" xfId="1860" xr:uid="{00000000-0005-0000-0000-000056030000}"/>
    <cellStyle name="Currency 4 12 2" xfId="2435" xr:uid="{00000000-0005-0000-0000-000077020000}"/>
    <cellStyle name="Currency 4 12 2 2" xfId="7559" xr:uid="{3D331767-DFA7-49F7-B67B-E2844C1A1125}"/>
    <cellStyle name="Currency 4 12 2 2 2" xfId="17939" xr:uid="{47AE85F2-3195-456D-AD1F-5296A0FD07A1}"/>
    <cellStyle name="Currency 4 12 2 2 2 2" xfId="31132" xr:uid="{59565F86-36CB-4BB2-8FFA-3406B5C83954}"/>
    <cellStyle name="Currency 4 12 2 2 2 3" xfId="30827" xr:uid="{CADA9377-013A-437D-AE8B-EEFEA9B1C519}"/>
    <cellStyle name="Currency 4 12 2 3" xfId="10392" xr:uid="{74AA856C-1546-48A1-902B-0B9C48E13197}"/>
    <cellStyle name="Currency 4 12 2 3 2" xfId="20772" xr:uid="{DB56C7FD-1566-4A75-8FCC-9C848565BFF6}"/>
    <cellStyle name="Currency 4 12 2 4" xfId="15106" xr:uid="{29096738-BB6A-486C-9D3B-D9E98C7DF5A2}"/>
    <cellStyle name="Currency 4 12 2 5" xfId="30449" xr:uid="{A1023E56-DF96-4373-8785-3BEA0179AB65}"/>
    <cellStyle name="Currency 4 12 3" xfId="3606" xr:uid="{00000000-0005-0000-0000-000056030000}"/>
    <cellStyle name="Currency 4 12 4" xfId="5660" xr:uid="{442882FD-A814-4225-99B5-C1E0B22554C2}"/>
    <cellStyle name="Currency 4 12 4 2" xfId="29744" xr:uid="{80832A7C-4F8F-4063-9660-3EE52C1F2BAF}"/>
    <cellStyle name="Currency 4 12 5" xfId="22760" xr:uid="{63F35A41-69FD-49A0-A60E-7B3978025D2D}"/>
    <cellStyle name="Currency 4 12 6" xfId="12821" xr:uid="{BE8AD55E-3093-4446-86E2-D073A8C1FFA1}"/>
    <cellStyle name="Currency 4 13" xfId="1861" xr:uid="{00000000-0005-0000-0000-000057030000}"/>
    <cellStyle name="Currency 4 13 2" xfId="2165" xr:uid="{00000000-0005-0000-0000-000073020000}"/>
    <cellStyle name="Currency 4 13 2 2" xfId="7291" xr:uid="{ED095754-1457-4145-9AB5-64B9CBFBC360}"/>
    <cellStyle name="Currency 4 13 2 2 2" xfId="17671" xr:uid="{8091C615-6AC9-417A-9B8D-39A46392F9F0}"/>
    <cellStyle name="Currency 4 13 2 3" xfId="10124" xr:uid="{842A2EB4-2F05-4C39-8A60-C6703A06F64D}"/>
    <cellStyle name="Currency 4 13 2 3 2" xfId="20504" xr:uid="{258F88F9-5150-4BC3-96C5-9ED93391EAFF}"/>
    <cellStyle name="Currency 4 13 2 4" xfId="28296" xr:uid="{53E75C48-0B63-4183-9B7C-D7E63C929532}"/>
    <cellStyle name="Currency 4 13 2 5" xfId="27337" xr:uid="{C17836A6-C549-4DBA-A4BB-6076037FA8EE}"/>
    <cellStyle name="Currency 4 13 2 6" xfId="14838" xr:uid="{14041440-C9DD-441B-854D-DD8735680B6E}"/>
    <cellStyle name="Currency 4 13 3" xfId="2077" xr:uid="{00000000-0005-0000-0000-000057030000}"/>
    <cellStyle name="Currency 4 13 4" xfId="23378" xr:uid="{D88FAFBE-9691-4F2E-80BC-179C5A201D6E}"/>
    <cellStyle name="Currency 4 13 4 2" xfId="29857" xr:uid="{B799D5DA-0548-4483-A7DA-59D6502F3999}"/>
    <cellStyle name="Currency 4 13 5" xfId="30000" xr:uid="{4FCFD07F-7408-4267-B201-B872777B8AC2}"/>
    <cellStyle name="Currency 4 14" xfId="1853" xr:uid="{00000000-0005-0000-0000-000058030000}"/>
    <cellStyle name="Currency 4 14 2" xfId="25802" xr:uid="{FBE6B4CA-BCAB-44EE-A7E9-70F4C6699F61}"/>
    <cellStyle name="Currency 4 14 2 2" xfId="30828" xr:uid="{08C9B446-C64D-40BA-8420-DEAE598B52CC}"/>
    <cellStyle name="Currency 4 14 2 3" xfId="30579" xr:uid="{7D39938B-7E55-4F5A-BF14-F961544A2D2A}"/>
    <cellStyle name="Currency 4 14 3" xfId="25775" xr:uid="{9A16FB8B-ADB5-4AC7-9F1A-D13AAB955871}"/>
    <cellStyle name="Currency 4 15" xfId="3881" xr:uid="{8A16B6F4-4C91-4357-9C17-F36A8BA48B18}"/>
    <cellStyle name="Currency 4 15 2" xfId="8712" xr:uid="{8EB94A9F-EF8B-4EA7-897E-FE94FBF423D5}"/>
    <cellStyle name="Currency 4 15 2 2" xfId="19092" xr:uid="{98BB6A6F-5B49-4748-8DB0-C0E4275141D6}"/>
    <cellStyle name="Currency 4 15 3" xfId="11545" xr:uid="{38A5F320-0DE0-46D5-A927-27C5471EBED7}"/>
    <cellStyle name="Currency 4 15 3 2" xfId="21925" xr:uid="{571A51F8-6074-48F7-BBB4-1AC0F039850E}"/>
    <cellStyle name="Currency 4 15 4" xfId="27294" xr:uid="{B2877688-2F6B-4368-95B5-4718C229756B}"/>
    <cellStyle name="Currency 4 15 5" xfId="26518" xr:uid="{C27C6762-C1D9-464C-B909-10F478B0DAED}"/>
    <cellStyle name="Currency 4 15 6" xfId="16259" xr:uid="{C60FEDF8-8FD8-476E-B86E-1BEECE6D3847}"/>
    <cellStyle name="Currency 4 16" xfId="4935" xr:uid="{2E48FC4A-ACA0-4D64-BB27-D26AB243475C}"/>
    <cellStyle name="Currency 4 16 2" xfId="27590" xr:uid="{7DBE2F17-F500-45BB-8C28-33AA7DF16E87}"/>
    <cellStyle name="Currency 4 16 3" xfId="26840" xr:uid="{5E6EA418-A6FA-41B7-A169-4158FC19B3FD}"/>
    <cellStyle name="Currency 4 16 4" xfId="14230" xr:uid="{E5BB4F4D-65E4-4119-89EF-B26E1F145ED9}"/>
    <cellStyle name="Currency 4 17" xfId="6683" xr:uid="{23119076-1826-438F-A532-AFC5D5908B0C}"/>
    <cellStyle name="Currency 4 17 2" xfId="17063" xr:uid="{84C8C268-56AD-4B42-9168-6A1E80FAA892}"/>
    <cellStyle name="Currency 4 18" xfId="9516" xr:uid="{DEE09A3A-0523-4291-B302-B35F22E14947}"/>
    <cellStyle name="Currency 4 18 2" xfId="19896" xr:uid="{B2E97F39-C4B4-4017-88F1-E8DB22F1FEF5}"/>
    <cellStyle name="Currency 4 19" xfId="22843" xr:uid="{CD82A28B-6BBC-4D24-BA6B-DBE201BB073F}"/>
    <cellStyle name="Currency 4 2" xfId="556" xr:uid="{00000000-0005-0000-0000-000059030000}"/>
    <cellStyle name="Currency 4 2 10" xfId="4938" xr:uid="{7CE55DFC-6AB4-49FF-B062-66C91C3D19B3}"/>
    <cellStyle name="Currency 4 2 10 2" xfId="27653" xr:uid="{B5983676-F40C-431A-A600-57A48763A5C4}"/>
    <cellStyle name="Currency 4 2 10 3" xfId="26910" xr:uid="{2AA3DBB0-A053-4C1D-ACC6-1B9B3D63B6E8}"/>
    <cellStyle name="Currency 4 2 10 4" xfId="14233" xr:uid="{D104C87A-7ABC-4ED6-A828-217CB3DD3CA6}"/>
    <cellStyle name="Currency 4 2 11" xfId="6686" xr:uid="{B5AC1A94-00AB-423D-9ED8-093C7331C0FA}"/>
    <cellStyle name="Currency 4 2 11 2" xfId="17066" xr:uid="{FA29BC29-6948-4046-9E61-620462271D69}"/>
    <cellStyle name="Currency 4 2 12" xfId="9519" xr:uid="{99278EF3-BC64-40D5-A41C-D1BBB7E92051}"/>
    <cellStyle name="Currency 4 2 12 2" xfId="19899" xr:uid="{CF63DCC8-C075-4F0E-9FCB-66AA89898ADA}"/>
    <cellStyle name="Currency 4 2 13" xfId="23305" xr:uid="{C0F291B2-0F24-468C-A470-39546BA1EA8C}"/>
    <cellStyle name="Currency 4 2 14" xfId="12419" xr:uid="{61B0A083-6D10-4333-BA5F-38A9CD77F14B}"/>
    <cellStyle name="Currency 4 2 2" xfId="557" xr:uid="{00000000-0005-0000-0000-00005A030000}"/>
    <cellStyle name="Currency 4 2 2 10" xfId="6687" xr:uid="{E924E7D5-EEB2-48A0-AB3C-FC2465E48362}"/>
    <cellStyle name="Currency 4 2 2 10 2" xfId="17067" xr:uid="{2AC6DD1D-EB61-45BE-863B-CD2611824E85}"/>
    <cellStyle name="Currency 4 2 2 11" xfId="9520" xr:uid="{E04CC9AF-519D-4284-9439-E38B1CBDB025}"/>
    <cellStyle name="Currency 4 2 2 11 2" xfId="19900" xr:uid="{179D9FE8-DC4A-4A66-90F9-01A96618D461}"/>
    <cellStyle name="Currency 4 2 2 12" xfId="24834" xr:uid="{557BFA1C-DCB3-4381-8D1D-328BAAF1BB48}"/>
    <cellStyle name="Currency 4 2 2 13" xfId="12479" xr:uid="{48380BA2-5D42-43E8-9181-C7C6489F582C}"/>
    <cellStyle name="Currency 4 2 2 2" xfId="558" xr:uid="{00000000-0005-0000-0000-00005B030000}"/>
    <cellStyle name="Currency 4 2 2 2 10" xfId="9521" xr:uid="{D7792FC4-660D-4C69-8479-83A98CBA5288}"/>
    <cellStyle name="Currency 4 2 2 2 10 2" xfId="19901" xr:uid="{F61283B0-DDE0-4A4D-8DDA-38AF6E104196}"/>
    <cellStyle name="Currency 4 2 2 2 11" xfId="23795" xr:uid="{6BFC9E81-2557-4A8A-A80C-6DBBCE540376}"/>
    <cellStyle name="Currency 4 2 2 2 12" xfId="12525" xr:uid="{BD0B3595-35FD-4A85-BCA8-12D04857AA2D}"/>
    <cellStyle name="Currency 4 2 2 2 2" xfId="1865" xr:uid="{00000000-0005-0000-0000-00005C030000}"/>
    <cellStyle name="Currency 4 2 2 2 2 2" xfId="3086" xr:uid="{00000000-0005-0000-0000-00007C020000}"/>
    <cellStyle name="Currency 4 2 2 2 2 2 2" xfId="6170" xr:uid="{3688B7CC-920A-49CE-8F5C-A63ADC39A1FD}"/>
    <cellStyle name="Currency 4 2 2 2 2 2 2 2" xfId="28275" xr:uid="{DCF2970D-8D47-4C4A-B66C-0F5DF9A0326F}"/>
    <cellStyle name="Currency 4 2 2 2 2 2 2 3" xfId="28318" xr:uid="{43DE835C-E4BB-4BA9-AE0C-0D6D1B34494B}"/>
    <cellStyle name="Currency 4 2 2 2 2 2 2 4" xfId="15712" xr:uid="{B4E63A51-BF19-41A6-A3F9-C86E5DA7D71B}"/>
    <cellStyle name="Currency 4 2 2 2 2 2 3" xfId="8165" xr:uid="{11B0660F-2B66-45A8-ABB5-D7786E6025C7}"/>
    <cellStyle name="Currency 4 2 2 2 2 2 3 2" xfId="18545" xr:uid="{3677FF65-3179-47D8-BF89-8023B736CC7B}"/>
    <cellStyle name="Currency 4 2 2 2 2 2 4" xfId="10998" xr:uid="{F4B7426D-37A2-4AD3-9108-2BF0B5D8E954}"/>
    <cellStyle name="Currency 4 2 2 2 2 2 4 2" xfId="21378" xr:uid="{E1A63A5C-6CD3-4859-A95B-383D2421C311}"/>
    <cellStyle name="Currency 4 2 2 2 2 2 5" xfId="25287" xr:uid="{3B11134B-3D6C-47C6-9D7D-3220DDA33DE8}"/>
    <cellStyle name="Currency 4 2 2 2 2 2 6" xfId="27209" xr:uid="{8F821E97-BBE8-4B19-903E-01305D917831}"/>
    <cellStyle name="Currency 4 2 2 2 2 2 7" xfId="13599" xr:uid="{2F5E4AA7-08A4-4739-9D5C-0FD9A020F792}"/>
    <cellStyle name="Currency 4 2 2 2 2 3" xfId="2693" xr:uid="{00000000-0005-0000-0000-00007B020000}"/>
    <cellStyle name="Currency 4 2 2 2 2 3 2" xfId="7816" xr:uid="{1FF16178-2B08-4E6A-AB25-0B4BFD600FA2}"/>
    <cellStyle name="Currency 4 2 2 2 2 3 2 2" xfId="28005" xr:uid="{BA6C94ED-13EE-42EF-B9BB-F915C33DECC8}"/>
    <cellStyle name="Currency 4 2 2 2 2 3 2 3" xfId="27467" xr:uid="{8236B4FE-D5FC-4F0B-9702-DB72491E0818}"/>
    <cellStyle name="Currency 4 2 2 2 2 3 2 4" xfId="18196" xr:uid="{CE04EA8D-052C-4BBD-93ED-F0D5F91FA45F}"/>
    <cellStyle name="Currency 4 2 2 2 2 3 3" xfId="10649" xr:uid="{9CFBD146-D83F-4CC8-AF4A-A9B8D5843DF2}"/>
    <cellStyle name="Currency 4 2 2 2 2 3 3 2" xfId="21029" xr:uid="{4AFCC743-FA0D-4F2A-94CB-96E5BC9C847F}"/>
    <cellStyle name="Currency 4 2 2 2 2 3 4" xfId="24058" xr:uid="{C57C7806-3BB8-4151-AFF1-2022B9C2BAA7}"/>
    <cellStyle name="Currency 4 2 2 2 2 3 5" xfId="15363" xr:uid="{C5369981-2202-4D8C-9F0D-B27E3412C25A}"/>
    <cellStyle name="Currency 4 2 2 2 2 4" xfId="3703" xr:uid="{00000000-0005-0000-0000-00005C030000}"/>
    <cellStyle name="Currency 4 2 2 2 2 4 2" xfId="26598" xr:uid="{F886625C-0AFC-492F-A3D1-E841A6F7365F}"/>
    <cellStyle name="Currency 4 2 2 2 2 4 3" xfId="26880" xr:uid="{F81CAD20-DEED-47B7-BD1C-8459B3A8B952}"/>
    <cellStyle name="Currency 4 2 2 2 2 5" xfId="4272" xr:uid="{DB678E1F-F1EB-415D-8189-981646C9AD72}"/>
    <cellStyle name="Currency 4 2 2 2 2 5 2" xfId="9043" xr:uid="{A997A002-51DC-428D-9D9A-8390B6CA7F20}"/>
    <cellStyle name="Currency 4 2 2 2 2 5 2 2" xfId="19423" xr:uid="{5779248A-0167-4B0D-97F6-18172432DF5A}"/>
    <cellStyle name="Currency 4 2 2 2 2 5 2 3" xfId="31047" xr:uid="{3B7AB140-6A10-4BC0-BE67-072D624912D8}"/>
    <cellStyle name="Currency 4 2 2 2 2 5 2 4" xfId="30829" xr:uid="{841903E7-109E-4832-AD2D-F43F3855F60D}"/>
    <cellStyle name="Currency 4 2 2 2 2 5 3" xfId="11876" xr:uid="{B570B061-A6FE-4BE4-8262-8A3A437A7EC0}"/>
    <cellStyle name="Currency 4 2 2 2 2 5 3 2" xfId="22256" xr:uid="{549C98A1-7C4B-4065-9044-14CFB49B77DC}"/>
    <cellStyle name="Currency 4 2 2 2 2 5 4" xfId="27520" xr:uid="{0E0B8DDC-1564-46C0-BC44-A2A8C5F7C96A}"/>
    <cellStyle name="Currency 4 2 2 2 2 5 5" xfId="27602" xr:uid="{69244FEA-B661-4569-8F52-94339BC4842D}"/>
    <cellStyle name="Currency 4 2 2 2 2 5 6" xfId="16590" xr:uid="{A45FA4F4-052B-49EC-A1CC-7DEE362FD4CB}"/>
    <cellStyle name="Currency 4 2 2 2 2 6" xfId="5663" xr:uid="{BF7DF391-C85B-4BD0-A2FA-E856C1E1B837}"/>
    <cellStyle name="Currency 4 2 2 2 2 6 2" xfId="29726" xr:uid="{D4F02699-9D7A-4636-8246-722EE6D50577}"/>
    <cellStyle name="Currency 4 2 2 2 2 6 2 2" xfId="30983" xr:uid="{25D31D1E-9374-4588-8BAD-34D1CFD1B55D}"/>
    <cellStyle name="Currency 4 2 2 2 2 7" xfId="22682" xr:uid="{AB73C219-89C9-4191-8E87-5E4330197BFE}"/>
    <cellStyle name="Currency 4 2 2 2 2 8" xfId="13105" xr:uid="{1655F9DF-4D17-4F9F-9CAE-DC6F8C6EF0E8}"/>
    <cellStyle name="Currency 4 2 2 2 3" xfId="1866" xr:uid="{00000000-0005-0000-0000-00005D030000}"/>
    <cellStyle name="Currency 4 2 2 2 3 2" xfId="3087" xr:uid="{00000000-0005-0000-0000-00007D020000}"/>
    <cellStyle name="Currency 4 2 2 2 3 2 2" xfId="8166" xr:uid="{9D23410F-F07A-447E-A7A6-0CAFF5985449}"/>
    <cellStyle name="Currency 4 2 2 2 3 2 2 2" xfId="28836" xr:uid="{06941125-7C96-42BA-A28D-34E6CCA3D8C6}"/>
    <cellStyle name="Currency 4 2 2 2 3 2 2 2 2" xfId="31231" xr:uid="{3429C379-89FB-4D0B-AA6F-20CAB746CD96}"/>
    <cellStyle name="Currency 4 2 2 2 3 2 2 2 3" xfId="30831" xr:uid="{8634E1EF-FB6D-4204-A640-59C7D326ADDF}"/>
    <cellStyle name="Currency 4 2 2 2 3 2 2 3" xfId="26852" xr:uid="{77F1A8C5-0AA4-4CC9-9F31-861556EFC010}"/>
    <cellStyle name="Currency 4 2 2 2 3 2 2 4" xfId="18546" xr:uid="{E759ECE0-2A5E-40BE-86E4-AE97AA408258}"/>
    <cellStyle name="Currency 4 2 2 2 3 2 3" xfId="10999" xr:uid="{BA158067-73CD-43F9-AEB2-2278BDB95667}"/>
    <cellStyle name="Currency 4 2 2 2 3 2 3 2" xfId="21379" xr:uid="{E1421810-EB1E-48A1-B126-9B300EE9C975}"/>
    <cellStyle name="Currency 4 2 2 2 3 2 4" xfId="25647" xr:uid="{256A75EC-637D-4BE9-AD3C-BB4054B363D8}"/>
    <cellStyle name="Currency 4 2 2 2 3 2 5" xfId="15713" xr:uid="{EBFF9E94-0DD9-4222-A386-91E2CA987D69}"/>
    <cellStyle name="Currency 4 2 2 2 3 3" xfId="2088" xr:uid="{00000000-0005-0000-0000-00005D030000}"/>
    <cellStyle name="Currency 4 2 2 2 3 4" xfId="4423" xr:uid="{3F8880EA-BDCC-4264-BCE8-60BF4BA92E42}"/>
    <cellStyle name="Currency 4 2 2 2 3 4 2" xfId="9194" xr:uid="{FD36FD56-46F6-4D3B-B9F6-689E1F5F0734}"/>
    <cellStyle name="Currency 4 2 2 2 3 4 2 2" xfId="19574" xr:uid="{6F9AA829-FAFE-4260-A170-9D6A9F5DEBC9}"/>
    <cellStyle name="Currency 4 2 2 2 3 4 2 3" xfId="31088" xr:uid="{D1E76A2F-6447-478C-A663-6EA53EC550CC}"/>
    <cellStyle name="Currency 4 2 2 2 3 4 2 4" xfId="30830" xr:uid="{657565F7-E228-4780-9F08-C035C0197582}"/>
    <cellStyle name="Currency 4 2 2 2 3 4 3" xfId="12027" xr:uid="{749C648E-FE14-4E78-88E1-738DB6998D09}"/>
    <cellStyle name="Currency 4 2 2 2 3 4 3 2" xfId="22407" xr:uid="{8C8B550F-F6E7-4047-A75E-4E13D2B95563}"/>
    <cellStyle name="Currency 4 2 2 2 3 4 4" xfId="16741" xr:uid="{0A45D439-F008-4276-BCCC-1A592538F7EB}"/>
    <cellStyle name="Currency 4 2 2 2 3 5" xfId="5664" xr:uid="{2D7828CB-E2C0-4146-9476-187DEA31046E}"/>
    <cellStyle name="Currency 4 2 2 2 3 5 2" xfId="29713" xr:uid="{EC6735F0-7DE9-4568-B77B-F6FDEF7A8DC7}"/>
    <cellStyle name="Currency 4 2 2 2 3 5 2 2" xfId="30984" xr:uid="{CFC58C28-6C1B-47B8-8F44-D625CD50AA8A}"/>
    <cellStyle name="Currency 4 2 2 2 3 6" xfId="22666" xr:uid="{15B918AE-678C-49C0-9E66-682B52E15F1F}"/>
    <cellStyle name="Currency 4 2 2 2 3 7" xfId="13600" xr:uid="{CD1D9F12-7423-4636-BB08-F1DA4C51B085}"/>
    <cellStyle name="Currency 4 2 2 2 4" xfId="1864" xr:uid="{00000000-0005-0000-0000-00005E030000}"/>
    <cellStyle name="Currency 4 2 2 2 4 2" xfId="3085" xr:uid="{00000000-0005-0000-0000-00007E020000}"/>
    <cellStyle name="Currency 4 2 2 2 4 2 2" xfId="8164" xr:uid="{3E0C9CBD-1BDD-4D4D-AC3B-38B36802B03E}"/>
    <cellStyle name="Currency 4 2 2 2 4 2 2 2" xfId="28835" xr:uid="{6D84C83D-A4D2-4098-AD3E-999BE8D72815}"/>
    <cellStyle name="Currency 4 2 2 2 4 2 2 3" xfId="27098" xr:uid="{E06DE2C2-9923-4FB1-B7F5-5027FA1F3B76}"/>
    <cellStyle name="Currency 4 2 2 2 4 2 2 4" xfId="18544" xr:uid="{70AEAA82-E9C7-4677-B3D2-4A044445B867}"/>
    <cellStyle name="Currency 4 2 2 2 4 2 3" xfId="10997" xr:uid="{87D96046-58A7-4656-BC78-7523A2D5308F}"/>
    <cellStyle name="Currency 4 2 2 2 4 2 3 2" xfId="21377" xr:uid="{911DE9A5-E645-4507-9539-A78CE5E85084}"/>
    <cellStyle name="Currency 4 2 2 2 4 2 4" xfId="27549" xr:uid="{9E5508BD-0A72-4689-AF3B-59B978984740}"/>
    <cellStyle name="Currency 4 2 2 2 4 2 5" xfId="15711" xr:uid="{F311196B-7DF4-4496-A2E5-2D96B7A7FEA7}"/>
    <cellStyle name="Currency 4 2 2 2 4 3" xfId="3587" xr:uid="{00000000-0005-0000-0000-00005E030000}"/>
    <cellStyle name="Currency 4 2 2 2 4 4" xfId="5662" xr:uid="{06882770-1EE0-45F0-A226-52CE0F863C5B}"/>
    <cellStyle name="Currency 4 2 2 2 4 4 2" xfId="29964" xr:uid="{FF29FBEB-C139-42CC-898F-F368F7E51091}"/>
    <cellStyle name="Currency 4 2 2 2 4 5" xfId="24697" xr:uid="{68697844-2BE1-45A1-8C80-4FCA89377120}"/>
    <cellStyle name="Currency 4 2 2 2 4 6" xfId="13598" xr:uid="{3B8B31F1-F86F-4BB4-B066-241BD2D4A438}"/>
    <cellStyle name="Currency 4 2 2 2 5" xfId="2649" xr:uid="{00000000-0005-0000-0000-00007F020000}"/>
    <cellStyle name="Currency 4 2 2 2 5 2" xfId="5910" xr:uid="{83E46272-0DC1-48F9-A571-1CF062190DDF}"/>
    <cellStyle name="Currency 4 2 2 2 5 2 2" xfId="26288" xr:uid="{28B265D6-57F6-46F1-B54D-41941B40D1D7}"/>
    <cellStyle name="Currency 4 2 2 2 5 2 2 2" xfId="31173" xr:uid="{599A9C6C-AF98-47C8-9562-6F1C30BA128B}"/>
    <cellStyle name="Currency 4 2 2 2 5 2 2 3" xfId="30832" xr:uid="{92DF8621-EC15-4BA9-BFE4-A154DAF79516}"/>
    <cellStyle name="Currency 4 2 2 2 5 2 3" xfId="28172" xr:uid="{DC7D8C25-8C23-4107-BDC1-B746510148FB}"/>
    <cellStyle name="Currency 4 2 2 2 5 2 4" xfId="15320" xr:uid="{A98FC3E3-572A-40ED-A21E-F5ECEABB3036}"/>
    <cellStyle name="Currency 4 2 2 2 5 3" xfId="7773" xr:uid="{25711A40-4108-4F35-A2B4-70F996F6CED1}"/>
    <cellStyle name="Currency 4 2 2 2 5 3 2" xfId="18153" xr:uid="{3408E077-60C0-4AFB-95A8-135D5E7B625E}"/>
    <cellStyle name="Currency 4 2 2 2 5 4" xfId="10606" xr:uid="{704F98E0-1C98-4DFD-9553-83B92A07B364}"/>
    <cellStyle name="Currency 4 2 2 2 5 4 2" xfId="20986" xr:uid="{A371C0BE-95BF-4651-940A-4FB05495D601}"/>
    <cellStyle name="Currency 4 2 2 2 5 5" xfId="23495" xr:uid="{60D28789-341B-47F0-8C26-505604337F32}"/>
    <cellStyle name="Currency 4 2 2 2 5 6" xfId="13044" xr:uid="{6ED3DC99-6AC8-4E10-BAE0-B6C7CD7F2146}"/>
    <cellStyle name="Currency 4 2 2 2 6" xfId="2294" xr:uid="{00000000-0005-0000-0000-00007A020000}"/>
    <cellStyle name="Currency 4 2 2 2 6 2" xfId="7420" xr:uid="{F671DDA7-3E30-4C62-82F6-73444BD626D3}"/>
    <cellStyle name="Currency 4 2 2 2 6 2 2" xfId="17800" xr:uid="{DDDE0EDC-E9B1-422B-8168-05F3B033392F}"/>
    <cellStyle name="Currency 4 2 2 2 6 3" xfId="10253" xr:uid="{BCEA1E7E-7C7A-447F-9F10-C5A83EEDA9C7}"/>
    <cellStyle name="Currency 4 2 2 2 6 3 2" xfId="20633" xr:uid="{C45980F5-9E3F-4555-B7F5-17068C6F33AC}"/>
    <cellStyle name="Currency 4 2 2 2 6 4" xfId="22866" xr:uid="{518C6954-DE2D-4A1F-B51B-FD39A6713FDC}"/>
    <cellStyle name="Currency 4 2 2 2 6 5" xfId="26798" xr:uid="{CBFD2042-DFFD-4375-BCFF-EC63999D1C44}"/>
    <cellStyle name="Currency 4 2 2 2 6 6" xfId="14967" xr:uid="{0492F95F-2C72-41AC-8F42-86FE9E07F6D7}"/>
    <cellStyle name="Currency 4 2 2 2 7" xfId="3829" xr:uid="{AEDD572E-49A8-4592-81DB-9FDFE8A31D30}"/>
    <cellStyle name="Currency 4 2 2 2 7 2" xfId="8661" xr:uid="{F5FA23B3-90C2-4BF7-A52B-E182D1D987E7}"/>
    <cellStyle name="Currency 4 2 2 2 7 2 2" xfId="19041" xr:uid="{D96DD5AE-ECD6-4C43-8598-7B0529A20AB6}"/>
    <cellStyle name="Currency 4 2 2 2 7 3" xfId="11494" xr:uid="{BBF68987-22E1-4A7F-9D1E-3AEE85A9A77A}"/>
    <cellStyle name="Currency 4 2 2 2 7 3 2" xfId="21874" xr:uid="{F0317D2F-E882-438D-ADF9-5A31A6255D9C}"/>
    <cellStyle name="Currency 4 2 2 2 7 4" xfId="26215" xr:uid="{6750DDDB-9048-4B28-97CC-33D0EF6C2B58}"/>
    <cellStyle name="Currency 4 2 2 2 7 5" xfId="26292" xr:uid="{73484976-F7E6-4EF2-BE00-4B7F773BD133}"/>
    <cellStyle name="Currency 4 2 2 2 7 6" xfId="16208" xr:uid="{1750DA11-4588-4CA5-8D39-D176BD0A9D3D}"/>
    <cellStyle name="Currency 4 2 2 2 8" xfId="4940" xr:uid="{740CED31-770C-481C-B112-BA20FC30C448}"/>
    <cellStyle name="Currency 4 2 2 2 8 2" xfId="14235" xr:uid="{D5F5BC0A-4A43-44E9-BE67-3E39B11243A7}"/>
    <cellStyle name="Currency 4 2 2 2 9" xfId="6688" xr:uid="{A7F7E3E4-0F05-4536-9E3B-CC3F3C6D97F5}"/>
    <cellStyle name="Currency 4 2 2 2 9 2" xfId="17068" xr:uid="{7D8C6FF3-2185-4AF1-9706-F4F5A1E7BD83}"/>
    <cellStyle name="Currency 4 2 2 3" xfId="559" xr:uid="{00000000-0005-0000-0000-00005F030000}"/>
    <cellStyle name="Currency 4 2 2 3 10" xfId="12683" xr:uid="{12FB2570-54E9-49DD-9D58-A74BA829CB74}"/>
    <cellStyle name="Currency 4 2 2 3 2" xfId="1868" xr:uid="{00000000-0005-0000-0000-000060030000}"/>
    <cellStyle name="Currency 4 2 2 3 2 2" xfId="3088" xr:uid="{00000000-0005-0000-0000-000081020000}"/>
    <cellStyle name="Currency 4 2 2 3 2 2 2" xfId="8167" xr:uid="{2D1CDA98-77C7-48FC-960A-6583ECA88D6E}"/>
    <cellStyle name="Currency 4 2 2 3 2 2 2 2" xfId="28837" xr:uid="{18A7D48F-E35C-43F1-BA04-69DE9CF7540D}"/>
    <cellStyle name="Currency 4 2 2 3 2 2 2 3" xfId="28625" xr:uid="{D5812786-C032-4CDF-9EDA-498A1EE67794}"/>
    <cellStyle name="Currency 4 2 2 3 2 2 2 4" xfId="18547" xr:uid="{45EED34F-0258-46DF-8948-96EFD8EAFA27}"/>
    <cellStyle name="Currency 4 2 2 3 2 2 3" xfId="11000" xr:uid="{6F15308D-77B7-45E6-8AD3-9B2CFCA37476}"/>
    <cellStyle name="Currency 4 2 2 3 2 2 3 2" xfId="21380" xr:uid="{7F1298BF-0552-4CFA-B969-9AB32C01784D}"/>
    <cellStyle name="Currency 4 2 2 3 2 2 4" xfId="24200" xr:uid="{1DAE9C54-2866-43E3-8327-95AAB3BC852E}"/>
    <cellStyle name="Currency 4 2 2 3 2 2 5" xfId="15714" xr:uid="{7AE32027-111A-482B-B7C3-2C8BEBD24D70}"/>
    <cellStyle name="Currency 4 2 2 3 2 3" xfId="3588" xr:uid="{00000000-0005-0000-0000-000060030000}"/>
    <cellStyle name="Currency 4 2 2 3 2 4" xfId="5665" xr:uid="{8018743C-C0EA-4511-8D4B-89AF2CE609A2}"/>
    <cellStyle name="Currency 4 2 2 3 2 4 2" xfId="29965" xr:uid="{BCF43D88-6F00-4BCB-8D9B-D13D0B18D182}"/>
    <cellStyle name="Currency 4 2 2 3 2 5" xfId="24412" xr:uid="{1F3EC9DF-3A17-44F8-BCD3-8F434B9ACAE7}"/>
    <cellStyle name="Currency 4 2 2 3 2 6" xfId="13601" xr:uid="{D2ED86B0-06EC-40E1-B798-C5EA65BD5F87}"/>
    <cellStyle name="Currency 4 2 2 3 3" xfId="1869" xr:uid="{00000000-0005-0000-0000-000061030000}"/>
    <cellStyle name="Currency 4 2 2 3 3 2" xfId="2692" xr:uid="{00000000-0005-0000-0000-000082020000}"/>
    <cellStyle name="Currency 4 2 2 3 3 2 2" xfId="7815" xr:uid="{E7254797-DD52-4F58-B785-D77F75FC3C5E}"/>
    <cellStyle name="Currency 4 2 2 3 3 2 2 2" xfId="18195" xr:uid="{F9AA6FD1-34E3-4F94-A6AC-969C0D5DB479}"/>
    <cellStyle name="Currency 4 2 2 3 3 2 3" xfId="10648" xr:uid="{1A451A4B-7CE6-4ECD-9171-CA89AA3AC624}"/>
    <cellStyle name="Currency 4 2 2 3 3 2 3 2" xfId="21028" xr:uid="{06392627-01C8-474B-9D68-76A9C022F644}"/>
    <cellStyle name="Currency 4 2 2 3 3 2 4" xfId="15362" xr:uid="{539A20AD-36D9-4CB3-B257-FCB66F05D8B7}"/>
    <cellStyle name="Currency 4 2 2 3 3 2 5" xfId="30450" xr:uid="{3FE6DD69-5112-4CB9-B21A-BAC2204DC643}"/>
    <cellStyle name="Currency 4 2 2 3 3 3" xfId="3657" xr:uid="{00000000-0005-0000-0000-000061030000}"/>
    <cellStyle name="Currency 4 2 2 3 3 4" xfId="5666" xr:uid="{54673D43-2BB9-4497-8CC5-C0E86AE657BC}"/>
    <cellStyle name="Currency 4 2 2 3 3 4 2" xfId="29911" xr:uid="{DD81D97E-F9C6-4B81-A72E-F394027770CE}"/>
    <cellStyle name="Currency 4 2 2 3 3 5" xfId="24678" xr:uid="{8D09122D-84F4-4960-9374-9E24DCCB9E3A}"/>
    <cellStyle name="Currency 4 2 2 3 3 6" xfId="13104" xr:uid="{B6B5EFCA-9112-4ABA-BFEE-B840EF71AE48}"/>
    <cellStyle name="Currency 4 2 2 3 4" xfId="1867" xr:uid="{00000000-0005-0000-0000-000062030000}"/>
    <cellStyle name="Currency 4 2 2 3 4 2" xfId="4657" xr:uid="{CC980793-D0C8-4424-A7C5-AE4A8E64578E}"/>
    <cellStyle name="Currency 4 2 2 3 4 2 2" xfId="9408" xr:uid="{AED29F7E-434E-42FA-8E6A-C66FF95573B4}"/>
    <cellStyle name="Currency 4 2 2 3 4 2 2 2" xfId="19788" xr:uid="{3117212E-7C17-4F6C-9C44-E06FC96A4C80}"/>
    <cellStyle name="Currency 4 2 2 3 4 2 3" xfId="12241" xr:uid="{011EA6B3-49D7-4835-AAD1-9FBAB145647D}"/>
    <cellStyle name="Currency 4 2 2 3 4 2 3 2" xfId="22621" xr:uid="{8337E57A-7EAC-4C18-8CA6-458217DE41E4}"/>
    <cellStyle name="Currency 4 2 2 3 4 2 4" xfId="25924" xr:uid="{DC08C6D1-B735-40EB-A43C-FF0621B728A5}"/>
    <cellStyle name="Currency 4 2 2 3 4 2 5" xfId="26458" xr:uid="{DE2F6A7B-293C-4CCE-9EAD-3A88EB6DCAF3}"/>
    <cellStyle name="Currency 4 2 2 3 4 2 6" xfId="16955" xr:uid="{0D780D72-C747-452F-A29B-D4296A86D028}"/>
    <cellStyle name="Currency 4 2 2 3 4 3" xfId="25277" xr:uid="{8CE549D3-FDA6-487B-943C-0B255D4EA3CA}"/>
    <cellStyle name="Currency 4 2 2 3 5" xfId="4138" xr:uid="{95FA858A-2BDC-4173-BFEE-BF2ABA95A8C7}"/>
    <cellStyle name="Currency 4 2 2 3 5 2" xfId="8909" xr:uid="{1C92966F-C3D2-4662-B0CA-E68A72E70994}"/>
    <cellStyle name="Currency 4 2 2 3 5 2 2" xfId="29013" xr:uid="{9831571E-A929-40C4-9791-AFA563C1D249}"/>
    <cellStyle name="Currency 4 2 2 3 5 2 3" xfId="27998" xr:uid="{3A23BD10-8C90-4E9E-A470-3426702BB18A}"/>
    <cellStyle name="Currency 4 2 2 3 5 2 4" xfId="19289" xr:uid="{90BD0B2D-3193-410C-96C9-313653765774}"/>
    <cellStyle name="Currency 4 2 2 3 5 2 5" xfId="31019" xr:uid="{CF2B4C35-60CF-460E-A7D8-6BD89E16FAF9}"/>
    <cellStyle name="Currency 4 2 2 3 5 3" xfId="11742" xr:uid="{426FC3C0-6268-42CE-8128-FC1454B2F22D}"/>
    <cellStyle name="Currency 4 2 2 3 5 3 2" xfId="22122" xr:uid="{C265E806-E5E1-4BD8-8320-E58B3EE5BF41}"/>
    <cellStyle name="Currency 4 2 2 3 5 4" xfId="26184" xr:uid="{590F1586-4CEF-447B-9C49-1778174C47A7}"/>
    <cellStyle name="Currency 4 2 2 3 5 5" xfId="16456" xr:uid="{9AB822C2-1588-42F8-943D-E0258AB25A9A}"/>
    <cellStyle name="Currency 4 2 2 3 6" xfId="4941" xr:uid="{66E85FEB-3D31-49A1-8112-4EA1334B0591}"/>
    <cellStyle name="Currency 4 2 2 3 6 2" xfId="25931" xr:uid="{A128CCC4-F47A-4B50-A174-18F517781FE9}"/>
    <cellStyle name="Currency 4 2 2 3 6 3" xfId="27596" xr:uid="{0A2C335F-ADB7-43CE-AEB9-B2A88B3C7C2A}"/>
    <cellStyle name="Currency 4 2 2 3 6 4" xfId="14236" xr:uid="{F7241AC6-56D9-4A60-98A9-B4C740F85212}"/>
    <cellStyle name="Currency 4 2 2 3 7" xfId="6689" xr:uid="{86F2CBE7-DEE3-4F39-B0A0-F72FF436338F}"/>
    <cellStyle name="Currency 4 2 2 3 7 2" xfId="27506" xr:uid="{682B9FDD-1A05-400E-92AE-A006F4ABDC57}"/>
    <cellStyle name="Currency 4 2 2 3 7 3" xfId="27080" xr:uid="{CE759CE1-7EF2-445D-BC83-7828FB74C5F0}"/>
    <cellStyle name="Currency 4 2 2 3 7 4" xfId="17069" xr:uid="{FD0314CA-2EC9-4017-AA15-A8E7FF309620}"/>
    <cellStyle name="Currency 4 2 2 3 8" xfId="9522" xr:uid="{AFD745C1-6FE5-41C6-9F9B-3C2CD35EBF91}"/>
    <cellStyle name="Currency 4 2 2 3 8 2" xfId="19902" xr:uid="{47128C4A-90B2-49E8-9482-60BEA9C11F66}"/>
    <cellStyle name="Currency 4 2 2 3 9" xfId="25213" xr:uid="{3120D515-0BF3-471E-B23D-AC38E91AAB33}"/>
    <cellStyle name="Currency 4 2 2 4" xfId="1870" xr:uid="{00000000-0005-0000-0000-000063030000}"/>
    <cellStyle name="Currency 4 2 2 4 2" xfId="3089" xr:uid="{00000000-0005-0000-0000-000083020000}"/>
    <cellStyle name="Currency 4 2 2 4 2 2" xfId="8168" xr:uid="{B249E808-69BA-41E5-8517-06DD57AB579C}"/>
    <cellStyle name="Currency 4 2 2 4 2 2 2" xfId="28838" xr:uid="{D6F6C0B3-24CD-49D3-9FE1-5B5A449CBB59}"/>
    <cellStyle name="Currency 4 2 2 4 2 2 2 2" xfId="31232" xr:uid="{69AF95F0-2C79-4BC4-A731-DBA5CA72172F}"/>
    <cellStyle name="Currency 4 2 2 4 2 2 2 3" xfId="30834" xr:uid="{F7ED024B-50A5-4D78-9170-B4E74ADDAF8F}"/>
    <cellStyle name="Currency 4 2 2 4 2 2 3" xfId="27662" xr:uid="{FE1F9BD8-45C0-4168-80EA-FFDAF9B57489}"/>
    <cellStyle name="Currency 4 2 2 4 2 2 4" xfId="18548" xr:uid="{F48EE902-35A7-4BF1-9B26-C1E31B105C17}"/>
    <cellStyle name="Currency 4 2 2 4 2 3" xfId="11001" xr:uid="{E1C145DE-9ED4-4C61-A237-6B63AB3CB48E}"/>
    <cellStyle name="Currency 4 2 2 4 2 3 2" xfId="21381" xr:uid="{B0FC5EB6-BB8C-4AB1-B5D6-872074AAD62C}"/>
    <cellStyle name="Currency 4 2 2 4 2 4" xfId="25709" xr:uid="{A6864269-8090-4440-A199-8765F072ADFD}"/>
    <cellStyle name="Currency 4 2 2 4 2 5" xfId="15715" xr:uid="{1A8C1341-98D4-4639-9C51-3862C5A8F731}"/>
    <cellStyle name="Currency 4 2 2 4 3" xfId="3658" xr:uid="{00000000-0005-0000-0000-000063030000}"/>
    <cellStyle name="Currency 4 2 2 4 4" xfId="4424" xr:uid="{CF69BC13-52B8-4798-8E81-C7268A38C4FA}"/>
    <cellStyle name="Currency 4 2 2 4 4 2" xfId="9195" xr:uid="{25EC9408-17FB-4110-9134-B0181A0953B7}"/>
    <cellStyle name="Currency 4 2 2 4 4 2 2" xfId="19575" xr:uid="{EB5CBB7B-9B8D-4BF2-A01D-4B991EC898A3}"/>
    <cellStyle name="Currency 4 2 2 4 4 2 3" xfId="31089" xr:uid="{ADCB1A0A-2CA2-44D3-9A0C-3CB9A9AFA32C}"/>
    <cellStyle name="Currency 4 2 2 4 4 2 4" xfId="30833" xr:uid="{93DE7190-B7AD-4AB0-B507-D2661CDEBD52}"/>
    <cellStyle name="Currency 4 2 2 4 4 3" xfId="12028" xr:uid="{45D01D25-64E5-4D7B-B559-F428CC890CC5}"/>
    <cellStyle name="Currency 4 2 2 4 4 3 2" xfId="22408" xr:uid="{B1793D73-9662-4491-B6B8-AD4071769B2C}"/>
    <cellStyle name="Currency 4 2 2 4 4 4" xfId="26829" xr:uid="{86EEE576-954E-46C6-8F94-D72670018F49}"/>
    <cellStyle name="Currency 4 2 2 4 4 5" xfId="27077" xr:uid="{B8309A1A-9020-4BB3-B765-C3DD96BB5058}"/>
    <cellStyle name="Currency 4 2 2 4 4 6" xfId="16742" xr:uid="{80C1B030-FA98-4752-BD54-270B469BDE53}"/>
    <cellStyle name="Currency 4 2 2 4 5" xfId="5667" xr:uid="{9E1FAF8C-48F2-4F7F-A8B8-765DCFB35246}"/>
    <cellStyle name="Currency 4 2 2 4 5 2" xfId="29695" xr:uid="{DF7D1619-517D-47AF-AAFD-626650862B22}"/>
    <cellStyle name="Currency 4 2 2 4 5 2 2" xfId="30985" xr:uid="{6FA4CAAA-8E9A-4CF5-91CC-0CAAFF2C5227}"/>
    <cellStyle name="Currency 4 2 2 4 6" xfId="23816" xr:uid="{35ADBFBA-A85C-477A-84F5-63440B36A8E0}"/>
    <cellStyle name="Currency 4 2 2 4 7" xfId="13602" xr:uid="{5DF953C3-1FED-4440-A60D-B6FE9F74927B}"/>
    <cellStyle name="Currency 4 2 2 5" xfId="1871" xr:uid="{00000000-0005-0000-0000-000064030000}"/>
    <cellStyle name="Currency 4 2 2 5 2" xfId="2883" xr:uid="{00000000-0005-0000-0000-000084020000}"/>
    <cellStyle name="Currency 4 2 2 5 2 2" xfId="7999" xr:uid="{39A33189-87A6-47F7-AE7B-3CE47C8BD1E0}"/>
    <cellStyle name="Currency 4 2 2 5 2 2 2" xfId="28695" xr:uid="{CB894F0A-1EC9-4C97-B186-4672DCD65E4E}"/>
    <cellStyle name="Currency 4 2 2 5 2 2 2 2" xfId="31212" xr:uid="{DDC9AFF2-2326-4EB9-95EC-058A72C5EA4C}"/>
    <cellStyle name="Currency 4 2 2 5 2 2 2 3" xfId="30835" xr:uid="{33C4AC48-D594-48B2-8E15-C4425C6412AB}"/>
    <cellStyle name="Currency 4 2 2 5 2 2 3" xfId="27640" xr:uid="{C1626618-0956-44A0-841F-AC04F55A02CD}"/>
    <cellStyle name="Currency 4 2 2 5 2 2 4" xfId="18379" xr:uid="{6E6533DC-EAC9-4A28-9F2E-162B9DFA2256}"/>
    <cellStyle name="Currency 4 2 2 5 2 3" xfId="10832" xr:uid="{C2851AB1-8DD7-440F-9C38-6DB498380CD3}"/>
    <cellStyle name="Currency 4 2 2 5 2 3 2" xfId="21212" xr:uid="{17197483-858B-441E-8415-CE8B299F041B}"/>
    <cellStyle name="Currency 4 2 2 5 2 4" xfId="28512" xr:uid="{D122D015-4BB5-48E6-8525-1DB2A3C3DCB6}"/>
    <cellStyle name="Currency 4 2 2 5 2 5" xfId="15546" xr:uid="{06D4D528-8926-46F3-A3DA-B3E62D726AD4}"/>
    <cellStyle name="Currency 4 2 2 5 3" xfId="3583" xr:uid="{00000000-0005-0000-0000-000064030000}"/>
    <cellStyle name="Currency 4 2 2 5 4" xfId="5668" xr:uid="{58D8500D-FBEA-4C98-8081-053458571054}"/>
    <cellStyle name="Currency 4 2 2 5 4 2" xfId="29926" xr:uid="{924939E3-BF39-442A-AD08-F63E11A1C0F0}"/>
    <cellStyle name="Currency 4 2 2 5 5" xfId="24708" xr:uid="{1126450A-31DB-4C4F-A335-641F4D6358E9}"/>
    <cellStyle name="Currency 4 2 2 5 6" xfId="13381" xr:uid="{B9CC0FFD-36D7-45F1-8435-2944F2221DC5}"/>
    <cellStyle name="Currency 4 2 2 6" xfId="1863" xr:uid="{00000000-0005-0000-0000-000065030000}"/>
    <cellStyle name="Currency 4 2 2 6 2" xfId="2554" xr:uid="{00000000-0005-0000-0000-000085020000}"/>
    <cellStyle name="Currency 4 2 2 6 2 2" xfId="7678" xr:uid="{3D87AF66-468E-446E-8E2A-12333BEEC211}"/>
    <cellStyle name="Currency 4 2 2 6 2 2 2" xfId="18058" xr:uid="{9D1B622F-8CE9-4FAE-8DE9-FF2B53091631}"/>
    <cellStyle name="Currency 4 2 2 6 2 3" xfId="10511" xr:uid="{AE359255-6574-4D24-BC2C-EC9BC5BE4DD1}"/>
    <cellStyle name="Currency 4 2 2 6 2 3 2" xfId="20891" xr:uid="{B859BCC4-C3FA-4BDC-A65D-0286EBFF7CE3}"/>
    <cellStyle name="Currency 4 2 2 6 2 4" xfId="28246" xr:uid="{A12BB49D-A8F9-4964-9A34-0C236A16D621}"/>
    <cellStyle name="Currency 4 2 2 6 2 5" xfId="25941" xr:uid="{B0A45D3E-317E-4D72-B4F1-4EEBBA210DD0}"/>
    <cellStyle name="Currency 4 2 2 6 2 6" xfId="15225" xr:uid="{F8B74700-4FBE-4A67-97B7-952F3D106425}"/>
    <cellStyle name="Currency 4 2 2 6 3" xfId="3622" xr:uid="{00000000-0005-0000-0000-000065030000}"/>
    <cellStyle name="Currency 4 2 2 6 4" xfId="5661" xr:uid="{229CF4C7-E3F3-480B-A319-0C1C5676E734}"/>
    <cellStyle name="Currency 4 2 2 6 4 2" xfId="29880" xr:uid="{90064861-D917-4C49-97BF-764532CE1FD2}"/>
    <cellStyle name="Currency 4 2 2 6 5" xfId="25122" xr:uid="{07D8DC91-EC45-4BF7-9FC3-FFAF7C1D6E88}"/>
    <cellStyle name="Currency 4 2 2 6 6" xfId="12941" xr:uid="{A5B3E042-E960-477F-9489-5C7CF4EE0B5B}"/>
    <cellStyle name="Currency 4 2 2 7" xfId="2248" xr:uid="{00000000-0005-0000-0000-000079020000}"/>
    <cellStyle name="Currency 4 2 2 7 2" xfId="7374" xr:uid="{CF61BC43-D246-40C1-8228-F46B8E85AA20}"/>
    <cellStyle name="Currency 4 2 2 7 2 2" xfId="27456" xr:uid="{155B2DC9-5B67-461A-8EAA-84F12AA59FCC}"/>
    <cellStyle name="Currency 4 2 2 7 2 2 2" xfId="31192" xr:uid="{8BFEFF6A-F05D-4F21-A359-E27BC701FB97}"/>
    <cellStyle name="Currency 4 2 2 7 2 2 3" xfId="30836" xr:uid="{AD4086B9-CE40-4A7C-AF4B-5AEC0730E92D}"/>
    <cellStyle name="Currency 4 2 2 7 2 3" xfId="27140" xr:uid="{F94D2FD7-9A02-40AF-8B43-7BF5C73AF079}"/>
    <cellStyle name="Currency 4 2 2 7 2 4" xfId="17754" xr:uid="{DBAA10A6-010A-4A90-8EA4-0D37EA7DA690}"/>
    <cellStyle name="Currency 4 2 2 7 3" xfId="10207" xr:uid="{B5A59965-5130-43D4-BD34-6120EF025F3B}"/>
    <cellStyle name="Currency 4 2 2 7 3 2" xfId="20587" xr:uid="{C290ED95-C53C-4400-AF1F-4BBD0AF54E79}"/>
    <cellStyle name="Currency 4 2 2 7 4" xfId="25138" xr:uid="{263A0DD8-E8EA-4EAC-8584-88E97C69B1A3}"/>
    <cellStyle name="Currency 4 2 2 7 5" xfId="14921" xr:uid="{83F0063F-A364-4B33-9973-13665D2F9F7E}"/>
    <cellStyle name="Currency 4 2 2 8" xfId="3883" xr:uid="{02D6025C-9008-4080-A62F-87941E94EAC3}"/>
    <cellStyle name="Currency 4 2 2 8 2" xfId="8714" xr:uid="{31ABCD9A-557C-4FBD-B23D-4E8EA293FC85}"/>
    <cellStyle name="Currency 4 2 2 8 2 2" xfId="19094" xr:uid="{00DFE264-E757-4BD1-BEED-EDC5FF6E9E40}"/>
    <cellStyle name="Currency 4 2 2 8 3" xfId="11547" xr:uid="{555440EB-A1AE-4960-8CF0-72DF55CCC59F}"/>
    <cellStyle name="Currency 4 2 2 8 3 2" xfId="21927" xr:uid="{86593793-E730-4EA6-BCCA-C72710799FA4}"/>
    <cellStyle name="Currency 4 2 2 8 4" xfId="27787" xr:uid="{F66A2384-47A5-4FA5-820D-9018DE561E82}"/>
    <cellStyle name="Currency 4 2 2 8 5" xfId="26744" xr:uid="{186FE025-C58D-40FD-8360-E37021ADA0FB}"/>
    <cellStyle name="Currency 4 2 2 8 6" xfId="16261" xr:uid="{A5E47255-A51E-4511-8025-47516A45DD44}"/>
    <cellStyle name="Currency 4 2 2 9" xfId="4939" xr:uid="{A4837D9E-0938-4336-AB79-069CE2A75BEB}"/>
    <cellStyle name="Currency 4 2 2 9 2" xfId="28366" xr:uid="{3DF05A3F-F5D8-48EB-9C06-9CE90129E617}"/>
    <cellStyle name="Currency 4 2 2 9 3" xfId="27346" xr:uid="{34372BF1-5B0F-4D78-8F8E-BE7F7FE86EE0}"/>
    <cellStyle name="Currency 4 2 2 9 4" xfId="14234" xr:uid="{B87B5004-9D66-42A9-B637-834375DCC983}"/>
    <cellStyle name="Currency 4 2 3" xfId="560" xr:uid="{00000000-0005-0000-0000-000066030000}"/>
    <cellStyle name="Currency 4 2 3 10" xfId="9523" xr:uid="{695ED208-2620-44DF-8ED8-E638FF8739D1}"/>
    <cellStyle name="Currency 4 2 3 10 2" xfId="19903" xr:uid="{8EC27CBF-38A1-4ACC-A7E0-07191E691C39}"/>
    <cellStyle name="Currency 4 2 3 11" xfId="23274" xr:uid="{E3E388FA-5DD8-4981-84F3-518176296E34}"/>
    <cellStyle name="Currency 4 2 3 12" xfId="12524" xr:uid="{92D5FDE4-7754-4360-AE4E-375B07903A2C}"/>
    <cellStyle name="Currency 4 2 3 2" xfId="1873" xr:uid="{00000000-0005-0000-0000-000067030000}"/>
    <cellStyle name="Currency 4 2 3 2 2" xfId="3091" xr:uid="{00000000-0005-0000-0000-000088020000}"/>
    <cellStyle name="Currency 4 2 3 2 2 2" xfId="6171" xr:uid="{529FDFE1-490E-439F-9A13-75EB267CAC06}"/>
    <cellStyle name="Currency 4 2 3 2 2 2 2" xfId="25785" xr:uid="{F431D705-0B00-4DD5-933D-39E3B7975FE7}"/>
    <cellStyle name="Currency 4 2 3 2 2 2 2 2" xfId="28576" xr:uid="{33859A7B-3E3E-44FA-AB81-4F9A6CEE3E82}"/>
    <cellStyle name="Currency 4 2 3 2 2 2 2 3" xfId="31164" xr:uid="{3B754025-5AC2-41B4-85AB-66A50B2BE5A3}"/>
    <cellStyle name="Currency 4 2 3 2 2 2 3" xfId="27868" xr:uid="{A981DF5B-5B04-4B53-915B-2398880F7EA4}"/>
    <cellStyle name="Currency 4 2 3 2 2 2 4" xfId="15717" xr:uid="{C24EDAA9-5D1E-4600-86CF-2ED8BEF3ABA6}"/>
    <cellStyle name="Currency 4 2 3 2 2 3" xfId="8170" xr:uid="{34656554-6727-4A10-9ACA-B181A3EE2E28}"/>
    <cellStyle name="Currency 4 2 3 2 2 3 2" xfId="18550" xr:uid="{F72D74B5-7058-43DA-857E-5760BF2B87F3}"/>
    <cellStyle name="Currency 4 2 3 2 2 4" xfId="11003" xr:uid="{5932ADF4-53B9-4E05-9A00-5465848E08D8}"/>
    <cellStyle name="Currency 4 2 3 2 2 4 2" xfId="21383" xr:uid="{525AD4BB-1C5B-4334-9322-D0C6B119D911}"/>
    <cellStyle name="Currency 4 2 3 2 2 5" xfId="24237" xr:uid="{1A5353D5-0119-46F7-B2FB-9B1991F58909}"/>
    <cellStyle name="Currency 4 2 3 2 2 5 2" xfId="30081" xr:uid="{21807AB0-79A4-4976-8C9B-271BC80672DC}"/>
    <cellStyle name="Currency 4 2 3 2 2 6" xfId="26205" xr:uid="{2BC38E44-7C15-46FF-BAD3-946606B00C78}"/>
    <cellStyle name="Currency 4 2 3 2 2 7" xfId="13604" xr:uid="{6932969E-A1A3-4AC4-8909-D1F94B61B969}"/>
    <cellStyle name="Currency 4 2 3 2 3" xfId="2694" xr:uid="{00000000-0005-0000-0000-000087020000}"/>
    <cellStyle name="Currency 4 2 3 2 3 2" xfId="7817" xr:uid="{5DFFB09E-D274-43B4-B6E0-BD55CF92B166}"/>
    <cellStyle name="Currency 4 2 3 2 3 2 2" xfId="28181" xr:uid="{63F14ABF-E145-4E7D-B680-BE1E0C62CDDA}"/>
    <cellStyle name="Currency 4 2 3 2 3 2 3" xfId="27691" xr:uid="{7619C5EA-2AFE-4ABE-BAFA-968FD09C35B7}"/>
    <cellStyle name="Currency 4 2 3 2 3 2 4" xfId="18197" xr:uid="{421F896E-D0D1-4FB9-A760-44BC4C8C6E60}"/>
    <cellStyle name="Currency 4 2 3 2 3 3" xfId="10650" xr:uid="{845C16D8-8D3E-41C7-8397-39891DB842CE}"/>
    <cellStyle name="Currency 4 2 3 2 3 3 2" xfId="21030" xr:uid="{4541039F-E2E9-43CB-B98F-E3493F725D50}"/>
    <cellStyle name="Currency 4 2 3 2 3 4" xfId="24101" xr:uid="{43A3297C-4A6C-4FA1-84AD-A107F954B7B8}"/>
    <cellStyle name="Currency 4 2 3 2 3 5" xfId="15364" xr:uid="{4D537A8F-8D36-4A54-87CC-7F5812182BA3}"/>
    <cellStyle name="Currency 4 2 3 2 4" xfId="3616" xr:uid="{00000000-0005-0000-0000-000067030000}"/>
    <cellStyle name="Currency 4 2 3 2 4 2" xfId="28593" xr:uid="{34300D74-C053-4AAD-9447-88E2ED878C9A}"/>
    <cellStyle name="Currency 4 2 3 2 4 3" xfId="26230" xr:uid="{149D8F1A-E6C2-4FB7-87CA-FA6E9DD07168}"/>
    <cellStyle name="Currency 4 2 3 2 5" xfId="4273" xr:uid="{6C21EA1C-5FC1-4AF8-8D45-861CCF0AD6F3}"/>
    <cellStyle name="Currency 4 2 3 2 5 2" xfId="9044" xr:uid="{D2CE4BA3-C487-47E9-9CAE-F483B713702D}"/>
    <cellStyle name="Currency 4 2 3 2 5 2 2" xfId="19424" xr:uid="{4E1B1DE2-BE2D-429C-ABFB-2D7273E3FB02}"/>
    <cellStyle name="Currency 4 2 3 2 5 2 3" xfId="31048" xr:uid="{92252FF1-0E6E-4F89-9FC8-C021125B6D9E}"/>
    <cellStyle name="Currency 4 2 3 2 5 2 4" xfId="30837" xr:uid="{2AE58734-02FC-450F-90A1-8F5E85C2D3B9}"/>
    <cellStyle name="Currency 4 2 3 2 5 3" xfId="11877" xr:uid="{BE6DA673-B497-4F82-B97B-096E06E1E983}"/>
    <cellStyle name="Currency 4 2 3 2 5 3 2" xfId="22257" xr:uid="{819E14CE-8029-4574-8034-A7B24823BEAB}"/>
    <cellStyle name="Currency 4 2 3 2 5 4" xfId="28716" xr:uid="{61A02F48-DA36-4DA1-BB9A-2CEFB590F505}"/>
    <cellStyle name="Currency 4 2 3 2 5 5" xfId="25920" xr:uid="{329B915E-4F03-4FBD-9623-05CA2ADFF798}"/>
    <cellStyle name="Currency 4 2 3 2 5 6" xfId="16591" xr:uid="{7C3E439B-919E-4FBE-BCB6-38BA65C38AC5}"/>
    <cellStyle name="Currency 4 2 3 2 6" xfId="5670" xr:uid="{ECC4CDE5-61C7-4742-B2AF-01B672A90F98}"/>
    <cellStyle name="Currency 4 2 3 2 6 2" xfId="29727" xr:uid="{FE5A2704-6749-4B6E-8BB6-A7683E9B9E0D}"/>
    <cellStyle name="Currency 4 2 3 2 6 2 2" xfId="30986" xr:uid="{39D5B816-D691-4D85-95CC-46B2E8671A0E}"/>
    <cellStyle name="Currency 4 2 3 2 7" xfId="23522" xr:uid="{E6D4F43F-005B-44E0-A529-E07D81929683}"/>
    <cellStyle name="Currency 4 2 3 2 8" xfId="13106" xr:uid="{2F7DCC0A-CB6C-48C1-8D0F-8FB466F04FD1}"/>
    <cellStyle name="Currency 4 2 3 2 9" xfId="29993" xr:uid="{CE033F57-9BDB-4821-8A87-DD0E4EAE44F2}"/>
    <cellStyle name="Currency 4 2 3 3" xfId="1874" xr:uid="{00000000-0005-0000-0000-000068030000}"/>
    <cellStyle name="Currency 4 2 3 3 2" xfId="3092" xr:uid="{00000000-0005-0000-0000-000089020000}"/>
    <cellStyle name="Currency 4 2 3 3 2 2" xfId="8171" xr:uid="{D83CBDCA-093F-4CCB-8B52-A7FE5C85D8BC}"/>
    <cellStyle name="Currency 4 2 3 3 2 2 2" xfId="28840" xr:uid="{8E98CBE0-E801-4D1E-8075-39B91C1C3D46}"/>
    <cellStyle name="Currency 4 2 3 3 2 2 2 2" xfId="31233" xr:uid="{C99B5626-34D4-4ECE-A3A0-3BD7C3C868CA}"/>
    <cellStyle name="Currency 4 2 3 3 2 2 2 3" xfId="30839" xr:uid="{540CDF2A-17D0-4EA1-8CE7-D91FE6235E7F}"/>
    <cellStyle name="Currency 4 2 3 3 2 2 3" xfId="28361" xr:uid="{19617199-D83D-4AC7-90B6-59B24B7F329C}"/>
    <cellStyle name="Currency 4 2 3 3 2 2 4" xfId="18551" xr:uid="{3E2E16FA-DCE9-46FF-B8A4-F05A297A4526}"/>
    <cellStyle name="Currency 4 2 3 3 2 3" xfId="11004" xr:uid="{7CFAE4A0-4080-4C07-80C7-E28373BFBF7D}"/>
    <cellStyle name="Currency 4 2 3 3 2 3 2" xfId="21384" xr:uid="{D0FE9186-B2E3-43CB-B7F5-B0B8BC9A5375}"/>
    <cellStyle name="Currency 4 2 3 3 2 4" xfId="25535" xr:uid="{44024CD4-E30C-4AB6-BC07-6BA716230037}"/>
    <cellStyle name="Currency 4 2 3 3 2 5" xfId="15718" xr:uid="{9693027F-2390-42EA-BA52-62532ADB1EB8}"/>
    <cellStyle name="Currency 4 2 3 3 3" xfId="3696" xr:uid="{00000000-0005-0000-0000-000068030000}"/>
    <cellStyle name="Currency 4 2 3 3 4" xfId="4425" xr:uid="{5BDB5EC5-CCD8-4C46-BD80-392ACA59EAB0}"/>
    <cellStyle name="Currency 4 2 3 3 4 2" xfId="9196" xr:uid="{C1E69659-3681-45CB-91F0-E14049CFA03C}"/>
    <cellStyle name="Currency 4 2 3 3 4 2 2" xfId="19576" xr:uid="{85A96AB0-93FD-45A8-96BD-571FE5277C62}"/>
    <cellStyle name="Currency 4 2 3 3 4 2 3" xfId="31090" xr:uid="{2085B30E-C37C-4522-A981-D6661F484E54}"/>
    <cellStyle name="Currency 4 2 3 3 4 2 4" xfId="30838" xr:uid="{C2DA64AC-30E0-4B03-B951-7E831A57408C}"/>
    <cellStyle name="Currency 4 2 3 3 4 3" xfId="12029" xr:uid="{DF8D0B10-B80B-4C88-AA50-4ED2ED041C8A}"/>
    <cellStyle name="Currency 4 2 3 3 4 3 2" xfId="22409" xr:uid="{4FB6F006-0045-4513-A45D-725B561FB53A}"/>
    <cellStyle name="Currency 4 2 3 3 4 4" xfId="16743" xr:uid="{856CCB70-DBD9-45B6-B09F-84B16CE69444}"/>
    <cellStyle name="Currency 4 2 3 3 5" xfId="5671" xr:uid="{742C104B-D487-477C-A233-160ADA915D3F}"/>
    <cellStyle name="Currency 4 2 3 3 5 2" xfId="29700" xr:uid="{8B2CE640-C1D9-4645-B3FB-D2F01298CF19}"/>
    <cellStyle name="Currency 4 2 3 3 5 2 2" xfId="30987" xr:uid="{0C3D6EFD-9BBD-4736-8CE3-EC30A16ED133}"/>
    <cellStyle name="Currency 4 2 3 3 6" xfId="24724" xr:uid="{BD39BC1E-AABB-4030-A7E8-3000083EDE7C}"/>
    <cellStyle name="Currency 4 2 3 3 7" xfId="13605" xr:uid="{F03C87AD-13DC-43F5-B66B-1FB7AEC9B24E}"/>
    <cellStyle name="Currency 4 2 3 4" xfId="1872" xr:uid="{00000000-0005-0000-0000-000069030000}"/>
    <cellStyle name="Currency 4 2 3 4 2" xfId="3090" xr:uid="{00000000-0005-0000-0000-00008A020000}"/>
    <cellStyle name="Currency 4 2 3 4 2 2" xfId="8169" xr:uid="{5C881F30-0B2B-4648-A0A4-7DBA5ED0CCAD}"/>
    <cellStyle name="Currency 4 2 3 4 2 2 2" xfId="28839" xr:uid="{AC3AFC22-5037-4FFD-B57F-C0946715E48A}"/>
    <cellStyle name="Currency 4 2 3 4 2 2 3" xfId="27347" xr:uid="{814C2E99-50A8-4FF5-8C1F-28C53EAAAF84}"/>
    <cellStyle name="Currency 4 2 3 4 2 2 4" xfId="18549" xr:uid="{D6C59507-A017-43D8-903A-AB98D4BECB59}"/>
    <cellStyle name="Currency 4 2 3 4 2 3" xfId="11002" xr:uid="{7D840997-B835-4F73-AEA9-AC9E4299B1E8}"/>
    <cellStyle name="Currency 4 2 3 4 2 3 2" xfId="21382" xr:uid="{958B9C8A-4531-4E13-B949-0D70D92A0A8B}"/>
    <cellStyle name="Currency 4 2 3 4 2 4" xfId="24005" xr:uid="{2F9351C4-E203-419F-9DCF-75B9A7A27534}"/>
    <cellStyle name="Currency 4 2 3 4 2 5" xfId="15716" xr:uid="{887C9BDA-5D0E-4F0C-8D00-8C51FE003AF2}"/>
    <cellStyle name="Currency 4 2 3 4 3" xfId="2078" xr:uid="{00000000-0005-0000-0000-000069030000}"/>
    <cellStyle name="Currency 4 2 3 4 4" xfId="5669" xr:uid="{49E33153-542F-4E88-B6C3-166F4B1C18DC}"/>
    <cellStyle name="Currency 4 2 3 4 4 2" xfId="29966" xr:uid="{D1E42E86-3344-414E-8575-B8C7A311F714}"/>
    <cellStyle name="Currency 4 2 3 4 5" xfId="22649" xr:uid="{62BA27C6-77E6-41BD-8D63-3BCD72104C5F}"/>
    <cellStyle name="Currency 4 2 3 4 6" xfId="13603" xr:uid="{A451A3AB-0BB6-4084-8903-9C99083D7011}"/>
    <cellStyle name="Currency 4 2 3 5" xfId="2597" xr:uid="{00000000-0005-0000-0000-00008B020000}"/>
    <cellStyle name="Currency 4 2 3 5 2" xfId="5861" xr:uid="{BF8B7BF8-8050-4AE5-86B0-FCA739EDFF6C}"/>
    <cellStyle name="Currency 4 2 3 5 2 2" xfId="27995" xr:uid="{52F07813-E789-4CF5-9D08-E661A5C701DE}"/>
    <cellStyle name="Currency 4 2 3 5 2 2 2" xfId="31198" xr:uid="{A372AF4B-0BAD-46E7-AA5D-F790CCD5BF14}"/>
    <cellStyle name="Currency 4 2 3 5 2 2 3" xfId="30840" xr:uid="{2DA2947D-AA7D-4126-9341-6CAA595EB8A4}"/>
    <cellStyle name="Currency 4 2 3 5 2 3" xfId="28389" xr:uid="{8E563ED7-F0F0-45B6-BAE0-76BA186494E3}"/>
    <cellStyle name="Currency 4 2 3 5 2 4" xfId="15268" xr:uid="{3CE94080-81E3-4EA5-89A9-06744ACA887F}"/>
    <cellStyle name="Currency 4 2 3 5 3" xfId="7721" xr:uid="{10A27F76-22D1-40F1-9D4E-3B6CD16079DF}"/>
    <cellStyle name="Currency 4 2 3 5 3 2" xfId="18101" xr:uid="{7F7DFED3-7BB8-455F-9995-CEFD7DF182BF}"/>
    <cellStyle name="Currency 4 2 3 5 4" xfId="10554" xr:uid="{8E36015E-7D5F-43EF-AC56-4E500078CE31}"/>
    <cellStyle name="Currency 4 2 3 5 4 2" xfId="20934" xr:uid="{EB5A8D79-EB5E-45E2-999F-30A02B06F379}"/>
    <cellStyle name="Currency 4 2 3 5 5" xfId="23647" xr:uid="{8D2AA314-6331-4CE2-A009-BA60DC777D95}"/>
    <cellStyle name="Currency 4 2 3 5 6" xfId="12984" xr:uid="{01C63BBB-8E9A-4A69-8249-8F15043C4F8F}"/>
    <cellStyle name="Currency 4 2 3 6" xfId="2293" xr:uid="{00000000-0005-0000-0000-000086020000}"/>
    <cellStyle name="Currency 4 2 3 6 2" xfId="7419" xr:uid="{3EDDEF0C-1170-44FC-9E29-73084BA92D9B}"/>
    <cellStyle name="Currency 4 2 3 6 2 2" xfId="17799" xr:uid="{5DB08EA5-B4BF-4D08-AE10-B1BCA4637284}"/>
    <cellStyle name="Currency 4 2 3 6 3" xfId="10252" xr:uid="{766D3AD7-0F8A-4BEB-99F0-47B8CFBA1265}"/>
    <cellStyle name="Currency 4 2 3 6 3 2" xfId="20632" xr:uid="{5CBF30F4-97C8-4CD2-8F89-56254FCB70D3}"/>
    <cellStyle name="Currency 4 2 3 6 4" xfId="24490" xr:uid="{08A6B700-F4DA-43CF-B126-E5EA9D210A08}"/>
    <cellStyle name="Currency 4 2 3 6 5" xfId="26179" xr:uid="{20347FE0-F2EA-44A7-A8C9-696BEDCF4246}"/>
    <cellStyle name="Currency 4 2 3 6 6" xfId="14966" xr:uid="{5271A6B4-83D2-498D-870F-F8FBF77613DD}"/>
    <cellStyle name="Currency 4 2 3 7" xfId="3828" xr:uid="{9411D43E-CDD6-4FE8-9E7A-3AD695C85148}"/>
    <cellStyle name="Currency 4 2 3 7 2" xfId="8660" xr:uid="{5519AB10-F8F2-4D99-B35F-2920FBCAB596}"/>
    <cellStyle name="Currency 4 2 3 7 2 2" xfId="19040" xr:uid="{3762F2F5-1A6B-4987-99BC-7F33792DA194}"/>
    <cellStyle name="Currency 4 2 3 7 3" xfId="11493" xr:uid="{03272CB4-0F1F-487B-8764-901F797A1C04}"/>
    <cellStyle name="Currency 4 2 3 7 3 2" xfId="21873" xr:uid="{0567CB41-A16A-4CB1-B5E6-4355AB676991}"/>
    <cellStyle name="Currency 4 2 3 7 4" xfId="27169" xr:uid="{B50D6951-3AFD-4C0A-AAB4-FA29C68C8620}"/>
    <cellStyle name="Currency 4 2 3 7 5" xfId="27292" xr:uid="{75015154-D464-4CCB-BD13-E277D11AC6A7}"/>
    <cellStyle name="Currency 4 2 3 7 6" xfId="16207" xr:uid="{1F217B41-0735-48D3-AEE7-8886CA084B4B}"/>
    <cellStyle name="Currency 4 2 3 8" xfId="4942" xr:uid="{77780067-030E-49AF-8FFE-4CA465D3A5C6}"/>
    <cellStyle name="Currency 4 2 3 8 2" xfId="14237" xr:uid="{600B4770-E496-4DD5-AFE1-1860E27E30CF}"/>
    <cellStyle name="Currency 4 2 3 9" xfId="6690" xr:uid="{BF23809D-EBF7-4EFE-86D3-CF7C525534CF}"/>
    <cellStyle name="Currency 4 2 3 9 2" xfId="17070" xr:uid="{1DF2657B-E75C-44F5-9CF7-84E234C571AD}"/>
    <cellStyle name="Currency 4 2 4" xfId="561" xr:uid="{00000000-0005-0000-0000-00006A030000}"/>
    <cellStyle name="Currency 4 2 4 10" xfId="12682" xr:uid="{9DA9BDBB-D445-405D-BA27-E0B7D5CB6604}"/>
    <cellStyle name="Currency 4 2 4 2" xfId="1876" xr:uid="{00000000-0005-0000-0000-00006B030000}"/>
    <cellStyle name="Currency 4 2 4 2 2" xfId="3093" xr:uid="{00000000-0005-0000-0000-00008D020000}"/>
    <cellStyle name="Currency 4 2 4 2 2 2" xfId="8172" xr:uid="{CFB74B2A-0CBE-40EE-92E1-1BACF4A65146}"/>
    <cellStyle name="Currency 4 2 4 2 2 2 2" xfId="28841" xr:uid="{ED178F4A-FEEE-466E-AC2A-B99B31DCC047}"/>
    <cellStyle name="Currency 4 2 4 2 2 2 3" xfId="26433" xr:uid="{E651ACCA-3D04-4362-9B0F-584E41BCF71F}"/>
    <cellStyle name="Currency 4 2 4 2 2 2 4" xfId="18552" xr:uid="{440D2D27-4EF5-4E3E-86BE-831E0D4C899A}"/>
    <cellStyle name="Currency 4 2 4 2 2 3" xfId="11005" xr:uid="{FCA3847D-3FF1-4472-B67C-BE8CF608A60C}"/>
    <cellStyle name="Currency 4 2 4 2 2 3 2" xfId="21385" xr:uid="{361E8EA1-4C7C-4CF3-9F7C-90F78BB283B3}"/>
    <cellStyle name="Currency 4 2 4 2 2 4" xfId="25524" xr:uid="{020CC287-4FBA-4C24-A9A5-7C37D3A3181B}"/>
    <cellStyle name="Currency 4 2 4 2 2 5" xfId="15719" xr:uid="{B01317A4-4A1D-4031-9F10-55C58A1D8E6D}"/>
    <cellStyle name="Currency 4 2 4 2 3" xfId="2862" xr:uid="{00000000-0005-0000-0000-00006B030000}"/>
    <cellStyle name="Currency 4 2 4 2 4" xfId="5672" xr:uid="{B894F6FB-E5D2-4426-BAE5-F361ED958DC3}"/>
    <cellStyle name="Currency 4 2 4 2 4 2" xfId="29781" xr:uid="{779327EA-EF40-48DB-992B-79710876AA2B}"/>
    <cellStyle name="Currency 4 2 4 2 5" xfId="24063" xr:uid="{645DD58F-3869-4C0D-9441-67FA2EE6DC69}"/>
    <cellStyle name="Currency 4 2 4 2 6" xfId="13606" xr:uid="{706296AA-0A5B-4EAF-BF06-F3AE995AD1C0}"/>
    <cellStyle name="Currency 4 2 4 3" xfId="1877" xr:uid="{00000000-0005-0000-0000-00006C030000}"/>
    <cellStyle name="Currency 4 2 4 3 2" xfId="2691" xr:uid="{00000000-0005-0000-0000-00008E020000}"/>
    <cellStyle name="Currency 4 2 4 3 2 2" xfId="7814" xr:uid="{45B4AD22-B857-4B3D-868F-EF1F991F9401}"/>
    <cellStyle name="Currency 4 2 4 3 2 2 2" xfId="18194" xr:uid="{C2AE4201-2DB8-47A4-962A-FDF7425F1B76}"/>
    <cellStyle name="Currency 4 2 4 3 2 3" xfId="10647" xr:uid="{425932D7-C8FB-4693-9F2C-0F54D708A077}"/>
    <cellStyle name="Currency 4 2 4 3 2 3 2" xfId="21027" xr:uid="{46A72BFD-107A-45BA-B43C-9ACD1F1572C4}"/>
    <cellStyle name="Currency 4 2 4 3 2 4" xfId="15361" xr:uid="{56B20FC1-F91B-4CCE-8163-6DCC8E68F688}"/>
    <cellStyle name="Currency 4 2 4 3 2 5" xfId="30451" xr:uid="{3E7E8B7A-271B-4ED0-B1E0-67B7EC7F1A1F}"/>
    <cellStyle name="Currency 4 2 4 3 3" xfId="3544" xr:uid="{00000000-0005-0000-0000-00006C030000}"/>
    <cellStyle name="Currency 4 2 4 3 4" xfId="5673" xr:uid="{08E421AE-DDE3-4B6C-AA1C-46544E7401B9}"/>
    <cellStyle name="Currency 4 2 4 3 4 2" xfId="29758" xr:uid="{2AC4BDB1-E701-44D9-B0FC-9883B7A7B3FF}"/>
    <cellStyle name="Currency 4 2 4 3 5" xfId="25344" xr:uid="{08DAE02F-1B6E-44AD-A9C8-912AD3AAD387}"/>
    <cellStyle name="Currency 4 2 4 3 6" xfId="13103" xr:uid="{82EBEC48-3D43-4E9D-B56D-7E929E0E1A17}"/>
    <cellStyle name="Currency 4 2 4 4" xfId="1875" xr:uid="{00000000-0005-0000-0000-00006D030000}"/>
    <cellStyle name="Currency 4 2 4 4 2" xfId="4674" xr:uid="{C9DA1A56-732E-4961-B2D9-0A915ACCB4C5}"/>
    <cellStyle name="Currency 4 2 4 4 2 2" xfId="9413" xr:uid="{7E88755F-A896-471C-8857-39454F619F9C}"/>
    <cellStyle name="Currency 4 2 4 4 2 2 2" xfId="19793" xr:uid="{4538922B-7154-4E44-BB56-F4171AAAE1F4}"/>
    <cellStyle name="Currency 4 2 4 4 2 3" xfId="12246" xr:uid="{DE8A55F2-EE62-41C6-8A66-CB165A7E6D10}"/>
    <cellStyle name="Currency 4 2 4 4 2 3 2" xfId="22626" xr:uid="{786E37C1-C954-4926-BD86-4FC6456CF137}"/>
    <cellStyle name="Currency 4 2 4 4 2 4" xfId="27424" xr:uid="{4843839A-BCB9-41CE-8805-8D0614D92E2A}"/>
    <cellStyle name="Currency 4 2 4 4 2 5" xfId="26255" xr:uid="{D30ADB09-C3D5-4D8C-886A-89143E520A69}"/>
    <cellStyle name="Currency 4 2 4 4 2 6" xfId="16960" xr:uid="{4D75FEE1-E172-457D-8E34-8A272A4E5949}"/>
    <cellStyle name="Currency 4 2 4 4 3" xfId="22700" xr:uid="{820DF042-B0AA-4327-B8F4-D655FDAD1E0D}"/>
    <cellStyle name="Currency 4 2 4 5" xfId="4137" xr:uid="{0946DA19-72C4-4F96-A1A1-F785B9C6BDD3}"/>
    <cellStyle name="Currency 4 2 4 5 2" xfId="8908" xr:uid="{52D4BD7B-0DFF-4DF8-B14E-5D13184F5469}"/>
    <cellStyle name="Currency 4 2 4 5 2 2" xfId="29012" xr:uid="{E710C129-20D4-4EA0-A247-8B6E8FB27B7F}"/>
    <cellStyle name="Currency 4 2 4 5 2 3" xfId="27994" xr:uid="{A14DBC58-1E78-4416-B710-8CEE806D9C5C}"/>
    <cellStyle name="Currency 4 2 4 5 2 4" xfId="19288" xr:uid="{45E24BB5-B74E-4C6E-A80D-67E7CC7F8C32}"/>
    <cellStyle name="Currency 4 2 4 5 2 5" xfId="31018" xr:uid="{CFD86F19-DED4-497F-A8E9-A80709CF90C1}"/>
    <cellStyle name="Currency 4 2 4 5 3" xfId="11741" xr:uid="{2D06F008-726C-4EA8-9BFA-B27F239E95B8}"/>
    <cellStyle name="Currency 4 2 4 5 3 2" xfId="22121" xr:uid="{B2CB1173-AC2D-48EF-99F8-74AE1DAD9F27}"/>
    <cellStyle name="Currency 4 2 4 5 4" xfId="23873" xr:uid="{24B491C3-5B43-4CC6-B7EF-7621C2CD760B}"/>
    <cellStyle name="Currency 4 2 4 5 5" xfId="16455" xr:uid="{4C351AFE-E773-49FC-B65C-B8A5A1A6D29E}"/>
    <cellStyle name="Currency 4 2 4 6" xfId="4943" xr:uid="{A85A3DAA-772F-42F7-BF9C-C31803A88D2F}"/>
    <cellStyle name="Currency 4 2 4 6 2" xfId="26949" xr:uid="{03811147-8C50-47E1-923A-26744278F7C8}"/>
    <cellStyle name="Currency 4 2 4 6 3" xfId="28169" xr:uid="{302BAD18-AED0-4DA1-A413-14D8B1B5424A}"/>
    <cellStyle name="Currency 4 2 4 6 4" xfId="14238" xr:uid="{D9AEFE65-B40E-45B2-9368-CB1A5C7C5D7C}"/>
    <cellStyle name="Currency 4 2 4 7" xfId="6691" xr:uid="{D7EBC9D8-EC36-4DE1-A16C-BF75E4923FA1}"/>
    <cellStyle name="Currency 4 2 4 7 2" xfId="27796" xr:uid="{50E52D62-6867-4317-BEEB-33758CF09BA5}"/>
    <cellStyle name="Currency 4 2 4 7 3" xfId="27053" xr:uid="{E8E6F158-4E81-48AC-9BA8-01025F1229BD}"/>
    <cellStyle name="Currency 4 2 4 7 4" xfId="17071" xr:uid="{0D456588-FC15-4460-9B0C-F6C7C29288FC}"/>
    <cellStyle name="Currency 4 2 4 8" xfId="9524" xr:uid="{B089C968-59EF-458D-82E3-1CFD27974824}"/>
    <cellStyle name="Currency 4 2 4 8 2" xfId="19904" xr:uid="{03179FD1-793B-47CD-ABA0-805593513C97}"/>
    <cellStyle name="Currency 4 2 4 9" xfId="25436" xr:uid="{429B4003-C873-4D2F-BCDF-EF56C7FA5C47}"/>
    <cellStyle name="Currency 4 2 5" xfId="562" xr:uid="{00000000-0005-0000-0000-00006E030000}"/>
    <cellStyle name="Currency 4 2 5 10" xfId="13607" xr:uid="{87F1B163-5B83-4557-A952-E2C29472F216}"/>
    <cellStyle name="Currency 4 2 5 2" xfId="1879" xr:uid="{00000000-0005-0000-0000-00006F030000}"/>
    <cellStyle name="Currency 4 2 5 2 2" xfId="24953" xr:uid="{BBEF5993-F8AC-4524-941D-112A15F3447D}"/>
    <cellStyle name="Currency 4 2 5 2 2 2" xfId="29678" xr:uid="{33DBED40-3AE8-4C44-861D-1863CE025044}"/>
    <cellStyle name="Currency 4 2 5 2 2 2 2" xfId="30842" xr:uid="{883563B9-AF8B-4872-A207-9A25B2B164BE}"/>
    <cellStyle name="Currency 4 2 5 2 3" xfId="23373" xr:uid="{043B26EB-F4A5-45D7-8163-B3F881D5C636}"/>
    <cellStyle name="Currency 4 2 5 2 4" xfId="30063"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7" xr:uid="{E85DF9EB-311B-4F81-9D96-394CE20C5CC6}"/>
    <cellStyle name="Currency 4 2 5 5 2 2" xfId="19577" xr:uid="{9A4B6684-C591-4F16-BFB6-3361E96139EE}"/>
    <cellStyle name="Currency 4 2 5 5 2 3" xfId="31091" xr:uid="{E7D19E49-7B60-44F2-B6FD-9392A2CF31AF}"/>
    <cellStyle name="Currency 4 2 5 5 2 4" xfId="30841" xr:uid="{784B0320-B780-4FBA-9D1B-039687A1453B}"/>
    <cellStyle name="Currency 4 2 5 5 3" xfId="12030" xr:uid="{8D53D6CB-B4E3-489F-BBCC-35A064EF6FAF}"/>
    <cellStyle name="Currency 4 2 5 5 3 2" xfId="22410" xr:uid="{64F3B7EC-0534-43AB-9EAD-0CC24A310D9A}"/>
    <cellStyle name="Currency 4 2 5 5 4" xfId="16744" xr:uid="{70F4C88B-8E51-42FE-8C6F-8A063CDA9E59}"/>
    <cellStyle name="Currency 4 2 5 6" xfId="4944" xr:uid="{D75D85CF-44E9-4C80-9CB6-9D9124C48907}"/>
    <cellStyle name="Currency 4 2 5 6 2" xfId="14239" xr:uid="{27564A53-3BA4-430B-B3EF-BF70748DDED5}"/>
    <cellStyle name="Currency 4 2 5 7" xfId="6692" xr:uid="{EF48389A-C1B4-42B8-8C4B-650B09C9B780}"/>
    <cellStyle name="Currency 4 2 5 7 2" xfId="17072" xr:uid="{F8AB562E-FFA0-4A7F-8969-4F39454F2260}"/>
    <cellStyle name="Currency 4 2 5 8" xfId="9525" xr:uid="{952B69F6-6B5D-4A85-847A-6DEDE172799E}"/>
    <cellStyle name="Currency 4 2 5 8 2" xfId="19905" xr:uid="{CEE02A62-0CD3-4293-B7B4-71B8F3D0F850}"/>
    <cellStyle name="Currency 4 2 5 9" xfId="23846" xr:uid="{2A72D9E9-32D0-4D14-AF50-E3BAE811FBCB}"/>
    <cellStyle name="Currency 4 2 6" xfId="1881" xr:uid="{00000000-0005-0000-0000-000072030000}"/>
    <cellStyle name="Currency 4 2 6 2" xfId="2882" xr:uid="{00000000-0005-0000-0000-000090020000}"/>
    <cellStyle name="Currency 4 2 6 2 2" xfId="7998" xr:uid="{5D8F085F-F860-4350-BA19-9FEA730AB68D}"/>
    <cellStyle name="Currency 4 2 6 2 2 2" xfId="26385" xr:uid="{4A5CEC5D-6DA3-4D94-BF9E-322F0E90D597}"/>
    <cellStyle name="Currency 4 2 6 2 2 2 2" xfId="31175" xr:uid="{93D65879-61DA-41FA-BF5B-6144E174BADC}"/>
    <cellStyle name="Currency 4 2 6 2 2 2 3" xfId="30843" xr:uid="{9E43A73B-313A-47DA-AE4A-45B5A584F094}"/>
    <cellStyle name="Currency 4 2 6 2 2 3" xfId="26503" xr:uid="{890B3BF8-48AC-47C6-AAC9-605649711EC0}"/>
    <cellStyle name="Currency 4 2 6 2 2 4" xfId="18378" xr:uid="{7FB0E7EE-E818-4648-B60B-1C8120B2A2CA}"/>
    <cellStyle name="Currency 4 2 6 2 3" xfId="10831" xr:uid="{61056E6D-32BB-45EE-8590-72DB29A983E9}"/>
    <cellStyle name="Currency 4 2 6 2 3 2" xfId="21211" xr:uid="{258AFFD5-7A7C-4EB2-84E4-9C0DB9D58681}"/>
    <cellStyle name="Currency 4 2 6 2 4" xfId="24954" xr:uid="{73DD1256-9F3D-417F-B69C-12C22E4E672C}"/>
    <cellStyle name="Currency 4 2 6 2 5" xfId="15545" xr:uid="{315A732A-0586-4DCE-A71C-DF0DB78775B4}"/>
    <cellStyle name="Currency 4 2 6 3" xfId="3621" xr:uid="{00000000-0005-0000-0000-000072030000}"/>
    <cellStyle name="Currency 4 2 6 4" xfId="5674" xr:uid="{4939E943-A2E0-427A-AEC4-B21F9D4F8159}"/>
    <cellStyle name="Currency 4 2 6 4 2" xfId="29768" xr:uid="{3E9B3AED-6894-4FB7-981B-D2BD8B1F19DF}"/>
    <cellStyle name="Currency 4 2 6 5" xfId="25113" xr:uid="{E30B2578-1288-47A3-B3BA-30B1805299C3}"/>
    <cellStyle name="Currency 4 2 6 6" xfId="13380" xr:uid="{8C718C21-172C-44CD-A8BD-BFF25B26646A}"/>
    <cellStyle name="Currency 4 2 7" xfId="1882" xr:uid="{00000000-0005-0000-0000-000073030000}"/>
    <cellStyle name="Currency 4 2 7 2" xfId="2494" xr:uid="{00000000-0005-0000-0000-000091020000}"/>
    <cellStyle name="Currency 4 2 7 2 2" xfId="7618" xr:uid="{1DE766FD-5D05-4437-B056-8A76C40DDAC2}"/>
    <cellStyle name="Currency 4 2 7 2 2 2" xfId="17998" xr:uid="{B4E5BD64-019F-4A22-A7FE-7D1E16BC3D5A}"/>
    <cellStyle name="Currency 4 2 7 2 3" xfId="10451" xr:uid="{4947354B-127E-4991-A5AF-5B8FEC7AE1DC}"/>
    <cellStyle name="Currency 4 2 7 2 3 2" xfId="20831" xr:uid="{ECFD314C-DBD6-41EE-86B1-BF20A1FB9818}"/>
    <cellStyle name="Currency 4 2 7 2 4" xfId="27943" xr:uid="{AC587898-EBF3-48E3-B172-2974943146AE}"/>
    <cellStyle name="Currency 4 2 7 2 5" xfId="27888" xr:uid="{16D58729-C246-4B37-87BA-1A2F3AFA2EBE}"/>
    <cellStyle name="Currency 4 2 7 2 6" xfId="15165" xr:uid="{3994FC5A-32A5-45BA-BD59-4D7DDBD598D6}"/>
    <cellStyle name="Currency 4 2 7 3" xfId="3603" xr:uid="{00000000-0005-0000-0000-000073030000}"/>
    <cellStyle name="Currency 4 2 7 4" xfId="5675" xr:uid="{EA961475-3856-4FED-AB9C-654EB4EC64FD}"/>
    <cellStyle name="Currency 4 2 7 4 2" xfId="29869" xr:uid="{65B5D0E8-B145-4E9B-89E2-C7AEE6F364BA}"/>
    <cellStyle name="Currency 4 2 7 5" xfId="23893" xr:uid="{CB6FFF07-08EE-4C7E-B764-E810EDFDC868}"/>
    <cellStyle name="Currency 4 2 7 6" xfId="12881" xr:uid="{88AABC15-3833-4375-B132-D2ADFE52CB51}"/>
    <cellStyle name="Currency 4 2 8" xfId="1862" xr:uid="{00000000-0005-0000-0000-000074030000}"/>
    <cellStyle name="Currency 4 2 8 2" xfId="2188" xr:uid="{00000000-0005-0000-0000-000078020000}"/>
    <cellStyle name="Currency 4 2 8 2 2" xfId="7314" xr:uid="{ADD0A165-ABE0-4F90-A33F-077F5FF9274C}"/>
    <cellStyle name="Currency 4 2 8 2 2 2" xfId="17694" xr:uid="{C1BBF7D4-FBF1-47C1-BB55-91EFC3948301}"/>
    <cellStyle name="Currency 4 2 8 2 3" xfId="10147" xr:uid="{33E315B1-4D3D-49E9-A76E-8054D92275A7}"/>
    <cellStyle name="Currency 4 2 8 2 3 2" xfId="20527" xr:uid="{88A0F51E-EE8C-447C-B6BC-64E9415C38E1}"/>
    <cellStyle name="Currency 4 2 8 2 4" xfId="26697" xr:uid="{36B731ED-7B10-4707-8CE6-205628889D4E}"/>
    <cellStyle name="Currency 4 2 8 2 5" xfId="27852" xr:uid="{C058DF41-89BC-4679-BC90-E6969DEB80F2}"/>
    <cellStyle name="Currency 4 2 8 2 6" xfId="14861" xr:uid="{99E20BDB-1FDA-4F7A-9084-46C793C71BFD}"/>
    <cellStyle name="Currency 4 2 8 3" xfId="3651" xr:uid="{00000000-0005-0000-0000-000074030000}"/>
    <cellStyle name="Currency 4 2 8 4" xfId="24961" xr:uid="{3F0C25D4-5FA2-4F09-A128-283041A580CB}"/>
    <cellStyle name="Currency 4 2 9" xfId="3882" xr:uid="{DC251A4F-5AD9-45C1-BD34-8461C5214166}"/>
    <cellStyle name="Currency 4 2 9 2" xfId="8713" xr:uid="{C1BC6D1A-7EE7-4C47-87C8-C0673B800AAC}"/>
    <cellStyle name="Currency 4 2 9 2 2" xfId="19093" xr:uid="{648BA1C2-C386-4F11-BB8B-8B4A1CC8CB92}"/>
    <cellStyle name="Currency 4 2 9 3" xfId="11546" xr:uid="{BF03B1AD-0DE8-47DE-A307-4E2A32AA0B13}"/>
    <cellStyle name="Currency 4 2 9 3 2" xfId="21926" xr:uid="{0D3D9BC0-3938-4572-A44C-6B9F1688C330}"/>
    <cellStyle name="Currency 4 2 9 4" xfId="27235" xr:uid="{11A01AB7-B43D-42C9-8214-AD90DCB92BD5}"/>
    <cellStyle name="Currency 4 2 9 5" xfId="27202" xr:uid="{20CAEDD4-581A-49A6-A983-2D7BD69C167F}"/>
    <cellStyle name="Currency 4 2 9 6" xfId="16260" xr:uid="{35051925-8774-429B-B45F-CA6B9A703F0C}"/>
    <cellStyle name="Currency 4 20" xfId="12396" xr:uid="{66CD73B6-8B5C-4CEE-B1C4-83C336E77431}"/>
    <cellStyle name="Currency 4 3" xfId="563" xr:uid="{00000000-0005-0000-0000-000075030000}"/>
    <cellStyle name="Currency 4 3 10" xfId="4945" xr:uid="{9A699C1C-8F3B-46EB-83CA-1AEA14EAD978}"/>
    <cellStyle name="Currency 4 3 10 2" xfId="14240" xr:uid="{533075EF-05BA-4DF2-AB97-D7CA5F6AAFE4}"/>
    <cellStyle name="Currency 4 3 11" xfId="6693" xr:uid="{A047A60A-45CE-407B-A049-2223B505892E}"/>
    <cellStyle name="Currency 4 3 11 2" xfId="17073" xr:uid="{8CD57AC2-6D36-4FFB-9CDE-DCF555BE769C}"/>
    <cellStyle name="Currency 4 3 12" xfId="9526" xr:uid="{F62B27D1-058D-4BAB-B5E3-7E6115F0D553}"/>
    <cellStyle name="Currency 4 3 12 2" xfId="19906" xr:uid="{A08D132D-B56D-4C61-9E3E-B618E503E16E}"/>
    <cellStyle name="Currency 4 3 13" xfId="23762" xr:uid="{8560C23E-977A-4A64-B47A-9FD147CA5650}"/>
    <cellStyle name="Currency 4 3 14" xfId="12456" xr:uid="{4762B291-B850-4854-8306-35256D12D3FD}"/>
    <cellStyle name="Currency 4 3 2" xfId="564" xr:uid="{00000000-0005-0000-0000-000076030000}"/>
    <cellStyle name="Currency 4 3 2 10" xfId="9527" xr:uid="{27C6D75F-52DE-487D-BC75-E0B3602422C3}"/>
    <cellStyle name="Currency 4 3 2 10 2" xfId="19907" xr:uid="{1B5D55DB-60E2-4650-A86B-78944CCAE8EB}"/>
    <cellStyle name="Currency 4 3 2 11" xfId="25156" xr:uid="{7ED0C198-C02C-4ECA-8665-A8C06E408FE9}"/>
    <cellStyle name="Currency 4 3 2 12" xfId="12526" xr:uid="{92334CDC-3C23-41BD-96F3-07E3CBAB7346}"/>
    <cellStyle name="Currency 4 3 2 2" xfId="565" xr:uid="{00000000-0005-0000-0000-000077030000}"/>
    <cellStyle name="Currency 4 3 2 2 10" xfId="13108" xr:uid="{D3D01A0B-D037-4579-A100-754466682299}"/>
    <cellStyle name="Currency 4 3 2 2 2" xfId="1886" xr:uid="{00000000-0005-0000-0000-000078030000}"/>
    <cellStyle name="Currency 4 3 2 2 2 2" xfId="3095" xr:uid="{00000000-0005-0000-0000-000095020000}"/>
    <cellStyle name="Currency 4 3 2 2 2 2 2" xfId="8174" xr:uid="{431901E0-513B-4CF2-8D5D-986A9E846F3A}"/>
    <cellStyle name="Currency 4 3 2 2 2 2 2 2" xfId="28843" xr:uid="{922F41E3-1DB6-434C-A0D9-A6FF7A394730}"/>
    <cellStyle name="Currency 4 3 2 2 2 2 2 3" xfId="26574" xr:uid="{664EEE51-80C3-4F52-8D6F-16F5EDD72CB5}"/>
    <cellStyle name="Currency 4 3 2 2 2 2 2 4" xfId="18554" xr:uid="{BF461208-CAF5-4577-A105-16DBE970C91D}"/>
    <cellStyle name="Currency 4 3 2 2 2 2 3" xfId="11007" xr:uid="{573BC5E8-3CBD-4FA2-B415-D13A00A46334}"/>
    <cellStyle name="Currency 4 3 2 2 2 2 3 2" xfId="21387" xr:uid="{355DB9A7-1995-4D56-813E-1DEF9DBC9DA3}"/>
    <cellStyle name="Currency 4 3 2 2 2 2 4" xfId="25334" xr:uid="{2B76BC04-7F80-4A50-A4AC-4067138F4F14}"/>
    <cellStyle name="Currency 4 3 2 2 2 2 5" xfId="15721" xr:uid="{7A68242E-E209-4C5B-A7EE-931705DD0DC6}"/>
    <cellStyle name="Currency 4 3 2 2 2 3" xfId="2051" xr:uid="{00000000-0005-0000-0000-000078030000}"/>
    <cellStyle name="Currency 4 3 2 2 2 4" xfId="5678" xr:uid="{61CE8434-0474-4A82-9F1F-8BA9FFBDF874}"/>
    <cellStyle name="Currency 4 3 2 2 2 4 2" xfId="29968" xr:uid="{A6E3D5D1-B127-4385-8A3C-57C615A4EC53}"/>
    <cellStyle name="Currency 4 3 2 2 2 5" xfId="25269" xr:uid="{33DFC427-3C70-4236-B0CE-940975B9A690}"/>
    <cellStyle name="Currency 4 3 2 2 2 6" xfId="13609" xr:uid="{967115A1-23CB-4789-979C-E6482BE18D03}"/>
    <cellStyle name="Currency 4 3 2 2 3" xfId="1887" xr:uid="{00000000-0005-0000-0000-000079030000}"/>
    <cellStyle name="Currency 4 3 2 2 3 2" xfId="4683" xr:uid="{D687D2B6-DA4A-4542-A697-38DDD98C7F33}"/>
    <cellStyle name="Currency 4 3 2 2 3 2 2" xfId="9417" xr:uid="{D7FB4EC8-26ED-4030-9003-C2309259B9E9}"/>
    <cellStyle name="Currency 4 3 2 2 3 2 2 2" xfId="19797" xr:uid="{8B040653-5A27-43E5-99DA-246719ED798D}"/>
    <cellStyle name="Currency 4 3 2 2 3 2 3" xfId="12250" xr:uid="{33F75AFC-4D16-4F09-B9C3-B835056393B0}"/>
    <cellStyle name="Currency 4 3 2 2 3 2 3 2" xfId="22630" xr:uid="{96ECDE40-5D39-4568-B7FC-3DA71F52A446}"/>
    <cellStyle name="Currency 4 3 2 2 3 2 4" xfId="26189" xr:uid="{8C2499C7-1BB1-4D22-A139-187B9857C1C6}"/>
    <cellStyle name="Currency 4 3 2 2 3 2 5" xfId="27315" xr:uid="{005548B2-6083-46C7-874E-DB5A032DBE42}"/>
    <cellStyle name="Currency 4 3 2 2 3 2 6" xfId="16964" xr:uid="{66D36A2C-378A-41BD-B227-E81F29D242ED}"/>
    <cellStyle name="Currency 4 3 2 2 3 3" xfId="23751" xr:uid="{CC39D2C1-EDB8-46AE-990C-9B1731256481}"/>
    <cellStyle name="Currency 4 3 2 2 3 3 2" xfId="29913" xr:uid="{B4D4653B-9700-4885-9B5D-00CF112D66D6}"/>
    <cellStyle name="Currency 4 3 2 2 3 4" xfId="30025" xr:uid="{BE5F880F-D1A7-43E6-9257-37876B1379C7}"/>
    <cellStyle name="Currency 4 3 2 2 4" xfId="1885" xr:uid="{00000000-0005-0000-0000-00007A030000}"/>
    <cellStyle name="Currency 4 3 2 2 4 2" xfId="26961" xr:uid="{DB772303-1715-451F-983D-FA4084595956}"/>
    <cellStyle name="Currency 4 3 2 2 4 3" xfId="26336" xr:uid="{B0BAF356-AC96-4D61-AF66-90BA33F5234A}"/>
    <cellStyle name="Currency 4 3 2 2 5" xfId="4275" xr:uid="{A7A2FC4F-1B1A-43AE-B621-BB9F2BE98CD3}"/>
    <cellStyle name="Currency 4 3 2 2 5 2" xfId="9046" xr:uid="{2F16989A-4C37-47DA-A55F-50A0BD59F9D8}"/>
    <cellStyle name="Currency 4 3 2 2 5 2 2" xfId="19426" xr:uid="{8689B158-0518-473E-BD0D-57F774152E57}"/>
    <cellStyle name="Currency 4 3 2 2 5 2 3" xfId="31050" xr:uid="{395ABA41-C54B-4D28-9E45-B54CD7F229E6}"/>
    <cellStyle name="Currency 4 3 2 2 5 2 4" xfId="30844" xr:uid="{34E27599-88F6-41D0-87AB-5DEC06A25F09}"/>
    <cellStyle name="Currency 4 3 2 2 5 3" xfId="11879" xr:uid="{E4603E20-55BE-4014-BABB-902A708700C4}"/>
    <cellStyle name="Currency 4 3 2 2 5 3 2" xfId="22259" xr:uid="{F991F5B0-BFFF-4E23-8F84-EB2D2F643857}"/>
    <cellStyle name="Currency 4 3 2 2 5 4" xfId="27636" xr:uid="{31792131-8CCE-4EE1-B222-AE2C8621D08A}"/>
    <cellStyle name="Currency 4 3 2 2 5 5" xfId="25998" xr:uid="{270E6B12-61FF-49F3-B084-548FD7B3F23B}"/>
    <cellStyle name="Currency 4 3 2 2 5 6" xfId="16593" xr:uid="{1926910E-F59C-4D08-B99B-D9ADC6666F7F}"/>
    <cellStyle name="Currency 4 3 2 2 6" xfId="4947" xr:uid="{65C9F64E-A345-4F6D-B067-E29F264CEBF1}"/>
    <cellStyle name="Currency 4 3 2 2 6 2" xfId="26269" xr:uid="{E4C9A842-FCE7-42FB-8EA1-B50F3956D4E8}"/>
    <cellStyle name="Currency 4 3 2 2 6 3" xfId="26017" xr:uid="{8942F952-991D-4545-B1C8-7054C9722F12}"/>
    <cellStyle name="Currency 4 3 2 2 6 4" xfId="14242" xr:uid="{6E39C487-927A-43EB-B196-1CFC238D7AB4}"/>
    <cellStyle name="Currency 4 3 2 2 7" xfId="6695" xr:uid="{1E6FCB53-9A9F-48E2-AE4D-948B598459AA}"/>
    <cellStyle name="Currency 4 3 2 2 7 2" xfId="17075" xr:uid="{6D6D364E-56A0-4083-97C6-B7ABE2445DE3}"/>
    <cellStyle name="Currency 4 3 2 2 8" xfId="9528" xr:uid="{8E041D61-AC19-44A3-9FCA-06C6CF48BC2D}"/>
    <cellStyle name="Currency 4 3 2 2 8 2" xfId="19908" xr:uid="{DA438EE4-CD2F-474E-8A82-E4887BC253B2}"/>
    <cellStyle name="Currency 4 3 2 2 9" xfId="22905" xr:uid="{9470BD46-6C7B-4129-9FE4-95AE546C6D94}"/>
    <cellStyle name="Currency 4 3 2 3" xfId="1888" xr:uid="{00000000-0005-0000-0000-00007B030000}"/>
    <cellStyle name="Currency 4 3 2 3 2" xfId="3096" xr:uid="{00000000-0005-0000-0000-000096020000}"/>
    <cellStyle name="Currency 4 3 2 3 2 2" xfId="8175" xr:uid="{5272ADC5-508E-411B-A874-76D8F5F024FC}"/>
    <cellStyle name="Currency 4 3 2 3 2 2 2" xfId="28844" xr:uid="{6C67E993-C03E-461A-93EC-806EE3E12229}"/>
    <cellStyle name="Currency 4 3 2 3 2 2 2 2" xfId="31234" xr:uid="{F67D50A3-C1A7-4415-BBD6-E83CA67CA0E1}"/>
    <cellStyle name="Currency 4 3 2 3 2 2 2 3" xfId="30846" xr:uid="{FCC25CCB-B954-4AC4-AED2-AF96C2ACAAD6}"/>
    <cellStyle name="Currency 4 3 2 3 2 2 3" xfId="28033" xr:uid="{C1BAA7E1-189B-4F7B-9825-9D14D5E6F70D}"/>
    <cellStyle name="Currency 4 3 2 3 2 2 4" xfId="18555" xr:uid="{7F99C888-7723-41E2-82D6-9C1AD52869EF}"/>
    <cellStyle name="Currency 4 3 2 3 2 3" xfId="11008" xr:uid="{52DCBDCA-C818-497D-9869-FA4E869D9771}"/>
    <cellStyle name="Currency 4 3 2 3 2 3 2" xfId="21388" xr:uid="{73E0972A-E446-4E7A-88F6-E7F33842FBBB}"/>
    <cellStyle name="Currency 4 3 2 3 2 4" xfId="25660" xr:uid="{73031C5A-7497-4E29-BDA7-0512A1953CC8}"/>
    <cellStyle name="Currency 4 3 2 3 2 5" xfId="15722" xr:uid="{9E20F832-96A2-4E8D-90E0-9A69DE3190FF}"/>
    <cellStyle name="Currency 4 3 2 3 3" xfId="3600" xr:uid="{00000000-0005-0000-0000-00007B030000}"/>
    <cellStyle name="Currency 4 3 2 3 4" xfId="4427" xr:uid="{6DDD7D65-28CE-4D3E-A44A-510FBD4F835A}"/>
    <cellStyle name="Currency 4 3 2 3 4 2" xfId="9198" xr:uid="{12518834-FEB3-4C1E-B124-6B3AE272E447}"/>
    <cellStyle name="Currency 4 3 2 3 4 2 2" xfId="19578" xr:uid="{3AEC82BC-741C-4963-A6A7-E69D788CF2B4}"/>
    <cellStyle name="Currency 4 3 2 3 4 2 3" xfId="31092" xr:uid="{5F90A487-DD6C-4B22-8CD2-6F6807FDE49D}"/>
    <cellStyle name="Currency 4 3 2 3 4 2 4" xfId="30845" xr:uid="{88CE84D6-B319-4B38-9C82-3871BE944E4C}"/>
    <cellStyle name="Currency 4 3 2 3 4 3" xfId="12031" xr:uid="{324E1B08-31D5-433A-B7EF-B14FB1EE9A77}"/>
    <cellStyle name="Currency 4 3 2 3 4 3 2" xfId="22411" xr:uid="{D2A73898-9C50-4702-A7E4-FDD42B4EFF43}"/>
    <cellStyle name="Currency 4 3 2 3 4 4" xfId="16745" xr:uid="{26A21FF5-F3E3-46B8-892F-02FEDF25E251}"/>
    <cellStyle name="Currency 4 3 2 3 5" xfId="5679" xr:uid="{B3D1B3D3-BD8D-4388-8905-3C78189C9462}"/>
    <cellStyle name="Currency 4 3 2 3 5 2" xfId="29691" xr:uid="{72B473B9-F902-428F-854C-CB54D507686F}"/>
    <cellStyle name="Currency 4 3 2 3 5 2 2" xfId="30988" xr:uid="{A7C94F98-A8FA-4C61-B245-EF8864580272}"/>
    <cellStyle name="Currency 4 3 2 3 6" xfId="23330" xr:uid="{A28249A9-1B42-46FA-8253-9E0649BE0E8D}"/>
    <cellStyle name="Currency 4 3 2 3 7" xfId="13610" xr:uid="{4366B9E4-935E-4BC4-A2FC-D62291D3DD33}"/>
    <cellStyle name="Currency 4 3 2 4" xfId="1889" xr:uid="{00000000-0005-0000-0000-00007C030000}"/>
    <cellStyle name="Currency 4 3 2 4 2" xfId="3094" xr:uid="{00000000-0005-0000-0000-000097020000}"/>
    <cellStyle name="Currency 4 3 2 4 2 2" xfId="8173" xr:uid="{2AA79186-35BF-4AB7-8615-D8FC3006284E}"/>
    <cellStyle name="Currency 4 3 2 4 2 2 2" xfId="28842" xr:uid="{0748F1C7-BF01-4D79-99D3-CC23532C7C08}"/>
    <cellStyle name="Currency 4 3 2 4 2 2 3" xfId="26368" xr:uid="{F5636C90-FA6E-4D36-A794-409EDA9FC76C}"/>
    <cellStyle name="Currency 4 3 2 4 2 2 4" xfId="18553" xr:uid="{E3F93777-0AA8-4E8E-9CB1-D33EEC051AFE}"/>
    <cellStyle name="Currency 4 3 2 4 2 3" xfId="11006" xr:uid="{8800727E-E687-49E5-8545-D324E313515D}"/>
    <cellStyle name="Currency 4 3 2 4 2 3 2" xfId="21386" xr:uid="{CCA90335-FFEC-42FA-BFFE-9F6E4BFCE406}"/>
    <cellStyle name="Currency 4 3 2 4 2 4" xfId="25748" xr:uid="{61F83009-EE7B-4FE2-B8A1-D1361417A92E}"/>
    <cellStyle name="Currency 4 3 2 4 2 5" xfId="15720" xr:uid="{6B04E6E0-2145-4AC9-8D43-6CEAA1964412}"/>
    <cellStyle name="Currency 4 3 2 4 3" xfId="3643" xr:uid="{00000000-0005-0000-0000-00007C030000}"/>
    <cellStyle name="Currency 4 3 2 4 4" xfId="5680" xr:uid="{C640D449-3274-4163-9177-C2B189F2C72C}"/>
    <cellStyle name="Currency 4 3 2 4 4 2" xfId="29967" xr:uid="{82E5840C-98F6-4266-BB3E-9495DB6AA215}"/>
    <cellStyle name="Currency 4 3 2 4 5" xfId="24437" xr:uid="{CBE45B56-A6D5-48B2-BEEC-1DBA16F13214}"/>
    <cellStyle name="Currency 4 3 2 4 6" xfId="13608" xr:uid="{503D5554-44FB-47EB-AA47-30AFC02FDB54}"/>
    <cellStyle name="Currency 4 3 2 5" xfId="1884" xr:uid="{00000000-0005-0000-0000-00007D030000}"/>
    <cellStyle name="Currency 4 3 2 5 2" xfId="2531" xr:uid="{00000000-0005-0000-0000-000098020000}"/>
    <cellStyle name="Currency 4 3 2 5 2 2" xfId="7655" xr:uid="{45782A99-C040-476D-8109-DAB93457B98C}"/>
    <cellStyle name="Currency 4 3 2 5 2 2 2" xfId="18035" xr:uid="{1BCC0329-9BBF-4386-9AAE-ED987479FE29}"/>
    <cellStyle name="Currency 4 3 2 5 2 3" xfId="10488" xr:uid="{011D311B-C356-48D3-8513-12AD3C693DF2}"/>
    <cellStyle name="Currency 4 3 2 5 2 3 2" xfId="20868" xr:uid="{BD679459-1A5C-4A83-B445-DDDE95068A0D}"/>
    <cellStyle name="Currency 4 3 2 5 2 4" xfId="26039" xr:uid="{CB20989F-4E56-4E42-BAD2-C3CE414364C8}"/>
    <cellStyle name="Currency 4 3 2 5 2 5" xfId="26487" xr:uid="{D744808E-988F-4667-8697-41C769EA1F94}"/>
    <cellStyle name="Currency 4 3 2 5 2 6" xfId="15202" xr:uid="{CAB2C7AB-E0FA-4038-A976-C4C0141F17C3}"/>
    <cellStyle name="Currency 4 3 2 5 3" xfId="3595" xr:uid="{00000000-0005-0000-0000-00007D030000}"/>
    <cellStyle name="Currency 4 3 2 5 4" xfId="5677" xr:uid="{9B281BAA-7273-431B-858A-DC8F830D672D}"/>
    <cellStyle name="Currency 4 3 2 5 4 2" xfId="29876" xr:uid="{A7BF50A6-9658-419F-8EF1-2A93352FCFF0}"/>
    <cellStyle name="Currency 4 3 2 5 5" xfId="25526" xr:uid="{A433C727-125E-4712-80D9-2249998B7C61}"/>
    <cellStyle name="Currency 4 3 2 5 6" xfId="12918" xr:uid="{72BAE5A0-0A62-461D-B319-92C955040D75}"/>
    <cellStyle name="Currency 4 3 2 6" xfId="2295" xr:uid="{00000000-0005-0000-0000-000093020000}"/>
    <cellStyle name="Currency 4 3 2 6 2" xfId="7421" xr:uid="{573730B2-6DF5-4968-8E53-BB584D4D9B5D}"/>
    <cellStyle name="Currency 4 3 2 6 2 2" xfId="17801" xr:uid="{7098C69E-C26E-4964-A488-545F50883304}"/>
    <cellStyle name="Currency 4 3 2 6 3" xfId="10254" xr:uid="{8DA82A10-A801-49D3-BCF1-829C12A7EDEF}"/>
    <cellStyle name="Currency 4 3 2 6 3 2" xfId="20634" xr:uid="{226D0063-D70E-4F9F-8CCA-5E9A3E3909BF}"/>
    <cellStyle name="Currency 4 3 2 6 4" xfId="24220" xr:uid="{1F2D0923-44FE-43C1-9D3A-DF58C45ECA3B}"/>
    <cellStyle name="Currency 4 3 2 6 5" xfId="28447" xr:uid="{35900C64-B02A-47CB-8F4F-F6318E6CBECD}"/>
    <cellStyle name="Currency 4 3 2 6 6" xfId="14968" xr:uid="{20358FD6-C655-4F25-AB71-B4D9B5677E40}"/>
    <cellStyle name="Currency 4 3 2 7" xfId="3830" xr:uid="{CC8AB601-20F8-46A1-99F0-FF82EF572E23}"/>
    <cellStyle name="Currency 4 3 2 7 2" xfId="8662" xr:uid="{B92CC1AF-3C75-469F-8E7A-C9B323D68897}"/>
    <cellStyle name="Currency 4 3 2 7 2 2" xfId="19042" xr:uid="{8CFA6148-FB25-419F-A120-58823471F241}"/>
    <cellStyle name="Currency 4 3 2 7 3" xfId="11495" xr:uid="{345BC201-8947-4FBD-A505-FEF6E28E0FEC}"/>
    <cellStyle name="Currency 4 3 2 7 3 2" xfId="21875" xr:uid="{814F75CD-0E58-42C0-8E63-2349D83BA6CB}"/>
    <cellStyle name="Currency 4 3 2 7 4" xfId="27429" xr:uid="{7847A7E7-6D3B-4782-93C0-383385C0D8C6}"/>
    <cellStyle name="Currency 4 3 2 7 5" xfId="28303" xr:uid="{1631A1B8-97AE-4868-9C2F-0408EF79A9F8}"/>
    <cellStyle name="Currency 4 3 2 7 6" xfId="16209" xr:uid="{4B7FC55B-1059-4DDE-BC2C-45759D2EE56F}"/>
    <cellStyle name="Currency 4 3 2 8" xfId="4946" xr:uid="{149C158A-2C1F-4B22-97C4-837DB49A74A5}"/>
    <cellStyle name="Currency 4 3 2 8 2" xfId="14241" xr:uid="{DF30DEBC-9468-405C-A55A-4779272FD582}"/>
    <cellStyle name="Currency 4 3 2 9" xfId="6694" xr:uid="{36C16F1A-DD89-4C2A-B4BB-531D28BE5BF9}"/>
    <cellStyle name="Currency 4 3 2 9 2" xfId="17074" xr:uid="{87BE574B-570A-471A-BCE6-4273FB47E94E}"/>
    <cellStyle name="Currency 4 3 3" xfId="566" xr:uid="{00000000-0005-0000-0000-00007E030000}"/>
    <cellStyle name="Currency 4 3 3 10" xfId="24258" xr:uid="{BBD9D141-9D54-4B0B-B012-1A12C50B7675}"/>
    <cellStyle name="Currency 4 3 3 11" xfId="12684" xr:uid="{D013353A-95BF-4B51-8603-30728729F02A}"/>
    <cellStyle name="Currency 4 3 3 2" xfId="1891" xr:uid="{00000000-0005-0000-0000-00007F030000}"/>
    <cellStyle name="Currency 4 3 3 2 2" xfId="3098" xr:uid="{00000000-0005-0000-0000-00009B020000}"/>
    <cellStyle name="Currency 4 3 3 2 2 2" xfId="6172" xr:uid="{245EEFC1-6B63-448A-97EC-91AE304FE9B6}"/>
    <cellStyle name="Currency 4 3 3 2 2 2 2" xfId="23165" xr:uid="{F17C049D-B39A-479C-878E-B4531B11AF40}"/>
    <cellStyle name="Currency 4 3 3 2 2 2 2 2" xfId="26357" xr:uid="{67DD8835-D50D-46F0-AFB8-584049758599}"/>
    <cellStyle name="Currency 4 3 3 2 2 2 2 3" xfId="31147" xr:uid="{0C03AF1E-A399-4040-90B7-A6DB64E525B5}"/>
    <cellStyle name="Currency 4 3 3 2 2 2 3" xfId="26942" xr:uid="{B29565CC-6216-4006-88B0-F2500B66673A}"/>
    <cellStyle name="Currency 4 3 3 2 2 2 4" xfId="15724" xr:uid="{0AD99BDE-7CDA-449F-805C-DB52653259F5}"/>
    <cellStyle name="Currency 4 3 3 2 2 3" xfId="8177" xr:uid="{23BEF528-081F-49B6-A416-3D3638EBE064}"/>
    <cellStyle name="Currency 4 3 3 2 2 3 2" xfId="28846" xr:uid="{42028672-A77A-429F-BD9C-D23E941022C8}"/>
    <cellStyle name="Currency 4 3 3 2 2 3 3" xfId="28047" xr:uid="{D72A9D18-7426-49D8-99A8-DC9811BD7C70}"/>
    <cellStyle name="Currency 4 3 3 2 2 3 4" xfId="18557" xr:uid="{53366010-FDCE-42DF-BEDC-19E65E079376}"/>
    <cellStyle name="Currency 4 3 3 2 2 4" xfId="11010" xr:uid="{D6215F48-4D36-4238-AACC-55FE6CB2BA47}"/>
    <cellStyle name="Currency 4 3 3 2 2 4 2" xfId="21390" xr:uid="{58CF0DD9-1988-4660-B353-8EEEB994E4B5}"/>
    <cellStyle name="Currency 4 3 3 2 2 5" xfId="25112" xr:uid="{8C8C27A2-B225-4307-8FAC-A39C3F654CA1}"/>
    <cellStyle name="Currency 4 3 3 2 2 6" xfId="13612" xr:uid="{74DC2818-4F22-4589-A48B-CC099277795E}"/>
    <cellStyle name="Currency 4 3 3 2 3" xfId="2695" xr:uid="{00000000-0005-0000-0000-00009A020000}"/>
    <cellStyle name="Currency 4 3 3 2 3 2" xfId="7818" xr:uid="{9D515FEF-8A85-47C8-8397-199D56B57A6B}"/>
    <cellStyle name="Currency 4 3 3 2 3 2 2" xfId="28039" xr:uid="{5BC7E876-1AC7-42F3-9B06-D43958D69461}"/>
    <cellStyle name="Currency 4 3 3 2 3 2 3" xfId="26324" xr:uid="{B0F2F618-7156-4AA4-9660-479C72FA1DB4}"/>
    <cellStyle name="Currency 4 3 3 2 3 2 4" xfId="18198" xr:uid="{A51AF457-E504-460D-A4C6-447A6BFFAA1E}"/>
    <cellStyle name="Currency 4 3 3 2 3 3" xfId="10651" xr:uid="{58092095-639B-4C55-8F73-07474A03EB78}"/>
    <cellStyle name="Currency 4 3 3 2 3 3 2" xfId="21031" xr:uid="{0A5B0C68-DC37-4547-8D6F-8FFC80CCAE6E}"/>
    <cellStyle name="Currency 4 3 3 2 3 4" xfId="22913" xr:uid="{2E94CA68-84F5-4371-997B-9A9E2FB2C410}"/>
    <cellStyle name="Currency 4 3 3 2 3 5" xfId="15365" xr:uid="{085F8945-E70C-4C5B-81B7-4BA41C04168F}"/>
    <cellStyle name="Currency 4 3 3 2 4" xfId="2062" xr:uid="{00000000-0005-0000-0000-00007F030000}"/>
    <cellStyle name="Currency 4 3 3 2 5" xfId="4276" xr:uid="{A9A18A0C-B394-4F5F-BF25-6004A0FCDDA6}"/>
    <cellStyle name="Currency 4 3 3 2 5 2" xfId="9047" xr:uid="{F2DEDE17-5381-434E-91FC-A24B5A2A9568}"/>
    <cellStyle name="Currency 4 3 3 2 5 2 2" xfId="19427" xr:uid="{5FE51EAB-0B6A-4106-9FF9-085D964A5C33}"/>
    <cellStyle name="Currency 4 3 3 2 5 2 3" xfId="31051" xr:uid="{0BFC20F7-3A11-46FD-A2F7-E61DF009DCA7}"/>
    <cellStyle name="Currency 4 3 3 2 5 2 4" xfId="30848" xr:uid="{9DD54116-BB81-4751-8D21-DAB26CEE32EB}"/>
    <cellStyle name="Currency 4 3 3 2 5 3" xfId="11880" xr:uid="{997E97EB-6E8E-4CCA-B091-B182EDB645CE}"/>
    <cellStyle name="Currency 4 3 3 2 5 3 2" xfId="22260" xr:uid="{D98C5CFD-729B-4D98-8BAC-917EF94E0A0D}"/>
    <cellStyle name="Currency 4 3 3 2 5 4" xfId="27050" xr:uid="{826E9520-A070-4296-B78E-3CD7B68F2EC7}"/>
    <cellStyle name="Currency 4 3 3 2 5 5" xfId="26065" xr:uid="{AC5B1DFC-E7DF-4333-923C-2D3E5D36A2FF}"/>
    <cellStyle name="Currency 4 3 3 2 5 6" xfId="16594" xr:uid="{2AEC2E42-3485-4143-A840-508CDFFB36DC}"/>
    <cellStyle name="Currency 4 3 3 2 6" xfId="5682" xr:uid="{972BBD7A-F399-4590-BF19-5F777C22464B}"/>
    <cellStyle name="Currency 4 3 3 2 6 2" xfId="29728" xr:uid="{D3EB36FD-8CEE-4738-97ED-A99FD52FAEF4}"/>
    <cellStyle name="Currency 4 3 3 2 6 2 2" xfId="30989" xr:uid="{DE4878C6-2BEC-46D2-8EF8-E46B9720E401}"/>
    <cellStyle name="Currency 4 3 3 2 7" xfId="23078" xr:uid="{FA5A0E59-A3DD-4FCF-886D-7BA328640A88}"/>
    <cellStyle name="Currency 4 3 3 2 8" xfId="13109" xr:uid="{961B7C68-AC7B-4528-AEBD-859B5922B658}"/>
    <cellStyle name="Currency 4 3 3 3" xfId="1892" xr:uid="{00000000-0005-0000-0000-000080030000}"/>
    <cellStyle name="Currency 4 3 3 3 2" xfId="3099" xr:uid="{00000000-0005-0000-0000-00009C020000}"/>
    <cellStyle name="Currency 4 3 3 3 2 2" xfId="8178" xr:uid="{5D357443-C1F7-4A1C-9A8B-79E5CA8A3AF0}"/>
    <cellStyle name="Currency 4 3 3 3 2 2 2" xfId="28847" xr:uid="{389F4B05-E69E-4B79-A5EB-FB4A2C3A844E}"/>
    <cellStyle name="Currency 4 3 3 3 2 2 3" xfId="27249" xr:uid="{BDBEEE43-9FEA-4186-8A77-5F7AE2D391F4}"/>
    <cellStyle name="Currency 4 3 3 3 2 2 4" xfId="18558" xr:uid="{3BF5F718-0A52-45F6-9084-5976DFC6A62C}"/>
    <cellStyle name="Currency 4 3 3 3 2 3" xfId="11011" xr:uid="{60E0BED4-FD2E-46DA-B474-4B3E367F65B5}"/>
    <cellStyle name="Currency 4 3 3 3 2 3 2" xfId="21391" xr:uid="{1525BF26-D227-414E-A4A0-2ED22683DAD2}"/>
    <cellStyle name="Currency 4 3 3 3 2 4" xfId="25185" xr:uid="{614AF8FC-B633-4E2A-995B-43A3D63DE41E}"/>
    <cellStyle name="Currency 4 3 3 3 2 5" xfId="15725" xr:uid="{9EF9895C-16FA-4D39-9EAF-B812BA93A86E}"/>
    <cellStyle name="Currency 4 3 3 3 3" xfId="3663" xr:uid="{00000000-0005-0000-0000-000080030000}"/>
    <cellStyle name="Currency 4 3 3 3 4" xfId="4428" xr:uid="{C8B4E7B0-83F8-4699-88CD-54B2D8F32DAD}"/>
    <cellStyle name="Currency 4 3 3 3 4 2" xfId="9199" xr:uid="{88F62EE2-8CDA-4E15-9F65-299F86D0604F}"/>
    <cellStyle name="Currency 4 3 3 3 4 2 2" xfId="19579" xr:uid="{CC824306-A436-4FA1-9C48-B30A2DE20F78}"/>
    <cellStyle name="Currency 4 3 3 3 4 2 3" xfId="31093" xr:uid="{292C4124-F0A2-4D10-B359-250B7466A5C3}"/>
    <cellStyle name="Currency 4 3 3 3 4 2 4" xfId="30849" xr:uid="{A251918D-5AFF-4910-8A3B-8CF0EE42D7C7}"/>
    <cellStyle name="Currency 4 3 3 3 4 3" xfId="12032" xr:uid="{EC78C1D7-62E6-412F-A837-6B3BC6F3BBEB}"/>
    <cellStyle name="Currency 4 3 3 3 4 3 2" xfId="22412" xr:uid="{2709CD85-FF35-4D8E-8CC3-10ECB200DCBC}"/>
    <cellStyle name="Currency 4 3 3 3 4 4" xfId="16746" xr:uid="{7F4B26FF-D4A7-46E9-93B3-18D5F33723A2}"/>
    <cellStyle name="Currency 4 3 3 3 5" xfId="5683" xr:uid="{39341862-0181-4C5E-949D-F89F697D04ED}"/>
    <cellStyle name="Currency 4 3 3 3 5 2" xfId="29707" xr:uid="{0A9E1880-5A33-4257-9F52-C4E2B68CBF61}"/>
    <cellStyle name="Currency 4 3 3 3 6" xfId="23130" xr:uid="{8F53FD9C-35CA-4984-B648-71AC776AAF06}"/>
    <cellStyle name="Currency 4 3 3 3 7" xfId="13613" xr:uid="{1797E221-8C55-4BBC-98CB-F63B9DF2C26F}"/>
    <cellStyle name="Currency 4 3 3 4" xfId="1890" xr:uid="{00000000-0005-0000-0000-000081030000}"/>
    <cellStyle name="Currency 4 3 3 4 2" xfId="3097" xr:uid="{00000000-0005-0000-0000-00009D020000}"/>
    <cellStyle name="Currency 4 3 3 4 2 2" xfId="8176" xr:uid="{75731091-C8C8-4086-9613-B0BFBF99BB4C}"/>
    <cellStyle name="Currency 4 3 3 4 2 2 2" xfId="28845" xr:uid="{A9B7BDBC-3237-4D16-8EB7-E59D345EA710}"/>
    <cellStyle name="Currency 4 3 3 4 2 2 3" xfId="27708" xr:uid="{34106B4D-48C0-422F-B2A2-4705F8BF2F97}"/>
    <cellStyle name="Currency 4 3 3 4 2 2 4" xfId="18556" xr:uid="{B9344271-A5BC-4D7F-9A60-06A53FC305C1}"/>
    <cellStyle name="Currency 4 3 3 4 2 3" xfId="11009" xr:uid="{FAB33934-4D9C-445B-8905-2DFCCCC46A85}"/>
    <cellStyle name="Currency 4 3 3 4 2 3 2" xfId="21389" xr:uid="{2DAF6D68-1EBA-4936-8DF6-49BE2A53F212}"/>
    <cellStyle name="Currency 4 3 3 4 2 4" xfId="25512" xr:uid="{0D7914E2-4B85-432C-BF3E-E82AADB1BCE8}"/>
    <cellStyle name="Currency 4 3 3 4 2 5" xfId="15723" xr:uid="{9B134EE1-DA6C-43CB-81DE-684E88B1AFB6}"/>
    <cellStyle name="Currency 4 3 3 4 3" xfId="3692" xr:uid="{00000000-0005-0000-0000-000081030000}"/>
    <cellStyle name="Currency 4 3 3 4 4" xfId="5681" xr:uid="{FFFF2C30-4094-4398-B9F9-3EFC21446922}"/>
    <cellStyle name="Currency 4 3 3 4 4 2" xfId="29969" xr:uid="{7281F1A7-5F24-44A1-A148-B239A0D0B065}"/>
    <cellStyle name="Currency 4 3 3 4 5" xfId="24877" xr:uid="{34060291-EB8B-4FDF-8F6B-C68A873BBE5A}"/>
    <cellStyle name="Currency 4 3 3 4 6" xfId="13611" xr:uid="{DBF80413-4B85-4FD0-8623-469CE5DB1163}"/>
    <cellStyle name="Currency 4 3 3 5" xfId="2634" xr:uid="{00000000-0005-0000-0000-00009E020000}"/>
    <cellStyle name="Currency 4 3 3 5 2" xfId="5895" xr:uid="{30465DA8-295D-4FD1-975C-B9501B7FDABB}"/>
    <cellStyle name="Currency 4 3 3 5 2 2" xfId="28538" xr:uid="{D45496F4-22F6-4EDB-8423-1E500DA34D54}"/>
    <cellStyle name="Currency 4 3 3 5 2 3" xfId="26512" xr:uid="{D37A4C49-08CB-4830-9C8E-9A3C743A1751}"/>
    <cellStyle name="Currency 4 3 3 5 2 4" xfId="15305" xr:uid="{03AF7162-17DC-47F8-BB8B-C360C6A5E3D7}"/>
    <cellStyle name="Currency 4 3 3 5 3" xfId="7758" xr:uid="{CD4E4338-ED5C-4DB3-B49F-56E7FE929F23}"/>
    <cellStyle name="Currency 4 3 3 5 3 2" xfId="18138" xr:uid="{BF2569F1-CDEE-4A66-94C7-73C62BD4EB5C}"/>
    <cellStyle name="Currency 4 3 3 5 4" xfId="10591" xr:uid="{EAB99A54-5986-4ED6-91B2-5BE26F1B2864}"/>
    <cellStyle name="Currency 4 3 3 5 4 2" xfId="20971" xr:uid="{A67839FB-8767-4BA5-A560-9AE78FC03245}"/>
    <cellStyle name="Currency 4 3 3 5 5" xfId="23407" xr:uid="{FE6B56DB-BA94-4381-A568-A113EC141101}"/>
    <cellStyle name="Currency 4 3 3 5 6" xfId="13021" xr:uid="{986DF7A8-CB28-4B4A-9794-FE267059F919}"/>
    <cellStyle name="Currency 4 3 3 6" xfId="4139" xr:uid="{6B123A2A-35D1-4A82-89EB-FD8F530B11B4}"/>
    <cellStyle name="Currency 4 3 3 6 2" xfId="8910" xr:uid="{2AA728DB-79E0-434A-A116-CC49DDAE427A}"/>
    <cellStyle name="Currency 4 3 3 6 2 2" xfId="19290" xr:uid="{BFFE1D5F-ECAF-4472-A238-DD25F93BE0A5}"/>
    <cellStyle name="Currency 4 3 3 6 2 3" xfId="31020" xr:uid="{E791E615-2623-44F5-A62F-E2834F94C37C}"/>
    <cellStyle name="Currency 4 3 3 6 2 4" xfId="30847" xr:uid="{B37A22F8-B1F5-4E35-B076-D364916926AD}"/>
    <cellStyle name="Currency 4 3 3 6 3" xfId="11743" xr:uid="{31C873FB-3A67-447A-916B-1B6FA9E3B8AA}"/>
    <cellStyle name="Currency 4 3 3 6 3 2" xfId="22123" xr:uid="{C2F14EF1-3B83-482B-AAA2-439783D70DF3}"/>
    <cellStyle name="Currency 4 3 3 6 4" xfId="24704" xr:uid="{4309507B-EF60-4074-9701-FB124E1202DD}"/>
    <cellStyle name="Currency 4 3 3 6 5" xfId="25997" xr:uid="{DA3EAE5A-1285-4AF0-93AA-0E5AC0CEA453}"/>
    <cellStyle name="Currency 4 3 3 6 6" xfId="16457" xr:uid="{5E5F0659-D264-4DC8-95F8-E400C140D3EA}"/>
    <cellStyle name="Currency 4 3 3 7" xfId="4948" xr:uid="{C4D5D6D7-A836-410F-A574-41204BD7140B}"/>
    <cellStyle name="Currency 4 3 3 7 2" xfId="27577" xr:uid="{6C095663-747A-4181-9A96-532C6BCFB1CC}"/>
    <cellStyle name="Currency 4 3 3 7 3" xfId="27142" xr:uid="{D5E4766A-3BE3-4BF4-B0B2-EB170B5B6CA6}"/>
    <cellStyle name="Currency 4 3 3 7 4" xfId="14243" xr:uid="{D0D72598-D96B-4636-B304-F39020885D2D}"/>
    <cellStyle name="Currency 4 3 3 8" xfId="6696" xr:uid="{977495BE-1DF0-4EDE-A4A1-41A24A5790A3}"/>
    <cellStyle name="Currency 4 3 3 8 2" xfId="17076" xr:uid="{F717E167-9746-4026-B445-1B738C09ECD1}"/>
    <cellStyle name="Currency 4 3 3 9" xfId="9529" xr:uid="{E4334F6A-5E5F-40A4-BA5C-9E120F5BA3A6}"/>
    <cellStyle name="Currency 4 3 3 9 2" xfId="19909" xr:uid="{5BB767F8-A693-49B8-8B5B-3E0A0EB5EF1E}"/>
    <cellStyle name="Currency 4 3 4" xfId="567" xr:uid="{00000000-0005-0000-0000-000082030000}"/>
    <cellStyle name="Currency 4 3 4 10" xfId="13107" xr:uid="{AE740A6D-D45A-41E1-8273-9F297354F55A}"/>
    <cellStyle name="Currency 4 3 4 2" xfId="1894" xr:uid="{00000000-0005-0000-0000-000083030000}"/>
    <cellStyle name="Currency 4 3 4 2 2" xfId="3100" xr:uid="{00000000-0005-0000-0000-0000A0020000}"/>
    <cellStyle name="Currency 4 3 4 2 2 2" xfId="8179" xr:uid="{8AE1DDD6-2F21-49C5-B8C6-F52A50611B85}"/>
    <cellStyle name="Currency 4 3 4 2 2 2 2" xfId="28848" xr:uid="{2AEB745B-9CFB-4146-9EB2-3C2423E878BB}"/>
    <cellStyle name="Currency 4 3 4 2 2 2 3" xfId="27434" xr:uid="{27C29BB6-0D2D-4B52-A89C-F7B556C93D73}"/>
    <cellStyle name="Currency 4 3 4 2 2 2 4" xfId="18559" xr:uid="{58809F57-2B38-4802-BF8E-4A86F6A2186C}"/>
    <cellStyle name="Currency 4 3 4 2 2 3" xfId="11012" xr:uid="{A3B24448-6335-4720-A2C9-621BDF34B786}"/>
    <cellStyle name="Currency 4 3 4 2 2 3 2" xfId="21392" xr:uid="{9C3A51D5-237D-4870-8D4C-49825FECA1E4}"/>
    <cellStyle name="Currency 4 3 4 2 2 4" xfId="23880" xr:uid="{51FD7B37-87BC-4AFC-ADD7-D314DF309365}"/>
    <cellStyle name="Currency 4 3 4 2 2 5" xfId="15726" xr:uid="{47C9BDD8-BA39-499A-9171-FE30EE837C58}"/>
    <cellStyle name="Currency 4 3 4 2 3" xfId="3628" xr:uid="{00000000-0005-0000-0000-000083030000}"/>
    <cellStyle name="Currency 4 3 4 2 4" xfId="5684" xr:uid="{61FA4F1F-147C-45F5-8CB7-1B0BF2586D1D}"/>
    <cellStyle name="Currency 4 3 4 2 4 2" xfId="29970" xr:uid="{504B7EA9-2541-4886-B966-3E2F7E9D8798}"/>
    <cellStyle name="Currency 4 3 4 2 5" xfId="23193" xr:uid="{56FD0A9D-05CC-4AFD-9BCB-9FAF22FC024B}"/>
    <cellStyle name="Currency 4 3 4 2 6" xfId="13614" xr:uid="{2BC2A876-45C4-4DD6-AFEF-F320778FC734}"/>
    <cellStyle name="Currency 4 3 4 3" xfId="1895" xr:uid="{00000000-0005-0000-0000-000084030000}"/>
    <cellStyle name="Currency 4 3 4 3 2" xfId="4673" xr:uid="{FC46B6DE-95DF-48B7-89E0-F85CC2E3B4FC}"/>
    <cellStyle name="Currency 4 3 4 3 2 2" xfId="9412" xr:uid="{C830E2BF-63CA-4B55-89D4-19C026E0371F}"/>
    <cellStyle name="Currency 4 3 4 3 2 2 2" xfId="19792" xr:uid="{BDFB18EF-1D44-4ADF-B996-56BA3193D84B}"/>
    <cellStyle name="Currency 4 3 4 3 2 3" xfId="12245" xr:uid="{05777228-4C2C-4BCB-84B0-0CA92B2C0925}"/>
    <cellStyle name="Currency 4 3 4 3 2 3 2" xfId="22625" xr:uid="{124C1774-841D-4E92-9868-6659CFDD3911}"/>
    <cellStyle name="Currency 4 3 4 3 2 4" xfId="27570" xr:uid="{2B944392-4C06-4870-9C5C-35925D1716EE}"/>
    <cellStyle name="Currency 4 3 4 3 2 5" xfId="27076" xr:uid="{BCD72EFD-AFA5-415B-B905-191A0B6B1AFD}"/>
    <cellStyle name="Currency 4 3 4 3 2 6" xfId="16959" xr:uid="{CB2F6201-3F3D-42C1-BE4E-85EB8E0C8C23}"/>
    <cellStyle name="Currency 4 3 4 3 3" xfId="24792" xr:uid="{704EF74D-05DA-4D4E-81E7-7F257B0BFD73}"/>
    <cellStyle name="Currency 4 3 4 3 3 2" xfId="29912" xr:uid="{52E0AAA9-AC47-4051-8A56-EA4E1FA813B4}"/>
    <cellStyle name="Currency 4 3 4 3 4" xfId="30024" xr:uid="{BDE30902-7BFB-4D12-BD65-976D37EB3886}"/>
    <cellStyle name="Currency 4 3 4 4" xfId="1893" xr:uid="{00000000-0005-0000-0000-000085030000}"/>
    <cellStyle name="Currency 4 3 4 5" xfId="4274" xr:uid="{F91ACA83-4F2D-4012-ADCB-25A69197F09D}"/>
    <cellStyle name="Currency 4 3 4 5 2" xfId="9045" xr:uid="{BAA519F8-BB36-43DB-BD39-CE9712C067E0}"/>
    <cellStyle name="Currency 4 3 4 5 2 2" xfId="19425" xr:uid="{65CE24DD-BF71-43F7-9085-07995EA112DC}"/>
    <cellStyle name="Currency 4 3 4 5 2 3" xfId="31049" xr:uid="{FB39CD15-218C-4493-A9AF-8E1F9FF5135F}"/>
    <cellStyle name="Currency 4 3 4 5 2 4" xfId="30850" xr:uid="{E1B2DA33-F3FC-4394-A0AA-285A315E6745}"/>
    <cellStyle name="Currency 4 3 4 5 3" xfId="11878" xr:uid="{1D267E38-EAEA-4AA5-99A3-A6D3F8F2F5ED}"/>
    <cellStyle name="Currency 4 3 4 5 3 2" xfId="22258" xr:uid="{EFC23FBC-FD34-4D6B-9C27-A797C61C3AF5}"/>
    <cellStyle name="Currency 4 3 4 5 4" xfId="27828" xr:uid="{7CEA81F8-915D-4A38-988A-7948ECEFB604}"/>
    <cellStyle name="Currency 4 3 4 5 5" xfId="28554" xr:uid="{E7734652-6C3F-4F0D-96AD-ABF938A9F511}"/>
    <cellStyle name="Currency 4 3 4 5 6" xfId="16592" xr:uid="{3B81F487-7C4D-4339-AEB5-257283E08EAA}"/>
    <cellStyle name="Currency 4 3 4 6" xfId="4949" xr:uid="{030DFC46-68C6-48EC-A562-735E9351B92C}"/>
    <cellStyle name="Currency 4 3 4 6 2" xfId="14244" xr:uid="{95223E6A-58A3-4A37-BE3B-B296D9027FD0}"/>
    <cellStyle name="Currency 4 3 4 7" xfId="6697" xr:uid="{9FEF5103-A120-4214-8154-D7122FB63341}"/>
    <cellStyle name="Currency 4 3 4 7 2" xfId="17077" xr:uid="{DC476D78-A6CD-4F39-B1BB-85870CB30E12}"/>
    <cellStyle name="Currency 4 3 4 8" xfId="9530" xr:uid="{6869894A-9083-4BBC-8B94-A2F55E090560}"/>
    <cellStyle name="Currency 4 3 4 8 2" xfId="19910" xr:uid="{BE929E4D-6764-43FE-A142-789698901C59}"/>
    <cellStyle name="Currency 4 3 4 9" xfId="24021" xr:uid="{6EA85735-1263-470C-9A08-C9A8953A5A63}"/>
    <cellStyle name="Currency 4 3 5" xfId="1896" xr:uid="{00000000-0005-0000-0000-000086030000}"/>
    <cellStyle name="Currency 4 3 5 2" xfId="3101" xr:uid="{00000000-0005-0000-0000-0000A1020000}"/>
    <cellStyle name="Currency 4 3 5 2 2" xfId="8180" xr:uid="{087061CE-0A29-40D7-AEC0-35E907205918}"/>
    <cellStyle name="Currency 4 3 5 2 2 2" xfId="28849" xr:uid="{0D1D4FAA-A692-4A2B-93B6-4B280AB9AECA}"/>
    <cellStyle name="Currency 4 3 5 2 2 2 2" xfId="31235" xr:uid="{543C203C-95B6-4864-94A6-8BD3E79DA64B}"/>
    <cellStyle name="Currency 4 3 5 2 2 2 3" xfId="30852" xr:uid="{0971C87F-E455-41E8-ABF8-2BC0027F690C}"/>
    <cellStyle name="Currency 4 3 5 2 2 3" xfId="27819" xr:uid="{22F52395-28E4-4932-93E2-115E61BE8B7B}"/>
    <cellStyle name="Currency 4 3 5 2 2 4" xfId="18560" xr:uid="{D722F38D-F55F-4E21-8EFC-D462EBFBA666}"/>
    <cellStyle name="Currency 4 3 5 2 3" xfId="11013" xr:uid="{D088AC67-98D9-4721-9256-0DAAD732BA06}"/>
    <cellStyle name="Currency 4 3 5 2 3 2" xfId="21393" xr:uid="{D435C61C-2FAF-4831-9980-AD606B14E2B8}"/>
    <cellStyle name="Currency 4 3 5 2 4" xfId="23574" xr:uid="{9C3BAC46-B5C7-4513-B6F2-CEA7C1979815}"/>
    <cellStyle name="Currency 4 3 5 2 5" xfId="15727" xr:uid="{72243DB0-BA44-4ECB-AD3D-E32CE0FDB110}"/>
    <cellStyle name="Currency 4 3 5 3" xfId="3560" xr:uid="{00000000-0005-0000-0000-000086030000}"/>
    <cellStyle name="Currency 4 3 5 4" xfId="4429" xr:uid="{B29F8216-9F8D-482A-828C-7107F57C7913}"/>
    <cellStyle name="Currency 4 3 5 4 2" xfId="9200" xr:uid="{0649228C-693A-4A74-97E4-B82EA40458D9}"/>
    <cellStyle name="Currency 4 3 5 4 2 2" xfId="19580" xr:uid="{61DA59B9-544E-4109-B3CB-8971F4F8CE50}"/>
    <cellStyle name="Currency 4 3 5 4 2 3" xfId="31094" xr:uid="{A8CD7337-3682-4CEA-AF65-6EE0FD3A735D}"/>
    <cellStyle name="Currency 4 3 5 4 2 4" xfId="30851" xr:uid="{A9A8128F-3665-438B-8D34-4F62BF436405}"/>
    <cellStyle name="Currency 4 3 5 4 3" xfId="12033" xr:uid="{D6195DAA-53EE-41FE-A33E-08B3D8B942F0}"/>
    <cellStyle name="Currency 4 3 5 4 3 2" xfId="22413" xr:uid="{2623672B-EB3B-4F7E-BCC4-1F8C278D1051}"/>
    <cellStyle name="Currency 4 3 5 4 4" xfId="16747" xr:uid="{22ED227D-3A11-4111-AACB-FF1E6F351120}"/>
    <cellStyle name="Currency 4 3 5 5" xfId="5685" xr:uid="{7E96A1D9-66E5-4FBA-9768-97165FB23BD1}"/>
    <cellStyle name="Currency 4 3 5 5 2" xfId="29686" xr:uid="{8351C799-133B-4166-88AA-AFA491555915}"/>
    <cellStyle name="Currency 4 3 5 5 2 2" xfId="30990" xr:uid="{8AE52235-88AA-4879-8CF8-35F89D2E8477}"/>
    <cellStyle name="Currency 4 3 5 6" xfId="25170" xr:uid="{5FAEF081-7E2E-41CB-99FB-6D5A7583AB2D}"/>
    <cellStyle name="Currency 4 3 5 7" xfId="13615" xr:uid="{4C3D984E-B103-40C6-8BE6-58158F3D54A0}"/>
    <cellStyle name="Currency 4 3 6" xfId="1897" xr:uid="{00000000-0005-0000-0000-000087030000}"/>
    <cellStyle name="Currency 4 3 6 2" xfId="2884" xr:uid="{00000000-0005-0000-0000-0000A2020000}"/>
    <cellStyle name="Currency 4 3 6 2 2" xfId="8000" xr:uid="{74124B81-524A-4799-99E9-7BD3E0A5D31B}"/>
    <cellStyle name="Currency 4 3 6 2 2 2" xfId="25836" xr:uid="{6795BBEC-4B08-418A-8583-1E6541133F36}"/>
    <cellStyle name="Currency 4 3 6 2 2 2 2" xfId="31166" xr:uid="{282841D4-51CD-48A0-8C75-7AB767A6AA5C}"/>
    <cellStyle name="Currency 4 3 6 2 2 2 3" xfId="30853" xr:uid="{6C61F38E-E05A-4904-B280-18DC8E4926BF}"/>
    <cellStyle name="Currency 4 3 6 2 2 3" xfId="28223" xr:uid="{6E514E81-DECF-4892-872D-B0168FF66791}"/>
    <cellStyle name="Currency 4 3 6 2 2 4" xfId="18380" xr:uid="{E5D29A37-B5CD-4DF4-AB5C-D1DFE2305AFA}"/>
    <cellStyle name="Currency 4 3 6 2 3" xfId="10833" xr:uid="{6C856AB7-B618-4128-83E5-3C8D49B3AE84}"/>
    <cellStyle name="Currency 4 3 6 2 3 2" xfId="21213" xr:uid="{026C891D-38F0-47C6-BE0E-A3DD0406CBA4}"/>
    <cellStyle name="Currency 4 3 6 2 4" xfId="22847" xr:uid="{F99703F3-B22F-4351-8728-4842B8BA4150}"/>
    <cellStyle name="Currency 4 3 6 2 5" xfId="15547" xr:uid="{9A548102-19BA-4234-B71F-35FD9771DD80}"/>
    <cellStyle name="Currency 4 3 6 3" xfId="3589" xr:uid="{00000000-0005-0000-0000-000087030000}"/>
    <cellStyle name="Currency 4 3 6 4" xfId="5686" xr:uid="{167B630D-F127-4469-8162-A32592159BAA}"/>
    <cellStyle name="Currency 4 3 6 4 2" xfId="29927" xr:uid="{61D729A3-778D-4A96-BFF7-41C4C5FAF594}"/>
    <cellStyle name="Currency 4 3 6 5" xfId="25217" xr:uid="{36C5E636-26E2-4622-AD43-BDBD8D288012}"/>
    <cellStyle name="Currency 4 3 6 6" xfId="13382" xr:uid="{BDCCAD98-CB43-420D-90F1-27CA2F3F0D19}"/>
    <cellStyle name="Currency 4 3 7" xfId="1883" xr:uid="{00000000-0005-0000-0000-000088030000}"/>
    <cellStyle name="Currency 4 3 7 2" xfId="2471" xr:uid="{00000000-0005-0000-0000-0000A3020000}"/>
    <cellStyle name="Currency 4 3 7 2 2" xfId="7595" xr:uid="{35277BF4-85D6-4DDF-A5A9-0BB656953092}"/>
    <cellStyle name="Currency 4 3 7 2 2 2" xfId="17975" xr:uid="{00B577A0-E585-4383-87BF-D644932D10CA}"/>
    <cellStyle name="Currency 4 3 7 2 3" xfId="10428" xr:uid="{1E7E954D-F4BC-4D52-B7A7-62A586FA092D}"/>
    <cellStyle name="Currency 4 3 7 2 3 2" xfId="20808" xr:uid="{FB59F1BA-6212-4581-8480-DB9AD295B4D3}"/>
    <cellStyle name="Currency 4 3 7 2 4" xfId="27164" xr:uid="{859CFEFB-53CA-4B7E-813F-16FD5EA8AB12}"/>
    <cellStyle name="Currency 4 3 7 2 5" xfId="28675" xr:uid="{C8E56A8A-E7D9-4A16-87B8-2F638FE792EF}"/>
    <cellStyle name="Currency 4 3 7 2 6" xfId="15142" xr:uid="{AE777392-77DF-479D-B976-9ABB8D658E94}"/>
    <cellStyle name="Currency 4 3 7 3" xfId="3702" xr:uid="{00000000-0005-0000-0000-000088030000}"/>
    <cellStyle name="Currency 4 3 7 4" xfId="5676" xr:uid="{E2521B25-7D48-4716-AE33-2479DAA07BA6}"/>
    <cellStyle name="Currency 4 3 7 4 2" xfId="29864" xr:uid="{ED283249-7832-40BF-813D-7A87C76D57BB}"/>
    <cellStyle name="Currency 4 3 7 5" xfId="25062" xr:uid="{0D87D897-DA24-4F46-95B8-8298DAF32F7B}"/>
    <cellStyle name="Currency 4 3 7 6" xfId="12858" xr:uid="{5247CC81-3C80-448B-A7A4-837570488085}"/>
    <cellStyle name="Currency 4 3 8" xfId="2225" xr:uid="{00000000-0005-0000-0000-000092020000}"/>
    <cellStyle name="Currency 4 3 8 2" xfId="7351" xr:uid="{B5806281-0079-4A9D-A756-81AD65AD44FE}"/>
    <cellStyle name="Currency 4 3 8 2 2" xfId="17731" xr:uid="{3C5FD1D2-517A-4B9F-B94B-117F3371827D}"/>
    <cellStyle name="Currency 4 3 8 2 2 2" xfId="31124" xr:uid="{D7F480B7-CB4C-485D-96A0-E1B2EBD6C500}"/>
    <cellStyle name="Currency 4 3 8 2 2 3" xfId="30854" xr:uid="{DC34D8E2-CC8E-42A4-BA04-DCD8DE3CEB56}"/>
    <cellStyle name="Currency 4 3 8 3" xfId="10184" xr:uid="{F031D557-6255-451B-80EA-F08A9F594EFC}"/>
    <cellStyle name="Currency 4 3 8 3 2" xfId="20564" xr:uid="{0B09AA96-5D23-49E3-925C-3F8A727C3400}"/>
    <cellStyle name="Currency 4 3 8 4" xfId="24619" xr:uid="{3DDFCC10-D393-43AB-94BC-22E785DA803E}"/>
    <cellStyle name="Currency 4 3 8 5" xfId="27279" xr:uid="{64CAF36B-F3AB-4AF9-8E1E-75348DF5CA28}"/>
    <cellStyle name="Currency 4 3 8 6" xfId="14898" xr:uid="{19ACD2B1-BC17-4050-8824-312BD00E30D6}"/>
    <cellStyle name="Currency 4 3 9" xfId="3884" xr:uid="{685CFCD8-CDB7-4015-8D35-50302F345A20}"/>
    <cellStyle name="Currency 4 3 9 2" xfId="8715" xr:uid="{8F84AFEA-39EF-46C8-8593-D237744CD0FC}"/>
    <cellStyle name="Currency 4 3 9 2 2" xfId="19095" xr:uid="{0C377D4E-80B1-4051-9438-5403749A64FE}"/>
    <cellStyle name="Currency 4 3 9 3" xfId="11548" xr:uid="{0BB00F3B-32C6-45D3-8764-2C694BF52872}"/>
    <cellStyle name="Currency 4 3 9 3 2" xfId="21928" xr:uid="{C3744CEE-0F3B-439F-AE70-7556DF7FA767}"/>
    <cellStyle name="Currency 4 3 9 4" xfId="27024" xr:uid="{7366C550-7A2A-46C4-B2C6-9FA891548DF0}"/>
    <cellStyle name="Currency 4 3 9 5" xfId="25932" xr:uid="{616CD1AB-1B85-44E7-9724-B42505400F6B}"/>
    <cellStyle name="Currency 4 3 9 6" xfId="16262" xr:uid="{EDA75DD9-58EA-492E-8249-0664B4196C9A}"/>
    <cellStyle name="Currency 4 4" xfId="568" xr:uid="{00000000-0005-0000-0000-000089030000}"/>
    <cellStyle name="Currency 4 4 10" xfId="6698" xr:uid="{404CEE2B-BD34-48EE-B90B-E3D8AC3D9FC6}"/>
    <cellStyle name="Currency 4 4 10 2" xfId="17078" xr:uid="{45E71150-9A8E-45BF-917B-DDE4AC91A546}"/>
    <cellStyle name="Currency 4 4 11" xfId="9531" xr:uid="{CBB5FE6E-E9CC-4D61-926F-9DED3D90AEED}"/>
    <cellStyle name="Currency 4 4 11 2" xfId="19911" xr:uid="{48800006-4CE4-48BA-A891-70824E9FF7EE}"/>
    <cellStyle name="Currency 4 4 12" xfId="25097" xr:uid="{77469EB1-1EFB-4C22-A1EE-BED7AA70A80D}"/>
    <cellStyle name="Currency 4 4 13" xfId="12436" xr:uid="{8CB51D5A-F1E7-4E3A-9646-89AA26D74E5B}"/>
    <cellStyle name="Currency 4 4 2" xfId="569" xr:uid="{00000000-0005-0000-0000-00008A030000}"/>
    <cellStyle name="Currency 4 4 2 10" xfId="9532" xr:uid="{BA4B807B-EBC4-4CE9-9480-9551FC4002E6}"/>
    <cellStyle name="Currency 4 4 2 10 2" xfId="19912" xr:uid="{2B0EBC39-CF5A-4313-97C3-FE1473BB0A80}"/>
    <cellStyle name="Currency 4 4 2 11" xfId="23202" xr:uid="{63598945-3864-4262-B140-8013553060D5}"/>
    <cellStyle name="Currency 4 4 2 12" xfId="12527" xr:uid="{5789DC16-1E00-4F5A-A367-B8B17870A40B}"/>
    <cellStyle name="Currency 4 4 2 2" xfId="570" xr:uid="{00000000-0005-0000-0000-00008B030000}"/>
    <cellStyle name="Currency 4 4 2 2 10" xfId="13111" xr:uid="{D6539105-A78B-4395-96BE-89FF952F2316}"/>
    <cellStyle name="Currency 4 4 2 2 2" xfId="1901" xr:uid="{00000000-0005-0000-0000-00008C030000}"/>
    <cellStyle name="Currency 4 4 2 2 2 2" xfId="3103" xr:uid="{00000000-0005-0000-0000-0000A7020000}"/>
    <cellStyle name="Currency 4 4 2 2 2 2 2" xfId="8182" xr:uid="{904F3012-57A0-4FAC-A0C4-16E2551489D6}"/>
    <cellStyle name="Currency 4 4 2 2 2 2 2 2" xfId="28851" xr:uid="{F9DF3389-46C0-4F6D-87EA-4F9FA8FDD3EC}"/>
    <cellStyle name="Currency 4 4 2 2 2 2 2 3" xfId="26208" xr:uid="{A847656F-3BE7-420F-8BB9-FE71ECFC7CB1}"/>
    <cellStyle name="Currency 4 4 2 2 2 2 2 4" xfId="18562" xr:uid="{F9C791EA-47C4-4D6F-84B3-278E92AA242F}"/>
    <cellStyle name="Currency 4 4 2 2 2 2 3" xfId="11015" xr:uid="{B479306D-E10B-45A5-9E29-8F290E3E7518}"/>
    <cellStyle name="Currency 4 4 2 2 2 2 3 2" xfId="21395" xr:uid="{7B3583D4-0490-439D-9C9D-67AB612751A6}"/>
    <cellStyle name="Currency 4 4 2 2 2 2 4" xfId="25769" xr:uid="{ADDBE3C1-5401-4A68-A34B-E3EEB1E9444B}"/>
    <cellStyle name="Currency 4 4 2 2 2 2 5" xfId="15729" xr:uid="{FC29D236-847B-4302-B653-8FA99C016C7C}"/>
    <cellStyle name="Currency 4 4 2 2 2 3" xfId="2060" xr:uid="{00000000-0005-0000-0000-00008C030000}"/>
    <cellStyle name="Currency 4 4 2 2 2 4" xfId="5688" xr:uid="{49DCF050-5439-44B0-B2A0-27FBC55DC5F2}"/>
    <cellStyle name="Currency 4 4 2 2 2 4 2" xfId="29972" xr:uid="{D1DCE2EF-CF6D-4E8A-B51C-2B950AC4303B}"/>
    <cellStyle name="Currency 4 4 2 2 2 5" xfId="25499" xr:uid="{6C76CE48-A73C-420F-850E-F2D87934E8E8}"/>
    <cellStyle name="Currency 4 4 2 2 2 6" xfId="13617" xr:uid="{B236BE07-737A-4F1E-AECD-C28CF3BB3BBF}"/>
    <cellStyle name="Currency 4 4 2 2 3" xfId="1902" xr:uid="{00000000-0005-0000-0000-00008D030000}"/>
    <cellStyle name="Currency 4 4 2 2 3 2" xfId="4638" xr:uid="{0C00C94B-26DF-4D56-86FA-2DE02AE2073A}"/>
    <cellStyle name="Currency 4 4 2 2 3 2 2" xfId="9400" xr:uid="{8FB0F8C5-0716-4305-9138-95591A01C0EC}"/>
    <cellStyle name="Currency 4 4 2 2 3 2 2 2" xfId="19780" xr:uid="{EA6C1482-82CF-48AC-AB9E-080BC2C233C5}"/>
    <cellStyle name="Currency 4 4 2 2 3 2 3" xfId="12233" xr:uid="{0EF530DB-0878-4B04-871E-A8959322BCC1}"/>
    <cellStyle name="Currency 4 4 2 2 3 2 3 2" xfId="22613" xr:uid="{1E50517A-98E6-403B-AAB3-C323593220CF}"/>
    <cellStyle name="Currency 4 4 2 2 3 2 4" xfId="28532" xr:uid="{C961A8A3-2CAC-486B-AA24-F13E980734BC}"/>
    <cellStyle name="Currency 4 4 2 2 3 2 5" xfId="27741" xr:uid="{BEA10562-25F9-4A67-ABCB-2331AD229B15}"/>
    <cellStyle name="Currency 4 4 2 2 3 2 6" xfId="16947" xr:uid="{1E765E18-2498-4D09-BA71-010723323D88}"/>
    <cellStyle name="Currency 4 4 2 2 3 3" xfId="25166" xr:uid="{6CF94AE3-F2BC-4D46-A438-01193BD28FD6}"/>
    <cellStyle name="Currency 4 4 2 2 3 3 2" xfId="29915" xr:uid="{4DEBB916-963E-4C15-96CA-2D790B655BDA}"/>
    <cellStyle name="Currency 4 4 2 2 3 4" xfId="30026" xr:uid="{C5F67086-089E-473F-A519-DBC59DD5DC2B}"/>
    <cellStyle name="Currency 4 4 2 2 4" xfId="1900" xr:uid="{00000000-0005-0000-0000-00008E030000}"/>
    <cellStyle name="Currency 4 4 2 2 4 2" xfId="26966" xr:uid="{7B61A0D3-E365-47E1-BF65-D22D21EAE7CE}"/>
    <cellStyle name="Currency 4 4 2 2 4 3" xfId="26337" xr:uid="{E01B3AF2-4017-4494-9A21-EB0A702E2343}"/>
    <cellStyle name="Currency 4 4 2 2 5" xfId="4277" xr:uid="{6DC5CC5C-81B1-41CA-AF6F-42D5C858E366}"/>
    <cellStyle name="Currency 4 4 2 2 5 2" xfId="9048" xr:uid="{872823FF-714C-4919-9973-525F488C0AD6}"/>
    <cellStyle name="Currency 4 4 2 2 5 2 2" xfId="19428" xr:uid="{DA923F79-00BA-43E4-88B8-1823DF5B7DDC}"/>
    <cellStyle name="Currency 4 4 2 2 5 2 3" xfId="31052" xr:uid="{67C2670F-6277-4849-9F51-8CFAF8E73D83}"/>
    <cellStyle name="Currency 4 4 2 2 5 2 4" xfId="30855" xr:uid="{971BAED6-D407-4FD7-A43D-F427F1A24A97}"/>
    <cellStyle name="Currency 4 4 2 2 5 3" xfId="11881" xr:uid="{4488F104-BB63-424A-B6A4-DF65B16FE62A}"/>
    <cellStyle name="Currency 4 4 2 2 5 3 2" xfId="22261" xr:uid="{335289AC-A5B9-4F76-87A6-C8B175484858}"/>
    <cellStyle name="Currency 4 4 2 2 5 4" xfId="28124" xr:uid="{13C84519-E98E-4148-B72C-47FE7DBA1F15}"/>
    <cellStyle name="Currency 4 4 2 2 5 5" xfId="27305" xr:uid="{B8E4A41B-B127-429B-98E1-6EF7377FA336}"/>
    <cellStyle name="Currency 4 4 2 2 5 6" xfId="16595" xr:uid="{67B8AC4C-076B-42B0-9A7C-6FC78E05BE64}"/>
    <cellStyle name="Currency 4 4 2 2 6" xfId="4952" xr:uid="{EAAD5C14-B388-4533-BDE9-BA38E3AF803A}"/>
    <cellStyle name="Currency 4 4 2 2 6 2" xfId="25888" xr:uid="{E49C18D3-FB38-469E-8EA2-39A1D214DC13}"/>
    <cellStyle name="Currency 4 4 2 2 6 3" xfId="28566" xr:uid="{2E1853E3-62B7-4CC5-B257-0D16C2DE95E9}"/>
    <cellStyle name="Currency 4 4 2 2 6 4" xfId="14247" xr:uid="{8F5DAE46-A7AD-4C60-AF86-494ADEBA80E8}"/>
    <cellStyle name="Currency 4 4 2 2 7" xfId="6700" xr:uid="{53544C6D-2AA2-4246-8F53-958AF5BCE891}"/>
    <cellStyle name="Currency 4 4 2 2 7 2" xfId="17080" xr:uid="{21941154-B79A-4F77-838D-8F5E673FC827}"/>
    <cellStyle name="Currency 4 4 2 2 8" xfId="9533" xr:uid="{1D27AFAA-4D01-4EE1-B2E9-62A529030E4B}"/>
    <cellStyle name="Currency 4 4 2 2 8 2" xfId="19913" xr:uid="{ED8FA4F6-2117-4996-B6FC-DDA7A2612F4F}"/>
    <cellStyle name="Currency 4 4 2 2 9" xfId="23042" xr:uid="{61B35C58-98F4-487B-AA0D-5B8797BD6998}"/>
    <cellStyle name="Currency 4 4 2 3" xfId="1903" xr:uid="{00000000-0005-0000-0000-00008F030000}"/>
    <cellStyle name="Currency 4 4 2 3 2" xfId="3104" xr:uid="{00000000-0005-0000-0000-0000A8020000}"/>
    <cellStyle name="Currency 4 4 2 3 2 2" xfId="8183" xr:uid="{3B528368-0FAA-46F3-A206-3A93A5B139D4}"/>
    <cellStyle name="Currency 4 4 2 3 2 2 2" xfId="28852" xr:uid="{A30D016A-33D0-433E-9A70-42BF902C9450}"/>
    <cellStyle name="Currency 4 4 2 3 2 2 2 2" xfId="31236" xr:uid="{E94BF9FB-9A35-482A-8B21-EE0A99A9AEF2}"/>
    <cellStyle name="Currency 4 4 2 3 2 2 2 3" xfId="30857" xr:uid="{84D2B151-C397-47FE-9C49-48B74BB9F4A9}"/>
    <cellStyle name="Currency 4 4 2 3 2 2 3" xfId="26572" xr:uid="{CAF3D6DB-8A27-4249-9DF8-58FA3009249E}"/>
    <cellStyle name="Currency 4 4 2 3 2 2 4" xfId="18563" xr:uid="{59533188-AAA2-4A27-84AC-9B729203AB49}"/>
    <cellStyle name="Currency 4 4 2 3 2 3" xfId="11016" xr:uid="{59A4FE0E-396F-4DB4-BED8-6EA8B4E36012}"/>
    <cellStyle name="Currency 4 4 2 3 2 3 2" xfId="21396" xr:uid="{3C3A709D-827E-4127-A388-92EE304839C4}"/>
    <cellStyle name="Currency 4 4 2 3 2 4" xfId="23261" xr:uid="{12A27AB1-F8A3-47B3-9C80-05B24D69BA66}"/>
    <cellStyle name="Currency 4 4 2 3 2 5" xfId="15730" xr:uid="{8E99F1F0-99DF-4F1D-BEBD-3FA027A3087B}"/>
    <cellStyle name="Currency 4 4 2 3 3" xfId="3693" xr:uid="{00000000-0005-0000-0000-00008F030000}"/>
    <cellStyle name="Currency 4 4 2 3 4" xfId="4430" xr:uid="{F8CB2A5C-4D26-4BAD-8830-9C4F07E2F2A3}"/>
    <cellStyle name="Currency 4 4 2 3 4 2" xfId="9201" xr:uid="{4DC3113D-FC04-454A-85D0-39366B9F0756}"/>
    <cellStyle name="Currency 4 4 2 3 4 2 2" xfId="19581" xr:uid="{A8304793-2B18-4B4C-9B60-EDFE5C9562EF}"/>
    <cellStyle name="Currency 4 4 2 3 4 2 3" xfId="31095" xr:uid="{DBDCC3BC-59A6-4FDF-8CB5-5162634392A0}"/>
    <cellStyle name="Currency 4 4 2 3 4 2 4" xfId="30856" xr:uid="{E266DC82-37B3-4A61-9149-D8B676B10235}"/>
    <cellStyle name="Currency 4 4 2 3 4 3" xfId="12034" xr:uid="{CC4055C3-9AB9-48BA-B8E9-6F062B9F8F27}"/>
    <cellStyle name="Currency 4 4 2 3 4 3 2" xfId="22414" xr:uid="{3A3D4CBD-6E01-4641-AD71-CF8A85125E52}"/>
    <cellStyle name="Currency 4 4 2 3 4 4" xfId="16748" xr:uid="{9F1DF4B1-6A9D-463B-89D0-8A2B6CDAB99D}"/>
    <cellStyle name="Currency 4 4 2 3 5" xfId="5689" xr:uid="{C340B98F-AC3B-46E2-A9ED-DC08D3F861F0}"/>
    <cellStyle name="Currency 4 4 2 3 5 2" xfId="29703" xr:uid="{3EFD9C23-21A4-42B7-958E-84631AA98301}"/>
    <cellStyle name="Currency 4 4 2 3 5 2 2" xfId="30991" xr:uid="{8BD50B0A-F77B-4D5C-9272-98C9DD72C43D}"/>
    <cellStyle name="Currency 4 4 2 3 6" xfId="23542" xr:uid="{46D9FF0A-A3C3-41E8-8AD7-2B3DFD6AED77}"/>
    <cellStyle name="Currency 4 4 2 3 7" xfId="13618" xr:uid="{542F7D67-A4C1-4700-BB7E-DADA16235EDD}"/>
    <cellStyle name="Currency 4 4 2 4" xfId="1904" xr:uid="{00000000-0005-0000-0000-000090030000}"/>
    <cellStyle name="Currency 4 4 2 4 2" xfId="3102" xr:uid="{00000000-0005-0000-0000-0000A9020000}"/>
    <cellStyle name="Currency 4 4 2 4 2 2" xfId="8181" xr:uid="{17B8D159-7256-494F-B250-69E5D9BAD987}"/>
    <cellStyle name="Currency 4 4 2 4 2 2 2" xfId="28850" xr:uid="{EC7EE37A-1F50-4984-B8F6-00D4FE7D8E0D}"/>
    <cellStyle name="Currency 4 4 2 4 2 2 3" xfId="28629" xr:uid="{C9A4E31C-CD58-49A0-9548-1EEEE3BD061D}"/>
    <cellStyle name="Currency 4 4 2 4 2 2 4" xfId="18561" xr:uid="{2FBDEEA3-5C6D-4F5E-AA43-C3D5A9AD4D5E}"/>
    <cellStyle name="Currency 4 4 2 4 2 3" xfId="11014" xr:uid="{5CA98DED-1729-4747-B387-2556E0E9DF5F}"/>
    <cellStyle name="Currency 4 4 2 4 2 3 2" xfId="21394" xr:uid="{64DE3F4C-3939-4F6B-80DF-1E2EF6213C4F}"/>
    <cellStyle name="Currency 4 4 2 4 2 4" xfId="23674" xr:uid="{66CB5B40-14CE-477C-AA1C-4296E2E86AD6}"/>
    <cellStyle name="Currency 4 4 2 4 2 5" xfId="15728" xr:uid="{04B5EFF6-90EA-46B9-8433-3DA27578DA20}"/>
    <cellStyle name="Currency 4 4 2 4 3" xfId="3558" xr:uid="{00000000-0005-0000-0000-000090030000}"/>
    <cellStyle name="Currency 4 4 2 4 4" xfId="5690" xr:uid="{5A4FEA78-B599-41CC-9868-BAC943503E9D}"/>
    <cellStyle name="Currency 4 4 2 4 4 2" xfId="29971" xr:uid="{B94433C2-4C03-4B4D-94A5-E917D4637908}"/>
    <cellStyle name="Currency 4 4 2 4 5" xfId="25241" xr:uid="{1189934D-B514-4902-8BD7-4DD15F495D81}"/>
    <cellStyle name="Currency 4 4 2 4 6" xfId="13616" xr:uid="{FA1F9B35-0FF6-4C7F-BD90-8D63413D74B5}"/>
    <cellStyle name="Currency 4 4 2 5" xfId="1899" xr:uid="{00000000-0005-0000-0000-000091030000}"/>
    <cellStyle name="Currency 4 4 2 5 2" xfId="2614" xr:uid="{00000000-0005-0000-0000-0000AA020000}"/>
    <cellStyle name="Currency 4 4 2 5 2 2" xfId="7738" xr:uid="{37D6E4AC-6E33-48CD-B4F6-0F2D4F7211EE}"/>
    <cellStyle name="Currency 4 4 2 5 2 2 2" xfId="18118" xr:uid="{D5A6CDF3-81CB-4326-A0F4-7C6106191F34}"/>
    <cellStyle name="Currency 4 4 2 5 2 3" xfId="10571" xr:uid="{360FB14A-F563-424E-8F6B-7C3C04B9D6BE}"/>
    <cellStyle name="Currency 4 4 2 5 2 3 2" xfId="20951" xr:uid="{D5B3335F-D1F0-43A7-8E43-044703D0FA0A}"/>
    <cellStyle name="Currency 4 4 2 5 2 4" xfId="28619" xr:uid="{809EF085-D442-48A5-8B95-365BB7689706}"/>
    <cellStyle name="Currency 4 4 2 5 2 5" xfId="28704" xr:uid="{2E3EEC90-EDBD-455D-B6D2-470488E51772}"/>
    <cellStyle name="Currency 4 4 2 5 2 6" xfId="15285" xr:uid="{69626681-85A9-4215-9E2D-76B0326E7A5E}"/>
    <cellStyle name="Currency 4 4 2 5 3" xfId="3662" xr:uid="{00000000-0005-0000-0000-000091030000}"/>
    <cellStyle name="Currency 4 4 2 5 4" xfId="5687" xr:uid="{9A95B928-1804-4328-A082-0B5689D37A2C}"/>
    <cellStyle name="Currency 4 4 2 5 4 2" xfId="29886" xr:uid="{1E337AB5-CDC0-4D6B-AC88-B5A57522C2AF}"/>
    <cellStyle name="Currency 4 4 2 5 5" xfId="24928" xr:uid="{8411776B-11BF-4BE8-ABFA-40E931CBA0E3}"/>
    <cellStyle name="Currency 4 4 2 5 6" xfId="13001" xr:uid="{3E4E4568-3942-4CB4-B949-E39BC913EBD6}"/>
    <cellStyle name="Currency 4 4 2 6" xfId="2296" xr:uid="{00000000-0005-0000-0000-0000A5020000}"/>
    <cellStyle name="Currency 4 4 2 6 2" xfId="7422" xr:uid="{E769182C-50E2-494B-B656-84B35C9E559F}"/>
    <cellStyle name="Currency 4 4 2 6 2 2" xfId="17802" xr:uid="{84CAB30E-1C3F-4459-AD27-1DC4F7CF4018}"/>
    <cellStyle name="Currency 4 4 2 6 3" xfId="10255" xr:uid="{EC05B593-AEE7-4DB6-BC0C-A9497656B60F}"/>
    <cellStyle name="Currency 4 4 2 6 3 2" xfId="20635" xr:uid="{83854D91-4B8B-4C36-82F1-7F454EDB584A}"/>
    <cellStyle name="Currency 4 4 2 6 4" xfId="24743" xr:uid="{C669A425-66C2-4ED1-A1DF-A830A5952BA5}"/>
    <cellStyle name="Currency 4 4 2 6 5" xfId="28463" xr:uid="{912F3BA5-9B24-44BA-8038-B34D4DF4ED18}"/>
    <cellStyle name="Currency 4 4 2 6 6" xfId="14969" xr:uid="{641CB3F8-BA3B-4F14-922D-071F117F0920}"/>
    <cellStyle name="Currency 4 4 2 7" xfId="3831" xr:uid="{3FE98610-9D18-4345-AD19-91A8C7D105E1}"/>
    <cellStyle name="Currency 4 4 2 7 2" xfId="8663" xr:uid="{5C5AC266-51EB-4694-89B0-52A9EFCE5390}"/>
    <cellStyle name="Currency 4 4 2 7 2 2" xfId="19043" xr:uid="{015B5D4E-6227-4C9C-ABC6-C1B4B6FAFFEA}"/>
    <cellStyle name="Currency 4 4 2 7 3" xfId="11496" xr:uid="{27C27FC8-0E34-4E18-A02C-78CA3130BED3}"/>
    <cellStyle name="Currency 4 4 2 7 3 2" xfId="21876" xr:uid="{1C3B1938-8D74-4943-B0AF-DC54C33600CD}"/>
    <cellStyle name="Currency 4 4 2 7 4" xfId="27627" xr:uid="{0462E136-9BD1-4F29-83FA-58F2DDCE40C6}"/>
    <cellStyle name="Currency 4 4 2 7 5" xfId="28513" xr:uid="{A60B902E-5467-4FE7-9F66-80C1EDACA61A}"/>
    <cellStyle name="Currency 4 4 2 7 6" xfId="16210" xr:uid="{34ED2F95-0A2F-4442-AB6C-F9A33800E411}"/>
    <cellStyle name="Currency 4 4 2 8" xfId="4951" xr:uid="{070C5DCD-F2E8-4339-A158-DD67509D6194}"/>
    <cellStyle name="Currency 4 4 2 8 2" xfId="14246" xr:uid="{18E2B826-99F8-4C7C-A55E-3ABFEFCC4102}"/>
    <cellStyle name="Currency 4 4 2 9" xfId="6699" xr:uid="{7D36F73A-72D9-4DA8-A62D-5C3412A1B7BA}"/>
    <cellStyle name="Currency 4 4 2 9 2" xfId="17079" xr:uid="{E341D44A-0501-45F4-9C3E-5483722A356E}"/>
    <cellStyle name="Currency 4 4 3" xfId="571" xr:uid="{00000000-0005-0000-0000-000092030000}"/>
    <cellStyle name="Currency 4 4 3 10" xfId="12685" xr:uid="{FEA75997-780D-472D-A3E4-56A6D8F8D8D1}"/>
    <cellStyle name="Currency 4 4 3 2" xfId="1906" xr:uid="{00000000-0005-0000-0000-000093030000}"/>
    <cellStyle name="Currency 4 4 3 2 2" xfId="3105" xr:uid="{00000000-0005-0000-0000-0000AC020000}"/>
    <cellStyle name="Currency 4 4 3 2 2 2" xfId="8184" xr:uid="{28A35267-3598-4547-B6FF-E3EA3107BCDF}"/>
    <cellStyle name="Currency 4 4 3 2 2 2 2" xfId="28853" xr:uid="{C67EC69A-2795-4635-AE3E-6A52A68182C3}"/>
    <cellStyle name="Currency 4 4 3 2 2 2 3" xfId="28467" xr:uid="{1D2F5812-0DA1-46AE-A5EC-23E1466B517C}"/>
    <cellStyle name="Currency 4 4 3 2 2 2 4" xfId="18564" xr:uid="{D286A884-068B-4F1B-B885-4ECF551E0351}"/>
    <cellStyle name="Currency 4 4 3 2 2 3" xfId="11017" xr:uid="{700160F2-40F2-48D5-9BE8-A4A1DCE89E6E}"/>
    <cellStyle name="Currency 4 4 3 2 2 3 2" xfId="21397" xr:uid="{32E4A722-FF26-4FBB-A586-1710AD22DEE3}"/>
    <cellStyle name="Currency 4 4 3 2 2 4" xfId="24461" xr:uid="{E2B1710F-D7E1-4F28-AC95-993566A223BF}"/>
    <cellStyle name="Currency 4 4 3 2 2 5" xfId="15731" xr:uid="{8A4C1AFD-8D7A-4968-B92C-20CA0B358FAF}"/>
    <cellStyle name="Currency 4 4 3 2 3" xfId="3555" xr:uid="{00000000-0005-0000-0000-000093030000}"/>
    <cellStyle name="Currency 4 4 3 2 4" xfId="5691" xr:uid="{AC107150-D7A8-43D6-A222-7FFF60EC771B}"/>
    <cellStyle name="Currency 4 4 3 2 4 2" xfId="29973" xr:uid="{C447A071-5548-47AC-88AC-3044929A90F6}"/>
    <cellStyle name="Currency 4 4 3 2 5" xfId="23788" xr:uid="{6D5A2966-DEC8-4195-9E57-33702C82F7AF}"/>
    <cellStyle name="Currency 4 4 3 2 6" xfId="13619" xr:uid="{41C66B63-F1BD-466A-91A3-EE4E189FBDC5}"/>
    <cellStyle name="Currency 4 4 3 3" xfId="1907" xr:uid="{00000000-0005-0000-0000-000094030000}"/>
    <cellStyle name="Currency 4 4 3 3 2" xfId="2696" xr:uid="{00000000-0005-0000-0000-0000AD020000}"/>
    <cellStyle name="Currency 4 4 3 3 2 2" xfId="7819" xr:uid="{F4A44545-97FC-4ABC-B0CA-0534910A0E56}"/>
    <cellStyle name="Currency 4 4 3 3 2 2 2" xfId="18199" xr:uid="{4FCEEDDB-95A9-49A5-A002-DB520D4E0F2F}"/>
    <cellStyle name="Currency 4 4 3 3 2 3" xfId="10652" xr:uid="{A00B99ED-6FFB-4878-96CC-4D02ACAF498A}"/>
    <cellStyle name="Currency 4 4 3 3 2 3 2" xfId="21032" xr:uid="{4899BC26-5703-4E8C-9F3A-C9D8141923CF}"/>
    <cellStyle name="Currency 4 4 3 3 2 4" xfId="15366" xr:uid="{B68A6950-1935-433C-9F30-5649A67CDB1F}"/>
    <cellStyle name="Currency 4 4 3 3 2 5" xfId="30452" xr:uid="{3220311B-FB69-4A21-9EA6-BA827237813C}"/>
    <cellStyle name="Currency 4 4 3 3 3" xfId="3585" xr:uid="{00000000-0005-0000-0000-000094030000}"/>
    <cellStyle name="Currency 4 4 3 3 4" xfId="5692" xr:uid="{193A20EF-0047-4A6C-B664-DEFD302C7B8D}"/>
    <cellStyle name="Currency 4 4 3 3 4 2" xfId="29914" xr:uid="{42A8928A-AD1B-4DB0-86BB-E8BF6D29469A}"/>
    <cellStyle name="Currency 4 4 3 3 5" xfId="22806" xr:uid="{D25D342D-75CA-4B2D-B80B-1365CC0697DE}"/>
    <cellStyle name="Currency 4 4 3 3 6" xfId="13110" xr:uid="{F258322D-6E49-4C94-BB42-D022721D18A1}"/>
    <cellStyle name="Currency 4 4 3 4" xfId="1905" xr:uid="{00000000-0005-0000-0000-000095030000}"/>
    <cellStyle name="Currency 4 4 3 4 2" xfId="3771" xr:uid="{07F20531-A377-448D-B2B8-5E0726E4CBB2}"/>
    <cellStyle name="Currency 4 4 3 4 2 2" xfId="8614" xr:uid="{76E14BB7-D181-41E8-B76A-F4E1F05ABA42}"/>
    <cellStyle name="Currency 4 4 3 4 2 2 2" xfId="18994" xr:uid="{E2D1C956-7BE2-4240-9848-9C0D30018986}"/>
    <cellStyle name="Currency 4 4 3 4 2 3" xfId="11447" xr:uid="{A905F953-8ED5-4CF9-95A4-615ED1708C5A}"/>
    <cellStyle name="Currency 4 4 3 4 2 3 2" xfId="21827" xr:uid="{802B883D-F7B5-4863-84E2-8110B3E7C1FB}"/>
    <cellStyle name="Currency 4 4 3 4 2 4" xfId="25972" xr:uid="{7B0FDD69-632A-4DC5-87F6-15114CCC50D2}"/>
    <cellStyle name="Currency 4 4 3 4 2 5" xfId="27419" xr:uid="{B0617012-55C5-4B9D-9146-D67D52658F3F}"/>
    <cellStyle name="Currency 4 4 3 4 2 6" xfId="16161" xr:uid="{575C6C11-3418-4007-9630-4BC7159E78AA}"/>
    <cellStyle name="Currency 4 4 3 4 3" xfId="22864" xr:uid="{1A29221E-C015-45FA-9134-C2C3C9F98B1E}"/>
    <cellStyle name="Currency 4 4 3 5" xfId="4140" xr:uid="{D4B1C4AC-16F6-4633-954B-0E0639E01914}"/>
    <cellStyle name="Currency 4 4 3 5 2" xfId="8911" xr:uid="{D7A5433B-2D57-4DA7-A6D4-3BD9D4C7D0DC}"/>
    <cellStyle name="Currency 4 4 3 5 2 2" xfId="29014" xr:uid="{EC1ADC02-8593-4A90-A032-DC0937DEC627}"/>
    <cellStyle name="Currency 4 4 3 5 2 3" xfId="26750" xr:uid="{551323B0-0D08-4463-B72F-EEF383D59218}"/>
    <cellStyle name="Currency 4 4 3 5 2 4" xfId="19291" xr:uid="{A9E9D21B-0A62-44F0-AB74-22AE5AD93639}"/>
    <cellStyle name="Currency 4 4 3 5 2 5" xfId="31021" xr:uid="{C772FF49-A530-4A0E-B7EF-F2DE775CB904}"/>
    <cellStyle name="Currency 4 4 3 5 3" xfId="11744" xr:uid="{7FB50B49-0896-451A-BBB1-938C24C33B3A}"/>
    <cellStyle name="Currency 4 4 3 5 3 2" xfId="22124" xr:uid="{AAA9B7F7-BD78-41D7-90CE-DE4F4B1FCF26}"/>
    <cellStyle name="Currency 4 4 3 5 4" xfId="25538" xr:uid="{5242B304-AD13-4A62-B493-DDBA6577F6BA}"/>
    <cellStyle name="Currency 4 4 3 5 5" xfId="16458" xr:uid="{D206A757-E919-4031-A5E0-10222AEA5ABD}"/>
    <cellStyle name="Currency 4 4 3 6" xfId="4953" xr:uid="{FA65F11D-481D-4170-8FA9-798AA2830B03}"/>
    <cellStyle name="Currency 4 4 3 6 2" xfId="27068" xr:uid="{BF1A825B-FB2D-457F-BB69-1A877B3C389E}"/>
    <cellStyle name="Currency 4 4 3 6 3" xfId="26850" xr:uid="{7A281B76-9630-499F-A6B8-7D065D0DF04C}"/>
    <cellStyle name="Currency 4 4 3 6 4" xfId="14248" xr:uid="{F93EA684-5F36-4F2A-9DA9-44F08D372E5C}"/>
    <cellStyle name="Currency 4 4 3 7" xfId="6701" xr:uid="{5212CBAC-1EE9-4989-8552-1BB543D5560E}"/>
    <cellStyle name="Currency 4 4 3 7 2" xfId="26031" xr:uid="{AE55EBFC-81F0-4FFF-A7C4-B51FE344C49E}"/>
    <cellStyle name="Currency 4 4 3 7 3" xfId="27023" xr:uid="{F22A5A6A-32A6-49E5-96B0-484D43E6094B}"/>
    <cellStyle name="Currency 4 4 3 7 4" xfId="17081" xr:uid="{4022AFF0-7B99-4C08-BBE1-DF9E77BD4DA2}"/>
    <cellStyle name="Currency 4 4 3 8" xfId="9534" xr:uid="{BC568C3D-AE73-4B82-BFB4-A38DC814868E}"/>
    <cellStyle name="Currency 4 4 3 8 2" xfId="19914" xr:uid="{F0944CF6-52BD-4779-B313-62D489AF6120}"/>
    <cellStyle name="Currency 4 4 3 9" xfId="25501" xr:uid="{F6E34D30-A59B-4D54-AD44-B7D52207DF03}"/>
    <cellStyle name="Currency 4 4 4" xfId="572" xr:uid="{00000000-0005-0000-0000-000096030000}"/>
    <cellStyle name="Currency 4 4 4 10" xfId="13620" xr:uid="{22A6E31E-BFED-4155-83F3-C6B38C339ED3}"/>
    <cellStyle name="Currency 4 4 4 2" xfId="1909" xr:uid="{00000000-0005-0000-0000-000097030000}"/>
    <cellStyle name="Currency 4 4 4 2 2" xfId="23514" xr:uid="{6C469949-B796-41B0-A72C-3324EE72B59F}"/>
    <cellStyle name="Currency 4 4 4 2 2 2" xfId="29795" xr:uid="{F7B71C15-7722-459E-8BE7-FADD50187F71}"/>
    <cellStyle name="Currency 4 4 4 2 2 2 2" xfId="30859" xr:uid="{9D9B1BB6-7F98-4579-9936-669B30E05F76}"/>
    <cellStyle name="Currency 4 4 4 2 3" xfId="23158" xr:uid="{84ACC6A3-99BA-4642-A269-125562AF4504}"/>
    <cellStyle name="Currency 4 4 4 2 4" xfId="30064"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2" xr:uid="{2BBECCD9-6495-43AF-86E0-81F64B2A7737}"/>
    <cellStyle name="Currency 4 4 4 5 2 2" xfId="19582" xr:uid="{23BF737A-2D23-4F63-9F38-0B7BFF6210B1}"/>
    <cellStyle name="Currency 4 4 4 5 2 3" xfId="31096" xr:uid="{922E07EA-F204-451A-9C0B-BC8E8926C35D}"/>
    <cellStyle name="Currency 4 4 4 5 2 4" xfId="30858" xr:uid="{301E1222-4E62-42A9-A362-C26BC40FFCB3}"/>
    <cellStyle name="Currency 4 4 4 5 3" xfId="12035" xr:uid="{2444FECE-BC68-423D-839C-5CE3B4F9BC1B}"/>
    <cellStyle name="Currency 4 4 4 5 3 2" xfId="22415" xr:uid="{58EF8FE6-53F6-4028-B2BB-75F236249CBD}"/>
    <cellStyle name="Currency 4 4 4 5 4" xfId="16749" xr:uid="{B558872C-317E-4B14-AB9F-874B55B2F5C5}"/>
    <cellStyle name="Currency 4 4 4 6" xfId="4954" xr:uid="{18ABB6A8-C403-456C-98F4-0EE04349E584}"/>
    <cellStyle name="Currency 4 4 4 6 2" xfId="14249" xr:uid="{58E46FBB-755C-4FB2-A35F-47E549F0BD49}"/>
    <cellStyle name="Currency 4 4 4 7" xfId="6702" xr:uid="{596064E9-A3D6-4168-8E40-533C5FE5261B}"/>
    <cellStyle name="Currency 4 4 4 7 2" xfId="17082" xr:uid="{4EDFE94E-D8DB-4C33-9E32-6E6954FC7DB2}"/>
    <cellStyle name="Currency 4 4 4 8" xfId="9535" xr:uid="{7E8CFD0C-E04E-4D79-A5B5-E36825FD963E}"/>
    <cellStyle name="Currency 4 4 4 8 2" xfId="19915" xr:uid="{D344D597-610C-4218-9B56-5A1108029B26}"/>
    <cellStyle name="Currency 4 4 4 9" xfId="22776" xr:uid="{273C5658-5482-4CBD-8210-7DC046A9AB81}"/>
    <cellStyle name="Currency 4 4 5" xfId="1911" xr:uid="{00000000-0005-0000-0000-00009A030000}"/>
    <cellStyle name="Currency 4 4 5 2" xfId="2885" xr:uid="{00000000-0005-0000-0000-0000AF020000}"/>
    <cellStyle name="Currency 4 4 5 2 2" xfId="8001" xr:uid="{E706C878-2C34-422A-A8A0-D864701A29BC}"/>
    <cellStyle name="Currency 4 4 5 2 2 2" xfId="26459" xr:uid="{8F6912E3-A45B-4771-8C84-42F8D99A8E39}"/>
    <cellStyle name="Currency 4 4 5 2 2 2 2" xfId="31177" xr:uid="{E6ECC9DB-DC28-467B-B7F1-CDE8E720F8D3}"/>
    <cellStyle name="Currency 4 4 5 2 2 2 3" xfId="30860" xr:uid="{8A1F00C7-AFCE-4683-94ED-A78DC54E07F5}"/>
    <cellStyle name="Currency 4 4 5 2 2 3" xfId="28363" xr:uid="{3E644810-A0E0-49AF-9121-6E0D617C9F9B}"/>
    <cellStyle name="Currency 4 4 5 2 2 4" xfId="18381" xr:uid="{48D5BEDA-330E-4BCC-B7F7-1F58EFDF3FAB}"/>
    <cellStyle name="Currency 4 4 5 2 3" xfId="10834" xr:uid="{8385A4A4-CAE6-464C-8D6D-09A97C966A1D}"/>
    <cellStyle name="Currency 4 4 5 2 3 2" xfId="21214" xr:uid="{2D781732-0962-4F77-983C-1CDD76FA6BB9}"/>
    <cellStyle name="Currency 4 4 5 2 4" xfId="25204" xr:uid="{4BA2EDA2-92EE-40D3-8CD0-5982FF26CE6C}"/>
    <cellStyle name="Currency 4 4 5 2 5" xfId="15548" xr:uid="{6D334121-FCC4-4222-AF17-882F68418372}"/>
    <cellStyle name="Currency 4 4 5 3" xfId="3561" xr:uid="{00000000-0005-0000-0000-00009A030000}"/>
    <cellStyle name="Currency 4 4 5 4" xfId="5693" xr:uid="{185473FA-8510-43D0-BF8C-2C41F88C632B}"/>
    <cellStyle name="Currency 4 4 5 4 2" xfId="29849" xr:uid="{53673545-98E4-4DAE-8363-8BC88BF5941E}"/>
    <cellStyle name="Currency 4 4 5 5" xfId="22972" xr:uid="{C3CB335E-5D79-45F9-AA49-2C67A54AC125}"/>
    <cellStyle name="Currency 4 4 5 6" xfId="13383" xr:uid="{E33E0FD3-8ACA-447C-B22D-09D67C881F8C}"/>
    <cellStyle name="Currency 4 4 6" xfId="1912" xr:uid="{00000000-0005-0000-0000-00009B030000}"/>
    <cellStyle name="Currency 4 4 6 2" xfId="2451" xr:uid="{00000000-0005-0000-0000-0000B0020000}"/>
    <cellStyle name="Currency 4 4 6 2 2" xfId="7575" xr:uid="{8C7E1CB5-24B2-4C06-B574-3CCF8E4D4FAF}"/>
    <cellStyle name="Currency 4 4 6 2 2 2" xfId="17955" xr:uid="{6A488EF1-40BC-410B-A9DD-E4DD703411B9}"/>
    <cellStyle name="Currency 4 4 6 2 3" xfId="10408" xr:uid="{2C895468-9D6B-45DE-9B6E-63DB10E7354C}"/>
    <cellStyle name="Currency 4 4 6 2 3 2" xfId="20788" xr:uid="{04CD12E1-4B0D-4532-9DDB-BE35C5B28512}"/>
    <cellStyle name="Currency 4 4 6 2 4" xfId="27416" xr:uid="{D1E79319-E313-4D2C-9D9E-08BDF44ED27D}"/>
    <cellStyle name="Currency 4 4 6 2 5" xfId="26268" xr:uid="{1AE1D3C1-28D4-4D37-86B0-3452ECD9B6AA}"/>
    <cellStyle name="Currency 4 4 6 2 6" xfId="15122" xr:uid="{C20D0B3A-B542-4016-967C-E7A10907E596}"/>
    <cellStyle name="Currency 4 4 6 3" xfId="3593" xr:uid="{00000000-0005-0000-0000-00009B030000}"/>
    <cellStyle name="Currency 4 4 6 4" xfId="5694" xr:uid="{2C0CC53D-152E-44E5-AED9-191AC3BD2EEB}"/>
    <cellStyle name="Currency 4 4 6 4 2" xfId="29860" xr:uid="{349FD21A-67D9-40B3-8E31-F2333293EFC2}"/>
    <cellStyle name="Currency 4 4 6 5" xfId="25350" xr:uid="{8FD0F9DD-B8DA-44AE-86E7-B484DD0FA26C}"/>
    <cellStyle name="Currency 4 4 6 6" xfId="12838" xr:uid="{AD2A135C-E052-4007-9C51-0C179C5E7320}"/>
    <cellStyle name="Currency 4 4 7" xfId="1898" xr:uid="{00000000-0005-0000-0000-00009C030000}"/>
    <cellStyle name="Currency 4 4 7 2" xfId="2205" xr:uid="{00000000-0005-0000-0000-0000A4020000}"/>
    <cellStyle name="Currency 4 4 7 2 2" xfId="7331" xr:uid="{62EF3B49-9C3F-4DB0-8470-22FF7A1A9DB0}"/>
    <cellStyle name="Currency 4 4 7 2 2 2" xfId="17711" xr:uid="{8274FE90-26AD-47D5-B025-2D6ABB711C56}"/>
    <cellStyle name="Currency 4 4 7 2 3" xfId="10164" xr:uid="{080EBF57-24D2-4B02-8980-3C5D00F55BB7}"/>
    <cellStyle name="Currency 4 4 7 2 3 2" xfId="20544" xr:uid="{0372398F-1696-4722-9F52-2C7BF476EABC}"/>
    <cellStyle name="Currency 4 4 7 2 4" xfId="27694" xr:uid="{260BCC71-9ADF-41F7-9F7F-8DDE0748C47A}"/>
    <cellStyle name="Currency 4 4 7 2 5" xfId="26532" xr:uid="{CD9566BE-C759-4FE2-8BFE-14AD9676A026}"/>
    <cellStyle name="Currency 4 4 7 2 6" xfId="14878" xr:uid="{70853DB0-5ABB-4046-A264-8072BB939B1E}"/>
    <cellStyle name="Currency 4 4 7 3" xfId="3551" xr:uid="{00000000-0005-0000-0000-00009C030000}"/>
    <cellStyle name="Currency 4 4 7 4" xfId="23996" xr:uid="{3627A03A-4482-445B-90C3-B16E8F917721}"/>
    <cellStyle name="Currency 4 4 8" xfId="3885" xr:uid="{8F492FEB-DD26-4D92-B639-56080C96DAD0}"/>
    <cellStyle name="Currency 4 4 8 2" xfId="8716" xr:uid="{DAD2360B-067F-4D07-A858-480B67333D2B}"/>
    <cellStyle name="Currency 4 4 8 2 2" xfId="19096" xr:uid="{C7898B95-E082-451B-B2EC-50C3150B9BA5}"/>
    <cellStyle name="Currency 4 4 8 3" xfId="11549" xr:uid="{5D0C0B8C-1995-4240-B3F9-561A2014C994}"/>
    <cellStyle name="Currency 4 4 8 3 2" xfId="21929" xr:uid="{EE1C25E8-167D-4C7C-B018-6839FBE69164}"/>
    <cellStyle name="Currency 4 4 8 4" xfId="26449" xr:uid="{82287D56-B02D-4F68-B9A6-64009DFF896E}"/>
    <cellStyle name="Currency 4 4 8 5" xfId="28737" xr:uid="{F831583E-FE89-4A56-8161-10A6D8C24FD3}"/>
    <cellStyle name="Currency 4 4 8 6" xfId="16263" xr:uid="{30ACCFBB-EB86-4E6F-8833-07FD0F8ACD5B}"/>
    <cellStyle name="Currency 4 4 9" xfId="4950" xr:uid="{CDC5A57C-39E3-4F44-8543-1AF3DDF56F13}"/>
    <cellStyle name="Currency 4 4 9 2" xfId="26486" xr:uid="{B2BCE877-50E5-41D9-B7EB-2E62128CFE4F}"/>
    <cellStyle name="Currency 4 4 9 3" xfId="28379" xr:uid="{B9AD3C45-5151-45F4-9C1E-9B37CB2D1074}"/>
    <cellStyle name="Currency 4 4 9 4" xfId="14245" xr:uid="{8E423349-87EE-42D6-AED9-9F1C41279132}"/>
    <cellStyle name="Currency 4 5" xfId="573" xr:uid="{00000000-0005-0000-0000-00009D030000}"/>
    <cellStyle name="Currency 4 5 10" xfId="6703" xr:uid="{96D8005A-5D5D-4F79-BBBF-7E5CB28B4B4F}"/>
    <cellStyle name="Currency 4 5 10 2" xfId="17083" xr:uid="{81F424D6-4264-4E30-BEB1-0817CD168E12}"/>
    <cellStyle name="Currency 4 5 11" xfId="9536" xr:uid="{3F991DD6-16B1-4177-928C-BAF66C83B4F2}"/>
    <cellStyle name="Currency 4 5 11 2" xfId="19916" xr:uid="{A7B41CDA-B897-4123-A170-00939D138172}"/>
    <cellStyle name="Currency 4 5 12" xfId="23112" xr:uid="{E500777F-BE40-4CCF-A9CD-C9040D92E351}"/>
    <cellStyle name="Currency 4 5 13" xfId="12528" xr:uid="{1D7A1179-43DD-4B78-BF9D-06270AD4081B}"/>
    <cellStyle name="Currency 4 5 2" xfId="574" xr:uid="{00000000-0005-0000-0000-00009E030000}"/>
    <cellStyle name="Currency 4 5 2 10" xfId="24625" xr:uid="{936AD911-D8C4-43A4-826C-E4A0CEE467A1}"/>
    <cellStyle name="Currency 4 5 2 11" xfId="12686" xr:uid="{3BE07639-9D6E-46C0-8899-0CFA846D1B4E}"/>
    <cellStyle name="Currency 4 5 2 2" xfId="575" xr:uid="{00000000-0005-0000-0000-00009F030000}"/>
    <cellStyle name="Currency 4 5 2 2 2" xfId="1916" xr:uid="{00000000-0005-0000-0000-0000A0030000}"/>
    <cellStyle name="Currency 4 5 2 2 2 2" xfId="25698" xr:uid="{4DA1172A-F308-41C1-8CF1-3AFF6E52A4D0}"/>
    <cellStyle name="Currency 4 5 2 2 2 2 2" xfId="29814" xr:uid="{54AEC88B-7641-4033-8E17-654214DB9AAB}"/>
    <cellStyle name="Currency 4 5 2 2 2 2 2 2" xfId="30862" xr:uid="{7381C2EE-3CA1-46AD-B6E8-34B86631DCC2}"/>
    <cellStyle name="Currency 4 5 2 2 2 3" xfId="25549" xr:uid="{28F1393C-3413-4434-818B-1BEA030FD1C4}"/>
    <cellStyle name="Currency 4 5 2 2 2 4" xfId="30065" xr:uid="{0B5255B4-B7A2-4EE0-89D0-EB53C585A7A2}"/>
    <cellStyle name="Currency 4 5 2 2 3" xfId="1917" xr:uid="{00000000-0005-0000-0000-0000A1030000}"/>
    <cellStyle name="Currency 4 5 2 2 3 2" xfId="28278" xr:uid="{50B40CE8-5CD9-417B-992B-76488973FBEE}"/>
    <cellStyle name="Currency 4 5 2 2 3 3" xfId="27748" xr:uid="{8C12FD05-3DB0-4D9C-B5B8-A93CD492E9A2}"/>
    <cellStyle name="Currency 4 5 2 2 4" xfId="1915" xr:uid="{00000000-0005-0000-0000-0000A2030000}"/>
    <cellStyle name="Currency 4 5 2 2 5" xfId="4957" xr:uid="{06F5503A-5501-48DF-AE79-3F46F4403A51}"/>
    <cellStyle name="Currency 4 5 2 2 5 2" xfId="28397" xr:uid="{6F744894-9EB6-451C-8783-B144588227CA}"/>
    <cellStyle name="Currency 4 5 2 2 5 2 2" xfId="31205" xr:uid="{D619C706-0816-463B-AC58-19A8A3D29D53}"/>
    <cellStyle name="Currency 4 5 2 2 5 2 3" xfId="30861" xr:uid="{B367D80E-8DFE-4B0E-B803-BCECA40AD35A}"/>
    <cellStyle name="Currency 4 5 2 2 5 3" xfId="26343" xr:uid="{DD6A66B5-B137-407F-9C2F-621CDB3F8CC8}"/>
    <cellStyle name="Currency 4 5 2 2 5 4" xfId="14252" xr:uid="{D83F280C-9B11-4050-AC8A-E67693348519}"/>
    <cellStyle name="Currency 4 5 2 2 6" xfId="6705" xr:uid="{EE93D6B9-B3EB-4524-A2EE-0312B0817817}"/>
    <cellStyle name="Currency 4 5 2 2 6 2" xfId="17085" xr:uid="{53293CAC-3243-4905-A96F-0BE3DAB1F405}"/>
    <cellStyle name="Currency 4 5 2 2 7" xfId="9538" xr:uid="{EBBCB11B-E385-46E9-9E80-D9F72677C98A}"/>
    <cellStyle name="Currency 4 5 2 2 7 2" xfId="19918" xr:uid="{F9E1AEC7-09F0-49FB-96CF-0604B4EEA2D1}"/>
    <cellStyle name="Currency 4 5 2 2 8" xfId="24940" xr:uid="{3AB8780B-A800-4DD5-8250-85632D3B4D59}"/>
    <cellStyle name="Currency 4 5 2 2 9" xfId="13621" xr:uid="{A648DF40-1D57-43EF-902C-77D60F3FB356}"/>
    <cellStyle name="Currency 4 5 2 3" xfId="1918" xr:uid="{00000000-0005-0000-0000-0000A3030000}"/>
    <cellStyle name="Currency 4 5 2 3 2" xfId="2697" xr:uid="{00000000-0005-0000-0000-0000B4020000}"/>
    <cellStyle name="Currency 4 5 2 3 2 2" xfId="7820" xr:uid="{67C18852-F72D-450B-B688-FF3BB6681BEB}"/>
    <cellStyle name="Currency 4 5 2 3 2 2 2" xfId="18200" xr:uid="{6B9144A4-11AF-4880-AF7A-EFF01DABC516}"/>
    <cellStyle name="Currency 4 5 2 3 2 3" xfId="10653" xr:uid="{DACA02BB-B318-4FFD-A752-9E48C2216722}"/>
    <cellStyle name="Currency 4 5 2 3 2 3 2" xfId="21033" xr:uid="{E723C75D-F9F7-4F0C-B47B-9E2213D69722}"/>
    <cellStyle name="Currency 4 5 2 3 2 4" xfId="15367" xr:uid="{B860F650-DF92-412F-A990-63AF6856B0E9}"/>
    <cellStyle name="Currency 4 5 2 3 2 5" xfId="30453" xr:uid="{355E64D1-2E56-48F9-84A3-D2E0274B7114}"/>
    <cellStyle name="Currency 4 5 2 3 3" xfId="3676" xr:uid="{00000000-0005-0000-0000-0000A3030000}"/>
    <cellStyle name="Currency 4 5 2 3 4" xfId="5695" xr:uid="{0CD193E0-BEC1-4BF2-9788-987F9986CB96}"/>
    <cellStyle name="Currency 4 5 2 3 4 2" xfId="29759" xr:uid="{99F86FCC-1A9F-4D57-BA3E-48351CE66BC9}"/>
    <cellStyle name="Currency 4 5 2 3 5" xfId="25187" xr:uid="{125BE751-1BD6-47F7-842E-CEBBAC01888C}"/>
    <cellStyle name="Currency 4 5 2 3 6" xfId="13112" xr:uid="{21994009-8AC5-412E-B726-0E1FDA509878}"/>
    <cellStyle name="Currency 4 5 2 4" xfId="1919" xr:uid="{00000000-0005-0000-0000-0000A4030000}"/>
    <cellStyle name="Currency 4 5 2 4 2" xfId="4632" xr:uid="{BA18F28B-B30E-475A-A9D3-122AB6CEE39E}"/>
    <cellStyle name="Currency 4 5 2 4 2 2" xfId="9398" xr:uid="{9A68ECEB-8860-4DAC-A876-F0FFE7E1EBBD}"/>
    <cellStyle name="Currency 4 5 2 4 2 2 2" xfId="19778" xr:uid="{3A8E03A7-588B-4FE6-96FE-51678034FA98}"/>
    <cellStyle name="Currency 4 5 2 4 2 2 3" xfId="31107" xr:uid="{49C92F80-9083-4A60-A898-B9E99DF67213}"/>
    <cellStyle name="Currency 4 5 2 4 2 2 4" xfId="30863" xr:uid="{6CEECFC6-3451-4ABE-A9DF-E8C6F4B15275}"/>
    <cellStyle name="Currency 4 5 2 4 2 3" xfId="12231" xr:uid="{8EC2CF1B-DDA4-40E6-82CF-831E173360E4}"/>
    <cellStyle name="Currency 4 5 2 4 2 3 2" xfId="22611" xr:uid="{6B75FAE7-0EB2-4AF6-90E3-7863B23C4EC5}"/>
    <cellStyle name="Currency 4 5 2 4 2 4" xfId="27723" xr:uid="{21ADC332-137F-4210-8E5E-06BFA4605AD4}"/>
    <cellStyle name="Currency 4 5 2 4 2 5" xfId="28414" xr:uid="{4D589DCE-7D71-4DC6-8C8F-0F643AD2B7CC}"/>
    <cellStyle name="Currency 4 5 2 4 2 6" xfId="16945" xr:uid="{735BD329-52F2-4E9F-8861-1305BAC1A1BF}"/>
    <cellStyle name="Currency 4 5 2 4 3" xfId="22665" xr:uid="{B1B04259-86DC-4B25-824F-1D24D88090AB}"/>
    <cellStyle name="Currency 4 5 2 4 3 2" xfId="29916" xr:uid="{5BBE9C94-0D99-4B58-8FC7-D89D9325D11D}"/>
    <cellStyle name="Currency 4 5 2 4 4" xfId="30027" xr:uid="{9967B865-BEDC-4A63-801B-5525C2EDC36C}"/>
    <cellStyle name="Currency 4 5 2 5" xfId="1914" xr:uid="{00000000-0005-0000-0000-0000A5030000}"/>
    <cellStyle name="Currency 4 5 2 5 2" xfId="24046" xr:uid="{0D05523D-B528-4033-A555-6E964F1AABAC}"/>
    <cellStyle name="Currency 4 5 2 5 3" xfId="25821" xr:uid="{F99162FC-7F1B-4FCA-89F8-447E787AAD95}"/>
    <cellStyle name="Currency 4 5 2 6" xfId="4141" xr:uid="{50D9385E-5919-4685-9204-577765CC4A3B}"/>
    <cellStyle name="Currency 4 5 2 6 2" xfId="8912" xr:uid="{AEBA6F39-5836-428B-9617-79274402EF9A}"/>
    <cellStyle name="Currency 4 5 2 6 2 2" xfId="19292" xr:uid="{2F0A757F-31C8-4EED-B23D-7F988BF96807}"/>
    <cellStyle name="Currency 4 5 2 6 3" xfId="11745" xr:uid="{E263A163-386C-412B-BA71-3CDC89A52DAA}"/>
    <cellStyle name="Currency 4 5 2 6 3 2" xfId="22125" xr:uid="{528AAB7A-FF20-4760-844E-90D0F881E7A4}"/>
    <cellStyle name="Currency 4 5 2 6 4" xfId="27902" xr:uid="{5DC743F1-2CEC-4105-92A1-374C9B082498}"/>
    <cellStyle name="Currency 4 5 2 6 5" xfId="27780" xr:uid="{6B6A6791-AA8B-4932-B61E-E7194F5E38FA}"/>
    <cellStyle name="Currency 4 5 2 6 6" xfId="16459" xr:uid="{EB6EFB00-28D2-4BD3-ADF9-75B56417D836}"/>
    <cellStyle name="Currency 4 5 2 7" xfId="4956" xr:uid="{FF155009-9AE8-472A-9786-1C5CC368329D}"/>
    <cellStyle name="Currency 4 5 2 7 2" xfId="27017" xr:uid="{1795F53F-CF1C-4045-9A4C-F0F3A2201498}"/>
    <cellStyle name="Currency 4 5 2 7 3" xfId="26115" xr:uid="{F40AD9EC-DE66-45CF-B0E2-400E0AE4591C}"/>
    <cellStyle name="Currency 4 5 2 7 4" xfId="14251" xr:uid="{50F566A2-5536-4CA9-B693-1925A58069AE}"/>
    <cellStyle name="Currency 4 5 2 8" xfId="6704" xr:uid="{1EDC8D52-5429-4EA0-BC30-B850169953D7}"/>
    <cellStyle name="Currency 4 5 2 8 2" xfId="17084" xr:uid="{18CDBB35-502C-46D6-A711-7757F3F93718}"/>
    <cellStyle name="Currency 4 5 2 9" xfId="9537" xr:uid="{2E013ABA-A669-4820-9CC5-6735C91F7EA0}"/>
    <cellStyle name="Currency 4 5 2 9 2" xfId="19917" xr:uid="{5FEF1FDC-1A94-4A05-910B-3E5D62136936}"/>
    <cellStyle name="Currency 4 5 3" xfId="576" xr:uid="{00000000-0005-0000-0000-0000A6030000}"/>
    <cellStyle name="Currency 4 5 3 10" xfId="13622" xr:uid="{334D3E92-60E7-42E3-8CC0-E74FC9A43C56}"/>
    <cellStyle name="Currency 4 5 3 2" xfId="1921" xr:uid="{00000000-0005-0000-0000-0000A7030000}"/>
    <cellStyle name="Currency 4 5 3 2 2" xfId="23943" xr:uid="{AAF0F971-3028-4122-875F-31812B9A5C10}"/>
    <cellStyle name="Currency 4 5 3 2 2 2" xfId="29817" xr:uid="{4B3D4FBF-846C-4EAB-8330-290E50CB5918}"/>
    <cellStyle name="Currency 4 5 3 2 2 2 2" xfId="30865" xr:uid="{56E3ECBD-CC6C-4809-A0CF-27A26DF84B37}"/>
    <cellStyle name="Currency 4 5 3 2 3" xfId="25619" xr:uid="{CE950C91-DA13-4A1B-A20A-059D6EE2D92A}"/>
    <cellStyle name="Currency 4 5 3 2 3 2" xfId="26036" xr:uid="{BE3BCC2F-6352-4B40-AC21-B009231F1344}"/>
    <cellStyle name="Currency 4 5 3 2 4" xfId="30066" xr:uid="{B604ADA6-9D95-4C24-AA2C-55BB6B9DA913}"/>
    <cellStyle name="Currency 4 5 3 3" xfId="1922" xr:uid="{00000000-0005-0000-0000-0000A8030000}"/>
    <cellStyle name="Currency 4 5 3 4" xfId="1920" xr:uid="{00000000-0005-0000-0000-0000A9030000}"/>
    <cellStyle name="Currency 4 5 3 4 2" xfId="22935" xr:uid="{71B5603C-6766-4D0C-B1CC-BB0C74847168}"/>
    <cellStyle name="Currency 4 5 3 4 3" xfId="23188" xr:uid="{1205E03B-BC6A-4DE9-88A4-2BEF1DEAC256}"/>
    <cellStyle name="Currency 4 5 3 5" xfId="4432" xr:uid="{3AA8AD3D-7C60-4403-BB09-DDF91B3CAE59}"/>
    <cellStyle name="Currency 4 5 3 5 2" xfId="9203" xr:uid="{A3A5C4BF-1097-4467-8467-E6868B8BA4F4}"/>
    <cellStyle name="Currency 4 5 3 5 2 2" xfId="19583" xr:uid="{49F42FB0-91CB-458C-A7D4-235AF0A55179}"/>
    <cellStyle name="Currency 4 5 3 5 2 3" xfId="31097" xr:uid="{33326015-762D-4E88-83D4-A64BE6A0CC24}"/>
    <cellStyle name="Currency 4 5 3 5 2 4" xfId="30864" xr:uid="{F643D74F-7AFF-4B03-A864-927FA527D96F}"/>
    <cellStyle name="Currency 4 5 3 5 3" xfId="12036" xr:uid="{E00CD68C-A290-4DB5-A1CF-3644D0747AC5}"/>
    <cellStyle name="Currency 4 5 3 5 3 2" xfId="22416" xr:uid="{E84E2549-6431-44F9-B607-FBBBD1DC9327}"/>
    <cellStyle name="Currency 4 5 3 5 4" xfId="28381" xr:uid="{0F213479-C7BF-460B-921C-9BF2F16D4990}"/>
    <cellStyle name="Currency 4 5 3 5 5" xfId="28281" xr:uid="{22548A9C-4DD8-41F0-A41C-723D58FD4503}"/>
    <cellStyle name="Currency 4 5 3 5 6" xfId="16750" xr:uid="{52FEF294-8412-4EB3-8765-5D8BDE2BE71D}"/>
    <cellStyle name="Currency 4 5 3 6" xfId="4958" xr:uid="{761BB72E-4A93-4F6D-952A-D789235B3BEF}"/>
    <cellStyle name="Currency 4 5 3 6 2" xfId="25856" xr:uid="{CC96E5FE-101D-49B5-AFF2-F0D67BAF3B1D}"/>
    <cellStyle name="Currency 4 5 3 6 3" xfId="25957" xr:uid="{2BE1B934-0731-458E-BBB0-C55DFA45F7BC}"/>
    <cellStyle name="Currency 4 5 3 6 4" xfId="14253" xr:uid="{8405B132-7A1C-4C01-9D7B-5EB24C9806D1}"/>
    <cellStyle name="Currency 4 5 3 7" xfId="6706" xr:uid="{E097C61D-B8A4-4BA3-A749-1FB076D1944C}"/>
    <cellStyle name="Currency 4 5 3 7 2" xfId="17086" xr:uid="{A011E640-EF48-4A1F-8560-DE3E220E899D}"/>
    <cellStyle name="Currency 4 5 3 8" xfId="9539" xr:uid="{AC37EC65-F8CF-42B4-8DC6-FADD287AB63E}"/>
    <cellStyle name="Currency 4 5 3 8 2" xfId="19919" xr:uid="{C869296A-CF30-471C-9C5F-F51BBB60F5C0}"/>
    <cellStyle name="Currency 4 5 3 9" xfId="23967" xr:uid="{F443B76C-96A1-45EC-9AFC-26C101FCEB45}"/>
    <cellStyle name="Currency 4 5 4" xfId="577" xr:uid="{00000000-0005-0000-0000-0000AA030000}"/>
    <cellStyle name="Currency 4 5 4 2" xfId="1924" xr:uid="{00000000-0005-0000-0000-0000AB030000}"/>
    <cellStyle name="Currency 4 5 4 2 2" xfId="24662" xr:uid="{263B1B22-114C-495E-9350-2ABE6490124D}"/>
    <cellStyle name="Currency 4 5 4 2 2 2" xfId="29801" xr:uid="{C804928D-1D33-4538-9314-49B044D66F42}"/>
    <cellStyle name="Currency 4 5 4 2 2 2 2" xfId="30867" xr:uid="{B0C9A63D-7494-4D52-8251-421A392B421C}"/>
    <cellStyle name="Currency 4 5 4 2 3" xfId="24066" xr:uid="{0D856946-7117-49EA-AC01-0064A38C42CE}"/>
    <cellStyle name="Currency 4 5 4 2 4" xfId="30043" xr:uid="{EEFDFB76-2D08-40FB-A6B7-3476F3E82C64}"/>
    <cellStyle name="Currency 4 5 4 3" xfId="1925" xr:uid="{00000000-0005-0000-0000-0000AC030000}"/>
    <cellStyle name="Currency 4 5 4 4" xfId="1923" xr:uid="{00000000-0005-0000-0000-0000AD030000}"/>
    <cellStyle name="Currency 4 5 4 5" xfId="4959" xr:uid="{87419F56-CBBC-4EC5-A5FA-A3AF979B0915}"/>
    <cellStyle name="Currency 4 5 4 5 2" xfId="14254" xr:uid="{8C5EB694-52CC-490F-B3E9-4913D21D4D43}"/>
    <cellStyle name="Currency 4 5 4 5 2 2" xfId="31118" xr:uid="{599ACB9C-A937-47CA-9D0F-C4AB326FB162}"/>
    <cellStyle name="Currency 4 5 4 5 2 3" xfId="30866" xr:uid="{E8603F16-F09A-4E09-9D28-44B44FEF8439}"/>
    <cellStyle name="Currency 4 5 4 6" xfId="6707" xr:uid="{1798A0C3-0F0E-4A89-8589-844DF65E9F42}"/>
    <cellStyle name="Currency 4 5 4 6 2" xfId="17087" xr:uid="{D3FD206B-DAD5-4DAA-A970-AB8DDC53341A}"/>
    <cellStyle name="Currency 4 5 4 7" xfId="9540" xr:uid="{34AC5E68-4DFB-4911-BF94-7C4459F2FB46}"/>
    <cellStyle name="Currency 4 5 4 7 2" xfId="19920" xr:uid="{1F244D45-9C5C-42D4-8B24-CE2D3F89822F}"/>
    <cellStyle name="Currency 4 5 4 8" xfId="22684" xr:uid="{4C3C79CF-25CE-4C16-9BB0-1769F28B1B20}"/>
    <cellStyle name="Currency 4 5 4 9" xfId="13384" xr:uid="{E635F5DB-2E3E-441B-8400-72BF51338561}"/>
    <cellStyle name="Currency 4 5 5" xfId="1926" xr:uid="{00000000-0005-0000-0000-0000AE030000}"/>
    <cellStyle name="Currency 4 5 5 2" xfId="2511" xr:uid="{00000000-0005-0000-0000-0000B7020000}"/>
    <cellStyle name="Currency 4 5 5 2 2" xfId="7635" xr:uid="{4D22E8A7-EB57-45C4-8DF7-78D97C020D56}"/>
    <cellStyle name="Currency 4 5 5 2 2 2" xfId="18015" xr:uid="{BA4C1423-C482-4431-9131-04E1CC4EBD81}"/>
    <cellStyle name="Currency 4 5 5 2 3" xfId="10468" xr:uid="{01F0FA39-D08C-48DA-938C-69F3BAC55A8E}"/>
    <cellStyle name="Currency 4 5 5 2 3 2" xfId="20848" xr:uid="{A02A1E62-6C59-45F9-97D0-856E7E73EC12}"/>
    <cellStyle name="Currency 4 5 5 2 4" xfId="15182" xr:uid="{96FC25C0-6B7E-46EA-8430-CD9F99FE003C}"/>
    <cellStyle name="Currency 4 5 5 2 5" xfId="30454" xr:uid="{D1D92241-B440-4161-9AD3-507B6B28F8E2}"/>
    <cellStyle name="Currency 4 5 5 3" xfId="3687" xr:uid="{00000000-0005-0000-0000-0000AE030000}"/>
    <cellStyle name="Currency 4 5 5 4" xfId="5696" xr:uid="{87D1524C-BFE7-422B-B989-9D522BADBCA1}"/>
    <cellStyle name="Currency 4 5 5 4 2" xfId="29850" xr:uid="{866D774B-6445-4880-8BA7-0099CB8DF3AA}"/>
    <cellStyle name="Currency 4 5 5 5" xfId="22724" xr:uid="{EF4411FA-DFA8-451D-B7E7-839389F36923}"/>
    <cellStyle name="Currency 4 5 5 6" xfId="12898" xr:uid="{C5E1F394-9FDA-44B8-BAB0-E2548220D597}"/>
    <cellStyle name="Currency 4 5 6" xfId="1927" xr:uid="{00000000-0005-0000-0000-0000AF030000}"/>
    <cellStyle name="Currency 4 5 6 2" xfId="2297" xr:uid="{00000000-0005-0000-0000-0000B1020000}"/>
    <cellStyle name="Currency 4 5 6 2 2" xfId="7423" xr:uid="{27282295-7FE3-42E8-957D-24B26439D840}"/>
    <cellStyle name="Currency 4 5 6 2 2 2" xfId="17803" xr:uid="{8C24B4EF-0358-4F54-A912-98B5E3379049}"/>
    <cellStyle name="Currency 4 5 6 2 3" xfId="10256" xr:uid="{FDFC2E07-E644-4F02-BCB8-66A9F1B8790E}"/>
    <cellStyle name="Currency 4 5 6 2 3 2" xfId="20636" xr:uid="{1A61F4DB-4348-4174-B239-F5DF689F2EE0}"/>
    <cellStyle name="Currency 4 5 6 2 4" xfId="27455" xr:uid="{B9F256C9-BCCC-4534-8886-D9B3C7D21615}"/>
    <cellStyle name="Currency 4 5 6 2 5" xfId="28510" xr:uid="{73746A97-BD3D-47E7-A938-B4DCC51B3BDF}"/>
    <cellStyle name="Currency 4 5 6 2 6" xfId="14970" xr:uid="{CAE99062-2993-4F26-AC84-E97E092E225E}"/>
    <cellStyle name="Currency 4 5 6 3" xfId="2050" xr:uid="{00000000-0005-0000-0000-0000AF030000}"/>
    <cellStyle name="Currency 4 5 6 4" xfId="24323" xr:uid="{E848D214-C233-4FDB-AA84-DF3F125B0AE0}"/>
    <cellStyle name="Currency 4 5 6 4 2" xfId="29872" xr:uid="{AB0F7101-5019-4E1F-BD3B-6E1E7DC5302C}"/>
    <cellStyle name="Currency 4 5 6 5" xfId="30002" xr:uid="{8A598608-F3B4-41BB-B471-9AEA4AC2105B}"/>
    <cellStyle name="Currency 4 5 7" xfId="1913" xr:uid="{00000000-0005-0000-0000-0000B0030000}"/>
    <cellStyle name="Currency 4 5 7 2" xfId="25774" xr:uid="{E7C99D6A-38BF-4E4B-8018-AFD0CBFA99FB}"/>
    <cellStyle name="Currency 4 5 7 3" xfId="24240" xr:uid="{76B8FB3E-46A1-4D15-A448-AE8DEDB8CB73}"/>
    <cellStyle name="Currency 4 5 8" xfId="3886" xr:uid="{BB75FD07-1C78-4151-9DF4-68E424D3C4F2}"/>
    <cellStyle name="Currency 4 5 8 2" xfId="8717" xr:uid="{DD397074-4919-4D6A-A38A-F372E30130F0}"/>
    <cellStyle name="Currency 4 5 8 2 2" xfId="19097" xr:uid="{DEB98FC7-18DE-4F8A-97A3-431584117BB8}"/>
    <cellStyle name="Currency 4 5 8 3" xfId="11550" xr:uid="{359770BD-143E-4F4F-AA98-5F7305CF618B}"/>
    <cellStyle name="Currency 4 5 8 3 2" xfId="21930" xr:uid="{E66B9320-DBDD-445D-8DE7-4A10CDECB151}"/>
    <cellStyle name="Currency 4 5 8 4" xfId="28026" xr:uid="{D526BE72-91DA-4754-AA1C-03DB8E0B0E8A}"/>
    <cellStyle name="Currency 4 5 8 5" xfId="27121" xr:uid="{497ECD56-B183-48DE-AA7E-44F24EB94C74}"/>
    <cellStyle name="Currency 4 5 8 6" xfId="16264" xr:uid="{F82953C5-58DF-4A68-B24B-5112198EFBCF}"/>
    <cellStyle name="Currency 4 5 9" xfId="4955" xr:uid="{2BF12BF6-A88D-4CD8-B463-BE6A723B4788}"/>
    <cellStyle name="Currency 4 5 9 2" xfId="28424" xr:uid="{CE4A9F61-2D6F-40AD-B611-F92BB82A6F93}"/>
    <cellStyle name="Currency 4 5 9 3" xfId="28541" xr:uid="{7D4837C6-7F11-49AB-8B5C-DA6D94A2B26B}"/>
    <cellStyle name="Currency 4 5 9 4" xfId="14250" xr:uid="{7B7D4E74-8C23-4621-9E92-669FBB089CC4}"/>
    <cellStyle name="Currency 4 6" xfId="578" xr:uid="{00000000-0005-0000-0000-0000B1030000}"/>
    <cellStyle name="Currency 4 6 10" xfId="6708" xr:uid="{B07F9FF6-3CB0-41E2-BE48-9F074A4EFF3F}"/>
    <cellStyle name="Currency 4 6 10 2" xfId="17088" xr:uid="{AE70F2C7-B997-463B-B121-3804A5096F80}"/>
    <cellStyle name="Currency 4 6 11" xfId="9541" xr:uid="{91979687-FDE0-42FF-AD58-6BBF9A4F60A5}"/>
    <cellStyle name="Currency 4 6 11 2" xfId="19921" xr:uid="{4896E6C4-B379-47ED-86FC-84F546494045}"/>
    <cellStyle name="Currency 4 6 12" xfId="24980" xr:uid="{7B097255-9119-4B78-A77F-24C10930B021}"/>
    <cellStyle name="Currency 4 6 13" xfId="12529" xr:uid="{B856397C-6609-41B2-9AE5-C15254210415}"/>
    <cellStyle name="Currency 4 6 2" xfId="579" xr:uid="{00000000-0005-0000-0000-0000B2030000}"/>
    <cellStyle name="Currency 4 6 2 10" xfId="23957" xr:uid="{1E0057A9-BBA2-4D46-B7EA-18EF09872F67}"/>
    <cellStyle name="Currency 4 6 2 11" xfId="12687" xr:uid="{6D82921E-0A4A-470C-944C-C94A67F7B50E}"/>
    <cellStyle name="Currency 4 6 2 2" xfId="580" xr:uid="{00000000-0005-0000-0000-0000B3030000}"/>
    <cellStyle name="Currency 4 6 2 2 2" xfId="1931" xr:uid="{00000000-0005-0000-0000-0000B4030000}"/>
    <cellStyle name="Currency 4 6 2 2 2 2" xfId="24065" xr:uid="{1A248772-3124-424D-BDF8-03CF48AD404B}"/>
    <cellStyle name="Currency 4 6 2 2 2 2 2" xfId="29800" xr:uid="{909C59C1-8B84-41E5-BC5D-A742D25F0966}"/>
    <cellStyle name="Currency 4 6 2 2 2 2 2 2" xfId="30869" xr:uid="{33A67EFD-F51B-4EDD-ACDC-7AA56856132E}"/>
    <cellStyle name="Currency 4 6 2 2 2 3" xfId="25070" xr:uid="{E0EA9661-5210-4CF1-B311-A122A5430DBF}"/>
    <cellStyle name="Currency 4 6 2 2 2 4" xfId="30067" xr:uid="{B544388C-494D-4615-984D-2FF79A0A057C}"/>
    <cellStyle name="Currency 4 6 2 2 3" xfId="1932" xr:uid="{00000000-0005-0000-0000-0000B5030000}"/>
    <cellStyle name="Currency 4 6 2 2 3 2" xfId="27018" xr:uid="{6D4BFB8F-F4E3-488F-AE7F-8B569DEE806B}"/>
    <cellStyle name="Currency 4 6 2 2 3 3" xfId="28380" xr:uid="{8E7070DA-EB58-4185-BD19-1566856F6854}"/>
    <cellStyle name="Currency 4 6 2 2 4" xfId="1930" xr:uid="{00000000-0005-0000-0000-0000B6030000}"/>
    <cellStyle name="Currency 4 6 2 2 5" xfId="4962" xr:uid="{2250466A-D110-4398-98F0-42A79CBF6180}"/>
    <cellStyle name="Currency 4 6 2 2 5 2" xfId="28536" xr:uid="{891F3589-F1CB-45CE-84A4-2A06312D3154}"/>
    <cellStyle name="Currency 4 6 2 2 5 2 2" xfId="31207" xr:uid="{0C5E9D99-D942-47ED-AA42-8E46FBC624DE}"/>
    <cellStyle name="Currency 4 6 2 2 5 2 3" xfId="30868" xr:uid="{AFFC98E0-9F11-4EDB-A318-463DF76AA7AC}"/>
    <cellStyle name="Currency 4 6 2 2 5 3" xfId="28571" xr:uid="{A706AA9B-20B4-41A2-8CB2-06ABDF2DCB6C}"/>
    <cellStyle name="Currency 4 6 2 2 5 4" xfId="14257" xr:uid="{D0255818-1554-4D74-96D0-52D65F034DCA}"/>
    <cellStyle name="Currency 4 6 2 2 6" xfId="6710" xr:uid="{45FD87FF-A2B1-4E29-9C9F-D546B2E334A5}"/>
    <cellStyle name="Currency 4 6 2 2 6 2" xfId="17090" xr:uid="{BA993446-4CF5-4070-9D3E-44C57E92FAF0}"/>
    <cellStyle name="Currency 4 6 2 2 7" xfId="9543" xr:uid="{1C96D7B5-F815-48C5-8BC9-BE47EAD44157}"/>
    <cellStyle name="Currency 4 6 2 2 7 2" xfId="19923" xr:uid="{4F90AFAC-EF2A-48EB-AE86-2E926B19D934}"/>
    <cellStyle name="Currency 4 6 2 2 8" xfId="23432" xr:uid="{BAE1E1BE-A151-440D-A3FD-1B74FF6E838B}"/>
    <cellStyle name="Currency 4 6 2 2 9" xfId="13623" xr:uid="{69D5B8D4-D772-40A6-A8B6-2592C5AE2DBC}"/>
    <cellStyle name="Currency 4 6 2 3" xfId="1933" xr:uid="{00000000-0005-0000-0000-0000B7030000}"/>
    <cellStyle name="Currency 4 6 2 3 2" xfId="2698" xr:uid="{00000000-0005-0000-0000-0000BB020000}"/>
    <cellStyle name="Currency 4 6 2 3 2 2" xfId="7821" xr:uid="{9141CB2B-C0D0-46F5-A473-8965105435F5}"/>
    <cellStyle name="Currency 4 6 2 3 2 2 2" xfId="18201" xr:uid="{58125A39-26CC-49B5-BB19-D1DF4CDA251E}"/>
    <cellStyle name="Currency 4 6 2 3 2 3" xfId="10654" xr:uid="{39219585-75A2-4539-B70E-18DB55ACB9D9}"/>
    <cellStyle name="Currency 4 6 2 3 2 3 2" xfId="21034" xr:uid="{3A80A820-F0DF-4A51-840B-F2D3EC169472}"/>
    <cellStyle name="Currency 4 6 2 3 2 4" xfId="15368" xr:uid="{03AA89C8-A028-4B49-8381-59A5B0E5E97C}"/>
    <cellStyle name="Currency 4 6 2 3 2 5" xfId="30455" xr:uid="{78266109-4A71-4784-91E5-B862DD85110C}"/>
    <cellStyle name="Currency 4 6 2 3 3" xfId="3636" xr:uid="{00000000-0005-0000-0000-0000B7030000}"/>
    <cellStyle name="Currency 4 6 2 3 4" xfId="5697" xr:uid="{B38A81BB-9A36-40AA-950D-281B6FFF8927}"/>
    <cellStyle name="Currency 4 6 2 3 4 2" xfId="29760" xr:uid="{67054A47-93D4-47AB-AD53-E56BF5421076}"/>
    <cellStyle name="Currency 4 6 2 3 5" xfId="22980" xr:uid="{B6E933DD-A71A-437B-AB0D-1555CA191641}"/>
    <cellStyle name="Currency 4 6 2 3 6" xfId="13113" xr:uid="{97F811E8-74C9-46E0-BE4A-E9879D19FAC3}"/>
    <cellStyle name="Currency 4 6 2 4" xfId="1934" xr:uid="{00000000-0005-0000-0000-0000B8030000}"/>
    <cellStyle name="Currency 4 6 2 4 2" xfId="3770" xr:uid="{711868DE-36E0-40D7-A79D-79449C7A383C}"/>
    <cellStyle name="Currency 4 6 2 4 2 2" xfId="8613" xr:uid="{F546AFF6-7058-4C82-90AC-4A81EC8083D9}"/>
    <cellStyle name="Currency 4 6 2 4 2 2 2" xfId="18993" xr:uid="{E88E79F6-1F23-4001-9309-BDEA1C2F6BF3}"/>
    <cellStyle name="Currency 4 6 2 4 2 2 3" xfId="30999" xr:uid="{50D06B9C-4AB5-43C5-B1A6-6C448FBE4A75}"/>
    <cellStyle name="Currency 4 6 2 4 2 2 4" xfId="30870" xr:uid="{04687B75-08B5-48CB-8CF3-ADAA48B62C27}"/>
    <cellStyle name="Currency 4 6 2 4 2 3" xfId="11446" xr:uid="{2DD8B225-19F8-4553-BC04-74AC6264B56E}"/>
    <cellStyle name="Currency 4 6 2 4 2 3 2" xfId="21826" xr:uid="{FC3F1D3B-7AA2-4711-B757-CB01029872EA}"/>
    <cellStyle name="Currency 4 6 2 4 2 4" xfId="28627" xr:uid="{D1889FEE-D5E8-4C56-976E-BB0BF757AFB4}"/>
    <cellStyle name="Currency 4 6 2 4 2 5" xfId="27299" xr:uid="{4CED908C-E0B3-49F6-AEE7-7441216FCEE4}"/>
    <cellStyle name="Currency 4 6 2 4 2 6" xfId="16160" xr:uid="{83C002B8-BD9C-4D22-8A9D-BA9F67B034FD}"/>
    <cellStyle name="Currency 4 6 2 4 3" xfId="25295" xr:uid="{F7CEB48C-B5A7-412F-9C5F-E2E4C2E67336}"/>
    <cellStyle name="Currency 4 6 2 4 3 2" xfId="29917" xr:uid="{5A87EBC1-D111-497B-B547-E9E6BC33C8DF}"/>
    <cellStyle name="Currency 4 6 2 4 4" xfId="30028" xr:uid="{8DDC0C0A-0576-413A-A87E-09C0201918F9}"/>
    <cellStyle name="Currency 4 6 2 5" xfId="1929" xr:uid="{00000000-0005-0000-0000-0000B9030000}"/>
    <cellStyle name="Currency 4 6 2 5 2" xfId="23049" xr:uid="{DEB66FCC-EAF6-49BE-BE1E-44208B92D060}"/>
    <cellStyle name="Currency 4 6 2 5 3" xfId="25804" xr:uid="{450EC3BB-E536-4A0F-ADBB-326E1FBE7306}"/>
    <cellStyle name="Currency 4 6 2 6" xfId="4142" xr:uid="{6809CE90-3BD2-4B14-B987-2478FE084EC5}"/>
    <cellStyle name="Currency 4 6 2 6 2" xfId="8913" xr:uid="{BF742BF3-4A54-4718-BBA4-B70ABFCB325F}"/>
    <cellStyle name="Currency 4 6 2 6 2 2" xfId="19293" xr:uid="{5AEACD83-2843-4E92-9040-B7E679159810}"/>
    <cellStyle name="Currency 4 6 2 6 3" xfId="11746" xr:uid="{A514B5F4-9004-4CED-84F6-59A48E97A795}"/>
    <cellStyle name="Currency 4 6 2 6 3 2" xfId="22126" xr:uid="{6ECBD18E-EA1B-4676-AF35-72C30BB44837}"/>
    <cellStyle name="Currency 4 6 2 6 4" xfId="26525" xr:uid="{AC3EA581-D422-4D75-92EF-30FFC4170AA4}"/>
    <cellStyle name="Currency 4 6 2 6 5" xfId="26881" xr:uid="{73973956-B136-4DDB-A0F9-8C9BC541783A}"/>
    <cellStyle name="Currency 4 6 2 6 6" xfId="16460" xr:uid="{2B2A8B2D-56B9-4B2F-ACC8-74592709D082}"/>
    <cellStyle name="Currency 4 6 2 7" xfId="4961" xr:uid="{DC1DDCAA-438F-4D69-A3BE-2C2B2BF09732}"/>
    <cellStyle name="Currency 4 6 2 7 2" xfId="27131" xr:uid="{6E317467-9D0D-42C3-9EA7-11486512D191}"/>
    <cellStyle name="Currency 4 6 2 7 3" xfId="26146" xr:uid="{D0347F24-C2A8-4668-BC74-81112063EE9F}"/>
    <cellStyle name="Currency 4 6 2 7 4" xfId="14256" xr:uid="{608F617D-8CC8-4305-BB38-54EA70AEDA53}"/>
    <cellStyle name="Currency 4 6 2 8" xfId="6709" xr:uid="{F62F604B-18CC-4DDC-B82F-9B55E4F25239}"/>
    <cellStyle name="Currency 4 6 2 8 2" xfId="17089" xr:uid="{C4A721BE-FE4D-496E-98CD-FD18782DD36D}"/>
    <cellStyle name="Currency 4 6 2 9" xfId="9542" xr:uid="{69CFD19C-2246-45B2-9FE6-6E2A756EAC3A}"/>
    <cellStyle name="Currency 4 6 2 9 2" xfId="19922" xr:uid="{DB01D7A8-7C61-4D43-9903-A09A922AE58A}"/>
    <cellStyle name="Currency 4 6 3" xfId="581" xr:uid="{00000000-0005-0000-0000-0000BA030000}"/>
    <cellStyle name="Currency 4 6 3 10" xfId="13624" xr:uid="{E2B005EC-0FC7-4563-9527-17FDC2EF4E14}"/>
    <cellStyle name="Currency 4 6 3 2" xfId="1936" xr:uid="{00000000-0005-0000-0000-0000BB030000}"/>
    <cellStyle name="Currency 4 6 3 2 2" xfId="24889" xr:uid="{C36765B5-20D3-4E36-850B-6ABAEC0FF880}"/>
    <cellStyle name="Currency 4 6 3 2 2 2" xfId="29792" xr:uid="{5BD17850-E81F-4D87-8CFA-6F1B58B55BE2}"/>
    <cellStyle name="Currency 4 6 3 2 2 2 2" xfId="30872" xr:uid="{4106EB6B-C055-4934-8903-1EC3CEE1C66A}"/>
    <cellStyle name="Currency 4 6 3 2 3" xfId="23226" xr:uid="{2C26A46C-6DAC-4B8D-A2CE-FB3895391873}"/>
    <cellStyle name="Currency 4 6 3 2 3 2" xfId="27863" xr:uid="{10E1699B-2241-47D5-9787-3D9730D666CE}"/>
    <cellStyle name="Currency 4 6 3 2 4" xfId="30068" xr:uid="{C6C642F4-8913-48F4-A9F0-7CC515AFA269}"/>
    <cellStyle name="Currency 4 6 3 3" xfId="1937" xr:uid="{00000000-0005-0000-0000-0000BC030000}"/>
    <cellStyle name="Currency 4 6 3 4" xfId="1935" xr:uid="{00000000-0005-0000-0000-0000BD030000}"/>
    <cellStyle name="Currency 4 6 3 4 2" xfId="27206" xr:uid="{76CF2D70-31C2-4FE1-8EE7-818EBE82C205}"/>
    <cellStyle name="Currency 4 6 3 4 3" xfId="28334" xr:uid="{32B145DB-C29E-4812-BF17-9D7B62B1F686}"/>
    <cellStyle name="Currency 4 6 3 5" xfId="4433" xr:uid="{8E2BD8CA-0D4D-4E62-BC0A-ED15E529F6CD}"/>
    <cellStyle name="Currency 4 6 3 5 2" xfId="9204" xr:uid="{0270927F-5680-4C53-B40F-53E15082B603}"/>
    <cellStyle name="Currency 4 6 3 5 2 2" xfId="19584" xr:uid="{0BB2AAF7-C416-498D-9B8B-9B560F3D4281}"/>
    <cellStyle name="Currency 4 6 3 5 2 3" xfId="31098" xr:uid="{61AF2E4D-FDA5-40C5-9E4A-57B74CB50473}"/>
    <cellStyle name="Currency 4 6 3 5 2 4" xfId="30871" xr:uid="{03009555-2AD8-4DBA-836C-59EF688A36D7}"/>
    <cellStyle name="Currency 4 6 3 5 3" xfId="12037" xr:uid="{AFFC388E-3DF7-4EFE-AAE8-CB07387570F2}"/>
    <cellStyle name="Currency 4 6 3 5 3 2" xfId="22417" xr:uid="{DE035A88-F17D-4998-A618-16A3E9A1EB7B}"/>
    <cellStyle name="Currency 4 6 3 5 4" xfId="28533" xr:uid="{6DF86680-28CD-4D06-9B04-0CF22F6BCB13}"/>
    <cellStyle name="Currency 4 6 3 5 5" xfId="27207" xr:uid="{6226D374-F607-49AC-91C2-FC30A724A561}"/>
    <cellStyle name="Currency 4 6 3 5 6" xfId="16751" xr:uid="{8022CEF5-0D2F-4278-A2EB-218C34FF6C4C}"/>
    <cellStyle name="Currency 4 6 3 6" xfId="4963" xr:uid="{4330E251-CD90-4B32-93FC-55EAA4CDFFD9}"/>
    <cellStyle name="Currency 4 6 3 6 2" xfId="28480" xr:uid="{215BA51B-A8B7-44C4-9585-F41E758D65E3}"/>
    <cellStyle name="Currency 4 6 3 6 3" xfId="28659" xr:uid="{9EB08D96-3FD3-47EA-B870-C504493DB19B}"/>
    <cellStyle name="Currency 4 6 3 6 4" xfId="14258" xr:uid="{60E90AF3-05F3-47F4-A189-98678D978807}"/>
    <cellStyle name="Currency 4 6 3 7" xfId="6711" xr:uid="{E7E018BF-333B-44B4-92CA-F7E2C56EB859}"/>
    <cellStyle name="Currency 4 6 3 7 2" xfId="17091" xr:uid="{D7F8E667-89B4-4688-B8FD-C186A76ABA1A}"/>
    <cellStyle name="Currency 4 6 3 8" xfId="9544" xr:uid="{5923932E-B7A2-4154-924A-867AD747AB75}"/>
    <cellStyle name="Currency 4 6 3 8 2" xfId="19924" xr:uid="{96D35695-3217-4658-B362-5229A795E688}"/>
    <cellStyle name="Currency 4 6 3 9" xfId="24328" xr:uid="{11F1C252-E24B-475A-A6CB-0594284AF6DE}"/>
    <cellStyle name="Currency 4 6 4" xfId="582" xr:uid="{00000000-0005-0000-0000-0000BE030000}"/>
    <cellStyle name="Currency 4 6 4 2" xfId="1939" xr:uid="{00000000-0005-0000-0000-0000BF030000}"/>
    <cellStyle name="Currency 4 6 4 2 2" xfId="24732" xr:uid="{F6B067B5-A3E8-44C1-A0BD-699CBD37ED89}"/>
    <cellStyle name="Currency 4 6 4 2 2 2" xfId="29804" xr:uid="{50A05FD2-552A-489D-921C-33EF4CB07C26}"/>
    <cellStyle name="Currency 4 6 4 2 2 2 2" xfId="30874" xr:uid="{20DD1A3A-4C66-426C-8AF0-5DD8ECADACD2}"/>
    <cellStyle name="Currency 4 6 4 2 3" xfId="22733" xr:uid="{49722CC7-D743-4F52-82C1-3F54B76E2373}"/>
    <cellStyle name="Currency 4 6 4 2 4" xfId="30044" xr:uid="{103C0001-4553-4204-B33E-FA357C6EA3AE}"/>
    <cellStyle name="Currency 4 6 4 3" xfId="1940" xr:uid="{00000000-0005-0000-0000-0000C0030000}"/>
    <cellStyle name="Currency 4 6 4 4" xfId="1938" xr:uid="{00000000-0005-0000-0000-0000C1030000}"/>
    <cellStyle name="Currency 4 6 4 5" xfId="4964" xr:uid="{E8104B68-60BF-44F6-A198-148619EA8402}"/>
    <cellStyle name="Currency 4 6 4 5 2" xfId="14259" xr:uid="{F993D79C-324D-4094-90E8-80912C5B10B5}"/>
    <cellStyle name="Currency 4 6 4 5 2 2" xfId="31119" xr:uid="{9BFE5A8D-C545-4F3A-8596-DCD99BE51191}"/>
    <cellStyle name="Currency 4 6 4 5 2 3" xfId="30873" xr:uid="{A064A3F5-5B54-4892-9309-AD84AB3D99CF}"/>
    <cellStyle name="Currency 4 6 4 6" xfId="6712" xr:uid="{B47C4504-D587-4D4B-A5E5-B5D92E7C2E97}"/>
    <cellStyle name="Currency 4 6 4 6 2" xfId="17092" xr:uid="{C233BEB7-DD31-4D3D-A7D9-62A75FCF85AD}"/>
    <cellStyle name="Currency 4 6 4 7" xfId="9545" xr:uid="{AB973561-B002-4343-AC5F-1462A0AC63B3}"/>
    <cellStyle name="Currency 4 6 4 7 2" xfId="19925" xr:uid="{F17DB19A-C246-4994-86EC-1CC8D02BB663}"/>
    <cellStyle name="Currency 4 6 4 8" xfId="24956" xr:uid="{F86C4079-2D3E-4067-BF88-768835AA9419}"/>
    <cellStyle name="Currency 4 6 4 9" xfId="13385" xr:uid="{FBE96D83-CC4B-4205-B350-C9D1F5359855}"/>
    <cellStyle name="Currency 4 6 5" xfId="1941" xr:uid="{00000000-0005-0000-0000-0000C2030000}"/>
    <cellStyle name="Currency 4 6 5 2" xfId="2574" xr:uid="{00000000-0005-0000-0000-0000BE020000}"/>
    <cellStyle name="Currency 4 6 5 2 2" xfId="7698" xr:uid="{F5D68F96-F0DA-4749-84B4-D6B389395435}"/>
    <cellStyle name="Currency 4 6 5 2 2 2" xfId="18078" xr:uid="{16F57B8C-289B-40FB-9E86-96BDD41AD2DE}"/>
    <cellStyle name="Currency 4 6 5 2 3" xfId="10531" xr:uid="{26C5C6E3-E275-4B47-AA68-731DCEF045DA}"/>
    <cellStyle name="Currency 4 6 5 2 3 2" xfId="20911" xr:uid="{343B79BB-FD30-4CBF-B8D2-4EADF47A6AD8}"/>
    <cellStyle name="Currency 4 6 5 2 4" xfId="15245" xr:uid="{60EFE88D-3491-47D8-A831-9D6B14B3372A}"/>
    <cellStyle name="Currency 4 6 5 2 5" xfId="30456" xr:uid="{E18A8C60-CC08-4E1E-A0CA-FB0ED894DFBA}"/>
    <cellStyle name="Currency 4 6 5 3" xfId="2085" xr:uid="{00000000-0005-0000-0000-0000C2030000}"/>
    <cellStyle name="Currency 4 6 5 4" xfId="5698" xr:uid="{7B617730-E9B4-416A-9358-07A6A410E9D6}"/>
    <cellStyle name="Currency 4 6 5 4 2" xfId="29851" xr:uid="{E0193312-E9E5-449A-AE34-3BA53CF5D6B0}"/>
    <cellStyle name="Currency 4 6 5 5" xfId="24699" xr:uid="{463D0040-66A8-4624-B6B9-13090BDD56A9}"/>
    <cellStyle name="Currency 4 6 5 6" xfId="12961" xr:uid="{BEAC7C64-E13E-4CCE-A360-392E2851F7F6}"/>
    <cellStyle name="Currency 4 6 6" xfId="1942" xr:uid="{00000000-0005-0000-0000-0000C3030000}"/>
    <cellStyle name="Currency 4 6 6 2" xfId="2298" xr:uid="{00000000-0005-0000-0000-0000B8020000}"/>
    <cellStyle name="Currency 4 6 6 2 2" xfId="7424" xr:uid="{3A032AAF-4944-4C9B-8E3F-725920A81EF8}"/>
    <cellStyle name="Currency 4 6 6 2 2 2" xfId="17804" xr:uid="{D7495DBE-760B-494D-B401-8FBC27B6F3E8}"/>
    <cellStyle name="Currency 4 6 6 2 3" xfId="10257" xr:uid="{4684E2E0-4CBE-4AA0-AC83-2A299CC44737}"/>
    <cellStyle name="Currency 4 6 6 2 3 2" xfId="20637" xr:uid="{B444816C-3FAE-4F49-BEE5-6B9562F8C546}"/>
    <cellStyle name="Currency 4 6 6 2 4" xfId="26426" xr:uid="{7CC14572-D99A-45ED-9A72-5F853AB95C6C}"/>
    <cellStyle name="Currency 4 6 6 2 5" xfId="27669" xr:uid="{50E25C06-2115-445B-B9B8-E34236366B27}"/>
    <cellStyle name="Currency 4 6 6 2 6" xfId="14971" xr:uid="{D3E9DC08-5AB2-4141-BCE7-79ABD7C17FC4}"/>
    <cellStyle name="Currency 4 6 6 3" xfId="3568" xr:uid="{00000000-0005-0000-0000-0000C3030000}"/>
    <cellStyle name="Currency 4 6 6 4" xfId="23614" xr:uid="{F73A3D5D-7C63-4474-93C8-2F8C85107F04}"/>
    <cellStyle name="Currency 4 6 6 4 2" xfId="29883" xr:uid="{99FEDB83-0EE7-41D5-884E-FFFD18F1BF1A}"/>
    <cellStyle name="Currency 4 6 6 5" xfId="30006" xr:uid="{1460142F-DF54-4A6F-A3ED-28B82CD6A1AD}"/>
    <cellStyle name="Currency 4 6 7" xfId="1928" xr:uid="{00000000-0005-0000-0000-0000C4030000}"/>
    <cellStyle name="Currency 4 6 7 2" xfId="28517" xr:uid="{2B3A5AD4-3B72-4F07-A3C7-D11D3D3B1C66}"/>
    <cellStyle name="Currency 4 6 7 3" xfId="27210" xr:uid="{5F1C9F25-9141-46C1-A1B3-03D885C2C8D1}"/>
    <cellStyle name="Currency 4 6 8" xfId="3887" xr:uid="{321DE718-E9DD-4CC6-9A43-BD6F7C64AB7F}"/>
    <cellStyle name="Currency 4 6 8 2" xfId="8718" xr:uid="{AD18585E-0449-46B3-922D-ACB393122CAA}"/>
    <cellStyle name="Currency 4 6 8 2 2" xfId="19098" xr:uid="{4D1C51FA-2DFF-4B0C-A693-C516D66EA62D}"/>
    <cellStyle name="Currency 4 6 8 3" xfId="11551" xr:uid="{1F5E6A13-92D4-46EC-9A46-2A9CB594B694}"/>
    <cellStyle name="Currency 4 6 8 3 2" xfId="21931" xr:uid="{A633267D-7F4D-48B2-A353-1F07ACD67AB0}"/>
    <cellStyle name="Currency 4 6 8 4" xfId="27777" xr:uid="{DA6FD5AD-9B55-4E2B-B7EA-D19834A23184}"/>
    <cellStyle name="Currency 4 6 8 5" xfId="28436" xr:uid="{BD2F0D9E-4719-4DF7-87A2-968EC5181914}"/>
    <cellStyle name="Currency 4 6 8 6" xfId="16265" xr:uid="{0A23D878-012A-4A19-A859-A12D6AEE8510}"/>
    <cellStyle name="Currency 4 6 9" xfId="4960" xr:uid="{DE7EAA6F-BFD6-4F03-B088-0A8D226152DC}"/>
    <cellStyle name="Currency 4 6 9 2" xfId="27118" xr:uid="{06CA89B7-6312-4E86-9D6C-FD22CC4C758E}"/>
    <cellStyle name="Currency 4 6 9 3" xfId="25948" xr:uid="{E0EC0313-2058-4B8D-B267-99353C57F5E2}"/>
    <cellStyle name="Currency 4 6 9 4" xfId="14255" xr:uid="{7833206C-B6D0-426E-BE34-4FCBBBB89811}"/>
    <cellStyle name="Currency 4 7" xfId="583" xr:uid="{00000000-0005-0000-0000-0000C5030000}"/>
    <cellStyle name="Currency 4 7 10" xfId="9546" xr:uid="{01959434-F34D-4B0B-8F37-8B08E578F8AF}"/>
    <cellStyle name="Currency 4 7 10 2" xfId="19926" xr:uid="{FA30C7BA-0903-4083-8A76-27524D961128}"/>
    <cellStyle name="Currency 4 7 11" xfId="24122" xr:uid="{3B9E7350-C702-438E-80B8-77257FFCE4AC}"/>
    <cellStyle name="Currency 4 7 12" xfId="12530"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2" xr:uid="{6B603E88-43AA-46D0-B30C-7C5E2BA0DCA6}"/>
    <cellStyle name="Currency 4 7 2 2 2 2 2" xfId="18382" xr:uid="{3104BB23-EFDE-4A36-BB1E-E3882DCC46F1}"/>
    <cellStyle name="Currency 4 7 2 2 2 2 2 2" xfId="31138" xr:uid="{2D7C246A-68B7-4CFD-A4B1-20F461BF2A36}"/>
    <cellStyle name="Currency 4 7 2 2 2 2 2 3" xfId="30875" xr:uid="{58998F0B-85AE-486C-A382-95439DE4F342}"/>
    <cellStyle name="Currency 4 7 2 2 2 3" xfId="10835" xr:uid="{0B57C376-07B2-4A4E-8EC5-44E61586E5AF}"/>
    <cellStyle name="Currency 4 7 2 2 2 3 2" xfId="21215" xr:uid="{57CDE2AC-2F0C-4449-821A-49DD0ACB7F52}"/>
    <cellStyle name="Currency 4 7 2 2 2 4" xfId="27604" xr:uid="{B2E46E50-9B9F-44C6-AFD4-8A5B5F6A0169}"/>
    <cellStyle name="Currency 4 7 2 2 2 5" xfId="28027" xr:uid="{553B760F-710B-46B0-B275-FCB41B94D847}"/>
    <cellStyle name="Currency 4 7 2 2 2 6" xfId="15549" xr:uid="{9237B366-6A9D-4927-9B96-8F59977269B7}"/>
    <cellStyle name="Currency 4 7 2 2 3" xfId="3675" xr:uid="{00000000-0005-0000-0000-0000C7030000}"/>
    <cellStyle name="Currency 4 7 2 2 4" xfId="5699" xr:uid="{22D5A381-C581-4E10-97AC-9DBF758EBF8B}"/>
    <cellStyle name="Currency 4 7 2 2 4 2" xfId="29769" xr:uid="{0C7B32D4-BB29-4F76-8B8A-FD0BCD18A388}"/>
    <cellStyle name="Currency 4 7 2 2 5" xfId="23224" xr:uid="{AAE7014B-67D7-4C40-B0E9-01940099DFC8}"/>
    <cellStyle name="Currency 4 7 2 2 6" xfId="13386" xr:uid="{79982C24-3858-4D30-A106-E097CF27C8FA}"/>
    <cellStyle name="Currency 4 7 2 3" xfId="1946" xr:uid="{00000000-0005-0000-0000-0000C8030000}"/>
    <cellStyle name="Currency 4 7 2 3 2" xfId="22778" xr:uid="{C881F5B4-F3A9-4ED8-B9EF-E79DA3E8F815}"/>
    <cellStyle name="Currency 4 7 2 3 2 2" xfId="30876" xr:uid="{46A40648-E8C7-46BB-B02E-964BBBAC44C8}"/>
    <cellStyle name="Currency 4 7 2 3 2 3" xfId="30558" xr:uid="{7FB00D90-5EFF-407A-A2EE-BCB114692E06}"/>
    <cellStyle name="Currency 4 7 2 3 3" xfId="24174" xr:uid="{26544DD9-D091-4B2C-811F-DB5F89FFB9E2}"/>
    <cellStyle name="Currency 4 7 2 3 4" xfId="30045" xr:uid="{03F34DAA-9662-4CDA-B389-E9B2513FC7EF}"/>
    <cellStyle name="Currency 4 7 2 3 5" xfId="29665" xr:uid="{B1A5471A-E9DF-4A58-98F4-687E63BF72A9}"/>
    <cellStyle name="Currency 4 7 2 4" xfId="1944" xr:uid="{00000000-0005-0000-0000-0000C9030000}"/>
    <cellStyle name="Currency 4 7 2 4 2" xfId="27766" xr:uid="{35AA840F-E0D9-4801-A904-7666944D530D}"/>
    <cellStyle name="Currency 4 7 2 4 2 2" xfId="30877" xr:uid="{1515B294-8235-40E8-A6B4-154D4660E385}"/>
    <cellStyle name="Currency 4 7 2 4 2 3" xfId="30593" xr:uid="{1E8B89AC-8DA1-43FC-A4C2-8D0D6782A5B1}"/>
    <cellStyle name="Currency 4 7 2 4 3" xfId="27554" xr:uid="{309E2BD4-6415-423E-9A3A-269217115A99}"/>
    <cellStyle name="Currency 4 7 2 5" xfId="4966" xr:uid="{9BE4CE84-067E-4295-A27D-905C278DD623}"/>
    <cellStyle name="Currency 4 7 2 5 2" xfId="26372" xr:uid="{3D365F35-CF2A-4441-B8D2-A563921F7C70}"/>
    <cellStyle name="Currency 4 7 2 5 3" xfId="28208" xr:uid="{C26C9849-AAC5-4C2E-BD2A-17A120A28152}"/>
    <cellStyle name="Currency 4 7 2 5 4" xfId="14261" xr:uid="{15504211-C8FB-48E3-ABE1-52F60A82B2EA}"/>
    <cellStyle name="Currency 4 7 2 5 5" xfId="30615" xr:uid="{21AA2613-708A-4885-9EF8-F8F95C75AC44}"/>
    <cellStyle name="Currency 4 7 2 6" xfId="6714" xr:uid="{BEB38E83-4F2F-4E06-B525-7C7B913DDC00}"/>
    <cellStyle name="Currency 4 7 2 6 2" xfId="27671" xr:uid="{B3B20FE0-6D17-420D-A700-4AF685066E12}"/>
    <cellStyle name="Currency 4 7 2 6 3" xfId="27316" xr:uid="{783F09BB-E3D5-4BB4-AAF7-C9480B15745D}"/>
    <cellStyle name="Currency 4 7 2 6 4" xfId="17094" xr:uid="{86F38118-6FB7-423B-811B-008EFB0E9E1C}"/>
    <cellStyle name="Currency 4 7 2 7" xfId="9547" xr:uid="{873BF6CA-07A0-4CE0-A052-DE6BD5390744}"/>
    <cellStyle name="Currency 4 7 2 7 2" xfId="19927" xr:uid="{AB1AAE0F-D698-4FBA-AF06-EF0C6B5B4929}"/>
    <cellStyle name="Currency 4 7 2 8" xfId="22884" xr:uid="{EF53D26A-A562-47AF-9875-D9B1DACB83A1}"/>
    <cellStyle name="Currency 4 7 2 9" xfId="12688" xr:uid="{7A29D792-EFEE-4E6D-BDD9-6CAF58E6AD12}"/>
    <cellStyle name="Currency 4 7 3" xfId="585" xr:uid="{00000000-0005-0000-0000-0000CA030000}"/>
    <cellStyle name="Currency 4 7 3 2" xfId="1948" xr:uid="{00000000-0005-0000-0000-0000CB030000}"/>
    <cellStyle name="Currency 4 7 3 2 2" xfId="28432" xr:uid="{B4A62C14-DA6C-4FEF-A267-1F04A97C9276}"/>
    <cellStyle name="Currency 4 7 3 2 2 2" xfId="30879" xr:uid="{0702549B-AD85-4AE4-A433-868C879C86F7}"/>
    <cellStyle name="Currency 4 7 3 2 2 3" xfId="30606" xr:uid="{A38BBF4E-F180-48DE-B4A0-4A2613B2FFB9}"/>
    <cellStyle name="Currency 4 7 3 2 3" xfId="27993" xr:uid="{B87E3442-56D6-4DE3-9FCB-CCFCEF4BF84C}"/>
    <cellStyle name="Currency 4 7 3 3" xfId="1949" xr:uid="{00000000-0005-0000-0000-0000CC030000}"/>
    <cellStyle name="Currency 4 7 3 4" xfId="1947" xr:uid="{00000000-0005-0000-0000-0000CD030000}"/>
    <cellStyle name="Currency 4 7 3 5" xfId="4967" xr:uid="{AA653B47-EB77-473A-AE3F-55E72BE8DAE9}"/>
    <cellStyle name="Currency 4 7 3 5 2" xfId="26651" xr:uid="{F73D796E-D2FC-4D1D-804E-0483698AE38C}"/>
    <cellStyle name="Currency 4 7 3 5 2 2" xfId="31180" xr:uid="{60D792DD-C0A3-4059-B1B7-EE8D93B21A3E}"/>
    <cellStyle name="Currency 4 7 3 5 2 3" xfId="30878" xr:uid="{965771F9-B135-4B0F-888D-B2C2DB99A4E6}"/>
    <cellStyle name="Currency 4 7 3 5 3" xfId="27687" xr:uid="{3C6439A3-0637-4EC0-A383-FC5F4D8D1E46}"/>
    <cellStyle name="Currency 4 7 3 5 4" xfId="14262" xr:uid="{003F3429-F97A-40D6-994C-FCB7138F97CF}"/>
    <cellStyle name="Currency 4 7 3 6" xfId="6715" xr:uid="{19B11A2C-F7D2-418F-B52D-2DFDE34271BB}"/>
    <cellStyle name="Currency 4 7 3 6 2" xfId="17095" xr:uid="{62A2C9DA-8A04-4F2E-BAA4-FE6F50340982}"/>
    <cellStyle name="Currency 4 7 3 7" xfId="9548" xr:uid="{F966EB47-0C3E-4CAD-B1A0-0DDDE86F84C8}"/>
    <cellStyle name="Currency 4 7 3 7 2" xfId="19928" xr:uid="{CF16DF1A-19C2-439F-89B1-FE7280222081}"/>
    <cellStyle name="Currency 4 7 3 8" xfId="24319" xr:uid="{9F439C94-388B-49EA-AE61-E9EB10CD7F2D}"/>
    <cellStyle name="Currency 4 7 3 9" xfId="13114" xr:uid="{59F93EE0-36F1-41C3-BE48-868E13347F87}"/>
    <cellStyle name="Currency 4 7 4" xfId="1950" xr:uid="{00000000-0005-0000-0000-0000CE030000}"/>
    <cellStyle name="Currency 4 7 4 2" xfId="2299" xr:uid="{00000000-0005-0000-0000-0000BF020000}"/>
    <cellStyle name="Currency 4 7 4 2 2" xfId="7425" xr:uid="{E48ED43D-F5C3-466C-8932-8EA701B06B69}"/>
    <cellStyle name="Currency 4 7 4 2 2 2" xfId="17805" xr:uid="{021EBDA7-4A55-4B1A-8E08-9A45AC1DAE19}"/>
    <cellStyle name="Currency 4 7 4 2 2 2 2" xfId="31128" xr:uid="{5CB58FDC-842F-4366-B972-CDDC1BFA162B}"/>
    <cellStyle name="Currency 4 7 4 2 2 2 3" xfId="30880" xr:uid="{89EB998A-6F45-4617-8268-95C9947F0B85}"/>
    <cellStyle name="Currency 4 7 4 2 3" xfId="10258" xr:uid="{5F500F5C-9323-4E28-A82A-5EE59E6F1C0D}"/>
    <cellStyle name="Currency 4 7 4 2 3 2" xfId="20638" xr:uid="{7905FF4E-937E-4733-8C99-F1A3D0F00B32}"/>
    <cellStyle name="Currency 4 7 4 2 4" xfId="26105" xr:uid="{78E47DCE-5F4E-4AD3-BF2E-A24265D35436}"/>
    <cellStyle name="Currency 4 7 4 2 5" xfId="25919" xr:uid="{60C943FF-852C-4686-A2F2-471DCBB227B8}"/>
    <cellStyle name="Currency 4 7 4 2 6" xfId="14972" xr:uid="{2C1DD2A8-26E0-4FA0-850F-EB722BC0EC15}"/>
    <cellStyle name="Currency 4 7 4 3" xfId="3637" xr:uid="{00000000-0005-0000-0000-0000CE030000}"/>
    <cellStyle name="Currency 4 7 4 4" xfId="24131" xr:uid="{C3AEE799-7253-4F20-A455-E163AF421BCE}"/>
    <cellStyle name="Currency 4 7 4 4 2" xfId="29739" xr:uid="{424C1383-0C0A-4A87-94FC-0B530D5B9FC1}"/>
    <cellStyle name="Currency 4 7 4 5" xfId="29852" xr:uid="{83D46F38-F5C3-4492-BE02-3C9E29784F87}"/>
    <cellStyle name="Currency 4 7 4 6" xfId="29994" xr:uid="{D5B75D03-C87F-4FB3-9F1A-AC55BC0986B3}"/>
    <cellStyle name="Currency 4 7 5" xfId="1951" xr:uid="{00000000-0005-0000-0000-0000CF030000}"/>
    <cellStyle name="Currency 4 7 5 2" xfId="25267" xr:uid="{CDE00D5B-E828-41FA-A68A-9B3CE7066B15}"/>
    <cellStyle name="Currency 4 7 5 2 2" xfId="29732" xr:uid="{6772595D-F27B-4705-AC0E-A786A7A8AE55}"/>
    <cellStyle name="Currency 4 7 5 2 2 2" xfId="30881" xr:uid="{1E6F16AA-3248-4BCF-B673-DB6874B6D555}"/>
    <cellStyle name="Currency 4 7 5 3" xfId="25599" xr:uid="{6CD831BA-6D09-4C68-9F08-905171E640CA}"/>
    <cellStyle name="Currency 4 7 5 4" xfId="30029" xr:uid="{540ADC2A-6053-4F65-B211-C07661CCB067}"/>
    <cellStyle name="Currency 4 7 6" xfId="1943" xr:uid="{00000000-0005-0000-0000-0000D0030000}"/>
    <cellStyle name="Currency 4 7 6 2" xfId="26142" xr:uid="{D0C1945C-72AA-4573-AA8D-1633DBEA2CAD}"/>
    <cellStyle name="Currency 4 7 6 2 2" xfId="30882" xr:uid="{BD05442E-4299-43AF-92D8-BA01610430CE}"/>
    <cellStyle name="Currency 4 7 6 2 3" xfId="30592" xr:uid="{D3EEBA4A-4BA4-4D6E-A7B4-E64301858765}"/>
    <cellStyle name="Currency 4 7 6 3" xfId="26610" xr:uid="{80965D0B-9059-4A46-AB05-60F1B5BE61C6}"/>
    <cellStyle name="Currency 4 7 7" xfId="3888" xr:uid="{3CBD11E9-3EFC-4C96-87B7-EE0635EA82F6}"/>
    <cellStyle name="Currency 4 7 7 2" xfId="8719" xr:uid="{C09B8340-DE6C-4EA8-BFDB-E3BDAC3AEDB5}"/>
    <cellStyle name="Currency 4 7 7 2 2" xfId="28967" xr:uid="{DA69CAC2-1877-47CD-8950-A4DBE86E05FA}"/>
    <cellStyle name="Currency 4 7 7 2 3" xfId="26338" xr:uid="{3095DECA-ABD6-4A11-BFFB-415C87BB631B}"/>
    <cellStyle name="Currency 4 7 7 2 4" xfId="19099" xr:uid="{844FAEA3-8AE7-4FF2-9811-CD15EE833D2C}"/>
    <cellStyle name="Currency 4 7 7 3" xfId="11552" xr:uid="{520FC835-1AC3-4133-BB04-81EC5AF58F3A}"/>
    <cellStyle name="Currency 4 7 7 3 2" xfId="21932" xr:uid="{56B72C26-D985-4269-A376-6B44A11A5B02}"/>
    <cellStyle name="Currency 4 7 7 4" xfId="26170" xr:uid="{19CA4702-B36A-4E5B-BA4B-964627BCA4F1}"/>
    <cellStyle name="Currency 4 7 7 5" xfId="16266" xr:uid="{76069791-02B8-4769-971D-31681C043604}"/>
    <cellStyle name="Currency 4 7 8" xfId="4965" xr:uid="{E34E299F-AD46-449C-B1A5-51BB76C325C5}"/>
    <cellStyle name="Currency 4 7 8 2" xfId="26216" xr:uid="{110CC1CA-6673-4FEF-9546-96A44FD1D013}"/>
    <cellStyle name="Currency 4 7 8 3" xfId="26110" xr:uid="{13470DEA-F8EA-4EC0-8163-E6E509DC569E}"/>
    <cellStyle name="Currency 4 7 8 4" xfId="14260" xr:uid="{7183D54A-FE39-464F-AC51-ABB77E7320DC}"/>
    <cellStyle name="Currency 4 7 9" xfId="6713" xr:uid="{7A444773-9948-4586-8685-1453BE4EF030}"/>
    <cellStyle name="Currency 4 7 9 2" xfId="27940" xr:uid="{4F70E5F3-9058-4E7A-A4A6-D7B8B9CB4522}"/>
    <cellStyle name="Currency 4 7 9 3" xfId="25930" xr:uid="{E8AB6CF0-D2D9-41EE-B58D-ECFE27D21A7A}"/>
    <cellStyle name="Currency 4 7 9 4" xfId="17093" xr:uid="{EB6CB191-D83A-4A53-B2B2-AF23D0F26A38}"/>
    <cellStyle name="Currency 4 8" xfId="586" xr:uid="{00000000-0005-0000-0000-0000D1030000}"/>
    <cellStyle name="Currency 4 8 10" xfId="9549" xr:uid="{518031D6-4FCB-461D-A0DD-8E4DEA690AE2}"/>
    <cellStyle name="Currency 4 8 10 2" xfId="19929" xr:uid="{184D2E45-1BC4-44DB-8F5B-2B1B1E655BD7}"/>
    <cellStyle name="Currency 4 8 11" xfId="24277" xr:uid="{A45ACE86-53A0-47D8-AFEE-FA1132DBDB5D}"/>
    <cellStyle name="Currency 4 8 12" xfId="12531"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3" xr:uid="{E548F0CD-450D-4E66-B747-E1F07B4CE89B}"/>
    <cellStyle name="Currency 4 8 2 2 2 2 2" xfId="18383" xr:uid="{AA0CD93F-8B9E-48DE-BC3E-C028EAF890B7}"/>
    <cellStyle name="Currency 4 8 2 2 2 2 2 2" xfId="31139" xr:uid="{AAC7DD63-F3B0-4EA7-A2AB-A56CAF05FE90}"/>
    <cellStyle name="Currency 4 8 2 2 2 2 2 3" xfId="30883" xr:uid="{27A2AC4E-6837-47B5-B15A-55F5344721D7}"/>
    <cellStyle name="Currency 4 8 2 2 2 3" xfId="10836" xr:uid="{FB0535CB-6403-4CD1-BBC9-99FE07A18266}"/>
    <cellStyle name="Currency 4 8 2 2 2 3 2" xfId="21216" xr:uid="{D31FD4FE-8859-499C-A08A-C800879E72ED}"/>
    <cellStyle name="Currency 4 8 2 2 2 4" xfId="27567" xr:uid="{5E9F9818-4E59-4FD4-AE8B-AAB6D387220B}"/>
    <cellStyle name="Currency 4 8 2 2 2 5" xfId="26663" xr:uid="{EED42D54-F4B2-462E-AAA6-BE60A2E7D909}"/>
    <cellStyle name="Currency 4 8 2 2 2 6" xfId="15550" xr:uid="{3D7AB569-1D06-4E43-90FC-96E2AEDF0612}"/>
    <cellStyle name="Currency 4 8 2 2 3" xfId="3564" xr:uid="{00000000-0005-0000-0000-0000D3030000}"/>
    <cellStyle name="Currency 4 8 2 2 4" xfId="5700" xr:uid="{887A2B17-B989-4808-B3BE-25836BED9DF9}"/>
    <cellStyle name="Currency 4 8 2 2 4 2" xfId="29770" xr:uid="{2A63CC11-416D-448A-B04D-B1999AFE4288}"/>
    <cellStyle name="Currency 4 8 2 2 5" xfId="24340" xr:uid="{538A3F27-62A4-40A7-AE9E-6B0991C0545A}"/>
    <cellStyle name="Currency 4 8 2 2 6" xfId="13387" xr:uid="{0891E334-E200-4194-AB74-154CC4C3C0A4}"/>
    <cellStyle name="Currency 4 8 2 3" xfId="1955" xr:uid="{00000000-0005-0000-0000-0000D4030000}"/>
    <cellStyle name="Currency 4 8 2 3 2" xfId="23759" xr:uid="{4167CAEE-D7F3-4B74-BE25-2A71A9085DE6}"/>
    <cellStyle name="Currency 4 8 2 3 2 2" xfId="30884" xr:uid="{757A3CB7-1C55-4D56-B945-482D3CE86FCE}"/>
    <cellStyle name="Currency 4 8 2 3 2 3" xfId="30559" xr:uid="{1C10DF34-CC59-4FAB-BE80-EACF5A93CA72}"/>
    <cellStyle name="Currency 4 8 2 3 3" xfId="23119" xr:uid="{1602DC18-E900-4AE9-A316-7D2565CB3207}"/>
    <cellStyle name="Currency 4 8 2 3 4" xfId="30046" xr:uid="{1CDABCE1-0483-422E-A6D0-DA2E0546B955}"/>
    <cellStyle name="Currency 4 8 2 3 5" xfId="29666" xr:uid="{791DC7EE-5FE3-4AE5-8D27-7C884F499AE2}"/>
    <cellStyle name="Currency 4 8 2 4" xfId="1953" xr:uid="{00000000-0005-0000-0000-0000D5030000}"/>
    <cellStyle name="Currency 4 8 2 4 2" xfId="28680" xr:uid="{83965D3F-0DFF-4118-9460-A46F81EC8DEC}"/>
    <cellStyle name="Currency 4 8 2 4 2 2" xfId="30885" xr:uid="{6A9CCD15-757E-42F7-A126-7DE3F6BF7048}"/>
    <cellStyle name="Currency 4 8 2 4 2 3" xfId="30595" xr:uid="{A308E91F-CE51-4207-A946-3A96D42EA8B7}"/>
    <cellStyle name="Currency 4 8 2 4 3" xfId="28187" xr:uid="{6E725EBC-1C03-473F-9833-307F8ED7DBCB}"/>
    <cellStyle name="Currency 4 8 2 5" xfId="4969" xr:uid="{FE49F526-4A03-4D67-942E-39B9CEE06BC7}"/>
    <cellStyle name="Currency 4 8 2 5 2" xfId="27185" xr:uid="{CCEF0CE8-ED12-41CC-A5DA-75CBBE495874}"/>
    <cellStyle name="Currency 4 8 2 5 3" xfId="25832" xr:uid="{1E7BBEEA-1730-44BA-8B2F-82CB56AA59C3}"/>
    <cellStyle name="Currency 4 8 2 5 4" xfId="14264" xr:uid="{5C96AFE2-855B-4472-BA64-DE3E33E7118E}"/>
    <cellStyle name="Currency 4 8 2 5 5" xfId="30638" xr:uid="{145C9633-4B64-48AF-8723-20B8C3906735}"/>
    <cellStyle name="Currency 4 8 2 6" xfId="6717" xr:uid="{3D58F211-A727-433E-A8B3-2D8FC8B20216}"/>
    <cellStyle name="Currency 4 8 2 6 2" xfId="28000" xr:uid="{D57B6D92-A933-4D4A-83E2-10FE3DE01E32}"/>
    <cellStyle name="Currency 4 8 2 6 3" xfId="26500" xr:uid="{A2D3AB61-87CE-41E9-8B2B-F2F8BFB69031}"/>
    <cellStyle name="Currency 4 8 2 6 4" xfId="17097" xr:uid="{0AA9968E-AC9E-442A-8CB7-C801B0D797A3}"/>
    <cellStyle name="Currency 4 8 2 7" xfId="9550" xr:uid="{8098CF5B-4973-49BE-8D14-5AB93CF6AA1E}"/>
    <cellStyle name="Currency 4 8 2 7 2" xfId="19930" xr:uid="{07DD1F18-8F7C-4C8C-AE04-17172020A973}"/>
    <cellStyle name="Currency 4 8 2 8" xfId="24218" xr:uid="{D229254F-E064-430C-BF8B-3F30208DFEBF}"/>
    <cellStyle name="Currency 4 8 2 9" xfId="12689" xr:uid="{C192F418-C48E-4364-A551-71DCACA3D032}"/>
    <cellStyle name="Currency 4 8 3" xfId="588" xr:uid="{00000000-0005-0000-0000-0000D6030000}"/>
    <cellStyle name="Currency 4 8 3 2" xfId="1957" xr:uid="{00000000-0005-0000-0000-0000D7030000}"/>
    <cellStyle name="Currency 4 8 3 2 2" xfId="28583" xr:uid="{7EA758D2-EF56-4EBA-A852-ECFF349D9C77}"/>
    <cellStyle name="Currency 4 8 3 2 2 2" xfId="30887" xr:uid="{6B43E411-504A-48A0-881D-A4CB093416FC}"/>
    <cellStyle name="Currency 4 8 3 2 2 3" xfId="30607" xr:uid="{E9C158B3-78D8-4AF3-8BD1-0F4A0B4EB020}"/>
    <cellStyle name="Currency 4 8 3 2 3" xfId="28376" xr:uid="{2BDE907B-0B78-4F02-BEEA-9C16113F20AA}"/>
    <cellStyle name="Currency 4 8 3 3" xfId="1958" xr:uid="{00000000-0005-0000-0000-0000D8030000}"/>
    <cellStyle name="Currency 4 8 3 4" xfId="1956" xr:uid="{00000000-0005-0000-0000-0000D9030000}"/>
    <cellStyle name="Currency 4 8 3 5" xfId="4970" xr:uid="{1B67C4BD-FEAB-4343-81B0-70E336F834C2}"/>
    <cellStyle name="Currency 4 8 3 5 2" xfId="27523" xr:uid="{933B019B-A4E7-43F1-BD1A-DA7B8BE0F85B}"/>
    <cellStyle name="Currency 4 8 3 5 2 2" xfId="31193" xr:uid="{1FA06368-9692-4F87-BA84-A8F7113127B3}"/>
    <cellStyle name="Currency 4 8 3 5 2 3" xfId="30886" xr:uid="{74CDC86A-7890-43A0-9099-81F98F0722EF}"/>
    <cellStyle name="Currency 4 8 3 5 3" xfId="26318" xr:uid="{FB2441D9-4696-44F3-B408-41CC938A49F8}"/>
    <cellStyle name="Currency 4 8 3 5 4" xfId="14265" xr:uid="{DE8D23D6-F8F1-4D45-8451-54228F7AAD04}"/>
    <cellStyle name="Currency 4 8 3 6" xfId="6718" xr:uid="{C23168E2-68BC-429D-9D04-F8821D43FD9B}"/>
    <cellStyle name="Currency 4 8 3 6 2" xfId="17098" xr:uid="{84173598-8D21-4CAF-A027-41BC34BC5835}"/>
    <cellStyle name="Currency 4 8 3 7" xfId="9551" xr:uid="{9FBCFA64-336F-422C-9C68-0F81301671C2}"/>
    <cellStyle name="Currency 4 8 3 7 2" xfId="19931" xr:uid="{CC8E98EB-A85B-4F27-BEB5-132F1C32EB97}"/>
    <cellStyle name="Currency 4 8 3 8" xfId="25285" xr:uid="{79F85939-2849-403A-99CB-8B646D555D1A}"/>
    <cellStyle name="Currency 4 8 3 9" xfId="13115" xr:uid="{8288B027-EE5F-4543-886C-BA48309EFD97}"/>
    <cellStyle name="Currency 4 8 4" xfId="1959" xr:uid="{00000000-0005-0000-0000-0000DA030000}"/>
    <cellStyle name="Currency 4 8 4 2" xfId="2300" xr:uid="{00000000-0005-0000-0000-0000C3020000}"/>
    <cellStyle name="Currency 4 8 4 2 2" xfId="7426" xr:uid="{AF1ECB60-ACC3-4E29-8CD9-99C548D0A883}"/>
    <cellStyle name="Currency 4 8 4 2 2 2" xfId="17806" xr:uid="{FC9917A7-7396-417E-BADB-979A351E7805}"/>
    <cellStyle name="Currency 4 8 4 2 2 2 2" xfId="31129" xr:uid="{1050FCCF-014F-4A61-8409-ABEAF81E4B6C}"/>
    <cellStyle name="Currency 4 8 4 2 2 2 3" xfId="30888" xr:uid="{FC86CB32-E70B-4812-90F6-F48A30AB6E2C}"/>
    <cellStyle name="Currency 4 8 4 2 3" xfId="10259" xr:uid="{9517CDA0-EE05-48CD-8A06-CA12BAA552D6}"/>
    <cellStyle name="Currency 4 8 4 2 3 2" xfId="20639" xr:uid="{101B4E7A-75C1-48B0-8903-922C92FA678A}"/>
    <cellStyle name="Currency 4 8 4 2 4" xfId="28396" xr:uid="{85CDAA97-1CAD-4B64-90D6-923E8F129023}"/>
    <cellStyle name="Currency 4 8 4 2 5" xfId="25949" xr:uid="{D643E276-0D8D-4A16-BA2F-D2D2976E80BC}"/>
    <cellStyle name="Currency 4 8 4 2 6" xfId="14973" xr:uid="{A33E5F38-7B4F-4342-831F-1643BCEDB035}"/>
    <cellStyle name="Currency 4 8 4 3" xfId="2089" xr:uid="{00000000-0005-0000-0000-0000DA030000}"/>
    <cellStyle name="Currency 4 8 4 4" xfId="25541" xr:uid="{6404CD47-CF8C-4F73-BCAE-891702C8F286}"/>
    <cellStyle name="Currency 4 8 4 4 2" xfId="29740" xr:uid="{95BBA192-E16E-479F-A9AC-4984C46E7EF3}"/>
    <cellStyle name="Currency 4 8 4 5" xfId="29853" xr:uid="{C8D3D891-209E-4B26-9316-25A831B4C4AB}"/>
    <cellStyle name="Currency 4 8 4 6" xfId="29995" xr:uid="{86931842-3154-47E1-A149-1B03081C7CA9}"/>
    <cellStyle name="Currency 4 8 5" xfId="1960" xr:uid="{00000000-0005-0000-0000-0000DB030000}"/>
    <cellStyle name="Currency 4 8 5 2" xfId="25622" xr:uid="{FDE13DD4-4BFE-4241-AF39-D2C68C9AD7B0}"/>
    <cellStyle name="Currency 4 8 5 2 2" xfId="29813" xr:uid="{51867E3E-322C-45C2-AAB5-A9260D89EAA5}"/>
    <cellStyle name="Currency 4 8 5 2 2 2" xfId="30889" xr:uid="{1A883A60-46C3-43A6-A992-715105DD7CC1}"/>
    <cellStyle name="Currency 4 8 5 3" xfId="23098" xr:uid="{7A60B91C-EC8E-45C0-8A86-C875998593D9}"/>
    <cellStyle name="Currency 4 8 5 4" xfId="30030" xr:uid="{A621AE50-9826-4A13-9FC9-FFD777B68BD3}"/>
    <cellStyle name="Currency 4 8 6" xfId="1952" xr:uid="{00000000-0005-0000-0000-0000DC030000}"/>
    <cellStyle name="Currency 4 8 6 2" xfId="25842" xr:uid="{F485F629-3DA4-44A2-B8A8-546D8AA4877F}"/>
    <cellStyle name="Currency 4 8 6 2 2" xfId="30890" xr:uid="{529C92E7-70BA-45B3-AD7F-442288B598B1}"/>
    <cellStyle name="Currency 4 8 6 2 3" xfId="30594" xr:uid="{C285BB10-709D-4317-88CD-0FA126CCFB66}"/>
    <cellStyle name="Currency 4 8 6 3" xfId="27930" xr:uid="{67E7D5C4-4291-414C-B668-C038AB5B4730}"/>
    <cellStyle name="Currency 4 8 7" xfId="3889" xr:uid="{75AA0707-E7A1-49F2-96B5-A9DDA61F2F28}"/>
    <cellStyle name="Currency 4 8 7 2" xfId="8720" xr:uid="{DAEA6783-1B67-4BC5-9B10-29C804B64F3F}"/>
    <cellStyle name="Currency 4 8 7 2 2" xfId="28968" xr:uid="{85DBFA5D-B137-4531-BDFE-283897605602}"/>
    <cellStyle name="Currency 4 8 7 2 3" xfId="28270" xr:uid="{AC920C50-ED0E-4719-96D3-5B5D50A74886}"/>
    <cellStyle name="Currency 4 8 7 2 4" xfId="19100" xr:uid="{5DA4536C-9937-4FA0-AD85-B74BF051B58E}"/>
    <cellStyle name="Currency 4 8 7 3" xfId="11553" xr:uid="{47C6DD1A-A8F8-40D0-8141-553D7D95F5FA}"/>
    <cellStyle name="Currency 4 8 7 3 2" xfId="21933" xr:uid="{6AE81B20-7D9E-4468-80C1-003CA6D3DF48}"/>
    <cellStyle name="Currency 4 8 7 4" xfId="26295" xr:uid="{F07E7FD3-1053-4F4D-BAED-6E1CAC6C222D}"/>
    <cellStyle name="Currency 4 8 7 5" xfId="16267" xr:uid="{18D8913E-BFAE-4FD9-B645-B3A6A40A1E7E}"/>
    <cellStyle name="Currency 4 8 8" xfId="4968" xr:uid="{9E8825FE-50AE-4262-80AB-C3CBD6D88B2F}"/>
    <cellStyle name="Currency 4 8 8 2" xfId="27767" xr:uid="{DF2BDCE6-4C51-452D-A0A5-87AAC2CC1C69}"/>
    <cellStyle name="Currency 4 8 8 3" xfId="26136" xr:uid="{AF02D72E-3ADE-4F23-ACEF-46F911C96B37}"/>
    <cellStyle name="Currency 4 8 8 4" xfId="14263" xr:uid="{56112834-C55F-41FB-A3AF-7D3A241E4254}"/>
    <cellStyle name="Currency 4 8 9" xfId="6716" xr:uid="{47385384-7DC7-43EA-9D98-865E182695F7}"/>
    <cellStyle name="Currency 4 8 9 2" xfId="26113" xr:uid="{7DA3908F-553E-45FE-8585-31B030A5F62A}"/>
    <cellStyle name="Currency 4 8 9 3" xfId="28032" xr:uid="{14C37885-BFB7-4575-B570-1CCC1080F5EA}"/>
    <cellStyle name="Currency 4 8 9 4" xfId="17096" xr:uid="{26C25D8C-F834-4199-A88F-910068EE38EC}"/>
    <cellStyle name="Currency 4 9" xfId="589" xr:uid="{00000000-0005-0000-0000-0000DD030000}"/>
    <cellStyle name="Currency 4 9 10" xfId="12523" xr:uid="{11D205F3-DE9A-4585-96C1-3790524650F3}"/>
    <cellStyle name="Currency 4 9 2" xfId="1962" xr:uid="{00000000-0005-0000-0000-0000DE030000}"/>
    <cellStyle name="Currency 4 9 2 2" xfId="3106" xr:uid="{00000000-0005-0000-0000-0000C8020000}"/>
    <cellStyle name="Currency 4 9 2 2 2" xfId="8185" xr:uid="{E0C42976-7985-468B-A550-00C105659867}"/>
    <cellStyle name="Currency 4 9 2 2 2 2" xfId="18565" xr:uid="{0DB0E157-2439-41AF-9E6E-4B439D093BCA}"/>
    <cellStyle name="Currency 4 9 2 2 2 2 2" xfId="31144" xr:uid="{ED8C307C-F610-47C6-A831-49895CEE396D}"/>
    <cellStyle name="Currency 4 9 2 2 2 2 3" xfId="30891" xr:uid="{33621EAE-9D95-48E9-891A-0F259B49272F}"/>
    <cellStyle name="Currency 4 9 2 2 3" xfId="11018" xr:uid="{D7DEB894-76C8-4B7B-B912-EBD1C82FE3F2}"/>
    <cellStyle name="Currency 4 9 2 2 3 2" xfId="21398" xr:uid="{8065ECFA-8095-493D-9111-5F5913647C23}"/>
    <cellStyle name="Currency 4 9 2 2 4" xfId="25611" xr:uid="{A7FF5CE1-F4BB-4703-8B1C-0C380512F35C}"/>
    <cellStyle name="Currency 4 9 2 2 4 2" xfId="30075" xr:uid="{A4FDCC8D-1AF2-4A28-BC45-E5AB8BDBB980}"/>
    <cellStyle name="Currency 4 9 2 2 5" xfId="27511" xr:uid="{C5753C4E-F4AE-4664-A289-C298AAB6A474}"/>
    <cellStyle name="Currency 4 9 2 2 6" xfId="15732" xr:uid="{12DC9B3A-26A7-4B40-A2C7-BD544A7C2F73}"/>
    <cellStyle name="Currency 4 9 2 3" xfId="3686" xr:uid="{00000000-0005-0000-0000-0000DE030000}"/>
    <cellStyle name="Currency 4 9 2 3 2" xfId="27013" xr:uid="{B8A8630C-F521-49C0-9A08-B8D1C46D1721}"/>
    <cellStyle name="Currency 4 9 2 3 3" xfId="28317" xr:uid="{DEC5B4E7-8E1A-47EA-AF52-8C7579DC672B}"/>
    <cellStyle name="Currency 4 9 2 4" xfId="5701" xr:uid="{B6CD54E5-5D90-49B7-A633-F341EAD9C0A5}"/>
    <cellStyle name="Currency 4 9 2 4 2" xfId="29782" xr:uid="{F000CD1D-B1BA-49CE-A26C-7AEFE89CA9A5}"/>
    <cellStyle name="Currency 4 9 2 5" xfId="24271" xr:uid="{85355DC1-7AA6-4677-8462-5632C34BF0BE}"/>
    <cellStyle name="Currency 4 9 2 5 2" xfId="26911" xr:uid="{E28A2460-A64C-4999-BF1B-1A22498ADAD4}"/>
    <cellStyle name="Currency 4 9 2 6" xfId="28082" xr:uid="{BBBB1EFF-5326-432C-BD02-5C918A2E7B14}"/>
    <cellStyle name="Currency 4 9 2 7" xfId="13625" xr:uid="{7EDD3587-7095-4A81-B74E-8090122F2B34}"/>
    <cellStyle name="Currency 4 9 3" xfId="1963" xr:uid="{00000000-0005-0000-0000-0000DF030000}"/>
    <cellStyle name="Currency 4 9 3 2" xfId="2690" xr:uid="{00000000-0005-0000-0000-0000C9020000}"/>
    <cellStyle name="Currency 4 9 3 2 2" xfId="7813" xr:uid="{499AF24C-55A5-43E5-8835-11CA6641B905}"/>
    <cellStyle name="Currency 4 9 3 2 2 2" xfId="18193" xr:uid="{9DAB7D1E-765A-44CC-B652-721FFFD8C93B}"/>
    <cellStyle name="Currency 4 9 3 2 3" xfId="10646" xr:uid="{28A4B673-4DE0-49FC-9A42-CFD31A36EA67}"/>
    <cellStyle name="Currency 4 9 3 2 3 2" xfId="21026" xr:uid="{8C89E73C-B22B-4568-BBBC-10F63CA44619}"/>
    <cellStyle name="Currency 4 9 3 2 4" xfId="15360" xr:uid="{1A747241-6007-4043-8042-4BD7A52ED86B}"/>
    <cellStyle name="Currency 4 9 3 2 5" xfId="30457" xr:uid="{E82066D7-0909-4523-8345-4B323B12606B}"/>
    <cellStyle name="Currency 4 9 3 3" xfId="3656" xr:uid="{00000000-0005-0000-0000-0000DF030000}"/>
    <cellStyle name="Currency 4 9 3 4" xfId="5702" xr:uid="{572965EA-1F6C-4640-9DDC-DE1E721E4148}"/>
    <cellStyle name="Currency 4 9 3 4 2" xfId="29757" xr:uid="{B6BCDE65-9BFA-44F5-9903-F31404CCA55C}"/>
    <cellStyle name="Currency 4 9 3 5" xfId="23303" xr:uid="{EC92654A-2F5D-49BE-A509-D34B0A753554}"/>
    <cellStyle name="Currency 4 9 3 6" xfId="13102" xr:uid="{47CEFBAA-F193-4528-BF13-F969C4A1BCEF}"/>
    <cellStyle name="Currency 4 9 4" xfId="1961" xr:uid="{00000000-0005-0000-0000-0000E0030000}"/>
    <cellStyle name="Currency 4 9 4 2" xfId="2292" xr:uid="{00000000-0005-0000-0000-0000C7020000}"/>
    <cellStyle name="Currency 4 9 4 2 2" xfId="7418" xr:uid="{7A09F447-6EA0-45DE-A9B3-A1537B9AA0F4}"/>
    <cellStyle name="Currency 4 9 4 2 2 2" xfId="17798" xr:uid="{010FA966-37C5-491A-82C2-DD3903AA0F71}"/>
    <cellStyle name="Currency 4 9 4 2 3" xfId="10251" xr:uid="{7380F39E-75E2-45CC-A417-0B9249EE1EC5}"/>
    <cellStyle name="Currency 4 9 4 2 3 2" xfId="20631" xr:uid="{46E0CA4A-9B8F-4B3A-AF50-0F606033AE0B}"/>
    <cellStyle name="Currency 4 9 4 2 4" xfId="26542" xr:uid="{9ADB49FD-3CB9-4CDC-8AAA-C677630C1A11}"/>
    <cellStyle name="Currency 4 9 4 2 5" xfId="28116" xr:uid="{0CD4B079-9BBC-47CC-94A8-0E21C37AAE90}"/>
    <cellStyle name="Currency 4 9 4 2 6" xfId="14965" xr:uid="{C3DDA060-F454-4492-AC0D-4E8A716A4AEF}"/>
    <cellStyle name="Currency 4 9 4 3" xfId="3645" xr:uid="{00000000-0005-0000-0000-0000E0030000}"/>
    <cellStyle name="Currency 4 9 4 4" xfId="23983" xr:uid="{D7ECF183-A9FB-4F7A-A59A-272E2F6F535B}"/>
    <cellStyle name="Currency 4 9 5" xfId="3827" xr:uid="{000ACA94-2153-4302-8B6A-722AE35328B8}"/>
    <cellStyle name="Currency 4 9 5 2" xfId="8659" xr:uid="{11C3A1BE-D6BB-4FEA-9A33-5739A5F19DCD}"/>
    <cellStyle name="Currency 4 9 5 2 2" xfId="28960" xr:uid="{E30A7CFA-2FBE-4A31-8130-E3872CD9262E}"/>
    <cellStyle name="Currency 4 9 5 2 3" xfId="27858" xr:uid="{750A93EA-6EC4-4482-8E09-BB7898C875FF}"/>
    <cellStyle name="Currency 4 9 5 2 4" xfId="19039" xr:uid="{A4156738-3B33-45C9-8F87-F92746E6BC31}"/>
    <cellStyle name="Currency 4 9 5 3" xfId="11492" xr:uid="{54DAEE57-6E01-4FD8-A9B2-EE7413C74CE5}"/>
    <cellStyle name="Currency 4 9 5 3 2" xfId="21872" xr:uid="{3975A300-1731-4B47-A5A3-B76F484A0F52}"/>
    <cellStyle name="Currency 4 9 5 4" xfId="25753" xr:uid="{250618F8-EF53-42EA-BF04-9BA8BA23A39C}"/>
    <cellStyle name="Currency 4 9 5 5" xfId="16206" xr:uid="{B2215B16-2AAC-4F29-86DA-A576F75C9006}"/>
    <cellStyle name="Currency 4 9 6" xfId="4971" xr:uid="{956C2F0C-4E4E-480B-96A2-4BBD31510532}"/>
    <cellStyle name="Currency 4 9 6 2" xfId="28185" xr:uid="{45A2E1B6-8B39-4378-BE7B-C76A7ABED3EE}"/>
    <cellStyle name="Currency 4 9 6 3" xfId="28729" xr:uid="{899332CF-46F8-49BA-8867-DB0F2C08DFEE}"/>
    <cellStyle name="Currency 4 9 6 4" xfId="14266" xr:uid="{CE595702-DCCF-41D9-BDC1-4D86F6395577}"/>
    <cellStyle name="Currency 4 9 7" xfId="6719" xr:uid="{E35CBB27-1B3C-4ACE-AD83-4A5591761FD0}"/>
    <cellStyle name="Currency 4 9 7 2" xfId="26024" xr:uid="{86AA3093-66DE-4256-A269-75B7758D8FC7}"/>
    <cellStyle name="Currency 4 9 7 3" xfId="26677" xr:uid="{606BAAFF-75AE-49D7-9979-D40C7276D32D}"/>
    <cellStyle name="Currency 4 9 7 4" xfId="17099" xr:uid="{29091485-7FBD-4321-846C-24EB68313981}"/>
    <cellStyle name="Currency 4 9 8" xfId="9552" xr:uid="{4A590147-89C2-47D7-838D-C3AB6BAC093D}"/>
    <cellStyle name="Currency 4 9 8 2" xfId="19932" xr:uid="{D10AACFD-BBEE-484B-B36A-84DE24B11EED}"/>
    <cellStyle name="Currency 4 9 9" xfId="24553" xr:uid="{498B69E5-0439-4408-87C4-7EF87E505B1E}"/>
    <cellStyle name="Currency 5" xfId="590" xr:uid="{00000000-0005-0000-0000-0000E1030000}"/>
    <cellStyle name="Currency 5 10" xfId="4972" xr:uid="{0127C852-060E-4046-8C0D-4B566FAC3A77}"/>
    <cellStyle name="Currency 5 10 2" xfId="26244" xr:uid="{C59BE194-529F-4702-B46B-7874E29DE31A}"/>
    <cellStyle name="Currency 5 10 3" xfId="26441" xr:uid="{ADFDD67C-45AA-450C-A480-B07F7596B9D6}"/>
    <cellStyle name="Currency 5 10 4" xfId="14267" xr:uid="{240572AE-B301-4AFC-8245-514967858343}"/>
    <cellStyle name="Currency 5 11" xfId="6720" xr:uid="{0A1A5FF7-B1C8-4455-BC0A-1A0494662DFA}"/>
    <cellStyle name="Currency 5 11 2" xfId="17100" xr:uid="{CE1C590A-1E08-492D-A5D4-C48EC666C3D4}"/>
    <cellStyle name="Currency 5 12" xfId="9553" xr:uid="{D0967022-4EB5-4BE0-9D2F-A8094341CF11}"/>
    <cellStyle name="Currency 5 12 2" xfId="19933" xr:uid="{BE20113A-F2EE-459C-BCE6-ECDBC109DA46}"/>
    <cellStyle name="Currency 5 13" xfId="23093" xr:uid="{F26D2CE7-28B3-4E2E-9C07-3001E7351776}"/>
    <cellStyle name="Currency 5 14" xfId="12406" xr:uid="{CF35860C-8F77-4620-8FAD-AD17DEF49300}"/>
    <cellStyle name="Currency 5 2" xfId="591" xr:uid="{00000000-0005-0000-0000-0000E2030000}"/>
    <cellStyle name="Currency 5 2 10" xfId="6721" xr:uid="{E241A098-71E3-45C7-B9E5-0F648599E5C0}"/>
    <cellStyle name="Currency 5 2 10 2" xfId="17101" xr:uid="{9DB1438C-B8F5-4138-997F-97D84CE6F65E}"/>
    <cellStyle name="Currency 5 2 11" xfId="9554" xr:uid="{380C6E5F-325D-453D-B49C-0AD68D0C9071}"/>
    <cellStyle name="Currency 5 2 11 2" xfId="19934" xr:uid="{8C168D19-AB32-4FC5-AE1E-523857214607}"/>
    <cellStyle name="Currency 5 2 12" xfId="22829" xr:uid="{CD754010-E9EC-4548-95AF-18F4EA7CC937}"/>
    <cellStyle name="Currency 5 2 13" xfId="12466" xr:uid="{96E8DC89-4338-4D2F-9FB1-91BCDCC04C70}"/>
    <cellStyle name="Currency 5 2 2" xfId="592" xr:uid="{00000000-0005-0000-0000-0000E3030000}"/>
    <cellStyle name="Currency 5 2 2 10" xfId="9555" xr:uid="{12517C23-DBF5-49AA-90FA-E749FF9B3FD9}"/>
    <cellStyle name="Currency 5 2 2 10 2" xfId="19935" xr:uid="{C8BE885C-3F64-4CD4-9BDA-5C4C40B1FE9E}"/>
    <cellStyle name="Currency 5 2 2 11" xfId="25374" xr:uid="{9F58AD45-78BC-432D-82CA-4ADD14D6E206}"/>
    <cellStyle name="Currency 5 2 2 12" xfId="12533" xr:uid="{E802454A-CA30-4ECF-9F44-10C3636636FD}"/>
    <cellStyle name="Currency 5 2 2 2" xfId="1967" xr:uid="{00000000-0005-0000-0000-0000E4030000}"/>
    <cellStyle name="Currency 5 2 2 2 2" xfId="3108" xr:uid="{00000000-0005-0000-0000-0000CE020000}"/>
    <cellStyle name="Currency 5 2 2 2 2 2" xfId="6173" xr:uid="{BE24A938-2881-4F5D-B62A-4F1162D03E33}"/>
    <cellStyle name="Currency 5 2 2 2 2 2 2" xfId="25852" xr:uid="{F20382A5-D65C-4100-B2A8-7EB455708DDE}"/>
    <cellStyle name="Currency 5 2 2 2 2 2 3" xfId="26680" xr:uid="{8EBAF09A-2434-47C3-B9AB-2BF0BE142A89}"/>
    <cellStyle name="Currency 5 2 2 2 2 2 4" xfId="15734" xr:uid="{71DF357E-08E2-481E-A961-D9A9A85D0FE6}"/>
    <cellStyle name="Currency 5 2 2 2 2 3" xfId="8187" xr:uid="{F888BC8D-2822-4D7A-8F80-B60D7A25CE3A}"/>
    <cellStyle name="Currency 5 2 2 2 2 3 2" xfId="18567" xr:uid="{691322DB-4935-4B9B-9354-691D3668F327}"/>
    <cellStyle name="Currency 5 2 2 2 2 4" xfId="11020" xr:uid="{59742B54-0DA4-486F-9740-1D38F5BE12FD}"/>
    <cellStyle name="Currency 5 2 2 2 2 4 2" xfId="21400" xr:uid="{F9F6A6C8-279B-4E64-9E63-3C8E184E9F76}"/>
    <cellStyle name="Currency 5 2 2 2 2 5" xfId="23950" xr:uid="{088AD340-C2CC-47BE-8891-D6CC3414FE2E}"/>
    <cellStyle name="Currency 5 2 2 2 2 6" xfId="27620" xr:uid="{3C20AB5A-5E9F-43FE-AFE1-016CD4FFEADD}"/>
    <cellStyle name="Currency 5 2 2 2 2 7" xfId="13627" xr:uid="{B10AB8D8-0FC4-4067-ACD0-E5B0002F9029}"/>
    <cellStyle name="Currency 5 2 2 2 3" xfId="2701" xr:uid="{00000000-0005-0000-0000-0000CD020000}"/>
    <cellStyle name="Currency 5 2 2 2 3 2" xfId="7824" xr:uid="{0FA2EE59-89F7-42BE-AFCA-13B241F95610}"/>
    <cellStyle name="Currency 5 2 2 2 3 2 2" xfId="28282" xr:uid="{C2137D5F-7224-4361-94BB-42021950E03A}"/>
    <cellStyle name="Currency 5 2 2 2 3 2 3" xfId="27886" xr:uid="{8B47DE6B-C0A3-4808-BD11-76C664370C32}"/>
    <cellStyle name="Currency 5 2 2 2 3 2 4" xfId="18204" xr:uid="{DE64AA34-7A3F-4BE8-AC87-76B82DFB15AA}"/>
    <cellStyle name="Currency 5 2 2 2 3 3" xfId="10657" xr:uid="{4D2AD998-5A82-41E0-A69E-3F76050FA43C}"/>
    <cellStyle name="Currency 5 2 2 2 3 3 2" xfId="21037" xr:uid="{BF6A1076-4AD6-4E1B-8DA6-B5CA46C39230}"/>
    <cellStyle name="Currency 5 2 2 2 3 4" xfId="23308" xr:uid="{799AABCF-471B-405C-90D8-CDB7F1658679}"/>
    <cellStyle name="Currency 5 2 2 2 3 5" xfId="15371" xr:uid="{7ACDB224-994C-428F-913A-C2A5B9336ACA}"/>
    <cellStyle name="Currency 5 2 2 2 4" xfId="2048" xr:uid="{00000000-0005-0000-0000-0000E4030000}"/>
    <cellStyle name="Currency 5 2 2 2 4 2" xfId="26834" xr:uid="{C64A4FF9-2FD0-4583-B837-5708E557185E}"/>
    <cellStyle name="Currency 5 2 2 2 4 3" xfId="28443" xr:uid="{70E40412-F726-4A29-B8F5-5630BE3A9276}"/>
    <cellStyle name="Currency 5 2 2 2 5" xfId="4278" xr:uid="{C3D7F732-DE5D-41EF-8592-DE3D2EBC22AC}"/>
    <cellStyle name="Currency 5 2 2 2 5 2" xfId="9049" xr:uid="{2D83AAB7-EE53-414D-B71E-98FD02A0314D}"/>
    <cellStyle name="Currency 5 2 2 2 5 2 2" xfId="19429" xr:uid="{3729AD62-DADD-410C-836C-C0173341262F}"/>
    <cellStyle name="Currency 5 2 2 2 5 2 3" xfId="31053" xr:uid="{65379D5D-A019-44C2-A4F5-8978204D96E1}"/>
    <cellStyle name="Currency 5 2 2 2 5 2 4" xfId="30892" xr:uid="{742D8526-B98A-43F7-82DB-E1B0DFFD6C96}"/>
    <cellStyle name="Currency 5 2 2 2 5 3" xfId="11882" xr:uid="{0FE592E7-404D-48FC-A7B7-7FDE44FBAA0E}"/>
    <cellStyle name="Currency 5 2 2 2 5 3 2" xfId="22262" xr:uid="{9B9EB93E-D50F-45EE-81A7-B342F4A32DB7}"/>
    <cellStyle name="Currency 5 2 2 2 5 4" xfId="26407" xr:uid="{B91ECD61-4C35-4E4A-8D9C-C36D8ADEC10B}"/>
    <cellStyle name="Currency 5 2 2 2 5 5" xfId="26848" xr:uid="{EE06C130-8C70-4964-9F7A-D8C37715BFD6}"/>
    <cellStyle name="Currency 5 2 2 2 5 6" xfId="16596" xr:uid="{4301A36F-BCF2-4881-9C48-F364E56E7571}"/>
    <cellStyle name="Currency 5 2 2 2 6" xfId="5705" xr:uid="{56AE04DD-2B1B-45C9-B774-49C5775046E0}"/>
    <cellStyle name="Currency 5 2 2 2 6 2" xfId="29729" xr:uid="{65C9FCB2-3DEC-4426-9C59-F87A66AA0CC0}"/>
    <cellStyle name="Currency 5 2 2 2 6 2 2" xfId="30992" xr:uid="{AFC39984-8795-40B8-B32F-0117AF697C54}"/>
    <cellStyle name="Currency 5 2 2 2 7" xfId="24565" xr:uid="{EC4152A8-D2AF-4A3A-9787-6E2DEE37E7D4}"/>
    <cellStyle name="Currency 5 2 2 2 8" xfId="13118" xr:uid="{E767FA5A-7327-467C-AF41-77D3C067A458}"/>
    <cellStyle name="Currency 5 2 2 3" xfId="1968" xr:uid="{00000000-0005-0000-0000-0000E5030000}"/>
    <cellStyle name="Currency 5 2 2 3 2" xfId="3109" xr:uid="{00000000-0005-0000-0000-0000CF020000}"/>
    <cellStyle name="Currency 5 2 2 3 2 2" xfId="8188" xr:uid="{13245339-F13E-40A8-839B-4D77E86C6D7A}"/>
    <cellStyle name="Currency 5 2 2 3 2 2 2" xfId="28855" xr:uid="{49F4AEF3-A94A-4BB7-93FF-EEDEC1683101}"/>
    <cellStyle name="Currency 5 2 2 3 2 2 2 2" xfId="31237" xr:uid="{87F82027-79CD-47F8-AA9B-02A445559384}"/>
    <cellStyle name="Currency 5 2 2 3 2 2 2 3" xfId="30894" xr:uid="{17A3B4CC-F29C-453C-BBA9-895349B92972}"/>
    <cellStyle name="Currency 5 2 2 3 2 2 3" xfId="26107" xr:uid="{565CDC13-D9D4-436A-BAA9-98069B5E57AD}"/>
    <cellStyle name="Currency 5 2 2 3 2 2 4" xfId="18568" xr:uid="{7A405561-471D-43CB-9F39-50752F34F453}"/>
    <cellStyle name="Currency 5 2 2 3 2 3" xfId="11021" xr:uid="{3F84DF8C-8F7C-4373-BE1E-22BAFE9DD44F}"/>
    <cellStyle name="Currency 5 2 2 3 2 3 2" xfId="21401" xr:uid="{9DFEDBB8-6F7C-4CBC-8F69-9531275ED852}"/>
    <cellStyle name="Currency 5 2 2 3 2 4" xfId="23583" xr:uid="{9906515C-0ACF-40FA-AA3D-B1FEC0FE45AD}"/>
    <cellStyle name="Currency 5 2 2 3 2 5" xfId="15735" xr:uid="{09C152D0-E30A-445F-806F-9A2FB440B1E9}"/>
    <cellStyle name="Currency 5 2 2 3 3" xfId="3549" xr:uid="{00000000-0005-0000-0000-0000E5030000}"/>
    <cellStyle name="Currency 5 2 2 3 4" xfId="4434" xr:uid="{32BAE54B-9351-4830-AA5E-63816AB07ED5}"/>
    <cellStyle name="Currency 5 2 2 3 4 2" xfId="9205" xr:uid="{87614C63-EABE-46FA-900D-6B5F9639F88D}"/>
    <cellStyle name="Currency 5 2 2 3 4 2 2" xfId="19585" xr:uid="{F36A6D76-44E8-433A-86D5-8EEC553E5D49}"/>
    <cellStyle name="Currency 5 2 2 3 4 2 3" xfId="31099" xr:uid="{448935C6-ECC2-4E7F-9166-42A235C27226}"/>
    <cellStyle name="Currency 5 2 2 3 4 2 4" xfId="30893" xr:uid="{C5657449-ECBB-4564-A545-23B9D035DF66}"/>
    <cellStyle name="Currency 5 2 2 3 4 3" xfId="12038" xr:uid="{E7C9D73E-8A42-41F0-8DDC-A7D39D80369F}"/>
    <cellStyle name="Currency 5 2 2 3 4 3 2" xfId="22418" xr:uid="{85B7CB9A-F6D9-4C07-9848-E505521E2E02}"/>
    <cellStyle name="Currency 5 2 2 3 4 4" xfId="16752" xr:uid="{55D64D6B-C1B4-467E-962E-74EF844202D6}"/>
    <cellStyle name="Currency 5 2 2 3 5" xfId="5706" xr:uid="{64BFFDB4-46D1-483C-8C4F-E280CB1ECB1C}"/>
    <cellStyle name="Currency 5 2 2 3 5 2" xfId="29711" xr:uid="{DD288719-AB35-4C89-88F1-540C0355360C}"/>
    <cellStyle name="Currency 5 2 2 3 5 2 2" xfId="30993" xr:uid="{2203EE67-0F45-4FCA-8501-AF4CCD1B0C73}"/>
    <cellStyle name="Currency 5 2 2 3 6" xfId="24898" xr:uid="{F8B21FAF-1CA2-4C0F-B3E2-9F62AED2DA5F}"/>
    <cellStyle name="Currency 5 2 2 3 7" xfId="13628" xr:uid="{006AB017-2D5D-4BEE-A7CB-912CA41008FB}"/>
    <cellStyle name="Currency 5 2 2 4" xfId="1966" xr:uid="{00000000-0005-0000-0000-0000E6030000}"/>
    <cellStyle name="Currency 5 2 2 4 2" xfId="3107" xr:uid="{00000000-0005-0000-0000-0000D0020000}"/>
    <cellStyle name="Currency 5 2 2 4 2 2" xfId="8186" xr:uid="{EC4D431F-F668-4FCE-815C-FD5EACEEDF85}"/>
    <cellStyle name="Currency 5 2 2 4 2 2 2" xfId="28854" xr:uid="{7C5B0695-8C13-41C0-ACF4-145D7F65FF93}"/>
    <cellStyle name="Currency 5 2 2 4 2 2 3" xfId="28614" xr:uid="{8D54ADB9-69AE-475B-AE53-5F93F4C469AC}"/>
    <cellStyle name="Currency 5 2 2 4 2 2 4" xfId="18566" xr:uid="{3CB38A1D-D5FD-45BB-979C-084854CB23D1}"/>
    <cellStyle name="Currency 5 2 2 4 2 3" xfId="11019" xr:uid="{1EDC9C14-BB5A-42E7-8C1B-2A6A66C32E66}"/>
    <cellStyle name="Currency 5 2 2 4 2 3 2" xfId="21399" xr:uid="{4B569564-AC9C-4E2F-A36D-AB280A0C0C45}"/>
    <cellStyle name="Currency 5 2 2 4 2 4" xfId="26802" xr:uid="{D3CBC96C-8DCC-4604-856F-C197D0CBC5C0}"/>
    <cellStyle name="Currency 5 2 2 4 2 5" xfId="15733" xr:uid="{EC11DDBB-96CA-4144-A30D-CF3021608613}"/>
    <cellStyle name="Currency 5 2 2 4 3" xfId="3681" xr:uid="{00000000-0005-0000-0000-0000E6030000}"/>
    <cellStyle name="Currency 5 2 2 4 4" xfId="5704" xr:uid="{F0F3577E-AEB9-46D9-839A-DC5FBFCEA274}"/>
    <cellStyle name="Currency 5 2 2 4 4 2" xfId="29974" xr:uid="{1A47C2B6-3535-4DAD-8D31-63333AA84210}"/>
    <cellStyle name="Currency 5 2 2 4 5" xfId="22999" xr:uid="{33E7FD05-6AC1-4553-A763-5F9ADDC95EFB}"/>
    <cellStyle name="Currency 5 2 2 4 6" xfId="13626" xr:uid="{A1CD338B-CC30-4727-B3F0-0E4E5CC6C8A2}"/>
    <cellStyle name="Currency 5 2 2 5" xfId="2643" xr:uid="{00000000-0005-0000-0000-0000D1020000}"/>
    <cellStyle name="Currency 5 2 2 5 2" xfId="5904" xr:uid="{01A77C53-D4B3-4B4A-A7AA-DA49AF807277}"/>
    <cellStyle name="Currency 5 2 2 5 2 2" xfId="28062" xr:uid="{8EF9D5B8-AD4E-41E9-A228-6AF16D4B036F}"/>
    <cellStyle name="Currency 5 2 2 5 2 2 2" xfId="31200" xr:uid="{E9A01D91-80DD-41A2-BDF4-F2C3BA223E61}"/>
    <cellStyle name="Currency 5 2 2 5 2 2 3" xfId="30895" xr:uid="{4927734C-1128-4F35-ADA5-EBE5F5527F8D}"/>
    <cellStyle name="Currency 5 2 2 5 2 3" xfId="28472" xr:uid="{82D05B3D-86D8-4506-AE14-DBD6FF00D9F8}"/>
    <cellStyle name="Currency 5 2 2 5 2 4" xfId="15314" xr:uid="{73BC589D-4447-4249-B1BB-4F0E836F79EB}"/>
    <cellStyle name="Currency 5 2 2 5 3" xfId="7767" xr:uid="{0BCD7F6B-EB32-4F4B-BE32-1005B1112FD0}"/>
    <cellStyle name="Currency 5 2 2 5 3 2" xfId="18147" xr:uid="{39F2C129-AC1D-49B2-8889-3EA2F448443B}"/>
    <cellStyle name="Currency 5 2 2 5 4" xfId="10600" xr:uid="{D3A2D10F-02C4-4FC8-8984-C693054A334C}"/>
    <cellStyle name="Currency 5 2 2 5 4 2" xfId="20980" xr:uid="{7E6ADA5D-3DC7-41ED-99C9-A4042922E532}"/>
    <cellStyle name="Currency 5 2 2 5 5" xfId="23544" xr:uid="{2A62B28A-3D7D-44E1-830E-A4B18F3C462C}"/>
    <cellStyle name="Currency 5 2 2 5 6" xfId="13031" xr:uid="{BC0D04A2-EDC2-44C0-8A7A-ECF31AD1A87E}"/>
    <cellStyle name="Currency 5 2 2 6" xfId="2302" xr:uid="{00000000-0005-0000-0000-0000CC020000}"/>
    <cellStyle name="Currency 5 2 2 6 2" xfId="7428" xr:uid="{33D726B9-173A-495B-A4BA-834CE620BF69}"/>
    <cellStyle name="Currency 5 2 2 6 2 2" xfId="17808" xr:uid="{856799D2-AB87-4DD2-9C94-BFDB3D72AE03}"/>
    <cellStyle name="Currency 5 2 2 6 3" xfId="10261" xr:uid="{A462F4E5-48AC-4A2C-992B-92C429FC328E}"/>
    <cellStyle name="Currency 5 2 2 6 3 2" xfId="20641" xr:uid="{5D9F252F-0DAB-4171-9706-3A1FB1F31BA3}"/>
    <cellStyle name="Currency 5 2 2 6 4" xfId="22671" xr:uid="{60C51A38-352A-40DD-A8EB-74F53D2FCD6C}"/>
    <cellStyle name="Currency 5 2 2 6 5" xfId="28364" xr:uid="{3779EA25-6211-41A3-BEC2-2229A6763BFA}"/>
    <cellStyle name="Currency 5 2 2 6 6" xfId="14975" xr:uid="{5552B899-4FCC-4E4B-BB6F-B5232499BD8E}"/>
    <cellStyle name="Currency 5 2 2 7" xfId="3833" xr:uid="{58CAFAE7-4ECC-4D05-802A-591E6F0FD407}"/>
    <cellStyle name="Currency 5 2 2 7 2" xfId="8665" xr:uid="{3E47732A-E67C-496E-A27B-A49411598E3D}"/>
    <cellStyle name="Currency 5 2 2 7 2 2" xfId="19045" xr:uid="{E366572E-1173-45A7-B79D-6E597AD48165}"/>
    <cellStyle name="Currency 5 2 2 7 3" xfId="11498" xr:uid="{5D129DB0-375F-4A95-A0F4-3754244C1E48}"/>
    <cellStyle name="Currency 5 2 2 7 3 2" xfId="21878" xr:uid="{172E324E-C1CA-4DC2-9EC6-D823E04B7C3C}"/>
    <cellStyle name="Currency 5 2 2 7 4" xfId="28164" xr:uid="{D0852ACE-D955-4A7A-B56D-9C118288E0DC}"/>
    <cellStyle name="Currency 5 2 2 7 5" xfId="26371" xr:uid="{40CB9855-3EF7-4ABB-B7BD-BE754A9C6D1E}"/>
    <cellStyle name="Currency 5 2 2 7 6" xfId="16212" xr:uid="{28EF5B7D-0FFC-4496-99BB-22D48954D381}"/>
    <cellStyle name="Currency 5 2 2 8" xfId="4974" xr:uid="{9D741363-ECFB-4E78-AFE7-4000DC29E105}"/>
    <cellStyle name="Currency 5 2 2 8 2" xfId="14269" xr:uid="{D1F2BAB2-2536-4CDA-B233-F70097286BE6}"/>
    <cellStyle name="Currency 5 2 2 9" xfId="6722" xr:uid="{D10E9798-92C9-4F75-AC71-6A5E424527EA}"/>
    <cellStyle name="Currency 5 2 2 9 2" xfId="17102" xr:uid="{1919B9F7-EDFA-44F2-944A-76EF107B027F}"/>
    <cellStyle name="Currency 5 2 3" xfId="593" xr:uid="{00000000-0005-0000-0000-0000E7030000}"/>
    <cellStyle name="Currency 5 2 3 10" xfId="12691" xr:uid="{49183BEA-A4DB-49F9-8A1B-1EAE12D1B3C9}"/>
    <cellStyle name="Currency 5 2 3 2" xfId="1970" xr:uid="{00000000-0005-0000-0000-0000E8030000}"/>
    <cellStyle name="Currency 5 2 3 2 2" xfId="3110" xr:uid="{00000000-0005-0000-0000-0000D3020000}"/>
    <cellStyle name="Currency 5 2 3 2 2 2" xfId="8189" xr:uid="{E868AF50-4A6D-44BC-83C9-209DB309BB0F}"/>
    <cellStyle name="Currency 5 2 3 2 2 2 2" xfId="28856" xr:uid="{3BF9C56A-BDC1-4F4D-A53B-A83632B095C2}"/>
    <cellStyle name="Currency 5 2 3 2 2 2 3" xfId="28155" xr:uid="{4F0EEC13-E5DE-4629-8270-13F61F99DAFD}"/>
    <cellStyle name="Currency 5 2 3 2 2 2 4" xfId="18569" xr:uid="{BA89C912-96B1-42CB-9CB7-76ECD2E69A53}"/>
    <cellStyle name="Currency 5 2 3 2 2 3" xfId="11022" xr:uid="{B32F4D25-280E-4123-BC8C-A882B4C247D2}"/>
    <cellStyle name="Currency 5 2 3 2 2 3 2" xfId="21402" xr:uid="{AB4B76B5-E409-402B-A20C-F8E07C5FC7A2}"/>
    <cellStyle name="Currency 5 2 3 2 2 4" xfId="24399" xr:uid="{19D40202-82EB-4A14-9C2F-762EB18BA50F}"/>
    <cellStyle name="Currency 5 2 3 2 2 5" xfId="15736" xr:uid="{B043A422-93FE-44A2-A3D7-AC99CBEFA6FB}"/>
    <cellStyle name="Currency 5 2 3 2 3" xfId="3665" xr:uid="{00000000-0005-0000-0000-0000E8030000}"/>
    <cellStyle name="Currency 5 2 3 2 4" xfId="5707" xr:uid="{5ED9074E-CFC1-4F0E-AAA7-8ED93D6F736E}"/>
    <cellStyle name="Currency 5 2 3 2 4 2" xfId="29975" xr:uid="{EA9668FA-7D48-4451-A463-CEDC38FAAA6D}"/>
    <cellStyle name="Currency 5 2 3 2 5" xfId="24147" xr:uid="{A436BADA-01CA-44B5-B13D-BF91D5BD6C72}"/>
    <cellStyle name="Currency 5 2 3 2 6" xfId="13629" xr:uid="{2A0D9A90-7C39-497B-99CC-B6BDC390AD1B}"/>
    <cellStyle name="Currency 5 2 3 3" xfId="1971" xr:uid="{00000000-0005-0000-0000-0000E9030000}"/>
    <cellStyle name="Currency 5 2 3 3 2" xfId="2700" xr:uid="{00000000-0005-0000-0000-0000D4020000}"/>
    <cellStyle name="Currency 5 2 3 3 2 2" xfId="7823" xr:uid="{D0CDFCE5-20BF-42ED-9EFB-FAB04946587F}"/>
    <cellStyle name="Currency 5 2 3 3 2 2 2" xfId="18203" xr:uid="{3BCED285-7CC5-4070-8A11-76E588F6BC4F}"/>
    <cellStyle name="Currency 5 2 3 3 2 3" xfId="10656" xr:uid="{33CCFA73-7431-4161-8256-7B377A9BDBFA}"/>
    <cellStyle name="Currency 5 2 3 3 2 3 2" xfId="21036" xr:uid="{9BC23E41-2CDA-49D1-80AC-DF071D9AEEBF}"/>
    <cellStyle name="Currency 5 2 3 3 2 4" xfId="15370" xr:uid="{0B0E1420-F3F3-4F8F-A6BE-B2272087307F}"/>
    <cellStyle name="Currency 5 2 3 3 2 5" xfId="30458" xr:uid="{DAB7CACA-8941-4CE4-B122-9A8774B9A021}"/>
    <cellStyle name="Currency 5 2 3 3 3" xfId="3579" xr:uid="{00000000-0005-0000-0000-0000E9030000}"/>
    <cellStyle name="Currency 5 2 3 3 4" xfId="5708" xr:uid="{59616245-D824-46F1-81B0-F7CE84542057}"/>
    <cellStyle name="Currency 5 2 3 3 4 2" xfId="29918" xr:uid="{9D672207-4D78-471A-8306-1D5902F0DCD8}"/>
    <cellStyle name="Currency 5 2 3 3 5" xfId="25056" xr:uid="{F07ECF11-1D7B-4D79-A0FD-D2F0BF3D7837}"/>
    <cellStyle name="Currency 5 2 3 3 6" xfId="13117" xr:uid="{FF00E2A5-B4FB-49BB-96AB-5F24D126800F}"/>
    <cellStyle name="Currency 5 2 3 4" xfId="1969" xr:uid="{00000000-0005-0000-0000-0000EA030000}"/>
    <cellStyle name="Currency 5 2 3 4 2" xfId="3775" xr:uid="{9AA53097-E567-4935-BA95-65CC50D0B73B}"/>
    <cellStyle name="Currency 5 2 3 4 2 2" xfId="8616" xr:uid="{CCB07CC6-C475-4E96-BCAA-C52F5825DCF7}"/>
    <cellStyle name="Currency 5 2 3 4 2 2 2" xfId="18996" xr:uid="{04CD8D01-CEF3-4C9C-9BD0-1F5042A669E1}"/>
    <cellStyle name="Currency 5 2 3 4 2 3" xfId="11449" xr:uid="{225A8900-8F68-4269-B454-4E2E9025351E}"/>
    <cellStyle name="Currency 5 2 3 4 2 3 2" xfId="21829" xr:uid="{C188CF2C-115D-430F-9000-0E4E6571A19D}"/>
    <cellStyle name="Currency 5 2 3 4 2 4" xfId="26214" xr:uid="{0570CA31-8D59-46B5-8184-FEF8F7383B00}"/>
    <cellStyle name="Currency 5 2 3 4 2 5" xfId="26374" xr:uid="{28A2C1DE-F28A-4A55-9019-D1FB2D6D72D0}"/>
    <cellStyle name="Currency 5 2 3 4 2 6" xfId="16163" xr:uid="{F5D30928-98B2-467C-B2BC-D2080B97E6F0}"/>
    <cellStyle name="Currency 5 2 3 4 3" xfId="23678" xr:uid="{D15642E2-80E6-4635-98B9-0DDE89D66073}"/>
    <cellStyle name="Currency 5 2 3 5" xfId="4144" xr:uid="{BBE70D2D-604E-48B2-9D68-4A06E241AAB5}"/>
    <cellStyle name="Currency 5 2 3 5 2" xfId="8915" xr:uid="{A3449125-85BB-4347-9B52-EF23126E01C2}"/>
    <cellStyle name="Currency 5 2 3 5 2 2" xfId="29016" xr:uid="{6EB8AFAA-0881-4674-A52E-7A008315E4E0}"/>
    <cellStyle name="Currency 5 2 3 5 2 3" xfId="27597" xr:uid="{6EAEA2C4-443D-4C95-8CB1-EB87AE134AB5}"/>
    <cellStyle name="Currency 5 2 3 5 2 4" xfId="19295" xr:uid="{3D378635-15D0-4947-BD6B-4C612F00492B}"/>
    <cellStyle name="Currency 5 2 3 5 2 5" xfId="31023" xr:uid="{0D38C156-3687-44A0-89ED-AC90BFF6346D}"/>
    <cellStyle name="Currency 5 2 3 5 3" xfId="11748" xr:uid="{10C9EC3E-9AE2-4D9B-8479-211D3D07ED47}"/>
    <cellStyle name="Currency 5 2 3 5 3 2" xfId="22128" xr:uid="{15C832C3-6FF0-4856-A177-D03E7D068492}"/>
    <cellStyle name="Currency 5 2 3 5 4" xfId="26967" xr:uid="{F0640651-E4BA-485E-91B0-95C69E14D0AE}"/>
    <cellStyle name="Currency 5 2 3 5 5" xfId="16462" xr:uid="{BF109E69-ADD6-4229-AE11-DEB910336621}"/>
    <cellStyle name="Currency 5 2 3 6" xfId="4975" xr:uid="{19071EE0-5BFD-4F9E-9132-C53B4E247934}"/>
    <cellStyle name="Currency 5 2 3 6 2" xfId="28608" xr:uid="{5CCE0AB4-0287-4537-BF16-6DCB69FE2869}"/>
    <cellStyle name="Currency 5 2 3 6 3" xfId="27544" xr:uid="{69E98944-73A7-42A3-85AF-E17CD6BE819A}"/>
    <cellStyle name="Currency 5 2 3 6 4" xfId="14270" xr:uid="{9F6DB649-75FE-4421-9D34-EF7190C56541}"/>
    <cellStyle name="Currency 5 2 3 7" xfId="6723" xr:uid="{159000B8-7CC5-4955-8443-5AF2213C3E1C}"/>
    <cellStyle name="Currency 5 2 3 7 2" xfId="27879" xr:uid="{F909FE96-1CC9-415B-BC21-01A6FFCF83BC}"/>
    <cellStyle name="Currency 5 2 3 7 3" xfId="25975" xr:uid="{94FF8E5B-AA91-4B15-97A2-1A1AE04C25C4}"/>
    <cellStyle name="Currency 5 2 3 7 4" xfId="17103" xr:uid="{1DC87CFE-6CBF-4909-AECA-D5D13067C0F9}"/>
    <cellStyle name="Currency 5 2 3 8" xfId="9556" xr:uid="{2E40F6E5-2FED-4555-BFC0-2C0C435350C4}"/>
    <cellStyle name="Currency 5 2 3 8 2" xfId="19936" xr:uid="{220242D1-ABC7-43E6-B0E8-FF42CA590FC7}"/>
    <cellStyle name="Currency 5 2 3 9" xfId="22664" xr:uid="{D9AD0612-914B-436B-8DAE-F1188956DD8B}"/>
    <cellStyle name="Currency 5 2 4" xfId="1972" xr:uid="{00000000-0005-0000-0000-0000EB030000}"/>
    <cellStyle name="Currency 5 2 4 2" xfId="3111" xr:uid="{00000000-0005-0000-0000-0000D5020000}"/>
    <cellStyle name="Currency 5 2 4 2 2" xfId="8190" xr:uid="{25AFDB09-23E2-482C-8E76-09BB28DEADCF}"/>
    <cellStyle name="Currency 5 2 4 2 2 2" xfId="28857" xr:uid="{06FCD6AD-893B-4A36-A0AD-D369F771C15A}"/>
    <cellStyle name="Currency 5 2 4 2 2 2 2" xfId="31238" xr:uid="{73676227-5E83-4702-8972-5E4E8CEB392D}"/>
    <cellStyle name="Currency 5 2 4 2 2 2 3" xfId="30897" xr:uid="{13AFE293-B1E9-4C3C-B65C-D9B74021402C}"/>
    <cellStyle name="Currency 5 2 4 2 2 3" xfId="26051" xr:uid="{4EF20C12-2878-49D2-8D87-1A4B0612BC68}"/>
    <cellStyle name="Currency 5 2 4 2 2 4" xfId="18570" xr:uid="{53A0814F-3C91-470B-9122-F71FDD3F23C7}"/>
    <cellStyle name="Currency 5 2 4 2 3" xfId="11023" xr:uid="{B5B91CCF-256F-4CE3-BF8B-CED889D41FC5}"/>
    <cellStyle name="Currency 5 2 4 2 3 2" xfId="21403" xr:uid="{0C977F6E-A74F-42C8-9858-D8827CB31566}"/>
    <cellStyle name="Currency 5 2 4 2 4" xfId="23956" xr:uid="{83B7EFE6-940B-4612-89E7-D38FCF8EE350}"/>
    <cellStyle name="Currency 5 2 4 2 5" xfId="15737" xr:uid="{E729032C-0C99-45F8-AE83-A66126EFFACB}"/>
    <cellStyle name="Currency 5 2 4 3" xfId="2049" xr:uid="{00000000-0005-0000-0000-0000EB030000}"/>
    <cellStyle name="Currency 5 2 4 4" xfId="4435" xr:uid="{EAF59091-946C-4F5C-9343-3EB106ED6014}"/>
    <cellStyle name="Currency 5 2 4 4 2" xfId="9206" xr:uid="{9DE673C5-9FAC-4C6B-A3AD-1258CD7F4F41}"/>
    <cellStyle name="Currency 5 2 4 4 2 2" xfId="19586" xr:uid="{7306ABE8-FFF7-463F-8A00-99CCC9E3B069}"/>
    <cellStyle name="Currency 5 2 4 4 2 3" xfId="31100" xr:uid="{04F8AB4D-3583-413E-A867-E9E1E954177D}"/>
    <cellStyle name="Currency 5 2 4 4 2 4" xfId="30896" xr:uid="{033065B8-3DEE-4E7E-9008-7D6E15491596}"/>
    <cellStyle name="Currency 5 2 4 4 3" xfId="12039" xr:uid="{84643D44-AB5A-4804-B4B3-D8D413675A2D}"/>
    <cellStyle name="Currency 5 2 4 4 3 2" xfId="22419" xr:uid="{BB6414FD-0893-461E-A134-D075A290A690}"/>
    <cellStyle name="Currency 5 2 4 4 4" xfId="28672" xr:uid="{D727F6B1-6619-4645-A993-510B5AE51350}"/>
    <cellStyle name="Currency 5 2 4 4 5" xfId="28189" xr:uid="{E3AEF5FB-7525-4F93-99F2-9954E237AACE}"/>
    <cellStyle name="Currency 5 2 4 4 6" xfId="16753" xr:uid="{3E4750C6-930A-4339-AE91-F90BECE985F2}"/>
    <cellStyle name="Currency 5 2 4 5" xfId="5709" xr:uid="{81CCBD4C-4647-4780-BDEB-D175A3F5ADBE}"/>
    <cellStyle name="Currency 5 2 4 5 2" xfId="29693" xr:uid="{5AD77B6F-1F47-49A8-8F2D-FBDD0BA971A3}"/>
    <cellStyle name="Currency 5 2 4 5 2 2" xfId="30994" xr:uid="{61B4BDAA-FE5F-4AB7-9E5D-32E54EF4F78A}"/>
    <cellStyle name="Currency 5 2 4 6" xfId="22715" xr:uid="{912E2D58-135C-466F-977B-D7FCE32E6FF0}"/>
    <cellStyle name="Currency 5 2 4 7" xfId="13630" xr:uid="{3CE5B02C-94B0-4AC5-8DF4-DCF0A61C21CA}"/>
    <cellStyle name="Currency 5 2 5" xfId="1973" xr:uid="{00000000-0005-0000-0000-0000EC030000}"/>
    <cellStyle name="Currency 5 2 5 2" xfId="2889" xr:uid="{00000000-0005-0000-0000-0000D6020000}"/>
    <cellStyle name="Currency 5 2 5 2 2" xfId="8005" xr:uid="{76E26953-D137-4A0D-A497-4B6AC98CE538}"/>
    <cellStyle name="Currency 5 2 5 2 2 2" xfId="28656" xr:uid="{63423EA7-9E9C-41A3-9548-819C174CD01F}"/>
    <cellStyle name="Currency 5 2 5 2 2 2 2" xfId="31211" xr:uid="{BF6DB955-8871-4EAF-9EB8-C68B85D30551}"/>
    <cellStyle name="Currency 5 2 5 2 2 2 3" xfId="30898" xr:uid="{C2C9D297-6FFA-48E8-8FCF-9BB4213F41C3}"/>
    <cellStyle name="Currency 5 2 5 2 2 3" xfId="26011" xr:uid="{37321E1F-694C-4E0C-9870-7424F46302A7}"/>
    <cellStyle name="Currency 5 2 5 2 2 4" xfId="18385" xr:uid="{7CFBABE8-19D0-41B9-A18C-0F534E5095CC}"/>
    <cellStyle name="Currency 5 2 5 2 3" xfId="10838" xr:uid="{B90DC41B-6A12-425B-AEEF-D5D78A8A4A53}"/>
    <cellStyle name="Currency 5 2 5 2 3 2" xfId="21218" xr:uid="{3D52AE92-5923-457B-9350-B22A4AE1191A}"/>
    <cellStyle name="Currency 5 2 5 2 4" xfId="25927" xr:uid="{DAB2A62E-EF04-4D21-ABCA-3D8381BF181C}"/>
    <cellStyle name="Currency 5 2 5 2 5" xfId="15552" xr:uid="{86AEB658-238E-45DA-8F63-23B312B7D1A9}"/>
    <cellStyle name="Currency 5 2 5 3" xfId="3608" xr:uid="{00000000-0005-0000-0000-0000EC030000}"/>
    <cellStyle name="Currency 5 2 5 4" xfId="5710" xr:uid="{34D882F9-3A98-4786-A61F-2BA19F885A26}"/>
    <cellStyle name="Currency 5 2 5 4 2" xfId="29928" xr:uid="{7102F65A-C7BE-4D84-A759-F42C9E8516B6}"/>
    <cellStyle name="Currency 5 2 5 5" xfId="23044" xr:uid="{C6FB78A3-7FB3-4C8B-AE13-0BA29A31CEF6}"/>
    <cellStyle name="Currency 5 2 5 6" xfId="13389" xr:uid="{23481EF7-DAB4-448F-896D-7EFA49323FD9}"/>
    <cellStyle name="Currency 5 2 6" xfId="1965" xr:uid="{00000000-0005-0000-0000-0000ED030000}"/>
    <cellStyle name="Currency 5 2 6 2" xfId="2541" xr:uid="{00000000-0005-0000-0000-0000D7020000}"/>
    <cellStyle name="Currency 5 2 6 2 2" xfId="7665" xr:uid="{74261CAA-4101-473F-B347-C83F8EAEB42F}"/>
    <cellStyle name="Currency 5 2 6 2 2 2" xfId="18045" xr:uid="{49FBE54B-FD8E-4F2D-838F-4B8FC9ADB860}"/>
    <cellStyle name="Currency 5 2 6 2 3" xfId="10498" xr:uid="{556E629B-FE91-426B-933D-E95FA4998D76}"/>
    <cellStyle name="Currency 5 2 6 2 3 2" xfId="20878" xr:uid="{E11A0ED8-348A-4DA6-9D90-EEF14F0BBC40}"/>
    <cellStyle name="Currency 5 2 6 2 4" xfId="26577" xr:uid="{C9B861A8-D8EB-43AD-B25A-681F5470E314}"/>
    <cellStyle name="Currency 5 2 6 2 5" xfId="25902" xr:uid="{66E2E6D2-0C15-4FBD-B3CD-FFBE6CC078CC}"/>
    <cellStyle name="Currency 5 2 6 2 6" xfId="15212" xr:uid="{2507063B-74EC-4F1F-AF09-CFD95B288AF3}"/>
    <cellStyle name="Currency 5 2 6 3" xfId="3594" xr:uid="{00000000-0005-0000-0000-0000ED030000}"/>
    <cellStyle name="Currency 5 2 6 4" xfId="5703" xr:uid="{6044BC41-93EB-4D46-8847-7E28FDC1C7F0}"/>
    <cellStyle name="Currency 5 2 6 4 2" xfId="29878" xr:uid="{C483D0FC-BB86-4D28-A080-8736F3CBDE28}"/>
    <cellStyle name="Currency 5 2 6 5" xfId="23120" xr:uid="{DFB24F9D-60E6-480E-886E-475EF7F1242B}"/>
    <cellStyle name="Currency 5 2 6 6" xfId="12928" xr:uid="{244FD039-EA37-4B72-A255-228CC58257FA}"/>
    <cellStyle name="Currency 5 2 7" xfId="2235" xr:uid="{00000000-0005-0000-0000-0000CB020000}"/>
    <cellStyle name="Currency 5 2 7 2" xfId="7361" xr:uid="{46D783E5-C67D-4AD0-83C0-CF4DD70F2D04}"/>
    <cellStyle name="Currency 5 2 7 2 2" xfId="26297" xr:uid="{0094EF5E-9118-446E-8932-915721C49C84}"/>
    <cellStyle name="Currency 5 2 7 2 2 2" xfId="31174" xr:uid="{0ABF76C8-146E-4EA9-9EF4-12330D97B2F4}"/>
    <cellStyle name="Currency 5 2 7 2 2 3" xfId="30899" xr:uid="{B13E3068-9BEB-46ED-BF85-C4985B631957}"/>
    <cellStyle name="Currency 5 2 7 2 3" xfId="26141" xr:uid="{8D63E90A-D234-400F-9E75-4182E9C21698}"/>
    <cellStyle name="Currency 5 2 7 2 4" xfId="17741" xr:uid="{F397A08D-393B-4E26-BD24-2E6F720FBD36}"/>
    <cellStyle name="Currency 5 2 7 3" xfId="10194" xr:uid="{E9F0637B-A05F-4E9D-8BA2-C2EBC2EFAA4D}"/>
    <cellStyle name="Currency 5 2 7 3 2" xfId="20574" xr:uid="{BC39AA1D-EDCB-4BA3-9D5E-5853FA61C57D}"/>
    <cellStyle name="Currency 5 2 7 4" xfId="25305" xr:uid="{35146824-73C6-468D-82D5-4BCD67342811}"/>
    <cellStyle name="Currency 5 2 7 5" xfId="14908" xr:uid="{7EB1EE87-E11D-47CB-A2B8-C4724D639E82}"/>
    <cellStyle name="Currency 5 2 8" xfId="3891" xr:uid="{F5558CD4-A4A2-4E3D-AB6A-144E8681197F}"/>
    <cellStyle name="Currency 5 2 8 2" xfId="8722" xr:uid="{2F1B63F7-D083-429E-B1CA-1A6BFE7DDEA4}"/>
    <cellStyle name="Currency 5 2 8 2 2" xfId="19102" xr:uid="{AA81A8B7-20C9-4F9B-90A1-BEB1376ACEFA}"/>
    <cellStyle name="Currency 5 2 8 3" xfId="11555" xr:uid="{75471A33-C8F0-40CF-B5BF-4A81D5F9A038}"/>
    <cellStyle name="Currency 5 2 8 3 2" xfId="21935" xr:uid="{1A25BBFC-EAD0-476B-B10E-5BE1DFD38444}"/>
    <cellStyle name="Currency 5 2 8 4" xfId="27960" xr:uid="{38D58FC1-9BAF-45DE-9227-885220FBB692}"/>
    <cellStyle name="Currency 5 2 8 5" xfId="28578" xr:uid="{145D1AFD-484B-4FDE-876F-13C665ED8789}"/>
    <cellStyle name="Currency 5 2 8 6" xfId="16269" xr:uid="{82A908FC-D9AF-4CB9-9FAE-0596054F1EA2}"/>
    <cellStyle name="Currency 5 2 9" xfId="4973" xr:uid="{83D789FE-00E7-4353-9F50-F27A53E5C0A6}"/>
    <cellStyle name="Currency 5 2 9 2" xfId="25928" xr:uid="{D31F2547-600E-4F5D-B779-A3F82E3BA780}"/>
    <cellStyle name="Currency 5 2 9 3" xfId="27070" xr:uid="{080F0B0A-5BC7-4901-AD69-507C20B1622B}"/>
    <cellStyle name="Currency 5 2 9 4" xfId="14268" xr:uid="{5C56210C-0634-43D4-9558-692036755A96}"/>
    <cellStyle name="Currency 5 3" xfId="594" xr:uid="{00000000-0005-0000-0000-0000EE030000}"/>
    <cellStyle name="Currency 5 3 10" xfId="9557" xr:uid="{2A505504-F946-417F-8A75-43BF4BB35F9D}"/>
    <cellStyle name="Currency 5 3 10 2" xfId="19937" xr:uid="{A7220A94-B2B4-4AE1-9570-D96C08F7CB0B}"/>
    <cellStyle name="Currency 5 3 11" xfId="23032" xr:uid="{526A7DBF-D3D2-442D-9A54-DD31D9FDF6E8}"/>
    <cellStyle name="Currency 5 3 12" xfId="12532" xr:uid="{20BE156C-F121-4FA0-B6FD-EE6E99003D67}"/>
    <cellStyle name="Currency 5 3 2" xfId="1975" xr:uid="{00000000-0005-0000-0000-0000EF030000}"/>
    <cellStyle name="Currency 5 3 2 2" xfId="3113" xr:uid="{00000000-0005-0000-0000-0000DA020000}"/>
    <cellStyle name="Currency 5 3 2 2 2" xfId="6174" xr:uid="{2A83A707-9693-4504-A63C-CB91999D274E}"/>
    <cellStyle name="Currency 5 3 2 2 2 2" xfId="24180" xr:uid="{957406F0-CF59-4D3C-9C8C-E18064A609A3}"/>
    <cellStyle name="Currency 5 3 2 2 2 2 2" xfId="28715" xr:uid="{30692465-3C1C-4D4C-BF5B-4B86D75AD3A7}"/>
    <cellStyle name="Currency 5 3 2 2 2 2 3" xfId="31150" xr:uid="{50F8AEFD-436B-4734-8134-882238514C1B}"/>
    <cellStyle name="Currency 5 3 2 2 2 3" xfId="28080" xr:uid="{44E0DBA9-7F9D-4F75-A250-7B439F25517A}"/>
    <cellStyle name="Currency 5 3 2 2 2 4" xfId="15739" xr:uid="{ECECBAE7-FE6A-418C-A364-9CC2967EB8CB}"/>
    <cellStyle name="Currency 5 3 2 2 3" xfId="8192" xr:uid="{B638F41F-98D3-49A1-A601-35D9335CCE81}"/>
    <cellStyle name="Currency 5 3 2 2 3 2" xfId="18572" xr:uid="{DCE59326-8858-4E51-A3B0-845F3FA7CFDF}"/>
    <cellStyle name="Currency 5 3 2 2 4" xfId="11025" xr:uid="{56957B04-499B-48B4-98D4-D7E7F4C67751}"/>
    <cellStyle name="Currency 5 3 2 2 4 2" xfId="21405" xr:uid="{8C77967D-6BBC-4B84-B128-12C314811052}"/>
    <cellStyle name="Currency 5 3 2 2 5" xfId="24903" xr:uid="{54FD32AF-935F-4AE0-935A-654E37BB2CEA}"/>
    <cellStyle name="Currency 5 3 2 2 5 2" xfId="30076" xr:uid="{F958E69A-68BF-4BA9-81F7-14578EED27A9}"/>
    <cellStyle name="Currency 5 3 2 2 6" xfId="26920" xr:uid="{AF32DBC3-ACF6-4745-AD7B-F110F70C1559}"/>
    <cellStyle name="Currency 5 3 2 2 7" xfId="13632" xr:uid="{76CCBC9C-1C00-49D1-B059-63613061B900}"/>
    <cellStyle name="Currency 5 3 2 3" xfId="2702" xr:uid="{00000000-0005-0000-0000-0000D9020000}"/>
    <cellStyle name="Currency 5 3 2 3 2" xfId="7825" xr:uid="{5C7BCAA3-9C9F-492F-8861-2AD267BF934E}"/>
    <cellStyle name="Currency 5 3 2 3 2 2" xfId="27067" xr:uid="{55EF035C-8796-42AA-B3B7-EB9756ADAED2}"/>
    <cellStyle name="Currency 5 3 2 3 2 3" xfId="27408" xr:uid="{24DD1B34-5BDA-469F-96C6-8E6E015D9E3F}"/>
    <cellStyle name="Currency 5 3 2 3 2 4" xfId="18205" xr:uid="{12DA4345-B994-4CCF-88F1-B9C2539AD072}"/>
    <cellStyle name="Currency 5 3 2 3 3" xfId="10658" xr:uid="{2C015DA8-CF23-4D00-8256-2EACF4E418A2}"/>
    <cellStyle name="Currency 5 3 2 3 3 2" xfId="21038" xr:uid="{70FD7D19-0E93-462C-9581-32C4AEB2F859}"/>
    <cellStyle name="Currency 5 3 2 3 4" xfId="24099" xr:uid="{FB9ECE9D-A2D2-4743-BCED-964CFCC7B75D}"/>
    <cellStyle name="Currency 5 3 2 3 5" xfId="15372" xr:uid="{9C8C138F-CE6E-4288-94A8-950FEF0B812D}"/>
    <cellStyle name="Currency 5 3 2 4" xfId="3700" xr:uid="{00000000-0005-0000-0000-0000EF030000}"/>
    <cellStyle name="Currency 5 3 2 4 2" xfId="26890" xr:uid="{C9DBE510-EFCE-4A0C-8EE8-48DD9ED241FF}"/>
    <cellStyle name="Currency 5 3 2 4 3" xfId="26496" xr:uid="{49081016-EABC-4DB1-B361-D6F414E29952}"/>
    <cellStyle name="Currency 5 3 2 5" xfId="4279" xr:uid="{313F8346-39CD-4124-8B3A-C4CAB3DD2ECA}"/>
    <cellStyle name="Currency 5 3 2 5 2" xfId="9050" xr:uid="{099BCFBD-F523-4301-A1A6-C0079B714369}"/>
    <cellStyle name="Currency 5 3 2 5 2 2" xfId="19430" xr:uid="{27CFA0D3-4438-46F6-878B-42D727E86880}"/>
    <cellStyle name="Currency 5 3 2 5 2 3" xfId="31054" xr:uid="{033E1420-9C77-473B-804F-C41CBED77E74}"/>
    <cellStyle name="Currency 5 3 2 5 2 4" xfId="30900" xr:uid="{13CA0AD7-30C4-4001-B64F-03E7560C4A03}"/>
    <cellStyle name="Currency 5 3 2 5 3" xfId="11883" xr:uid="{E5116A94-E160-444D-A2C3-020F35D29607}"/>
    <cellStyle name="Currency 5 3 2 5 3 2" xfId="22263" xr:uid="{D7658E5A-BB9F-4E05-855D-29A5263DD5F0}"/>
    <cellStyle name="Currency 5 3 2 5 4" xfId="26953" xr:uid="{95732337-E1E3-4AC6-B7DD-8469E5DEFCBB}"/>
    <cellStyle name="Currency 5 3 2 5 5" xfId="27488" xr:uid="{B5F126A9-6131-4F53-870D-FC414775705C}"/>
    <cellStyle name="Currency 5 3 2 5 6" xfId="16597" xr:uid="{CC305DE1-2E81-4E5A-9508-CAE9EA08AB9C}"/>
    <cellStyle name="Currency 5 3 2 6" xfId="5712" xr:uid="{2162A165-A601-451F-A59D-9BF2EFCF87E1}"/>
    <cellStyle name="Currency 5 3 2 6 2" xfId="29730" xr:uid="{7E661BEA-FF8D-4BD4-AFEB-927EC4D8CCA8}"/>
    <cellStyle name="Currency 5 3 2 6 2 2" xfId="30995" xr:uid="{6539BE70-08E3-4AA4-B58E-F300449EC90E}"/>
    <cellStyle name="Currency 5 3 2 7" xfId="22909" xr:uid="{2A10CFEC-0929-4835-ABE0-3A392EEEC7A6}"/>
    <cellStyle name="Currency 5 3 2 8" xfId="13119" xr:uid="{47A9C792-CC8F-4DF3-B7EE-6BD5C7B06878}"/>
    <cellStyle name="Currency 5 3 2 9" xfId="29996" xr:uid="{2C104A3A-A926-488C-8CAB-843E476B7B22}"/>
    <cellStyle name="Currency 5 3 3" xfId="1976" xr:uid="{00000000-0005-0000-0000-0000F0030000}"/>
    <cellStyle name="Currency 5 3 3 2" xfId="3114" xr:uid="{00000000-0005-0000-0000-0000DB020000}"/>
    <cellStyle name="Currency 5 3 3 2 2" xfId="8193" xr:uid="{86FFB7B9-2A55-4AB6-B2B2-D1802A59687B}"/>
    <cellStyle name="Currency 5 3 3 2 2 2" xfId="28859" xr:uid="{01C80663-FA5B-4EA7-9670-DC6D2E0C723D}"/>
    <cellStyle name="Currency 5 3 3 2 2 2 2" xfId="31239" xr:uid="{3C0EFCA0-5665-4D69-876A-58B83D160D6D}"/>
    <cellStyle name="Currency 5 3 3 2 2 2 3" xfId="30902" xr:uid="{DFA99822-3024-4E51-8F42-35A278ABE4E4}"/>
    <cellStyle name="Currency 5 3 3 2 2 3" xfId="26629" xr:uid="{685863A7-BFEF-415D-A2CE-7B02227AD743}"/>
    <cellStyle name="Currency 5 3 3 2 2 4" xfId="18573" xr:uid="{2B83C1F7-E7AD-42DC-AFA0-80882660E932}"/>
    <cellStyle name="Currency 5 3 3 2 3" xfId="11026" xr:uid="{D850F367-3396-4AD9-B76D-E56459C3DE3C}"/>
    <cellStyle name="Currency 5 3 3 2 3 2" xfId="21406" xr:uid="{C9751C7E-EED7-40B7-99CB-553163E6D914}"/>
    <cellStyle name="Currency 5 3 3 2 4" xfId="24125" xr:uid="{F1D85D90-2F0F-4588-A85A-C8D9E996F941}"/>
    <cellStyle name="Currency 5 3 3 2 5" xfId="15740" xr:uid="{0A1C1433-46CA-4D11-98FF-9932F571D779}"/>
    <cellStyle name="Currency 5 3 3 3" xfId="2087" xr:uid="{00000000-0005-0000-0000-0000F0030000}"/>
    <cellStyle name="Currency 5 3 3 4" xfId="4436" xr:uid="{20CFB897-666F-4149-87D6-72BD94186F0A}"/>
    <cellStyle name="Currency 5 3 3 4 2" xfId="9207" xr:uid="{FEBB92A8-84BF-498D-9CC9-F630B4376368}"/>
    <cellStyle name="Currency 5 3 3 4 2 2" xfId="19587" xr:uid="{62507DBF-4272-4F62-BCDC-95743CA0B033}"/>
    <cellStyle name="Currency 5 3 3 4 2 3" xfId="31101" xr:uid="{785265B5-1F83-4815-9163-77914337B262}"/>
    <cellStyle name="Currency 5 3 3 4 2 4" xfId="30901" xr:uid="{7FC14047-A419-4FF0-AC80-82C714D7AF82}"/>
    <cellStyle name="Currency 5 3 3 4 3" xfId="12040" xr:uid="{6051F4A6-5D37-4162-ADF9-79B7787E3719}"/>
    <cellStyle name="Currency 5 3 3 4 3 2" xfId="22420" xr:uid="{2436F9F3-320D-4752-9AF1-E43DC261CDA1}"/>
    <cellStyle name="Currency 5 3 3 4 4" xfId="16754" xr:uid="{6F6A6062-2CE2-4B46-864C-7998CC3BFE47}"/>
    <cellStyle name="Currency 5 3 3 5" xfId="5713" xr:uid="{B225AD9D-70E2-4841-A531-CDA142155BD0}"/>
    <cellStyle name="Currency 5 3 3 5 2" xfId="29697" xr:uid="{A379AF37-E0F1-412B-A298-3E3C42206E20}"/>
    <cellStyle name="Currency 5 3 3 5 2 2" xfId="30996" xr:uid="{1F76261D-623D-47D8-8A94-50739780B2FC}"/>
    <cellStyle name="Currency 5 3 3 6" xfId="23072" xr:uid="{F18CE366-3398-446C-8744-B602531D5D21}"/>
    <cellStyle name="Currency 5 3 3 7" xfId="13633" xr:uid="{DF8FB77F-CD78-4108-AC65-79380C8B667D}"/>
    <cellStyle name="Currency 5 3 4" xfId="1974" xr:uid="{00000000-0005-0000-0000-0000F1030000}"/>
    <cellStyle name="Currency 5 3 4 2" xfId="3112" xr:uid="{00000000-0005-0000-0000-0000DC020000}"/>
    <cellStyle name="Currency 5 3 4 2 2" xfId="8191" xr:uid="{12605518-45C2-4A5E-B142-B539828DFC7C}"/>
    <cellStyle name="Currency 5 3 4 2 2 2" xfId="28858" xr:uid="{F2C64340-B6DF-456D-A36F-9ED0B197E7CF}"/>
    <cellStyle name="Currency 5 3 4 2 2 3" xfId="28283" xr:uid="{50F5FF16-544C-433F-AD2A-CC87A8B1AA2D}"/>
    <cellStyle name="Currency 5 3 4 2 2 4" xfId="18571" xr:uid="{2A125001-18F0-499F-A790-154D829D4369}"/>
    <cellStyle name="Currency 5 3 4 2 3" xfId="11024" xr:uid="{EBBBB68E-B7A9-4727-B8A5-CA63FBCD5FE7}"/>
    <cellStyle name="Currency 5 3 4 2 3 2" xfId="21404" xr:uid="{E180010A-2FCD-46F1-BA44-5BA0B1F655D8}"/>
    <cellStyle name="Currency 5 3 4 2 4" xfId="22874" xr:uid="{F8FA9813-888C-472C-A853-49F365954C32}"/>
    <cellStyle name="Currency 5 3 4 2 5" xfId="15738" xr:uid="{7F15E761-E3B1-4282-80AD-D5D4A5947524}"/>
    <cellStyle name="Currency 5 3 4 3" xfId="3545" xr:uid="{00000000-0005-0000-0000-0000F1030000}"/>
    <cellStyle name="Currency 5 3 4 4" xfId="5711" xr:uid="{3EEC26B5-3962-41F9-B6A3-EC813AA1EBAC}"/>
    <cellStyle name="Currency 5 3 4 4 2" xfId="29976" xr:uid="{D1112619-8F7B-4CEF-915B-708D2443B095}"/>
    <cellStyle name="Currency 5 3 4 5" xfId="24981" xr:uid="{B04AF8FD-6114-4C71-A9D7-E976CE18350C}"/>
    <cellStyle name="Currency 5 3 4 6" xfId="13631" xr:uid="{1BA1C8B1-6A6F-459D-B36D-75354FAD0DB3}"/>
    <cellStyle name="Currency 5 3 5" xfId="2584" xr:uid="{00000000-0005-0000-0000-0000DD020000}"/>
    <cellStyle name="Currency 5 3 5 2" xfId="5848" xr:uid="{3F6A570E-8A5C-4C20-A93D-0E180E864A90}"/>
    <cellStyle name="Currency 5 3 5 2 2" xfId="26968" xr:uid="{D1EBB5CD-FC7A-4F10-B519-46CA29184018}"/>
    <cellStyle name="Currency 5 3 5 2 2 2" xfId="31186" xr:uid="{C9C22307-3BA8-47BE-87A8-DE51ADDD98DB}"/>
    <cellStyle name="Currency 5 3 5 2 2 3" xfId="30903" xr:uid="{D3CCDC70-5088-44B7-86FC-33B08181C61A}"/>
    <cellStyle name="Currency 5 3 5 2 3" xfId="27435" xr:uid="{A30D7B8C-6247-4972-9E66-87FE75BA273A}"/>
    <cellStyle name="Currency 5 3 5 2 4" xfId="15255" xr:uid="{5A8FF11C-9103-4B97-B92A-D4028022214B}"/>
    <cellStyle name="Currency 5 3 5 3" xfId="7708" xr:uid="{9460C487-FB9F-432D-B8BA-58C64B66EF9C}"/>
    <cellStyle name="Currency 5 3 5 3 2" xfId="18088" xr:uid="{F4EF039A-E7C5-446C-85C1-54823D809576}"/>
    <cellStyle name="Currency 5 3 5 4" xfId="10541" xr:uid="{76470AA5-DD44-48EC-BF0C-40932FC056F6}"/>
    <cellStyle name="Currency 5 3 5 4 2" xfId="20921" xr:uid="{3D8BF286-0DD9-4AB7-85AA-76A759003684}"/>
    <cellStyle name="Currency 5 3 5 5" xfId="22928" xr:uid="{EB799ACC-0960-4BBD-AFBD-116C4BD090D4}"/>
    <cellStyle name="Currency 5 3 5 6" xfId="12971" xr:uid="{15AE4B7D-C61A-47C5-9B30-FD9BCA05DBB6}"/>
    <cellStyle name="Currency 5 3 6" xfId="2301" xr:uid="{00000000-0005-0000-0000-0000D8020000}"/>
    <cellStyle name="Currency 5 3 6 2" xfId="7427" xr:uid="{37D454D2-98EC-4ECA-875B-525C939A12B9}"/>
    <cellStyle name="Currency 5 3 6 2 2" xfId="17807" xr:uid="{FD2A3EEF-D7B3-4708-9FF7-7DBA0EEEC3A6}"/>
    <cellStyle name="Currency 5 3 6 3" xfId="10260" xr:uid="{66DE0595-77D0-44E2-BBAB-22A938590D29}"/>
    <cellStyle name="Currency 5 3 6 3 2" xfId="20640" xr:uid="{5A5654FD-D243-4742-BB0B-511AAA74AA3D}"/>
    <cellStyle name="Currency 5 3 6 4" xfId="24667" xr:uid="{953EE173-511B-4B9D-A92A-2D18C7063975}"/>
    <cellStyle name="Currency 5 3 6 5" xfId="28652" xr:uid="{8A1E049F-A38F-4793-A084-89101582F1E5}"/>
    <cellStyle name="Currency 5 3 6 6" xfId="14974" xr:uid="{A75CB0B2-BEB0-40BE-BC81-57A1FBA3825F}"/>
    <cellStyle name="Currency 5 3 7" xfId="3832" xr:uid="{4F7D27AA-E36A-485B-B1CA-FAD81716445B}"/>
    <cellStyle name="Currency 5 3 7 2" xfId="8664" xr:uid="{CA439490-CAC7-4667-8AAC-FC5DAB444913}"/>
    <cellStyle name="Currency 5 3 7 2 2" xfId="19044" xr:uid="{CA2B8348-30AA-4FB0-AE43-CECC40FCD663}"/>
    <cellStyle name="Currency 5 3 7 3" xfId="11497" xr:uid="{B425CEAF-FDE3-4E01-8713-78F3DCD91BC4}"/>
    <cellStyle name="Currency 5 3 7 3 2" xfId="21877" xr:uid="{D7EFDDC8-32C9-4BC3-A30B-61BCCA7B0596}"/>
    <cellStyle name="Currency 5 3 7 4" xfId="26161" xr:uid="{02640B68-3BEC-48B3-AC71-22D042167650}"/>
    <cellStyle name="Currency 5 3 7 5" xfId="25942" xr:uid="{B7C5EF07-BCE7-453B-898D-822557617857}"/>
    <cellStyle name="Currency 5 3 7 6" xfId="16211" xr:uid="{E8BDBC14-C79C-495C-87FC-BF87E75E23FC}"/>
    <cellStyle name="Currency 5 3 8" xfId="4976" xr:uid="{72549817-FBAA-4BE4-BCFB-74426F487CE8}"/>
    <cellStyle name="Currency 5 3 8 2" xfId="14271" xr:uid="{84018680-E061-4D9B-B808-5B964A2F0278}"/>
    <cellStyle name="Currency 5 3 9" xfId="6724" xr:uid="{7F742B85-07C3-4481-90BB-0054BDEEFD95}"/>
    <cellStyle name="Currency 5 3 9 2" xfId="17104" xr:uid="{86DC57A8-873C-436C-A7EF-6D6D1E4794F1}"/>
    <cellStyle name="Currency 5 4" xfId="595" xr:uid="{00000000-0005-0000-0000-0000F2030000}"/>
    <cellStyle name="Currency 5 4 10" xfId="12690" xr:uid="{91FE20A7-7F48-4F48-AD49-63CAB8CF3EEC}"/>
    <cellStyle name="Currency 5 4 2" xfId="1978" xr:uid="{00000000-0005-0000-0000-0000F3030000}"/>
    <cellStyle name="Currency 5 4 2 2" xfId="3115" xr:uid="{00000000-0005-0000-0000-0000DF020000}"/>
    <cellStyle name="Currency 5 4 2 2 2" xfId="8194" xr:uid="{608C7477-457B-446D-B4DA-1DE51946CB0C}"/>
    <cellStyle name="Currency 5 4 2 2 2 2" xfId="28860" xr:uid="{E574C560-A659-49CE-8A64-D1A07C293872}"/>
    <cellStyle name="Currency 5 4 2 2 2 3" xfId="27736" xr:uid="{A8559155-7CA4-4F41-9566-ACCBE439BD16}"/>
    <cellStyle name="Currency 5 4 2 2 2 4" xfId="18574" xr:uid="{326B5A18-FE67-48F1-857D-9002C90345F5}"/>
    <cellStyle name="Currency 5 4 2 2 3" xfId="11027" xr:uid="{92F448A3-E2F1-491A-BEB4-F0D29626B307}"/>
    <cellStyle name="Currency 5 4 2 2 3 2" xfId="21407" xr:uid="{8E9DA054-293F-4B35-9F07-D93D74CA882A}"/>
    <cellStyle name="Currency 5 4 2 2 4" xfId="23746" xr:uid="{0CC4DA2D-40A8-4977-A8A0-7877AAC19348}"/>
    <cellStyle name="Currency 5 4 2 2 5" xfId="15741" xr:uid="{A7D646FF-DCED-4ADD-A46C-B4FB30D778F5}"/>
    <cellStyle name="Currency 5 4 2 3" xfId="3642" xr:uid="{00000000-0005-0000-0000-0000F3030000}"/>
    <cellStyle name="Currency 5 4 2 4" xfId="5714" xr:uid="{671213EE-3688-4CDB-B942-51A717C3AE88}"/>
    <cellStyle name="Currency 5 4 2 4 2" xfId="29783" xr:uid="{19716B96-BD5D-41F7-9047-88F0E9D8F84C}"/>
    <cellStyle name="Currency 5 4 2 5" xfId="22822" xr:uid="{93D8A375-BAFB-437F-86FC-856A9BB2B527}"/>
    <cellStyle name="Currency 5 4 2 6" xfId="13634" xr:uid="{59CC9632-D058-4580-807A-C5EA2077C297}"/>
    <cellStyle name="Currency 5 4 3" xfId="1979" xr:uid="{00000000-0005-0000-0000-0000F4030000}"/>
    <cellStyle name="Currency 5 4 3 2" xfId="2699" xr:uid="{00000000-0005-0000-0000-0000E0020000}"/>
    <cellStyle name="Currency 5 4 3 2 2" xfId="7822" xr:uid="{9341D43D-1C0E-42BD-9D8B-CA18E72E65F2}"/>
    <cellStyle name="Currency 5 4 3 2 2 2" xfId="18202" xr:uid="{EB82C059-FCC5-413A-933D-7D4E33815D96}"/>
    <cellStyle name="Currency 5 4 3 2 3" xfId="10655" xr:uid="{B84212C0-4E2C-4BC6-AF4A-87BB56C1A2BC}"/>
    <cellStyle name="Currency 5 4 3 2 3 2" xfId="21035" xr:uid="{0E5706C4-251B-4ACD-847A-54DAED91BE3A}"/>
    <cellStyle name="Currency 5 4 3 2 4" xfId="15369" xr:uid="{1DDD8357-BD14-4A90-A5B6-F047397DF222}"/>
    <cellStyle name="Currency 5 4 3 2 5" xfId="30459" xr:uid="{C4BF89D7-9F8D-4225-9959-7ECED6738608}"/>
    <cellStyle name="Currency 5 4 3 3" xfId="2076" xr:uid="{00000000-0005-0000-0000-0000F4030000}"/>
    <cellStyle name="Currency 5 4 3 4" xfId="5715" xr:uid="{C626BE1A-2589-41B4-9BF0-6DAE18296A2F}"/>
    <cellStyle name="Currency 5 4 3 4 2" xfId="29761" xr:uid="{0D89A086-9FE6-4E3D-B526-1494DED2FF2F}"/>
    <cellStyle name="Currency 5 4 3 5" xfId="24140" xr:uid="{A701F4B5-A178-4B62-9F6D-3F10986EB839}"/>
    <cellStyle name="Currency 5 4 3 6" xfId="13116" xr:uid="{016BC64A-2097-4BBD-A94A-7AB945153B0D}"/>
    <cellStyle name="Currency 5 4 4" xfId="1977" xr:uid="{00000000-0005-0000-0000-0000F5030000}"/>
    <cellStyle name="Currency 5 4 4 2" xfId="4687" xr:uid="{4A9AF939-667D-426D-BF72-468498A1B299}"/>
    <cellStyle name="Currency 5 4 4 2 2" xfId="9418" xr:uid="{DCC31A4E-62FC-4BBF-B111-099F2404D1D3}"/>
    <cellStyle name="Currency 5 4 4 2 2 2" xfId="19798" xr:uid="{1A9D43C8-75CA-4A65-86DA-6C19B5A8B3C2}"/>
    <cellStyle name="Currency 5 4 4 2 3" xfId="12251" xr:uid="{A6A378A7-7F53-4A49-B81B-6D854337725F}"/>
    <cellStyle name="Currency 5 4 4 2 3 2" xfId="22631" xr:uid="{036EA76D-6C2F-4A47-BAFD-8A3C8A6EB59F}"/>
    <cellStyle name="Currency 5 4 4 2 4" xfId="26956" xr:uid="{A643EE9A-7110-41F1-BE5E-9E5F937DAD2E}"/>
    <cellStyle name="Currency 5 4 4 2 5" xfId="27889" xr:uid="{B1C1B6A2-8145-467F-BFC5-731084B68B53}"/>
    <cellStyle name="Currency 5 4 4 2 6" xfId="16965" xr:uid="{FAF55C85-0749-4872-95DC-8EF33A3C598C}"/>
    <cellStyle name="Currency 5 4 4 3" xfId="25437" xr:uid="{CA55A9C6-C83B-4E04-9403-84DCF3766DC3}"/>
    <cellStyle name="Currency 5 4 5" xfId="4143" xr:uid="{4351797D-9F35-45B9-A501-D6C8B37865AB}"/>
    <cellStyle name="Currency 5 4 5 2" xfId="8914" xr:uid="{58F36EE9-2E46-479C-9774-5A44F1F69E95}"/>
    <cellStyle name="Currency 5 4 5 2 2" xfId="29015" xr:uid="{2A89CA53-4B3E-48BB-BFC5-A31C57775E4F}"/>
    <cellStyle name="Currency 5 4 5 2 3" xfId="27420" xr:uid="{9F5A11DB-F689-4946-97CF-E74A490888DF}"/>
    <cellStyle name="Currency 5 4 5 2 4" xfId="19294" xr:uid="{8310129C-6CF4-4DC5-AFA2-A7C7B72CA879}"/>
    <cellStyle name="Currency 5 4 5 2 5" xfId="31022" xr:uid="{FA1B9D74-2E46-4D44-8B9F-96DCD9E4367B}"/>
    <cellStyle name="Currency 5 4 5 3" xfId="11747" xr:uid="{EA5370BB-422B-45AF-91B1-117312D9EF82}"/>
    <cellStyle name="Currency 5 4 5 3 2" xfId="22127" xr:uid="{4FB895CC-5250-42D6-B349-900B7EC8493D}"/>
    <cellStyle name="Currency 5 4 5 4" xfId="25807" xr:uid="{1B0D57D7-4222-41ED-906A-604F94DFF6BF}"/>
    <cellStyle name="Currency 5 4 5 5" xfId="16461" xr:uid="{89F97546-8E0D-4D87-BD1D-2D9C95D03802}"/>
    <cellStyle name="Currency 5 4 6" xfId="4977" xr:uid="{05AA86AA-B956-4C7D-A85F-E71ECC7E3D77}"/>
    <cellStyle name="Currency 5 4 6 2" xfId="27406" xr:uid="{1D6F3CF0-6FC0-4471-864E-B6327B69F8F3}"/>
    <cellStyle name="Currency 5 4 6 3" xfId="28474" xr:uid="{7FB88171-DFFE-466B-8BFD-5009AC714BDE}"/>
    <cellStyle name="Currency 5 4 6 4" xfId="14272" xr:uid="{7F2B38FB-4F6E-42CE-8FAB-D074634CBA5E}"/>
    <cellStyle name="Currency 5 4 7" xfId="6725" xr:uid="{F09D6F83-2D9D-49C9-A0DD-63FB6631CDAF}"/>
    <cellStyle name="Currency 5 4 7 2" xfId="27470" xr:uid="{3E163E22-5C8D-462B-A9C0-375C535D2B24}"/>
    <cellStyle name="Currency 5 4 7 3" xfId="26589" xr:uid="{FFE8322E-E7E0-4E1B-94B0-854A7D0E1DC2}"/>
    <cellStyle name="Currency 5 4 7 4" xfId="17105" xr:uid="{3FDF2449-9107-48F9-AB7E-CCFE792520C0}"/>
    <cellStyle name="Currency 5 4 8" xfId="9558" xr:uid="{FFB26C31-5CDB-487B-B8B5-EA32DD2E44C9}"/>
    <cellStyle name="Currency 5 4 8 2" xfId="19938" xr:uid="{5F7B9E25-5849-4F68-B7D7-0E93C280E9FF}"/>
    <cellStyle name="Currency 5 4 9" xfId="24091" xr:uid="{0C8BFE14-6BAD-41F0-B421-3FE0ED6862E4}"/>
    <cellStyle name="Currency 5 5" xfId="596" xr:uid="{00000000-0005-0000-0000-0000F6030000}"/>
    <cellStyle name="Currency 5 5 10" xfId="13635" xr:uid="{C24FF668-0F55-4C40-B058-589BF35CA821}"/>
    <cellStyle name="Currency 5 5 2" xfId="1981" xr:uid="{00000000-0005-0000-0000-0000F7030000}"/>
    <cellStyle name="Currency 5 5 2 2" xfId="25668" xr:uid="{790EC5A2-5E7E-41A1-9E04-568B7350D030}"/>
    <cellStyle name="Currency 5 5 2 2 2" xfId="29791" xr:uid="{1F4A1241-11FA-4754-B428-B23B31049367}"/>
    <cellStyle name="Currency 5 5 2 2 2 2" xfId="30905" xr:uid="{80A3C272-8E3F-47B7-88D9-24B437AF7685}"/>
    <cellStyle name="Currency 5 5 2 3" xfId="23371" xr:uid="{B1715BAC-BC59-417D-8714-CAE2DF61EF57}"/>
    <cellStyle name="Currency 5 5 2 4" xfId="30069"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8" xr:uid="{9F8D59D1-09B3-40C2-8B8B-F268F51DD1BB}"/>
    <cellStyle name="Currency 5 5 5 2 2" xfId="19588" xr:uid="{E3D20698-26E1-4A07-B56F-F00E9B23B379}"/>
    <cellStyle name="Currency 5 5 5 2 3" xfId="31102" xr:uid="{B937916B-8AE6-4502-9C61-03713E9CBD21}"/>
    <cellStyle name="Currency 5 5 5 2 4" xfId="30904" xr:uid="{4ACA4BB3-F1EB-41B8-9D97-8BA7228130D4}"/>
    <cellStyle name="Currency 5 5 5 3" xfId="12041" xr:uid="{F5B7CD9A-2460-4120-9BDA-946B16A1F489}"/>
    <cellStyle name="Currency 5 5 5 3 2" xfId="22421" xr:uid="{49C8612A-B147-4726-9FC5-A28CE79D1144}"/>
    <cellStyle name="Currency 5 5 5 4" xfId="16755" xr:uid="{04719F41-4A62-4119-84DB-2843D9CB414A}"/>
    <cellStyle name="Currency 5 5 6" xfId="4978" xr:uid="{1AAFD49D-1AC0-435F-A1BE-BB2B4E0816E8}"/>
    <cellStyle name="Currency 5 5 6 2" xfId="14273" xr:uid="{1DB61BD0-C769-437A-BCF9-6F8208D65BA2}"/>
    <cellStyle name="Currency 5 5 7" xfId="6726" xr:uid="{76D83108-19A4-4119-B570-B4BB73744FC8}"/>
    <cellStyle name="Currency 5 5 7 2" xfId="17106" xr:uid="{3F366261-FB4D-4435-85E6-7F4A971C6329}"/>
    <cellStyle name="Currency 5 5 8" xfId="9559" xr:uid="{EE655E4D-0198-4FDF-B8D8-1829D78D95FE}"/>
    <cellStyle name="Currency 5 5 8 2" xfId="19939" xr:uid="{88DD83A9-4B72-41FF-83A9-1B6BD2B45F06}"/>
    <cellStyle name="Currency 5 5 9" xfId="24977" xr:uid="{8A0125E3-2A7B-4AD7-91C0-3A287C64D067}"/>
    <cellStyle name="Currency 5 6" xfId="1983" xr:uid="{00000000-0005-0000-0000-0000FA030000}"/>
    <cellStyle name="Currency 5 6 2" xfId="2888" xr:uid="{00000000-0005-0000-0000-0000E2020000}"/>
    <cellStyle name="Currency 5 6 2 2" xfId="8004" xr:uid="{2E193E91-A01E-474F-B187-BDECE44FC3CE}"/>
    <cellStyle name="Currency 5 6 2 2 2" xfId="28210" xr:uid="{14B6FC4E-13C6-486E-BD2F-5876CC7E56F9}"/>
    <cellStyle name="Currency 5 6 2 2 2 2" xfId="31202" xr:uid="{ABAD1DC5-D818-4810-B437-4255C3E9C2B6}"/>
    <cellStyle name="Currency 5 6 2 2 2 3" xfId="30906" xr:uid="{8826BB34-1D56-4F2D-8AA5-9443D9B05EC7}"/>
    <cellStyle name="Currency 5 6 2 2 3" xfId="25936" xr:uid="{7B1B73F0-B870-470B-B1FF-EC0D27148914}"/>
    <cellStyle name="Currency 5 6 2 2 4" xfId="18384" xr:uid="{76291567-BE7E-43A2-82AA-B861F2BCB18B}"/>
    <cellStyle name="Currency 5 6 2 3" xfId="10837" xr:uid="{8F3BAA17-2897-4FC4-B162-B95A2EF15202}"/>
    <cellStyle name="Currency 5 6 2 3 2" xfId="21217" xr:uid="{59BCAAB1-0305-4051-9B80-D7CB1593BCE7}"/>
    <cellStyle name="Currency 5 6 2 4" xfId="24077" xr:uid="{F76CEBF8-4834-40F1-A0A9-6F44D2561F5C}"/>
    <cellStyle name="Currency 5 6 2 5" xfId="15551" xr:uid="{42E59D82-A4BB-4E12-8D3B-A7ADF868AE10}"/>
    <cellStyle name="Currency 5 6 3" xfId="3691" xr:uid="{00000000-0005-0000-0000-0000FA030000}"/>
    <cellStyle name="Currency 5 6 4" xfId="5716" xr:uid="{44AFBA4B-F3DA-45E7-8031-F5B823D74560}"/>
    <cellStyle name="Currency 5 6 4 2" xfId="29771" xr:uid="{05354970-BE85-4C7B-82A1-A927A75CB5E7}"/>
    <cellStyle name="Currency 5 6 5" xfId="24382" xr:uid="{CEE84C07-4DD9-4E37-9909-5EA26BFF24D9}"/>
    <cellStyle name="Currency 5 6 6" xfId="13388" xr:uid="{FE2E4751-23A1-443E-A06D-B4B73D4BD3D1}"/>
    <cellStyle name="Currency 5 7" xfId="1984" xr:uid="{00000000-0005-0000-0000-0000FB030000}"/>
    <cellStyle name="Currency 5 7 2" xfId="2481" xr:uid="{00000000-0005-0000-0000-0000E3020000}"/>
    <cellStyle name="Currency 5 7 2 2" xfId="7605" xr:uid="{81B6ED4A-CE42-4A61-BC5D-69B84F9C950A}"/>
    <cellStyle name="Currency 5 7 2 2 2" xfId="17985" xr:uid="{EC1E4757-EBAC-4784-BD20-FAE4953C5107}"/>
    <cellStyle name="Currency 5 7 2 3" xfId="10438" xr:uid="{D96C0D71-7FB5-47A8-A8D2-DFF0C562FC28}"/>
    <cellStyle name="Currency 5 7 2 3 2" xfId="20818" xr:uid="{5704FB28-4B0F-4916-BAB8-DD4E455FE1C1}"/>
    <cellStyle name="Currency 5 7 2 4" xfId="28060" xr:uid="{176DABD7-062A-41D4-A3E9-5125FE11A5A2}"/>
    <cellStyle name="Currency 5 7 2 5" xfId="28111" xr:uid="{089B1CD4-9833-4307-A3A8-197B98A42D20}"/>
    <cellStyle name="Currency 5 7 2 6" xfId="15152" xr:uid="{E7288997-845B-4A37-A39E-CB8CA64486CE}"/>
    <cellStyle name="Currency 5 7 3" xfId="3647" xr:uid="{00000000-0005-0000-0000-0000FB030000}"/>
    <cellStyle name="Currency 5 7 4" xfId="5717" xr:uid="{D5A2B45C-A8A1-436C-867B-5602BB3F9600}"/>
    <cellStyle name="Currency 5 7 4 2" xfId="29866" xr:uid="{78EF0E7C-CE30-48B2-8566-392947B9B818}"/>
    <cellStyle name="Currency 5 7 5" xfId="25197" xr:uid="{F805B778-1D64-4E1D-8196-D016BB112E02}"/>
    <cellStyle name="Currency 5 7 6" xfId="12868" xr:uid="{0768B0B1-F2DF-46EA-BF3F-F005417F30AF}"/>
    <cellStyle name="Currency 5 8" xfId="1964" xr:uid="{00000000-0005-0000-0000-0000FC030000}"/>
    <cellStyle name="Currency 5 8 2" xfId="2175" xr:uid="{00000000-0005-0000-0000-0000CA020000}"/>
    <cellStyle name="Currency 5 8 2 2" xfId="7301" xr:uid="{2BA16162-0B6E-4C20-8A60-28E540FB236F}"/>
    <cellStyle name="Currency 5 8 2 2 2" xfId="17681" xr:uid="{2CEA732B-993F-4E49-B872-4050164EE667}"/>
    <cellStyle name="Currency 5 8 2 3" xfId="10134" xr:uid="{66F8AB2E-3877-4275-A413-CAAED56745D9}"/>
    <cellStyle name="Currency 5 8 2 3 2" xfId="20514" xr:uid="{F81159EA-7D78-4921-A44E-95C8EE2125C2}"/>
    <cellStyle name="Currency 5 8 2 4" xfId="26737" xr:uid="{6FD107C8-114F-437F-825E-FA84EED388ED}"/>
    <cellStyle name="Currency 5 8 2 5" xfId="26489" xr:uid="{D98CFA33-C3DA-4AA7-9704-EC68A6C02AD1}"/>
    <cellStyle name="Currency 5 8 2 6" xfId="14848" xr:uid="{E36A90A7-BB3D-4AB2-AD35-1E4820D63B8B}"/>
    <cellStyle name="Currency 5 8 3" xfId="3699" xr:uid="{00000000-0005-0000-0000-0000FC030000}"/>
    <cellStyle name="Currency 5 8 4" xfId="23105" xr:uid="{CBC88581-24CC-458C-88B9-2467C62CDA1B}"/>
    <cellStyle name="Currency 5 9" xfId="3890" xr:uid="{089FD322-7546-4AC5-8174-2B983C2A3FFE}"/>
    <cellStyle name="Currency 5 9 2" xfId="8721" xr:uid="{46C8EBAA-AF0F-49E2-B11D-4F23B851DDE3}"/>
    <cellStyle name="Currency 5 9 2 2" xfId="19101" xr:uid="{3CB0A62C-3199-451E-93BA-2F628417CE2F}"/>
    <cellStyle name="Currency 5 9 3" xfId="11554" xr:uid="{412B073C-4D5A-4365-8D2A-427813A664D6}"/>
    <cellStyle name="Currency 5 9 3 2" xfId="21934" xr:uid="{380DAE2D-2C25-449B-A3D6-DCB50C838165}"/>
    <cellStyle name="Currency 5 9 4" xfId="26138" xr:uid="{369AE772-9A07-4F68-A207-2E6415819356}"/>
    <cellStyle name="Currency 5 9 5" xfId="25848" xr:uid="{EBFBB05E-9A8E-4913-AC3E-CC6EB926AF5B}"/>
    <cellStyle name="Currency 5 9 6" xfId="16268" xr:uid="{0C6BF226-38BF-43C2-AEDA-7E1BF8DDD751}"/>
    <cellStyle name="Currency 6" xfId="597" xr:uid="{00000000-0005-0000-0000-0000FD030000}"/>
    <cellStyle name="Currency 6 10" xfId="9560" xr:uid="{1EA0F611-3155-48A5-8C31-EEC6CE029B84}"/>
    <cellStyle name="Currency 6 10 2" xfId="19940" xr:uid="{14666BCF-C789-4475-BFDE-8152F12E9745}"/>
    <cellStyle name="Currency 6 11" xfId="23618" xr:uid="{7664BDC0-6195-4172-9E81-37B7AE460F56}"/>
    <cellStyle name="Currency 6 12" xfId="12491" xr:uid="{D12D9897-9D11-4078-925E-AEBA1F89B9F2}"/>
    <cellStyle name="Currency 6 2" xfId="1986" xr:uid="{00000000-0005-0000-0000-0000FE030000}"/>
    <cellStyle name="Currency 6 2 2" xfId="3117" xr:uid="{00000000-0005-0000-0000-0000E6020000}"/>
    <cellStyle name="Currency 6 2 2 2" xfId="6175" xr:uid="{41933847-B37D-4CF3-B1C3-C2A3F0023F76}"/>
    <cellStyle name="Currency 6 2 2 2 2" xfId="25463" xr:uid="{C5B4FCA3-71BB-46EB-B165-796FF42A1962}"/>
    <cellStyle name="Currency 6 2 2 2 2 2" xfId="26041" xr:uid="{49327C3C-5CC5-4E00-A2C7-077FC4F6646A}"/>
    <cellStyle name="Currency 6 2 2 2 2 3" xfId="31159" xr:uid="{7174CBCE-36C5-49A4-8A6A-16D407A6799D}"/>
    <cellStyle name="Currency 6 2 2 2 3" xfId="27793" xr:uid="{F7BA3B34-2026-45D8-BC9D-A78B757B57CC}"/>
    <cellStyle name="Currency 6 2 2 2 4" xfId="15743" xr:uid="{96897134-F6B2-40EC-9D96-14782BAB8DB0}"/>
    <cellStyle name="Currency 6 2 2 3" xfId="8196" xr:uid="{935FC321-B1BF-4E0C-9691-C96009EC3645}"/>
    <cellStyle name="Currency 6 2 2 3 2" xfId="18576" xr:uid="{41DDD923-352C-4561-812D-9F1C77F6D68A}"/>
    <cellStyle name="Currency 6 2 2 4" xfId="11029" xr:uid="{12F3EE4D-909E-4E6C-BAB4-2A665E6B37D7}"/>
    <cellStyle name="Currency 6 2 2 4 2" xfId="21409" xr:uid="{B12CEDAB-C56F-4467-9B7D-62209E82D808}"/>
    <cellStyle name="Currency 6 2 2 5" xfId="24480" xr:uid="{B9ABA610-844E-4614-BED9-97A27F232E46}"/>
    <cellStyle name="Currency 6 2 2 5 2" xfId="30089" xr:uid="{0BC24850-1976-4B8D-9771-DD8AE4D32C86}"/>
    <cellStyle name="Currency 6 2 2 6" xfId="28367" xr:uid="{EBCA16AE-96D4-488D-A986-859CC7AA8139}"/>
    <cellStyle name="Currency 6 2 2 7" xfId="13637" xr:uid="{C0201F41-C9BE-43C8-A20F-53347090CEC1}"/>
    <cellStyle name="Currency 6 2 3" xfId="2703" xr:uid="{00000000-0005-0000-0000-0000E5020000}"/>
    <cellStyle name="Currency 6 2 3 2" xfId="7826" xr:uid="{F41249D0-7A9D-49D8-B97E-C71575881320}"/>
    <cellStyle name="Currency 6 2 3 2 2" xfId="27036" xr:uid="{C6DBE360-F8D9-4524-8089-2596FC9BD3A5}"/>
    <cellStyle name="Currency 6 2 3 2 3" xfId="28226" xr:uid="{D945A51B-627C-432C-82FB-D3AEB4B6BA7C}"/>
    <cellStyle name="Currency 6 2 3 2 4" xfId="18206" xr:uid="{E8D108F8-6C70-4CA6-BB20-483DC8D21A83}"/>
    <cellStyle name="Currency 6 2 3 3" xfId="10659" xr:uid="{EA5F64A1-BB6C-4133-87BA-209B1E04BE7A}"/>
    <cellStyle name="Currency 6 2 3 3 2" xfId="21039" xr:uid="{2209A6D1-CB4E-49BC-BE78-A9256B537895}"/>
    <cellStyle name="Currency 6 2 3 4" xfId="24804" xr:uid="{90B1C746-CEC8-4244-AC5B-0741602C24AB}"/>
    <cellStyle name="Currency 6 2 3 5" xfId="15373" xr:uid="{932ADFCE-F4FC-461A-828F-1AE3D6AE8352}"/>
    <cellStyle name="Currency 6 2 4" xfId="3655" xr:uid="{00000000-0005-0000-0000-0000FE030000}"/>
    <cellStyle name="Currency 6 2 4 2" xfId="28453" xr:uid="{63F8D999-7F7B-4DAE-890C-454CEE7A69B1}"/>
    <cellStyle name="Currency 6 2 4 3" xfId="25893" xr:uid="{7C3EFCC2-60A4-44AB-9B00-3C8AEB3CC08F}"/>
    <cellStyle name="Currency 6 2 5" xfId="4280" xr:uid="{0A54B1B6-D5EC-4B60-8488-8E844F69E768}"/>
    <cellStyle name="Currency 6 2 5 2" xfId="9051" xr:uid="{96D08450-67FA-427F-A700-EE2FA7C1E6D0}"/>
    <cellStyle name="Currency 6 2 5 2 2" xfId="19431" xr:uid="{8B446E14-3E80-406E-AB72-E793AB585FB6}"/>
    <cellStyle name="Currency 6 2 5 2 3" xfId="31055" xr:uid="{5A5FF8E9-866E-408A-B46E-C2931AFFF820}"/>
    <cellStyle name="Currency 6 2 5 2 4" xfId="30908" xr:uid="{BE2DD6EC-46BA-44B9-B70A-5F3A211DC23A}"/>
    <cellStyle name="Currency 6 2 5 3" xfId="11884" xr:uid="{6FED515D-769D-402D-BE61-E7E5C151CA14}"/>
    <cellStyle name="Currency 6 2 5 3 2" xfId="22264" xr:uid="{77DDBDA7-10D1-494E-853A-E3E54A80E644}"/>
    <cellStyle name="Currency 6 2 5 4" xfId="26218" xr:uid="{F88209D4-2611-4A4D-80C0-183001678291}"/>
    <cellStyle name="Currency 6 2 5 5" xfId="27665" xr:uid="{EDFDCC1C-357B-436A-9571-FC29BC349F21}"/>
    <cellStyle name="Currency 6 2 5 6" xfId="16598" xr:uid="{689D998D-21E7-44E1-B5E5-EEF577F2B970}"/>
    <cellStyle name="Currency 6 2 6" xfId="5719" xr:uid="{211A447E-EC8D-47DF-A862-D72C839427FA}"/>
    <cellStyle name="Currency 6 2 6 2" xfId="29731" xr:uid="{CA4427FA-A10B-4481-823D-5EF31B041201}"/>
    <cellStyle name="Currency 6 2 6 2 2" xfId="30997" xr:uid="{EF69C268-86AE-4EDB-AC7E-3233C401BC61}"/>
    <cellStyle name="Currency 6 2 7" xfId="24757" xr:uid="{E9123834-46AB-4CF8-ABC6-146C5D9A9E59}"/>
    <cellStyle name="Currency 6 2 8" xfId="13120" xr:uid="{AF98AD0D-47DC-446A-B679-F04EDFEFA06F}"/>
    <cellStyle name="Currency 6 2 9" xfId="29997" xr:uid="{9296D3E2-4786-402C-9F10-BE45CC94E49E}"/>
    <cellStyle name="Currency 6 3" xfId="1987" xr:uid="{00000000-0005-0000-0000-0000FF030000}"/>
    <cellStyle name="Currency 6 3 2" xfId="3118" xr:uid="{00000000-0005-0000-0000-0000E7020000}"/>
    <cellStyle name="Currency 6 3 2 2" xfId="8197" xr:uid="{A42269E5-EF6D-4546-883F-087D96D68D71}"/>
    <cellStyle name="Currency 6 3 2 2 2" xfId="28862" xr:uid="{D8DF697A-1BCE-42F1-B1E7-69818B45F003}"/>
    <cellStyle name="Currency 6 3 2 2 3" xfId="27522" xr:uid="{01BC7D5D-223E-4CAC-ACAC-DEE3D97D95FD}"/>
    <cellStyle name="Currency 6 3 2 2 4" xfId="18577" xr:uid="{BAFB95C7-D894-4254-9F23-CC8D8627E608}"/>
    <cellStyle name="Currency 6 3 2 3" xfId="11030" xr:uid="{DB002C45-3523-403B-92E9-95BAF0B84C52}"/>
    <cellStyle name="Currency 6 3 2 3 2" xfId="21410" xr:uid="{97F49ADB-395D-4F19-8B4A-AA2DD331D327}"/>
    <cellStyle name="Currency 6 3 2 4" xfId="23411" xr:uid="{331CA974-3839-4E27-88BD-C4F3536B56DC}"/>
    <cellStyle name="Currency 6 3 2 5" xfId="15744" xr:uid="{3D44AFBD-6996-4D3D-9D97-27BC1D839A73}"/>
    <cellStyle name="Currency 6 3 3" xfId="3548" xr:uid="{00000000-0005-0000-0000-0000FF030000}"/>
    <cellStyle name="Currency 6 3 4" xfId="4438" xr:uid="{ED58BECA-A716-49F3-8373-3BDA6CD396BE}"/>
    <cellStyle name="Currency 6 3 4 2" xfId="9209" xr:uid="{F7AB1362-96BC-4846-AC98-58AA61C4ADF0}"/>
    <cellStyle name="Currency 6 3 4 2 2" xfId="19589" xr:uid="{2416904C-F46A-405C-9FE3-E739BF625B09}"/>
    <cellStyle name="Currency 6 3 4 2 3" xfId="31103" xr:uid="{7343AD9B-9F62-4FE0-BEFA-F619984343F2}"/>
    <cellStyle name="Currency 6 3 4 2 4" xfId="30909" xr:uid="{B5D80BAF-81AD-475A-AFB2-441CB8F3FF0E}"/>
    <cellStyle name="Currency 6 3 4 3" xfId="12042" xr:uid="{808FC44F-BE7D-400B-865D-37EAC5AE0468}"/>
    <cellStyle name="Currency 6 3 4 3 2" xfId="22422" xr:uid="{63D3AC90-D885-4124-992E-75268A560771}"/>
    <cellStyle name="Currency 6 3 4 4" xfId="16756" xr:uid="{D834180F-68F2-40D5-B9E3-BE0B0228C591}"/>
    <cellStyle name="Currency 6 3 5" xfId="5720" xr:uid="{216E36E5-E6BE-4018-A098-F238F6D5197E}"/>
    <cellStyle name="Currency 6 3 5 2" xfId="29715" xr:uid="{00913BD0-ABC3-4764-9C14-4A1079851A3F}"/>
    <cellStyle name="Currency 6 3 6" xfId="23592" xr:uid="{816385BB-9A36-41AC-AB41-223E5D48DAF7}"/>
    <cellStyle name="Currency 6 3 7" xfId="13638" xr:uid="{F82B903B-0C41-4CDC-8103-12D78468FD01}"/>
    <cellStyle name="Currency 6 4" xfId="1985" xr:uid="{00000000-0005-0000-0000-000000040000}"/>
    <cellStyle name="Currency 6 4 2" xfId="3116" xr:uid="{00000000-0005-0000-0000-0000E8020000}"/>
    <cellStyle name="Currency 6 4 2 2" xfId="8195" xr:uid="{9CBED767-ABC8-441E-B684-E9B5EBA52657}"/>
    <cellStyle name="Currency 6 4 2 2 2" xfId="28861" xr:uid="{7C250B5E-154C-4DE5-A0CC-D6485A63AF0C}"/>
    <cellStyle name="Currency 6 4 2 2 3" xfId="27792" xr:uid="{167F707A-BFA8-4003-BC7C-34480F30AF81}"/>
    <cellStyle name="Currency 6 4 2 2 4" xfId="18575" xr:uid="{9E96AF3C-CC09-4EC3-A506-996BCEF3600D}"/>
    <cellStyle name="Currency 6 4 2 3" xfId="11028" xr:uid="{E127B122-23EA-477E-A860-ECEA5366CDB4}"/>
    <cellStyle name="Currency 6 4 2 3 2" xfId="21408" xr:uid="{132D29D2-3492-42D0-A488-324147D9FCA5}"/>
    <cellStyle name="Currency 6 4 2 4" xfId="25756" xr:uid="{765C5510-ED98-4DB0-9C6E-A26BCE9DF2E0}"/>
    <cellStyle name="Currency 6 4 2 5" xfId="15742" xr:uid="{48F901EA-C6B5-43C6-9851-A3444CE29B6A}"/>
    <cellStyle name="Currency 6 4 3" xfId="3553" xr:uid="{00000000-0005-0000-0000-000000040000}"/>
    <cellStyle name="Currency 6 4 4" xfId="5718" xr:uid="{11FA6911-EB75-43D7-84D4-A0499B2EEBBB}"/>
    <cellStyle name="Currency 6 4 4 2" xfId="29977" xr:uid="{AF218B08-8952-477D-9428-2F58BAAF89AB}"/>
    <cellStyle name="Currency 6 4 5" xfId="24859" xr:uid="{5F7FD4A1-DB18-425B-B6D1-66A6965E70C1}"/>
    <cellStyle name="Currency 6 4 6" xfId="13636" xr:uid="{6DF1BF81-40CD-468A-B241-4518F1185C6D}"/>
    <cellStyle name="Currency 6 5" xfId="2655" xr:uid="{00000000-0005-0000-0000-0000E9020000}"/>
    <cellStyle name="Currency 6 5 2" xfId="5914" xr:uid="{884454CE-9BB5-4952-A318-76C10FC2969B}"/>
    <cellStyle name="Currency 6 5 2 2" xfId="27782" xr:uid="{4FDB38CB-03AA-42FF-B207-98D7582340D6}"/>
    <cellStyle name="Currency 6 5 2 3" xfId="28531" xr:uid="{A6A2558C-E1CD-4C2B-9176-8E13D2286CC5}"/>
    <cellStyle name="Currency 6 5 2 4" xfId="15326" xr:uid="{D9FDA700-08F4-4C71-93E9-9407BC6B886E}"/>
    <cellStyle name="Currency 6 5 3" xfId="7779" xr:uid="{F2FAB7B5-F236-4DC4-B28B-3A6854E4B875}"/>
    <cellStyle name="Currency 6 5 3 2" xfId="18159" xr:uid="{0C874C31-2A39-405A-A16A-A06F88C1AC35}"/>
    <cellStyle name="Currency 6 5 4" xfId="10612" xr:uid="{CB2DA553-5D06-48A8-AB3B-AACFD3650070}"/>
    <cellStyle name="Currency 6 5 4 2" xfId="20992" xr:uid="{1403120B-21CB-46E2-9B76-9DD978DC38D4}"/>
    <cellStyle name="Currency 6 5 5" xfId="24612" xr:uid="{67F13161-25AE-4408-95FE-08905A1D8AA1}"/>
    <cellStyle name="Currency 6 5 6" xfId="13056" xr:uid="{E9754CFD-B7FF-45FA-A0ED-3474F3A0F8F5}"/>
    <cellStyle name="Currency 6 6" xfId="2260" xr:uid="{00000000-0005-0000-0000-0000E4020000}"/>
    <cellStyle name="Currency 6 6 2" xfId="7386" xr:uid="{7C3D1EAE-4B6B-474E-9444-4BA9474956D4}"/>
    <cellStyle name="Currency 6 6 2 2" xfId="17766" xr:uid="{7157F5A0-44A1-4505-AA98-97C60BBF8A9B}"/>
    <cellStyle name="Currency 6 6 3" xfId="10219" xr:uid="{2FF151E0-A286-4D71-B98D-0244C7A48819}"/>
    <cellStyle name="Currency 6 6 3 2" xfId="20599" xr:uid="{B845B794-5689-492F-9725-A7C4850136EE}"/>
    <cellStyle name="Currency 6 6 4" xfId="24752" xr:uid="{ECD448A1-191F-40A2-AC56-85EC7F255739}"/>
    <cellStyle name="Currency 6 6 5" xfId="27106" xr:uid="{E7222C6F-38D4-4265-BAD5-F6A728370D82}"/>
    <cellStyle name="Currency 6 6 6" xfId="14933" xr:uid="{9160889B-8DC8-4D98-822E-48072C4B21D1}"/>
    <cellStyle name="Currency 6 7" xfId="3879" xr:uid="{360D4F66-F527-41D6-8F24-FCC5A5565C18}"/>
    <cellStyle name="Currency 6 7 2" xfId="8710" xr:uid="{17793515-7535-4B1E-AA90-9C7F622372E0}"/>
    <cellStyle name="Currency 6 7 2 2" xfId="19090" xr:uid="{04A3C4D1-648D-45E3-9B5E-0D47174CAAE3}"/>
    <cellStyle name="Currency 6 7 2 3" xfId="31004" xr:uid="{975FE8FC-D74B-4BAB-BB02-E6313F0E9F56}"/>
    <cellStyle name="Currency 6 7 2 4" xfId="30907" xr:uid="{8B99E9DC-DF10-4D98-B2A7-FC4E44B23349}"/>
    <cellStyle name="Currency 6 7 3" xfId="11543" xr:uid="{8A54C42F-7E13-48C8-80EA-59EB08013AEF}"/>
    <cellStyle name="Currency 6 7 3 2" xfId="21923" xr:uid="{7BBA711C-00CF-466C-9E78-9C3F01AD11AB}"/>
    <cellStyle name="Currency 6 7 4" xfId="26482" xr:uid="{E34036AA-DC09-4709-8C5E-380A56D25544}"/>
    <cellStyle name="Currency 6 7 5" xfId="27946" xr:uid="{467C4526-CA73-4ED5-8981-41B423076598}"/>
    <cellStyle name="Currency 6 7 6" xfId="16257" xr:uid="{7BC8DB39-A4BD-44E8-BB49-CB6E0CA6B3C2}"/>
    <cellStyle name="Currency 6 8" xfId="4979" xr:uid="{B78EC983-8FF8-45D6-A2BE-5944B0A2127E}"/>
    <cellStyle name="Currency 6 8 2" xfId="14274" xr:uid="{457A1028-6AA1-48DA-861B-93D3474006AF}"/>
    <cellStyle name="Currency 6 9" xfId="6727" xr:uid="{FEDA079E-B119-4EF6-B8D5-5B72B9E2447A}"/>
    <cellStyle name="Currency 6 9 2" xfId="17107" xr:uid="{C5054BCD-63D8-4D93-8946-F8D687080C64}"/>
    <cellStyle name="Currency 7" xfId="2689" xr:uid="{00000000-0005-0000-0000-0000EA020000}"/>
    <cellStyle name="Currency 7 2" xfId="3119" xr:uid="{00000000-0005-0000-0000-0000EB020000}"/>
    <cellStyle name="Currency 7 2 2" xfId="6176" xr:uid="{D9E1B83A-3F24-471B-9EDA-B54E6533FE98}"/>
    <cellStyle name="Currency 7 2 2 2" xfId="24684" xr:uid="{CEFCDACB-282E-4FF9-BC48-3099B0FC7EE8}"/>
    <cellStyle name="Currency 7 2 2 2 2" xfId="26464" xr:uid="{A5B4D759-8536-4897-8E66-68106CAB1926}"/>
    <cellStyle name="Currency 7 2 2 2 3" xfId="31154" xr:uid="{A4B65126-91AD-4731-B18E-C941117B3CBF}"/>
    <cellStyle name="Currency 7 2 2 3" xfId="27288" xr:uid="{AB679207-A083-4BDA-AAF7-C356897E6C22}"/>
    <cellStyle name="Currency 7 2 2 4" xfId="15745" xr:uid="{D39065B7-B32F-45CB-83B8-87230959F43A}"/>
    <cellStyle name="Currency 7 2 3" xfId="8198" xr:uid="{3C3DEA77-9252-4CA8-95EE-509344333E7F}"/>
    <cellStyle name="Currency 7 2 3 2" xfId="28863" xr:uid="{68F4C44D-B657-416C-80FC-5D2B8078A738}"/>
    <cellStyle name="Currency 7 2 3 3" xfId="25955" xr:uid="{764CC72C-A203-49F1-83F5-21D1E1AC9C73}"/>
    <cellStyle name="Currency 7 2 3 4" xfId="18578" xr:uid="{46A679A2-A92A-43BF-8655-ACEB4DC7A7E3}"/>
    <cellStyle name="Currency 7 2 4" xfId="11031" xr:uid="{CE58C3F8-7D55-4BB5-BCAF-F941D45451FF}"/>
    <cellStyle name="Currency 7 2 4 2" xfId="21411" xr:uid="{3C7DC662-43E0-46B4-AC8B-4A2C14775DCF}"/>
    <cellStyle name="Currency 7 2 5" xfId="24753" xr:uid="{1744AF6C-B642-4038-B9F9-51CE37983E0F}"/>
    <cellStyle name="Currency 7 2 6" xfId="13639" xr:uid="{C64D0CCC-D5E4-4BBA-8D76-FCFD2937BB16}"/>
    <cellStyle name="Currency 7 2 6 2" xfId="30083" xr:uid="{A2DDCFAE-5DAF-42B0-8BC1-D233D3247146}"/>
    <cellStyle name="Currency 7 3" xfId="4271" xr:uid="{5108D09C-1E19-45C4-93DC-64048A56B178}"/>
    <cellStyle name="Currency 7 3 2" xfId="9042" xr:uid="{8F7597DB-637C-46B3-83BD-6588FA3E34D5}"/>
    <cellStyle name="Currency 7 3 2 2" xfId="29094" xr:uid="{06FC2BF0-EBD5-4CEB-9242-29A9386AB13C}"/>
    <cellStyle name="Currency 7 3 2 3" xfId="28686" xr:uid="{A3FB48B2-3692-4591-8E9F-3E16484E5530}"/>
    <cellStyle name="Currency 7 3 2 4" xfId="19422" xr:uid="{8B236A8B-DEBD-4E86-A4CE-0E6F116B28C3}"/>
    <cellStyle name="Currency 7 3 2 5" xfId="31046" xr:uid="{FF6DB03D-F4BC-4037-887B-3140CF3B8F7C}"/>
    <cellStyle name="Currency 7 3 3" xfId="11875" xr:uid="{C614D5A7-091C-4DD5-BA80-8AEEF15D9816}"/>
    <cellStyle name="Currency 7 3 3 2" xfId="22255" xr:uid="{945F5127-9043-4071-B578-DE8BFB6A1213}"/>
    <cellStyle name="Currency 7 3 4" xfId="24602" xr:uid="{3F6D4EEB-B317-43CE-93BF-EB575C97ED08}"/>
    <cellStyle name="Currency 7 3 5" xfId="16589" xr:uid="{C10B803F-9C27-4444-8090-74F8AD11404E}"/>
    <cellStyle name="Currency 7 4" xfId="5921" xr:uid="{888BDFFC-D2BF-45F4-A2B0-4399EE5C49DE}"/>
    <cellStyle name="Currency 7 4 2" xfId="25903" xr:uid="{3BF6F9AB-DC2E-447F-A41D-2567B62C22C6}"/>
    <cellStyle name="Currency 7 4 3" xfId="28061" xr:uid="{AA463E49-7A22-4909-979B-7CAF52DEDD91}"/>
    <cellStyle name="Currency 7 4 4" xfId="15359" xr:uid="{F3E089C9-EB82-4D8E-A808-DBDDFDF0CBC6}"/>
    <cellStyle name="Currency 7 5" xfId="7812" xr:uid="{6050E524-E0E1-4F67-919D-9C66FA0948FE}"/>
    <cellStyle name="Currency 7 5 2" xfId="28083" xr:uid="{A188E16C-5F3D-4633-9AD1-4AE3F6637154}"/>
    <cellStyle name="Currency 7 5 3" xfId="27116" xr:uid="{9FBEB50B-1AEB-4BCF-8344-A76646EF3686}"/>
    <cellStyle name="Currency 7 5 4" xfId="18192" xr:uid="{C204D0C8-FB98-404D-9491-702EDA690BB0}"/>
    <cellStyle name="Currency 7 6" xfId="10645" xr:uid="{6C513F88-72EA-4351-861A-D129ADD4254E}"/>
    <cellStyle name="Currency 7 6 2" xfId="21025" xr:uid="{FEDA0071-305A-4ED3-9BCA-BD38BD64DF1D}"/>
    <cellStyle name="Currency 7 7" xfId="23841" xr:uid="{18EA0297-8161-4A87-A071-53E82500C750}"/>
    <cellStyle name="Currency 7 8" xfId="24055" xr:uid="{D9559532-AA1D-410A-986C-78FAAC4D8BA3}"/>
    <cellStyle name="Currency 7 8 2" xfId="29984" xr:uid="{38CCC4F8-3A05-4E8F-A88E-F9A4A5382814}"/>
    <cellStyle name="Currency 7 9" xfId="13101" xr:uid="{30FB82D5-F473-4E05-BB1D-109AEF4101FC}"/>
    <cellStyle name="Currency 8" xfId="4934" xr:uid="{F197CEBD-2C5D-4CBF-9D96-43D31DB105BC}"/>
    <cellStyle name="Currency 8 2" xfId="25601" xr:uid="{0A3EC9D9-FE1A-46FC-829B-E8E11294A4C2}"/>
    <cellStyle name="Currency 8 3" xfId="14226" xr:uid="{12253B7A-9A70-4C29-8C8E-F200B7DAA98B}"/>
    <cellStyle name="Currency 8 4" xfId="30929" xr:uid="{D45966F1-6C24-42C2-8D71-F9FB2965BA9E}"/>
    <cellStyle name="Currency 9" xfId="6679" xr:uid="{92AD7E56-FF09-4440-B173-1094A71FB0D3}"/>
    <cellStyle name="Currency 9 2" xfId="17059"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5" builtinId="53" customBuiltin="1"/>
    <cellStyle name="Explanatory Text 2" xfId="29552" xr:uid="{B4576BC8-55D4-46C7-856A-8A52C91891FA}"/>
    <cellStyle name="FundHeaderRowCol.*" xfId="12313" xr:uid="{30107591-BA76-4D19-A887-3FEAE1650577}"/>
    <cellStyle name="FundHeaderRowCol.1" xfId="12314" xr:uid="{00EFF92D-2F4D-4486-B652-96404B414C85}"/>
    <cellStyle name="FundHeaderRowCol.2" xfId="12315" xr:uid="{69018372-DFBE-43C7-B42A-CF4B4A9EA553}"/>
    <cellStyle name="FundSectionHeaderRowDescCol" xfId="12316" xr:uid="{8BD053DD-2230-48D8-AC57-44B3DE83240D}"/>
    <cellStyle name="FundSectionHeaderRowJERefCol" xfId="12317" xr:uid="{8CE873D4-FF14-4149-A394-6FF189B8DF37}"/>
    <cellStyle name="FundSectionHeaderRowNameCol" xfId="12318" xr:uid="{AF61B6DD-8826-4CF0-90CF-282A2B921CC6}"/>
    <cellStyle name="Good" xfId="4830" builtinId="26" customBuiltin="1"/>
    <cellStyle name="Good 2" xfId="601" xr:uid="{00000000-0005-0000-0000-000004040000}"/>
    <cellStyle name="Good 3" xfId="602" xr:uid="{00000000-0005-0000-0000-000005040000}"/>
    <cellStyle name="Good 4" xfId="29553" xr:uid="{73D04EFA-6288-4DE1-AC60-080AD9DDB73A}"/>
    <cellStyle name="GroupSectionHeaderRowBalance" xfId="12319" xr:uid="{DA166E2E-B504-4B9A-8852-CD4BEAFC2AAE}"/>
    <cellStyle name="GroupSectionHeaderRowDescCol" xfId="12320" xr:uid="{09A65350-37C6-483C-9076-B9B9EE9DB424}"/>
    <cellStyle name="GroupSectionHeaderRowNameCol" xfId="12321" xr:uid="{48CEC677-4043-42C1-A934-4F76033302EF}"/>
    <cellStyle name="GroupSelectionHeaderRowJERefCol" xfId="12322" xr:uid="{94232F09-04F3-4E6D-B7DB-04F59E9CD5DE}"/>
    <cellStyle name="Heading 1" xfId="4826" builtinId="16" customBuiltin="1"/>
    <cellStyle name="Heading 1 2" xfId="603" xr:uid="{00000000-0005-0000-0000-000006040000}"/>
    <cellStyle name="Heading 1 3" xfId="604" xr:uid="{00000000-0005-0000-0000-000007040000}"/>
    <cellStyle name="Heading 1 4" xfId="29554" xr:uid="{CA4BF050-0BB8-4C07-AB32-EEDEC7DE8D02}"/>
    <cellStyle name="Heading 2" xfId="4827" builtinId="17" customBuiltin="1"/>
    <cellStyle name="Heading 2 2" xfId="605" xr:uid="{00000000-0005-0000-0000-000008040000}"/>
    <cellStyle name="Heading 2 3" xfId="606" xr:uid="{00000000-0005-0000-0000-000009040000}"/>
    <cellStyle name="Heading 2 4" xfId="29555" xr:uid="{C46319D0-77EB-4CD4-930D-A0782678B5C8}"/>
    <cellStyle name="Heading 3" xfId="4828" builtinId="18" customBuiltin="1"/>
    <cellStyle name="Heading 3 2" xfId="607" xr:uid="{00000000-0005-0000-0000-00000A040000}"/>
    <cellStyle name="Heading 3 2 2" xfId="29556" xr:uid="{34280CFD-9731-497F-BC7D-6606D1BE1D50}"/>
    <cellStyle name="Heading 3 3" xfId="608" xr:uid="{00000000-0005-0000-0000-00000B040000}"/>
    <cellStyle name="Heading 3 3 2" xfId="29557" xr:uid="{7F9170D1-699D-48ED-ACD3-2207BA3A3A38}"/>
    <cellStyle name="Heading 3 4" xfId="29558" xr:uid="{32EE2CF5-75CA-4329-B9DB-F327B55E31FB}"/>
    <cellStyle name="Heading 4" xfId="4829" builtinId="19" customBuiltin="1"/>
    <cellStyle name="Heading 4 2" xfId="609" xr:uid="{00000000-0005-0000-0000-00000C040000}"/>
    <cellStyle name="Heading 4 3" xfId="610" xr:uid="{00000000-0005-0000-0000-00000D040000}"/>
    <cellStyle name="Heading 4 4" xfId="29559" xr:uid="{26CF4506-3C0C-4149-82F5-67DE7222738E}"/>
    <cellStyle name="Hyperlink" xfId="611" builtinId="8"/>
    <cellStyle name="Hyperlink 2" xfId="612" xr:uid="{00000000-0005-0000-0000-00000F040000}"/>
    <cellStyle name="Hyperlink 2 2" xfId="29595" xr:uid="{AFC0C00D-F11C-4445-A195-9C58C7F6F9AF}"/>
    <cellStyle name="Hyperlink 3" xfId="613" xr:uid="{00000000-0005-0000-0000-000010040000}"/>
    <cellStyle name="Hyperlink 4" xfId="614" xr:uid="{00000000-0005-0000-0000-000011040000}"/>
    <cellStyle name="Hyperlink 5" xfId="29596" xr:uid="{53BF9B33-031B-4A47-A462-794552C5F5C4}"/>
    <cellStyle name="Input" xfId="4832" builtinId="20" customBuiltin="1"/>
    <cellStyle name="Input 2" xfId="615" xr:uid="{00000000-0005-0000-0000-000012040000}"/>
    <cellStyle name="Input 3" xfId="616" xr:uid="{00000000-0005-0000-0000-000013040000}"/>
    <cellStyle name="Input 4" xfId="29560" xr:uid="{C0B9884E-84BA-41A6-ADBA-85A7A4A4B29C}"/>
    <cellStyle name="JEDescriptionRowNameCol" xfId="12323" xr:uid="{D7AC7BB0-9688-456A-B8D3-FA09DD0137F5}"/>
    <cellStyle name="JEDetailRowCreditCol" xfId="12324" xr:uid="{2B66B052-A8A2-4315-8820-BA95C9FC0D86}"/>
    <cellStyle name="JEDetailRowDebitCol" xfId="12325" xr:uid="{BA43A963-4B13-4778-AB36-88E6086C035F}"/>
    <cellStyle name="JEDetailRowDescCol" xfId="12326" xr:uid="{866EA52A-1467-4A66-8C56-CBBB989288FF}"/>
    <cellStyle name="JEDetailRowNameCol" xfId="12327" xr:uid="{D5EDB40B-5B17-40F4-BA94-A5C2FF9895DF}"/>
    <cellStyle name="JEDetailRowWPRefCol" xfId="12328" xr:uid="{388908A3-E726-44B7-A73F-A3C06954DF15}"/>
    <cellStyle name="JEIdentityRowDescCol" xfId="12329" xr:uid="{825B0865-A30D-4C62-8B41-AA14FFCCB4D4}"/>
    <cellStyle name="JEIdentityRowNameCol" xfId="12330" xr:uid="{A0A88C57-EFB6-4680-B416-FABA545BB0F9}"/>
    <cellStyle name="JEIdentityRowWPRefCol" xfId="12331" xr:uid="{AA8FCA78-A35F-435A-9773-AE7D5DFEB05A}"/>
    <cellStyle name="JETotalRowCreditCol" xfId="12332" xr:uid="{CBC2F19F-9212-4A47-B1E9-F8CBBFEB30BF}"/>
    <cellStyle name="JETotalRowDebitCol" xfId="12333" xr:uid="{86004B0D-F111-43BD-91D6-74F17F1148B0}"/>
    <cellStyle name="JETotalRowDescCol" xfId="12334" xr:uid="{E60B60DE-39B9-4650-86A4-D2C09E6902FC}"/>
    <cellStyle name="JETotalRowNameCol" xfId="12335" xr:uid="{054CE1E2-C09D-4C50-B388-27AA302258ED}"/>
    <cellStyle name="JETotalRowWPRefCol" xfId="12336" xr:uid="{61C2FCFF-EC42-4DF3-8C13-5AD2D79709C0}"/>
    <cellStyle name="JETypeDescriptionRowDescCol" xfId="12337" xr:uid="{8065F69E-3861-45A6-A349-5CFDE18A5F97}"/>
    <cellStyle name="JETypeDescriptionRowNameCol" xfId="12338" xr:uid="{52E08EE2-90C8-4506-BF47-147EE565D429}"/>
    <cellStyle name="Linked Cell" xfId="4835" builtinId="24" customBuiltin="1"/>
    <cellStyle name="Linked Cell 2" xfId="617" xr:uid="{00000000-0005-0000-0000-000014040000}"/>
    <cellStyle name="Linked Cell 3" xfId="618" xr:uid="{00000000-0005-0000-0000-000015040000}"/>
    <cellStyle name="Linked Cell 4" xfId="29561" xr:uid="{8B4B6641-0453-4E55-B892-08C524C0A5B2}"/>
    <cellStyle name="NetIncomeLossRowBalance" xfId="12339" xr:uid="{1433FCB7-B0C9-4DF0-B9B6-271B460A2FE0}"/>
    <cellStyle name="NetIncomeLossRowDescCol" xfId="12340" xr:uid="{597C11A1-FC41-41D2-B06D-C46DAEDC1B38}"/>
    <cellStyle name="NetIncomeLossRowJERefCol" xfId="12341" xr:uid="{63E13319-5232-4EEA-94AD-7E617E4FE709}"/>
    <cellStyle name="NetIncomeLossRowNameCol" xfId="12342" xr:uid="{FBC05D99-2A3C-4D44-8907-1C72E5EF1406}"/>
    <cellStyle name="NetIncomeLossRowVarPectCol" xfId="12343" xr:uid="{34E3AE3A-34B2-4329-B9E3-10C568F30822}"/>
    <cellStyle name="NetIncomeLossRowWPRefCol" xfId="12344" xr:uid="{0373C2AB-7463-4889-B6F1-C9B138613C3F}"/>
    <cellStyle name="Neutral 2" xfId="619" xr:uid="{00000000-0005-0000-0000-000016040000}"/>
    <cellStyle name="Neutral 3" xfId="620" xr:uid="{00000000-0005-0000-0000-000017040000}"/>
    <cellStyle name="Neutral 4" xfId="12253" xr:uid="{C7790D3F-7D01-4B5C-A199-EBC5EBD75914}"/>
    <cellStyle name="Neutral 4 2" xfId="29562"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7" xr:uid="{A48A6148-8147-4125-A12B-D8297B0DC6CE}"/>
    <cellStyle name="Normal 10 10 2 2 2" xfId="25731" xr:uid="{B93DA6C7-7B79-4108-B9B5-B8A81754163B}"/>
    <cellStyle name="Normal 10 10 2 2 3" xfId="26657" xr:uid="{3251EC09-E98D-432F-9FC1-719234C11B5F}"/>
    <cellStyle name="Normal 10 10 2 2 4" xfId="15746" xr:uid="{2CD1E5DE-C9FF-4874-8003-89ED02E976BC}"/>
    <cellStyle name="Normal 10 10 2 3" xfId="8199" xr:uid="{1E044D6B-77A0-49E0-8B6C-5F8F91E4792D}"/>
    <cellStyle name="Normal 10 10 2 3 2" xfId="28864" xr:uid="{F1BD571F-1560-49E1-8425-9B4799EE4C95}"/>
    <cellStyle name="Normal 10 10 2 3 3" xfId="18579" xr:uid="{C1410412-EC63-425F-8309-06C9FBE86E43}"/>
    <cellStyle name="Normal 10 10 2 4" xfId="11032" xr:uid="{5BA87819-5ABC-4ED4-AEBE-8E4FF6B09B7D}"/>
    <cellStyle name="Normal 10 10 2 4 2" xfId="21412" xr:uid="{1F718540-6159-4DED-BADE-5D719579F358}"/>
    <cellStyle name="Normal 10 10 2 5" xfId="23358" xr:uid="{A2F437CA-096E-4AD7-ABF2-8FC71022E231}"/>
    <cellStyle name="Normal 10 10 2 6" xfId="13640" xr:uid="{A8B787A3-15CD-49C8-88EB-15F04FD33F37}"/>
    <cellStyle name="Normal 10 10 3" xfId="2859" xr:uid="{00000000-0005-0000-0000-000006030000}"/>
    <cellStyle name="Normal 10 10 3 2" xfId="6071" xr:uid="{04870463-D7A8-44C0-B512-4B2CCF31F619}"/>
    <cellStyle name="Normal 10 10 3 2 2" xfId="28551" xr:uid="{0AD1D515-099A-47C0-BF64-E4C2E245900B}"/>
    <cellStyle name="Normal 10 10 3 2 3" xfId="15527" xr:uid="{C4E869DD-5012-4D41-AFFC-13C01508893B}"/>
    <cellStyle name="Normal 10 10 3 3" xfId="7980" xr:uid="{03B7D17F-8189-4ACE-923B-BDA665E25C79}"/>
    <cellStyle name="Normal 10 10 3 3 2" xfId="18360" xr:uid="{9C417B3D-0AD0-4992-A722-66D546994356}"/>
    <cellStyle name="Normal 10 10 3 4" xfId="10813" xr:uid="{3689B4B7-D4D3-4C10-9185-0F3DB2326800}"/>
    <cellStyle name="Normal 10 10 3 4 2" xfId="21193" xr:uid="{19B5D9BC-9C95-4340-ADA3-A7B5FA429E57}"/>
    <cellStyle name="Normal 10 10 3 5" xfId="25370" xr:uid="{2F619995-6181-409A-ADB1-EC322F973720}"/>
    <cellStyle name="Normal 10 10 3 6" xfId="13347" xr:uid="{586F1DD7-06A8-47EA-861F-D9CA85A788C6}"/>
    <cellStyle name="Normal 10 10 4" xfId="4145" xr:uid="{E80EB3A7-2CB6-4571-B043-917518450B51}"/>
    <cellStyle name="Normal 10 10 4 2" xfId="8916" xr:uid="{6EF97CAD-3298-4E65-98A6-6064F4C57182}"/>
    <cellStyle name="Normal 10 10 4 2 2" xfId="29017" xr:uid="{417C58D3-9799-4D46-9F6E-85B0D5026EAA}"/>
    <cellStyle name="Normal 10 10 4 2 3" xfId="19296" xr:uid="{0F9E426B-F47A-45A8-908C-E03D1FBEF688}"/>
    <cellStyle name="Normal 10 10 4 3" xfId="11749" xr:uid="{FD8848E4-23E2-4675-A872-E92E6F18DEB4}"/>
    <cellStyle name="Normal 10 10 4 3 2" xfId="22129" xr:uid="{50D26883-7F62-478C-AC5A-4239A024C1CD}"/>
    <cellStyle name="Normal 10 10 4 4" xfId="26284" xr:uid="{09455926-8F40-4E56-AA80-029CE8CB3D13}"/>
    <cellStyle name="Normal 10 10 4 5" xfId="16463" xr:uid="{A1987070-EC4A-44EF-A443-F203EA91973B}"/>
    <cellStyle name="Normal 10 10 5" xfId="4981" xr:uid="{E753EFC7-DAAA-43D3-B599-9A8598387912}"/>
    <cellStyle name="Normal 10 10 5 2" xfId="27335" xr:uid="{00F6F234-CF51-4305-9F2C-ADABAAABFC62}"/>
    <cellStyle name="Normal 10 10 5 3" xfId="14276" xr:uid="{45C443CD-DFC3-4F30-AF6B-047E441B48B0}"/>
    <cellStyle name="Normal 10 10 6" xfId="6729" xr:uid="{F769CB9A-5118-40B8-BFE1-BA45F45B3866}"/>
    <cellStyle name="Normal 10 10 6 2" xfId="17109" xr:uid="{96160406-AA55-4F3A-89A2-A36B462387BC}"/>
    <cellStyle name="Normal 10 10 7" xfId="9562" xr:uid="{8CE60302-7137-4977-ACE2-0CB0D21166D4}"/>
    <cellStyle name="Normal 10 10 7 2" xfId="19942" xr:uid="{BD059445-37A6-42A9-BBB6-2958E62DD1D8}"/>
    <cellStyle name="Normal 10 10 8" xfId="22898" xr:uid="{E2F28D9D-80D1-4AA1-950E-7F88298C357A}"/>
    <cellStyle name="Normal 10 10 9" xfId="12692" xr:uid="{BF623A86-DEA6-43D7-A8DF-075214355472}"/>
    <cellStyle name="Normal 10 11" xfId="623" xr:uid="{00000000-0005-0000-0000-00001B040000}"/>
    <cellStyle name="Normal 10 11 2" xfId="4982" xr:uid="{4A05A02C-96FD-4D1C-B9EA-2D237A2C3E1A}"/>
    <cellStyle name="Normal 10 11 2 2" xfId="24791" xr:uid="{80136C4F-516F-4571-8124-CA54C4A0D6E6}"/>
    <cellStyle name="Normal 10 11 2 3" xfId="27939" xr:uid="{6CA6B494-D6D1-42DD-8636-F29BE1730242}"/>
    <cellStyle name="Normal 10 11 2 4" xfId="14277" xr:uid="{7EA7914E-1DFE-465B-A512-FB4CB6AD8339}"/>
    <cellStyle name="Normal 10 11 3" xfId="6730" xr:uid="{972F9648-428D-46F0-ADB4-CF0E092FA608}"/>
    <cellStyle name="Normal 10 11 3 2" xfId="26904" xr:uid="{06042D5C-60F2-4660-9E2E-27D032A92803}"/>
    <cellStyle name="Normal 10 11 3 3" xfId="17110" xr:uid="{60BFD8D1-729B-455C-805A-FC03EBE5BF80}"/>
    <cellStyle name="Normal 10 11 4" xfId="9563" xr:uid="{EF0D317D-E54A-4A22-A8F7-62430034A042}"/>
    <cellStyle name="Normal 10 11 4 2" xfId="19943" xr:uid="{6040C0D3-6DF1-43CD-A964-89078F3349CF}"/>
    <cellStyle name="Normal 10 11 5" xfId="24544" xr:uid="{A8967592-2218-41C3-B75C-802374552DA4}"/>
    <cellStyle name="Normal 10 11 6" xfId="13390" xr:uid="{EAA21CE2-9C63-4B7D-A2A9-38AA0689EBAD}"/>
    <cellStyle name="Normal 10 11 7" xfId="31253" xr:uid="{28E00C5A-101C-4D57-87F3-FFA1BE1BED88}"/>
    <cellStyle name="Normal 10 12" xfId="624" xr:uid="{00000000-0005-0000-0000-00001C040000}"/>
    <cellStyle name="Normal 10 12 2" xfId="4983" xr:uid="{81C5B629-06FA-4C73-953D-3DE3B667ECA5}"/>
    <cellStyle name="Normal 10 12 2 2" xfId="28683" xr:uid="{70D88F76-2598-4C16-8EE5-C3E673473E1F}"/>
    <cellStyle name="Normal 10 12 2 3" xfId="14278" xr:uid="{89C68C09-9400-4D3A-AAB7-DA5D79F33409}"/>
    <cellStyle name="Normal 10 12 3" xfId="6731" xr:uid="{57ACEA7E-EF16-4D67-A33B-4FF3DC7A1D93}"/>
    <cellStyle name="Normal 10 12 3 2" xfId="17111" xr:uid="{D1ABC6DD-7170-43EB-B1CB-741E1C0DD98A}"/>
    <cellStyle name="Normal 10 12 4" xfId="9564" xr:uid="{87002A86-8D06-487A-AC53-CE9ED5BA9106}"/>
    <cellStyle name="Normal 10 12 4 2" xfId="19944" xr:uid="{BFDDF5AC-6A3D-4842-8E39-CF390305EE0E}"/>
    <cellStyle name="Normal 10 12 5" xfId="25343" xr:uid="{79FBB3CA-C3EC-4A74-86B1-41F1BED65901}"/>
    <cellStyle name="Normal 10 12 6" xfId="12829" xr:uid="{7D54B555-AEC5-4C97-9972-9E98BAF09667}"/>
    <cellStyle name="Normal 10 13" xfId="2173" xr:uid="{00000000-0005-0000-0000-000003030000}"/>
    <cellStyle name="Normal 10 13 2" xfId="7299" xr:uid="{7471D1E5-75EE-4ED7-BD7F-6DF83D0E9EB3}"/>
    <cellStyle name="Normal 10 13 2 2" xfId="26229" xr:uid="{FE4CFAEE-5A24-4CA5-9A6F-D15D149AEF8B}"/>
    <cellStyle name="Normal 10 13 2 3" xfId="17679" xr:uid="{C8E76887-BB42-4116-AB46-494CEC4EA311}"/>
    <cellStyle name="Normal 10 13 3" xfId="10132" xr:uid="{8CC65BA9-FB64-4FED-8E5E-40F54B9077A2}"/>
    <cellStyle name="Normal 10 13 3 2" xfId="20512" xr:uid="{DB027F51-F73F-4F34-AED5-42AF3848CBC3}"/>
    <cellStyle name="Normal 10 13 4" xfId="24626" xr:uid="{BA4460E7-40E0-4E0D-AA35-A58B189F0726}"/>
    <cellStyle name="Normal 10 13 5" xfId="14846" xr:uid="{37C09BCD-6E46-4E63-AABA-545A983990B3}"/>
    <cellStyle name="Normal 10 14" xfId="3904" xr:uid="{7725DFF7-5497-4F7F-AD85-E7F55E85149E}"/>
    <cellStyle name="Normal 10 14 2" xfId="8735" xr:uid="{D3261DEB-D026-4F7B-8A63-7BD33965FEFC}"/>
    <cellStyle name="Normal 10 14 2 2" xfId="19115" xr:uid="{380C6917-A8A9-4DB7-9E0B-B3881FEAE402}"/>
    <cellStyle name="Normal 10 14 3" xfId="11568" xr:uid="{301B0EC4-1920-4FE8-9DAB-CDC888ED9AD6}"/>
    <cellStyle name="Normal 10 14 3 2" xfId="21948" xr:uid="{8007155B-0D73-4E13-85BF-1868E391322A}"/>
    <cellStyle name="Normal 10 14 4" xfId="24488" xr:uid="{DD5DDC51-8259-4362-8BB5-3571609555BA}"/>
    <cellStyle name="Normal 10 14 5" xfId="16282" xr:uid="{5334FDBE-99E4-43B0-9536-0E4983E9CFFC}"/>
    <cellStyle name="Normal 10 15" xfId="4980" xr:uid="{7CC6FFB8-54FD-4DB8-994D-5373C639D597}"/>
    <cellStyle name="Normal 10 15 2" xfId="14275" xr:uid="{9D18A003-1AFB-4E00-826E-418CD25DC677}"/>
    <cellStyle name="Normal 10 16" xfId="6728" xr:uid="{9F24BD89-D286-4571-8C43-0DA4709BB7A6}"/>
    <cellStyle name="Normal 10 16 2" xfId="17108" xr:uid="{4D7CE34E-C0EB-4B47-B925-99E2328FCD47}"/>
    <cellStyle name="Normal 10 17" xfId="9561" xr:uid="{1F5857E8-0180-43B6-A67A-D8A50D53EE2D}"/>
    <cellStyle name="Normal 10 17 2" xfId="19941" xr:uid="{28EA8336-B58D-4001-97E1-1918AD18C978}"/>
    <cellStyle name="Normal 10 18" xfId="22964" xr:uid="{742F234D-82A3-42A6-B583-194E4A5AFD22}"/>
    <cellStyle name="Normal 10 19" xfId="12404" xr:uid="{F5251D3C-5E86-4A72-9FC4-354A3A96E2D8}"/>
    <cellStyle name="Normal 10 2" xfId="625" xr:uid="{00000000-0005-0000-0000-00001D040000}"/>
    <cellStyle name="Normal 10 2 10" xfId="4984" xr:uid="{AF9C9F13-AE12-416F-AE40-EC642CC2467C}"/>
    <cellStyle name="Normal 10 2 10 2" xfId="14279" xr:uid="{854A259B-B3C1-41B4-AF59-D6117453A646}"/>
    <cellStyle name="Normal 10 2 11" xfId="6732" xr:uid="{F38BD8C0-9421-42A1-8328-B5BC33C98FA2}"/>
    <cellStyle name="Normal 10 2 11 2" xfId="17112" xr:uid="{8E9DC401-4643-4F67-B21F-7F04CAF49562}"/>
    <cellStyle name="Normal 10 2 12" xfId="9565" xr:uid="{54731853-DF17-4F3C-8343-C979F78B6C83}"/>
    <cellStyle name="Normal 10 2 12 2" xfId="19945" xr:uid="{40651727-1308-4000-9898-92BFF5BA47AB}"/>
    <cellStyle name="Normal 10 2 13" xfId="22652" xr:uid="{7651A22B-3469-4C2B-915E-B0399D89FE02}"/>
    <cellStyle name="Normal 10 2 14" xfId="12427" xr:uid="{0FAB5A96-8730-4777-B641-7813F9F03870}"/>
    <cellStyle name="Normal 10 2 2" xfId="626" xr:uid="{00000000-0005-0000-0000-00001E040000}"/>
    <cellStyle name="Normal 10 2 2 10" xfId="6733" xr:uid="{5DEEFE5E-DCB4-4FB8-B9D0-9F375FA6CE18}"/>
    <cellStyle name="Normal 10 2 2 10 2" xfId="17113" xr:uid="{6B3362CF-1EAE-44AD-8E7C-6F8884070197}"/>
    <cellStyle name="Normal 10 2 2 11" xfId="9566" xr:uid="{C5321B08-B5F0-4349-9FC9-DE9D93B783A2}"/>
    <cellStyle name="Normal 10 2 2 11 2" xfId="19946" xr:uid="{BD78E8AA-A088-4DFF-8DB9-13392B6FBD50}"/>
    <cellStyle name="Normal 10 2 2 12" xfId="23868" xr:uid="{D7019344-E4F0-4EAD-A39E-0177C41E3B6B}"/>
    <cellStyle name="Normal 10 2 2 13" xfId="12487" xr:uid="{C372DA4C-48CA-4BB5-B2ED-2CF5B05C7D9B}"/>
    <cellStyle name="Normal 10 2 2 2" xfId="627" xr:uid="{00000000-0005-0000-0000-00001F040000}"/>
    <cellStyle name="Normal 10 2 2 2 10" xfId="13052" xr:uid="{D22D6458-D1DC-4AF5-8DFD-A093A36FDE01}"/>
    <cellStyle name="Normal 10 2 2 2 2" xfId="628" xr:uid="{00000000-0005-0000-0000-000020040000}"/>
    <cellStyle name="Normal 10 2 2 2 2 2" xfId="3123" xr:uid="{00000000-0005-0000-0000-00000D030000}"/>
    <cellStyle name="Normal 10 2 2 2 2 2 2" xfId="6180" xr:uid="{8892C1C8-BA0C-49CC-998F-780716EF93FA}"/>
    <cellStyle name="Normal 10 2 2 2 2 2 2 2" xfId="23344" xr:uid="{7DD4C7C2-B7B8-4A07-A0CB-863E7FD205F2}"/>
    <cellStyle name="Normal 10 2 2 2 2 2 2 3" xfId="15749" xr:uid="{04E6806C-7482-4417-8D92-21640E43690F}"/>
    <cellStyle name="Normal 10 2 2 2 2 2 3" xfId="8202" xr:uid="{CE95F44B-0481-40F9-81DF-031D79118290}"/>
    <cellStyle name="Normal 10 2 2 2 2 2 3 2" xfId="18582" xr:uid="{FB00175E-8C54-4F49-A0C0-F63484131B1D}"/>
    <cellStyle name="Normal 10 2 2 2 2 2 4" xfId="11035" xr:uid="{174873F6-C547-4786-A0B5-95F1612AD408}"/>
    <cellStyle name="Normal 10 2 2 2 2 2 4 2" xfId="21415" xr:uid="{BC9E8C52-4E9E-4F82-BC19-DEE42A19635E}"/>
    <cellStyle name="Normal 10 2 2 2 2 2 5" xfId="24509" xr:uid="{BD0491B1-769E-4376-BB95-956B81D9FAFD}"/>
    <cellStyle name="Normal 10 2 2 2 2 2 6" xfId="13643" xr:uid="{901212EF-41CF-4F24-8CB8-0D1DDE0AC254}"/>
    <cellStyle name="Normal 10 2 2 2 2 3" xfId="4282" xr:uid="{ACAE5F72-B919-4576-BC83-C3FD833AB1D4}"/>
    <cellStyle name="Normal 10 2 2 2 2 3 2" xfId="9053" xr:uid="{3AAA8962-D937-47D1-9A1D-B77E1ED0C51B}"/>
    <cellStyle name="Normal 10 2 2 2 2 3 2 2" xfId="29096" xr:uid="{979D5129-1C24-480B-A486-28EFA77CBE6D}"/>
    <cellStyle name="Normal 10 2 2 2 2 3 2 3" xfId="19433" xr:uid="{8602EA7C-0304-44EA-9F5F-2C6CBBB27DCE}"/>
    <cellStyle name="Normal 10 2 2 2 2 3 3" xfId="11886" xr:uid="{5FD814A5-9474-41D9-B7E0-A872F7B57471}"/>
    <cellStyle name="Normal 10 2 2 2 2 3 3 2" xfId="22266" xr:uid="{62E22EB4-6F34-4C11-A610-E66C71AAB67C}"/>
    <cellStyle name="Normal 10 2 2 2 2 3 4" xfId="24519" xr:uid="{C870E03D-2651-4024-82C9-F9C038A7E458}"/>
    <cellStyle name="Normal 10 2 2 2 2 3 5" xfId="16600" xr:uid="{D410EB35-9C13-475F-B509-4399F7E15C5F}"/>
    <cellStyle name="Normal 10 2 2 2 2 4" xfId="4987" xr:uid="{33657853-CCCE-4302-B0EA-6563BF685939}"/>
    <cellStyle name="Normal 10 2 2 2 2 4 2" xfId="26221" xr:uid="{E63D3BC4-CAE8-4CA8-B9EF-663319E45499}"/>
    <cellStyle name="Normal 10 2 2 2 2 4 3" xfId="14282" xr:uid="{2E27CB9C-65EF-432E-BC69-EC5871C28694}"/>
    <cellStyle name="Normal 10 2 2 2 2 5" xfId="6735" xr:uid="{18B0B3AE-F00C-44A4-A0BB-D96BC596D169}"/>
    <cellStyle name="Normal 10 2 2 2 2 5 2" xfId="17115" xr:uid="{43ED36AD-FE12-4253-9FDB-568A257CFF1C}"/>
    <cellStyle name="Normal 10 2 2 2 2 6" xfId="9568" xr:uid="{D6EF9651-6789-4D71-98F0-25F6733E9671}"/>
    <cellStyle name="Normal 10 2 2 2 2 6 2" xfId="19948" xr:uid="{215801CB-DDFC-4481-A3A3-2CEE6AD78369}"/>
    <cellStyle name="Normal 10 2 2 2 2 7" xfId="24123" xr:uid="{B5C766AC-D80E-4C99-BD59-6B9CA2AA78CC}"/>
    <cellStyle name="Normal 10 2 2 2 2 8" xfId="13124" xr:uid="{529951AB-5337-4B58-AF34-28E627BFA22D}"/>
    <cellStyle name="Normal 10 2 2 2 3" xfId="3124" xr:uid="{00000000-0005-0000-0000-00000E030000}"/>
    <cellStyle name="Normal 10 2 2 2 3 2" xfId="4439" xr:uid="{E2AA89EB-C97D-45BE-B966-48B716394DC9}"/>
    <cellStyle name="Normal 10 2 2 2 3 2 2" xfId="9210" xr:uid="{A3B3B5A1-450A-4876-9D75-2993D84F44F3}"/>
    <cellStyle name="Normal 10 2 2 2 3 2 2 2" xfId="19590" xr:uid="{618354FD-25C4-458F-BFA6-C1EDB634E19D}"/>
    <cellStyle name="Normal 10 2 2 2 3 2 3" xfId="12043" xr:uid="{D5657C4F-0073-4FED-BB23-E2D66386C214}"/>
    <cellStyle name="Normal 10 2 2 2 3 2 3 2" xfId="22423" xr:uid="{15DFA9D5-A74F-4957-834C-89B1892B51BE}"/>
    <cellStyle name="Normal 10 2 2 2 3 2 4" xfId="27377" xr:uid="{2C986A78-EA2D-4068-986C-4E50A0F9FB45}"/>
    <cellStyle name="Normal 10 2 2 2 3 2 5" xfId="16757" xr:uid="{5ED5E4E4-5416-4C27-92D6-B47855558055}"/>
    <cellStyle name="Normal 10 2 2 2 3 3" xfId="6181" xr:uid="{4E29BB3B-DC72-4DB0-B11F-BE88024F461F}"/>
    <cellStyle name="Normal 10 2 2 2 3 3 2" xfId="15750" xr:uid="{EB54DE73-99AA-4D15-B8EB-3C02BD029B8A}"/>
    <cellStyle name="Normal 10 2 2 2 3 4" xfId="8203" xr:uid="{024080C8-FA45-445F-A9C2-075CF8735947}"/>
    <cellStyle name="Normal 10 2 2 2 3 4 2" xfId="18583" xr:uid="{CFD5300B-1A3A-4915-A199-BFB4713B9D53}"/>
    <cellStyle name="Normal 10 2 2 2 3 5" xfId="11036" xr:uid="{15B46448-C47E-4D53-8BA5-BAB75DA022BA}"/>
    <cellStyle name="Normal 10 2 2 2 3 5 2" xfId="21416" xr:uid="{46A57970-6CE9-4A9D-99DC-DA644B6031D5}"/>
    <cellStyle name="Normal 10 2 2 2 3 6" xfId="25015" xr:uid="{6BD65E36-2C60-492E-BF6B-E21F3E861AC8}"/>
    <cellStyle name="Normal 10 2 2 2 3 7" xfId="13644" xr:uid="{FC53FECB-58BA-4718-8075-86664A1E6322}"/>
    <cellStyle name="Normal 10 2 2 2 4" xfId="3122" xr:uid="{00000000-0005-0000-0000-00000F030000}"/>
    <cellStyle name="Normal 10 2 2 2 4 2" xfId="6179" xr:uid="{D9AC5840-A868-42B7-9B07-5467B903D80D}"/>
    <cellStyle name="Normal 10 2 2 2 4 2 2" xfId="27786" xr:uid="{6564ECEB-9CA3-4A47-94F0-5EC4020FDC7A}"/>
    <cellStyle name="Normal 10 2 2 2 4 2 3" xfId="15748" xr:uid="{4D09A5EA-43A7-4061-94DA-4B6895A7D0CB}"/>
    <cellStyle name="Normal 10 2 2 2 4 3" xfId="8201" xr:uid="{D06D1FBF-1680-4C3E-9F8A-32347ED393AD}"/>
    <cellStyle name="Normal 10 2 2 2 4 3 2" xfId="18581" xr:uid="{86D4CCAD-D172-455E-81A3-1B1576D47BE7}"/>
    <cellStyle name="Normal 10 2 2 2 4 4" xfId="11034" xr:uid="{47AAC3C3-12E0-4688-8845-ED89CF201C9A}"/>
    <cellStyle name="Normal 10 2 2 2 4 4 2" xfId="21414" xr:uid="{599659D8-BCA0-4A15-BD36-14286147DB92}"/>
    <cellStyle name="Normal 10 2 2 2 4 5" xfId="25231" xr:uid="{1467B399-15F1-469F-89D4-8D378EDA1FA0}"/>
    <cellStyle name="Normal 10 2 2 2 4 6" xfId="13642" xr:uid="{BDB8401F-D8F7-4119-B70B-3F723D886614}"/>
    <cellStyle name="Normal 10 2 2 2 5" xfId="4250" xr:uid="{94DF746F-DA76-404E-A5D8-2B1EE8D78DA3}"/>
    <cellStyle name="Normal 10 2 2 2 5 2" xfId="9021" xr:uid="{51F0B0BE-85FE-4E4E-B024-52D05B01FDCD}"/>
    <cellStyle name="Normal 10 2 2 2 5 2 2" xfId="29092" xr:uid="{73998EA0-D064-4F29-A126-C4B7190220D2}"/>
    <cellStyle name="Normal 10 2 2 2 5 2 3" xfId="19401" xr:uid="{D71AF534-1369-4686-BCE9-85026FB57262}"/>
    <cellStyle name="Normal 10 2 2 2 5 3" xfId="11854" xr:uid="{FE6B161D-014D-401F-8215-1201007CF6F0}"/>
    <cellStyle name="Normal 10 2 2 2 5 3 2" xfId="22234" xr:uid="{69257FAD-A830-4407-BCFF-14E744BD8843}"/>
    <cellStyle name="Normal 10 2 2 2 5 4" xfId="24847" xr:uid="{BF300921-F94D-44A8-A812-EA36D6C647C1}"/>
    <cellStyle name="Normal 10 2 2 2 5 5" xfId="16568" xr:uid="{F2AE2A62-5EF8-4BFC-A25A-0A40AF8873BD}"/>
    <cellStyle name="Normal 10 2 2 2 6" xfId="4986" xr:uid="{6DEC9617-4757-4E64-BC38-968162AA2B65}"/>
    <cellStyle name="Normal 10 2 2 2 6 2" xfId="27151" xr:uid="{EA5B05D8-4061-4FF1-9F63-73DCD8376713}"/>
    <cellStyle name="Normal 10 2 2 2 6 3" xfId="14281" xr:uid="{E995415C-5015-4182-B255-64042699E0EA}"/>
    <cellStyle name="Normal 10 2 2 2 7" xfId="6734" xr:uid="{2237665E-E1E3-429A-B237-ABFA50A6625D}"/>
    <cellStyle name="Normal 10 2 2 2 7 2" xfId="17114" xr:uid="{814AB8BE-BD1F-4884-809F-2EB47B6090D0}"/>
    <cellStyle name="Normal 10 2 2 2 8" xfId="9567" xr:uid="{DB6FA345-7CDC-4D88-9112-5692E390DAA1}"/>
    <cellStyle name="Normal 10 2 2 2 8 2" xfId="19947" xr:uid="{9A481BF5-C7A2-4A10-BABA-A2E3BC565592}"/>
    <cellStyle name="Normal 10 2 2 2 9" xfId="23955" xr:uid="{BA52BDE3-7C7F-4D71-B637-52CBEA0DC3C0}"/>
    <cellStyle name="Normal 10 2 2 3" xfId="2706" xr:uid="{00000000-0005-0000-0000-000010030000}"/>
    <cellStyle name="Normal 10 2 2 3 2" xfId="3125" xr:uid="{00000000-0005-0000-0000-000011030000}"/>
    <cellStyle name="Normal 10 2 2 3 2 2" xfId="6182" xr:uid="{48C97DF0-1B66-4E10-823D-2ACA6DD41F45}"/>
    <cellStyle name="Normal 10 2 2 3 2 2 2" xfId="26483" xr:uid="{13AF5A21-8AB7-489C-8F85-C901E665D8C3}"/>
    <cellStyle name="Normal 10 2 2 3 2 2 3" xfId="15751" xr:uid="{4F3E3C81-A716-4B7A-B445-DA0536082110}"/>
    <cellStyle name="Normal 10 2 2 3 2 3" xfId="8204" xr:uid="{679CFA99-C008-41F0-B3C2-7EFA4FE36039}"/>
    <cellStyle name="Normal 10 2 2 3 2 3 2" xfId="18584" xr:uid="{97598FA3-C428-4140-AB50-8DCC1F0285F1}"/>
    <cellStyle name="Normal 10 2 2 3 2 4" xfId="11037" xr:uid="{30298B94-DD4A-4294-9F1A-80A691CD9A12}"/>
    <cellStyle name="Normal 10 2 2 3 2 4 2" xfId="21417" xr:uid="{D3554601-3873-4F72-B7E5-991D36B2D377}"/>
    <cellStyle name="Normal 10 2 2 3 2 5" xfId="25075" xr:uid="{DE176F45-4FA0-4E85-A104-C6FF0B1E6858}"/>
    <cellStyle name="Normal 10 2 2 3 2 6" xfId="13645" xr:uid="{16879DED-629F-4609-BF09-A8A776EE44C9}"/>
    <cellStyle name="Normal 10 2 2 3 3" xfId="4281" xr:uid="{1FAC44FA-4E51-4628-9445-2D7F98E054FF}"/>
    <cellStyle name="Normal 10 2 2 3 3 2" xfId="9052" xr:uid="{9D2B4F89-3C6D-45B9-8FC0-CFBC91013C54}"/>
    <cellStyle name="Normal 10 2 2 3 3 2 2" xfId="29095" xr:uid="{31B8CD6C-56D8-4712-AD9D-5A096EDB8514}"/>
    <cellStyle name="Normal 10 2 2 3 3 2 3" xfId="19432" xr:uid="{1DB8198A-E086-435C-92A5-D58553A06934}"/>
    <cellStyle name="Normal 10 2 2 3 3 3" xfId="11885" xr:uid="{1F979839-73B0-43B0-8E2C-F9D05D14CE39}"/>
    <cellStyle name="Normal 10 2 2 3 3 3 2" xfId="22265" xr:uid="{7189CD82-BC97-4C66-B6C8-20310049DF0B}"/>
    <cellStyle name="Normal 10 2 2 3 3 4" xfId="22910" xr:uid="{29581224-7E1A-4F3D-8D71-43A05C9C3CF3}"/>
    <cellStyle name="Normal 10 2 2 3 3 5" xfId="16599" xr:uid="{8C62D345-4F4D-478F-9D49-90B9453F88AE}"/>
    <cellStyle name="Normal 10 2 2 3 4" xfId="5923" xr:uid="{87D7F008-1DE4-4403-922B-D43A674A8AF2}"/>
    <cellStyle name="Normal 10 2 2 3 4 2" xfId="28200" xr:uid="{216470CD-747B-4C14-BE39-4CD59150A29E}"/>
    <cellStyle name="Normal 10 2 2 3 4 3" xfId="15376" xr:uid="{6ECE865A-6850-41C4-B5FB-9021FDD1F7F1}"/>
    <cellStyle name="Normal 10 2 2 3 5" xfId="7829" xr:uid="{B72C48AE-99C2-4CF0-8F6E-9DCCFB35ECE3}"/>
    <cellStyle name="Normal 10 2 2 3 5 2" xfId="18209" xr:uid="{78E51D10-62FB-47C7-8EEF-7DBD6583F8BC}"/>
    <cellStyle name="Normal 10 2 2 3 6" xfId="10662" xr:uid="{C9754DF2-04FB-4E00-96FF-A8F0C6CA43F7}"/>
    <cellStyle name="Normal 10 2 2 3 6 2" xfId="21042" xr:uid="{38B2FB28-ED29-4378-A066-79B7D0569704}"/>
    <cellStyle name="Normal 10 2 2 3 7" xfId="25118" xr:uid="{1FB94C85-7A95-4041-A50D-4E4803B1F68D}"/>
    <cellStyle name="Normal 10 2 2 3 8" xfId="13123" xr:uid="{810DCD6C-AD33-40D9-96A4-AEDFAE5EB9D5}"/>
    <cellStyle name="Normal 10 2 2 4" xfId="3126" xr:uid="{00000000-0005-0000-0000-000012030000}"/>
    <cellStyle name="Normal 10 2 2 4 2" xfId="4440" xr:uid="{6A906AE3-F548-4ECA-BD57-FC395690FEB4}"/>
    <cellStyle name="Normal 10 2 2 4 2 2" xfId="9211" xr:uid="{7E3EDC44-BAC1-489F-BB1B-4FE1DAA125F6}"/>
    <cellStyle name="Normal 10 2 2 4 2 2 2" xfId="19591" xr:uid="{EE763FE1-8B4F-4ED7-8C96-891A9D75D388}"/>
    <cellStyle name="Normal 10 2 2 4 2 3" xfId="12044" xr:uid="{67E1344F-0FB7-4417-A708-415AF897B88A}"/>
    <cellStyle name="Normal 10 2 2 4 2 3 2" xfId="22424" xr:uid="{14DC1667-F57E-4E9E-A7B5-C34D3228285B}"/>
    <cellStyle name="Normal 10 2 2 4 2 4" xfId="28310" xr:uid="{6BAEB0CE-AD41-4B42-A657-24E562108FAE}"/>
    <cellStyle name="Normal 10 2 2 4 2 5" xfId="16758" xr:uid="{4B9A97F8-D356-4D13-89D2-1EBC3BFF3B45}"/>
    <cellStyle name="Normal 10 2 2 4 3" xfId="6183" xr:uid="{19FFAA4F-CA95-48BE-8A08-FDBB7385607E}"/>
    <cellStyle name="Normal 10 2 2 4 3 2" xfId="15752" xr:uid="{36457E7F-C528-4151-997A-D93BE52C0390}"/>
    <cellStyle name="Normal 10 2 2 4 4" xfId="8205" xr:uid="{062830E6-052A-4E08-8036-A8A8E008D303}"/>
    <cellStyle name="Normal 10 2 2 4 4 2" xfId="18585" xr:uid="{274EC4F0-70C6-4FE1-9118-7B00898CED38}"/>
    <cellStyle name="Normal 10 2 2 4 5" xfId="11038" xr:uid="{2235F72D-D9D8-451D-A44F-6D478CBDF570}"/>
    <cellStyle name="Normal 10 2 2 4 5 2" xfId="21418" xr:uid="{3E96E501-BEDA-4F0D-9220-39A1146CF4C8}"/>
    <cellStyle name="Normal 10 2 2 4 6" xfId="25454" xr:uid="{A2FF38E6-342E-457A-A41E-F5A0C44280FB}"/>
    <cellStyle name="Normal 10 2 2 4 7" xfId="13646" xr:uid="{90C28F50-ECB7-4081-8BEE-F5EB3141D9C0}"/>
    <cellStyle name="Normal 10 2 2 5" xfId="3121" xr:uid="{00000000-0005-0000-0000-000013030000}"/>
    <cellStyle name="Normal 10 2 2 5 2" xfId="6178" xr:uid="{AAE91224-3FEA-4689-A1E2-BFE40525C04F}"/>
    <cellStyle name="Normal 10 2 2 5 2 2" xfId="26987" xr:uid="{65C35670-8E2B-47FB-B53E-DCCC7AAE461E}"/>
    <cellStyle name="Normal 10 2 2 5 2 3" xfId="15747" xr:uid="{9B8C1A40-5D77-4300-BF2C-8D0ECB82559B}"/>
    <cellStyle name="Normal 10 2 2 5 3" xfId="8200" xr:uid="{B2634CB7-F7A0-4518-BE1A-015DA6363A14}"/>
    <cellStyle name="Normal 10 2 2 5 3 2" xfId="18580" xr:uid="{7267FF51-299B-4E4E-80F9-90C0C9B72B63}"/>
    <cellStyle name="Normal 10 2 2 5 4" xfId="11033" xr:uid="{E3CDB59C-41AB-43F2-85A3-03249FD04521}"/>
    <cellStyle name="Normal 10 2 2 5 4 2" xfId="21413" xr:uid="{758D40D6-153A-4892-BC0F-E00FA5E16AB2}"/>
    <cellStyle name="Normal 10 2 2 5 5" xfId="24599" xr:uid="{BC000EEA-3EE4-42FF-A305-B87A508F8440}"/>
    <cellStyle name="Normal 10 2 2 5 6" xfId="13641" xr:uid="{428F0E52-915D-48E4-8517-0440EBB4D1A1}"/>
    <cellStyle name="Normal 10 2 2 6" xfId="2562" xr:uid="{00000000-0005-0000-0000-000014030000}"/>
    <cellStyle name="Normal 10 2 2 6 2" xfId="5831" xr:uid="{C2B45855-423A-47FB-9D6B-CB7368A13FAB}"/>
    <cellStyle name="Normal 10 2 2 6 2 2" xfId="27721" xr:uid="{B8E57B14-3087-4FD8-A70F-558C6E2EFEEF}"/>
    <cellStyle name="Normal 10 2 2 6 2 3" xfId="15233" xr:uid="{1BA6B575-E010-4591-AF3E-E793868702D3}"/>
    <cellStyle name="Normal 10 2 2 6 3" xfId="7686" xr:uid="{13D7AF40-FEAB-4878-BA8F-FA0C3D7D1285}"/>
    <cellStyle name="Normal 10 2 2 6 3 2" xfId="18066" xr:uid="{2C2250EA-CDE2-4AD7-B12C-9C5FF7FE71DA}"/>
    <cellStyle name="Normal 10 2 2 6 4" xfId="10519" xr:uid="{1E2817E8-F6C1-422A-AFF1-B08F6C4EC9EB}"/>
    <cellStyle name="Normal 10 2 2 6 4 2" xfId="20899" xr:uid="{649F1F4D-1B63-4577-AC77-F280D4AD418F}"/>
    <cellStyle name="Normal 10 2 2 6 5" xfId="23235" xr:uid="{A9A7B9A4-10FD-49F2-9A94-1BE00B532B9A}"/>
    <cellStyle name="Normal 10 2 2 6 6" xfId="12949" xr:uid="{8F8890C7-BEA1-4B46-92AD-CFB11FD11F2D}"/>
    <cellStyle name="Normal 10 2 2 7" xfId="2256" xr:uid="{00000000-0005-0000-0000-00000A030000}"/>
    <cellStyle name="Normal 10 2 2 7 2" xfId="7382" xr:uid="{BD878DF1-E595-4B3A-B030-1A4B86DE4C21}"/>
    <cellStyle name="Normal 10 2 2 7 2 2" xfId="17762" xr:uid="{96FB03A1-1F58-4F36-A6A6-BC99F5CC940D}"/>
    <cellStyle name="Normal 10 2 2 7 3" xfId="10215" xr:uid="{7BF5D359-D939-4B06-906E-7B39368A0073}"/>
    <cellStyle name="Normal 10 2 2 7 3 2" xfId="20595" xr:uid="{45D50ACB-C477-45EC-831A-F6720E857490}"/>
    <cellStyle name="Normal 10 2 2 7 4" xfId="25307" xr:uid="{B0BFD245-6F57-4792-B8AD-25314C9A3201}"/>
    <cellStyle name="Normal 10 2 2 7 5" xfId="14929" xr:uid="{9E1162FB-4068-4B26-9EE1-0DC7552744FA}"/>
    <cellStyle name="Normal 10 2 2 8" xfId="3806" xr:uid="{DE5EA038-3A02-4C47-8DE6-3A1441EDFAFA}"/>
    <cellStyle name="Normal 10 2 2 8 2" xfId="8641" xr:uid="{D2E15AB2-9668-4E5F-A639-514A11FF50D6}"/>
    <cellStyle name="Normal 10 2 2 8 2 2" xfId="19021" xr:uid="{3480B3A6-F662-4937-99DC-49EAFB9EA7A0}"/>
    <cellStyle name="Normal 10 2 2 8 3" xfId="11474" xr:uid="{A75F9D08-7B58-4EAA-A634-12F25C9A3922}"/>
    <cellStyle name="Normal 10 2 2 8 3 2" xfId="21854" xr:uid="{944B4970-0F84-4A3B-980A-849E2953B158}"/>
    <cellStyle name="Normal 10 2 2 8 4" xfId="16188" xr:uid="{BA2B70A8-69BA-4C67-B45B-50196AACCD26}"/>
    <cellStyle name="Normal 10 2 2 9" xfId="4985" xr:uid="{86C9F154-476B-4468-9FC4-5F160EBE9B49}"/>
    <cellStyle name="Normal 10 2 2 9 2" xfId="14280" xr:uid="{E3E2A61B-9D40-43EB-9D48-D96BFD3B58D0}"/>
    <cellStyle name="Normal 10 2 3" xfId="629" xr:uid="{00000000-0005-0000-0000-000021040000}"/>
    <cellStyle name="Normal 10 2 3 10" xfId="9569" xr:uid="{2C97D25C-BB1A-476C-B040-C7129D7C78F8}"/>
    <cellStyle name="Normal 10 2 3 10 2" xfId="19949" xr:uid="{C26B30B1-CA24-4063-9990-E82CA8D30A9E}"/>
    <cellStyle name="Normal 10 2 3 11" xfId="23693" xr:uid="{F46EF993-5487-4161-8132-6E4469E10AEF}"/>
    <cellStyle name="Normal 10 2 3 12" xfId="12535" xr:uid="{30ABFEF1-F302-48E8-80C8-FD85B566AB15}"/>
    <cellStyle name="Normal 10 2 3 2" xfId="2707" xr:uid="{00000000-0005-0000-0000-000016030000}"/>
    <cellStyle name="Normal 10 2 3 2 2" xfId="3128" xr:uid="{00000000-0005-0000-0000-000017030000}"/>
    <cellStyle name="Normal 10 2 3 2 2 2" xfId="6185" xr:uid="{F21BBDC9-8812-4296-AE4A-F43642B538F5}"/>
    <cellStyle name="Normal 10 2 3 2 2 2 2" xfId="26666" xr:uid="{D968F027-8C5A-4D5B-B2BC-79932E896B70}"/>
    <cellStyle name="Normal 10 2 3 2 2 2 3" xfId="15754" xr:uid="{2C3E5444-0944-4235-BBC7-58B631C232E9}"/>
    <cellStyle name="Normal 10 2 3 2 2 3" xfId="8207" xr:uid="{748CFDF7-39AA-4B48-846D-DFD53DCCDE46}"/>
    <cellStyle name="Normal 10 2 3 2 2 3 2" xfId="18587" xr:uid="{45C7548F-ABE9-4FD8-83DB-E4116F5BE0B7}"/>
    <cellStyle name="Normal 10 2 3 2 2 4" xfId="11040" xr:uid="{4B9FDFC5-57BF-47DF-8AEB-61C1EC11D3B0}"/>
    <cellStyle name="Normal 10 2 3 2 2 4 2" xfId="21420" xr:uid="{E77E9332-7AC6-44BC-80D8-AEA8D4B6FAC2}"/>
    <cellStyle name="Normal 10 2 3 2 2 5" xfId="23464" xr:uid="{DFBE45BE-79EF-49C6-BDC8-FF482BE25A0D}"/>
    <cellStyle name="Normal 10 2 3 2 2 6" xfId="13648" xr:uid="{50B21915-FBD1-44FF-955B-D305CBBC1A89}"/>
    <cellStyle name="Normal 10 2 3 2 3" xfId="4283" xr:uid="{2B94F73E-A71F-4B45-AB1A-F96E9B6FFBF5}"/>
    <cellStyle name="Normal 10 2 3 2 3 2" xfId="9054" xr:uid="{9FD5F957-C578-4F01-9FC1-69B359F5BAA4}"/>
    <cellStyle name="Normal 10 2 3 2 3 2 2" xfId="29097" xr:uid="{11FBA423-68F9-439E-B708-B9AF85FDFE2B}"/>
    <cellStyle name="Normal 10 2 3 2 3 2 3" xfId="19434" xr:uid="{4415A3C6-10BF-4B36-BC90-6F409E7AFDE1}"/>
    <cellStyle name="Normal 10 2 3 2 3 3" xfId="11887" xr:uid="{73E975D7-4723-457E-9759-1D54AC5E7481}"/>
    <cellStyle name="Normal 10 2 3 2 3 3 2" xfId="22267" xr:uid="{23334B30-CD1E-46BA-AA8F-928E8AA57B4B}"/>
    <cellStyle name="Normal 10 2 3 2 3 4" xfId="24450" xr:uid="{5EB69AA1-13EC-42BD-8FFE-6B2134503511}"/>
    <cellStyle name="Normal 10 2 3 2 3 5" xfId="16601" xr:uid="{A384552F-2090-445E-BAE5-6698F6D122C7}"/>
    <cellStyle name="Normal 10 2 3 2 4" xfId="5924" xr:uid="{CDA1F97D-60A1-407B-B633-AC0832D801F2}"/>
    <cellStyle name="Normal 10 2 3 2 4 2" xfId="28676" xr:uid="{A36775EF-6401-4226-A35F-5E9C74DF1AE6}"/>
    <cellStyle name="Normal 10 2 3 2 4 3" xfId="15377" xr:uid="{68E1D7BA-AD29-4DAD-950B-38FC6C839C0D}"/>
    <cellStyle name="Normal 10 2 3 2 5" xfId="7830" xr:uid="{85DC09AA-F078-4D23-AA13-CB516827E64E}"/>
    <cellStyle name="Normal 10 2 3 2 5 2" xfId="18210" xr:uid="{8981F427-A24D-4F3E-B774-84932F365DD4}"/>
    <cellStyle name="Normal 10 2 3 2 6" xfId="10663" xr:uid="{76110124-625D-47D4-AF91-BED10133DE30}"/>
    <cellStyle name="Normal 10 2 3 2 6 2" xfId="21043" xr:uid="{BE01F4B8-1875-492C-A5AD-83F27D3906D7}"/>
    <cellStyle name="Normal 10 2 3 2 7" xfId="24963" xr:uid="{A0FFC7DF-C238-474F-B0A2-5445E1885BE2}"/>
    <cellStyle name="Normal 10 2 3 2 8" xfId="13125" xr:uid="{50D78E67-3B19-4C22-AEF5-DF8C50160B8B}"/>
    <cellStyle name="Normal 10 2 3 3" xfId="3129" xr:uid="{00000000-0005-0000-0000-000018030000}"/>
    <cellStyle name="Normal 10 2 3 3 2" xfId="4441" xr:uid="{395FBBAC-4EB4-44DD-8BC8-3E17ADF9C3C0}"/>
    <cellStyle name="Normal 10 2 3 3 2 2" xfId="9212" xr:uid="{4044E785-F68D-497F-9D5B-50D7712F8C51}"/>
    <cellStyle name="Normal 10 2 3 3 2 2 2" xfId="29205" xr:uid="{F50990A4-77BD-4A19-9863-0010F3A43A57}"/>
    <cellStyle name="Normal 10 2 3 3 2 2 3" xfId="19592" xr:uid="{00874A4E-4DC7-4779-B725-0D034CD349DA}"/>
    <cellStyle name="Normal 10 2 3 3 2 3" xfId="12045" xr:uid="{651E0D9F-48E2-4C7E-B5CF-4E86AAEBDD58}"/>
    <cellStyle name="Normal 10 2 3 3 2 3 2" xfId="22425" xr:uid="{48A2501C-7E6B-4B28-BE41-C2D0983E25E3}"/>
    <cellStyle name="Normal 10 2 3 3 2 4" xfId="25826" xr:uid="{577FDCE4-8711-41C9-988F-AA44708C4806}"/>
    <cellStyle name="Normal 10 2 3 3 2 5" xfId="16759" xr:uid="{F5EB9542-0769-4B8A-91A4-7565AA0988C4}"/>
    <cellStyle name="Normal 10 2 3 3 3" xfId="6186" xr:uid="{ADCA5275-39F2-482D-8C01-D8EBC900C88A}"/>
    <cellStyle name="Normal 10 2 3 3 3 2" xfId="26223" xr:uid="{20EDA385-3F6C-463F-B9BB-E0DE71B26C1E}"/>
    <cellStyle name="Normal 10 2 3 3 3 3" xfId="15755" xr:uid="{EFE888DE-88DF-48D1-8F6B-2E83EDEA6128}"/>
    <cellStyle name="Normal 10 2 3 3 4" xfId="8208" xr:uid="{F0E2F6A5-BD42-4693-8AD0-A0C2526BA6B5}"/>
    <cellStyle name="Normal 10 2 3 3 4 2" xfId="18588" xr:uid="{D9C95B31-CCAA-4855-A2DF-2B2A41476B74}"/>
    <cellStyle name="Normal 10 2 3 3 5" xfId="11041" xr:uid="{12E48EE7-DB63-4777-854C-58E263EEB5CB}"/>
    <cellStyle name="Normal 10 2 3 3 5 2" xfId="21421" xr:uid="{9BE837BB-437F-4A9C-8324-8CA1E2D2D28C}"/>
    <cellStyle name="Normal 10 2 3 3 6" xfId="23787" xr:uid="{40569D23-61AB-45F8-AA45-BF39002CE525}"/>
    <cellStyle name="Normal 10 2 3 3 7" xfId="13649" xr:uid="{559FA790-3884-4188-B322-850E090BEBA9}"/>
    <cellStyle name="Normal 10 2 3 4" xfId="3127" xr:uid="{00000000-0005-0000-0000-000019030000}"/>
    <cellStyle name="Normal 10 2 3 4 2" xfId="6184" xr:uid="{6F80E080-F8C7-483A-84F6-435A6A402000}"/>
    <cellStyle name="Normal 10 2 3 4 2 2" xfId="28014" xr:uid="{CFCDEAE0-D338-4091-AC15-668D3B295B8B}"/>
    <cellStyle name="Normal 10 2 3 4 2 3" xfId="15753" xr:uid="{960A2809-F7FF-48CB-B2EB-DB8E348B18EC}"/>
    <cellStyle name="Normal 10 2 3 4 3" xfId="8206" xr:uid="{302DF909-5642-4A8D-88D7-5BFCE03896E9}"/>
    <cellStyle name="Normal 10 2 3 4 3 2" xfId="18586" xr:uid="{AB93101C-88F5-4130-A19E-5E38DF614E7E}"/>
    <cellStyle name="Normal 10 2 3 4 4" xfId="11039" xr:uid="{0B293727-8820-41D2-A0EB-ED5FCBF3C6B4}"/>
    <cellStyle name="Normal 10 2 3 4 4 2" xfId="21419" xr:uid="{98F15AD6-31E3-4DB6-85DB-7BFEF91DDA77}"/>
    <cellStyle name="Normal 10 2 3 4 5" xfId="23741" xr:uid="{4DEFB253-2EDE-47A7-8D1D-E3D674008FF9}"/>
    <cellStyle name="Normal 10 2 3 4 6" xfId="13647" xr:uid="{AFDB53F8-9F26-4C3F-BA97-172B32C285DF}"/>
    <cellStyle name="Normal 10 2 3 5" xfId="2605" xr:uid="{00000000-0005-0000-0000-00001A030000}"/>
    <cellStyle name="Normal 10 2 3 5 2" xfId="5869" xr:uid="{1F649C14-9E5E-422A-970C-FA8E95C730BA}"/>
    <cellStyle name="Normal 10 2 3 5 2 2" xfId="28059" xr:uid="{9C373D47-6388-4819-BB1F-656D0917F65C}"/>
    <cellStyle name="Normal 10 2 3 5 2 3" xfId="15276" xr:uid="{891E1580-5625-4160-8DB8-13978498474D}"/>
    <cellStyle name="Normal 10 2 3 5 3" xfId="7729" xr:uid="{A4A6A792-4386-4B80-9437-B711498C0164}"/>
    <cellStyle name="Normal 10 2 3 5 3 2" xfId="18109" xr:uid="{FCDC4A15-63D9-48D4-B37F-F0FF50324AE8}"/>
    <cellStyle name="Normal 10 2 3 5 4" xfId="10562" xr:uid="{DC0E6A81-5298-47EC-95E1-D37895DB0800}"/>
    <cellStyle name="Normal 10 2 3 5 4 2" xfId="20942" xr:uid="{C5FF6D72-279D-449B-A4B1-66785E62441F}"/>
    <cellStyle name="Normal 10 2 3 5 5" xfId="23813" xr:uid="{3974C175-0484-428C-819E-385B5B192098}"/>
    <cellStyle name="Normal 10 2 3 5 6" xfId="12992" xr:uid="{B567E562-90E7-4D8E-AAA7-875E9F4F5717}"/>
    <cellStyle name="Normal 10 2 3 6" xfId="2304" xr:uid="{00000000-0005-0000-0000-000015030000}"/>
    <cellStyle name="Normal 10 2 3 6 2" xfId="7430" xr:uid="{F65338EF-E7C1-4C21-ADD6-C3AE8BACAA87}"/>
    <cellStyle name="Normal 10 2 3 6 2 2" xfId="17810" xr:uid="{FAAE8B82-D8D7-4E2D-9117-A7D262707BC4}"/>
    <cellStyle name="Normal 10 2 3 6 3" xfId="10263" xr:uid="{92434D7F-4325-4704-BC8A-75EEF454854D}"/>
    <cellStyle name="Normal 10 2 3 6 3 2" xfId="20643" xr:uid="{6F76CD2A-A882-4BE1-9036-58E856D0DF41}"/>
    <cellStyle name="Normal 10 2 3 6 4" xfId="24567" xr:uid="{F399ECA1-22BC-4C28-BAC2-CEF11C98ECB3}"/>
    <cellStyle name="Normal 10 2 3 6 5" xfId="14977" xr:uid="{830DE2F1-D4F3-45C3-9DBE-14ADA1AAA0A6}"/>
    <cellStyle name="Normal 10 2 3 7" xfId="3835" xr:uid="{8B8290D7-AE8C-4937-9A4F-00917BF737BC}"/>
    <cellStyle name="Normal 10 2 3 7 2" xfId="8667" xr:uid="{EA0FCEC4-836D-4690-A6E7-8DC48BC34E27}"/>
    <cellStyle name="Normal 10 2 3 7 2 2" xfId="19047" xr:uid="{EF39DD86-7CBF-44F7-A0CA-DADF53320C47}"/>
    <cellStyle name="Normal 10 2 3 7 3" xfId="11500" xr:uid="{E7C24303-4015-422A-8765-8C895ECC8561}"/>
    <cellStyle name="Normal 10 2 3 7 3 2" xfId="21880" xr:uid="{9D168038-5E4A-4E92-B20D-4299A65F34C0}"/>
    <cellStyle name="Normal 10 2 3 7 4" xfId="16214" xr:uid="{88B26A2A-744C-4C28-A600-D8665AC5EC8A}"/>
    <cellStyle name="Normal 10 2 3 8" xfId="4988" xr:uid="{ED7C97D3-0FB5-4457-A673-C604FF5B7447}"/>
    <cellStyle name="Normal 10 2 3 8 2" xfId="14283" xr:uid="{91F9CF94-E671-4888-B146-8AAE97D323D1}"/>
    <cellStyle name="Normal 10 2 3 9" xfId="6736" xr:uid="{49615C31-75D1-4474-9BA1-F20597FA187A}"/>
    <cellStyle name="Normal 10 2 3 9 2" xfId="17116" xr:uid="{12A1D631-F493-4267-A179-AE8F3EBBF983}"/>
    <cellStyle name="Normal 10 2 4" xfId="630" xr:uid="{00000000-0005-0000-0000-000022040000}"/>
    <cellStyle name="Normal 10 2 4 2" xfId="3130" xr:uid="{00000000-0005-0000-0000-00001C030000}"/>
    <cellStyle name="Normal 10 2 4 2 2" xfId="6187" xr:uid="{CD81C353-7344-4C59-8828-166DB4D348FE}"/>
    <cellStyle name="Normal 10 2 4 2 2 2" xfId="28345" xr:uid="{761D17AF-64FC-417E-82CE-5B8063632213}"/>
    <cellStyle name="Normal 10 2 4 2 2 3" xfId="15756" xr:uid="{3302B5E1-2623-4BDC-99AF-F55B35D19A11}"/>
    <cellStyle name="Normal 10 2 4 2 3" xfId="8209" xr:uid="{15B50D38-A3A0-4A3A-B597-1BDBAC43A9B1}"/>
    <cellStyle name="Normal 10 2 4 2 3 2" xfId="18589" xr:uid="{9CB06398-FD5C-46CA-819B-B9D9A4A38E1D}"/>
    <cellStyle name="Normal 10 2 4 2 4" xfId="11042" xr:uid="{18D219A1-E916-4473-A30E-0EE6E957F7FC}"/>
    <cellStyle name="Normal 10 2 4 2 4 2" xfId="21422" xr:uid="{F6950B87-B095-4A92-9CDB-E62C0DF212BF}"/>
    <cellStyle name="Normal 10 2 4 2 5" xfId="24516" xr:uid="{FA73F80A-DCD5-4B61-8B84-C4D4B7693C92}"/>
    <cellStyle name="Normal 10 2 4 2 6" xfId="13650" xr:uid="{F767D00E-752E-4CFE-92E0-30323D098EBD}"/>
    <cellStyle name="Normal 10 2 4 3" xfId="2705" xr:uid="{00000000-0005-0000-0000-00001D030000}"/>
    <cellStyle name="Normal 10 2 4 3 2" xfId="5922" xr:uid="{0CCC0FB0-A059-4BCB-8DA1-770EA4429DFA}"/>
    <cellStyle name="Normal 10 2 4 3 2 2" xfId="26615" xr:uid="{802FFC82-4CAD-45AB-877A-9FA01D5FD3BF}"/>
    <cellStyle name="Normal 10 2 4 3 2 3" xfId="15375" xr:uid="{E2F920D3-F6FB-4E7E-9047-6D662B6AB81B}"/>
    <cellStyle name="Normal 10 2 4 3 3" xfId="7828" xr:uid="{74B90E5E-ED06-4B53-9B1F-8F05E7797B5F}"/>
    <cellStyle name="Normal 10 2 4 3 3 2" xfId="18208" xr:uid="{349E2243-017D-4FE5-BD7D-A90B7A3AB615}"/>
    <cellStyle name="Normal 10 2 4 3 4" xfId="10661" xr:uid="{C824EB2A-2B0A-4B36-A699-DDBAA50CF09F}"/>
    <cellStyle name="Normal 10 2 4 3 4 2" xfId="21041" xr:uid="{405BC94C-5055-4760-A913-4B930CAB0E7E}"/>
    <cellStyle name="Normal 10 2 4 3 5" xfId="24197" xr:uid="{73BF47DB-4558-46E0-9682-515D48F68056}"/>
    <cellStyle name="Normal 10 2 4 3 6" xfId="13122" xr:uid="{0F44A364-78A2-4162-90F3-50FE8FA80242}"/>
    <cellStyle name="Normal 10 2 4 4" xfId="4146" xr:uid="{F5B8E602-5C20-4A6E-97E5-C382727F07E8}"/>
    <cellStyle name="Normal 10 2 4 4 2" xfId="8917" xr:uid="{964DB0DE-F5F5-4ABA-BCC8-41DD10D7565A}"/>
    <cellStyle name="Normal 10 2 4 4 2 2" xfId="19297" xr:uid="{C47C3A9A-B917-4B8F-902B-F0A583A5B4EA}"/>
    <cellStyle name="Normal 10 2 4 4 3" xfId="11750" xr:uid="{7ED79008-29F0-476F-8C01-46DE75F05338}"/>
    <cellStyle name="Normal 10 2 4 4 3 2" xfId="22130" xr:uid="{BC7CF7BB-416D-4990-9C30-F72688ECBA70}"/>
    <cellStyle name="Normal 10 2 4 4 4" xfId="22945" xr:uid="{A370B6D4-A1E7-4B01-949F-2BE08000CCBB}"/>
    <cellStyle name="Normal 10 2 4 4 5" xfId="16464" xr:uid="{71362419-E58F-4356-B691-ED3DEF516EA1}"/>
    <cellStyle name="Normal 10 2 4 5" xfId="4989" xr:uid="{3620BA03-891B-4B6C-B831-2F7A09D9D59D}"/>
    <cellStyle name="Normal 10 2 4 5 2" xfId="14284" xr:uid="{13F992D6-3CE3-4B6A-882E-DC9C16A5E430}"/>
    <cellStyle name="Normal 10 2 4 6" xfId="6737" xr:uid="{11EE109C-25B0-4477-B953-6C38A2D79450}"/>
    <cellStyle name="Normal 10 2 4 6 2" xfId="17117" xr:uid="{1ABB1FCB-A73C-47FD-A1F2-908B22603DF6}"/>
    <cellStyle name="Normal 10 2 4 7" xfId="9570" xr:uid="{035FBA25-20E3-48E3-A528-D611C212017A}"/>
    <cellStyle name="Normal 10 2 4 7 2" xfId="19950" xr:uid="{F1863EE5-2F73-4F0D-865C-DE77E05A4C14}"/>
    <cellStyle name="Normal 10 2 4 8" xfId="25199" xr:uid="{FA6DC77F-6C8F-4F7B-A62E-33AABEEFCA03}"/>
    <cellStyle name="Normal 10 2 4 9" xfId="12693" xr:uid="{ECC619C5-78D3-4209-B844-DE894BEC0E7E}"/>
    <cellStyle name="Normal 10 2 5" xfId="3131" xr:uid="{00000000-0005-0000-0000-00001E030000}"/>
    <cellStyle name="Normal 10 2 5 2" xfId="4442" xr:uid="{9E338F2E-BE96-4E83-90F2-E16A4690B5A9}"/>
    <cellStyle name="Normal 10 2 5 2 2" xfId="9213" xr:uid="{BA65854E-AF92-4803-80F5-7C22DCC8293B}"/>
    <cellStyle name="Normal 10 2 5 2 2 2" xfId="29206" xr:uid="{6314A263-83F1-4B28-ABCE-765CABFD8127}"/>
    <cellStyle name="Normal 10 2 5 2 2 3" xfId="19593" xr:uid="{370D15FE-C276-4A45-83E6-DF6F800B0860}"/>
    <cellStyle name="Normal 10 2 5 2 3" xfId="12046" xr:uid="{496D436E-B032-4A07-B26D-488CDFFEC77E}"/>
    <cellStyle name="Normal 10 2 5 2 3 2" xfId="22426" xr:uid="{766BF66E-6196-4E68-9B7C-FF0C469F7940}"/>
    <cellStyle name="Normal 10 2 5 2 4" xfId="25621" xr:uid="{157B87D2-C5CA-4D5E-B2DA-1D3FC9672306}"/>
    <cellStyle name="Normal 10 2 5 2 5" xfId="16760" xr:uid="{7082362A-ECD0-4F4B-848B-5CCF414252C3}"/>
    <cellStyle name="Normal 10 2 5 3" xfId="6188" xr:uid="{BD1BFEE4-9F62-4A48-BD95-D53BC4D82615}"/>
    <cellStyle name="Normal 10 2 5 3 2" xfId="28202" xr:uid="{3A30FCB9-803E-4EC5-9919-163306731BC1}"/>
    <cellStyle name="Normal 10 2 5 3 3" xfId="15757" xr:uid="{3F571267-5D40-4D73-81AC-EC846B65A91F}"/>
    <cellStyle name="Normal 10 2 5 4" xfId="8210" xr:uid="{DD3F144C-0B72-4220-AF0F-6C8AF931DF96}"/>
    <cellStyle name="Normal 10 2 5 4 2" xfId="18590" xr:uid="{D44E319F-2FC8-4885-8CA0-4D3D7071A191}"/>
    <cellStyle name="Normal 10 2 5 5" xfId="11043" xr:uid="{4C93613D-EEC5-4473-A995-AFA6F2F8F050}"/>
    <cellStyle name="Normal 10 2 5 5 2" xfId="21423" xr:uid="{63931744-0C21-4ECC-BD7A-9138DB1EEDD1}"/>
    <cellStyle name="Normal 10 2 5 6" xfId="24522" xr:uid="{9F740B7E-7987-49C4-82C9-35191C4BEAEE}"/>
    <cellStyle name="Normal 10 2 5 7" xfId="13651" xr:uid="{5417E4E0-F7F8-4917-9C5E-6C988C3578DF}"/>
    <cellStyle name="Normal 10 2 6" xfId="2890" xr:uid="{00000000-0005-0000-0000-00001F030000}"/>
    <cellStyle name="Normal 10 2 6 2" xfId="6075" xr:uid="{B8B7211B-FFDA-4B81-A375-DD45B1DD517E}"/>
    <cellStyle name="Normal 10 2 6 2 2" xfId="27183" xr:uid="{76D46EE7-A365-41C6-8123-6B42149712D0}"/>
    <cellStyle name="Normal 10 2 6 2 3" xfId="15553" xr:uid="{0796DDD0-7B21-41F0-BCC5-C48576AB08EE}"/>
    <cellStyle name="Normal 10 2 6 3" xfId="8006" xr:uid="{0CA1C121-A45E-4913-9CCA-CBBAA3AE18EB}"/>
    <cellStyle name="Normal 10 2 6 3 2" xfId="18386" xr:uid="{93B5654E-534E-47BD-BD90-C53F0B89EC8A}"/>
    <cellStyle name="Normal 10 2 6 4" xfId="10839" xr:uid="{E7171419-1314-4CBA-B06A-C3721FCD9CA9}"/>
    <cellStyle name="Normal 10 2 6 4 2" xfId="21219" xr:uid="{C8AF0209-EC6E-43EB-9357-A1E5EC0623EF}"/>
    <cellStyle name="Normal 10 2 6 5" xfId="24835" xr:uid="{2AA68A3A-DCAE-496A-82A2-4D3838D9ABF1}"/>
    <cellStyle name="Normal 10 2 6 6" xfId="13391" xr:uid="{14C536AA-DB87-428A-B8DD-54EAB2B90CD1}"/>
    <cellStyle name="Normal 10 2 7" xfId="2502" xr:uid="{00000000-0005-0000-0000-000020030000}"/>
    <cellStyle name="Normal 10 2 7 2" xfId="5782" xr:uid="{D0B4CEE4-5864-4622-B725-5D5D21567676}"/>
    <cellStyle name="Normal 10 2 7 2 2" xfId="27112" xr:uid="{978E091B-8C60-428F-8E28-08D94C396028}"/>
    <cellStyle name="Normal 10 2 7 2 3" xfId="15173" xr:uid="{CE2A363D-DDDE-4623-A501-AAAF537750CD}"/>
    <cellStyle name="Normal 10 2 7 3" xfId="7626" xr:uid="{7A984B8F-FF27-492E-BA0E-F5C3E75B7C54}"/>
    <cellStyle name="Normal 10 2 7 3 2" xfId="18006" xr:uid="{45DE27C2-5F10-4CA5-BF51-54192B24021B}"/>
    <cellStyle name="Normal 10 2 7 4" xfId="10459" xr:uid="{5B46C42E-A9F8-44A4-B466-83BEF0D6B08F}"/>
    <cellStyle name="Normal 10 2 7 4 2" xfId="20839" xr:uid="{A911A6C3-C177-4436-98E2-79D9650DA797}"/>
    <cellStyle name="Normal 10 2 7 5" xfId="22948" xr:uid="{EF1259EB-84F5-4CD6-8766-0001F2586003}"/>
    <cellStyle name="Normal 10 2 7 6" xfId="12889" xr:uid="{62449018-77E9-4C59-A406-BD186A7876FD}"/>
    <cellStyle name="Normal 10 2 8" xfId="2196" xr:uid="{00000000-0005-0000-0000-000009030000}"/>
    <cellStyle name="Normal 10 2 8 2" xfId="7322" xr:uid="{CD3D437D-65A4-45F7-BD24-8B506936D243}"/>
    <cellStyle name="Normal 10 2 8 2 2" xfId="17702" xr:uid="{459D8D6A-E723-445E-8E7D-E58CC4E9DB9E}"/>
    <cellStyle name="Normal 10 2 8 3" xfId="10155" xr:uid="{A4E6239E-293D-43CF-BAE1-920FC2436C0D}"/>
    <cellStyle name="Normal 10 2 8 3 2" xfId="20535" xr:uid="{58CF501C-C41C-4CE0-9DC0-D9DF3C98CCAA}"/>
    <cellStyle name="Normal 10 2 8 4" xfId="23946" xr:uid="{B16A613C-DC7C-4BAB-9CE5-D2D4386F503D}"/>
    <cellStyle name="Normal 10 2 8 5" xfId="14869" xr:uid="{D2AC8B86-F8E4-403F-B63E-A61C29DDF6FC}"/>
    <cellStyle name="Normal 10 2 9" xfId="3905" xr:uid="{8D267ABA-D2E7-4AB9-85B6-698D2920A9CF}"/>
    <cellStyle name="Normal 10 2 9 2" xfId="8736" xr:uid="{AF649095-E975-4879-A024-D9E79D05AA14}"/>
    <cellStyle name="Normal 10 2 9 2 2" xfId="19116" xr:uid="{3191403E-2306-45DA-906D-6C9E51CA3AEA}"/>
    <cellStyle name="Normal 10 2 9 3" xfId="11569" xr:uid="{D853CF8D-5370-4F11-A2CD-EB1C71549CBB}"/>
    <cellStyle name="Normal 10 2 9 3 2" xfId="21949" xr:uid="{967439E1-E452-43A8-80DA-4BBE4EACCEE0}"/>
    <cellStyle name="Normal 10 2 9 4" xfId="16283" xr:uid="{D850474B-04FD-41D5-9E02-5BDAD9D1B3B8}"/>
    <cellStyle name="Normal 10 3" xfId="631" xr:uid="{00000000-0005-0000-0000-000023040000}"/>
    <cellStyle name="Normal 10 3 10" xfId="4990" xr:uid="{B971CAB3-4E5E-42A8-8E41-7E9B5496E5A2}"/>
    <cellStyle name="Normal 10 3 10 2" xfId="14285" xr:uid="{1D1E5673-3166-446E-874B-A45C646CA6F2}"/>
    <cellStyle name="Normal 10 3 11" xfId="6738" xr:uid="{2ED9A2C1-5D97-491C-ACA5-960CC9F31B2C}"/>
    <cellStyle name="Normal 10 3 11 2" xfId="17118" xr:uid="{0911746F-79BE-42B5-8D11-8F7DD6FFFB9D}"/>
    <cellStyle name="Normal 10 3 12" xfId="9571" xr:uid="{255DC69B-92E1-4FEB-9EFA-4F0D81443FB9}"/>
    <cellStyle name="Normal 10 3 12 2" xfId="19951" xr:uid="{7DB05A14-DDDF-42E0-BCD6-AF6AB9D9B9C4}"/>
    <cellStyle name="Normal 10 3 13" xfId="23886" xr:uid="{6272B891-EDDC-4148-A2A1-936240A89EBA}"/>
    <cellStyle name="Normal 10 3 14" xfId="12464" xr:uid="{359FC0B9-F250-4559-B02E-40DB23ABD1A8}"/>
    <cellStyle name="Normal 10 3 2" xfId="632" xr:uid="{00000000-0005-0000-0000-000024040000}"/>
    <cellStyle name="Normal 10 3 2 10" xfId="9572" xr:uid="{51C02921-58A3-463A-B4FC-F82EDF76A44E}"/>
    <cellStyle name="Normal 10 3 2 10 2" xfId="19952" xr:uid="{928C13C0-E605-4FA9-8E38-6C8897FF5498}"/>
    <cellStyle name="Normal 10 3 2 11" xfId="23012" xr:uid="{1AEADB29-65B1-4D02-9750-E5CD446409E6}"/>
    <cellStyle name="Normal 10 3 2 12" xfId="12536" xr:uid="{E0A41ED9-2C13-409B-93F2-56564369BD81}"/>
    <cellStyle name="Normal 10 3 2 2" xfId="633" xr:uid="{00000000-0005-0000-0000-000025040000}"/>
    <cellStyle name="Normal 10 3 2 2 2" xfId="3133" xr:uid="{00000000-0005-0000-0000-000024030000}"/>
    <cellStyle name="Normal 10 3 2 2 2 2" xfId="6190" xr:uid="{818E3871-8BBD-49A5-8F2F-3AA2809212CC}"/>
    <cellStyle name="Normal 10 3 2 2 2 2 2" xfId="26168" xr:uid="{EA40498E-9AB9-4A85-918E-BFACEC00A1BF}"/>
    <cellStyle name="Normal 10 3 2 2 2 2 3" xfId="25885" xr:uid="{53D87904-1416-4640-96E8-2900CC5A05C6}"/>
    <cellStyle name="Normal 10 3 2 2 2 2 4" xfId="15759" xr:uid="{528ECC10-08C3-4C6E-BA5F-675B8F05A6D1}"/>
    <cellStyle name="Normal 10 3 2 2 2 3" xfId="8212" xr:uid="{C721729A-2337-4936-B79F-891C05B4A559}"/>
    <cellStyle name="Normal 10 3 2 2 2 3 2" xfId="28865" xr:uid="{B96E90F2-99D0-4B90-805E-5BE51C97634A}"/>
    <cellStyle name="Normal 10 3 2 2 2 3 3" xfId="18592" xr:uid="{87839693-9F0F-49A5-850D-92BA297E6CB6}"/>
    <cellStyle name="Normal 10 3 2 2 2 4" xfId="11045" xr:uid="{BF195E82-5187-4D41-BD8C-60ED6733DFB5}"/>
    <cellStyle name="Normal 10 3 2 2 2 4 2" xfId="21425" xr:uid="{040CE62B-8DD3-48FD-885B-700066E6B86B}"/>
    <cellStyle name="Normal 10 3 2 2 2 5" xfId="22877" xr:uid="{BBA932E6-1E09-4080-98F2-0F79EA82D601}"/>
    <cellStyle name="Normal 10 3 2 2 2 6" xfId="13653" xr:uid="{5DADBDA1-26F8-4BD9-873A-036A9D4F8118}"/>
    <cellStyle name="Normal 10 3 2 2 3" xfId="4285" xr:uid="{A53AD929-881D-4AA3-8224-140DAE4C1638}"/>
    <cellStyle name="Normal 10 3 2 2 3 2" xfId="9056" xr:uid="{8C75F184-FFC8-4F9E-AACF-5A5E3057638C}"/>
    <cellStyle name="Normal 10 3 2 2 3 2 2" xfId="29099" xr:uid="{3FA52B86-173F-47DB-A46D-08887A85E943}"/>
    <cellStyle name="Normal 10 3 2 2 3 2 3" xfId="19436" xr:uid="{CF9251E8-D165-4028-9B55-9DFABB159669}"/>
    <cellStyle name="Normal 10 3 2 2 3 3" xfId="11889" xr:uid="{7B657372-A9AB-4CC8-A4F1-DA61F6B8BD3E}"/>
    <cellStyle name="Normal 10 3 2 2 3 3 2" xfId="22269" xr:uid="{7A27E98F-A5A0-4A1D-9085-C99D62911EC4}"/>
    <cellStyle name="Normal 10 3 2 2 3 4" xfId="24764" xr:uid="{B0263DA0-4320-4DB7-B5C5-010F7FD3EAA0}"/>
    <cellStyle name="Normal 10 3 2 2 3 5" xfId="16603" xr:uid="{DCC0A920-4C3C-4AB7-BF06-0525ABDD4CEB}"/>
    <cellStyle name="Normal 10 3 2 2 4" xfId="4992" xr:uid="{8FBD8140-B9BC-491C-8D7F-C7C1AAC31563}"/>
    <cellStyle name="Normal 10 3 2 2 4 2" xfId="26245" xr:uid="{5A9FC39D-CFFE-4712-BA37-6A6B52AF9965}"/>
    <cellStyle name="Normal 10 3 2 2 4 3" xfId="14287" xr:uid="{07170A62-D7A3-4CF8-AF7A-00C71D5117E1}"/>
    <cellStyle name="Normal 10 3 2 2 5" xfId="6740" xr:uid="{F488103A-1068-48DE-89EF-889B889BB68C}"/>
    <cellStyle name="Normal 10 3 2 2 5 2" xfId="17120" xr:uid="{723E325F-12B8-4F4B-BDC3-0F57FCB0A260}"/>
    <cellStyle name="Normal 10 3 2 2 6" xfId="9573" xr:uid="{6ED5D63F-9B82-414B-88E6-E4DB8CB3E9EB}"/>
    <cellStyle name="Normal 10 3 2 2 6 2" xfId="19953" xr:uid="{8BE44BC7-DC90-4F84-B987-DC25E2CE5C9D}"/>
    <cellStyle name="Normal 10 3 2 2 7" xfId="25180" xr:uid="{2F7CE6EA-3726-424C-8D77-756D4623EE51}"/>
    <cellStyle name="Normal 10 3 2 2 8" xfId="13127" xr:uid="{B9446284-ECCF-4080-BA5F-5D5B591A76AD}"/>
    <cellStyle name="Normal 10 3 2 3" xfId="3134" xr:uid="{00000000-0005-0000-0000-000025030000}"/>
    <cellStyle name="Normal 10 3 2 3 2" xfId="4443" xr:uid="{AB4DC996-997D-43F3-A978-07BE861BA132}"/>
    <cellStyle name="Normal 10 3 2 3 2 2" xfId="9214" xr:uid="{A96D1B7B-5F8C-4D05-9DC8-DE3645EF2A3D}"/>
    <cellStyle name="Normal 10 3 2 3 2 2 2" xfId="29207" xr:uid="{843C4DA1-F182-487D-80F5-0E6BE11C9AF5}"/>
    <cellStyle name="Normal 10 3 2 3 2 2 3" xfId="19594" xr:uid="{2E2CD963-89F6-41AE-88AD-9526C805221B}"/>
    <cellStyle name="Normal 10 3 2 3 2 3" xfId="12047" xr:uid="{3E76F8F7-3EC2-480D-BE7A-4019B720399F}"/>
    <cellStyle name="Normal 10 3 2 3 2 3 2" xfId="22427" xr:uid="{C1D9A5B9-0886-4A15-B4AC-905F0C43B983}"/>
    <cellStyle name="Normal 10 3 2 3 2 4" xfId="24899" xr:uid="{EF39CD07-3306-40C4-AC6B-FFC0565E7D10}"/>
    <cellStyle name="Normal 10 3 2 3 2 5" xfId="16761" xr:uid="{78EC5100-9684-4998-9F40-39204151AC55}"/>
    <cellStyle name="Normal 10 3 2 3 3" xfId="6191" xr:uid="{4FA7B985-F3FD-4BB1-BE6E-726FBE11C1C7}"/>
    <cellStyle name="Normal 10 3 2 3 3 2" xfId="28118" xr:uid="{CEA23EA0-2236-4A39-8BAD-FB0EC0DB315A}"/>
    <cellStyle name="Normal 10 3 2 3 3 3" xfId="15760" xr:uid="{9144E66A-91B6-4E51-ACAA-56ACDAF6CBAE}"/>
    <cellStyle name="Normal 10 3 2 3 4" xfId="8213" xr:uid="{0277978F-4825-43B0-B34A-710A6A851632}"/>
    <cellStyle name="Normal 10 3 2 3 4 2" xfId="18593" xr:uid="{72752379-22DD-4D52-BF80-11B385A74B1D}"/>
    <cellStyle name="Normal 10 3 2 3 5" xfId="11046" xr:uid="{1C342EAE-3E22-40BE-A5C7-8125513E85B4}"/>
    <cellStyle name="Normal 10 3 2 3 5 2" xfId="21426" xr:uid="{3BCAC77F-4504-4411-91D6-CDBAD0294ACA}"/>
    <cellStyle name="Normal 10 3 2 3 6" xfId="25053" xr:uid="{B1DA9158-FF4F-43E3-81BC-72A67E9F1FCA}"/>
    <cellStyle name="Normal 10 3 2 3 7" xfId="13654" xr:uid="{5F15AA7E-F44B-4554-B334-229175320190}"/>
    <cellStyle name="Normal 10 3 2 4" xfId="3132" xr:uid="{00000000-0005-0000-0000-000026030000}"/>
    <cellStyle name="Normal 10 3 2 4 2" xfId="6189" xr:uid="{B077E13E-CA6B-45D4-9087-D61876575884}"/>
    <cellStyle name="Normal 10 3 2 4 2 2" xfId="26601" xr:uid="{92FF2D64-E0F2-4AAB-81C6-B9C1DA63E523}"/>
    <cellStyle name="Normal 10 3 2 4 2 3" xfId="15758" xr:uid="{4B82FBAC-F2C9-4089-824F-815BB8080F6F}"/>
    <cellStyle name="Normal 10 3 2 4 3" xfId="8211" xr:uid="{B2BFB5DC-6009-4CCA-94A5-544F7797A084}"/>
    <cellStyle name="Normal 10 3 2 4 3 2" xfId="18591" xr:uid="{7E9BCD89-84C1-498B-B93E-51EAF88235C7}"/>
    <cellStyle name="Normal 10 3 2 4 4" xfId="11044" xr:uid="{E028B317-F9CA-4C90-B28A-1E0061DE4622}"/>
    <cellStyle name="Normal 10 3 2 4 4 2" xfId="21424" xr:uid="{66936DCA-6B75-429F-9723-956BD3D56201}"/>
    <cellStyle name="Normal 10 3 2 4 5" xfId="23279" xr:uid="{A2698027-CC44-496E-A047-99571E1CFE91}"/>
    <cellStyle name="Normal 10 3 2 4 6" xfId="13652" xr:uid="{B746249F-45B3-4BC8-9F06-58E0393BEAB6}"/>
    <cellStyle name="Normal 10 3 2 5" xfId="2539" xr:uid="{00000000-0005-0000-0000-000027030000}"/>
    <cellStyle name="Normal 10 3 2 5 2" xfId="5812" xr:uid="{3AFAD17B-9CB7-4043-92C4-690A02D02BCC}"/>
    <cellStyle name="Normal 10 3 2 5 2 2" xfId="28503" xr:uid="{EBF5EBE1-ED80-4526-AEB5-FBEF36F58529}"/>
    <cellStyle name="Normal 10 3 2 5 2 3" xfId="15210" xr:uid="{6989A562-4251-4F9F-8419-A33C25A59A25}"/>
    <cellStyle name="Normal 10 3 2 5 3" xfId="7663" xr:uid="{1831CD6D-9BE7-41B6-B199-6DCD146669B3}"/>
    <cellStyle name="Normal 10 3 2 5 3 2" xfId="18043" xr:uid="{BD83013A-EEF5-42AE-A6F5-16BD16D55753}"/>
    <cellStyle name="Normal 10 3 2 5 4" xfId="10496" xr:uid="{012ED8AA-B686-49AB-AFE6-52E2F18ECBDD}"/>
    <cellStyle name="Normal 10 3 2 5 4 2" xfId="20876" xr:uid="{DDCB5631-F786-43E1-AFAE-8891BC06A146}"/>
    <cellStyle name="Normal 10 3 2 5 5" xfId="24093" xr:uid="{81847829-8D06-4E14-B304-A1014F7064EF}"/>
    <cellStyle name="Normal 10 3 2 5 6" xfId="12926" xr:uid="{DF20E022-3898-4380-82B3-AC87090882AC}"/>
    <cellStyle name="Normal 10 3 2 6" xfId="2305" xr:uid="{00000000-0005-0000-0000-000022030000}"/>
    <cellStyle name="Normal 10 3 2 6 2" xfId="7431" xr:uid="{EAE563C9-0ED2-48F8-9124-2A92354E338C}"/>
    <cellStyle name="Normal 10 3 2 6 2 2" xfId="17811" xr:uid="{9E740C62-6C9B-4F4E-930E-6A6A3F2F3603}"/>
    <cellStyle name="Normal 10 3 2 6 3" xfId="10264" xr:uid="{49165BC3-52B0-4C24-A6C9-50659493E6C0}"/>
    <cellStyle name="Normal 10 3 2 6 3 2" xfId="20644" xr:uid="{9F65774C-CA03-4F18-9D11-43914841E605}"/>
    <cellStyle name="Normal 10 3 2 6 4" xfId="24222" xr:uid="{932920D9-C582-48DA-A395-DE5A8D4E9988}"/>
    <cellStyle name="Normal 10 3 2 6 5" xfId="14978" xr:uid="{58451BA6-A69A-4535-AEA4-F75B5AF1C6C4}"/>
    <cellStyle name="Normal 10 3 2 7" xfId="3836" xr:uid="{5DE2482C-58BB-48C3-BFAB-C7FEF5582713}"/>
    <cellStyle name="Normal 10 3 2 7 2" xfId="8668" xr:uid="{8DB17317-09E6-4641-BC0A-ED4C68F648C6}"/>
    <cellStyle name="Normal 10 3 2 7 2 2" xfId="19048" xr:uid="{353414D2-5965-4C88-9155-5637FB721339}"/>
    <cellStyle name="Normal 10 3 2 7 3" xfId="11501" xr:uid="{A50C2AEA-0E22-4976-9959-F2741F1D478D}"/>
    <cellStyle name="Normal 10 3 2 7 3 2" xfId="21881" xr:uid="{6537CBDA-0B47-4A02-9559-AE5B06F9477F}"/>
    <cellStyle name="Normal 10 3 2 7 4" xfId="16215" xr:uid="{D36FE6EB-A15E-44F2-8054-6C2B99B90891}"/>
    <cellStyle name="Normal 10 3 2 8" xfId="4991" xr:uid="{AABF2103-4513-4583-A363-6F64B000444F}"/>
    <cellStyle name="Normal 10 3 2 8 2" xfId="14286" xr:uid="{7022F2AB-98F8-4CC8-95C8-F55383562AED}"/>
    <cellStyle name="Normal 10 3 2 9" xfId="6739" xr:uid="{1FB954EC-E729-41E3-BF60-916B01A6773C}"/>
    <cellStyle name="Normal 10 3 2 9 2" xfId="17119" xr:uid="{066F68D1-A22B-4004-9509-9E7EFB117A42}"/>
    <cellStyle name="Normal 10 3 3" xfId="634" xr:uid="{00000000-0005-0000-0000-000026040000}"/>
    <cellStyle name="Normal 10 3 3 10" xfId="24634" xr:uid="{FC8A1D8D-9502-4418-BE56-E62F82A545E2}"/>
    <cellStyle name="Normal 10 3 3 11" xfId="12694" xr:uid="{107F9FA7-0259-4E3D-8341-5FD559C59C48}"/>
    <cellStyle name="Normal 10 3 3 2" xfId="2708" xr:uid="{00000000-0005-0000-0000-000029030000}"/>
    <cellStyle name="Normal 10 3 3 2 2" xfId="3136" xr:uid="{00000000-0005-0000-0000-00002A030000}"/>
    <cellStyle name="Normal 10 3 3 2 2 2" xfId="6193" xr:uid="{CD6BC6DD-65A0-4460-A783-00734090C10A}"/>
    <cellStyle name="Normal 10 3 3 2 2 2 2" xfId="27547" xr:uid="{F6E9DF03-CA51-4FF2-BF49-97DE818A30D7}"/>
    <cellStyle name="Normal 10 3 3 2 2 2 3" xfId="15762" xr:uid="{0C0BC6BF-440D-42B6-9B31-E981D40669B5}"/>
    <cellStyle name="Normal 10 3 3 2 2 3" xfId="8215" xr:uid="{E70CDCB3-2C59-4855-AC91-BC2EE6F71F41}"/>
    <cellStyle name="Normal 10 3 3 2 2 3 2" xfId="18595" xr:uid="{B6009367-2002-477F-ADA8-D12A52FB6F22}"/>
    <cellStyle name="Normal 10 3 3 2 2 4" xfId="11048" xr:uid="{511DD6FF-718F-40CE-8B3D-66AD6CA908FC}"/>
    <cellStyle name="Normal 10 3 3 2 2 4 2" xfId="21428" xr:uid="{2E00B27A-A42E-4F8B-B13D-BBB37244772E}"/>
    <cellStyle name="Normal 10 3 3 2 2 5" xfId="25086" xr:uid="{6363B84C-CDDF-4381-9906-941F5A74FE90}"/>
    <cellStyle name="Normal 10 3 3 2 2 6" xfId="13656" xr:uid="{F1911E96-22FE-4804-BF2B-2DC39E7E8FCF}"/>
    <cellStyle name="Normal 10 3 3 2 3" xfId="4286" xr:uid="{1084E21D-2F01-48DF-8530-0DD6342FD1D6}"/>
    <cellStyle name="Normal 10 3 3 2 3 2" xfId="9057" xr:uid="{3A87375D-5DC6-42E2-ACD4-630770DB3433}"/>
    <cellStyle name="Normal 10 3 3 2 3 2 2" xfId="29100" xr:uid="{8FB4BF09-347C-4E03-9A17-26F38F50AD2F}"/>
    <cellStyle name="Normal 10 3 3 2 3 2 3" xfId="19437" xr:uid="{F2F6F10E-DE6A-4D03-A63B-95C80F4D8ECB}"/>
    <cellStyle name="Normal 10 3 3 2 3 3" xfId="11890" xr:uid="{B5FEBB2C-18BD-4B11-9079-92D4D09B2BB6}"/>
    <cellStyle name="Normal 10 3 3 2 3 3 2" xfId="22270" xr:uid="{192847B9-433A-4DBD-8D2A-7ECB95F601F6}"/>
    <cellStyle name="Normal 10 3 3 2 3 4" xfId="24208" xr:uid="{CE8311F5-474D-495D-8F29-9C610027580A}"/>
    <cellStyle name="Normal 10 3 3 2 3 5" xfId="16604" xr:uid="{AA0CBE19-0038-472F-BE01-2DE5D8879BD4}"/>
    <cellStyle name="Normal 10 3 3 2 4" xfId="5925" xr:uid="{49AE9B8B-60D5-412E-A13F-852B75B379C2}"/>
    <cellStyle name="Normal 10 3 3 2 4 2" xfId="28292" xr:uid="{F2CB1B38-AB99-424C-B821-A6989D844967}"/>
    <cellStyle name="Normal 10 3 3 2 4 3" xfId="15378" xr:uid="{8864088A-97F7-4F3D-A94D-BC5AD6843D58}"/>
    <cellStyle name="Normal 10 3 3 2 5" xfId="7831" xr:uid="{AC1960BB-B33A-452C-9BAB-4826B5F1C111}"/>
    <cellStyle name="Normal 10 3 3 2 5 2" xfId="18211" xr:uid="{9738F909-F88A-4DA2-9ADF-3E9855FAB67C}"/>
    <cellStyle name="Normal 10 3 3 2 6" xfId="10664" xr:uid="{1713B0A9-4DFC-43D7-B3CB-4E5CCC9FB9E3}"/>
    <cellStyle name="Normal 10 3 3 2 6 2" xfId="21044" xr:uid="{67AD1D3A-BC95-4F8F-9E67-E20FAC2AEDBB}"/>
    <cellStyle name="Normal 10 3 3 2 7" xfId="24700" xr:uid="{579A7D72-7FBB-4A0B-8AC2-8B77510F8FBA}"/>
    <cellStyle name="Normal 10 3 3 2 8" xfId="13128" xr:uid="{6FCAC9DB-4A81-42EC-A4AF-158C0FC5212E}"/>
    <cellStyle name="Normal 10 3 3 3" xfId="3137" xr:uid="{00000000-0005-0000-0000-00002B030000}"/>
    <cellStyle name="Normal 10 3 3 3 2" xfId="4444" xr:uid="{F11CDAB9-888A-47CC-A013-7F0EA6C8B225}"/>
    <cellStyle name="Normal 10 3 3 3 2 2" xfId="9215" xr:uid="{7538ED8B-886C-49A0-B978-7D4B6B68CB80}"/>
    <cellStyle name="Normal 10 3 3 3 2 2 2" xfId="29208" xr:uid="{64ED5053-508E-494D-8FC0-805F9147E2BE}"/>
    <cellStyle name="Normal 10 3 3 3 2 2 3" xfId="19595" xr:uid="{76FD16F7-01B8-4248-A574-98D03BECB22C}"/>
    <cellStyle name="Normal 10 3 3 3 2 3" xfId="12048" xr:uid="{D05F6A24-CCAD-4391-AE37-AE46768AE2AA}"/>
    <cellStyle name="Normal 10 3 3 3 2 3 2" xfId="22428" xr:uid="{9CB67378-A7E5-4DFF-8039-EA53630F68B4}"/>
    <cellStyle name="Normal 10 3 3 3 2 4" xfId="25687" xr:uid="{59D31921-BD7B-410B-995B-A240C490AAC4}"/>
    <cellStyle name="Normal 10 3 3 3 2 5" xfId="16762" xr:uid="{41C32BF1-2AEF-4FCB-B0FB-832D71E9265B}"/>
    <cellStyle name="Normal 10 3 3 3 3" xfId="6194" xr:uid="{38472D4B-C516-4A45-A07C-56DE8DF449E4}"/>
    <cellStyle name="Normal 10 3 3 3 3 2" xfId="26854" xr:uid="{D4921790-E0C7-425A-8388-42044F8799DA}"/>
    <cellStyle name="Normal 10 3 3 3 3 3" xfId="15763" xr:uid="{80E669C7-FC3B-4E63-B72A-C7C6CC2DDC7B}"/>
    <cellStyle name="Normal 10 3 3 3 4" xfId="8216" xr:uid="{0736BEBB-3583-4FED-9AE4-002B3151CD49}"/>
    <cellStyle name="Normal 10 3 3 3 4 2" xfId="18596" xr:uid="{E149C1C9-FD91-4C75-B8C4-600B9FBC45EB}"/>
    <cellStyle name="Normal 10 3 3 3 5" xfId="11049" xr:uid="{2990E9DE-F821-4438-BA00-5B96F3E4EC3D}"/>
    <cellStyle name="Normal 10 3 3 3 5 2" xfId="21429" xr:uid="{CDD16F88-02D7-4B9A-B06B-6A19C7C01B37}"/>
    <cellStyle name="Normal 10 3 3 3 6" xfId="23027" xr:uid="{0EF7FB8A-31D6-40C1-8A48-66E85E1AE895}"/>
    <cellStyle name="Normal 10 3 3 3 7" xfId="13657" xr:uid="{5D07802A-295C-40F9-9CCC-ED8C4ABAD191}"/>
    <cellStyle name="Normal 10 3 3 4" xfId="3135" xr:uid="{00000000-0005-0000-0000-00002C030000}"/>
    <cellStyle name="Normal 10 3 3 4 2" xfId="6192" xr:uid="{CC2E32D4-5362-4611-AF3F-C0F3B40A61C9}"/>
    <cellStyle name="Normal 10 3 3 4 2 2" xfId="27849" xr:uid="{E7631E61-E7EB-487E-AFA4-2FDCD2DEF47E}"/>
    <cellStyle name="Normal 10 3 3 4 2 3" xfId="15761" xr:uid="{2BF59D66-C81C-499C-A46A-B1E17B24526C}"/>
    <cellStyle name="Normal 10 3 3 4 3" xfId="8214" xr:uid="{4B1740DF-DA70-4371-8F14-AB8C840FB985}"/>
    <cellStyle name="Normal 10 3 3 4 3 2" xfId="18594" xr:uid="{A18AFC81-B1D5-4A27-9E55-AA891CB5A47D}"/>
    <cellStyle name="Normal 10 3 3 4 4" xfId="11047" xr:uid="{A00259E1-939B-4EE5-B516-39DDAEFB0C33}"/>
    <cellStyle name="Normal 10 3 3 4 4 2" xfId="21427" xr:uid="{82B9EB5A-BF13-4A91-B6C3-D4633F88A1BF}"/>
    <cellStyle name="Normal 10 3 3 4 5" xfId="23474" xr:uid="{88365AA0-F73F-4C93-85F9-8056223A3BB7}"/>
    <cellStyle name="Normal 10 3 3 4 6" xfId="13655" xr:uid="{7AC675F4-EDE3-49BF-9A92-3810128595BF}"/>
    <cellStyle name="Normal 10 3 3 5" xfId="2641" xr:uid="{00000000-0005-0000-0000-00002D030000}"/>
    <cellStyle name="Normal 10 3 3 5 2" xfId="5902" xr:uid="{7317C662-3FFA-44C0-8540-BB269EC96C05}"/>
    <cellStyle name="Normal 10 3 3 5 2 2" xfId="28029" xr:uid="{4CBB18E1-F517-4DFF-847C-0B3F7CD6D389}"/>
    <cellStyle name="Normal 10 3 3 5 2 3" xfId="15312" xr:uid="{D2D60040-57CB-48AC-A06D-BA5300FEA18D}"/>
    <cellStyle name="Normal 10 3 3 5 3" xfId="7765" xr:uid="{65C29C45-4F49-4B4C-ACD4-B306EBC5733B}"/>
    <cellStyle name="Normal 10 3 3 5 3 2" xfId="18145" xr:uid="{1EE2A97B-CBB0-483E-BFD9-E0EBA9854283}"/>
    <cellStyle name="Normal 10 3 3 5 4" xfId="10598" xr:uid="{538FCF69-8E10-4AE3-BF4A-413C4FDB95A5}"/>
    <cellStyle name="Normal 10 3 3 5 4 2" xfId="20978" xr:uid="{CA4C8EE0-D68A-423B-AF9F-FEB3A83A347E}"/>
    <cellStyle name="Normal 10 3 3 5 5" xfId="24262" xr:uid="{9EE9879A-47D9-4A6A-B4AB-0EA40920AE79}"/>
    <cellStyle name="Normal 10 3 3 5 6" xfId="13029" xr:uid="{B3FC1032-6990-49BF-84CD-EA042BF26A29}"/>
    <cellStyle name="Normal 10 3 3 6" xfId="4147" xr:uid="{720A314B-D736-4B55-91D2-0A9538020FD9}"/>
    <cellStyle name="Normal 10 3 3 6 2" xfId="8918" xr:uid="{146BDAE5-801A-4480-9109-EF36CF3B3DAA}"/>
    <cellStyle name="Normal 10 3 3 6 2 2" xfId="19298" xr:uid="{F8E6BE30-8223-49EA-B7BC-C94DE5882EE1}"/>
    <cellStyle name="Normal 10 3 3 6 3" xfId="11751" xr:uid="{A25CFEF2-6593-4B5E-BD21-853D15FEBE47}"/>
    <cellStyle name="Normal 10 3 3 6 3 2" xfId="22131" xr:uid="{E2B4B273-0C6E-46FC-9E81-7BEC7BDA1D81}"/>
    <cellStyle name="Normal 10 3 3 6 4" xfId="24870" xr:uid="{6DEEF9DD-47F9-4373-AAF8-CDDE7FDB613C}"/>
    <cellStyle name="Normal 10 3 3 6 5" xfId="16465" xr:uid="{6F742FA1-D46B-4D41-83A7-CE84B26DD2D2}"/>
    <cellStyle name="Normal 10 3 3 7" xfId="4993" xr:uid="{76F195E5-F9BA-4629-A81C-7B3E73E89933}"/>
    <cellStyle name="Normal 10 3 3 7 2" xfId="14288" xr:uid="{793A3B51-E81A-4FCA-A6B8-8CAA78409040}"/>
    <cellStyle name="Normal 10 3 3 8" xfId="6741" xr:uid="{BB120FCB-8F6F-4A47-B67F-5468A5DC608A}"/>
    <cellStyle name="Normal 10 3 3 8 2" xfId="17121" xr:uid="{85583FF8-70AD-437B-93D6-4F13048E3AF1}"/>
    <cellStyle name="Normal 10 3 3 9" xfId="9574" xr:uid="{41F6E2E7-A077-43F8-9D5A-AD836BAB6389}"/>
    <cellStyle name="Normal 10 3 3 9 2" xfId="19954" xr:uid="{114E6468-8F35-48AA-8672-BACA8957B9DF}"/>
    <cellStyle name="Normal 10 3 4" xfId="635" xr:uid="{00000000-0005-0000-0000-000027040000}"/>
    <cellStyle name="Normal 10 3 4 2" xfId="3138" xr:uid="{00000000-0005-0000-0000-00002F030000}"/>
    <cellStyle name="Normal 10 3 4 2 2" xfId="6195" xr:uid="{EC9CB456-353B-44ED-8A95-68E8A608ACEA}"/>
    <cellStyle name="Normal 10 3 4 2 2 2" xfId="26078" xr:uid="{75B4E989-52C1-44C7-8D64-9F4442940882}"/>
    <cellStyle name="Normal 10 3 4 2 2 3" xfId="15764" xr:uid="{89FB9AF6-D2C0-4323-B17D-0D9743F23090}"/>
    <cellStyle name="Normal 10 3 4 2 3" xfId="8217" xr:uid="{D9E85761-58C7-4D3B-A2E5-044FD81D648F}"/>
    <cellStyle name="Normal 10 3 4 2 3 2" xfId="18597" xr:uid="{3AD4567C-F8F1-4839-95DF-E6D1F272F4E9}"/>
    <cellStyle name="Normal 10 3 4 2 4" xfId="11050" xr:uid="{D5C8DE77-E2A0-4247-806C-9D1FB1DA9EF6}"/>
    <cellStyle name="Normal 10 3 4 2 4 2" xfId="21430" xr:uid="{77712E07-E454-4FD2-841B-CDCBB182B862}"/>
    <cellStyle name="Normal 10 3 4 2 5" xfId="23007" xr:uid="{BDA9C7EB-35AD-4DBD-98B6-607A7BF34470}"/>
    <cellStyle name="Normal 10 3 4 2 6" xfId="13658" xr:uid="{C702F0AE-C2AB-4C81-997D-9B38F9C4558A}"/>
    <cellStyle name="Normal 10 3 4 3" xfId="4284" xr:uid="{727D90BB-C968-4920-862C-C2445E4027CE}"/>
    <cellStyle name="Normal 10 3 4 3 2" xfId="9055" xr:uid="{863D40C7-53A3-4DDB-B49D-A4C79F4AD3D9}"/>
    <cellStyle name="Normal 10 3 4 3 2 2" xfId="29098" xr:uid="{64B61225-A459-4345-8D2E-74E1F3B1BE4D}"/>
    <cellStyle name="Normal 10 3 4 3 2 3" xfId="19435" xr:uid="{4EC32CE8-1524-4A45-B50A-B559E9C19604}"/>
    <cellStyle name="Normal 10 3 4 3 3" xfId="11888" xr:uid="{84BC5F95-4EFD-4694-AFF7-81748F31181C}"/>
    <cellStyle name="Normal 10 3 4 3 3 2" xfId="22268" xr:uid="{E621FF38-7BB4-4CAD-B98F-3ED2F043755D}"/>
    <cellStyle name="Normal 10 3 4 3 4" xfId="24840" xr:uid="{874E08A6-1CA2-4DFD-BF71-3686E26141B8}"/>
    <cellStyle name="Normal 10 3 4 3 5" xfId="16602" xr:uid="{F19BB2E2-EA6D-4675-BBF3-E9766FA2DA92}"/>
    <cellStyle name="Normal 10 3 4 4" xfId="4994" xr:uid="{B3771ED7-7A4F-40E1-87A2-DD284B4D1FB0}"/>
    <cellStyle name="Normal 10 3 4 4 2" xfId="27710" xr:uid="{80240733-1F28-42D8-B52E-02AE0A900E69}"/>
    <cellStyle name="Normal 10 3 4 4 3" xfId="14289" xr:uid="{BC0FB313-E332-491A-A5A7-6B4708A96082}"/>
    <cellStyle name="Normal 10 3 4 5" xfId="6742" xr:uid="{B3EB4B11-BE2B-43D1-B380-671FAA13BD8B}"/>
    <cellStyle name="Normal 10 3 4 5 2" xfId="17122" xr:uid="{5F8A9B4C-9FF1-4D8C-9496-FB59C5921250}"/>
    <cellStyle name="Normal 10 3 4 6" xfId="9575" xr:uid="{6E895E4C-005B-4662-9C39-27B82A4CC90B}"/>
    <cellStyle name="Normal 10 3 4 6 2" xfId="19955" xr:uid="{6EC62299-454E-4B07-ACE0-9500222FE647}"/>
    <cellStyle name="Normal 10 3 4 7" xfId="25260" xr:uid="{9EC4ACD6-11A5-4535-A452-6040A01BCAA4}"/>
    <cellStyle name="Normal 10 3 4 8" xfId="13126" xr:uid="{5F516308-ACFA-4B49-ACB9-72422E653091}"/>
    <cellStyle name="Normal 10 3 5" xfId="3139" xr:uid="{00000000-0005-0000-0000-000030030000}"/>
    <cellStyle name="Normal 10 3 5 2" xfId="4445" xr:uid="{62BD4B13-781A-4338-ADA1-0DC58DB46F2D}"/>
    <cellStyle name="Normal 10 3 5 2 2" xfId="9216" xr:uid="{D51671E0-8C4B-44E4-868D-63BEE2417B69}"/>
    <cellStyle name="Normal 10 3 5 2 2 2" xfId="29209" xr:uid="{6B1E295B-F988-45A4-BC42-71E89C2D3DF1}"/>
    <cellStyle name="Normal 10 3 5 2 2 3" xfId="19596" xr:uid="{023E5AED-B5A8-49BA-8431-DBEBB38239BE}"/>
    <cellStyle name="Normal 10 3 5 2 3" xfId="12049" xr:uid="{909C78E4-B07A-4982-B196-49877638CD02}"/>
    <cellStyle name="Normal 10 3 5 2 3 2" xfId="22429" xr:uid="{A6376CE5-989F-4195-817F-5BEAB3B9170C}"/>
    <cellStyle name="Normal 10 3 5 2 4" xfId="22916" xr:uid="{77B4ADC0-A2C8-40E6-9F1C-F642C569F62A}"/>
    <cellStyle name="Normal 10 3 5 2 5" xfId="16763" xr:uid="{9C623E23-6903-4F72-9EE1-85955EAC33BA}"/>
    <cellStyle name="Normal 10 3 5 3" xfId="6196" xr:uid="{CE4477DA-1B11-4CBA-AD1A-7D1380E3DD0C}"/>
    <cellStyle name="Normal 10 3 5 3 2" xfId="28358" xr:uid="{609100A2-1C49-43BA-AFFB-B525D809C074}"/>
    <cellStyle name="Normal 10 3 5 3 3" xfId="15765" xr:uid="{E3A4951F-3AAB-42EB-8126-F57A869F346F}"/>
    <cellStyle name="Normal 10 3 5 4" xfId="8218" xr:uid="{310D63A0-24A3-4583-9A58-6F43F74A70F5}"/>
    <cellStyle name="Normal 10 3 5 4 2" xfId="18598" xr:uid="{473F5B53-4F3E-4867-A798-E2C5F0893558}"/>
    <cellStyle name="Normal 10 3 5 5" xfId="11051" xr:uid="{7D0B090E-B73A-4CEB-B990-6AEF5FBDED22}"/>
    <cellStyle name="Normal 10 3 5 5 2" xfId="21431" xr:uid="{1679AD0C-73AF-4ABB-A95F-69279A289615}"/>
    <cellStyle name="Normal 10 3 5 6" xfId="23808" xr:uid="{D907B0AC-9064-445B-82B3-C52D4CD7D1A4}"/>
    <cellStyle name="Normal 10 3 5 7" xfId="13659" xr:uid="{0BFE96D1-7E73-457E-8B74-D53EC3A2F9E0}"/>
    <cellStyle name="Normal 10 3 6" xfId="2891" xr:uid="{00000000-0005-0000-0000-000031030000}"/>
    <cellStyle name="Normal 10 3 6 2" xfId="6076" xr:uid="{63A2D3D4-354F-449C-B873-B13D65947A08}"/>
    <cellStyle name="Normal 10 3 6 2 2" xfId="25915" xr:uid="{7DE0E2F3-70A6-43B5-93B0-198AD3C5775D}"/>
    <cellStyle name="Normal 10 3 6 2 3" xfId="15554" xr:uid="{C889F172-5532-4A43-BB5E-6EFA80DE8FAA}"/>
    <cellStyle name="Normal 10 3 6 3" xfId="8007" xr:uid="{AD5B01FF-F810-4694-8B59-D841ABAC3A1D}"/>
    <cellStyle name="Normal 10 3 6 3 2" xfId="18387" xr:uid="{58414A3F-B83C-40A9-87CD-F6D074149D43}"/>
    <cellStyle name="Normal 10 3 6 4" xfId="10840" xr:uid="{68254EF4-AEDE-4D34-B040-74F5D68FD5F5}"/>
    <cellStyle name="Normal 10 3 6 4 2" xfId="21220" xr:uid="{3271912B-DD9A-4C23-A609-AD4A7076B685}"/>
    <cellStyle name="Normal 10 3 6 5" xfId="24749" xr:uid="{AD44433C-85A8-4C20-9673-689AB694C163}"/>
    <cellStyle name="Normal 10 3 6 6" xfId="13392" xr:uid="{94555134-64E5-494E-AB15-1E9A2FAA925D}"/>
    <cellStyle name="Normal 10 3 7" xfId="2479" xr:uid="{00000000-0005-0000-0000-000032030000}"/>
    <cellStyle name="Normal 10 3 7 2" xfId="5766" xr:uid="{35DABF79-AA0F-4397-B432-85D30F5B920E}"/>
    <cellStyle name="Normal 10 3 7 2 2" xfId="26004" xr:uid="{FBC0DBAE-8A1D-42BA-BF39-C45491425BDB}"/>
    <cellStyle name="Normal 10 3 7 2 3" xfId="15150" xr:uid="{46D098F0-24F6-4176-88F8-57985AC6B38B}"/>
    <cellStyle name="Normal 10 3 7 3" xfId="7603" xr:uid="{FA9123AC-D647-47A4-9914-D64BDD0110B6}"/>
    <cellStyle name="Normal 10 3 7 3 2" xfId="17983" xr:uid="{38861170-D29E-45DC-8318-4891B525C210}"/>
    <cellStyle name="Normal 10 3 7 4" xfId="10436" xr:uid="{DC90A635-41B1-4961-ACC7-F29EBD1693E0}"/>
    <cellStyle name="Normal 10 3 7 4 2" xfId="20816" xr:uid="{AC535C21-3E7B-4184-A68E-5617BE88C281}"/>
    <cellStyle name="Normal 10 3 7 5" xfId="25490" xr:uid="{C7698235-9481-465F-B45D-D05D6DF59E2A}"/>
    <cellStyle name="Normal 10 3 7 6" xfId="12866" xr:uid="{DA3547F9-157C-4BFC-B3B8-8754CCE8ABEC}"/>
    <cellStyle name="Normal 10 3 8" xfId="2233" xr:uid="{00000000-0005-0000-0000-000021030000}"/>
    <cellStyle name="Normal 10 3 8 2" xfId="7359" xr:uid="{72DDA263-81F6-43F0-8CA4-35ED37362871}"/>
    <cellStyle name="Normal 10 3 8 2 2" xfId="17739" xr:uid="{D0A43869-7421-42CA-AF8E-1A675A7319A5}"/>
    <cellStyle name="Normal 10 3 8 3" xfId="10192" xr:uid="{249BBC59-308D-4AB7-994C-5BA0CB273377}"/>
    <cellStyle name="Normal 10 3 8 3 2" xfId="20572" xr:uid="{B2AE14CA-27EC-4C5A-96EC-CF5A0B662E47}"/>
    <cellStyle name="Normal 10 3 8 4" xfId="23520" xr:uid="{DDCD5947-88AE-4CE7-AD1A-EE9946108DAD}"/>
    <cellStyle name="Normal 10 3 8 5" xfId="14906" xr:uid="{02D250B9-C265-425D-9921-FF6CCCAE255F}"/>
    <cellStyle name="Normal 10 3 9" xfId="3906" xr:uid="{DFAFEC0D-1123-40C7-8396-37B72A42A4E3}"/>
    <cellStyle name="Normal 10 3 9 2" xfId="8737" xr:uid="{0F6D0A89-C57D-4D60-909D-6327E96986AB}"/>
    <cellStyle name="Normal 10 3 9 2 2" xfId="19117" xr:uid="{F5AC2B97-3B86-43D1-AC13-952EA5581640}"/>
    <cellStyle name="Normal 10 3 9 3" xfId="11570" xr:uid="{A4405A67-BCE0-4793-905D-62F3F5DB56A9}"/>
    <cellStyle name="Normal 10 3 9 3 2" xfId="21950" xr:uid="{C3E35E6D-E8DA-48DB-A53C-AD965A433A5D}"/>
    <cellStyle name="Normal 10 3 9 4" xfId="16284" xr:uid="{7A4E722F-1587-42FD-B760-787107CE8583}"/>
    <cellStyle name="Normal 10 4" xfId="636" xr:uid="{00000000-0005-0000-0000-000028040000}"/>
    <cellStyle name="Normal 10 4 10" xfId="6743" xr:uid="{5920DC48-8D65-4018-A698-5A50362A0AE9}"/>
    <cellStyle name="Normal 10 4 10 2" xfId="17123" xr:uid="{44F67FD2-AE53-45BF-A513-ADCA8928DB4C}"/>
    <cellStyle name="Normal 10 4 11" xfId="9576" xr:uid="{B50B7FAB-23C0-4688-A51D-D6CD38E5B80C}"/>
    <cellStyle name="Normal 10 4 11 2" xfId="19956" xr:uid="{125C44FF-B7ED-432F-81AE-C213AA8C7EA1}"/>
    <cellStyle name="Normal 10 4 12" xfId="24681" xr:uid="{07D436A0-15B4-481A-8FE0-DDD06F0E7513}"/>
    <cellStyle name="Normal 10 4 13" xfId="12444" xr:uid="{9AC2E468-90FE-4AEA-8091-0C552D6D5FFB}"/>
    <cellStyle name="Normal 10 4 2" xfId="637" xr:uid="{00000000-0005-0000-0000-000029040000}"/>
    <cellStyle name="Normal 10 4 2 10" xfId="9577" xr:uid="{D4EA277E-FCC7-408B-9F3A-15E2DCB74069}"/>
    <cellStyle name="Normal 10 4 2 10 2" xfId="19957" xr:uid="{D6C62D71-8F1E-42A7-908F-5455BBDA1460}"/>
    <cellStyle name="Normal 10 4 2 11" xfId="25127" xr:uid="{BBCCF5EB-D03B-4D18-8B03-4B5ACA3F8E52}"/>
    <cellStyle name="Normal 10 4 2 12" xfId="12537" xr:uid="{67D8D94B-B82C-4209-95DD-0E71EBF554E7}"/>
    <cellStyle name="Normal 10 4 2 2" xfId="638" xr:uid="{00000000-0005-0000-0000-00002A040000}"/>
    <cellStyle name="Normal 10 4 2 2 2" xfId="3141" xr:uid="{00000000-0005-0000-0000-000036030000}"/>
    <cellStyle name="Normal 10 4 2 2 2 2" xfId="6198" xr:uid="{06F2B0D2-BE3F-4D5B-AE7B-D9F8BAA9692B}"/>
    <cellStyle name="Normal 10 4 2 2 2 2 2" xfId="26131" xr:uid="{EFF958C4-7ABB-4414-90EB-6A9CA6062F73}"/>
    <cellStyle name="Normal 10 4 2 2 2 2 3" xfId="28299" xr:uid="{E8C8467E-3FA8-4BAD-BD59-FD8074EF5103}"/>
    <cellStyle name="Normal 10 4 2 2 2 2 4" xfId="15767" xr:uid="{82792F97-AF95-4AE6-AA11-BB1C251B447A}"/>
    <cellStyle name="Normal 10 4 2 2 2 3" xfId="8220" xr:uid="{E8796C8C-6CB8-435E-9FAA-835CE642407F}"/>
    <cellStyle name="Normal 10 4 2 2 2 3 2" xfId="28866" xr:uid="{5C8AB1BF-315E-4194-950D-C7136336B9A1}"/>
    <cellStyle name="Normal 10 4 2 2 2 3 3" xfId="18600" xr:uid="{151C9F4C-E7BF-4FEC-B6A0-55545E0CB77B}"/>
    <cellStyle name="Normal 10 4 2 2 2 4" xfId="11053" xr:uid="{311656CA-3B45-45CB-A8D1-CA97EE9093C5}"/>
    <cellStyle name="Normal 10 4 2 2 2 4 2" xfId="21433" xr:uid="{9F359290-AB77-40CE-84DD-0746890789C4}"/>
    <cellStyle name="Normal 10 4 2 2 2 5" xfId="24713" xr:uid="{F315BE77-CBE9-40FF-A827-0A56A7F13A4E}"/>
    <cellStyle name="Normal 10 4 2 2 2 6" xfId="13661" xr:uid="{FC7B5103-5216-4ECD-BF0E-B0BF8325ADC0}"/>
    <cellStyle name="Normal 10 4 2 2 3" xfId="4287" xr:uid="{B33BE118-5B4D-42C0-8D8A-297D42D660E7}"/>
    <cellStyle name="Normal 10 4 2 2 3 2" xfId="9058" xr:uid="{011992E4-0B30-44AE-A330-84E6552E89A3}"/>
    <cellStyle name="Normal 10 4 2 2 3 2 2" xfId="29101" xr:uid="{EB6DCA00-11B9-45E4-850C-5A399C944CBC}"/>
    <cellStyle name="Normal 10 4 2 2 3 2 3" xfId="19438" xr:uid="{1E17F9D3-6FD9-4450-99BC-C17CF8C82ACF}"/>
    <cellStyle name="Normal 10 4 2 2 3 3" xfId="11891" xr:uid="{97A9FCD3-A616-4251-8DFA-44C6F1ADE11B}"/>
    <cellStyle name="Normal 10 4 2 2 3 3 2" xfId="22271" xr:uid="{B101FA82-953C-48BB-A152-913C8A344D20}"/>
    <cellStyle name="Normal 10 4 2 2 3 4" xfId="24820" xr:uid="{4F0432A1-A14C-4239-BDE4-C460D67AE82C}"/>
    <cellStyle name="Normal 10 4 2 2 3 5" xfId="16605" xr:uid="{322B70BC-6257-49F5-B228-4413C8E07220}"/>
    <cellStyle name="Normal 10 4 2 2 4" xfId="4997" xr:uid="{DAC04E3E-B1F8-4219-8EEB-0CCC0602482F}"/>
    <cellStyle name="Normal 10 4 2 2 4 2" xfId="27180" xr:uid="{6D7294A7-36FD-411B-8AA4-9FEE1CBCAF8E}"/>
    <cellStyle name="Normal 10 4 2 2 4 3" xfId="14292" xr:uid="{A0DBF87B-3249-475F-9F52-469F0EC7E109}"/>
    <cellStyle name="Normal 10 4 2 2 5" xfId="6745" xr:uid="{A4EB902D-3F9F-482C-86AD-9B66CF3E6B6F}"/>
    <cellStyle name="Normal 10 4 2 2 5 2" xfId="17125" xr:uid="{360D45F0-3803-4399-8218-0E713D188873}"/>
    <cellStyle name="Normal 10 4 2 2 6" xfId="9578" xr:uid="{6837B5A4-4671-4052-B884-5815B8212445}"/>
    <cellStyle name="Normal 10 4 2 2 6 2" xfId="19958" xr:uid="{F386D1A6-ABF7-4A9B-80BB-1D559C002524}"/>
    <cellStyle name="Normal 10 4 2 2 7" xfId="23059" xr:uid="{562739F2-F603-449E-9354-410FD527F77C}"/>
    <cellStyle name="Normal 10 4 2 2 8" xfId="13130" xr:uid="{9088F7F0-E3D0-4740-BC17-78C6ECDB3265}"/>
    <cellStyle name="Normal 10 4 2 3" xfId="3142" xr:uid="{00000000-0005-0000-0000-000037030000}"/>
    <cellStyle name="Normal 10 4 2 3 2" xfId="4446" xr:uid="{993D9A1E-0007-45A2-BDBD-615C6FF77875}"/>
    <cellStyle name="Normal 10 4 2 3 2 2" xfId="9217" xr:uid="{796D87CC-9C72-4436-9930-353404431198}"/>
    <cellStyle name="Normal 10 4 2 3 2 2 2" xfId="29210" xr:uid="{C9ABEA5E-0955-415D-B46F-B2F425FD2BEA}"/>
    <cellStyle name="Normal 10 4 2 3 2 2 3" xfId="19597" xr:uid="{947B9434-2737-4894-9CC1-886C18DE310E}"/>
    <cellStyle name="Normal 10 4 2 3 2 3" xfId="12050" xr:uid="{0017D429-C5F7-490A-95D2-40E3BACD14ED}"/>
    <cellStyle name="Normal 10 4 2 3 2 3 2" xfId="22430" xr:uid="{E15CCBB8-A745-4C41-8B06-D2E218F02349}"/>
    <cellStyle name="Normal 10 4 2 3 2 4" xfId="25645" xr:uid="{8EA90F6A-A0A5-454C-8877-AE245AD0F1CD}"/>
    <cellStyle name="Normal 10 4 2 3 2 5" xfId="16764" xr:uid="{D1707C35-54BC-42A0-B0DB-1F0221CD4D31}"/>
    <cellStyle name="Normal 10 4 2 3 3" xfId="6199" xr:uid="{3DA9AEB0-7430-4CD8-9759-403B2B29CB6E}"/>
    <cellStyle name="Normal 10 4 2 3 3 2" xfId="26247" xr:uid="{3988C583-4C03-4BA0-AD61-B9CD7F2D84B7}"/>
    <cellStyle name="Normal 10 4 2 3 3 3" xfId="15768" xr:uid="{9E97FCAA-40EF-49B6-BAB0-C8A96DEE02DB}"/>
    <cellStyle name="Normal 10 4 2 3 4" xfId="8221" xr:uid="{F9E0C1BB-B07A-45D9-A20E-5C7E023AFF5B}"/>
    <cellStyle name="Normal 10 4 2 3 4 2" xfId="18601" xr:uid="{5A7EDB01-41B1-4940-A948-C970566C72FF}"/>
    <cellStyle name="Normal 10 4 2 3 5" xfId="11054" xr:uid="{EABB47FE-094A-474B-A42F-A7A3FC429DAA}"/>
    <cellStyle name="Normal 10 4 2 3 5 2" xfId="21434" xr:uid="{45C324ED-D85E-4D25-862F-2C30CCA2847A}"/>
    <cellStyle name="Normal 10 4 2 3 6" xfId="22954" xr:uid="{BDD945F4-126B-4310-A9CC-2F9EAEE48A6C}"/>
    <cellStyle name="Normal 10 4 2 3 7" xfId="13662" xr:uid="{3E05150E-F02D-4C9A-AF6B-FB73AF8C6753}"/>
    <cellStyle name="Normal 10 4 2 4" xfId="3140" xr:uid="{00000000-0005-0000-0000-000038030000}"/>
    <cellStyle name="Normal 10 4 2 4 2" xfId="6197" xr:uid="{F68DC60C-0CB8-4A45-BAC8-8424ACFD301F}"/>
    <cellStyle name="Normal 10 4 2 4 2 2" xfId="27848" xr:uid="{BD935948-09BD-4AA5-82A6-309D057C86D6}"/>
    <cellStyle name="Normal 10 4 2 4 2 3" xfId="15766" xr:uid="{A4908460-27B0-484F-92FF-93FF6395B6CD}"/>
    <cellStyle name="Normal 10 4 2 4 3" xfId="8219" xr:uid="{8DA40B03-6080-411D-A100-B17AD3AAEB20}"/>
    <cellStyle name="Normal 10 4 2 4 3 2" xfId="18599" xr:uid="{210C5264-BF80-42B2-94FF-154D54786E94}"/>
    <cellStyle name="Normal 10 4 2 4 4" xfId="11052" xr:uid="{1B409DD8-EB9C-4B23-A0A3-166A63E15783}"/>
    <cellStyle name="Normal 10 4 2 4 4 2" xfId="21432" xr:uid="{83A1F8ED-7D53-4A69-89E7-AE220B6CF328}"/>
    <cellStyle name="Normal 10 4 2 4 5" xfId="24869" xr:uid="{6EC4A12D-7401-478A-88CC-9CEAEB506704}"/>
    <cellStyle name="Normal 10 4 2 4 6" xfId="13660" xr:uid="{88C1FCDE-2E73-41E3-8E0D-E934FA0EA4CD}"/>
    <cellStyle name="Normal 10 4 2 5" xfId="2622" xr:uid="{00000000-0005-0000-0000-000039030000}"/>
    <cellStyle name="Normal 10 4 2 5 2" xfId="5883" xr:uid="{7917804F-2066-4009-AC2B-830867C24119}"/>
    <cellStyle name="Normal 10 4 2 5 2 2" xfId="27755" xr:uid="{D102A650-5E04-4406-B6B7-8060D68E0AB1}"/>
    <cellStyle name="Normal 10 4 2 5 2 3" xfId="15293" xr:uid="{A8C87728-B097-4C76-A74E-DDF95D9FEE7C}"/>
    <cellStyle name="Normal 10 4 2 5 3" xfId="7746" xr:uid="{4B540000-AE30-4A5F-ADEB-495A25D7A052}"/>
    <cellStyle name="Normal 10 4 2 5 3 2" xfId="18126" xr:uid="{45E63A77-7412-4FF8-A4B0-6E92CBB14507}"/>
    <cellStyle name="Normal 10 4 2 5 4" xfId="10579" xr:uid="{C2A5C0CF-02E0-40E3-BA57-074EAA4B0557}"/>
    <cellStyle name="Normal 10 4 2 5 4 2" xfId="20959" xr:uid="{26DADC33-1F0D-4A63-AC2E-045E04BC48F6}"/>
    <cellStyle name="Normal 10 4 2 5 5" xfId="23694" xr:uid="{990F2A7C-A315-40A3-9E57-81A6FF4430F8}"/>
    <cellStyle name="Normal 10 4 2 5 6" xfId="13009" xr:uid="{3484E672-7684-4267-BB0F-3C5E93887B9E}"/>
    <cellStyle name="Normal 10 4 2 6" xfId="2306" xr:uid="{00000000-0005-0000-0000-000034030000}"/>
    <cellStyle name="Normal 10 4 2 6 2" xfId="7432" xr:uid="{BE5C89C6-840C-4D3D-9726-B49AF4747209}"/>
    <cellStyle name="Normal 10 4 2 6 2 2" xfId="17812" xr:uid="{954947CA-450C-4C41-AB3A-EB4432C2DD6E}"/>
    <cellStyle name="Normal 10 4 2 6 3" xfId="10265" xr:uid="{01117BE3-C7B3-4B34-B74A-E7A6E6080D2D}"/>
    <cellStyle name="Normal 10 4 2 6 3 2" xfId="20645" xr:uid="{7D36C5F0-7A94-445A-9AB6-40883BD93440}"/>
    <cellStyle name="Normal 10 4 2 6 4" xfId="25347" xr:uid="{5FF42BE9-003E-4F23-A987-93A9A6D87DA6}"/>
    <cellStyle name="Normal 10 4 2 6 5" xfId="14979" xr:uid="{BBD008D9-0D26-492B-8B56-9A8562448128}"/>
    <cellStyle name="Normal 10 4 2 7" xfId="3837" xr:uid="{7142DFA1-FE94-4334-A0D7-6C68B979514B}"/>
    <cellStyle name="Normal 10 4 2 7 2" xfId="8669" xr:uid="{384817B5-8FD6-4447-BB73-A5B71EE33F12}"/>
    <cellStyle name="Normal 10 4 2 7 2 2" xfId="19049" xr:uid="{46EA25DB-CEB0-45D5-85EE-E6E6C3B22B7B}"/>
    <cellStyle name="Normal 10 4 2 7 3" xfId="11502" xr:uid="{B1C3691F-7152-4061-9FCA-DA33E83D3158}"/>
    <cellStyle name="Normal 10 4 2 7 3 2" xfId="21882" xr:uid="{33FCF75F-0A24-4BC5-923D-974A5A02D885}"/>
    <cellStyle name="Normal 10 4 2 7 4" xfId="16216" xr:uid="{38104868-A40D-4F57-8878-59FCCA185F3D}"/>
    <cellStyle name="Normal 10 4 2 8" xfId="4996" xr:uid="{F5620966-7500-46ED-ADF1-F39A527642D9}"/>
    <cellStyle name="Normal 10 4 2 8 2" xfId="14291" xr:uid="{D9E36E45-AB1F-4C71-B895-C81DBBE23A85}"/>
    <cellStyle name="Normal 10 4 2 9" xfId="6744" xr:uid="{3B20EA16-B0DA-4F52-80D8-4A1A0A0C6CA7}"/>
    <cellStyle name="Normal 10 4 2 9 2" xfId="17124" xr:uid="{D75970FD-2A89-47B8-99E7-A2D9AB51E08D}"/>
    <cellStyle name="Normal 10 4 3" xfId="639" xr:uid="{00000000-0005-0000-0000-00002B040000}"/>
    <cellStyle name="Normal 10 4 3 2" xfId="3143" xr:uid="{00000000-0005-0000-0000-00003B030000}"/>
    <cellStyle name="Normal 10 4 3 2 2" xfId="6200" xr:uid="{8F85BE44-7EF3-4891-845F-2DCD5C213315}"/>
    <cellStyle name="Normal 10 4 3 2 2 2" xfId="24701" xr:uid="{1F5188A0-6D56-4E17-B88D-A7F231F86F17}"/>
    <cellStyle name="Normal 10 4 3 2 2 3" xfId="25958" xr:uid="{081438D6-0364-449B-92F6-660801982FCC}"/>
    <cellStyle name="Normal 10 4 3 2 2 4" xfId="15769" xr:uid="{73B2B1C6-F505-4F47-89A5-6CD78220D768}"/>
    <cellStyle name="Normal 10 4 3 2 3" xfId="8222" xr:uid="{CB49CE44-5EDE-4732-AF65-C4DEDE36D4C3}"/>
    <cellStyle name="Normal 10 4 3 2 3 2" xfId="28867" xr:uid="{2DF24A94-F17A-48E4-9285-3B04406C1BF2}"/>
    <cellStyle name="Normal 10 4 3 2 3 3" xfId="18602" xr:uid="{78738C8F-D1EA-446D-9460-7CA52EF59C6F}"/>
    <cellStyle name="Normal 10 4 3 2 4" xfId="11055" xr:uid="{4029CED2-7EB8-4117-B79B-450103ADD0FA}"/>
    <cellStyle name="Normal 10 4 3 2 4 2" xfId="21435" xr:uid="{89715F7D-B3FC-47EA-A310-712CF50AEFEA}"/>
    <cellStyle name="Normal 10 4 3 2 5" xfId="25532" xr:uid="{6A394A0E-95C8-4E61-97DD-6E9845B52B8B}"/>
    <cellStyle name="Normal 10 4 3 2 6" xfId="13663" xr:uid="{8C4953EC-805E-4453-9DBF-E6316EA73EFA}"/>
    <cellStyle name="Normal 10 4 3 3" xfId="2709" xr:uid="{00000000-0005-0000-0000-00003C030000}"/>
    <cellStyle name="Normal 10 4 3 3 2" xfId="5926" xr:uid="{E87DED74-5821-4857-BC63-6E961DE4D68E}"/>
    <cellStyle name="Normal 10 4 3 3 2 2" xfId="26869" xr:uid="{1AB606FD-7B4A-4E77-9ED0-D6A0BE3B2D8A}"/>
    <cellStyle name="Normal 10 4 3 3 2 3" xfId="15379" xr:uid="{BECC7A84-5C45-406F-B230-8C7832F7B885}"/>
    <cellStyle name="Normal 10 4 3 3 3" xfId="7832" xr:uid="{E69B4CBA-360D-49EB-A290-5485BDB1CBD4}"/>
    <cellStyle name="Normal 10 4 3 3 3 2" xfId="18212" xr:uid="{ADC9A054-D12B-485F-B2B5-93D9AA501CFE}"/>
    <cellStyle name="Normal 10 4 3 3 4" xfId="10665" xr:uid="{599ACBAD-8074-481F-8522-B8A6AA968E3A}"/>
    <cellStyle name="Normal 10 4 3 3 4 2" xfId="21045" xr:uid="{AF954BE9-B8D8-488D-B848-D1C6059FC95C}"/>
    <cellStyle name="Normal 10 4 3 3 5" xfId="24079" xr:uid="{E1FA7AE9-4B99-48AE-A6C0-8B9A1136EE4D}"/>
    <cellStyle name="Normal 10 4 3 3 6" xfId="13129" xr:uid="{348E9538-5BF6-4A8B-B83B-885F374C5708}"/>
    <cellStyle name="Normal 10 4 3 4" xfId="4148" xr:uid="{070D1809-360B-4990-A48A-9E25559891D3}"/>
    <cellStyle name="Normal 10 4 3 4 2" xfId="8919" xr:uid="{C14CCB26-7312-4AD7-833C-AB9D9B8AAB42}"/>
    <cellStyle name="Normal 10 4 3 4 2 2" xfId="29018" xr:uid="{2BCAA687-A7A8-4059-BAD7-6FAFAC315C04}"/>
    <cellStyle name="Normal 10 4 3 4 2 3" xfId="19299" xr:uid="{B0FCB9C4-92EC-4CA7-8EB0-9A23ED324B83}"/>
    <cellStyle name="Normal 10 4 3 4 3" xfId="11752" xr:uid="{CD4AEE46-359D-48CB-9B99-8C7A97D1F520}"/>
    <cellStyle name="Normal 10 4 3 4 3 2" xfId="22132" xr:uid="{8DAD3DEC-E9A7-495A-89B7-F14352CB269B}"/>
    <cellStyle name="Normal 10 4 3 4 4" xfId="25014" xr:uid="{2902129C-7B15-4B58-83AE-8C5C219BCA07}"/>
    <cellStyle name="Normal 10 4 3 4 5" xfId="16466" xr:uid="{A188AB4A-1B58-4C30-8023-79EA61F360E0}"/>
    <cellStyle name="Normal 10 4 3 5" xfId="4998" xr:uid="{D198BE66-4998-4CAE-9F89-01324D1C2DE2}"/>
    <cellStyle name="Normal 10 4 3 5 2" xfId="27211" xr:uid="{E7120924-463D-4C57-B848-00559370920B}"/>
    <cellStyle name="Normal 10 4 3 5 3" xfId="14293" xr:uid="{A453E66D-77BC-4EB6-BE7F-5AAD45936D9F}"/>
    <cellStyle name="Normal 10 4 3 6" xfId="6746" xr:uid="{03C4DB5A-EABD-457E-A697-0F4671C8956C}"/>
    <cellStyle name="Normal 10 4 3 6 2" xfId="17126" xr:uid="{41EE90C5-6814-4D0A-9303-2F921AE41FCC}"/>
    <cellStyle name="Normal 10 4 3 7" xfId="9579" xr:uid="{4F105625-756E-480C-B94F-3F476E725CBC}"/>
    <cellStyle name="Normal 10 4 3 7 2" xfId="19959" xr:uid="{3F4E1114-A756-4379-96E3-1E614F3FC23F}"/>
    <cellStyle name="Normal 10 4 3 8" xfId="23734" xr:uid="{D3699B06-F6E4-4343-BA14-3AFD9E6C5024}"/>
    <cellStyle name="Normal 10 4 3 9" xfId="12695" xr:uid="{B2FFDC8E-DEA9-4E59-9738-598153DBA741}"/>
    <cellStyle name="Normal 10 4 4" xfId="640" xr:uid="{00000000-0005-0000-0000-00002C040000}"/>
    <cellStyle name="Normal 10 4 4 2" xfId="4447" xr:uid="{FED6DE40-C019-4713-873E-099153FC2462}"/>
    <cellStyle name="Normal 10 4 4 2 2" xfId="9218" xr:uid="{ADDE207E-B207-4521-AA01-418E8FD87EAC}"/>
    <cellStyle name="Normal 10 4 4 2 2 2" xfId="29211" xr:uid="{0117A776-8209-429E-B511-2166081CE8C5}"/>
    <cellStyle name="Normal 10 4 4 2 2 3" xfId="19598" xr:uid="{758C5FCF-8A69-40A6-A8FC-9F17C6AFC487}"/>
    <cellStyle name="Normal 10 4 4 2 3" xfId="12051" xr:uid="{0CB694A1-516B-435E-8AD8-D7D9EEE10627}"/>
    <cellStyle name="Normal 10 4 4 2 3 2" xfId="22431" xr:uid="{1F5E7C9E-7277-4887-8E27-6B294F10874B}"/>
    <cellStyle name="Normal 10 4 4 2 4" xfId="24843" xr:uid="{448F5F0F-3DCC-4A78-870C-B32C436A8893}"/>
    <cellStyle name="Normal 10 4 4 2 5" xfId="16765" xr:uid="{214A2348-DC70-4C8D-A503-8F33E34207FB}"/>
    <cellStyle name="Normal 10 4 4 3" xfId="4999" xr:uid="{4EC831B8-43EE-4E74-BE6D-34012E779941}"/>
    <cellStyle name="Normal 10 4 4 3 2" xfId="26611" xr:uid="{F2478B7F-F2C5-4DAB-B8D5-13B59E8F8C2C}"/>
    <cellStyle name="Normal 10 4 4 3 3" xfId="14294" xr:uid="{4BD185A4-710F-4A33-93A6-B29A09C48BC3}"/>
    <cellStyle name="Normal 10 4 4 4" xfId="6747" xr:uid="{ACF83967-AFFD-4259-B641-CDF2E52DB754}"/>
    <cellStyle name="Normal 10 4 4 4 2" xfId="17127" xr:uid="{B3998039-080B-449A-8BB8-E6DFB21D490A}"/>
    <cellStyle name="Normal 10 4 4 5" xfId="9580" xr:uid="{0315C2AD-26DD-44A0-BC81-2138529DB183}"/>
    <cellStyle name="Normal 10 4 4 5 2" xfId="19960" xr:uid="{D93830F2-A53A-48E8-9C81-32A1C026D838}"/>
    <cellStyle name="Normal 10 4 4 6" xfId="22690" xr:uid="{05A5BCF4-7269-4638-ADA4-BCC60A0C206E}"/>
    <cellStyle name="Normal 10 4 4 7" xfId="13664" xr:uid="{CD3F9ABD-7191-4096-9CF6-ECB8A76C26A1}"/>
    <cellStyle name="Normal 10 4 5" xfId="2892" xr:uid="{00000000-0005-0000-0000-00003E030000}"/>
    <cellStyle name="Normal 10 4 5 2" xfId="6077" xr:uid="{EE912FDA-3587-4907-B455-C7712AB88464}"/>
    <cellStyle name="Normal 10 4 5 2 2" xfId="24997" xr:uid="{F76EBA85-BD92-4A09-B34F-0106A2D1DA3C}"/>
    <cellStyle name="Normal 10 4 5 2 3" xfId="26002" xr:uid="{B764BD81-9438-4D8D-92F1-EB1BB9AF4B44}"/>
    <cellStyle name="Normal 10 4 5 2 4" xfId="15555" xr:uid="{D06332D8-C06B-43DF-BF3F-83CBA4628405}"/>
    <cellStyle name="Normal 10 4 5 3" xfId="8008" xr:uid="{CE8C9C37-020C-4A8B-94F1-20CBF2F8BF50}"/>
    <cellStyle name="Normal 10 4 5 3 2" xfId="27916" xr:uid="{840F7BC9-A550-48E0-B7AE-996D58D5931E}"/>
    <cellStyle name="Normal 10 4 5 3 3" xfId="18388" xr:uid="{123E7895-5FD6-4BD2-B883-866B21142F08}"/>
    <cellStyle name="Normal 10 4 5 4" xfId="10841" xr:uid="{6270DEFA-E90F-4669-AEEE-BABC43DA7B6F}"/>
    <cellStyle name="Normal 10 4 5 4 2" xfId="21221" xr:uid="{7F47293F-5670-4749-A092-33C076919B41}"/>
    <cellStyle name="Normal 10 4 5 5" xfId="23792" xr:uid="{358142E0-908E-4AAE-B622-B79C6883EFF6}"/>
    <cellStyle name="Normal 10 4 5 6" xfId="13393" xr:uid="{F7E2404C-B0F7-4039-9E3C-735C7B365134}"/>
    <cellStyle name="Normal 10 4 6" xfId="2459" xr:uid="{00000000-0005-0000-0000-00003F030000}"/>
    <cellStyle name="Normal 10 4 6 2" xfId="5750" xr:uid="{0F23FB93-E217-41B5-ABF7-350F5ACA6F09}"/>
    <cellStyle name="Normal 10 4 6 2 2" xfId="28043" xr:uid="{8F6684C6-94DC-4FB6-B196-01445336A2BA}"/>
    <cellStyle name="Normal 10 4 6 2 3" xfId="15130" xr:uid="{2DF106B1-9B11-4BE2-B006-712D322DCFB7}"/>
    <cellStyle name="Normal 10 4 6 3" xfId="7583" xr:uid="{82E8652B-3E60-4EBE-B46C-ADDBB56DA047}"/>
    <cellStyle name="Normal 10 4 6 3 2" xfId="17963" xr:uid="{436F72D8-A605-401A-908A-B0DBEA597B52}"/>
    <cellStyle name="Normal 10 4 6 4" xfId="10416" xr:uid="{A0533D02-5157-40E1-A203-2FECB84DE265}"/>
    <cellStyle name="Normal 10 4 6 4 2" xfId="20796" xr:uid="{79DB107B-E074-4A46-805C-95DF99F83734}"/>
    <cellStyle name="Normal 10 4 6 5" xfId="24671" xr:uid="{3D96A320-90F3-41AB-B2A1-89FF4A0B9F65}"/>
    <cellStyle name="Normal 10 4 6 6" xfId="12846" xr:uid="{08DCF182-B7AD-4771-9695-0E35C8C1E668}"/>
    <cellStyle name="Normal 10 4 7" xfId="2213" xr:uid="{00000000-0005-0000-0000-000033030000}"/>
    <cellStyle name="Normal 10 4 7 2" xfId="7339" xr:uid="{BE331FC6-BE1F-4BA6-AB16-71F52CB804EC}"/>
    <cellStyle name="Normal 10 4 7 2 2" xfId="17719" xr:uid="{0871289B-5172-4539-A590-E8E25D2E3C85}"/>
    <cellStyle name="Normal 10 4 7 3" xfId="10172" xr:uid="{E60D71B5-629D-4C19-AE8A-9AB81C5D8AD5}"/>
    <cellStyle name="Normal 10 4 7 3 2" xfId="20552" xr:uid="{FDCD28BB-B3A4-4792-9841-DCC21490CF0B}"/>
    <cellStyle name="Normal 10 4 7 4" xfId="23794" xr:uid="{3E0EE174-F350-44F2-9E95-FE2DB17BBCFF}"/>
    <cellStyle name="Normal 10 4 7 5" xfId="14886" xr:uid="{71D0AC05-FEF8-4414-B6D8-72B294B5EF98}"/>
    <cellStyle name="Normal 10 4 8" xfId="3907" xr:uid="{E3CE3152-8EE9-4765-97AE-16B5954DFA2E}"/>
    <cellStyle name="Normal 10 4 8 2" xfId="8738" xr:uid="{FBF29ED0-88FE-4D24-B021-2C77A98FAD44}"/>
    <cellStyle name="Normal 10 4 8 2 2" xfId="19118" xr:uid="{8E9E50EC-59FF-49B7-8FA7-842DC8E7714B}"/>
    <cellStyle name="Normal 10 4 8 3" xfId="11571" xr:uid="{94E00386-5F15-48F7-A089-4B70EBC6EC14}"/>
    <cellStyle name="Normal 10 4 8 3 2" xfId="21951" xr:uid="{22A81BC2-86F5-4CA8-B327-6A8EB93F4376}"/>
    <cellStyle name="Normal 10 4 8 4" xfId="16285" xr:uid="{B590C8A2-F06D-459F-9E43-58AD1DF85E43}"/>
    <cellStyle name="Normal 10 4 9" xfId="4995" xr:uid="{40C4E1E8-B710-44B3-B4BB-CE66911A92FA}"/>
    <cellStyle name="Normal 10 4 9 2" xfId="14290" xr:uid="{149E8972-AEFC-4542-8FFD-BE8B167B9E89}"/>
    <cellStyle name="Normal 10 5" xfId="641" xr:uid="{00000000-0005-0000-0000-00002D040000}"/>
    <cellStyle name="Normal 10 5 10" xfId="9581" xr:uid="{3D2B9324-A82E-4310-BA59-5AAAC4517DA5}"/>
    <cellStyle name="Normal 10 5 10 2" xfId="19961" xr:uid="{2A62569E-31BE-42E9-8263-EB5CA8F29318}"/>
    <cellStyle name="Normal 10 5 11" xfId="22741" xr:uid="{02FDCA8D-FC0E-421D-8178-10DA43CB3C64}"/>
    <cellStyle name="Normal 10 5 12" xfId="12538" xr:uid="{3E9093EA-65F2-4765-9D30-4458D25DA0AC}"/>
    <cellStyle name="Normal 10 5 2" xfId="642" xr:uid="{00000000-0005-0000-0000-00002E040000}"/>
    <cellStyle name="Normal 10 5 2 2" xfId="643" xr:uid="{00000000-0005-0000-0000-00002F040000}"/>
    <cellStyle name="Normal 10 5 2 2 2" xfId="5002" xr:uid="{13D49CC8-AF93-4DCC-BD3F-FEAC19EECBB2}"/>
    <cellStyle name="Normal 10 5 2 2 2 2" xfId="24668" xr:uid="{BB52119C-4708-4E9D-B6D8-6144069A5569}"/>
    <cellStyle name="Normal 10 5 2 2 2 3" xfId="26413" xr:uid="{4B6F5A75-3F2A-4C3B-A9D7-7C32620B3E88}"/>
    <cellStyle name="Normal 10 5 2 2 2 4" xfId="14297" xr:uid="{6A7D45E9-B50D-49D4-9206-BF6526123D9A}"/>
    <cellStyle name="Normal 10 5 2 2 3" xfId="6750" xr:uid="{1E5737D2-CB2F-4760-B114-DEA854BDCBAF}"/>
    <cellStyle name="Normal 10 5 2 2 3 2" xfId="27556" xr:uid="{DAD4E840-AE7B-4604-88DE-1DA4F46BC69D}"/>
    <cellStyle name="Normal 10 5 2 2 3 3" xfId="28230" xr:uid="{3903B8F2-BFE6-4927-92BC-837A5CA78D6C}"/>
    <cellStyle name="Normal 10 5 2 2 3 4" xfId="17130" xr:uid="{F1F2EFC7-890A-42A4-8F8F-1B2CDB6CC3EC}"/>
    <cellStyle name="Normal 10 5 2 2 4" xfId="9583" xr:uid="{CAD3B168-4B51-4F45-A4A6-B0EF52358EEC}"/>
    <cellStyle name="Normal 10 5 2 2 4 2" xfId="29361" xr:uid="{A58EEC2B-C5A6-4934-828C-ACC0AFE19E0D}"/>
    <cellStyle name="Normal 10 5 2 2 4 3" xfId="19963" xr:uid="{F3835EC0-EA80-433B-9448-5E8DA8E2DE32}"/>
    <cellStyle name="Normal 10 5 2 2 5" xfId="24432" xr:uid="{F7137F87-C20B-4970-8EB6-9521C484C005}"/>
    <cellStyle name="Normal 10 5 2 2 6" xfId="13665" xr:uid="{96944166-BF2D-4EC8-AF70-F2B3AC679B41}"/>
    <cellStyle name="Normal 10 5 2 3" xfId="2710" xr:uid="{00000000-0005-0000-0000-000043030000}"/>
    <cellStyle name="Normal 10 5 2 3 2" xfId="5927" xr:uid="{772520A7-40DF-45D0-9E4E-FD7AF4BB6A20}"/>
    <cellStyle name="Normal 10 5 2 3 2 2" xfId="27374" xr:uid="{7A3A82BE-EB4F-476B-B6FD-7DF6A1D7563E}"/>
    <cellStyle name="Normal 10 5 2 3 2 3" xfId="15380" xr:uid="{7C1A99EC-7531-413E-B4BB-B21DCD684756}"/>
    <cellStyle name="Normal 10 5 2 3 3" xfId="7833" xr:uid="{805BA3C6-0E3E-41ED-A52D-7F9F85B1D98D}"/>
    <cellStyle name="Normal 10 5 2 3 3 2" xfId="18213" xr:uid="{917B624F-01F8-4CA3-A25A-91E857DFFD2F}"/>
    <cellStyle name="Normal 10 5 2 3 4" xfId="10666" xr:uid="{9FAF3AC9-C2DE-40F2-9886-9CD6589B79B0}"/>
    <cellStyle name="Normal 10 5 2 3 4 2" xfId="21046" xr:uid="{82B45561-8EBB-40BF-92C0-375D1B890D86}"/>
    <cellStyle name="Normal 10 5 2 3 5" xfId="23284" xr:uid="{6A6ACFC4-79D8-40A9-B65B-0910BE26AEF2}"/>
    <cellStyle name="Normal 10 5 2 3 6" xfId="13131" xr:uid="{681CAA0D-E8B8-49BA-B0B3-28EF143CAD39}"/>
    <cellStyle name="Normal 10 5 2 4" xfId="4149" xr:uid="{4C14400C-E34E-4C01-8887-3A8C6B63E03D}"/>
    <cellStyle name="Normal 10 5 2 4 2" xfId="8920" xr:uid="{4C48EBA9-F59B-44C9-A24D-4C314E207F08}"/>
    <cellStyle name="Normal 10 5 2 4 2 2" xfId="29019" xr:uid="{850F509F-AFB1-43C9-A790-A6106DBEC02C}"/>
    <cellStyle name="Normal 10 5 2 4 2 3" xfId="19300" xr:uid="{DDEA77CE-47E8-4C55-B8CA-A51C47F69F9B}"/>
    <cellStyle name="Normal 10 5 2 4 3" xfId="11753" xr:uid="{8A2BC8F2-81EF-4856-B76C-10D0DB1454DD}"/>
    <cellStyle name="Normal 10 5 2 4 3 2" xfId="22133" xr:uid="{E7DDCA76-C229-4331-8EAB-786FA0788B6F}"/>
    <cellStyle name="Normal 10 5 2 4 4" xfId="24228" xr:uid="{9CBC4316-7037-4C1A-BDDA-46CE9450F7A3}"/>
    <cellStyle name="Normal 10 5 2 4 5" xfId="16467" xr:uid="{506FDB89-9F30-4141-8870-1C8528927F5A}"/>
    <cellStyle name="Normal 10 5 2 5" xfId="5001" xr:uid="{E18094E2-C432-45DE-95D6-D948243380F5}"/>
    <cellStyle name="Normal 10 5 2 5 2" xfId="27227" xr:uid="{6371D496-E745-437C-B631-0188C249A7EB}"/>
    <cellStyle name="Normal 10 5 2 5 3" xfId="14296" xr:uid="{51A22F7E-012E-46DF-8F82-3FEC58DCF068}"/>
    <cellStyle name="Normal 10 5 2 6" xfId="6749" xr:uid="{2A293268-34C3-48B4-9B72-611DF3FD6758}"/>
    <cellStyle name="Normal 10 5 2 6 2" xfId="17129" xr:uid="{F5AF693C-6D25-4EB1-80B9-1AED14FDC168}"/>
    <cellStyle name="Normal 10 5 2 7" xfId="9582" xr:uid="{80B9C11C-C180-499F-94BA-C2393C403DCA}"/>
    <cellStyle name="Normal 10 5 2 7 2" xfId="19962" xr:uid="{50467DCE-313E-4E47-9BF5-3DD2E127CD9A}"/>
    <cellStyle name="Normal 10 5 2 8" xfId="24849" xr:uid="{090F4E05-A381-40D4-83E2-B26A823EB859}"/>
    <cellStyle name="Normal 10 5 2 9" xfId="12696" xr:uid="{1183FED9-4BD0-4E2F-B2A2-2A128B767239}"/>
    <cellStyle name="Normal 10 5 3" xfId="644" xr:uid="{00000000-0005-0000-0000-000030040000}"/>
    <cellStyle name="Normal 10 5 3 2" xfId="4448" xr:uid="{0A89EA51-063E-43AC-A1E7-E9682E1A5497}"/>
    <cellStyle name="Normal 10 5 3 2 2" xfId="9219" xr:uid="{BEC788BE-A140-47A0-B3F9-6E478422E98D}"/>
    <cellStyle name="Normal 10 5 3 2 2 2" xfId="29212" xr:uid="{DABD82A6-5D8A-4CD2-A5BA-EA9936FF7A45}"/>
    <cellStyle name="Normal 10 5 3 2 2 3" xfId="19599" xr:uid="{1516450A-92D9-4C04-A5EF-E0289F31968B}"/>
    <cellStyle name="Normal 10 5 3 2 3" xfId="12052" xr:uid="{450FDA87-BE48-4598-9290-D9138991DE06}"/>
    <cellStyle name="Normal 10 5 3 2 3 2" xfId="22432" xr:uid="{BC9E09BB-F40E-48A8-BF2D-26B7FBEB0079}"/>
    <cellStyle name="Normal 10 5 3 2 4" xfId="23608" xr:uid="{E0D3A3F8-EB89-463E-A537-660C646B716F}"/>
    <cellStyle name="Normal 10 5 3 2 5" xfId="16766" xr:uid="{A73D3805-4815-48AE-91F3-8E8A74EFB2F3}"/>
    <cellStyle name="Normal 10 5 3 3" xfId="5003" xr:uid="{2370935C-0FC5-43A0-B006-381702E8725C}"/>
    <cellStyle name="Normal 10 5 3 3 2" xfId="25809" xr:uid="{D470DAD1-5445-4CFC-8A2E-461D6B61F8AB}"/>
    <cellStyle name="Normal 10 5 3 3 3" xfId="27072" xr:uid="{B3BFE8E5-F51E-4A6E-A205-5A81DABFDB4F}"/>
    <cellStyle name="Normal 10 5 3 3 4" xfId="14298" xr:uid="{F97CC1F0-6D94-4297-99C7-E2005BFF54E9}"/>
    <cellStyle name="Normal 10 5 3 4" xfId="6751" xr:uid="{E7AB4243-2699-44EE-86F7-5E6A13B8BF80}"/>
    <cellStyle name="Normal 10 5 3 4 2" xfId="23554" xr:uid="{AECD84E2-8C9B-4A09-845D-7B4BAC66D262}"/>
    <cellStyle name="Normal 10 5 3 4 3" xfId="25864" xr:uid="{967A894D-8409-42A0-9782-D490A7D8F21F}"/>
    <cellStyle name="Normal 10 5 3 4 4" xfId="17131" xr:uid="{0CD599A4-10FD-4AA5-B6CC-D23A883806A2}"/>
    <cellStyle name="Normal 10 5 3 5" xfId="9584" xr:uid="{C2C14DB3-8908-4AE5-9D05-EE391474FF2A}"/>
    <cellStyle name="Normal 10 5 3 5 2" xfId="29362" xr:uid="{E48737DB-D702-4530-90D0-CED34E2AC31F}"/>
    <cellStyle name="Normal 10 5 3 5 3" xfId="19964" xr:uid="{57DC1D03-C575-4F1F-B700-D45B4650807B}"/>
    <cellStyle name="Normal 10 5 3 6" xfId="22957" xr:uid="{8E3ADA48-1E77-4039-A3ED-B3239EEBB099}"/>
    <cellStyle name="Normal 10 5 3 7" xfId="13666" xr:uid="{F7C40710-1C7D-4DD7-9825-22D0FC919B80}"/>
    <cellStyle name="Normal 10 5 4" xfId="645" xr:uid="{00000000-0005-0000-0000-000031040000}"/>
    <cellStyle name="Normal 10 5 4 2" xfId="5004" xr:uid="{4342FE0B-AA8F-4CEF-8AD1-7F6AF0BAB1FB}"/>
    <cellStyle name="Normal 10 5 4 2 2" xfId="24353" xr:uid="{A6E43774-BD8C-4352-9908-2DD351546716}"/>
    <cellStyle name="Normal 10 5 4 2 3" xfId="28075" xr:uid="{1B7574FF-4C54-4A95-BA18-173F16F58F3C}"/>
    <cellStyle name="Normal 10 5 4 2 4" xfId="14299" xr:uid="{CA8685CF-F32A-49BA-A644-620267EB76E8}"/>
    <cellStyle name="Normal 10 5 4 3" xfId="6752" xr:uid="{8B908391-30BF-46C0-AA2C-C0D141E31238}"/>
    <cellStyle name="Normal 10 5 4 3 2" xfId="27125" xr:uid="{3F3BF598-F57C-483C-99A5-D3D11EB02E14}"/>
    <cellStyle name="Normal 10 5 4 3 3" xfId="17132" xr:uid="{873FA108-CC8F-47ED-A58C-0134C2E980E2}"/>
    <cellStyle name="Normal 10 5 4 4" xfId="9585" xr:uid="{1E2FBCC0-D82F-4FC5-8A20-6B8C1DB5846F}"/>
    <cellStyle name="Normal 10 5 4 4 2" xfId="19965" xr:uid="{3CD86438-3BE1-48B8-8F94-F0338F604759}"/>
    <cellStyle name="Normal 10 5 4 5" xfId="24982" xr:uid="{4E7198E2-82D7-4B8A-9BC2-CBA7836F1157}"/>
    <cellStyle name="Normal 10 5 4 6" xfId="13394" xr:uid="{7D5D3E02-3D43-4193-B040-52D83F08A6FC}"/>
    <cellStyle name="Normal 10 5 5" xfId="2519" xr:uid="{00000000-0005-0000-0000-000046030000}"/>
    <cellStyle name="Normal 10 5 5 2" xfId="5796" xr:uid="{BBA602D0-A568-4ACB-A67E-F91E93CC6FB9}"/>
    <cellStyle name="Normal 10 5 5 2 2" xfId="27273" xr:uid="{0B555C7B-8EB6-444C-87A4-233D442D0B8D}"/>
    <cellStyle name="Normal 10 5 5 2 3" xfId="15190" xr:uid="{AEB8587F-0FDA-4BC6-9D25-F9DCC8287AB3}"/>
    <cellStyle name="Normal 10 5 5 3" xfId="7643" xr:uid="{2258F18E-951D-40CC-939D-CC1294766736}"/>
    <cellStyle name="Normal 10 5 5 3 2" xfId="18023" xr:uid="{06AFD005-437F-4727-BAE7-1B77907A3A1E}"/>
    <cellStyle name="Normal 10 5 5 4" xfId="10476" xr:uid="{A582D02C-1155-4180-AF05-3E13FA4C7CF6}"/>
    <cellStyle name="Normal 10 5 5 4 2" xfId="20856" xr:uid="{876FD3E6-5094-4C04-8674-5EC01CA7F588}"/>
    <cellStyle name="Normal 10 5 5 5" xfId="22699" xr:uid="{C02C73A9-6AA3-4D62-9381-1FD4F2BFB20C}"/>
    <cellStyle name="Normal 10 5 5 6" xfId="12906" xr:uid="{35683F76-71DE-490F-88CF-96BBEFF827C0}"/>
    <cellStyle name="Normal 10 5 6" xfId="2307" xr:uid="{00000000-0005-0000-0000-000040030000}"/>
    <cellStyle name="Normal 10 5 6 2" xfId="7433" xr:uid="{FC3D809D-CE2E-4EF5-857E-C0DCF26C42B7}"/>
    <cellStyle name="Normal 10 5 6 2 2" xfId="28730" xr:uid="{5C524D39-9C2B-4775-B9F3-C1B576EC8853}"/>
    <cellStyle name="Normal 10 5 6 2 3" xfId="17813" xr:uid="{210D17FB-841F-4727-85E3-5FE3FCC4ADD0}"/>
    <cellStyle name="Normal 10 5 6 3" xfId="10266" xr:uid="{D7731DE1-1F39-414E-94E8-F93ADE22AD36}"/>
    <cellStyle name="Normal 10 5 6 3 2" xfId="20646" xr:uid="{6AB2DD84-FC1E-4FCE-9A41-8AEC43B77AAB}"/>
    <cellStyle name="Normal 10 5 6 4" xfId="23215" xr:uid="{76D85C28-61AE-4219-984D-F64C2F08EF9D}"/>
    <cellStyle name="Normal 10 5 6 5" xfId="14980" xr:uid="{C73A3F77-5F9B-499C-99C1-C10AACA792FB}"/>
    <cellStyle name="Normal 10 5 7" xfId="3908" xr:uid="{8F1ECAB9-B2D0-4C66-A8C8-D8DB6AE70677}"/>
    <cellStyle name="Normal 10 5 7 2" xfId="8739" xr:uid="{3B338859-2BB7-4162-AFF2-8CE799F2D2F0}"/>
    <cellStyle name="Normal 10 5 7 2 2" xfId="19119" xr:uid="{1B97DD6F-C6DE-4CAA-9607-CC5F4AB82DA6}"/>
    <cellStyle name="Normal 10 5 7 3" xfId="11572" xr:uid="{3774D303-F796-402A-B72D-4E421037825C}"/>
    <cellStyle name="Normal 10 5 7 3 2" xfId="21952" xr:uid="{74694248-7D61-4DFB-9E54-39B70FA0DFA2}"/>
    <cellStyle name="Normal 10 5 7 4" xfId="27266" xr:uid="{80689584-B09C-4DBC-87BF-32AC6A054E81}"/>
    <cellStyle name="Normal 10 5 7 5" xfId="16286" xr:uid="{6C2AA31C-BC46-426A-BCD1-F32302E9D9C0}"/>
    <cellStyle name="Normal 10 5 8" xfId="5000" xr:uid="{E8BB7741-C876-45CA-BF01-E4DE7743D2A4}"/>
    <cellStyle name="Normal 10 5 8 2" xfId="14295" xr:uid="{BF531C93-9C84-44B1-B904-F3017FB86359}"/>
    <cellStyle name="Normal 10 5 9" xfId="6748" xr:uid="{60DF6826-08A1-4306-AFE5-63AAD1DDEB6D}"/>
    <cellStyle name="Normal 10 5 9 2" xfId="17128" xr:uid="{E47FA28B-42D9-4FDB-980B-CAB964F7C739}"/>
    <cellStyle name="Normal 10 6" xfId="646" xr:uid="{00000000-0005-0000-0000-000032040000}"/>
    <cellStyle name="Normal 10 6 10" xfId="9586" xr:uid="{BF9B7503-A44F-4390-8711-F07ABCCD2540}"/>
    <cellStyle name="Normal 10 6 10 2" xfId="19966" xr:uid="{8D28974B-C0A7-4A9A-9372-EF4CD004BAA0}"/>
    <cellStyle name="Normal 10 6 11" xfId="22726" xr:uid="{5324FDD6-CA57-4197-9D3A-497320850AF3}"/>
    <cellStyle name="Normal 10 6 12" xfId="12539" xr:uid="{920E345F-4955-448A-AE07-68A5F8ACB112}"/>
    <cellStyle name="Normal 10 6 2" xfId="647" xr:uid="{00000000-0005-0000-0000-000033040000}"/>
    <cellStyle name="Normal 10 6 2 2" xfId="648" xr:uid="{00000000-0005-0000-0000-000034040000}"/>
    <cellStyle name="Normal 10 6 2 2 2" xfId="5007" xr:uid="{39B56996-BACF-4C65-A039-1E7FA06B282E}"/>
    <cellStyle name="Normal 10 6 2 2 2 2" xfId="23703" xr:uid="{FA70729C-931C-4F65-90D9-27DCECD14F7E}"/>
    <cellStyle name="Normal 10 6 2 2 2 3" xfId="26249" xr:uid="{5EE40F8D-F9A4-4B99-822E-0104FF14354B}"/>
    <cellStyle name="Normal 10 6 2 2 2 4" xfId="14302" xr:uid="{10A92140-0D30-4480-BE1A-B6DC52AB4AE1}"/>
    <cellStyle name="Normal 10 6 2 2 3" xfId="6755" xr:uid="{A3F6FFA8-BCE9-488B-9DAC-B79C01361B55}"/>
    <cellStyle name="Normal 10 6 2 2 3 2" xfId="27558" xr:uid="{110C6E9B-7D3A-4776-8589-104B17B83A69}"/>
    <cellStyle name="Normal 10 6 2 2 3 3" xfId="26633" xr:uid="{F8DD828C-3596-4401-950D-AEDD6C57E035}"/>
    <cellStyle name="Normal 10 6 2 2 3 4" xfId="17135" xr:uid="{8F5C6642-B6A5-4231-A1E7-37158AF94102}"/>
    <cellStyle name="Normal 10 6 2 2 4" xfId="9588" xr:uid="{305A9460-1FB6-4B41-8A6E-1AAE76A5C45A}"/>
    <cellStyle name="Normal 10 6 2 2 4 2" xfId="29363" xr:uid="{61129D0B-387D-43DF-A959-20681714EEBD}"/>
    <cellStyle name="Normal 10 6 2 2 4 3" xfId="19968" xr:uid="{77C006B7-64F7-4BAE-AB5B-40567A449837}"/>
    <cellStyle name="Normal 10 6 2 2 5" xfId="23511" xr:uid="{1B56C959-4940-425F-953A-BE4766795580}"/>
    <cellStyle name="Normal 10 6 2 2 6" xfId="13667" xr:uid="{19F67F96-623F-4268-81C2-6B6E4B910625}"/>
    <cellStyle name="Normal 10 6 2 3" xfId="2711" xr:uid="{00000000-0005-0000-0000-00004A030000}"/>
    <cellStyle name="Normal 10 6 2 3 2" xfId="5928" xr:uid="{5982D64B-25C3-4AA1-B3A0-5D662BD0F663}"/>
    <cellStyle name="Normal 10 6 2 3 2 2" xfId="27901" xr:uid="{7E953B40-9F92-4B00-85F0-A374002C4C29}"/>
    <cellStyle name="Normal 10 6 2 3 2 3" xfId="15381" xr:uid="{0CE8BE64-1BB4-466E-8F36-32925D194118}"/>
    <cellStyle name="Normal 10 6 2 3 3" xfId="7834" xr:uid="{E59735AA-3C3C-4813-AF49-F60A6B61A21D}"/>
    <cellStyle name="Normal 10 6 2 3 3 2" xfId="18214" xr:uid="{0DC37640-7389-4FC8-8837-844B7798AD45}"/>
    <cellStyle name="Normal 10 6 2 3 4" xfId="10667" xr:uid="{2E3654C4-1C74-4339-9077-F92F9F9760F7}"/>
    <cellStyle name="Normal 10 6 2 3 4 2" xfId="21047" xr:uid="{880B7BB3-86A3-475B-935A-15DA7BC57CF9}"/>
    <cellStyle name="Normal 10 6 2 3 5" xfId="25294" xr:uid="{95709B43-6BF3-48EB-A15D-1920011B77FD}"/>
    <cellStyle name="Normal 10 6 2 3 6" xfId="13132" xr:uid="{F97B7FDC-819B-42EA-A182-A16499E8E5BA}"/>
    <cellStyle name="Normal 10 6 2 4" xfId="4150" xr:uid="{EAC5EE57-A6D6-4D64-8CB4-5F4C05BE2785}"/>
    <cellStyle name="Normal 10 6 2 4 2" xfId="8921" xr:uid="{B5C4E55E-AC21-412A-98AF-BE94B7998617}"/>
    <cellStyle name="Normal 10 6 2 4 2 2" xfId="29020" xr:uid="{880A3DEA-76D8-4573-A4D0-5E4C9480521D}"/>
    <cellStyle name="Normal 10 6 2 4 2 3" xfId="19301" xr:uid="{DBBE1912-80A6-4A42-A3FC-441F30A86E8B}"/>
    <cellStyle name="Normal 10 6 2 4 3" xfId="11754" xr:uid="{8E1B8FA6-9491-4279-BC88-632B6882E82C}"/>
    <cellStyle name="Normal 10 6 2 4 3 2" xfId="22134" xr:uid="{FF12EACC-A967-47BE-BE98-85132AE840E3}"/>
    <cellStyle name="Normal 10 6 2 4 4" xfId="25068" xr:uid="{0E0762A2-528D-416B-9669-382F11E08718}"/>
    <cellStyle name="Normal 10 6 2 4 5" xfId="16468" xr:uid="{DE694583-FED0-46AA-85CF-E78DF760D596}"/>
    <cellStyle name="Normal 10 6 2 5" xfId="5006" xr:uid="{DF1F6823-25E7-4F05-B57E-1EB8AA24D56D}"/>
    <cellStyle name="Normal 10 6 2 5 2" xfId="26551" xr:uid="{A0F6A9B4-5712-4C48-BDE6-DCD858684072}"/>
    <cellStyle name="Normal 10 6 2 5 3" xfId="14301" xr:uid="{84ACA945-8CE1-4B7E-82F0-C166E3A49B8C}"/>
    <cellStyle name="Normal 10 6 2 6" xfId="6754" xr:uid="{9F471B51-AA82-43BA-A861-84BE83FCD1DC}"/>
    <cellStyle name="Normal 10 6 2 6 2" xfId="17134" xr:uid="{A8ED8A8A-D036-48DD-ABBA-ED8B778C2FE3}"/>
    <cellStyle name="Normal 10 6 2 7" xfId="9587" xr:uid="{25BBE8C9-962D-48BE-A0BD-CF2937216FEC}"/>
    <cellStyle name="Normal 10 6 2 7 2" xfId="19967" xr:uid="{BDC739E1-E4E4-4E6B-A607-0B284BF6181C}"/>
    <cellStyle name="Normal 10 6 2 8" xfId="24088" xr:uid="{A2D4E8B2-D1DA-4754-A7F5-B003BAD84636}"/>
    <cellStyle name="Normal 10 6 2 9" xfId="12697" xr:uid="{34815816-84EF-47F5-8A53-5BDEE672354A}"/>
    <cellStyle name="Normal 10 6 3" xfId="649" xr:uid="{00000000-0005-0000-0000-000035040000}"/>
    <cellStyle name="Normal 10 6 3 2" xfId="4449" xr:uid="{F34BD96A-DB02-481B-9106-BFF9E529D8D4}"/>
    <cellStyle name="Normal 10 6 3 2 2" xfId="9220" xr:uid="{B885A5E0-403D-44AF-9BE1-09DAF86C44C0}"/>
    <cellStyle name="Normal 10 6 3 2 2 2" xfId="29213" xr:uid="{C1E3D8E8-BE48-47A5-B322-D45967D645FE}"/>
    <cellStyle name="Normal 10 6 3 2 2 3" xfId="19600" xr:uid="{16BA06DF-F5B4-43E4-AB90-6062B7824A70}"/>
    <cellStyle name="Normal 10 6 3 2 3" xfId="12053" xr:uid="{9CE428CC-3F08-4A0B-AB7D-6EAE5E11E180}"/>
    <cellStyle name="Normal 10 6 3 2 3 2" xfId="22433" xr:uid="{8D085CAC-80A9-49FB-962B-432B8CE290D6}"/>
    <cellStyle name="Normal 10 6 3 2 4" xfId="24863" xr:uid="{B3055D71-81D0-437D-9D41-F2836BE07C9E}"/>
    <cellStyle name="Normal 10 6 3 2 5" xfId="16767" xr:uid="{4A766B7B-E0F0-456B-A7A7-B6061B2E056F}"/>
    <cellStyle name="Normal 10 6 3 3" xfId="5008" xr:uid="{B637C1DD-301C-44F4-B7A7-79AD509BD66D}"/>
    <cellStyle name="Normal 10 6 3 3 2" xfId="26760" xr:uid="{0A587C40-267B-43F6-8529-3D992534D524}"/>
    <cellStyle name="Normal 10 6 3 3 3" xfId="26382" xr:uid="{8A39AC38-4960-4189-A4F2-FEA8F3F1D7E7}"/>
    <cellStyle name="Normal 10 6 3 3 4" xfId="14303" xr:uid="{6636712E-787F-45E7-B7CE-7C4B22CF90BB}"/>
    <cellStyle name="Normal 10 6 3 4" xfId="6756" xr:uid="{521F4715-30F3-450A-8E70-59A4C856F53B}"/>
    <cellStyle name="Normal 10 6 3 4 2" xfId="28493" xr:uid="{68D5B81F-06F9-4F91-8DA7-F99E5FB63E70}"/>
    <cellStyle name="Normal 10 6 3 4 3" xfId="27729" xr:uid="{A66326AE-615D-4899-9097-F01331D0DC14}"/>
    <cellStyle name="Normal 10 6 3 4 4" xfId="17136" xr:uid="{DFE05748-833C-49B5-8FC2-581C2F669F45}"/>
    <cellStyle name="Normal 10 6 3 5" xfId="9589" xr:uid="{9BEA53C0-A74E-473E-95EB-6E1EFC8E46DA}"/>
    <cellStyle name="Normal 10 6 3 5 2" xfId="29364" xr:uid="{1B00EA1A-C873-4984-AD72-859ACAA6BCF7}"/>
    <cellStyle name="Normal 10 6 3 5 3" xfId="19969" xr:uid="{C54DFF6E-8683-4C6A-AE25-D82FB9F4C314}"/>
    <cellStyle name="Normal 10 6 3 6" xfId="23752" xr:uid="{C3E94CB5-A5A2-47A9-A8D2-C9F20271064B}"/>
    <cellStyle name="Normal 10 6 3 7" xfId="13668" xr:uid="{431234E6-A6AB-4CDD-9650-3B70FE740AD1}"/>
    <cellStyle name="Normal 10 6 4" xfId="650" xr:uid="{00000000-0005-0000-0000-000036040000}"/>
    <cellStyle name="Normal 10 6 4 2" xfId="5009" xr:uid="{CDC7742B-7B1D-44B1-A6C7-1F7BF825D790}"/>
    <cellStyle name="Normal 10 6 4 2 2" xfId="25618" xr:uid="{90403AD1-87A2-4A06-B8D4-461532C87A2B}"/>
    <cellStyle name="Normal 10 6 4 2 3" xfId="26948" xr:uid="{8F25B05A-6692-41D6-AC10-02DF8228ABF7}"/>
    <cellStyle name="Normal 10 6 4 2 4" xfId="14304" xr:uid="{DE45C426-2429-44FA-BF31-64B37C6D2B76}"/>
    <cellStyle name="Normal 10 6 4 3" xfId="6757" xr:uid="{8DD2C49C-88CC-4D1E-9FC3-B3DB4EDF03DE}"/>
    <cellStyle name="Normal 10 6 4 3 2" xfId="27044" xr:uid="{29447C94-2B87-406A-A6EC-A96BA26D6005}"/>
    <cellStyle name="Normal 10 6 4 3 3" xfId="17137" xr:uid="{DA62D91E-8730-4317-BBDC-371015900A8A}"/>
    <cellStyle name="Normal 10 6 4 4" xfId="9590" xr:uid="{8D5F5DC9-0F6D-4E91-BB28-C2224301C004}"/>
    <cellStyle name="Normal 10 6 4 4 2" xfId="19970" xr:uid="{BDE4E12D-F3FD-40EB-ADC3-760BA283CA50}"/>
    <cellStyle name="Normal 10 6 4 5" xfId="23635" xr:uid="{EA37B6BC-5E00-4185-891A-4FC7F30E6DE9}"/>
    <cellStyle name="Normal 10 6 4 6" xfId="13395" xr:uid="{AE8005BD-9DD0-4DFB-9025-EA49D1ED0B05}"/>
    <cellStyle name="Normal 10 6 5" xfId="2582" xr:uid="{00000000-0005-0000-0000-00004D030000}"/>
    <cellStyle name="Normal 10 6 5 2" xfId="5846" xr:uid="{FE6DE163-301C-4795-9D06-4A5573B6961C}"/>
    <cellStyle name="Normal 10 6 5 2 2" xfId="26620" xr:uid="{3B123A76-95AA-4AF0-B4E8-68558BE41F55}"/>
    <cellStyle name="Normal 10 6 5 2 3" xfId="15253" xr:uid="{508EC014-028B-40B4-A293-3AE342E1137C}"/>
    <cellStyle name="Normal 10 6 5 3" xfId="7706" xr:uid="{03F66AF6-0F94-47D4-BCE0-E4F38834EC61}"/>
    <cellStyle name="Normal 10 6 5 3 2" xfId="18086" xr:uid="{09400E10-ADC3-428B-86CB-4AF8165E69E4}"/>
    <cellStyle name="Normal 10 6 5 4" xfId="10539" xr:uid="{86986A51-A91C-4172-AC43-10C674BD080F}"/>
    <cellStyle name="Normal 10 6 5 4 2" xfId="20919" xr:uid="{22F9676A-0A99-40C1-8725-F5A266751B24}"/>
    <cellStyle name="Normal 10 6 5 5" xfId="23403" xr:uid="{E89352E2-534E-475D-8CD3-48D0129E04DA}"/>
    <cellStyle name="Normal 10 6 5 6" xfId="12969" xr:uid="{D3105435-CF6A-4D95-9759-F0B25EEDE91F}"/>
    <cellStyle name="Normal 10 6 6" xfId="2308" xr:uid="{00000000-0005-0000-0000-000047030000}"/>
    <cellStyle name="Normal 10 6 6 2" xfId="7434" xr:uid="{F1276FE4-3F1A-44B8-B22D-1BCFFE76D63A}"/>
    <cellStyle name="Normal 10 6 6 2 2" xfId="26778" xr:uid="{B0BBD40A-C10E-4E20-8B65-20FF403BF4C4}"/>
    <cellStyle name="Normal 10 6 6 2 3" xfId="17814" xr:uid="{C074B1F8-18E2-4DEE-A23E-D7FDFD521CA2}"/>
    <cellStyle name="Normal 10 6 6 3" xfId="10267" xr:uid="{285AAFDB-F04D-43BE-9987-4E22A93AECB8}"/>
    <cellStyle name="Normal 10 6 6 3 2" xfId="20647" xr:uid="{B193B365-E63E-4F24-A47E-36330FBA0B4B}"/>
    <cellStyle name="Normal 10 6 6 4" xfId="24797" xr:uid="{9786D1C4-93E6-461A-BB9A-2F390036C635}"/>
    <cellStyle name="Normal 10 6 6 5" xfId="14981" xr:uid="{958DBBFA-20D9-4A0B-BE07-59CAABDC4B74}"/>
    <cellStyle name="Normal 10 6 7" xfId="3909" xr:uid="{A60CFB81-47FF-43EC-B87D-7B2942726973}"/>
    <cellStyle name="Normal 10 6 7 2" xfId="8740" xr:uid="{117CF4B0-DC20-439A-9C13-DE813CBE2479}"/>
    <cellStyle name="Normal 10 6 7 2 2" xfId="19120" xr:uid="{6D224E80-2EC9-4682-B730-A7D49657996C}"/>
    <cellStyle name="Normal 10 6 7 3" xfId="11573" xr:uid="{6E3979E6-29FC-4AD6-A1C8-A556A0047BFD}"/>
    <cellStyle name="Normal 10 6 7 3 2" xfId="21953" xr:uid="{0D3647C2-022A-4930-85A8-0685315DF9D0}"/>
    <cellStyle name="Normal 10 6 7 4" xfId="26978" xr:uid="{1AFC1FBA-F9D5-46EC-A43F-0046A8D48EC0}"/>
    <cellStyle name="Normal 10 6 7 5" xfId="16287" xr:uid="{946ACEF6-C366-4EA0-B9A2-DD5644EA8DD7}"/>
    <cellStyle name="Normal 10 6 8" xfId="5005" xr:uid="{CFAADE8E-03E3-433D-842C-3097079E60E5}"/>
    <cellStyle name="Normal 10 6 8 2" xfId="14300" xr:uid="{BD482CB5-9EAB-4853-B0E2-071175A9790D}"/>
    <cellStyle name="Normal 10 6 9" xfId="6753" xr:uid="{2058E728-6CCA-4E62-8143-E5BCB0205D8E}"/>
    <cellStyle name="Normal 10 6 9 2" xfId="17133" xr:uid="{FAA1640A-AFD2-4287-AD13-70DFDB6442C3}"/>
    <cellStyle name="Normal 10 7" xfId="651" xr:uid="{00000000-0005-0000-0000-000037040000}"/>
    <cellStyle name="Normal 10 7 10" xfId="12540" xr:uid="{F821FDA3-12BC-4518-8F28-E452748F667F}"/>
    <cellStyle name="Normal 10 7 2" xfId="652" xr:uid="{00000000-0005-0000-0000-000038040000}"/>
    <cellStyle name="Normal 10 7 2 2" xfId="2893" xr:uid="{00000000-0005-0000-0000-000050030000}"/>
    <cellStyle name="Normal 10 7 2 2 2" xfId="6078" xr:uid="{CC2ECD8F-407B-4927-ABEA-D40D40D24F66}"/>
    <cellStyle name="Normal 10 7 2 2 2 2" xfId="27281" xr:uid="{882C2F25-DCBF-4694-AA17-02BB48F7B57E}"/>
    <cellStyle name="Normal 10 7 2 2 2 3" xfId="26432" xr:uid="{DF87DB64-E865-49CB-9FDC-157286E0647D}"/>
    <cellStyle name="Normal 10 7 2 2 2 4" xfId="15556" xr:uid="{7EA5F5C9-C78D-415C-9D6F-9362545C0D7C}"/>
    <cellStyle name="Normal 10 7 2 2 3" xfId="8009" xr:uid="{94FA797D-4915-4A54-A568-7FEF5F6F8D40}"/>
    <cellStyle name="Normal 10 7 2 2 3 2" xfId="28450" xr:uid="{AEE86EF5-1F81-4D7C-8A04-C59592590F03}"/>
    <cellStyle name="Normal 10 7 2 2 3 3" xfId="18389" xr:uid="{228C6A02-AE5C-4173-A679-937E957CD907}"/>
    <cellStyle name="Normal 10 7 2 2 4" xfId="10842" xr:uid="{CF1B72B4-4A3F-4F90-A469-E1241D344A7F}"/>
    <cellStyle name="Normal 10 7 2 2 4 2" xfId="21222" xr:uid="{45CCC362-57C6-49C0-993A-DE7C70B0BADB}"/>
    <cellStyle name="Normal 10 7 2 2 5" xfId="24893" xr:uid="{57C54EAD-27D1-4A4D-9B91-6F36FCFB2DFE}"/>
    <cellStyle name="Normal 10 7 2 2 6" xfId="13396" xr:uid="{5FF3E50C-48B5-4A13-A404-BC06F6BFCA6D}"/>
    <cellStyle name="Normal 10 7 2 3" xfId="5011" xr:uid="{FBDBE7E8-6F8E-4593-9927-D38559C06384}"/>
    <cellStyle name="Normal 10 7 2 3 2" xfId="25201" xr:uid="{992B24E4-E892-44B1-90A3-931ACC9D3048}"/>
    <cellStyle name="Normal 10 7 2 3 3" xfId="28699" xr:uid="{90F417C6-03DE-4C3A-92A9-AC7D5FE1C73C}"/>
    <cellStyle name="Normal 10 7 2 3 4" xfId="14306" xr:uid="{0CF190E2-42DC-4B88-88DA-17A866438CF3}"/>
    <cellStyle name="Normal 10 7 2 4" xfId="6759" xr:uid="{A0459E73-A983-4DDF-9714-8E97BD05D5D6}"/>
    <cellStyle name="Normal 10 7 2 4 2" xfId="28297" xr:uid="{A292C127-3B59-4345-8BF7-9EC1B8D0DC4A}"/>
    <cellStyle name="Normal 10 7 2 4 3" xfId="27531" xr:uid="{EAD04638-6469-4367-8D06-21510AA38F8E}"/>
    <cellStyle name="Normal 10 7 2 4 4" xfId="17139" xr:uid="{558ABC0A-95E8-4546-9D32-71B526151466}"/>
    <cellStyle name="Normal 10 7 2 5" xfId="9592" xr:uid="{1784AC74-1DFC-4771-AE3E-D68ED207F8EE}"/>
    <cellStyle name="Normal 10 7 2 5 2" xfId="29365" xr:uid="{CF24331F-8507-4C5D-BFCC-1D3F38373ABE}"/>
    <cellStyle name="Normal 10 7 2 5 3" xfId="19972" xr:uid="{C3ECC58A-68DB-4012-A294-0326A38AC199}"/>
    <cellStyle name="Normal 10 7 2 6" xfId="22777" xr:uid="{B22A62FB-71E1-4CEA-8DA1-514420CD1381}"/>
    <cellStyle name="Normal 10 7 2 7" xfId="12698" xr:uid="{E4679F30-9D82-48AD-8C5B-CE3E86709B40}"/>
    <cellStyle name="Normal 10 7 3" xfId="653" xr:uid="{00000000-0005-0000-0000-000039040000}"/>
    <cellStyle name="Normal 10 7 3 2" xfId="5012" xr:uid="{C88D703C-81D9-4E77-A9D3-E3A21517C11B}"/>
    <cellStyle name="Normal 10 7 3 2 2" xfId="26637" xr:uid="{D73DE642-9C95-4957-8D2E-3DF02C734610}"/>
    <cellStyle name="Normal 10 7 3 2 3" xfId="26235" xr:uid="{638ADA3B-9727-4610-9F27-6A8251079301}"/>
    <cellStyle name="Normal 10 7 3 2 4" xfId="14307" xr:uid="{97DB6D93-0FB0-40C0-8035-803DA0B0EED5}"/>
    <cellStyle name="Normal 10 7 3 3" xfId="6760" xr:uid="{4E8E6403-062F-4D33-B367-EFB72E124076}"/>
    <cellStyle name="Normal 10 7 3 3 2" xfId="26746" xr:uid="{50992C7C-F8DB-4CD2-A1D6-F4DB4AA7DF31}"/>
    <cellStyle name="Normal 10 7 3 3 3" xfId="26567" xr:uid="{5EE0FC62-3A65-427E-BAF7-A25739160E17}"/>
    <cellStyle name="Normal 10 7 3 3 4" xfId="17140" xr:uid="{A8AA640D-8C7D-4575-AAFC-4DAADC06BCDA}"/>
    <cellStyle name="Normal 10 7 3 4" xfId="9593" xr:uid="{EE2FC9AD-A65D-4B9A-8732-6B708047D937}"/>
    <cellStyle name="Normal 10 7 3 4 2" xfId="29366" xr:uid="{32611AD5-F7BB-4BC4-BCB9-A2E09C46AC95}"/>
    <cellStyle name="Normal 10 7 3 4 3" xfId="19973" xr:uid="{2B1A8C81-742B-46B5-84AD-00923842F051}"/>
    <cellStyle name="Normal 10 7 3 5" xfId="22870" xr:uid="{4DDD050D-7732-43E9-90C4-007065CD737D}"/>
    <cellStyle name="Normal 10 7 3 6" xfId="13133" xr:uid="{5F5A99A5-EF3A-4D04-B501-071509441D16}"/>
    <cellStyle name="Normal 10 7 4" xfId="2309" xr:uid="{00000000-0005-0000-0000-00004E030000}"/>
    <cellStyle name="Normal 10 7 4 2" xfId="7435" xr:uid="{BAF217EA-ABDC-42D9-9E6F-41A7B7DE8930}"/>
    <cellStyle name="Normal 10 7 4 2 2" xfId="28146" xr:uid="{A559740B-61C2-4534-A1F4-8F727F634966}"/>
    <cellStyle name="Normal 10 7 4 2 3" xfId="17815" xr:uid="{AB56073A-238B-40AC-BFBA-98C82DDD024F}"/>
    <cellStyle name="Normal 10 7 4 3" xfId="10268" xr:uid="{DDDC7BD6-B3FE-46EE-9E13-DD6DB8618B71}"/>
    <cellStyle name="Normal 10 7 4 3 2" xfId="20648" xr:uid="{C96C7EF9-3262-4674-BF86-7BD8EC2521DD}"/>
    <cellStyle name="Normal 10 7 4 4" xfId="23389" xr:uid="{458D4371-4EFE-4C1D-832F-9A8A629CD593}"/>
    <cellStyle name="Normal 10 7 4 5" xfId="14982" xr:uid="{B299F396-D6F3-4F44-804C-772EFBD69A4E}"/>
    <cellStyle name="Normal 10 7 5" xfId="3910" xr:uid="{61C603DD-50F2-47B0-BCA8-B5EB6B4B49E1}"/>
    <cellStyle name="Normal 10 7 5 2" xfId="8741" xr:uid="{B49ABC57-6C3A-4AA0-B697-397F7ABD4B90}"/>
    <cellStyle name="Normal 10 7 5 2 2" xfId="28969" xr:uid="{ECD4C1E9-2E16-4E43-BC25-666E2AB156C1}"/>
    <cellStyle name="Normal 10 7 5 2 3" xfId="19121" xr:uid="{17C24AE6-B0A5-4521-86AC-96BAD9EAE656}"/>
    <cellStyle name="Normal 10 7 5 3" xfId="11574" xr:uid="{C81BDC82-E733-4F9D-938D-25440A8EEDD4}"/>
    <cellStyle name="Normal 10 7 5 3 2" xfId="21954" xr:uid="{DE0AD418-101F-4343-93B5-357FED240FAF}"/>
    <cellStyle name="Normal 10 7 5 4" xfId="25689" xr:uid="{DA66FF33-3ED4-4FF5-884F-8E76CA287F4D}"/>
    <cellStyle name="Normal 10 7 5 5" xfId="16288" xr:uid="{3A0456F9-E35C-4571-BD66-61535D499AF1}"/>
    <cellStyle name="Normal 10 7 6" xfId="5010" xr:uid="{85677112-D774-4197-804C-C7161A506172}"/>
    <cellStyle name="Normal 10 7 6 2" xfId="26308" xr:uid="{7EF06433-0338-44F1-A066-86EA325F5537}"/>
    <cellStyle name="Normal 10 7 6 3" xfId="27161" xr:uid="{EAE7A6D8-C933-46E4-B21C-514D984637C4}"/>
    <cellStyle name="Normal 10 7 6 4" xfId="14305" xr:uid="{2B4195E4-819A-4BBE-99A5-78CA492C5487}"/>
    <cellStyle name="Normal 10 7 7" xfId="6758" xr:uid="{6CB15D54-D6BE-4B60-8229-8F91DBFF0962}"/>
    <cellStyle name="Normal 10 7 7 2" xfId="27449" xr:uid="{4345BBE0-7708-4EFA-B388-A2920912B8B0}"/>
    <cellStyle name="Normal 10 7 7 3" xfId="17138" xr:uid="{3FA8B168-32A7-44B9-A805-AC0D19DB1902}"/>
    <cellStyle name="Normal 10 7 8" xfId="9591" xr:uid="{A30B71C2-1253-4D9E-8E5A-96397D10B1A0}"/>
    <cellStyle name="Normal 10 7 8 2" xfId="19971" xr:uid="{68E2C79B-3351-427E-90A4-9F8EE4F19241}"/>
    <cellStyle name="Normal 10 7 9" xfId="22894" xr:uid="{EE917F65-BFB8-4AFD-A29D-EA140501DFF2}"/>
    <cellStyle name="Normal 10 8" xfId="654" xr:uid="{00000000-0005-0000-0000-00003A040000}"/>
    <cellStyle name="Normal 10 8 10" xfId="12541" xr:uid="{EE31A128-3B45-438F-9726-B19FCB184595}"/>
    <cellStyle name="Normal 10 8 2" xfId="655" xr:uid="{00000000-0005-0000-0000-00003B040000}"/>
    <cellStyle name="Normal 10 8 2 2" xfId="2894" xr:uid="{00000000-0005-0000-0000-000054030000}"/>
    <cellStyle name="Normal 10 8 2 2 2" xfId="6079" xr:uid="{A0CFB994-EA60-4B02-AA68-B03074C76735}"/>
    <cellStyle name="Normal 10 8 2 2 2 2" xfId="28398" xr:uid="{D5975A2B-9295-469A-A133-0EBC572336E0}"/>
    <cellStyle name="Normal 10 8 2 2 2 3" xfId="27063" xr:uid="{70555EC4-546F-41C0-B750-52D6A322269C}"/>
    <cellStyle name="Normal 10 8 2 2 2 4" xfId="15557" xr:uid="{794DBC6E-14A2-4734-99F7-70D117FBBAD0}"/>
    <cellStyle name="Normal 10 8 2 2 3" xfId="8010" xr:uid="{FBAF8402-64FF-45F9-A42F-592C594DC771}"/>
    <cellStyle name="Normal 10 8 2 2 3 2" xfId="25986" xr:uid="{9097DAC1-B209-4E21-AE4E-BCAE804BAEFE}"/>
    <cellStyle name="Normal 10 8 2 2 3 3" xfId="18390" xr:uid="{CAE71BF5-3F3D-4465-B553-BCFC6E73AF9D}"/>
    <cellStyle name="Normal 10 8 2 2 4" xfId="10843" xr:uid="{6FC633C3-D4A3-42B9-AFCB-1ECA9A33E754}"/>
    <cellStyle name="Normal 10 8 2 2 4 2" xfId="21223" xr:uid="{1D1CE3C8-1DB9-4DB7-A522-1FDDFAADDA5E}"/>
    <cellStyle name="Normal 10 8 2 2 5" xfId="24857" xr:uid="{EB632C0D-AD4B-4FCC-8228-E986BEAEE4B1}"/>
    <cellStyle name="Normal 10 8 2 2 6" xfId="13397" xr:uid="{4FED0E67-E53E-4A17-AAA0-0A54730B296C}"/>
    <cellStyle name="Normal 10 8 2 3" xfId="5014" xr:uid="{409B2478-6962-4107-A19E-0FB21C35F15C}"/>
    <cellStyle name="Normal 10 8 2 3 2" xfId="24766" xr:uid="{CFA91C3D-2253-4631-B07D-0522ADC66C9B}"/>
    <cellStyle name="Normal 10 8 2 3 3" xfId="28165" xr:uid="{972AC645-2F54-44C0-987C-BB9102FC5DE8}"/>
    <cellStyle name="Normal 10 8 2 3 4" xfId="14309" xr:uid="{2D2E11D5-34E7-4B68-A643-72F678070917}"/>
    <cellStyle name="Normal 10 8 2 4" xfId="6762" xr:uid="{1584479C-892A-4314-962F-4E68ADB6D5E5}"/>
    <cellStyle name="Normal 10 8 2 4 2" xfId="28374" xr:uid="{CA89F0A2-B79D-43E4-9223-BD20D06DFA40}"/>
    <cellStyle name="Normal 10 8 2 4 3" xfId="26653" xr:uid="{F72933AC-3920-49BC-A29A-2ADF779F0C81}"/>
    <cellStyle name="Normal 10 8 2 4 4" xfId="17142" xr:uid="{21D46F1C-F270-4F2E-B443-4BE2392A6BB7}"/>
    <cellStyle name="Normal 10 8 2 5" xfId="9595" xr:uid="{317A581C-C5FB-445B-93C4-0A1BE1730DE7}"/>
    <cellStyle name="Normal 10 8 2 5 2" xfId="29367" xr:uid="{D0F43B31-E562-48A9-9176-AA5F40F37B3C}"/>
    <cellStyle name="Normal 10 8 2 5 3" xfId="19975" xr:uid="{92C0130D-6161-4069-ACD0-5D1D49843D38}"/>
    <cellStyle name="Normal 10 8 2 6" xfId="24666" xr:uid="{8DE1D7DF-FF9D-4516-A4A3-9FF161B67641}"/>
    <cellStyle name="Normal 10 8 2 7" xfId="12699" xr:uid="{F3D7643F-E5BE-412E-90FF-8EDF06986B0A}"/>
    <cellStyle name="Normal 10 8 3" xfId="656" xr:uid="{00000000-0005-0000-0000-00003C040000}"/>
    <cellStyle name="Normal 10 8 3 2" xfId="5015" xr:uid="{CAE5D93E-5D45-48CC-B987-3875BFAADF96}"/>
    <cellStyle name="Normal 10 8 3 2 2" xfId="26529" xr:uid="{47C137B0-9F61-45C8-BF19-4E2E1C05E6FE}"/>
    <cellStyle name="Normal 10 8 3 2 3" xfId="27571" xr:uid="{E8F109B9-33A9-41CC-91A6-5AB2C9B69C61}"/>
    <cellStyle name="Normal 10 8 3 2 4" xfId="14310" xr:uid="{AB4E8A9C-01B8-438D-9B99-62BE1966F05F}"/>
    <cellStyle name="Normal 10 8 3 3" xfId="6763" xr:uid="{A22C5863-B2D3-4AEC-A96F-85228836E625}"/>
    <cellStyle name="Normal 10 8 3 3 2" xfId="26856" xr:uid="{6ABAE12B-5A3C-48EC-A6EA-795259A43F37}"/>
    <cellStyle name="Normal 10 8 3 3 3" xfId="26173" xr:uid="{64A3C3EE-5345-4EA9-A7ED-8F7696168E86}"/>
    <cellStyle name="Normal 10 8 3 3 4" xfId="17143" xr:uid="{734FADE0-5EE3-4874-8BF2-008752407627}"/>
    <cellStyle name="Normal 10 8 3 4" xfId="9596" xr:uid="{EB7E1E39-BF3C-4703-8287-CB441AAE210D}"/>
    <cellStyle name="Normal 10 8 3 4 2" xfId="29368" xr:uid="{B25A99E3-6995-487D-A1B1-71C4FF5FF6CF}"/>
    <cellStyle name="Normal 10 8 3 4 3" xfId="19976" xr:uid="{F471CF1F-0349-4DBC-9773-0612DF90A625}"/>
    <cellStyle name="Normal 10 8 3 5" xfId="23461" xr:uid="{D0EFAB01-FE0D-4A03-A9A3-CA9F0E3D1FE0}"/>
    <cellStyle name="Normal 10 8 3 6" xfId="13134" xr:uid="{35FEE4B3-836F-4F9E-9143-C316473FB6F6}"/>
    <cellStyle name="Normal 10 8 4" xfId="2310" xr:uid="{00000000-0005-0000-0000-000052030000}"/>
    <cellStyle name="Normal 10 8 4 2" xfId="7436" xr:uid="{8FF68166-9F49-494D-8462-25DE2B08EE2E}"/>
    <cellStyle name="Normal 10 8 4 2 2" xfId="26885" xr:uid="{4669CDC5-AE32-433E-B6A4-3AE4679915BE}"/>
    <cellStyle name="Normal 10 8 4 2 3" xfId="17816" xr:uid="{70364681-6142-4D63-B7DE-0F5B7101ADAD}"/>
    <cellStyle name="Normal 10 8 4 3" xfId="10269" xr:uid="{488C0532-C5F5-45E2-B7BD-5CA7C011EA91}"/>
    <cellStyle name="Normal 10 8 4 3 2" xfId="20649" xr:uid="{30FDD3FA-02F4-47DB-8A7A-CAC4633D2432}"/>
    <cellStyle name="Normal 10 8 4 4" xfId="24216" xr:uid="{5EFFEEF8-FFC8-4640-85FA-258239ACB54A}"/>
    <cellStyle name="Normal 10 8 4 5" xfId="14983" xr:uid="{C9A74A77-D189-4A5F-BE8B-C46B08914AE5}"/>
    <cellStyle name="Normal 10 8 5" xfId="3911" xr:uid="{C8F123DD-E0F6-4353-820B-E926F9972A75}"/>
    <cellStyle name="Normal 10 8 5 2" xfId="8742" xr:uid="{8F970CBC-8B8E-4BE5-91D5-B32D299E0C52}"/>
    <cellStyle name="Normal 10 8 5 2 2" xfId="28970" xr:uid="{1B312749-DA4D-4BFD-8951-FB227F931A60}"/>
    <cellStyle name="Normal 10 8 5 2 3" xfId="19122" xr:uid="{F076B2C6-4BA3-4F4A-9744-89DC8E5F2DA0}"/>
    <cellStyle name="Normal 10 8 5 3" xfId="11575" xr:uid="{DAE36C14-F7EF-42EC-9DDD-DA03FD75FAFE}"/>
    <cellStyle name="Normal 10 8 5 3 2" xfId="21955" xr:uid="{D7DADB29-3C49-4D5F-B11D-4483FA22B25D}"/>
    <cellStyle name="Normal 10 8 5 4" xfId="23050" xr:uid="{6A8155D8-4B40-41BD-8C49-098456DFD963}"/>
    <cellStyle name="Normal 10 8 5 5" xfId="16289" xr:uid="{02F3164E-78E2-46D4-9BA6-C9EC3EA0CA17}"/>
    <cellStyle name="Normal 10 8 6" xfId="5013" xr:uid="{73290ACF-874E-4463-BF29-35BF3C392A42}"/>
    <cellStyle name="Normal 10 8 6 2" xfId="27012" xr:uid="{05E55131-60F5-414F-90BD-5809515F18DE}"/>
    <cellStyle name="Normal 10 8 6 3" xfId="28622" xr:uid="{FA43042F-556E-47EF-BE99-43541F3F04F3}"/>
    <cellStyle name="Normal 10 8 6 4" xfId="14308" xr:uid="{7A1DFDA4-BFFE-4316-976D-5C0000D69D46}"/>
    <cellStyle name="Normal 10 8 7" xfId="6761" xr:uid="{833A8830-F59C-4B79-94D7-4628C3C62663}"/>
    <cellStyle name="Normal 10 8 7 2" xfId="27919" xr:uid="{545609B8-E434-4CC6-8A8F-8B96C19D7E3D}"/>
    <cellStyle name="Normal 10 8 7 3" xfId="17141" xr:uid="{DB5D6570-175C-4332-8757-3BF2DA3031F1}"/>
    <cellStyle name="Normal 10 8 8" xfId="9594" xr:uid="{D3C09DE8-C693-446C-B052-83ABF954DF2A}"/>
    <cellStyle name="Normal 10 8 8 2" xfId="19974" xr:uid="{1C13563C-18B1-4DF8-ABE6-F35F41AFD964}"/>
    <cellStyle name="Normal 10 8 9" xfId="24296" xr:uid="{B603D7A7-04B1-4ED7-88ED-BFC0E0C71988}"/>
    <cellStyle name="Normal 10 9" xfId="657" xr:uid="{00000000-0005-0000-0000-00003D040000}"/>
    <cellStyle name="Normal 10 9 10" xfId="12534" xr:uid="{6A35C548-C03B-41DB-89F5-E67E3EC2B6B8}"/>
    <cellStyle name="Normal 10 9 2" xfId="658" xr:uid="{00000000-0005-0000-0000-00003E040000}"/>
    <cellStyle name="Normal 10 9 2 2" xfId="5017" xr:uid="{44EA2E7B-0E28-4354-ADFF-C1824D0A66F5}"/>
    <cellStyle name="Normal 10 9 2 2 2" xfId="25679" xr:uid="{49F5C2C5-B8A4-4A2F-B8EF-288E2B6DD99D}"/>
    <cellStyle name="Normal 10 9 2 2 3" xfId="28069" xr:uid="{C5C0F6E1-80A2-467C-8197-E34ABA307372}"/>
    <cellStyle name="Normal 10 9 2 2 4" xfId="14312" xr:uid="{BC7474D3-290D-4433-9889-54AF8D03D824}"/>
    <cellStyle name="Normal 10 9 2 3" xfId="6765" xr:uid="{35CE7DCA-172E-41D1-AEDF-D6BDD15EF4BE}"/>
    <cellStyle name="Normal 10 9 2 3 2" xfId="26055" xr:uid="{037D4F64-AFC1-4B88-8F04-59F028158B0E}"/>
    <cellStyle name="Normal 10 9 2 3 3" xfId="26706" xr:uid="{727E0F45-F15A-4771-A83B-58D00358145B}"/>
    <cellStyle name="Normal 10 9 2 3 4" xfId="17145" xr:uid="{BEBCC9DC-6C69-4362-8885-4504A4A3058D}"/>
    <cellStyle name="Normal 10 9 2 4" xfId="9598" xr:uid="{3012AD1B-DAF3-4034-8022-9E938CE83436}"/>
    <cellStyle name="Normal 10 9 2 4 2" xfId="29369" xr:uid="{332065EF-1C3C-48D9-8992-87DE9C467AFE}"/>
    <cellStyle name="Normal 10 9 2 4 3" xfId="19978" xr:uid="{42CEACA7-1BC8-4363-853A-DF1FCF5E462A}"/>
    <cellStyle name="Normal 10 9 2 5" xfId="24585" xr:uid="{9CAE7B6A-39D2-4C48-9EE7-84D4FD6E1A64}"/>
    <cellStyle name="Normal 10 9 2 6" xfId="13669" xr:uid="{9DEB3DFF-343C-40F6-A724-425256BF1796}"/>
    <cellStyle name="Normal 10 9 3" xfId="659" xr:uid="{00000000-0005-0000-0000-00003F040000}"/>
    <cellStyle name="Normal 10 9 3 2" xfId="2704" xr:uid="{00000000-0005-0000-0000-000058030000}"/>
    <cellStyle name="Normal 10 9 3 2 2" xfId="7827" xr:uid="{2BC96A01-13A6-43CF-9A41-B31CCAED71FF}"/>
    <cellStyle name="Normal 10 9 3 2 2 2" xfId="18207" xr:uid="{D0E5DF64-B356-420C-A17C-FC4B250E48FB}"/>
    <cellStyle name="Normal 10 9 3 2 3" xfId="10660" xr:uid="{109CB8A7-E0E7-403C-BF11-6492C60BA467}"/>
    <cellStyle name="Normal 10 9 3 2 3 2" xfId="21040" xr:uid="{CB50AAB3-2FDA-4AE0-BAAD-EE57FEBDB697}"/>
    <cellStyle name="Normal 10 9 3 2 4" xfId="27811" xr:uid="{7DB748C1-9AD9-4060-ABE2-5B42446CC4E2}"/>
    <cellStyle name="Normal 10 9 3 2 5" xfId="15374" xr:uid="{8A1082E3-E28F-4BA8-BE5A-701F36954EB8}"/>
    <cellStyle name="Normal 10 9 3 3" xfId="3627" xr:uid="{00000000-0005-0000-0000-00003F040000}"/>
    <cellStyle name="Normal 10 9 3 4" xfId="5018" xr:uid="{0C061EC0-651E-4DB0-B891-F07E2F1BDD54}"/>
    <cellStyle name="Normal 10 9 3 4 2" xfId="29762" xr:uid="{7DD32FFB-9842-4328-84E5-E9D8D2B0F68E}"/>
    <cellStyle name="Normal 10 9 3 5" xfId="25107" xr:uid="{A45BE94C-D0DC-47D2-B563-6A624B103F55}"/>
    <cellStyle name="Normal 10 9 3 6" xfId="13121" xr:uid="{C69776D5-8F20-4F3F-A364-1CB5A543619C}"/>
    <cellStyle name="Normal 10 9 4" xfId="2303" xr:uid="{00000000-0005-0000-0000-000056030000}"/>
    <cellStyle name="Normal 10 9 4 2" xfId="7429" xr:uid="{9EF342DE-D374-45F9-84AF-CFDBD2020EC2}"/>
    <cellStyle name="Normal 10 9 4 2 2" xfId="26515" xr:uid="{47B76C65-A14F-45B4-86BE-32651113DE28}"/>
    <cellStyle name="Normal 10 9 4 2 3" xfId="17809" xr:uid="{6A00B2B1-1E41-43BF-844E-E441F7A086EB}"/>
    <cellStyle name="Normal 10 9 4 3" xfId="10262" xr:uid="{682143A9-6192-47B4-93BA-0CB37927D3EE}"/>
    <cellStyle name="Normal 10 9 4 3 2" xfId="20642" xr:uid="{53B223BB-7E51-48BD-B152-655A411727BD}"/>
    <cellStyle name="Normal 10 9 4 4" xfId="24826" xr:uid="{4B75FB7A-6443-4AD5-A663-73E034A91ED2}"/>
    <cellStyle name="Normal 10 9 4 5" xfId="14976" xr:uid="{B9FD1D9C-4B85-4425-9107-F3FAA7C3292F}"/>
    <cellStyle name="Normal 10 9 5" xfId="3834" xr:uid="{38BEE9A2-138A-41C8-B897-26528965E9DC}"/>
    <cellStyle name="Normal 10 9 5 2" xfId="8666" xr:uid="{B1742B3F-F04A-46A7-9828-8E973F14E9E6}"/>
    <cellStyle name="Normal 10 9 5 2 2" xfId="19046" xr:uid="{12F12C3C-1009-41E4-BBFA-73E7EDC440C5}"/>
    <cellStyle name="Normal 10 9 5 3" xfId="11499" xr:uid="{A752D179-299D-4CED-84AC-43D333648C84}"/>
    <cellStyle name="Normal 10 9 5 3 2" xfId="21879" xr:uid="{CE83D025-6021-4861-A652-A8E895DDA20B}"/>
    <cellStyle name="Normal 10 9 5 4" xfId="24303" xr:uid="{7E973DDE-E521-4FF7-8B24-244FD6CEED26}"/>
    <cellStyle name="Normal 10 9 5 5" xfId="16213" xr:uid="{4CE5572E-57F1-406B-B8C2-60A4D9CDF3DA}"/>
    <cellStyle name="Normal 10 9 6" xfId="5016" xr:uid="{AEAAFD5F-4136-4B13-B97E-E1E6C09730CD}"/>
    <cellStyle name="Normal 10 9 6 2" xfId="14311" xr:uid="{4C8CA4C8-5764-4A18-B6E2-6CF1E28FDB22}"/>
    <cellStyle name="Normal 10 9 7" xfId="6764" xr:uid="{8784D988-4DCD-4478-948C-0E41BDC10F40}"/>
    <cellStyle name="Normal 10 9 7 2" xfId="17144" xr:uid="{25522DA6-EE50-4885-8B3B-D83433D1611A}"/>
    <cellStyle name="Normal 10 9 8" xfId="9597" xr:uid="{27AEA380-710C-4BDB-900B-A2D1A307B94E}"/>
    <cellStyle name="Normal 10 9 8 2" xfId="19977" xr:uid="{30E46A4B-4D08-4DB9-B09C-757CA4C06A5D}"/>
    <cellStyle name="Normal 10 9 9" xfId="23672" xr:uid="{85013132-E928-4914-B06F-88A658A30795}"/>
    <cellStyle name="Normal 11" xfId="660" xr:uid="{00000000-0005-0000-0000-000040040000}"/>
    <cellStyle name="Normal 11 10" xfId="3912" xr:uid="{B5FFDD0D-8E0B-4ED0-8A0D-4B8007D11A86}"/>
    <cellStyle name="Normal 11 10 2" xfId="8743" xr:uid="{AAB818BF-5CBB-4811-A7E4-A58D68CC5CE6}"/>
    <cellStyle name="Normal 11 10 2 2" xfId="19123" xr:uid="{C4FDB22F-4B32-4AFE-B1AC-B26D9CF0FEB6}"/>
    <cellStyle name="Normal 11 10 3" xfId="11576" xr:uid="{D8EDAFB7-A8BA-4FFF-91B2-6F2F30E36C13}"/>
    <cellStyle name="Normal 11 10 3 2" xfId="21956" xr:uid="{482897BE-7CE2-40D9-842C-3D6ACA578724}"/>
    <cellStyle name="Normal 11 10 4" xfId="27742" xr:uid="{34AA4C46-2A82-4BEC-A34F-A934DFD40F05}"/>
    <cellStyle name="Normal 11 10 5" xfId="16290" xr:uid="{D3184AC5-B09E-4D07-9B20-2FC93E3C3148}"/>
    <cellStyle name="Normal 11 11" xfId="5019" xr:uid="{4441E4E4-3C73-4FAC-9B9C-BDA790075A13}"/>
    <cellStyle name="Normal 11 11 2" xfId="14313" xr:uid="{646FA8FC-F484-45CF-B8FB-D6C592D859AF}"/>
    <cellStyle name="Normal 11 12" xfId="6766" xr:uid="{A351784F-7502-4117-838D-712C558F09FF}"/>
    <cellStyle name="Normal 11 12 2" xfId="17146" xr:uid="{2569FF26-C820-41A3-B9C6-C00588A74406}"/>
    <cellStyle name="Normal 11 13" xfId="9599" xr:uid="{A86FF662-0F53-4B38-8D1E-BE7AAF8E4A33}"/>
    <cellStyle name="Normal 11 13 2" xfId="19979" xr:uid="{0FC1EA5E-0F5F-486C-9AF6-605A65B49914}"/>
    <cellStyle name="Normal 11 14" xfId="22815" xr:uid="{5833387D-E9A9-4441-B9FE-4D9EAFAC98D4}"/>
    <cellStyle name="Normal 11 15" xfId="12488" xr:uid="{7EFC5989-DA7E-48B8-880F-CC6997E49A5D}"/>
    <cellStyle name="Normal 11 2" xfId="661" xr:uid="{00000000-0005-0000-0000-000041040000}"/>
    <cellStyle name="Normal 11 2 10" xfId="12543" xr:uid="{7E869A50-9584-4C5E-9D24-F234CDB98485}"/>
    <cellStyle name="Normal 11 2 2" xfId="662" xr:uid="{00000000-0005-0000-0000-000042040000}"/>
    <cellStyle name="Normal 11 2 2 2" xfId="663" xr:uid="{00000000-0005-0000-0000-000043040000}"/>
    <cellStyle name="Normal 11 2 2 2 2" xfId="5022" xr:uid="{BA8DA40D-765F-4216-82AB-BCD7EFE51A86}"/>
    <cellStyle name="Normal 11 2 2 2 2 2" xfId="26767" xr:uid="{D7BC8985-AC76-484A-83F1-F401BDDEC26E}"/>
    <cellStyle name="Normal 11 2 2 2 2 3" xfId="26093" xr:uid="{395AE3D6-859A-4CE7-A280-6E488F1674D3}"/>
    <cellStyle name="Normal 11 2 2 2 2 4" xfId="14316" xr:uid="{B2FC0D89-6FFE-420A-BBC4-6244EB26879D}"/>
    <cellStyle name="Normal 11 2 2 2 3" xfId="6769" xr:uid="{6ED8C70E-7C6C-4CA0-891E-0EEECA17AA0B}"/>
    <cellStyle name="Normal 11 2 2 2 3 2" xfId="27561" xr:uid="{094EEDDA-A4DD-4F1C-ABB6-2BE7049EC4E0}"/>
    <cellStyle name="Normal 11 2 2 2 3 3" xfId="17149" xr:uid="{6439F4BB-E5F4-4187-B455-B2E1C3FE540A}"/>
    <cellStyle name="Normal 11 2 2 2 4" xfId="9602" xr:uid="{18713007-5CA2-4DE3-A579-91CDBA2B003D}"/>
    <cellStyle name="Normal 11 2 2 2 4 2" xfId="19982" xr:uid="{B954F003-7930-465D-BCF0-331C99E7F348}"/>
    <cellStyle name="Normal 11 2 2 2 5" xfId="22838" xr:uid="{71469C86-025B-4C88-9D43-019C15117EF9}"/>
    <cellStyle name="Normal 11 2 2 2 6" xfId="13399" xr:uid="{86A143AF-F29F-4F80-B659-86F5E63994C2}"/>
    <cellStyle name="Normal 11 2 2 3" xfId="5021" xr:uid="{3666E523-EAB3-4F61-8F2A-1ED85699C265}"/>
    <cellStyle name="Normal 11 2 2 3 2" xfId="25103" xr:uid="{A78CBC4B-639F-4CB4-8708-3B4C0F09661D}"/>
    <cellStyle name="Normal 11 2 2 3 3" xfId="28020" xr:uid="{429137E1-1FD7-4D02-BE96-8AE50CA8DCE0}"/>
    <cellStyle name="Normal 11 2 2 3 4" xfId="14315" xr:uid="{92DA86C5-C158-4A16-B7A1-8B534FB7D785}"/>
    <cellStyle name="Normal 11 2 2 4" xfId="6768" xr:uid="{E0CD5663-441D-498F-A2EB-60988238896E}"/>
    <cellStyle name="Normal 11 2 2 4 2" xfId="23148" xr:uid="{B44FB618-BE3C-4955-9D18-97BD37EE7801}"/>
    <cellStyle name="Normal 11 2 2 4 3" xfId="26285" xr:uid="{32FF9B93-DE82-4AF8-A8A0-FB357E510D26}"/>
    <cellStyle name="Normal 11 2 2 4 4" xfId="17148" xr:uid="{A617F348-0250-40A7-9E68-6603C4F1233F}"/>
    <cellStyle name="Normal 11 2 2 5" xfId="9601" xr:uid="{669B17C0-DD9D-485B-8A13-678C00CFD102}"/>
    <cellStyle name="Normal 11 2 2 5 2" xfId="29370" xr:uid="{5BED36D4-72D3-43BB-A326-B56F2A7DB586}"/>
    <cellStyle name="Normal 11 2 2 5 3" xfId="19981" xr:uid="{04AF60EA-E3B2-4C0D-888A-5643CF5F053A}"/>
    <cellStyle name="Normal 11 2 2 6" xfId="24036" xr:uid="{2A976BB5-7227-426B-BAF5-710F9FB7AD66}"/>
    <cellStyle name="Normal 11 2 2 7" xfId="12701" xr:uid="{B9B44B2F-09F4-4F5A-81A4-A363C3B08CD8}"/>
    <cellStyle name="Normal 11 2 3" xfId="664" xr:uid="{00000000-0005-0000-0000-000044040000}"/>
    <cellStyle name="Normal 11 2 3 2" xfId="5023" xr:uid="{8D7B7765-0EE9-4AB0-9533-6D02F1D32CA6}"/>
    <cellStyle name="Normal 11 2 3 2 2" xfId="24060" xr:uid="{13EE7752-BAC5-4761-8D52-865BD1687F8B}"/>
    <cellStyle name="Normal 11 2 3 2 3" xfId="26422" xr:uid="{3F65E947-7EC7-4CA6-9FA9-31FBAAC4DB31}"/>
    <cellStyle name="Normal 11 2 3 2 4" xfId="14317" xr:uid="{36110C57-00AC-439B-9109-7B28C2CE2368}"/>
    <cellStyle name="Normal 11 2 3 3" xfId="6770" xr:uid="{D2360609-4E98-41CE-9402-047DAEBF7659}"/>
    <cellStyle name="Normal 11 2 3 3 2" xfId="25744" xr:uid="{9BF657A4-76E3-4294-96AC-9699E9AD370A}"/>
    <cellStyle name="Normal 11 2 3 3 3" xfId="28560" xr:uid="{5B8552F4-CAA9-45AB-A23A-F3B977DEA90C}"/>
    <cellStyle name="Normal 11 2 3 3 4" xfId="17150" xr:uid="{1EE0F6BE-5908-4A06-8918-BCBC0962A927}"/>
    <cellStyle name="Normal 11 2 3 4" xfId="9603" xr:uid="{E227C0A7-82F8-433F-AAF0-F42C79778371}"/>
    <cellStyle name="Normal 11 2 3 4 2" xfId="29371" xr:uid="{47494459-9E4E-4E1E-9967-DF12DF0B497D}"/>
    <cellStyle name="Normal 11 2 3 4 3" xfId="19983" xr:uid="{FC34B077-EBC7-4E7B-B96A-5617E40A1C2B}"/>
    <cellStyle name="Normal 11 2 3 5" xfId="25353" xr:uid="{2C1C60BF-0ED5-4A71-A86B-258F3212A8ED}"/>
    <cellStyle name="Normal 11 2 3 6" xfId="13136" xr:uid="{CE0F4D07-EED5-46F9-80EE-7ECBB432934E}"/>
    <cellStyle name="Normal 11 2 4" xfId="665" xr:uid="{00000000-0005-0000-0000-000045040000}"/>
    <cellStyle name="Normal 11 2 4 2" xfId="6771" xr:uid="{6FC13055-6C37-4A68-84C0-0EF1382DF28E}"/>
    <cellStyle name="Normal 11 2 4 2 2" xfId="27254" xr:uid="{41EC3C82-FA1C-4CB9-A3E7-F65B4905A12C}"/>
    <cellStyle name="Normal 11 2 4 2 3" xfId="17151" xr:uid="{2AEBD2DB-F0C3-47CB-BEF5-8D3B2C03CCC4}"/>
    <cellStyle name="Normal 11 2 4 3" xfId="9604" xr:uid="{149F13F6-B3CB-4D97-A0CE-2FFA9F125BEF}"/>
    <cellStyle name="Normal 11 2 4 3 2" xfId="19984" xr:uid="{05C9874B-CE67-4883-ABF1-BF3E014ED98B}"/>
    <cellStyle name="Normal 11 2 4 4" xfId="24290" xr:uid="{7EA0A519-3A89-48B0-9F76-76FA7FC64127}"/>
    <cellStyle name="Normal 11 2 4 5" xfId="14318" xr:uid="{3B4D1103-8FD6-4B6F-A67D-2616A7686505}"/>
    <cellStyle name="Normal 11 2 5" xfId="3913" xr:uid="{6D6FC8A0-19C3-4AFB-B0F3-1A70299C8861}"/>
    <cellStyle name="Normal 11 2 5 2" xfId="8744" xr:uid="{F42E2E87-920C-451F-A729-A8A289DF4DA6}"/>
    <cellStyle name="Normal 11 2 5 2 2" xfId="28971" xr:uid="{54456655-4F9A-48B2-BDC1-89B46144FB14}"/>
    <cellStyle name="Normal 11 2 5 2 3" xfId="19124" xr:uid="{65BFA062-C9FB-4635-A3E3-75513F96D177}"/>
    <cellStyle name="Normal 11 2 5 3" xfId="11577" xr:uid="{1B5C27D1-9672-4C2A-AFF7-0103D9DCCFF8}"/>
    <cellStyle name="Normal 11 2 5 3 2" xfId="21957" xr:uid="{D4500874-26D1-47F2-BA91-E45F7B7C840F}"/>
    <cellStyle name="Normal 11 2 5 4" xfId="25610" xr:uid="{FF225065-C54F-40C4-9707-1FAC0F1087E9}"/>
    <cellStyle name="Normal 11 2 5 5" xfId="16291" xr:uid="{93EDE843-9A22-4B3F-A14C-23A596433670}"/>
    <cellStyle name="Normal 11 2 6" xfId="5020" xr:uid="{3D522979-40D5-4A0D-812B-B82FFA87AAE4}"/>
    <cellStyle name="Normal 11 2 6 2" xfId="25733" xr:uid="{A09E37DF-F035-4BCA-A2E3-7A1295B00C72}"/>
    <cellStyle name="Normal 11 2 6 3" xfId="26553" xr:uid="{2C88A89D-BE01-464B-ACA7-6C72CCE9D11C}"/>
    <cellStyle name="Normal 11 2 6 4" xfId="14314" xr:uid="{7644D493-7267-4E52-AE60-1BA38E58EDDC}"/>
    <cellStyle name="Normal 11 2 7" xfId="6767" xr:uid="{41A70720-8E2A-42FE-9FBA-A60213032968}"/>
    <cellStyle name="Normal 11 2 7 2" xfId="27773" xr:uid="{ECB8DF8A-84B3-4F5D-B320-3B309D58FA40}"/>
    <cellStyle name="Normal 11 2 7 3" xfId="17147" xr:uid="{D41CF98A-C869-4219-9D61-63C9438080EF}"/>
    <cellStyle name="Normal 11 2 8" xfId="9600" xr:uid="{03680630-C21E-427F-A1D7-05E958DC8ADA}"/>
    <cellStyle name="Normal 11 2 8 2" xfId="19980" xr:uid="{8E89BE1B-ADF8-4A58-B216-FE5A5BCD1E3C}"/>
    <cellStyle name="Normal 11 2 9" xfId="23176" xr:uid="{81460E23-6EB1-49D8-A645-1A3E44E65310}"/>
    <cellStyle name="Normal 11 3" xfId="666" xr:uid="{00000000-0005-0000-0000-000046040000}"/>
    <cellStyle name="Normal 11 3 10" xfId="12544" xr:uid="{DE5CB4EC-3856-4404-8BD5-694F19EB3F2D}"/>
    <cellStyle name="Normal 11 3 2" xfId="667" xr:uid="{00000000-0005-0000-0000-000047040000}"/>
    <cellStyle name="Normal 11 3 2 2" xfId="668" xr:uid="{00000000-0005-0000-0000-000048040000}"/>
    <cellStyle name="Normal 11 3 2 2 2" xfId="5026" xr:uid="{C586F6EF-9902-4006-9902-EFBD3D1B3642}"/>
    <cellStyle name="Normal 11 3 2 2 2 2" xfId="26768" xr:uid="{0E88BB26-8DE8-4727-8EE1-C4104993574F}"/>
    <cellStyle name="Normal 11 3 2 2 2 3" xfId="26174" xr:uid="{9B686E4D-46C1-400F-BDB0-7E4DF50065AF}"/>
    <cellStyle name="Normal 11 3 2 2 2 4" xfId="14321" xr:uid="{4C7A75A4-55C7-4E8D-9CC7-EAF58D0D639A}"/>
    <cellStyle name="Normal 11 3 2 2 3" xfId="6774" xr:uid="{61E2EB25-B676-4750-8EF4-67A1701A3DF1}"/>
    <cellStyle name="Normal 11 3 2 2 3 2" xfId="27562" xr:uid="{9975980D-517F-4D31-8D2C-7D36363CCB32}"/>
    <cellStyle name="Normal 11 3 2 2 3 3" xfId="17154" xr:uid="{FB084660-5EC1-4824-888F-AAD9D6A5A50B}"/>
    <cellStyle name="Normal 11 3 2 2 4" xfId="9607" xr:uid="{B93F1DC8-F2EB-4222-9E05-D11416E9425E}"/>
    <cellStyle name="Normal 11 3 2 2 4 2" xfId="19987" xr:uid="{FA781ABD-CA61-4631-8DAF-3991ED4F265C}"/>
    <cellStyle name="Normal 11 3 2 2 5" xfId="24448" xr:uid="{DAC33619-D368-4550-A016-8622F25A9985}"/>
    <cellStyle name="Normal 11 3 2 2 6" xfId="13400" xr:uid="{D18452EE-469E-4F40-A03A-DF8D1F87B9CF}"/>
    <cellStyle name="Normal 11 3 2 3" xfId="5025" xr:uid="{DBAD4C82-4BF6-469F-81BD-0D549C5FFEAE}"/>
    <cellStyle name="Normal 11 3 2 3 2" xfId="23760" xr:uid="{EC0EF743-3D30-43D1-B983-4201625E7AD6}"/>
    <cellStyle name="Normal 11 3 2 3 3" xfId="28496" xr:uid="{8E1709E5-F404-41D5-B7E0-7AEA04AEB1FD}"/>
    <cellStyle name="Normal 11 3 2 3 4" xfId="14320" xr:uid="{5A480C38-8B8B-4B06-8B69-93FA2FF2396C}"/>
    <cellStyle name="Normal 11 3 2 4" xfId="6773" xr:uid="{05A750AD-AE05-48AD-B276-D9CA212BFE29}"/>
    <cellStyle name="Normal 11 3 2 4 2" xfId="24828" xr:uid="{0BBCF30A-9949-44A1-B8C4-E0C4D4D5D345}"/>
    <cellStyle name="Normal 11 3 2 4 3" xfId="28613" xr:uid="{C01ED12D-4FAB-49DF-A5F2-D3A87905D3BD}"/>
    <cellStyle name="Normal 11 3 2 4 4" xfId="17153" xr:uid="{3B0486EB-1E20-4ED3-A24E-DD6F37DF8F78}"/>
    <cellStyle name="Normal 11 3 2 5" xfId="9606" xr:uid="{549D58CD-3A88-48EC-9E8F-308ACBA6E02D}"/>
    <cellStyle name="Normal 11 3 2 5 2" xfId="29372" xr:uid="{EA46AE19-808A-4B5C-B068-F29641C577CC}"/>
    <cellStyle name="Normal 11 3 2 5 3" xfId="19986" xr:uid="{6B09AE4B-A9F8-4E59-AF75-B41B85C3F703}"/>
    <cellStyle name="Normal 11 3 2 6" xfId="23837" xr:uid="{27B6450B-2151-40CE-BF23-437819165869}"/>
    <cellStyle name="Normal 11 3 2 7" xfId="12702" xr:uid="{AEE0F9C2-DBED-4C83-9B30-1BFF1EF0E86D}"/>
    <cellStyle name="Normal 11 3 3" xfId="669" xr:uid="{00000000-0005-0000-0000-000049040000}"/>
    <cellStyle name="Normal 11 3 3 2" xfId="5027" xr:uid="{8C06DBC2-DDA8-4EF3-BD25-C5AA42C4564D}"/>
    <cellStyle name="Normal 11 3 3 2 2" xfId="26769" xr:uid="{A25B506B-BAF3-4505-8C8B-22FF2B6837ED}"/>
    <cellStyle name="Normal 11 3 3 2 3" xfId="28291" xr:uid="{CB6A426F-82A5-4260-A673-F81C3686242E}"/>
    <cellStyle name="Normal 11 3 3 2 4" xfId="14322" xr:uid="{0935CDD8-A7DB-4461-A014-80E9BEF715E7}"/>
    <cellStyle name="Normal 11 3 3 3" xfId="6775" xr:uid="{A41BC5D5-5123-4ED0-95F1-D9D160AC9C9D}"/>
    <cellStyle name="Normal 11 3 3 3 2" xfId="27563" xr:uid="{1A5F9BCC-B8AF-4809-8026-C15ADB9475A0}"/>
    <cellStyle name="Normal 11 3 3 3 3" xfId="26755" xr:uid="{477DA55A-367C-46B8-AC6D-106F743997AE}"/>
    <cellStyle name="Normal 11 3 3 3 4" xfId="17155" xr:uid="{93677684-FB0B-435D-A229-1C0AA2DA0D95}"/>
    <cellStyle name="Normal 11 3 3 4" xfId="9608" xr:uid="{6F0DFD3F-9895-4D8B-A8F5-981B36E0833D}"/>
    <cellStyle name="Normal 11 3 3 4 2" xfId="29373" xr:uid="{37D965CF-A197-4014-AFCA-5E70F1CD73C5}"/>
    <cellStyle name="Normal 11 3 3 4 3" xfId="19988" xr:uid="{296E0623-3297-40EC-93A6-E57B3F4A63A3}"/>
    <cellStyle name="Normal 11 3 3 5" xfId="24234" xr:uid="{0D851AD1-5272-4B55-9B36-BC31461895C4}"/>
    <cellStyle name="Normal 11 3 3 6" xfId="13137" xr:uid="{72F81136-ACE5-4FE5-A423-15E999396A2B}"/>
    <cellStyle name="Normal 11 3 4" xfId="670" xr:uid="{00000000-0005-0000-0000-00004A040000}"/>
    <cellStyle name="Normal 11 3 4 2" xfId="6776" xr:uid="{525E3984-2309-474D-8E61-2FBEDEDD798E}"/>
    <cellStyle name="Normal 11 3 4 2 2" xfId="27239" xr:uid="{18DF850A-9BB7-49F7-87DC-E6724D416728}"/>
    <cellStyle name="Normal 11 3 4 2 3" xfId="17156" xr:uid="{D4BEB83E-59B7-466C-B2C6-BE7ED1AC57D3}"/>
    <cellStyle name="Normal 11 3 4 3" xfId="9609" xr:uid="{7B93175C-3CC7-4031-B187-09D083BC8DD3}"/>
    <cellStyle name="Normal 11 3 4 3 2" xfId="19989" xr:uid="{EA99FA9B-4552-4798-981D-D2D03430BACB}"/>
    <cellStyle name="Normal 11 3 4 4" xfId="22881" xr:uid="{BA692C8E-869D-49A4-9FBB-086A65872992}"/>
    <cellStyle name="Normal 11 3 4 5" xfId="14323" xr:uid="{429B78E7-79ED-4010-8247-8AE18B06BFDD}"/>
    <cellStyle name="Normal 11 3 5" xfId="3914" xr:uid="{5F8D0651-3182-4A9E-AA1E-9C3AA1F77872}"/>
    <cellStyle name="Normal 11 3 5 2" xfId="8745" xr:uid="{1E1AD780-6E4E-4309-A722-2ECEAD03D09D}"/>
    <cellStyle name="Normal 11 3 5 2 2" xfId="28972" xr:uid="{30B45775-90E9-42E7-8B5C-46CCA9BAF7D7}"/>
    <cellStyle name="Normal 11 3 5 2 3" xfId="19125" xr:uid="{B67135CF-3284-4839-AAB7-7A6E3C0EBE03}"/>
    <cellStyle name="Normal 11 3 5 3" xfId="11578" xr:uid="{BD6BA976-0F9A-4F2C-90BB-CC1A607DED1A}"/>
    <cellStyle name="Normal 11 3 5 3 2" xfId="21958" xr:uid="{DE7A4E47-0D13-4BFE-8D85-77E6EBB294CC}"/>
    <cellStyle name="Normal 11 3 5 4" xfId="23999" xr:uid="{FC38D255-9A66-4C5C-B6F8-2FA9BE087CEF}"/>
    <cellStyle name="Normal 11 3 5 5" xfId="16292" xr:uid="{7DBADBA1-71E0-4C63-BF7C-8B98471971B0}"/>
    <cellStyle name="Normal 11 3 6" xfId="5024" xr:uid="{D4B640ED-396F-451B-B450-FED05EC40CCF}"/>
    <cellStyle name="Normal 11 3 6 2" xfId="23498" xr:uid="{45C3B587-B34B-4C0C-88D8-F99AF9F39D21}"/>
    <cellStyle name="Normal 11 3 6 3" xfId="27393" xr:uid="{D818418A-E729-4CFB-82CD-736FF1664127}"/>
    <cellStyle name="Normal 11 3 6 4" xfId="14319" xr:uid="{6A686EA7-3EC9-44F1-A330-0BA34D3C04DE}"/>
    <cellStyle name="Normal 11 3 7" xfId="6772" xr:uid="{AFE4D348-22E3-4EB0-8EB2-3C3195851085}"/>
    <cellStyle name="Normal 11 3 7 2" xfId="27384" xr:uid="{35B54A7C-0AE2-4961-8813-85FFE7E9F321}"/>
    <cellStyle name="Normal 11 3 7 3" xfId="17152" xr:uid="{E8A39245-1E46-4E1B-BEC6-4CE9E1F208E1}"/>
    <cellStyle name="Normal 11 3 8" xfId="9605" xr:uid="{E413EBD7-91A4-4C65-A0EC-EBF30833767A}"/>
    <cellStyle name="Normal 11 3 8 2" xfId="19985" xr:uid="{1B735CB8-671D-4E0E-B092-914FB5F16E02}"/>
    <cellStyle name="Normal 11 3 9" xfId="24660" xr:uid="{2AE20C54-B79E-4CDD-8E85-0E151CBDC13D}"/>
    <cellStyle name="Normal 11 4" xfId="671" xr:uid="{00000000-0005-0000-0000-00004B040000}"/>
    <cellStyle name="Normal 11 4 10" xfId="12545" xr:uid="{32DA3DB1-B217-4604-9AFD-0F53DC3D9D79}"/>
    <cellStyle name="Normal 11 4 2" xfId="672" xr:uid="{00000000-0005-0000-0000-00004C040000}"/>
    <cellStyle name="Normal 11 4 2 2" xfId="2895" xr:uid="{00000000-0005-0000-0000-000064030000}"/>
    <cellStyle name="Normal 11 4 2 2 2" xfId="6080" xr:uid="{638AB7AD-2EFD-4587-8170-B6C9ABC8A860}"/>
    <cellStyle name="Normal 11 4 2 2 2 2" xfId="27504" xr:uid="{44BCF25B-3303-491B-9398-AC74199A8FB7}"/>
    <cellStyle name="Normal 11 4 2 2 2 3" xfId="27958" xr:uid="{421CA5BC-66DE-4C11-8560-8085836A964F}"/>
    <cellStyle name="Normal 11 4 2 2 2 4" xfId="15558" xr:uid="{77D678A6-FB04-499A-8D50-6CC3EF7377B6}"/>
    <cellStyle name="Normal 11 4 2 2 3" xfId="8011" xr:uid="{92A64233-E5FA-4DF0-9033-18F2C8D20752}"/>
    <cellStyle name="Normal 11 4 2 2 3 2" xfId="27482" xr:uid="{A24A71F0-CF05-4172-B496-E2FD313B6CA9}"/>
    <cellStyle name="Normal 11 4 2 2 3 3" xfId="18391" xr:uid="{8535BAF6-E18C-4E47-A456-D14F8A6AAF7D}"/>
    <cellStyle name="Normal 11 4 2 2 4" xfId="10844" xr:uid="{0E33385C-032E-4B16-86D0-C2EC2609EB17}"/>
    <cellStyle name="Normal 11 4 2 2 4 2" xfId="21224" xr:uid="{0A965AF9-165C-4F2E-A797-A6545CDDAC86}"/>
    <cellStyle name="Normal 11 4 2 2 5" xfId="24841" xr:uid="{6C4EF4A7-F04B-40EB-B0CB-D2FB244C5B1D}"/>
    <cellStyle name="Normal 11 4 2 2 6" xfId="13401" xr:uid="{FF490721-9360-45FF-B598-4A6DEAEF1BD9}"/>
    <cellStyle name="Normal 11 4 2 3" xfId="5029" xr:uid="{09D41346-65F9-4754-8981-A6AE4D6D2B71}"/>
    <cellStyle name="Normal 11 4 2 3 2" xfId="23138" xr:uid="{A5B4D553-00F5-4278-A192-BCA5460DB1D2}"/>
    <cellStyle name="Normal 11 4 2 3 3" xfId="27655" xr:uid="{DA2178ED-C0B4-47E7-9A18-D04930947376}"/>
    <cellStyle name="Normal 11 4 2 3 4" xfId="14325" xr:uid="{8C3C65EE-A230-4AE1-A48F-8F19DD39C15D}"/>
    <cellStyle name="Normal 11 4 2 4" xfId="6778" xr:uid="{3FC43918-8A16-43A7-86EC-EF093A22A354}"/>
    <cellStyle name="Normal 11 4 2 4 2" xfId="26985" xr:uid="{F9C89338-8822-49FE-A0F9-344C1828451B}"/>
    <cellStyle name="Normal 11 4 2 4 3" xfId="28196" xr:uid="{CAFE39BD-9339-49FD-BE1D-24FC802D2383}"/>
    <cellStyle name="Normal 11 4 2 4 4" xfId="17158" xr:uid="{BE195126-BF42-46F0-80F9-B7BDBD2D837F}"/>
    <cellStyle name="Normal 11 4 2 5" xfId="9611" xr:uid="{FA3BF229-151C-4960-B5B6-9BD084993B34}"/>
    <cellStyle name="Normal 11 4 2 5 2" xfId="29374" xr:uid="{C66D6D37-59E4-46D1-9486-9A0AA0B9946A}"/>
    <cellStyle name="Normal 11 4 2 5 3" xfId="19991" xr:uid="{15262610-0F77-49C1-8B94-420F88791E14}"/>
    <cellStyle name="Normal 11 4 2 6" xfId="23280" xr:uid="{9B5595E7-9D85-47DE-A5FF-B00EA32836C6}"/>
    <cellStyle name="Normal 11 4 2 7" xfId="12703" xr:uid="{CE0D822D-5F48-4257-89C6-FAE62D7003F1}"/>
    <cellStyle name="Normal 11 4 3" xfId="673" xr:uid="{00000000-0005-0000-0000-00004D040000}"/>
    <cellStyle name="Normal 11 4 3 2" xfId="5030" xr:uid="{0C5810A7-7868-4A70-B763-EFD90EACFF69}"/>
    <cellStyle name="Normal 11 4 3 2 2" xfId="27263" xr:uid="{95ED38D0-6E85-4036-B35C-1751487878B3}"/>
    <cellStyle name="Normal 11 4 3 2 3" xfId="28067" xr:uid="{04B9A4C7-6478-42D6-90BF-88A3E2705691}"/>
    <cellStyle name="Normal 11 4 3 2 4" xfId="14326" xr:uid="{5C58E733-5A2F-4AD8-8A2A-8E8AFD15AB66}"/>
    <cellStyle name="Normal 11 4 3 3" xfId="6779" xr:uid="{D2ABF370-7D95-4DC2-9860-4CF5DB0775BE}"/>
    <cellStyle name="Normal 11 4 3 3 2" xfId="27795" xr:uid="{8DB23A2A-405D-4EF1-BDCA-91298B2F4FDA}"/>
    <cellStyle name="Normal 11 4 3 3 3" xfId="28404" xr:uid="{542C35E4-DE9B-4FD1-AC17-9798A51217D5}"/>
    <cellStyle name="Normal 11 4 3 3 4" xfId="17159" xr:uid="{69FE33AE-1816-4A43-89F9-3170E4FBBB41}"/>
    <cellStyle name="Normal 11 4 3 4" xfId="9612" xr:uid="{DC1B4FCE-FA02-4419-A0F4-7832434EF505}"/>
    <cellStyle name="Normal 11 4 3 4 2" xfId="29375" xr:uid="{1B44CD20-4F94-4165-8758-24170B523D18}"/>
    <cellStyle name="Normal 11 4 3 4 3" xfId="19992" xr:uid="{6EEE6ED3-74BF-4802-9021-5CF73EF5E5E3}"/>
    <cellStyle name="Normal 11 4 3 5" xfId="23337" xr:uid="{913A5553-8E2D-491A-9ECD-001DA73C9D57}"/>
    <cellStyle name="Normal 11 4 3 6" xfId="13138" xr:uid="{D9C8ABD3-EB57-455D-B81C-45325FB4E9B5}"/>
    <cellStyle name="Normal 11 4 4" xfId="2312" xr:uid="{00000000-0005-0000-0000-000062030000}"/>
    <cellStyle name="Normal 11 4 4 2" xfId="7438" xr:uid="{394811E4-217E-4816-8676-94FAE0589D3B}"/>
    <cellStyle name="Normal 11 4 4 2 2" xfId="26726" xr:uid="{1AF97864-D37D-4037-84D1-6CCD2AE37F6A}"/>
    <cellStyle name="Normal 11 4 4 2 3" xfId="17818" xr:uid="{22C4DDA3-0E64-4F06-8798-CE2CF1C14E38}"/>
    <cellStyle name="Normal 11 4 4 3" xfId="10271" xr:uid="{9A3D01F3-3A79-4FC6-B0B3-6124229E4D93}"/>
    <cellStyle name="Normal 11 4 4 3 2" xfId="20651" xr:uid="{C29B0363-002B-411E-895A-035368462CED}"/>
    <cellStyle name="Normal 11 4 4 4" xfId="25164" xr:uid="{D83C62A1-72F3-433C-BBC3-3EA1C796A097}"/>
    <cellStyle name="Normal 11 4 4 5" xfId="14985" xr:uid="{E5B598D3-FBC0-4B13-8358-920035AFF140}"/>
    <cellStyle name="Normal 11 4 5" xfId="3915" xr:uid="{9902BB13-0532-49D2-AEAD-792FC1809C68}"/>
    <cellStyle name="Normal 11 4 5 2" xfId="8746" xr:uid="{15F0FC37-5EC8-4DBB-AB36-1807EBF63018}"/>
    <cellStyle name="Normal 11 4 5 2 2" xfId="28973" xr:uid="{8CB43262-9F07-43E1-A748-EC554C77FA7B}"/>
    <cellStyle name="Normal 11 4 5 2 3" xfId="19126" xr:uid="{75928AAB-E63A-4E0D-B91B-1CB56A039DA7}"/>
    <cellStyle name="Normal 11 4 5 3" xfId="11579" xr:uid="{0405A663-ADD8-4A00-B9EC-955BAA456DF8}"/>
    <cellStyle name="Normal 11 4 5 3 2" xfId="21959" xr:uid="{23CC4FBC-7AC6-4FC7-BB7E-4EC14EF4FD8B}"/>
    <cellStyle name="Normal 11 4 5 4" xfId="23501" xr:uid="{CFD8BA40-1C3D-4CC8-8CB4-2F43131FAC8C}"/>
    <cellStyle name="Normal 11 4 5 5" xfId="16293" xr:uid="{608C74BC-40EF-43E7-8644-7C6CDFA9BA1E}"/>
    <cellStyle name="Normal 11 4 6" xfId="5028" xr:uid="{530B1860-0E38-4AB1-82D5-34D2D503466A}"/>
    <cellStyle name="Normal 11 4 6 2" xfId="26625" xr:uid="{6E4FFAB8-89DA-48A3-860E-AECD758CC5DF}"/>
    <cellStyle name="Normal 11 4 6 3" xfId="28681" xr:uid="{3FB66B60-3A9D-4335-8BCD-F245C49E3A54}"/>
    <cellStyle name="Normal 11 4 6 4" xfId="14324" xr:uid="{D3CE1157-80D7-4098-A91E-25BC0F82AE7C}"/>
    <cellStyle name="Normal 11 4 7" xfId="6777" xr:uid="{FA6FE495-F3FF-4302-943D-6B551539A985}"/>
    <cellStyle name="Normal 11 4 7 2" xfId="26817" xr:uid="{C8C05CDF-F846-41C0-A7BD-E6BF2BBE40CA}"/>
    <cellStyle name="Normal 11 4 7 3" xfId="17157" xr:uid="{C919DAC2-5ED6-4CA6-9C63-167B91DD9B7C}"/>
    <cellStyle name="Normal 11 4 8" xfId="9610" xr:uid="{E9EBDB79-4531-45D4-BD3C-274B2FF4B4C8}"/>
    <cellStyle name="Normal 11 4 8 2" xfId="19990" xr:uid="{FFA46CB1-C19C-4FD7-86AB-486C0515D668}"/>
    <cellStyle name="Normal 11 4 9" xfId="24256" xr:uid="{E8D0F19D-FDF9-43A5-91F0-731DE19A0A38}"/>
    <cellStyle name="Normal 11 5" xfId="674" xr:uid="{00000000-0005-0000-0000-00004E040000}"/>
    <cellStyle name="Normal 11 5 10" xfId="12542" xr:uid="{51AC1F11-C3FE-4EE9-8A11-26E03486E04E}"/>
    <cellStyle name="Normal 11 5 2" xfId="675" xr:uid="{00000000-0005-0000-0000-00004F040000}"/>
    <cellStyle name="Normal 11 5 2 2" xfId="5032" xr:uid="{2ECDA429-4EC8-4F67-98C9-7D876071CA03}"/>
    <cellStyle name="Normal 11 5 2 2 2" xfId="23179" xr:uid="{D6939B94-C692-4BBC-915C-45AE47A84439}"/>
    <cellStyle name="Normal 11 5 2 2 3" xfId="28360" xr:uid="{D36EC450-F19F-4975-AFB9-0B6FBC0C572B}"/>
    <cellStyle name="Normal 11 5 2 2 4" xfId="14328" xr:uid="{5D1E616E-3750-4D32-8DF1-D7426BDEB46B}"/>
    <cellStyle name="Normal 11 5 2 3" xfId="6781" xr:uid="{D1E164DC-1B11-469A-A7D5-A802A85B6DB3}"/>
    <cellStyle name="Normal 11 5 2 3 2" xfId="27565" xr:uid="{88109015-6CD9-4DC7-AE64-38E719ED4739}"/>
    <cellStyle name="Normal 11 5 2 3 3" xfId="28263" xr:uid="{0F2F7947-5A46-4A3D-8922-F710568EAD34}"/>
    <cellStyle name="Normal 11 5 2 3 4" xfId="17161" xr:uid="{D65AD02B-E74C-4006-B96B-120B8260D3AF}"/>
    <cellStyle name="Normal 11 5 2 4" xfId="9614" xr:uid="{E3B27907-6F21-42C4-BE25-292AEB6116F5}"/>
    <cellStyle name="Normal 11 5 2 4 2" xfId="29376" xr:uid="{88499F2D-8EDE-4595-B670-5C59F4C4079E}"/>
    <cellStyle name="Normal 11 5 2 4 3" xfId="19994" xr:uid="{A0AC8923-E63F-4815-87E4-1F847DC99337}"/>
    <cellStyle name="Normal 11 5 2 5" xfId="22897" xr:uid="{10AC2A4C-25B8-407B-86EB-D23AC8AE782F}"/>
    <cellStyle name="Normal 11 5 2 6" xfId="13670" xr:uid="{76BB1F48-F840-4163-B2ED-D67E928F6313}"/>
    <cellStyle name="Normal 11 5 3" xfId="2712" xr:uid="{00000000-0005-0000-0000-000068030000}"/>
    <cellStyle name="Normal 11 5 3 2" xfId="5929" xr:uid="{6F92EF33-8D36-4526-A477-9E3E38C0EF3D}"/>
    <cellStyle name="Normal 11 5 3 2 2" xfId="28482" xr:uid="{3D87EF29-19C2-41BB-8C2A-1F71A97B2050}"/>
    <cellStyle name="Normal 11 5 3 2 3" xfId="15382" xr:uid="{61F7D16C-D0BE-4935-AD5F-5C37E576F00C}"/>
    <cellStyle name="Normal 11 5 3 3" xfId="7835" xr:uid="{DC9D65AA-0A05-4438-B41F-99F031A1D619}"/>
    <cellStyle name="Normal 11 5 3 3 2" xfId="18215" xr:uid="{39276640-D55F-4F75-835D-12F838513141}"/>
    <cellStyle name="Normal 11 5 3 4" xfId="10668" xr:uid="{37F29275-441E-4E18-BABE-CF5B89C41A13}"/>
    <cellStyle name="Normal 11 5 3 4 2" xfId="21048" xr:uid="{5843CE77-DEA0-46CE-BA6D-3AA8FC5A9BC7}"/>
    <cellStyle name="Normal 11 5 3 5" xfId="24015" xr:uid="{4F462E06-2789-43B4-9538-4BFEF5954722}"/>
    <cellStyle name="Normal 11 5 3 6" xfId="13135" xr:uid="{99B4E794-325F-4CD6-91D4-ACCEC952CE5D}"/>
    <cellStyle name="Normal 11 5 4" xfId="2311" xr:uid="{00000000-0005-0000-0000-000066030000}"/>
    <cellStyle name="Normal 11 5 4 2" xfId="7437" xr:uid="{35B10574-9D4D-4578-AC4E-A61C69771504}"/>
    <cellStyle name="Normal 11 5 4 2 2" xfId="27376" xr:uid="{C8368EE2-DA1F-43DE-8F75-E476DF764D55}"/>
    <cellStyle name="Normal 11 5 4 2 3" xfId="17817" xr:uid="{419A3659-2A11-44E1-A28C-26C85944F939}"/>
    <cellStyle name="Normal 11 5 4 3" xfId="10270" xr:uid="{C8B48D61-49CA-4B57-9C8B-DBD170D7F774}"/>
    <cellStyle name="Normal 11 5 4 3 2" xfId="20650" xr:uid="{DCC9D1B5-17C8-42D9-BC5F-22A86B416D42}"/>
    <cellStyle name="Normal 11 5 4 4" xfId="25359" xr:uid="{5C49BD4A-9C02-47AF-9DA1-A08A087E6962}"/>
    <cellStyle name="Normal 11 5 4 5" xfId="14984" xr:uid="{A07DE548-936A-4CB8-94E7-52FA4E3A9589}"/>
    <cellStyle name="Normal 11 5 5" xfId="3838" xr:uid="{D19BC1C9-2E10-4B47-B0C8-B6F0346CE62D}"/>
    <cellStyle name="Normal 11 5 5 2" xfId="8670" xr:uid="{98449998-45F3-41E3-BEFC-C7A5CD274203}"/>
    <cellStyle name="Normal 11 5 5 2 2" xfId="19050" xr:uid="{D9DFE239-6AE4-49FD-91BC-4D8FE9CC916D}"/>
    <cellStyle name="Normal 11 5 5 3" xfId="11503" xr:uid="{ECB60C65-AE28-4FD2-A77A-C8F5F5E542F8}"/>
    <cellStyle name="Normal 11 5 5 3 2" xfId="21883" xr:uid="{D537F629-95BF-4A91-AE3A-8202DF7F1EAD}"/>
    <cellStyle name="Normal 11 5 5 4" xfId="26818" xr:uid="{1132127F-3DB5-46A5-BB43-6BCF4B34D10F}"/>
    <cellStyle name="Normal 11 5 5 5" xfId="16217" xr:uid="{7BA8269A-E710-4EEF-BE55-A3B6C7D256FA}"/>
    <cellStyle name="Normal 11 5 6" xfId="5031" xr:uid="{ACC57913-C41D-415C-AB56-B836E90863CC}"/>
    <cellStyle name="Normal 11 5 6 2" xfId="14327" xr:uid="{3918465B-9A15-4C3E-9B12-CCF9B5CA9EF1}"/>
    <cellStyle name="Normal 11 5 7" xfId="6780" xr:uid="{BA1E19AF-9C0A-4A8D-8781-6A9D8108365F}"/>
    <cellStyle name="Normal 11 5 7 2" xfId="17160" xr:uid="{8BE4348E-2A2B-4371-99E8-1FAAFC57962E}"/>
    <cellStyle name="Normal 11 5 8" xfId="9613" xr:uid="{1EF09A24-7522-4965-91FA-F627EED0F86E}"/>
    <cellStyle name="Normal 11 5 8 2" xfId="19993" xr:uid="{36C7FCF1-DF08-49D1-B277-C0EA1EF462A2}"/>
    <cellStyle name="Normal 11 5 9" xfId="23309" xr:uid="{0BB148A3-0364-4042-9D78-23888DA62354}"/>
    <cellStyle name="Normal 11 6" xfId="676" xr:uid="{00000000-0005-0000-0000-000050040000}"/>
    <cellStyle name="Normal 11 6 2" xfId="3144" xr:uid="{00000000-0005-0000-0000-00006A030000}"/>
    <cellStyle name="Normal 11 6 2 2" xfId="6201" xr:uid="{BD2FB26E-5A54-4702-8AD8-BF4594B190BE}"/>
    <cellStyle name="Normal 11 6 2 2 2" xfId="27433" xr:uid="{8411C2E7-6F5C-4B86-9ABF-BFF24311035C}"/>
    <cellStyle name="Normal 11 6 2 2 3" xfId="27278" xr:uid="{99477210-CFF4-4DA4-9107-C7EDD774EF58}"/>
    <cellStyle name="Normal 11 6 2 2 4" xfId="15770" xr:uid="{2A1554A1-6644-46C6-AD6B-A491CE4466C2}"/>
    <cellStyle name="Normal 11 6 2 3" xfId="8223" xr:uid="{1977EEAB-C78B-4F89-A0A2-57B4FE295A7A}"/>
    <cellStyle name="Normal 11 6 2 3 2" xfId="28868" xr:uid="{9AEE0E77-4E08-48C3-9C2F-5E9C4C8DCA98}"/>
    <cellStyle name="Normal 11 6 2 3 3" xfId="18603" xr:uid="{4FB95FB6-A6BC-4810-A27B-07F758FEBEF0}"/>
    <cellStyle name="Normal 11 6 2 4" xfId="11056" xr:uid="{5DC9A81C-8400-4BF9-B424-33BD0E155F50}"/>
    <cellStyle name="Normal 11 6 2 4 2" xfId="21436" xr:uid="{3245FFD4-9E08-459A-805A-681AC8FDAD7D}"/>
    <cellStyle name="Normal 11 6 2 5" xfId="24378" xr:uid="{9788469F-2D8A-4D77-A45D-F5DD89018255}"/>
    <cellStyle name="Normal 11 6 2 6" xfId="13671" xr:uid="{6D5378A5-9F6A-4DD9-88B5-A35EDAE7891B}"/>
    <cellStyle name="Normal 11 6 3" xfId="2860" xr:uid="{00000000-0005-0000-0000-00006B030000}"/>
    <cellStyle name="Normal 11 6 3 2" xfId="6072" xr:uid="{15DD6167-203B-433F-A9E3-2A16E6DED355}"/>
    <cellStyle name="Normal 11 6 3 2 2" xfId="26194" xr:uid="{4BEDC51B-725A-4593-9E6F-94F99D7F80AA}"/>
    <cellStyle name="Normal 11 6 3 2 3" xfId="15528" xr:uid="{49E981A8-79E2-4F5A-B95F-10B2AB8193C5}"/>
    <cellStyle name="Normal 11 6 3 3" xfId="7981" xr:uid="{08214E28-A72D-40B5-A0FF-BBC0FE4C1529}"/>
    <cellStyle name="Normal 11 6 3 3 2" xfId="18361" xr:uid="{43EB3EFD-E78F-4679-BBDC-835B346BDB3B}"/>
    <cellStyle name="Normal 11 6 3 4" xfId="10814" xr:uid="{A1CE415C-D7A7-430E-B35E-FA2D26E8C63C}"/>
    <cellStyle name="Normal 11 6 3 4 2" xfId="21194" xr:uid="{3E53748C-901F-4ABE-B0FB-05984115E6B7}"/>
    <cellStyle name="Normal 11 6 3 5" xfId="24150" xr:uid="{D95C5E7B-8D7F-4AFD-9FFC-363BC5D9368F}"/>
    <cellStyle name="Normal 11 6 3 6" xfId="13348" xr:uid="{A7160CAA-E05C-42CC-9C4E-7CF2940DD71A}"/>
    <cellStyle name="Normal 11 6 4" xfId="4151" xr:uid="{8897D64D-3888-4BB8-9522-58EB076CD29F}"/>
    <cellStyle name="Normal 11 6 4 2" xfId="8922" xr:uid="{34FD39BE-6E6B-4AD5-BEC0-389BB156B5B3}"/>
    <cellStyle name="Normal 11 6 4 2 2" xfId="29021" xr:uid="{96374AE3-3679-4035-B9B3-F79B3DA14166}"/>
    <cellStyle name="Normal 11 6 4 2 3" xfId="19302" xr:uid="{217AB037-360E-43AE-B0B0-259481AA9338}"/>
    <cellStyle name="Normal 11 6 4 3" xfId="11755" xr:uid="{A9DA5D51-E46E-4BCB-8481-C81DCA54B20A}"/>
    <cellStyle name="Normal 11 6 4 3 2" xfId="22135" xr:uid="{2FF41ADB-2ECD-4F50-AC3B-147B5FE36219}"/>
    <cellStyle name="Normal 11 6 4 4" xfId="28484" xr:uid="{75AA98EB-F151-4117-9127-C1275A9C0006}"/>
    <cellStyle name="Normal 11 6 4 5" xfId="16469" xr:uid="{078E3D01-56AA-4595-9FB7-B04864440EC3}"/>
    <cellStyle name="Normal 11 6 5" xfId="5033" xr:uid="{CC1A95E0-B1E7-46CF-AFFF-52BB857E64C8}"/>
    <cellStyle name="Normal 11 6 5 2" xfId="27489" xr:uid="{64B45BFB-1BBC-4084-97A0-74B6A5E9A3EA}"/>
    <cellStyle name="Normal 11 6 5 3" xfId="14329" xr:uid="{FA70D1E4-E891-43DE-A664-7C2EE46E6787}"/>
    <cellStyle name="Normal 11 6 6" xfId="6782" xr:uid="{7D48E33C-69FE-439E-942C-4531C77FC840}"/>
    <cellStyle name="Normal 11 6 6 2" xfId="17162" xr:uid="{C9D6E1D2-24A2-448A-B67A-2510BAAC2BC4}"/>
    <cellStyle name="Normal 11 6 7" xfId="9615" xr:uid="{D7C41B80-F05F-49AC-9D45-D2A58C8503A3}"/>
    <cellStyle name="Normal 11 6 7 2" xfId="19995" xr:uid="{B05B765F-6156-4216-9857-FFAFC4C46E29}"/>
    <cellStyle name="Normal 11 6 8" xfId="25569" xr:uid="{F67A65D7-3B24-4110-8BA4-D4600D14EC47}"/>
    <cellStyle name="Normal 11 6 9" xfId="12700" xr:uid="{7B8BA89E-E580-44A4-B170-94A6475269B6}"/>
    <cellStyle name="Normal 11 7" xfId="677" xr:uid="{00000000-0005-0000-0000-000051040000}"/>
    <cellStyle name="Normal 11 7 2" xfId="5034" xr:uid="{E2F2A623-6DC7-4ADF-87D8-C8404433EF29}"/>
    <cellStyle name="Normal 11 7 2 2" xfId="24299" xr:uid="{6658F537-39AE-4CEA-A705-BFA760AE7921}"/>
    <cellStyle name="Normal 11 7 2 3" xfId="28287" xr:uid="{4AF7F0B1-F341-4D19-B61E-35484FCA54DA}"/>
    <cellStyle name="Normal 11 7 2 4" xfId="14330" xr:uid="{172FED5F-EF95-4CE1-895E-131F5BFE53E3}"/>
    <cellStyle name="Normal 11 7 3" xfId="6783" xr:uid="{C70B7F4A-CFDA-408D-8E8C-60D74F6957C8}"/>
    <cellStyle name="Normal 11 7 3 2" xfId="26915" xr:uid="{45EE320C-490B-472A-84F1-B3CD9D7A21FE}"/>
    <cellStyle name="Normal 11 7 3 3" xfId="17163" xr:uid="{DA37AFFF-3F63-4AF7-BA68-6F52E5231E45}"/>
    <cellStyle name="Normal 11 7 4" xfId="9616" xr:uid="{207D58B0-82A5-4E81-BBD0-2A00B8F9B192}"/>
    <cellStyle name="Normal 11 7 4 2" xfId="19996" xr:uid="{217F3421-304B-4632-AAD6-496D87CB8017}"/>
    <cellStyle name="Normal 11 7 5" xfId="24073" xr:uid="{17114C85-D6E0-4CA6-8C08-BE54408EB7E6}"/>
    <cellStyle name="Normal 11 7 6" xfId="13398" xr:uid="{FA874369-E5D4-4170-94AB-236BD918FFB8}"/>
    <cellStyle name="Normal 11 8" xfId="2652" xr:uid="{00000000-0005-0000-0000-00006D030000}"/>
    <cellStyle name="Normal 11 8 2" xfId="5913" xr:uid="{3C16B3C4-9BA2-4BA5-B56C-569FDC9C4593}"/>
    <cellStyle name="Normal 11 8 2 2" xfId="26111" xr:uid="{54BF3F3F-E486-4A98-8F86-41E336AFA9FE}"/>
    <cellStyle name="Normal 11 8 2 3" xfId="15323" xr:uid="{C9968FD0-A6FD-4FFC-8DD2-8D5D8F8B13DB}"/>
    <cellStyle name="Normal 11 8 3" xfId="7776" xr:uid="{1CBB693E-D222-4711-9277-F48DC820F811}"/>
    <cellStyle name="Normal 11 8 3 2" xfId="18156" xr:uid="{695EB2FB-8162-4F8F-AB9B-77C49AC9BC6D}"/>
    <cellStyle name="Normal 11 8 4" xfId="10609" xr:uid="{9DDBDCA2-A42D-46D7-A65A-9B5B5F7571DF}"/>
    <cellStyle name="Normal 11 8 4 2" xfId="20989" xr:uid="{E64107D0-E411-4EED-ABAC-042DFC620510}"/>
    <cellStyle name="Normal 11 8 5" xfId="24148" xr:uid="{DE3B9CCD-AB2F-43CC-8B21-43E9D3C24ECA}"/>
    <cellStyle name="Normal 11 8 6" xfId="13053" xr:uid="{683EF287-66DA-4C6E-89BD-CBED583B0E34}"/>
    <cellStyle name="Normal 11 9" xfId="2257" xr:uid="{00000000-0005-0000-0000-000059030000}"/>
    <cellStyle name="Normal 11 9 2" xfId="7383" xr:uid="{CC45CD05-6C38-4C8F-969D-40CD46DD4EC2}"/>
    <cellStyle name="Normal 11 9 2 2" xfId="27280" xr:uid="{72E147AB-D952-44EA-AF13-327D60A7B6A6}"/>
    <cellStyle name="Normal 11 9 2 3" xfId="17763" xr:uid="{8A41127B-A9DB-421D-8BAB-419AD756C79D}"/>
    <cellStyle name="Normal 11 9 3" xfId="10216" xr:uid="{1EAA9FB2-92CE-410F-B029-E2AE91B18BE7}"/>
    <cellStyle name="Normal 11 9 3 2" xfId="20596" xr:uid="{4321BE4B-2DA1-492D-8447-49E3C6028460}"/>
    <cellStyle name="Normal 11 9 4" xfId="23172" xr:uid="{9FB7D291-3478-42A8-8F80-95239D39C086}"/>
    <cellStyle name="Normal 11 9 5" xfId="14930" xr:uid="{9FD45EBF-AC69-4791-830E-35A1B66B4468}"/>
    <cellStyle name="Normal 12" xfId="678" xr:uid="{00000000-0005-0000-0000-000052040000}"/>
    <cellStyle name="Normal 12 10" xfId="22965" xr:uid="{033343EA-8A5A-4D18-A061-28041EF0DCC6}"/>
    <cellStyle name="Normal 12 11" xfId="12496" xr:uid="{C76A44B9-FF9F-49AA-868F-89A514942165}"/>
    <cellStyle name="Normal 12 2" xfId="679" xr:uid="{00000000-0005-0000-0000-000053040000}"/>
    <cellStyle name="Normal 12 2 2" xfId="5036" xr:uid="{AD475A3E-73E0-4B12-B0FE-634B3B93A6DB}"/>
    <cellStyle name="Normal 12 2 2 2" xfId="25710" xr:uid="{7DEF7E45-F8D2-4063-B834-3C42CF35FB5A}"/>
    <cellStyle name="Normal 12 2 2 3" xfId="28324" xr:uid="{47B5D16A-CAC2-48DD-97F0-0C9E4E57B817}"/>
    <cellStyle name="Normal 12 2 2 4" xfId="14332" xr:uid="{073FA9A3-B4A4-40BF-82B1-D44419344B16}"/>
    <cellStyle name="Normal 12 2 3" xfId="6785" xr:uid="{7E55DEA3-BC79-4550-9BF7-EE947CFB9519}"/>
    <cellStyle name="Normal 12 2 3 2" xfId="26153" xr:uid="{81BE5766-15C6-4192-B29B-386BCB362BB7}"/>
    <cellStyle name="Normal 12 2 3 3" xfId="28618" xr:uid="{41EE9D90-22B5-4D91-B56D-7AEBE4D80B29}"/>
    <cellStyle name="Normal 12 2 3 4" xfId="17165" xr:uid="{EB77552A-3E39-4B3A-B257-4C2ECD7599FC}"/>
    <cellStyle name="Normal 12 2 4" xfId="9618" xr:uid="{F376DB83-EF64-4A8A-8A23-F57AF8F0224E}"/>
    <cellStyle name="Normal 12 2 4 2" xfId="29377" xr:uid="{16BF253E-C692-4009-9718-45A3A081B9C4}"/>
    <cellStyle name="Normal 12 2 4 3" xfId="19998" xr:uid="{C7955B86-9016-4C69-83B8-7A3A2A612F4F}"/>
    <cellStyle name="Normal 12 2 5" xfId="23084" xr:uid="{01633C0A-A72D-4EE4-9F1A-3DF12E369B3B}"/>
    <cellStyle name="Normal 12 2 6" xfId="13349" xr:uid="{04ADC0D9-B86A-46C2-99CE-0C892D77FB6D}"/>
    <cellStyle name="Normal 12 3" xfId="3145" xr:uid="{00000000-0005-0000-0000-000070030000}"/>
    <cellStyle name="Normal 12 3 2" xfId="6202" xr:uid="{7D022FC5-7870-45D9-8D59-60C6C14ADAA5}"/>
    <cellStyle name="Normal 12 3 2 2" xfId="22821" xr:uid="{A94978FC-D56E-43B3-9DC5-0274A2631273}"/>
    <cellStyle name="Normal 12 3 2 3" xfId="28691" xr:uid="{B751A062-B9D7-469D-A5F7-D39FB081053B}"/>
    <cellStyle name="Normal 12 3 2 4" xfId="15771" xr:uid="{12715E97-5114-4E2C-8FB6-DE55CB85D0A7}"/>
    <cellStyle name="Normal 12 3 3" xfId="8224" xr:uid="{280E29AF-96C5-490F-A35E-4FE1D8B8925E}"/>
    <cellStyle name="Normal 12 3 3 2" xfId="28869" xr:uid="{DB1364C7-AF5D-4030-A5A3-4EC5C448E437}"/>
    <cellStyle name="Normal 12 3 3 3" xfId="18604" xr:uid="{4A4433A0-54AB-4011-AC64-8F7A09961B7A}"/>
    <cellStyle name="Normal 12 3 4" xfId="11057" xr:uid="{967ED9CC-BE3E-49B9-B845-28C03999D68A}"/>
    <cellStyle name="Normal 12 3 4 2" xfId="21437" xr:uid="{709F180A-4DE2-4C8B-8544-6FE558FA0956}"/>
    <cellStyle name="Normal 12 3 5" xfId="23530" xr:uid="{D5234BF6-12FD-419A-8C41-7A9641DE3930}"/>
    <cellStyle name="Normal 12 3 6" xfId="13672" xr:uid="{0E151977-D1A2-40E0-AF8A-9538AD77A839}"/>
    <cellStyle name="Normal 12 4" xfId="2660" xr:uid="{00000000-0005-0000-0000-000071030000}"/>
    <cellStyle name="Normal 12 4 2" xfId="5919" xr:uid="{770C451C-813B-4FF8-B587-13F9DBD1EDDF}"/>
    <cellStyle name="Normal 12 4 2 2" xfId="26365" xr:uid="{A71634E2-0DF5-493D-84C0-FC73DA14EE97}"/>
    <cellStyle name="Normal 12 4 2 3" xfId="15331" xr:uid="{CC0B48EF-C0F2-4E06-A1BC-09A8A75F57FE}"/>
    <cellStyle name="Normal 12 4 3" xfId="7784" xr:uid="{BE42800C-35A8-4D46-A402-C7092A9B236B}"/>
    <cellStyle name="Normal 12 4 3 2" xfId="18164" xr:uid="{7B232A74-B0B6-4F4E-96AB-6D93C640B5A0}"/>
    <cellStyle name="Normal 12 4 4" xfId="10617" xr:uid="{FA08CA2A-FAAF-443C-9DDE-1D77E1DEA92C}"/>
    <cellStyle name="Normal 12 4 4 2" xfId="20997" xr:uid="{92F78D94-E3D1-471E-BEDA-A74745FCF85D}"/>
    <cellStyle name="Normal 12 4 5" xfId="23750" xr:uid="{DD1E9B09-6FEC-4C59-9677-7A102651FFEB}"/>
    <cellStyle name="Normal 12 4 6" xfId="13061" xr:uid="{A5C88BF8-7A2F-4C5B-A0D7-BBF24B97022B}"/>
    <cellStyle name="Normal 12 5" xfId="2265" xr:uid="{00000000-0005-0000-0000-00006E030000}"/>
    <cellStyle name="Normal 12 5 2" xfId="7391" xr:uid="{7E50454D-933B-4840-8B3F-BB52394ED944}"/>
    <cellStyle name="Normal 12 5 2 2" xfId="17771" xr:uid="{4048479F-63F7-41DF-BC82-7A11D85C922E}"/>
    <cellStyle name="Normal 12 5 3" xfId="10224" xr:uid="{F12FA1EC-A2E7-45E9-BE43-2774C2E1BC84}"/>
    <cellStyle name="Normal 12 5 3 2" xfId="20604" xr:uid="{B9D70D8E-2672-4BF9-9869-6734F15C2519}"/>
    <cellStyle name="Normal 12 5 4" xfId="24477" xr:uid="{DFAA973F-326E-446E-A2AD-301ABEE1A675}"/>
    <cellStyle name="Normal 12 5 5" xfId="14938" xr:uid="{10721356-729C-4D58-94C5-73C19FEC5DA1}"/>
    <cellStyle name="Normal 12 6" xfId="3788" xr:uid="{FC5D471A-BA1A-4CEB-A00A-3C532FA45458}"/>
    <cellStyle name="Normal 12 6 2" xfId="8626" xr:uid="{4A058FC5-A2EB-4011-AFB4-00F15F2B6912}"/>
    <cellStyle name="Normal 12 6 2 2" xfId="19006" xr:uid="{317FE9FD-0925-4241-B2DD-16B933DBA824}"/>
    <cellStyle name="Normal 12 6 3" xfId="11459" xr:uid="{F70DC20A-4CB9-48B4-9B61-85C555A8C8E9}"/>
    <cellStyle name="Normal 12 6 3 2" xfId="21839" xr:uid="{0810842A-5B40-4B7C-9C40-6719AEEE95F9}"/>
    <cellStyle name="Normal 12 6 4" xfId="16173" xr:uid="{5BB47EA7-B128-4837-9360-E10735DAAB63}"/>
    <cellStyle name="Normal 12 7" xfId="5035" xr:uid="{D8E44DB6-B01F-4F4D-BD68-0CD5A36983BA}"/>
    <cellStyle name="Normal 12 7 2" xfId="14331" xr:uid="{8BB7854B-15D0-42A0-B9E8-58D48B1E44D2}"/>
    <cellStyle name="Normal 12 8" xfId="6784" xr:uid="{A16B3C71-8F9F-450E-843E-AC7EFF0240D8}"/>
    <cellStyle name="Normal 12 8 2" xfId="17164" xr:uid="{B73FF3CB-5A5C-4E83-9F3D-74B341F1AA0B}"/>
    <cellStyle name="Normal 12 9" xfId="9617" xr:uid="{1F8F4189-B832-4E1E-A1D8-D39FD28B04F1}"/>
    <cellStyle name="Normal 12 9 2" xfId="19997" xr:uid="{8DD72BD7-34D7-44AA-991F-BA6B4ED22B16}"/>
    <cellStyle name="Normal 13" xfId="680" xr:uid="{00000000-0005-0000-0000-000054040000}"/>
    <cellStyle name="Normal 13 2" xfId="2858" xr:uid="{00000000-0005-0000-0000-000073030000}"/>
    <cellStyle name="Normal 13 2 2" xfId="6070" xr:uid="{AA45E48B-09ED-4685-8AB6-AA6F639FBB2D}"/>
    <cellStyle name="Normal 13 2 2 2" xfId="27453" xr:uid="{0ECDDCD3-2C26-43D1-B28A-9066ED64A0C3}"/>
    <cellStyle name="Normal 13 2 2 3" xfId="15526" xr:uid="{5315A895-933C-4175-B1C5-5A178C13C8AC}"/>
    <cellStyle name="Normal 13 2 3" xfId="7979" xr:uid="{D6ED7299-EB16-4696-9CA3-92A77439F31C}"/>
    <cellStyle name="Normal 13 2 3 2" xfId="18359" xr:uid="{D5E1AFA7-D19D-42A0-9BA6-AB9511E67ADC}"/>
    <cellStyle name="Normal 13 2 4" xfId="10812" xr:uid="{A6E33D61-2B9E-43E3-8C2E-E87F8B37CAB6}"/>
    <cellStyle name="Normal 13 2 4 2" xfId="21192" xr:uid="{0F36D579-9F20-4F18-916E-96830EF010CE}"/>
    <cellStyle name="Normal 13 2 5" xfId="25076" xr:uid="{4FF1AE43-EA66-47B5-B73F-454B5E6A16AC}"/>
    <cellStyle name="Normal 13 2 6" xfId="13346" xr:uid="{D4F3D36C-A7FC-4FDC-AAE9-E1EEBC23B8B9}"/>
    <cellStyle name="Normal 13 3" xfId="5037" xr:uid="{5EF0DBC1-19E6-4D57-AA65-7566483BF4E3}"/>
    <cellStyle name="Normal 13 3 2" xfId="23887" xr:uid="{BAF24BDA-9EA4-4E49-9C2F-0A1B24FBA196}"/>
    <cellStyle name="Normal 13 3 3" xfId="14333" xr:uid="{9DE4D361-8895-4AF1-9B4A-485DAAF66D82}"/>
    <cellStyle name="Normal 13 3 4" xfId="30031" xr:uid="{A3EAF4AB-5115-481D-A447-9586BF9ECF1A}"/>
    <cellStyle name="Normal 13 4" xfId="6786" xr:uid="{E5B61214-23AE-4E08-9C32-6624FB8807D7}"/>
    <cellStyle name="Normal 13 4 2" xfId="24750" xr:uid="{30EAA314-B589-4A22-96C7-402013D2E5F1}"/>
    <cellStyle name="Normal 13 4 3" xfId="17166" xr:uid="{CD1AFCFF-8A29-40F4-BCB3-13A9938CCB65}"/>
    <cellStyle name="Normal 13 5" xfId="9619" xr:uid="{A64C81F3-8753-4787-8678-DA3C0B4E0D5D}"/>
    <cellStyle name="Normal 13 5 2" xfId="19999" xr:uid="{6AD10095-07EB-44EC-BF77-DAA26E917E4A}"/>
    <cellStyle name="Normal 13 6" xfId="24643" xr:uid="{C31D4092-6773-469F-B36E-534BE4E414D1}"/>
    <cellStyle name="Normal 13 7" xfId="12654" xr:uid="{8816A397-40EB-4D81-AB75-F4B738433536}"/>
    <cellStyle name="Normal 14" xfId="681" xr:uid="{00000000-0005-0000-0000-000055040000}"/>
    <cellStyle name="Normal 14 2" xfId="5038" xr:uid="{0D3D8E5F-1EDF-435C-B1B0-BD478797D276}"/>
    <cellStyle name="Normal 14 2 2" xfId="24478" xr:uid="{C034AB12-76B5-486A-9894-6A048BC7366A}"/>
    <cellStyle name="Normal 14 2 3" xfId="27542" xr:uid="{2A7A1040-187C-4B84-82AB-F3A4C14E60F4}"/>
    <cellStyle name="Normal 14 2 4" xfId="14334" xr:uid="{1F912A46-1F27-4E86-990F-1ED3312AE108}"/>
    <cellStyle name="Normal 14 3" xfId="6787" xr:uid="{F3711F9B-2A3C-4CD8-BBD7-40DE750693A8}"/>
    <cellStyle name="Normal 14 3 2" xfId="26276" xr:uid="{2E219A78-E01D-45C7-835F-4A082BBDE51C}"/>
    <cellStyle name="Normal 14 3 3" xfId="17167" xr:uid="{98E27F91-1457-4546-AA50-24A60B093E5D}"/>
    <cellStyle name="Normal 14 4" xfId="9620" xr:uid="{24ACE589-6F58-480C-A0A9-E0CCB13410CC}"/>
    <cellStyle name="Normal 14 4 2" xfId="20000" xr:uid="{34A16C81-10AF-4836-996D-F492EE7E1506}"/>
    <cellStyle name="Normal 14 5" xfId="24460" xr:uid="{B2C5D97A-D174-4AE7-8B7D-B2C708EFC8E7}"/>
    <cellStyle name="Normal 14 6" xfId="13352" xr:uid="{A6F71BD5-6E29-429D-86A0-A3FE750FA4A2}"/>
    <cellStyle name="Normal 15" xfId="2427" xr:uid="{00000000-0005-0000-0000-000075030000}"/>
    <cellStyle name="Normal 15 2" xfId="23095" xr:uid="{2C9AB8CE-D120-4791-BB69-A1D95A2CF072}"/>
    <cellStyle name="Normal 15 3" xfId="25234" xr:uid="{43C97933-000E-4EB9-ADD0-F68EC944A8A0}"/>
    <cellStyle name="Normal 15 4" xfId="29985" xr:uid="{4C44E769-B72D-47F8-BFD8-967FDABB778E}"/>
    <cellStyle name="Normal 16" xfId="2426" xr:uid="{00000000-0005-0000-0000-000076030000}"/>
    <cellStyle name="Normal 16 2" xfId="5725" xr:uid="{B477EC25-0A93-45EF-93C3-5F54D32200CD}"/>
    <cellStyle name="Normal 16 2 2" xfId="28319" xr:uid="{D5DCF4FC-BC09-4702-B3D6-AB3F7724FBFD}"/>
    <cellStyle name="Normal 16 2 3" xfId="15099" xr:uid="{29037CB6-2C9A-47AC-9730-FFD64DBF95FD}"/>
    <cellStyle name="Normal 16 3" xfId="7552" xr:uid="{63D701BD-ABDA-4964-8C51-6402DDBE271A}"/>
    <cellStyle name="Normal 16 3 2" xfId="17932" xr:uid="{9D219CFE-1969-42B2-A553-D5847A6DA9DD}"/>
    <cellStyle name="Normal 16 4" xfId="10385" xr:uid="{D2522661-93A0-4956-9697-D1730F5CFA20}"/>
    <cellStyle name="Normal 16 4 2" xfId="20765" xr:uid="{5137FD37-CDFD-4897-8D9B-C3DCFC154183}"/>
    <cellStyle name="Normal 16 5" xfId="25181" xr:uid="{7A977A69-078F-4B3B-A863-D178A5FF7356}"/>
    <cellStyle name="Normal 16 6" xfId="12812" xr:uid="{29E9BBF2-7804-4601-B0CA-D6862E03B065}"/>
    <cellStyle name="Normal 17" xfId="4845" xr:uid="{4EC3EDA1-0B49-4397-ACE6-F65BB86475E3}"/>
    <cellStyle name="Normal 17 2" xfId="26264" xr:uid="{F9058EFE-70AF-4C20-8F8B-416CE835CA40}"/>
    <cellStyle name="Normal 17 3" xfId="14133" xr:uid="{19AEF679-6457-4A98-AD6A-ED8181B653C8}"/>
    <cellStyle name="Normal 17 4" xfId="29613" xr:uid="{1408406F-0F3E-4B32-8FAF-E9953EA12EC1}"/>
    <cellStyle name="Normal 17 5" xfId="29588" xr:uid="{4ED93E39-21EF-4DCF-B005-6E3097EA06BD}"/>
    <cellStyle name="Normal 17 5 2" xfId="29640" xr:uid="{45B16796-CAAF-4DF6-B906-098BDC71E282}"/>
    <cellStyle name="Normal 17 5 2 2" xfId="30107" xr:uid="{F7E39ECD-4D10-4D07-8F21-75FAF9DEBFA7}"/>
    <cellStyle name="Normal 17 5 3" xfId="30382" xr:uid="{B45CE350-A162-4B94-B9BF-8DDA18EE9D32}"/>
    <cellStyle name="Normal 17 5 4" xfId="30369" xr:uid="{8603D28E-B236-4EC6-AE4B-CCA2E34ECDF2}"/>
    <cellStyle name="Normal 17 5 4 2" xfId="31708" xr:uid="{8378316B-0AEB-4628-8314-F5A160EE652A}"/>
    <cellStyle name="Normal 17 6" xfId="29638" xr:uid="{2615603F-F587-465C-9DB1-DFE5AAD13470}"/>
    <cellStyle name="Normal 17 6 2" xfId="30106" xr:uid="{1CE297B0-511C-45BD-82B6-9F5EFC6F4E9E}"/>
    <cellStyle name="Normal 17 7" xfId="30352" xr:uid="{B6AE06BD-E46D-4EF1-88E1-B52B46EEF606}"/>
    <cellStyle name="Normal 17 7 2" xfId="31692" xr:uid="{715E5696-15DC-46D7-B1F6-6B19405350CB}"/>
    <cellStyle name="Normal 18" xfId="6586" xr:uid="{41350291-B8D4-4B0F-BB97-B6A2FEFF55C8}"/>
    <cellStyle name="Normal 18 2" xfId="16966" xr:uid="{A08ADA9E-880A-423A-BC21-A77F0F152E4B}"/>
    <cellStyle name="Normal 19" xfId="9419" xr:uid="{EEFE1ADD-8068-4691-A806-69EFDD9F49C8}"/>
    <cellStyle name="Normal 19 2" xfId="19799" xr:uid="{B56B06F7-E066-401E-BD37-8901D45D37C2}"/>
    <cellStyle name="Normal 2" xfId="682" xr:uid="{00000000-0005-0000-0000-000056040000}"/>
    <cellStyle name="Normal 2 10" xfId="683" xr:uid="{00000000-0005-0000-0000-000057040000}"/>
    <cellStyle name="Normal 2 10 10" xfId="9621" xr:uid="{6A978DBD-1903-4566-A76F-D9BD2824005F}"/>
    <cellStyle name="Normal 2 10 10 2" xfId="20001" xr:uid="{FCAF2797-04A4-45F3-AAB4-4974094B7C05}"/>
    <cellStyle name="Normal 2 10 11" xfId="24309" xr:uid="{7CE40F8D-2C6C-40A0-827F-401595517E6B}"/>
    <cellStyle name="Normal 2 10 12" xfId="12546" xr:uid="{D8F2B4BC-75C0-46DD-AA3E-912AAFB27616}"/>
    <cellStyle name="Normal 2 10 2" xfId="684" xr:uid="{00000000-0005-0000-0000-000058040000}"/>
    <cellStyle name="Normal 2 10 2 10" xfId="12704" xr:uid="{03590174-D100-4823-9470-1F863032040F}"/>
    <cellStyle name="Normal 2 10 2 2" xfId="685" xr:uid="{00000000-0005-0000-0000-000059040000}"/>
    <cellStyle name="Normal 2 10 2 2 2" xfId="5041" xr:uid="{4B1D97E6-96DB-48FB-BE29-9C4A808EEAF1}"/>
    <cellStyle name="Normal 2 10 2 2 2 2" xfId="25027" xr:uid="{85EF3525-AC41-4E56-B053-2013675EAF5F}"/>
    <cellStyle name="Normal 2 10 2 2 2 3" xfId="27770" xr:uid="{E3908DE8-2AA8-4280-BAA0-A0384637A422}"/>
    <cellStyle name="Normal 2 10 2 2 2 4" xfId="14337" xr:uid="{715D0DB7-0BAC-4BB5-8734-41CF55C22CDC}"/>
    <cellStyle name="Normal 2 10 2 2 3" xfId="6790" xr:uid="{0E5A8F5D-0961-4D45-9D50-F9720832934F}"/>
    <cellStyle name="Normal 2 10 2 2 3 2" xfId="27569" xr:uid="{FC2BD4B1-3FF0-4C9B-B62C-30EB7E056146}"/>
    <cellStyle name="Normal 2 10 2 2 3 3" xfId="28314" xr:uid="{2E712B32-BDE8-415B-A965-6709DFF53A01}"/>
    <cellStyle name="Normal 2 10 2 2 3 4" xfId="17170" xr:uid="{7732C903-252A-4177-B4EE-01EA203637C3}"/>
    <cellStyle name="Normal 2 10 2 2 4" xfId="9623" xr:uid="{90E5D0CC-8E0F-4145-AD1C-7A6B585F163D}"/>
    <cellStyle name="Normal 2 10 2 2 4 2" xfId="29378" xr:uid="{48816090-0EC0-4318-9EF0-31208B402F94}"/>
    <cellStyle name="Normal 2 10 2 2 4 3" xfId="20003" xr:uid="{BAC9179B-5B3E-4B5E-946C-494A9C64BE30}"/>
    <cellStyle name="Normal 2 10 2 2 5" xfId="24022" xr:uid="{69D296D9-4E64-4349-A6C1-12380EBC0D27}"/>
    <cellStyle name="Normal 2 10 2 2 6" xfId="13673" xr:uid="{21AB60BC-1520-40B2-80EB-15E14175247D}"/>
    <cellStyle name="Normal 2 10 2 3" xfId="2713" xr:uid="{00000000-0005-0000-0000-00007B030000}"/>
    <cellStyle name="Normal 2 10 2 3 2" xfId="5930" xr:uid="{6F9B445A-F519-4F2B-841F-0828963C8272}"/>
    <cellStyle name="Normal 2 10 2 3 2 2" xfId="27657" xr:uid="{84CDA419-4F55-43FC-ADC1-410564068752}"/>
    <cellStyle name="Normal 2 10 2 3 2 3" xfId="15383" xr:uid="{4BF48A87-A58E-48C5-B237-DBBC0B37BCFF}"/>
    <cellStyle name="Normal 2 10 2 3 3" xfId="7836" xr:uid="{756D2142-0636-4E39-AA65-B82595E47ED9}"/>
    <cellStyle name="Normal 2 10 2 3 3 2" xfId="18216" xr:uid="{8974FC1F-3940-4551-8566-90BF8E1DBE46}"/>
    <cellStyle name="Normal 2 10 2 3 4" xfId="10669" xr:uid="{981C3D8B-0BC7-4C56-8B70-DF9DCC096F32}"/>
    <cellStyle name="Normal 2 10 2 3 4 2" xfId="21049" xr:uid="{04A75ED6-0273-48B9-957F-A9EF01D42227}"/>
    <cellStyle name="Normal 2 10 2 3 5" xfId="23045" xr:uid="{A8EBECA3-327C-48A7-853D-6A48EDFE396E}"/>
    <cellStyle name="Normal 2 10 2 3 6" xfId="13139" xr:uid="{C2DFDE86-C1D5-41D4-BE4E-0A9C42D6D918}"/>
    <cellStyle name="Normal 2 10 2 4" xfId="2421" xr:uid="{00000000-0005-0000-0000-000079030000}"/>
    <cellStyle name="Normal 2 10 2 4 2" xfId="7547" xr:uid="{3B36CAC2-FF81-448A-95FB-1AA5EF72530D}"/>
    <cellStyle name="Normal 2 10 2 4 2 2" xfId="27933" xr:uid="{D2FE575E-6C08-4270-98DA-54828BC91846}"/>
    <cellStyle name="Normal 2 10 2 4 2 3" xfId="17927" xr:uid="{F6D443BF-C32A-492D-865E-6B60716A332A}"/>
    <cellStyle name="Normal 2 10 2 4 3" xfId="10380" xr:uid="{78384D6C-1B9B-4ED5-A6E0-75FBD89CE93B}"/>
    <cellStyle name="Normal 2 10 2 4 3 2" xfId="20760" xr:uid="{B112BDC5-E73D-4943-A297-053DD2012967}"/>
    <cellStyle name="Normal 2 10 2 4 4" xfId="24924" xr:uid="{54163CFA-A981-416D-A52A-8376976FC0C9}"/>
    <cellStyle name="Normal 2 10 2 4 5" xfId="15094" xr:uid="{5725EBF2-79D5-45F0-9961-B3DD42B887C3}"/>
    <cellStyle name="Normal 2 10 2 5" xfId="3917" xr:uid="{BD5E7341-68BF-4756-8305-A435157C6732}"/>
    <cellStyle name="Normal 2 10 2 5 2" xfId="8748" xr:uid="{7215D1F5-0354-459D-8EC2-14DB0923EF4F}"/>
    <cellStyle name="Normal 2 10 2 5 2 2" xfId="19128" xr:uid="{1B946FF3-D8FF-49C9-8E18-EDA76F7B3291}"/>
    <cellStyle name="Normal 2 10 2 5 3" xfId="11581" xr:uid="{A2149190-495C-499F-817F-63A921074BCE}"/>
    <cellStyle name="Normal 2 10 2 5 3 2" xfId="21961" xr:uid="{CCB3DD2F-6369-4CCF-A0BB-9B6FD6A06564}"/>
    <cellStyle name="Normal 2 10 2 5 4" xfId="26099" xr:uid="{12B3E98C-809D-4A86-BBB9-BCD3ED4B0349}"/>
    <cellStyle name="Normal 2 10 2 5 5" xfId="16295" xr:uid="{12D5A544-ABFE-4F3E-BCE3-3E0259E3DDDD}"/>
    <cellStyle name="Normal 2 10 2 6" xfId="5040" xr:uid="{D5B2E7E1-955B-4DE0-AE72-078AEA147FA3}"/>
    <cellStyle name="Normal 2 10 2 6 2" xfId="14336" xr:uid="{B1481CA9-47DB-478D-B9E6-EDCB74F5F9FE}"/>
    <cellStyle name="Normal 2 10 2 7" xfId="6789" xr:uid="{836EDE06-7085-4C14-AD6D-C9F5F92FC2A3}"/>
    <cellStyle name="Normal 2 10 2 7 2" xfId="17169" xr:uid="{38C9EFBA-9DB9-48BD-96E0-0CB7D0C9787F}"/>
    <cellStyle name="Normal 2 10 2 8" xfId="9622" xr:uid="{B9D44309-A423-4CC3-8623-A597779FE67A}"/>
    <cellStyle name="Normal 2 10 2 8 2" xfId="20002" xr:uid="{D7D18A0B-24F2-45BA-8A57-C998D2A2B2F1}"/>
    <cellStyle name="Normal 2 10 2 9" xfId="23586" xr:uid="{8CE583E1-4E59-4591-9A6A-677E69EF0669}"/>
    <cellStyle name="Normal 2 10 3" xfId="686" xr:uid="{00000000-0005-0000-0000-00005A040000}"/>
    <cellStyle name="Normal 2 10 3 2" xfId="4450" xr:uid="{056BFCF5-1274-4918-A4DB-F87B2191CBDF}"/>
    <cellStyle name="Normal 2 10 3 2 2" xfId="9221" xr:uid="{050CFBA6-16B7-4853-A509-E414C781678D}"/>
    <cellStyle name="Normal 2 10 3 2 2 2" xfId="29214" xr:uid="{2BA3FFC7-FF5D-4274-8170-8C001DC032FF}"/>
    <cellStyle name="Normal 2 10 3 2 2 3" xfId="19601" xr:uid="{3F2C4159-088E-40FF-8CC1-40E4F01F2175}"/>
    <cellStyle name="Normal 2 10 3 2 3" xfId="12054" xr:uid="{1737CD57-5D2B-42D0-AF93-FA54A6266609}"/>
    <cellStyle name="Normal 2 10 3 2 3 2" xfId="22434" xr:uid="{92A273E8-584A-4750-B49B-6A439EE7CDCF}"/>
    <cellStyle name="Normal 2 10 3 2 4" xfId="25658" xr:uid="{939EA17D-5404-42BF-9BCE-F96FB7F08C8C}"/>
    <cellStyle name="Normal 2 10 3 2 5" xfId="16768" xr:uid="{5BD07587-E792-4E60-81B5-E88AF2F62CBA}"/>
    <cellStyle name="Normal 2 10 3 3" xfId="5042" xr:uid="{A07D5222-E95C-4645-B95C-D413E152A2E0}"/>
    <cellStyle name="Normal 2 10 3 3 2" xfId="24507" xr:uid="{E4FB581A-5B57-460F-9BFE-9BBB58D36D54}"/>
    <cellStyle name="Normal 2 10 3 3 3" xfId="26533" xr:uid="{EB907162-DEC4-4F5E-9493-D102550CE772}"/>
    <cellStyle name="Normal 2 10 3 3 4" xfId="14338" xr:uid="{42913208-0214-447A-AAC1-150923146ADA}"/>
    <cellStyle name="Normal 2 10 3 4" xfId="6791" xr:uid="{C7792434-52BD-4AF3-90AC-0E6F0DB2DE3B}"/>
    <cellStyle name="Normal 2 10 3 4 2" xfId="24387" xr:uid="{ACBB8426-ADCF-4399-A188-1C03473A4B6F}"/>
    <cellStyle name="Normal 2 10 3 4 3" xfId="25865" xr:uid="{C99A89DD-C295-4A1A-AEFA-162926ACA3B9}"/>
    <cellStyle name="Normal 2 10 3 4 4" xfId="17171" xr:uid="{0F2D2FA9-4751-42CD-9D77-7FED9BC3B7DD}"/>
    <cellStyle name="Normal 2 10 3 5" xfId="9624" xr:uid="{D3E6235E-5788-4E8F-827B-7F0456FA5E08}"/>
    <cellStyle name="Normal 2 10 3 5 2" xfId="29379" xr:uid="{23296332-AF0F-4B31-8C10-BDC4A4C91A07}"/>
    <cellStyle name="Normal 2 10 3 5 3" xfId="20004" xr:uid="{0A543DC3-5871-41AF-A95F-CCCD8399027A}"/>
    <cellStyle name="Normal 2 10 3 6" xfId="23881" xr:uid="{88A6EF82-244A-4931-A304-409A70362C02}"/>
    <cellStyle name="Normal 2 10 3 7" xfId="13674" xr:uid="{35D9751C-52C4-44B3-AE92-A0BE2C32FF41}"/>
    <cellStyle name="Normal 2 10 4" xfId="687" xr:uid="{00000000-0005-0000-0000-00005B040000}"/>
    <cellStyle name="Normal 2 10 4 2" xfId="5043" xr:uid="{F0F1627E-1D02-477B-9062-80DFA671F4A1}"/>
    <cellStyle name="Normal 2 10 4 2 2" xfId="25678" xr:uid="{EFD2D526-1985-4BBF-B4E7-627FD67D47DC}"/>
    <cellStyle name="Normal 2 10 4 2 3" xfId="27923" xr:uid="{C17E5783-7881-49DD-859E-5D6DC5FCDACD}"/>
    <cellStyle name="Normal 2 10 4 2 4" xfId="14339" xr:uid="{0D9E0302-872C-41EE-AAD3-1D698F8F637D}"/>
    <cellStyle name="Normal 2 10 4 3" xfId="6792" xr:uid="{2E122C95-0419-48D1-B781-FE19679BDA09}"/>
    <cellStyle name="Normal 2 10 4 3 2" xfId="26672" xr:uid="{756C9BF8-7F4E-4D5D-BFEA-0DC97959D1C8}"/>
    <cellStyle name="Normal 2 10 4 3 3" xfId="17172" xr:uid="{6C9C85BD-F9DC-424A-8FA1-5460624278FD}"/>
    <cellStyle name="Normal 2 10 4 4" xfId="9625" xr:uid="{326FC538-9A19-44D5-B746-510789696F5A}"/>
    <cellStyle name="Normal 2 10 4 4 2" xfId="20005" xr:uid="{C629BCCB-DEA1-46F1-8FCC-A0F4FCAC0B9B}"/>
    <cellStyle name="Normal 2 10 4 5" xfId="24325" xr:uid="{D3B42B4B-9B2D-4347-967B-69A50EED4634}"/>
    <cellStyle name="Normal 2 10 4 6" xfId="13402" xr:uid="{0F9FA0E0-BEE7-41CF-AF3D-4AB2C0132119}"/>
    <cellStyle name="Normal 2 10 5" xfId="2504" xr:uid="{00000000-0005-0000-0000-00007E030000}"/>
    <cellStyle name="Normal 2 10 5 2" xfId="5783" xr:uid="{35CEC759-4A6C-40CC-BF8A-236861E32D53}"/>
    <cellStyle name="Normal 2 10 5 2 2" xfId="28491" xr:uid="{45F6E169-BB30-4E7B-9E02-EE4370FD78A0}"/>
    <cellStyle name="Normal 2 10 5 2 3" xfId="15175" xr:uid="{1C2128C8-39D5-467D-B67D-C52C1ACE183E}"/>
    <cellStyle name="Normal 2 10 5 3" xfId="7628" xr:uid="{58E3CCDA-41AC-456B-8B87-365313B280B1}"/>
    <cellStyle name="Normal 2 10 5 3 2" xfId="18008" xr:uid="{3B8B6460-2202-4356-BD8D-D6C673D66CAF}"/>
    <cellStyle name="Normal 2 10 5 4" xfId="10461" xr:uid="{7BD48EB6-81F0-4168-9D24-324DCFC2998C}"/>
    <cellStyle name="Normal 2 10 5 4 2" xfId="20841" xr:uid="{E05399EA-7298-4A1B-8A5D-E719A730BCFD}"/>
    <cellStyle name="Normal 2 10 5 5" xfId="23021" xr:uid="{A4F06588-7611-44B0-941D-2B3DAE839F8A}"/>
    <cellStyle name="Normal 2 10 5 6" xfId="12891" xr:uid="{77731914-FBAD-4C62-8728-7EB91800362C}"/>
    <cellStyle name="Normal 2 10 6" xfId="2313" xr:uid="{00000000-0005-0000-0000-000078030000}"/>
    <cellStyle name="Normal 2 10 6 2" xfId="7439" xr:uid="{823EDB6F-E493-41CE-A857-F74FF97C3104}"/>
    <cellStyle name="Normal 2 10 6 2 2" xfId="28348" xr:uid="{F9D97EDC-77FD-4C92-8C2F-CB40999DFDDD}"/>
    <cellStyle name="Normal 2 10 6 2 3" xfId="17819" xr:uid="{F5C772A3-31A2-4AF6-92E9-FDFC9BB82E61}"/>
    <cellStyle name="Normal 2 10 6 3" xfId="10272" xr:uid="{97712D6C-5236-40BF-BEE6-725451375070}"/>
    <cellStyle name="Normal 2 10 6 3 2" xfId="20652" xr:uid="{68EC7E14-846C-47E4-A899-7D9526CC3A2A}"/>
    <cellStyle name="Normal 2 10 6 4" xfId="24082" xr:uid="{4D8E30FC-2E63-43FE-A0C3-711DD8F4D046}"/>
    <cellStyle name="Normal 2 10 6 5" xfId="14986" xr:uid="{1181DD5C-0855-4543-8E8D-3FA0D1405AC4}"/>
    <cellStyle name="Normal 2 10 7" xfId="3787" xr:uid="{518FA295-D8E6-4FED-B958-7995796B86E0}"/>
    <cellStyle name="Normal 2 10 7 2" xfId="8625" xr:uid="{DF8E0C14-C08B-4D4E-8B85-5D64FADE70B5}"/>
    <cellStyle name="Normal 2 10 7 2 2" xfId="19005" xr:uid="{ACBA6765-E82B-40E4-8880-08D673526B82}"/>
    <cellStyle name="Normal 2 10 7 3" xfId="11458" xr:uid="{B3B5DF78-D8AF-4EDA-998E-39990D31FCD8}"/>
    <cellStyle name="Normal 2 10 7 3 2" xfId="21838" xr:uid="{92F6B062-43CF-4C49-BC32-F58100DAAC0E}"/>
    <cellStyle name="Normal 2 10 7 4" xfId="26543" xr:uid="{740D2E73-59CD-42D3-B046-5A1CFF56CCE5}"/>
    <cellStyle name="Normal 2 10 7 5" xfId="16172" xr:uid="{E850A9D8-B814-422E-8901-B9B7BCB32F8B}"/>
    <cellStyle name="Normal 2 10 8" xfId="5039" xr:uid="{8B8E9146-C08B-4340-A020-2D969D66A976}"/>
    <cellStyle name="Normal 2 10 8 2" xfId="14335" xr:uid="{E740B02E-4A03-4B04-9557-5007D61D822E}"/>
    <cellStyle name="Normal 2 10 9" xfId="6788" xr:uid="{93F39D5F-0B91-48F9-A606-E5256C9A4BF8}"/>
    <cellStyle name="Normal 2 10 9 2" xfId="17168" xr:uid="{02CFE5B8-BBCE-4940-BE7B-08B07D6A68F7}"/>
    <cellStyle name="Normal 2 11" xfId="688" xr:uid="{00000000-0005-0000-0000-00005C040000}"/>
    <cellStyle name="Normal 2 11 10" xfId="9626" xr:uid="{7548FCAA-9289-4A47-BA79-68BAFF6D3460}"/>
    <cellStyle name="Normal 2 11 10 2" xfId="20006" xr:uid="{A173D02A-D76A-45AF-9D7E-CF93B835499F}"/>
    <cellStyle name="Normal 2 11 11" xfId="23296" xr:uid="{17368848-A1E5-4BD5-A1FE-E3698DB59D92}"/>
    <cellStyle name="Normal 2 11 12" xfId="12547" xr:uid="{CDFC12FC-8415-4608-AA79-491AC8CBA97C}"/>
    <cellStyle name="Normal 2 11 2" xfId="689" xr:uid="{00000000-0005-0000-0000-00005D040000}"/>
    <cellStyle name="Normal 2 11 2 2" xfId="690" xr:uid="{00000000-0005-0000-0000-00005E040000}"/>
    <cellStyle name="Normal 2 11 2 2 2" xfId="5046" xr:uid="{A121F22B-E9DC-42F4-B6C5-AB0316A4170F}"/>
    <cellStyle name="Normal 2 11 2 2 2 2" xfId="24720" xr:uid="{FB5F1BBE-6AB3-41AF-8185-463AD36EB213}"/>
    <cellStyle name="Normal 2 11 2 2 2 3" xfId="26689" xr:uid="{FF9964BB-61F7-4489-80BE-4BF8BFA0CAFD}"/>
    <cellStyle name="Normal 2 11 2 2 2 4" xfId="14342" xr:uid="{85C26CF3-9A61-41B4-9EFA-809A6A39FA16}"/>
    <cellStyle name="Normal 2 11 2 2 3" xfId="6795" xr:uid="{463C792A-969D-45EA-890B-D4320993EA6A}"/>
    <cellStyle name="Normal 2 11 2 2 3 2" xfId="27572" xr:uid="{2450452C-7EDC-4CDD-8592-E8D48DD6E376}"/>
    <cellStyle name="Normal 2 11 2 2 3 3" xfId="26774" xr:uid="{441DF291-444B-43E1-A2AC-6EDBE1179BC5}"/>
    <cellStyle name="Normal 2 11 2 2 3 4" xfId="17175" xr:uid="{E6E690B2-CFF4-4E20-8FE2-C1CE4943C2CE}"/>
    <cellStyle name="Normal 2 11 2 2 4" xfId="9628" xr:uid="{DB6D3923-1ED3-4A63-89AA-B99AC5FED05C}"/>
    <cellStyle name="Normal 2 11 2 2 4 2" xfId="29380" xr:uid="{70BD47A4-93BD-4240-828D-C84766DEECF7}"/>
    <cellStyle name="Normal 2 11 2 2 4 3" xfId="20008" xr:uid="{0E3F1D15-7B3C-4D4B-8FE1-584FDBF7F8E3}"/>
    <cellStyle name="Normal 2 11 2 2 5" xfId="24824" xr:uid="{EBA2E477-AD16-452A-88E4-24DD740FE92F}"/>
    <cellStyle name="Normal 2 11 2 2 6" xfId="13675" xr:uid="{0C357037-5A12-4E9F-A359-B6EE41BB8FAC}"/>
    <cellStyle name="Normal 2 11 2 3" xfId="2714" xr:uid="{00000000-0005-0000-0000-000082030000}"/>
    <cellStyle name="Normal 2 11 2 3 2" xfId="5931" xr:uid="{9A09F166-FA77-4869-954E-ADAB91502713}"/>
    <cellStyle name="Normal 2 11 2 3 2 2" xfId="27083" xr:uid="{D2CD80BB-9D3A-4852-8F45-D9B4481616CB}"/>
    <cellStyle name="Normal 2 11 2 3 2 3" xfId="15384" xr:uid="{F33F2DAC-F98D-48AB-8924-842E8DBA5A51}"/>
    <cellStyle name="Normal 2 11 2 3 3" xfId="7837" xr:uid="{B4A9C05E-4CE1-4774-BB3D-6872279E97A9}"/>
    <cellStyle name="Normal 2 11 2 3 3 2" xfId="18217" xr:uid="{B64314EC-7446-45FD-9DDF-84AD8E4E2989}"/>
    <cellStyle name="Normal 2 11 2 3 4" xfId="10670" xr:uid="{57A0FED7-EE91-4F36-B209-B14BD447FFDB}"/>
    <cellStyle name="Normal 2 11 2 3 4 2" xfId="21050" xr:uid="{4C7B949E-1FB9-4AAC-8BF3-235375D74781}"/>
    <cellStyle name="Normal 2 11 2 3 5" xfId="25371" xr:uid="{0DCA70EE-9F8E-474B-9424-83BEB2617289}"/>
    <cellStyle name="Normal 2 11 2 3 6" xfId="13140" xr:uid="{31C34A61-71BC-4FA9-A305-6233FF33ADB2}"/>
    <cellStyle name="Normal 2 11 2 4" xfId="4152" xr:uid="{6318FECA-3F45-4155-812A-21138AD32A2F}"/>
    <cellStyle name="Normal 2 11 2 4 2" xfId="8923" xr:uid="{B9EC27BE-90BB-40FA-83FF-1CD425CCCAAF}"/>
    <cellStyle name="Normal 2 11 2 4 2 2" xfId="29022" xr:uid="{3A3C317C-E6AC-433D-BEFA-7B1878C467AC}"/>
    <cellStyle name="Normal 2 11 2 4 2 3" xfId="19303" xr:uid="{0A00667E-00DE-44A3-AE8F-86910B1AEDDC}"/>
    <cellStyle name="Normal 2 11 2 4 3" xfId="11756" xr:uid="{D08207BA-352E-413A-819E-FA704D7726FA}"/>
    <cellStyle name="Normal 2 11 2 4 3 2" xfId="22136" xr:uid="{F91428F8-9EF9-4878-98DE-CE6DE92C1F16}"/>
    <cellStyle name="Normal 2 11 2 4 4" xfId="24821" xr:uid="{B6F9C03E-37D1-4BF4-A756-E837032DF0A1}"/>
    <cellStyle name="Normal 2 11 2 4 5" xfId="16470" xr:uid="{BEF11B16-C78A-4FD0-AFBE-C19E85D82267}"/>
    <cellStyle name="Normal 2 11 2 5" xfId="5045" xr:uid="{2109241C-B5BC-4E24-B38E-4BB82FE72988}"/>
    <cellStyle name="Normal 2 11 2 5 2" xfId="27693" xr:uid="{5798BFE2-BADB-43AD-945A-44D3BCAF67DE}"/>
    <cellStyle name="Normal 2 11 2 5 3" xfId="14341" xr:uid="{B3AFDC84-0E9C-4CF5-A8AB-E3F38705A0A1}"/>
    <cellStyle name="Normal 2 11 2 6" xfId="6794" xr:uid="{40B32340-8D5B-460B-8831-8EF4ACC8C41B}"/>
    <cellStyle name="Normal 2 11 2 6 2" xfId="17174" xr:uid="{996A3F2C-39EB-4707-A2F2-F78D870EB6E8}"/>
    <cellStyle name="Normal 2 11 2 7" xfId="9627" xr:uid="{52B71E2C-50C5-44A7-90E1-88009A44BF23}"/>
    <cellStyle name="Normal 2 11 2 7 2" xfId="20007" xr:uid="{A438D991-6F78-4109-A30C-894D3D31F343}"/>
    <cellStyle name="Normal 2 11 2 8" xfId="24104" xr:uid="{AF03A40D-7B56-4DA0-ADCC-41B065F1C27F}"/>
    <cellStyle name="Normal 2 11 2 9" xfId="12705" xr:uid="{5B829EA5-7AAB-4415-9D70-13C1EC52E975}"/>
    <cellStyle name="Normal 2 11 3" xfId="691" xr:uid="{00000000-0005-0000-0000-00005F040000}"/>
    <cellStyle name="Normal 2 11 3 2" xfId="4451" xr:uid="{E4AA06BD-7FE9-48CD-90B1-A362FCBD00C8}"/>
    <cellStyle name="Normal 2 11 3 2 2" xfId="9222" xr:uid="{F0550F66-C55F-492A-A3AD-90BFD7C6BBDC}"/>
    <cellStyle name="Normal 2 11 3 2 2 2" xfId="29215" xr:uid="{37E09FE3-3014-4F20-BFD7-8E250D838089}"/>
    <cellStyle name="Normal 2 11 3 2 2 3" xfId="19602" xr:uid="{3C72F442-633A-4228-8991-E78B9EB79B03}"/>
    <cellStyle name="Normal 2 11 3 2 3" xfId="12055" xr:uid="{B946B2CC-E385-4F3B-AAC6-D354A5957472}"/>
    <cellStyle name="Normal 2 11 3 2 3 2" xfId="22435" xr:uid="{E93E7978-5662-40B0-81D3-620034DA0316}"/>
    <cellStyle name="Normal 2 11 3 2 4" xfId="25492" xr:uid="{D84B4758-CB8C-4D79-8E7D-7EE6146C1370}"/>
    <cellStyle name="Normal 2 11 3 2 5" xfId="16769" xr:uid="{095285EF-4D64-4392-9B31-8190D4A20ED2}"/>
    <cellStyle name="Normal 2 11 3 3" xfId="5047" xr:uid="{E89A2EE6-1ED1-47F2-B0C8-EA5ED086468D}"/>
    <cellStyle name="Normal 2 11 3 3 2" xfId="26775" xr:uid="{8827C68F-BD88-4085-8760-A7E1A3FA6C26}"/>
    <cellStyle name="Normal 2 11 3 3 3" xfId="28720" xr:uid="{662A2953-B65F-4D77-BC6A-49B049514D0B}"/>
    <cellStyle name="Normal 2 11 3 3 4" xfId="14343" xr:uid="{FCA7E365-B79A-448B-BA9F-C1559274F769}"/>
    <cellStyle name="Normal 2 11 3 4" xfId="6796" xr:uid="{C614A644-0336-47E7-A754-B93549ACD5B1}"/>
    <cellStyle name="Normal 2 11 3 4 2" xfId="26104" xr:uid="{BD6077F8-424E-45BA-890F-381664F411F8}"/>
    <cellStyle name="Normal 2 11 3 4 3" xfId="27927" xr:uid="{91779748-978F-4488-92EC-023F7053C0F9}"/>
    <cellStyle name="Normal 2 11 3 4 4" xfId="17176" xr:uid="{E121E7C8-2AD4-413C-B568-6D6773F8980D}"/>
    <cellStyle name="Normal 2 11 3 5" xfId="9629" xr:uid="{A96993EA-D2CD-46B2-AA33-7CA4B13204C7}"/>
    <cellStyle name="Normal 2 11 3 5 2" xfId="29381" xr:uid="{F415137C-BA0B-471C-A285-A0165AA071B4}"/>
    <cellStyle name="Normal 2 11 3 5 3" xfId="20009" xr:uid="{69F6D4C8-E326-4E7C-A2F4-77FAD8FE2A55}"/>
    <cellStyle name="Normal 2 11 3 6" xfId="25039" xr:uid="{24C1CE92-4BC4-4CB8-9D5C-F637E06C03CE}"/>
    <cellStyle name="Normal 2 11 3 7" xfId="13676" xr:uid="{C070D5ED-9226-4525-8A50-EBFAA8BEBDF9}"/>
    <cellStyle name="Normal 2 11 4" xfId="692" xr:uid="{00000000-0005-0000-0000-000060040000}"/>
    <cellStyle name="Normal 2 11 4 2" xfId="5048" xr:uid="{B459AB12-4828-4AA2-8E40-F8B486715A2D}"/>
    <cellStyle name="Normal 2 11 4 2 2" xfId="25261" xr:uid="{5E960269-814D-4456-95E2-655708844D34}"/>
    <cellStyle name="Normal 2 11 4 2 3" xfId="26089" xr:uid="{2C256AD7-078B-4201-9285-BA4F52ED228D}"/>
    <cellStyle name="Normal 2 11 4 2 4" xfId="14344" xr:uid="{6A39B338-3722-45EB-8A96-EA61AD7CBAA7}"/>
    <cellStyle name="Normal 2 11 4 3" xfId="6797" xr:uid="{3CF92346-50DA-4EB4-9C5C-3CCF6DDBC05C}"/>
    <cellStyle name="Normal 2 11 4 3 2" xfId="28542" xr:uid="{B32E054C-5B25-4561-AF31-1988B222402D}"/>
    <cellStyle name="Normal 2 11 4 3 3" xfId="17177" xr:uid="{5B29483F-8037-4C59-95DF-1295B2B45F5D}"/>
    <cellStyle name="Normal 2 11 4 4" xfId="9630" xr:uid="{8C4681F5-AAAA-46E5-9AF1-527E58636B02}"/>
    <cellStyle name="Normal 2 11 4 4 2" xfId="20010" xr:uid="{E0A811DB-F42D-4E4B-B5CF-B8996681460E}"/>
    <cellStyle name="Normal 2 11 4 5" xfId="23097" xr:uid="{C8991AE7-7C46-4C24-A122-733EF8D1EDE0}"/>
    <cellStyle name="Normal 2 11 4 6" xfId="13403" xr:uid="{62845E8B-48F5-4245-B069-A95A01B8AF7B}"/>
    <cellStyle name="Normal 2 11 5" xfId="2564" xr:uid="{00000000-0005-0000-0000-000085030000}"/>
    <cellStyle name="Normal 2 11 5 2" xfId="5832" xr:uid="{3843DFB2-AF84-43EE-B4D8-AE7AFCBBA700}"/>
    <cellStyle name="Normal 2 11 5 2 2" xfId="27268" xr:uid="{8D4F960F-5476-4E3F-B11B-250FAC601B6D}"/>
    <cellStyle name="Normal 2 11 5 2 3" xfId="15235" xr:uid="{D0010BDF-DB6D-45C2-9BF5-B06545F845E0}"/>
    <cellStyle name="Normal 2 11 5 3" xfId="7688" xr:uid="{44B9F64B-A6E0-4186-B934-BA18663C252F}"/>
    <cellStyle name="Normal 2 11 5 3 2" xfId="18068" xr:uid="{97428237-8D3A-49DB-965A-577A4C3636D2}"/>
    <cellStyle name="Normal 2 11 5 4" xfId="10521" xr:uid="{671E1D28-6DC0-42BC-B9C0-60C548BCDE3F}"/>
    <cellStyle name="Normal 2 11 5 4 2" xfId="20901" xr:uid="{A880F3B5-688A-4283-B8C5-7C7FE41008B3}"/>
    <cellStyle name="Normal 2 11 5 5" xfId="23034" xr:uid="{3E971D98-ED51-449C-8034-B00CD32D0621}"/>
    <cellStyle name="Normal 2 11 5 6" xfId="12951" xr:uid="{E1E1477C-2118-45A7-9CD4-049AB2E9D66F}"/>
    <cellStyle name="Normal 2 11 6" xfId="2314" xr:uid="{00000000-0005-0000-0000-00007F030000}"/>
    <cellStyle name="Normal 2 11 6 2" xfId="7440" xr:uid="{69E11F5C-F7BF-4C8E-AD28-0E8B14D6579A}"/>
    <cellStyle name="Normal 2 11 6 2 2" xfId="26937" xr:uid="{9E12E909-DDE7-4313-AB68-987C5001D703}"/>
    <cellStyle name="Normal 2 11 6 2 3" xfId="17820" xr:uid="{373AEC07-D39E-4183-8813-DBA35C3F2492}"/>
    <cellStyle name="Normal 2 11 6 3" xfId="10273" xr:uid="{539AB551-65C7-4741-B5A2-D5FCDB5026CD}"/>
    <cellStyle name="Normal 2 11 6 3 2" xfId="20653" xr:uid="{A8188C4A-C06A-45AD-B4D1-6BC021A6D367}"/>
    <cellStyle name="Normal 2 11 6 4" xfId="22765" xr:uid="{116E2B37-4337-40A3-B329-BE5487142260}"/>
    <cellStyle name="Normal 2 11 6 5" xfId="14987" xr:uid="{67241E7E-C338-4013-BCAF-399ABDFB593E}"/>
    <cellStyle name="Normal 2 11 7" xfId="3918" xr:uid="{06BB3BE3-9D12-4985-BD31-756EEB205484}"/>
    <cellStyle name="Normal 2 11 7 2" xfId="8749" xr:uid="{F57683C8-A1C4-4944-8FD6-7F4EE5939C8F}"/>
    <cellStyle name="Normal 2 11 7 2 2" xfId="19129" xr:uid="{CE16FD75-23A0-4DCC-BFCD-A73B6318A001}"/>
    <cellStyle name="Normal 2 11 7 3" xfId="11582" xr:uid="{82F203D4-7521-454E-A00F-E5AD75C1763C}"/>
    <cellStyle name="Normal 2 11 7 3 2" xfId="21962" xr:uid="{FB0B6F23-F158-4F56-B6D4-B7BC8BEDF650}"/>
    <cellStyle name="Normal 2 11 7 4" xfId="26485" xr:uid="{DBD1EC51-B97B-4FB0-A2A1-503AD5AA6633}"/>
    <cellStyle name="Normal 2 11 7 5" xfId="16296" xr:uid="{C552E4D6-655E-41D0-87B8-4B144DD82BBF}"/>
    <cellStyle name="Normal 2 11 8" xfId="5044" xr:uid="{1F883003-EC5B-4260-8FC9-7C6DB9ABE434}"/>
    <cellStyle name="Normal 2 11 8 2" xfId="14340" xr:uid="{C0136DF8-21E1-4D0E-9F14-3B063A768726}"/>
    <cellStyle name="Normal 2 11 9" xfId="6793" xr:uid="{44DE699F-26F4-406B-AC29-3FB1BDB84D9D}"/>
    <cellStyle name="Normal 2 11 9 2" xfId="17173" xr:uid="{17C94238-CFBE-4971-BCCC-B358BCF6191F}"/>
    <cellStyle name="Normal 2 12" xfId="693" xr:uid="{00000000-0005-0000-0000-000061040000}"/>
    <cellStyle name="Normal 2 12 10" xfId="24314" xr:uid="{C4B1694A-5BCF-45DE-9B73-CFCDB20B6893}"/>
    <cellStyle name="Normal 2 12 11" xfId="12548" xr:uid="{BFFFDA71-7163-41DB-9A19-3654BD8B95EB}"/>
    <cellStyle name="Normal 2 12 2" xfId="694" xr:uid="{00000000-0005-0000-0000-000062040000}"/>
    <cellStyle name="Normal 2 12 2 2" xfId="3146" xr:uid="{00000000-0005-0000-0000-000088030000}"/>
    <cellStyle name="Normal 2 12 2 2 2" xfId="6203" xr:uid="{6C071AA9-8052-4A19-BBC4-C8E53F832150}"/>
    <cellStyle name="Normal 2 12 2 2 2 2" xfId="25989" xr:uid="{F695E4B9-4BC3-47BC-9CA0-3B7921F5510E}"/>
    <cellStyle name="Normal 2 12 2 2 2 3" xfId="27229" xr:uid="{38AFDA61-A737-403B-A881-135D42BED6E6}"/>
    <cellStyle name="Normal 2 12 2 2 2 4" xfId="15772" xr:uid="{FD12E452-2EC6-4BC0-9A90-3CB71518575D}"/>
    <cellStyle name="Normal 2 12 2 2 3" xfId="8225" xr:uid="{EC34CF9E-73C1-4F11-877E-764BEF518540}"/>
    <cellStyle name="Normal 2 12 2 2 3 2" xfId="28870" xr:uid="{6779F0AC-58B0-4A9E-9D88-CC257E668B5C}"/>
    <cellStyle name="Normal 2 12 2 2 3 3" xfId="18605" xr:uid="{A4154F23-51F5-449E-8A05-FDD905E69D20}"/>
    <cellStyle name="Normal 2 12 2 2 4" xfId="11058" xr:uid="{D0A10C70-916A-4888-9EEA-ED28F8E4FF6D}"/>
    <cellStyle name="Normal 2 12 2 2 4 2" xfId="21438" xr:uid="{CF5B5B14-00CE-4717-B460-9F1F01FE11E2}"/>
    <cellStyle name="Normal 2 12 2 2 5" xfId="23631" xr:uid="{26CF3B86-1C4D-4D2A-A134-D8A6565FFB65}"/>
    <cellStyle name="Normal 2 12 2 2 6" xfId="13677" xr:uid="{873C0DE1-ED71-4AE4-AD00-59466186DF89}"/>
    <cellStyle name="Normal 2 12 2 3" xfId="4153" xr:uid="{D6D889A8-360D-4F80-BE4E-266A6A20A4BF}"/>
    <cellStyle name="Normal 2 12 2 3 2" xfId="8924" xr:uid="{A16E22F0-1D4D-45A4-AA47-286B6C3ADAA3}"/>
    <cellStyle name="Normal 2 12 2 3 2 2" xfId="29023" xr:uid="{83CBF888-FA03-447F-8596-28C7633A1CC7}"/>
    <cellStyle name="Normal 2 12 2 3 2 3" xfId="19304" xr:uid="{538EA8EF-BD3F-48CE-8778-1FD143DD9B26}"/>
    <cellStyle name="Normal 2 12 2 3 3" xfId="11757" xr:uid="{F3A7152B-C212-4717-A9E4-13C63A060CD2}"/>
    <cellStyle name="Normal 2 12 2 3 3 2" xfId="22137" xr:uid="{CD431837-B461-4DAD-AEF5-D8B2EA3EC706}"/>
    <cellStyle name="Normal 2 12 2 3 4" xfId="25525" xr:uid="{7C6351C7-1DF0-49F4-89CA-46204D01BE09}"/>
    <cellStyle name="Normal 2 12 2 3 5" xfId="16471" xr:uid="{B1C6F4CE-8387-4716-88CE-B2A151364380}"/>
    <cellStyle name="Normal 2 12 2 4" xfId="5050" xr:uid="{F62C2ABC-1BB4-4029-953A-D59273C67F6E}"/>
    <cellStyle name="Normal 2 12 2 4 2" xfId="26665" xr:uid="{0B9CEAF7-1404-42E7-A05F-D198DDED00CE}"/>
    <cellStyle name="Normal 2 12 2 4 3" xfId="26012" xr:uid="{9DEAB642-BE4E-4E78-A67E-70699AD08010}"/>
    <cellStyle name="Normal 2 12 2 4 4" xfId="14346" xr:uid="{48070E90-91AC-435A-A5A8-EE27C64ECD30}"/>
    <cellStyle name="Normal 2 12 2 5" xfId="6799" xr:uid="{BDA83EE7-03C3-42D1-A66E-72EC9F67172F}"/>
    <cellStyle name="Normal 2 12 2 5 2" xfId="27692" xr:uid="{687265EA-AABC-48CA-A712-B105A5D5D19F}"/>
    <cellStyle name="Normal 2 12 2 5 3" xfId="17179" xr:uid="{82FC7CC3-B637-4692-A214-3CD7CFD6DF5D}"/>
    <cellStyle name="Normal 2 12 2 6" xfId="9632" xr:uid="{1638419B-06C1-42AB-9F98-77B9A86A3617}"/>
    <cellStyle name="Normal 2 12 2 6 2" xfId="20012" xr:uid="{6079A914-03B8-4C16-8E6F-9BCDF6ACEFB3}"/>
    <cellStyle name="Normal 2 12 2 7" xfId="23840" xr:uid="{7C71DCE9-5F17-4CC9-9737-9F99AF9F3569}"/>
    <cellStyle name="Normal 2 12 2 8" xfId="12706" xr:uid="{8DDC709A-75C5-4897-9B52-E8F6F1A3181B}"/>
    <cellStyle name="Normal 2 12 3" xfId="695" xr:uid="{00000000-0005-0000-0000-000063040000}"/>
    <cellStyle name="Normal 2 12 3 2" xfId="5051" xr:uid="{CCC813CD-B7C3-42C7-A528-E5AC42534405}"/>
    <cellStyle name="Normal 2 12 3 2 2" xfId="25266" xr:uid="{A77A91DB-57CE-4117-B9A7-D2B1DBB076DB}"/>
    <cellStyle name="Normal 2 12 3 2 3" xfId="28128" xr:uid="{F62CBC98-6ADF-4C8A-8ADE-D1476DB1C7F4}"/>
    <cellStyle name="Normal 2 12 3 2 4" xfId="14347" xr:uid="{1A6A9825-4FB8-448D-8E8D-BB1048C7D29A}"/>
    <cellStyle name="Normal 2 12 3 3" xfId="6800" xr:uid="{1CFA7D1D-7493-40E9-BCE4-7710842CBAFE}"/>
    <cellStyle name="Normal 2 12 3 3 2" xfId="28732" xr:uid="{41CD5769-6139-4791-9F18-3E8DFDE530F4}"/>
    <cellStyle name="Normal 2 12 3 3 3" xfId="28262" xr:uid="{C966000D-184A-49D0-A2FF-DE2BB300B107}"/>
    <cellStyle name="Normal 2 12 3 3 4" xfId="17180" xr:uid="{EBA3E272-AFDC-446B-977E-9F575C9FF67C}"/>
    <cellStyle name="Normal 2 12 3 4" xfId="9633" xr:uid="{C2EE0B6B-E4B6-4424-B574-89BE29F83862}"/>
    <cellStyle name="Normal 2 12 3 4 2" xfId="26925" xr:uid="{D86BA0A1-F63D-4904-BE59-A0269A7B455F}"/>
    <cellStyle name="Normal 2 12 3 4 3" xfId="29382" xr:uid="{787C53C1-CC97-472E-BB39-879554D19472}"/>
    <cellStyle name="Normal 2 12 3 4 4" xfId="20013" xr:uid="{CD4337CD-DEB4-435A-8FF3-AA4B0D6DFDB8}"/>
    <cellStyle name="Normal 2 12 3 5" xfId="24527" xr:uid="{A71F60CB-D922-4F5A-9AD6-54A8BDC0EB0C}"/>
    <cellStyle name="Normal 2 12 3 6" xfId="26865" xr:uid="{1D230C7E-42DC-4938-B1D1-54C79D0144FB}"/>
    <cellStyle name="Normal 2 12 3 7" xfId="13404" xr:uid="{87A5CEEB-4A97-4BFC-BAA5-FB0FCC8F2AB3}"/>
    <cellStyle name="Normal 2 12 4" xfId="2715" xr:uid="{00000000-0005-0000-0000-00008A030000}"/>
    <cellStyle name="Normal 2 12 4 2" xfId="5932" xr:uid="{6EDD2CC7-2227-43CD-82A7-24FAE130A86C}"/>
    <cellStyle name="Normal 2 12 4 2 2" xfId="26959" xr:uid="{024009E2-69BC-4D14-85E4-41DAC904AAC2}"/>
    <cellStyle name="Normal 2 12 4 2 3" xfId="15385" xr:uid="{038E392B-4452-45D1-8175-0D0EF474C8A6}"/>
    <cellStyle name="Normal 2 12 4 3" xfId="7838" xr:uid="{E0B3EA40-2C1C-44F2-B694-F9521881BF73}"/>
    <cellStyle name="Normal 2 12 4 3 2" xfId="18218" xr:uid="{B472CFE4-A8DF-4F8A-BE9A-CF47B3E19988}"/>
    <cellStyle name="Normal 2 12 4 4" xfId="10671" xr:uid="{D99342C7-A30D-4D14-8108-8C3DECC0681A}"/>
    <cellStyle name="Normal 2 12 4 4 2" xfId="21051" xr:uid="{C3B3BD40-4897-4BAB-AE6F-B5D7241EEB89}"/>
    <cellStyle name="Normal 2 12 4 5" xfId="23046" xr:uid="{403BE773-368D-4016-90E9-A4AFA6A0328E}"/>
    <cellStyle name="Normal 2 12 4 6" xfId="13141" xr:uid="{35741350-EEE0-4A6C-A2C8-88454173C03D}"/>
    <cellStyle name="Normal 2 12 5" xfId="2315" xr:uid="{00000000-0005-0000-0000-000086030000}"/>
    <cellStyle name="Normal 2 12 5 2" xfId="7441" xr:uid="{DC74244F-CEF2-40BA-8E8B-AA2F626EA3B1}"/>
    <cellStyle name="Normal 2 12 5 2 2" xfId="27190" xr:uid="{12ED516D-C73E-4159-ABAD-D572C6B0472C}"/>
    <cellStyle name="Normal 2 12 5 2 3" xfId="17821" xr:uid="{A3327FF1-3D14-4461-8F48-9B893F7E937A}"/>
    <cellStyle name="Normal 2 12 5 3" xfId="10274" xr:uid="{2F6BF530-90FD-4764-B767-726AEAE083C0}"/>
    <cellStyle name="Normal 2 12 5 3 2" xfId="20654" xr:uid="{086AB441-B602-4A8B-8825-81A7CE08EDE3}"/>
    <cellStyle name="Normal 2 12 5 4" xfId="23382" xr:uid="{1930B0EF-6E92-4AD4-91BE-C5868B2324D3}"/>
    <cellStyle name="Normal 2 12 5 5" xfId="14988" xr:uid="{24197653-0156-4DCD-AAC4-185551D9B75C}"/>
    <cellStyle name="Normal 2 12 6" xfId="3919" xr:uid="{862F9C56-87FC-4028-AEE0-D599749BAE49}"/>
    <cellStyle name="Normal 2 12 6 2" xfId="8750" xr:uid="{4FE3C1CA-2370-4773-903B-43E21AD7A1A4}"/>
    <cellStyle name="Normal 2 12 6 2 2" xfId="28974" xr:uid="{88234ACF-7E58-4A8D-8098-E71BB925D1F5}"/>
    <cellStyle name="Normal 2 12 6 2 3" xfId="19130" xr:uid="{8A0FA511-4F05-41B9-9E2A-8EDE7BD4E1C5}"/>
    <cellStyle name="Normal 2 12 6 3" xfId="11583" xr:uid="{42E6267B-FCAD-4BAE-BAD2-0197454CED5A}"/>
    <cellStyle name="Normal 2 12 6 3 2" xfId="21963" xr:uid="{9BEE1500-3526-4456-B1DE-487CBCA099FF}"/>
    <cellStyle name="Normal 2 12 6 4" xfId="27261" xr:uid="{9509CF65-F4CD-4A01-B23A-D9B9F2577566}"/>
    <cellStyle name="Normal 2 12 6 5" xfId="16297" xr:uid="{32B63F1B-CB00-443A-B658-9EF61CC085BF}"/>
    <cellStyle name="Normal 2 12 7" xfId="5049" xr:uid="{205DCC1C-D8B2-45D1-9E98-A8EC02216FA7}"/>
    <cellStyle name="Normal 2 12 7 2" xfId="27216" xr:uid="{0DCF1CAA-9412-4493-867B-E55880945362}"/>
    <cellStyle name="Normal 2 12 7 3" xfId="14345" xr:uid="{45B08D12-5F3A-46E1-8825-F340495B8EA6}"/>
    <cellStyle name="Normal 2 12 8" xfId="6798" xr:uid="{3E9A390C-A202-4D43-8789-BFABD91A663E}"/>
    <cellStyle name="Normal 2 12 8 2" xfId="17178" xr:uid="{D6CDDCE8-823E-46BE-93B7-C9BAD3FB48F6}"/>
    <cellStyle name="Normal 2 12 9" xfId="9631" xr:uid="{9A2B37B7-75C6-4AB4-A526-78B3BAB40987}"/>
    <cellStyle name="Normal 2 12 9 2" xfId="20011" xr:uid="{FD04D961-0A2A-4BFA-9186-70C7CDAB289E}"/>
    <cellStyle name="Normal 2 13" xfId="696" xr:uid="{00000000-0005-0000-0000-000064040000}"/>
    <cellStyle name="Normal 2 13 10" xfId="12549" xr:uid="{607C6339-EF34-4CA7-B007-093589A9DFF1}"/>
    <cellStyle name="Normal 2 13 2" xfId="697" xr:uid="{00000000-0005-0000-0000-000065040000}"/>
    <cellStyle name="Normal 2 13 2 2" xfId="2896" xr:uid="{00000000-0005-0000-0000-00008D030000}"/>
    <cellStyle name="Normal 2 13 2 2 2" xfId="6081" xr:uid="{E7CD39CE-381A-480F-8304-93B35A1E0682}"/>
    <cellStyle name="Normal 2 13 2 2 2 2" xfId="28009" xr:uid="{9854EA64-D986-4B49-A540-0ECA80FCEA37}"/>
    <cellStyle name="Normal 2 13 2 2 2 3" xfId="26642" xr:uid="{3F1FD5B6-B6CD-4ACB-81A0-D882C93C8B85}"/>
    <cellStyle name="Normal 2 13 2 2 2 4" xfId="15559" xr:uid="{870D363D-9308-4DD1-890B-6775A99DE0C9}"/>
    <cellStyle name="Normal 2 13 2 2 3" xfId="8012" xr:uid="{25095A88-A81D-42AE-AF2C-DBADA90D3AC1}"/>
    <cellStyle name="Normal 2 13 2 2 3 2" xfId="27897" xr:uid="{312B33F7-0587-48D5-B937-0C1DDA6D7348}"/>
    <cellStyle name="Normal 2 13 2 2 3 3" xfId="18392" xr:uid="{E002EEA5-C0DA-4285-A382-40BA20D929BD}"/>
    <cellStyle name="Normal 2 13 2 2 4" xfId="10845" xr:uid="{71BB9C2D-DF6D-459D-95F5-030FDE47A73E}"/>
    <cellStyle name="Normal 2 13 2 2 4 2" xfId="21225" xr:uid="{C52CE360-551D-43D7-8E1F-982CAD2A7CE3}"/>
    <cellStyle name="Normal 2 13 2 2 5" xfId="24830" xr:uid="{17456269-B238-4D4B-AB28-04A2ABB60D54}"/>
    <cellStyle name="Normal 2 13 2 2 6" xfId="13405" xr:uid="{38B46987-3AED-480E-8634-DEC961362DBF}"/>
    <cellStyle name="Normal 2 13 2 3" xfId="5053" xr:uid="{C9DD66FA-B797-44BE-9410-5751FBD68DB7}"/>
    <cellStyle name="Normal 2 13 2 3 2" xfId="25400" xr:uid="{D76BF7DB-D0CE-4DA6-8D43-039205485AB8}"/>
    <cellStyle name="Normal 2 13 2 3 3" xfId="28711" xr:uid="{A8A6D2A8-1314-49BF-8395-21ABE9006B2F}"/>
    <cellStyle name="Normal 2 13 2 3 4" xfId="14349" xr:uid="{3E9E1CEC-20B8-4297-AF85-22B2129D76E3}"/>
    <cellStyle name="Normal 2 13 2 4" xfId="6802" xr:uid="{5B4DBFDA-5B2E-45CA-A5D1-EE20766DBB63}"/>
    <cellStyle name="Normal 2 13 2 4 2" xfId="26581" xr:uid="{3C5FB58E-3930-4A1D-AAA5-9891C20A8A77}"/>
    <cellStyle name="Normal 2 13 2 4 3" xfId="26781" xr:uid="{D38BDE4A-B84E-4801-ADA2-55FE88D7D48E}"/>
    <cellStyle name="Normal 2 13 2 4 4" xfId="17182" xr:uid="{35B851E9-70DE-4CEE-AE83-D37F0EA6D399}"/>
    <cellStyle name="Normal 2 13 2 5" xfId="9635" xr:uid="{955ACF57-2DC0-4076-81F5-1243B7117EF2}"/>
    <cellStyle name="Normal 2 13 2 5 2" xfId="29383" xr:uid="{4DA17BA7-05FA-4293-AD12-06B398A16DA6}"/>
    <cellStyle name="Normal 2 13 2 5 3" xfId="20015" xr:uid="{213CDD61-EBBA-4353-A7AD-8D16FE7D192B}"/>
    <cellStyle name="Normal 2 13 2 6" xfId="23568" xr:uid="{A0A782DB-AEF9-44EF-BB70-DDB14D6F3F53}"/>
    <cellStyle name="Normal 2 13 2 7" xfId="12707" xr:uid="{49B418C9-0409-418F-8BC6-D6E3895FCCE4}"/>
    <cellStyle name="Normal 2 13 3" xfId="698" xr:uid="{00000000-0005-0000-0000-000066040000}"/>
    <cellStyle name="Normal 2 13 3 2" xfId="5054" xr:uid="{16B57749-BC2F-4EBA-8A66-16C913CCE0A7}"/>
    <cellStyle name="Normal 2 13 3 2 2" xfId="26675" xr:uid="{4CE37BDF-DDA6-4EF4-A8BE-19F02199E1C5}"/>
    <cellStyle name="Normal 2 13 3 2 3" xfId="26169" xr:uid="{C0B932BA-994D-4246-B559-E24B1500E6E2}"/>
    <cellStyle name="Normal 2 13 3 2 4" xfId="14350" xr:uid="{4B9D994D-9B7F-4BAE-9A81-F34F5BDEB577}"/>
    <cellStyle name="Normal 2 13 3 3" xfId="6803" xr:uid="{629CD0E2-4D5B-451A-B552-F635A4777AA9}"/>
    <cellStyle name="Normal 2 13 3 3 2" xfId="27352" xr:uid="{38F693FB-6BC9-4DE0-96E1-669B38E1019A}"/>
    <cellStyle name="Normal 2 13 3 3 3" xfId="27785" xr:uid="{9680442B-8245-4246-A718-160A9B4BF8B1}"/>
    <cellStyle name="Normal 2 13 3 3 4" xfId="17183" xr:uid="{8323F49B-5484-4FB6-A4F9-5C80BEBC965C}"/>
    <cellStyle name="Normal 2 13 3 4" xfId="9636" xr:uid="{F3E931C3-F020-4CB7-9A99-B88618CE1F14}"/>
    <cellStyle name="Normal 2 13 3 4 2" xfId="29384" xr:uid="{D01D4042-F080-4C53-BD18-CDD381A6175C}"/>
    <cellStyle name="Normal 2 13 3 4 3" xfId="20016" xr:uid="{6DB56589-5B17-4810-8000-63FFF2681DCE}"/>
    <cellStyle name="Normal 2 13 3 5" xfId="23212" xr:uid="{7BF45036-8F2B-49EA-B7BD-11796D6E0761}"/>
    <cellStyle name="Normal 2 13 3 6" xfId="13142" xr:uid="{F3A004A6-7AA8-48A4-9171-2AFF8C2B85B7}"/>
    <cellStyle name="Normal 2 13 4" xfId="2316" xr:uid="{00000000-0005-0000-0000-00008B030000}"/>
    <cellStyle name="Normal 2 13 4 2" xfId="7442" xr:uid="{9FDCFD15-2045-4A73-B622-AAF6F3D2DB93}"/>
    <cellStyle name="Normal 2 13 4 2 2" xfId="27132" xr:uid="{BF7D1718-C9FB-4127-BC76-F04B7B5D282A}"/>
    <cellStyle name="Normal 2 13 4 2 3" xfId="17822" xr:uid="{21DDEA4D-1D09-4C5B-962F-FF6625B56D26}"/>
    <cellStyle name="Normal 2 13 4 3" xfId="10275" xr:uid="{940BD426-6BBD-4FF7-93CB-9B9049819199}"/>
    <cellStyle name="Normal 2 13 4 3 2" xfId="20655" xr:uid="{3E70BC60-4938-42BA-ADAC-D4256578727F}"/>
    <cellStyle name="Normal 2 13 4 4" xfId="23221" xr:uid="{BDD319B5-62A8-4F8E-837C-6526D1A0B017}"/>
    <cellStyle name="Normal 2 13 4 5" xfId="14989" xr:uid="{E57267F2-BDCA-4007-B707-B4B798846748}"/>
    <cellStyle name="Normal 2 13 5" xfId="3920" xr:uid="{AC20E962-BB90-4FD9-AACA-F35BDE47B5CC}"/>
    <cellStyle name="Normal 2 13 5 2" xfId="8751" xr:uid="{B76659DB-71A3-4D9A-81B3-85C900BAE2A4}"/>
    <cellStyle name="Normal 2 13 5 2 2" xfId="28975" xr:uid="{ABE0CF6F-4A69-4581-B8E2-387E2E91F688}"/>
    <cellStyle name="Normal 2 13 5 2 3" xfId="19131" xr:uid="{2EEF2137-3ACA-45D2-BDD9-EC95A5EF6D5A}"/>
    <cellStyle name="Normal 2 13 5 3" xfId="11584" xr:uid="{B612831D-FB7F-41B9-906D-ADCD843F1893}"/>
    <cellStyle name="Normal 2 13 5 3 2" xfId="21964" xr:uid="{E4933414-0080-41AE-BF13-7DEFA8A01D4A}"/>
    <cellStyle name="Normal 2 13 5 4" xfId="24186" xr:uid="{93C18363-F828-42DA-900A-A93383C46AF8}"/>
    <cellStyle name="Normal 2 13 5 5" xfId="16298" xr:uid="{8071185E-916E-422A-8C47-1CEDA5601695}"/>
    <cellStyle name="Normal 2 13 6" xfId="5052" xr:uid="{7B2222A7-5518-4240-ABEF-BB54564377AF}"/>
    <cellStyle name="Normal 2 13 6 2" xfId="28664" xr:uid="{509D706F-B397-497B-B228-7E14A9FD0E9D}"/>
    <cellStyle name="Normal 2 13 6 3" xfId="28526" xr:uid="{995C575B-22C2-4EB5-9366-2DA73AF2183D}"/>
    <cellStyle name="Normal 2 13 6 4" xfId="14348" xr:uid="{B52B2403-5BC0-40BA-9B3C-4D3583CA869C}"/>
    <cellStyle name="Normal 2 13 7" xfId="6801" xr:uid="{51956793-B0A0-42C4-AF73-0CD50D0F0060}"/>
    <cellStyle name="Normal 2 13 7 2" xfId="25837" xr:uid="{B020079B-E1E3-4D6B-892E-4E6785B372D3}"/>
    <cellStyle name="Normal 2 13 7 3" xfId="17181" xr:uid="{6FABBDF4-5A02-47AC-8BBA-64ED8D97D7BD}"/>
    <cellStyle name="Normal 2 13 8" xfId="9634" xr:uid="{29066DE0-0AC4-40A5-A210-1F32B4403DD1}"/>
    <cellStyle name="Normal 2 13 8 2" xfId="20014" xr:uid="{40C4E7B4-633A-405F-98B9-71C300C04F3E}"/>
    <cellStyle name="Normal 2 13 9" xfId="23536" xr:uid="{E3D13D6F-55A0-45A0-8F71-C656C2403A8B}"/>
    <cellStyle name="Normal 2 14" xfId="699" xr:uid="{00000000-0005-0000-0000-000067040000}"/>
    <cellStyle name="Normal 2 14 10" xfId="12497" xr:uid="{E4B5DED5-9547-46A4-84B7-2070BD7594F5}"/>
    <cellStyle name="Normal 2 14 2" xfId="700" xr:uid="{00000000-0005-0000-0000-000068040000}"/>
    <cellStyle name="Normal 2 14 2 2" xfId="5056" xr:uid="{1363D8E9-2358-4A8D-9C52-EE95A4EF83AB}"/>
    <cellStyle name="Normal 2 14 2 2 2" xfId="23646" xr:uid="{858CFCC9-7183-4B2F-B333-E1BC88013BC4}"/>
    <cellStyle name="Normal 2 14 2 2 3" xfId="26029" xr:uid="{40B98B3B-FF7B-495D-BA61-32A07F1C7778}"/>
    <cellStyle name="Normal 2 14 2 2 4" xfId="14352" xr:uid="{AEA686FA-6D4B-45CB-AA24-5FCE2B657FDE}"/>
    <cellStyle name="Normal 2 14 2 3" xfId="6805" xr:uid="{B71CAB16-0D84-48BE-9FE6-E95E192B92BF}"/>
    <cellStyle name="Normal 2 14 2 3 2" xfId="26480" xr:uid="{4F89B049-78E2-40D9-B8C7-1D736BF01293}"/>
    <cellStyle name="Normal 2 14 2 3 3" xfId="17185" xr:uid="{EFE3F972-A6A9-417F-8812-50DAFD47C87F}"/>
    <cellStyle name="Normal 2 14 2 4" xfId="9638" xr:uid="{6CA6BDB9-9B84-4635-8818-F3FF250B3FF6}"/>
    <cellStyle name="Normal 2 14 2 4 2" xfId="20018" xr:uid="{8DA8322E-FA58-48C2-9857-5F86B153E87A}"/>
    <cellStyle name="Normal 2 14 2 5" xfId="24373" xr:uid="{CEF9AF8D-2CF6-4C9A-8003-3940DE7E9F12}"/>
    <cellStyle name="Normal 2 14 2 6" xfId="13678" xr:uid="{174C2A17-2022-4783-8EFD-559BCAD0B7C8}"/>
    <cellStyle name="Normal 2 14 3" xfId="2866" xr:uid="{00000000-0005-0000-0000-000091030000}"/>
    <cellStyle name="Normal 2 14 3 2" xfId="6073" xr:uid="{433CEF8A-6A09-4ED8-AB5B-0926C5EB880D}"/>
    <cellStyle name="Normal 2 14 3 2 2" xfId="28114" xr:uid="{ED8068E4-02E9-4FD7-B3C2-595B9801CF8B}"/>
    <cellStyle name="Normal 2 14 3 2 3" xfId="15529" xr:uid="{FD6EB884-8A67-412A-97AB-66F0E8320116}"/>
    <cellStyle name="Normal 2 14 3 3" xfId="7982" xr:uid="{BA1B966F-DF06-49F3-9029-ABF63BD6DC72}"/>
    <cellStyle name="Normal 2 14 3 3 2" xfId="18362" xr:uid="{B5AA080D-5C5E-4BF3-A5AF-C3BA3DFBB6E8}"/>
    <cellStyle name="Normal 2 14 3 4" xfId="10815" xr:uid="{08498F0A-B8A9-456B-824D-8206B1236DB3}"/>
    <cellStyle name="Normal 2 14 3 4 2" xfId="21195" xr:uid="{49E6165B-1E45-482D-A6DA-B1691A0050C5}"/>
    <cellStyle name="Normal 2 14 3 5" xfId="23790" xr:uid="{D5072974-2C03-4927-BE24-8778772FACC3}"/>
    <cellStyle name="Normal 2 14 3 6" xfId="13350" xr:uid="{7CB9BDEC-71AE-46E8-AC9D-08D2EC46FF1D}"/>
    <cellStyle name="Normal 2 14 4" xfId="2266" xr:uid="{00000000-0005-0000-0000-00008F030000}"/>
    <cellStyle name="Normal 2 14 4 2" xfId="7392" xr:uid="{0B907001-6677-447A-A6C2-0B09DF739454}"/>
    <cellStyle name="Normal 2 14 4 2 2" xfId="28253" xr:uid="{C0F8C62A-F16A-4B3C-AF8B-30750ECC8415}"/>
    <cellStyle name="Normal 2 14 4 2 3" xfId="17772" xr:uid="{3C0F6D6B-5410-44C0-A2DB-223EC0D3F1BC}"/>
    <cellStyle name="Normal 2 14 4 3" xfId="10225" xr:uid="{08302955-BB10-41D8-909E-3E8424E9FBB3}"/>
    <cellStyle name="Normal 2 14 4 3 2" xfId="20605" xr:uid="{3013B32C-E195-4AA3-8280-F836F29D0E34}"/>
    <cellStyle name="Normal 2 14 4 4" xfId="23519" xr:uid="{C86BF460-B055-49D0-BA39-328E04DA1CEE}"/>
    <cellStyle name="Normal 2 14 4 5" xfId="14939" xr:uid="{355B811E-59FE-40CC-B377-45F176EF503D}"/>
    <cellStyle name="Normal 2 14 5" xfId="3809" xr:uid="{D9DAA485-8357-442D-9B98-92C0F260699D}"/>
    <cellStyle name="Normal 2 14 5 2" xfId="8643" xr:uid="{FFA257BC-0620-463A-8892-FF98F7E2FEA9}"/>
    <cellStyle name="Normal 2 14 5 2 2" xfId="19023" xr:uid="{C254367F-4AEE-4169-94FB-52330374D4F4}"/>
    <cellStyle name="Normal 2 14 5 3" xfId="11476" xr:uid="{CC096F01-573E-4C8E-A134-F943EA1CE1B8}"/>
    <cellStyle name="Normal 2 14 5 3 2" xfId="21856" xr:uid="{440DB34D-A26C-498E-BEAB-741B827F6018}"/>
    <cellStyle name="Normal 2 14 5 4" xfId="26722" xr:uid="{72278402-EFDA-4577-8A0D-2FF38D6C0467}"/>
    <cellStyle name="Normal 2 14 5 5" xfId="16190" xr:uid="{23538F8E-01F0-4BE4-968D-C2682A3143FB}"/>
    <cellStyle name="Normal 2 14 6" xfId="5055" xr:uid="{003AE1A6-2D71-41E4-8367-493182C6B595}"/>
    <cellStyle name="Normal 2 14 6 2" xfId="14351" xr:uid="{5DC8EE2A-B3AE-479B-8C67-FF5DB3DD5D9A}"/>
    <cellStyle name="Normal 2 14 7" xfId="6804" xr:uid="{BFD99BEB-92C6-46EC-A90C-D7FFF9A4A6DD}"/>
    <cellStyle name="Normal 2 14 7 2" xfId="17184" xr:uid="{C535D681-CD2F-4176-A2D3-4607F3A12937}"/>
    <cellStyle name="Normal 2 14 8" xfId="9637" xr:uid="{4CC85F6F-785C-4071-B5FD-E355E9959BC3}"/>
    <cellStyle name="Normal 2 14 8 2" xfId="20017" xr:uid="{245A27DE-B47D-4235-8FF5-2773DE19B130}"/>
    <cellStyle name="Normal 2 14 9" xfId="25427" xr:uid="{55DD9E7F-4A86-4C45-BB96-9BFBCE3F7FCB}"/>
    <cellStyle name="Normal 2 15" xfId="701" xr:uid="{00000000-0005-0000-0000-000069040000}"/>
    <cellStyle name="Normal 2 15 2" xfId="702" xr:uid="{00000000-0005-0000-0000-00006A040000}"/>
    <cellStyle name="Normal 2 15 2 2" xfId="5058" xr:uid="{2BFEB100-9E5C-4387-B323-D67574CF9B7E}"/>
    <cellStyle name="Normal 2 15 2 2 2" xfId="26554" xr:uid="{A2B43DCB-B00A-482D-A40B-EE72A1E43D53}"/>
    <cellStyle name="Normal 2 15 2 2 3" xfId="14354" xr:uid="{3D68C065-92F3-43AB-99E1-4F65DB8487D7}"/>
    <cellStyle name="Normal 2 15 2 3" xfId="6807" xr:uid="{7B49F8A6-84DA-45DA-9ABE-2256DFC46515}"/>
    <cellStyle name="Normal 2 15 2 3 2" xfId="17187" xr:uid="{CAA3F761-7097-401C-A1B3-3B23208D0B9D}"/>
    <cellStyle name="Normal 2 15 2 4" xfId="9640" xr:uid="{5527F7A9-E05B-4E2E-9705-E11411FA6C58}"/>
    <cellStyle name="Normal 2 15 2 4 2" xfId="20020" xr:uid="{7503549F-4A4C-4279-AD31-4F76F925ABC4}"/>
    <cellStyle name="Normal 2 15 2 5" xfId="22892" xr:uid="{39EF4E33-F99E-4775-AB98-C096AB7B8D4D}"/>
    <cellStyle name="Normal 2 15 2 6" xfId="13353" xr:uid="{31590658-156D-4AB2-BE37-F7F99165142D}"/>
    <cellStyle name="Normal 2 15 3" xfId="5057" xr:uid="{2CBAD390-B99A-43FD-9248-D8EFF22F6AC0}"/>
    <cellStyle name="Normal 2 15 3 2" xfId="25722" xr:uid="{6A9C28D9-3083-46F9-BD79-130EB0FE65BE}"/>
    <cellStyle name="Normal 2 15 3 3" xfId="27308" xr:uid="{74C16C77-A14C-43B2-98C1-C7ADD053C533}"/>
    <cellStyle name="Normal 2 15 3 4" xfId="14353" xr:uid="{5D2F0C45-D806-4776-8CAB-00970BA81410}"/>
    <cellStyle name="Normal 2 15 4" xfId="6806" xr:uid="{6D31F998-186C-4A82-B044-AB8AC20D8683}"/>
    <cellStyle name="Normal 2 15 4 2" xfId="25634" xr:uid="{91E43EBE-1915-4800-B7E0-94D2E29B09F0}"/>
    <cellStyle name="Normal 2 15 4 3" xfId="17186" xr:uid="{623333CB-EDDB-4765-A904-CE9FBC3BF16B}"/>
    <cellStyle name="Normal 2 15 5" xfId="9639" xr:uid="{B7199FFC-96E7-4347-B276-3A7FC63208A7}"/>
    <cellStyle name="Normal 2 15 5 2" xfId="20019" xr:uid="{95357289-5930-45E0-BAB5-2E572F5D4028}"/>
    <cellStyle name="Normal 2 15 6" xfId="24644" xr:uid="{228E92B8-911F-4BEC-90AB-1F2260168AC5}"/>
    <cellStyle name="Normal 2 15 7" xfId="12655" xr:uid="{5EFFA12E-06D8-49A5-8274-9AAF4DD80AA9}"/>
    <cellStyle name="Normal 2 16" xfId="703" xr:uid="{00000000-0005-0000-0000-00006B040000}"/>
    <cellStyle name="Normal 2 16 2" xfId="5059" xr:uid="{51280BA4-E357-4EC2-9A34-789C36438E69}"/>
    <cellStyle name="Normal 2 16 2 2" xfId="25752" xr:uid="{CCCD803B-7AE1-4D41-ABE9-B9F6DA72F6FB}"/>
    <cellStyle name="Normal 2 16 2 3" xfId="14355" xr:uid="{8F0649BB-FB29-4495-8867-9DADDE3172C1}"/>
    <cellStyle name="Normal 2 16 3" xfId="6808" xr:uid="{4AF8C3FB-1633-48BC-AC40-61D949CAD707}"/>
    <cellStyle name="Normal 2 16 3 2" xfId="25304" xr:uid="{5BB29FFF-05A9-49BD-9902-2A0D82D89346}"/>
    <cellStyle name="Normal 2 16 3 3" xfId="17188" xr:uid="{A72A8BC0-DA84-4C90-9A1A-1B149D8DB9CF}"/>
    <cellStyle name="Normal 2 16 4" xfId="9641" xr:uid="{7769E6A8-C929-46BD-9D9B-0CE77F82B4BD}"/>
    <cellStyle name="Normal 2 16 4 2" xfId="20021" xr:uid="{1B964D72-BC3E-4B50-B774-79758B8AF137}"/>
    <cellStyle name="Normal 2 16 5" xfId="25116" xr:uid="{39C6474D-79C0-4B4E-B2DD-74132C6BA907}"/>
    <cellStyle name="Normal 2 16 6" xfId="12814" xr:uid="{6C7A0E04-A236-4994-AD69-90C1FC6ADB2C}"/>
    <cellStyle name="Normal 2 17" xfId="704" xr:uid="{00000000-0005-0000-0000-00006C040000}"/>
    <cellStyle name="Normal 2 17 2" xfId="6809" xr:uid="{1585CA1A-B0BC-44CA-B92E-8C4A5C1CAD0A}"/>
    <cellStyle name="Normal 2 17 2 2" xfId="24635" xr:uid="{3ED16BA5-56C6-4154-967B-867B46BD49CE}"/>
    <cellStyle name="Normal 2 17 2 3" xfId="17189" xr:uid="{568842C7-4E9D-4D74-8F9A-50A419319891}"/>
    <cellStyle name="Normal 2 17 3" xfId="9642" xr:uid="{68A23A47-558E-4E49-9C63-20825D5B2438}"/>
    <cellStyle name="Normal 2 17 3 2" xfId="22673" xr:uid="{B1FAF7FF-9E8C-4DA4-A408-DDB7E7A7F771}"/>
    <cellStyle name="Normal 2 17 3 3" xfId="20022" xr:uid="{E61D0583-2D14-4241-9338-5AB767513FAC}"/>
    <cellStyle name="Normal 2 17 4" xfId="22654" xr:uid="{2D14B024-0C15-4849-A1C9-CC6835BF0F10}"/>
    <cellStyle name="Normal 2 17 5" xfId="25999" xr:uid="{48156FCF-7B74-410D-844E-48DE9A4DB097}"/>
    <cellStyle name="Normal 2 17 6" xfId="14356" xr:uid="{0FDB1D7D-3738-4279-AFC1-D13102CF7782}"/>
    <cellStyle name="Normal 2 18" xfId="3779" xr:uid="{687AD789-15F4-45FC-8C5E-5A0C50946765}"/>
    <cellStyle name="Normal 2 18 2" xfId="8618" xr:uid="{D0E1F64E-A739-4764-9D73-CF87B51A5F00}"/>
    <cellStyle name="Normal 2 18 2 2" xfId="25820" xr:uid="{BEE5FA88-0071-4F52-8AB1-13C8648A6374}"/>
    <cellStyle name="Normal 2 18 2 3" xfId="18998" xr:uid="{F51F4F5B-90B2-4451-9A34-FF469B481271}"/>
    <cellStyle name="Normal 2 18 2 4" xfId="31000" xr:uid="{F18E5E9C-D8D8-4F69-9CEA-1EB84E6CB813}"/>
    <cellStyle name="Normal 2 18 2 5" xfId="30915" xr:uid="{C8A5B2B3-A9B4-4CC3-9248-93D24488B8AF}"/>
    <cellStyle name="Normal 2 18 3" xfId="11451" xr:uid="{CDA90886-5D08-49E0-9163-5C00974CD9B6}"/>
    <cellStyle name="Normal 2 18 3 2" xfId="24300" xr:uid="{0C326032-0FD6-4917-9657-495AC37DBBE3}"/>
    <cellStyle name="Normal 2 18 3 3" xfId="21831" xr:uid="{8A722C41-4A34-4A02-A2B3-53A584E5910E}"/>
    <cellStyle name="Normal 2 18 4" xfId="25128" xr:uid="{BA8BD175-2F83-4035-AE66-B7D2C8E6709A}"/>
    <cellStyle name="Normal 2 18 5" xfId="24075" xr:uid="{FE883123-03AC-49F1-B7FA-8A98A4DAAC28}"/>
    <cellStyle name="Normal 2 18 6" xfId="16165" xr:uid="{184E429F-5396-4319-8D7D-B20F7B31B908}"/>
    <cellStyle name="Normal 2 19" xfId="12345" xr:uid="{2851D229-502A-4D82-8490-01DA0EBA2159}"/>
    <cellStyle name="Normal 2 19 2" xfId="24057" xr:uid="{C9B81072-9CE2-4F0C-B5E2-CE8D5CE0A9C0}"/>
    <cellStyle name="Normal 2 19 3" xfId="24239" xr:uid="{1066F9CC-788C-4F68-89FE-9B9F75C44A5D}"/>
    <cellStyle name="Normal 2 19 4" xfId="25828" xr:uid="{5058E664-5536-45CD-84E0-6FADFD894F75}"/>
    <cellStyle name="Normal 2 19 5" xfId="24508" xr:uid="{D329221E-E5FF-44FA-92BC-FF4B1867B2F5}"/>
    <cellStyle name="Normal 2 19 6" xfId="29616" xr:uid="{903768B7-2C41-46B2-A4D0-9D86B34D41A4}"/>
    <cellStyle name="Normal 2 19 7" xfId="29590" xr:uid="{8AF71700-81D8-4687-AC91-003585AB8325}"/>
    <cellStyle name="Normal 2 19 7 2" xfId="30105" xr:uid="{C4AE6AE8-64C8-4402-93EB-4E613E643CC2}"/>
    <cellStyle name="Normal 2 19 8" xfId="31111" xr:uid="{AD9EAF03-CE2E-4033-B917-F2FC89D9335A}"/>
    <cellStyle name="Normal 2 19 8 2" xfId="31694" xr:uid="{E7154EF1-2601-4A7C-8056-AA513484E4A7}"/>
    <cellStyle name="Normal 2 2" xfId="705" xr:uid="{00000000-0005-0000-0000-00006D040000}"/>
    <cellStyle name="Normal 2 2 10" xfId="706" xr:uid="{00000000-0005-0000-0000-00006E040000}"/>
    <cellStyle name="Normal 2 2 10 10" xfId="9644" xr:uid="{AA7C8D4E-8A4E-47BF-9CCA-4873F35B795C}"/>
    <cellStyle name="Normal 2 2 10 10 2" xfId="20024" xr:uid="{98345C2A-DAC5-4825-A0A8-021C089C2AF2}"/>
    <cellStyle name="Normal 2 2 10 11" xfId="24551" xr:uid="{505E598B-1912-43BF-8BA3-279748371E41}"/>
    <cellStyle name="Normal 2 2 10 12" xfId="12550" xr:uid="{69C35B79-29A5-43FB-862C-7335567D3235}"/>
    <cellStyle name="Normal 2 2 10 2" xfId="707" xr:uid="{00000000-0005-0000-0000-00006F040000}"/>
    <cellStyle name="Normal 2 2 10 2 2" xfId="708" xr:uid="{00000000-0005-0000-0000-000070040000}"/>
    <cellStyle name="Normal 2 2 10 2 2 2" xfId="5063" xr:uid="{E5DB27A1-F095-4B0D-B1FE-17B19E42AD2F}"/>
    <cellStyle name="Normal 2 2 10 2 2 2 2" xfId="24799" xr:uid="{FBA8B858-5805-4A81-83DE-365226052A35}"/>
    <cellStyle name="Normal 2 2 10 2 2 2 3" xfId="25899" xr:uid="{00543A6A-1BC8-44D0-9D96-E92831C3A63A}"/>
    <cellStyle name="Normal 2 2 10 2 2 2 4" xfId="14360" xr:uid="{F19CDEC1-13FD-4EE2-ADEF-DEEB1E15C467}"/>
    <cellStyle name="Normal 2 2 10 2 2 3" xfId="6813" xr:uid="{99174851-CC96-4A4C-91C6-5EB30DC24C04}"/>
    <cellStyle name="Normal 2 2 10 2 2 3 2" xfId="27578" xr:uid="{AF3C2EFA-9EB6-4B79-9DA5-FC9B9457BE6D}"/>
    <cellStyle name="Normal 2 2 10 2 2 3 3" xfId="27903" xr:uid="{BA4D5C2E-54AF-42B6-B1E0-A312C4F38B4D}"/>
    <cellStyle name="Normal 2 2 10 2 2 3 4" xfId="17193" xr:uid="{7F1932C3-573D-48A4-9694-EF8B0597E5E4}"/>
    <cellStyle name="Normal 2 2 10 2 2 4" xfId="9646" xr:uid="{2B8E2916-1FAD-4174-93AD-4FDDE1DA699C}"/>
    <cellStyle name="Normal 2 2 10 2 2 4 2" xfId="29385" xr:uid="{D9B05DEC-3C44-4ABB-92C4-B01E058A307D}"/>
    <cellStyle name="Normal 2 2 10 2 2 4 3" xfId="20026" xr:uid="{E1D17510-D4F8-4DF8-9C86-54A85495661A}"/>
    <cellStyle name="Normal 2 2 10 2 2 5" xfId="24648" xr:uid="{2863DE93-E0E9-4DCA-A783-915B8B2D6A3A}"/>
    <cellStyle name="Normal 2 2 10 2 2 6" xfId="13679" xr:uid="{DA987683-831F-4677-BAD2-DC6A81293BDA}"/>
    <cellStyle name="Normal 2 2 10 2 3" xfId="2717" xr:uid="{00000000-0005-0000-0000-000099030000}"/>
    <cellStyle name="Normal 2 2 10 2 3 2" xfId="5934" xr:uid="{107F8361-8D14-48E4-B386-6681F6985830}"/>
    <cellStyle name="Normal 2 2 10 2 3 2 2" xfId="27979" xr:uid="{439563EB-CDA5-4BE7-8F09-47FBE716BB3B}"/>
    <cellStyle name="Normal 2 2 10 2 3 2 3" xfId="15387" xr:uid="{AB8BAA13-0168-4B0A-A122-BEA762FA4220}"/>
    <cellStyle name="Normal 2 2 10 2 3 3" xfId="7840" xr:uid="{63CB1A3F-51C9-40AA-BDFC-374A71D849BD}"/>
    <cellStyle name="Normal 2 2 10 2 3 3 2" xfId="18220" xr:uid="{E506574E-4CD6-4127-960A-7E103336C974}"/>
    <cellStyle name="Normal 2 2 10 2 3 4" xfId="10673" xr:uid="{09130169-8034-4D96-85F9-4356246BFE9D}"/>
    <cellStyle name="Normal 2 2 10 2 3 4 2" xfId="21053" xr:uid="{1F5D3BB1-A60B-4476-8120-9E675D91B416}"/>
    <cellStyle name="Normal 2 2 10 2 3 5" xfId="25025" xr:uid="{4FFB09B8-3AF9-4044-A95D-D1F4BFC266C5}"/>
    <cellStyle name="Normal 2 2 10 2 3 6" xfId="13144" xr:uid="{88DEC1F8-E74A-47F2-B634-04FE49086530}"/>
    <cellStyle name="Normal 2 2 10 2 4" xfId="4154" xr:uid="{E764446D-83C9-4004-865D-359BF5B5F454}"/>
    <cellStyle name="Normal 2 2 10 2 4 2" xfId="8925" xr:uid="{13B6B776-8552-4F27-A149-221E36F04BD2}"/>
    <cellStyle name="Normal 2 2 10 2 4 2 2" xfId="29024" xr:uid="{68438DB2-A994-485C-B68E-63993A56C537}"/>
    <cellStyle name="Normal 2 2 10 2 4 2 3" xfId="19305" xr:uid="{B3CE92A7-987B-4043-8629-8C2E39A98538}"/>
    <cellStyle name="Normal 2 2 10 2 4 3" xfId="11758" xr:uid="{D0E1A260-329B-4663-B10B-AA9B56A80EFF}"/>
    <cellStyle name="Normal 2 2 10 2 4 3 2" xfId="22138" xr:uid="{B6CF3B47-D87D-45BB-87DF-85B77E70452A}"/>
    <cellStyle name="Normal 2 2 10 2 4 4" xfId="22991" xr:uid="{938AAFBC-6206-4672-B3C4-A0BA08185F9C}"/>
    <cellStyle name="Normal 2 2 10 2 4 5" xfId="16472" xr:uid="{90BFF79D-AAD0-4A91-BEBE-C3458FE2D30F}"/>
    <cellStyle name="Normal 2 2 10 2 5" xfId="5062" xr:uid="{7C5CCD42-756E-44AA-B35D-0888BE67E4DC}"/>
    <cellStyle name="Normal 2 2 10 2 5 2" xfId="26498" xr:uid="{8B0F7587-3D90-44A9-9D4E-94008281CF70}"/>
    <cellStyle name="Normal 2 2 10 2 5 3" xfId="14359" xr:uid="{6BB59D92-C073-4562-AF8F-C02AD369E213}"/>
    <cellStyle name="Normal 2 2 10 2 6" xfId="6812" xr:uid="{064FAEDA-6750-41CD-8BA4-6A0D5049602B}"/>
    <cellStyle name="Normal 2 2 10 2 6 2" xfId="17192" xr:uid="{837E47D0-0D94-4D5F-8367-141ABA0D4D67}"/>
    <cellStyle name="Normal 2 2 10 2 7" xfId="9645" xr:uid="{1E27734E-7094-4271-96C0-49C3F5B2DE9F}"/>
    <cellStyle name="Normal 2 2 10 2 7 2" xfId="20025" xr:uid="{81815907-AA58-4EF1-B4BC-87EBA1A0663F}"/>
    <cellStyle name="Normal 2 2 10 2 8" xfId="24487" xr:uid="{B0AB4854-A5AA-4971-A35C-FD6795C66512}"/>
    <cellStyle name="Normal 2 2 10 2 9" xfId="12708" xr:uid="{443C35AA-3E7C-4729-9C69-8DD456AB955A}"/>
    <cellStyle name="Normal 2 2 10 3" xfId="709" xr:uid="{00000000-0005-0000-0000-000071040000}"/>
    <cellStyle name="Normal 2 2 10 3 2" xfId="4452" xr:uid="{42C8B070-231B-4968-AE45-24977E7CDEBF}"/>
    <cellStyle name="Normal 2 2 10 3 2 2" xfId="9223" xr:uid="{B3100822-4B11-4BA9-940F-F2078324B99E}"/>
    <cellStyle name="Normal 2 2 10 3 2 2 2" xfId="29216" xr:uid="{398D0ABA-3928-427C-8C30-89730A5D7A3C}"/>
    <cellStyle name="Normal 2 2 10 3 2 2 3" xfId="19603" xr:uid="{AD153CD0-B2EC-4F34-96CD-AC815A48A242}"/>
    <cellStyle name="Normal 2 2 10 3 2 3" xfId="12056" xr:uid="{2B843B58-7B92-4A52-B7B1-0B052D6B6194}"/>
    <cellStyle name="Normal 2 2 10 3 2 3 2" xfId="22436" xr:uid="{3AD3D460-9B74-4C95-B9E1-A22A6F72193D}"/>
    <cellStyle name="Normal 2 2 10 3 2 4" xfId="23108" xr:uid="{6419FB7A-3DCF-4E03-99E4-C92D33E270D2}"/>
    <cellStyle name="Normal 2 2 10 3 2 5" xfId="16770" xr:uid="{57F08712-9C9F-4D18-8F3C-BB0511D0669C}"/>
    <cellStyle name="Normal 2 2 10 3 3" xfId="5064" xr:uid="{4A72CBA2-F61E-430F-AD4A-4CD853A42699}"/>
    <cellStyle name="Normal 2 2 10 3 3 2" xfId="26779" xr:uid="{F84AF31A-FE99-4562-B39C-4E385FDC17F3}"/>
    <cellStyle name="Normal 2 2 10 3 3 3" xfId="27557" xr:uid="{44CDE390-F64D-4A78-A0D1-B0C47C36573E}"/>
    <cellStyle name="Normal 2 2 10 3 3 4" xfId="14361" xr:uid="{2E7DDF77-9C26-42DB-8D72-47296D039541}"/>
    <cellStyle name="Normal 2 2 10 3 4" xfId="6814" xr:uid="{9D5CA963-1CB6-4841-BECA-773E3EF2CAA0}"/>
    <cellStyle name="Normal 2 2 10 3 4 2" xfId="26617" xr:uid="{789273C5-3E89-4F22-BC58-9FB25ED07422}"/>
    <cellStyle name="Normal 2 2 10 3 4 3" xfId="27221" xr:uid="{CF839B75-0BF5-4802-B3D9-B5A7B178CBC5}"/>
    <cellStyle name="Normal 2 2 10 3 4 4" xfId="17194" xr:uid="{ED4B26D7-2591-4F59-88AA-D0D54072C88D}"/>
    <cellStyle name="Normal 2 2 10 3 5" xfId="9647" xr:uid="{9019F8E2-FD32-4731-A2A8-6681B973D239}"/>
    <cellStyle name="Normal 2 2 10 3 5 2" xfId="29386" xr:uid="{65370D3C-9EB5-4761-8E5F-554AF99B3F9B}"/>
    <cellStyle name="Normal 2 2 10 3 5 3" xfId="20027" xr:uid="{BA430A4F-FF72-4303-9A89-E1A48B406065}"/>
    <cellStyle name="Normal 2 2 10 3 6" xfId="24517" xr:uid="{49067D6F-8843-4DD1-BAE8-7FA2BF07E820}"/>
    <cellStyle name="Normal 2 2 10 3 7" xfId="13680" xr:uid="{6339AC71-D4C9-41B9-A9DB-829F6C8BF374}"/>
    <cellStyle name="Normal 2 2 10 4" xfId="710" xr:uid="{00000000-0005-0000-0000-000072040000}"/>
    <cellStyle name="Normal 2 2 10 4 2" xfId="5065" xr:uid="{43FAF4F6-5944-411B-9C6E-4A883C4EBCCF}"/>
    <cellStyle name="Normal 2 2 10 4 2 2" xfId="24152" xr:uid="{0FF8B60A-773E-488B-9CA4-80B69D49D6F0}"/>
    <cellStyle name="Normal 2 2 10 4 2 3" xfId="28726" xr:uid="{0044B5AD-CC47-4AD7-9BAC-85830A68790F}"/>
    <cellStyle name="Normal 2 2 10 4 2 4" xfId="14362" xr:uid="{63833D4F-15C8-4AB3-85D1-56CFFDC43AAB}"/>
    <cellStyle name="Normal 2 2 10 4 3" xfId="6815" xr:uid="{6F8A17C8-5B7C-4D0A-89CE-3313691FEA10}"/>
    <cellStyle name="Normal 2 2 10 4 3 2" xfId="28597" xr:uid="{A29D8535-73B2-441D-AB06-3782139610D9}"/>
    <cellStyle name="Normal 2 2 10 4 3 3" xfId="17195" xr:uid="{BF3BCAE3-A914-4FAF-8660-894DFDDE4948}"/>
    <cellStyle name="Normal 2 2 10 4 4" xfId="9648" xr:uid="{F6AF43C2-38D3-4B63-9AFB-550F9CC18867}"/>
    <cellStyle name="Normal 2 2 10 4 4 2" xfId="20028" xr:uid="{0C94FB6B-3908-46B9-B035-AA01DE88862A}"/>
    <cellStyle name="Normal 2 2 10 4 5" xfId="24026" xr:uid="{EDDD3FD3-3F21-4BBB-A21E-5363C936A286}"/>
    <cellStyle name="Normal 2 2 10 4 6" xfId="13406" xr:uid="{52461BEE-55D6-4F43-9398-5A297151B16A}"/>
    <cellStyle name="Normal 2 2 10 5" xfId="2565" xr:uid="{00000000-0005-0000-0000-00009C030000}"/>
    <cellStyle name="Normal 2 2 10 5 2" xfId="5833" xr:uid="{F90F4BDD-8B44-417F-9C44-F07B562A1590}"/>
    <cellStyle name="Normal 2 2 10 5 2 2" xfId="26792" xr:uid="{C347E35F-955F-4394-8027-29A455EB4226}"/>
    <cellStyle name="Normal 2 2 10 5 2 3" xfId="15236" xr:uid="{8D2EC9C0-8C74-410D-8868-1302CCCBA839}"/>
    <cellStyle name="Normal 2 2 10 5 3" xfId="7689" xr:uid="{FAD042E3-0A5D-44D0-9B55-4A5BF2609101}"/>
    <cellStyle name="Normal 2 2 10 5 3 2" xfId="18069" xr:uid="{80FFC775-E0A3-405C-9250-A0FE081BCED3}"/>
    <cellStyle name="Normal 2 2 10 5 4" xfId="10522" xr:uid="{271EE65C-4308-4093-A0CA-EBD53146ED2E}"/>
    <cellStyle name="Normal 2 2 10 5 4 2" xfId="20902" xr:uid="{957E9CC8-329E-4D48-BD47-CE43D3C79F5C}"/>
    <cellStyle name="Normal 2 2 10 5 5" xfId="22943" xr:uid="{7FF42F5A-F766-492C-B313-F86840EA921E}"/>
    <cellStyle name="Normal 2 2 10 5 6" xfId="12952" xr:uid="{AFEA08B3-64BD-49F2-A894-F862B4F7670C}"/>
    <cellStyle name="Normal 2 2 10 6" xfId="2317" xr:uid="{00000000-0005-0000-0000-000096030000}"/>
    <cellStyle name="Normal 2 2 10 6 2" xfId="7443" xr:uid="{49339BE6-5FE9-42AE-9BC6-6DD209B051E8}"/>
    <cellStyle name="Normal 2 2 10 6 2 2" xfId="27931" xr:uid="{7D37FA61-88A9-417F-9E00-1067742685F6}"/>
    <cellStyle name="Normal 2 2 10 6 2 3" xfId="17823" xr:uid="{8BA1A808-3FDE-44C7-9142-154BE5F5E6B6}"/>
    <cellStyle name="Normal 2 2 10 6 3" xfId="10276" xr:uid="{2A7065D5-296E-44B5-86F3-53A1D5651C31}"/>
    <cellStyle name="Normal 2 2 10 6 3 2" xfId="20656" xr:uid="{0CDD9D9A-C9E9-419B-BFC8-FB6779F563E0}"/>
    <cellStyle name="Normal 2 2 10 6 4" xfId="24890" xr:uid="{946DE919-8989-49F0-8624-F124357DCEE6}"/>
    <cellStyle name="Normal 2 2 10 6 5" xfId="14990" xr:uid="{A42EDF13-7335-4FE4-9A95-547834990660}"/>
    <cellStyle name="Normal 2 2 10 7" xfId="3922" xr:uid="{498F4368-C384-4172-A5C5-389852219A0E}"/>
    <cellStyle name="Normal 2 2 10 7 2" xfId="8753" xr:uid="{7A29565A-49DE-496F-9B46-A14210F21EEC}"/>
    <cellStyle name="Normal 2 2 10 7 2 2" xfId="19133" xr:uid="{62EC0076-2ADE-4D86-9020-4C074AF71ABC}"/>
    <cellStyle name="Normal 2 2 10 7 3" xfId="11586" xr:uid="{0B8A006D-0451-4A93-A9DD-3B02EF3D4ED5}"/>
    <cellStyle name="Normal 2 2 10 7 3 2" xfId="21966" xr:uid="{1E17511E-8D69-4181-BF2A-8594B5C37FFA}"/>
    <cellStyle name="Normal 2 2 10 7 4" xfId="26886" xr:uid="{EE14755E-4017-4A11-B3B3-C3690CBE6087}"/>
    <cellStyle name="Normal 2 2 10 7 5" xfId="16300" xr:uid="{774583A9-CB71-49DF-9DC4-54BB1C00CF1D}"/>
    <cellStyle name="Normal 2 2 10 8" xfId="5061" xr:uid="{9A8CA319-5397-4A04-92EC-15A8A45212D4}"/>
    <cellStyle name="Normal 2 2 10 8 2" xfId="14358" xr:uid="{C8D3DA57-87D8-4704-97B7-6849991807F7}"/>
    <cellStyle name="Normal 2 2 10 9" xfId="6811" xr:uid="{6AB13237-9298-49AB-B12E-5BEA92D8EA25}"/>
    <cellStyle name="Normal 2 2 10 9 2" xfId="17191" xr:uid="{54002836-6CE1-4C08-BFD8-E939A1F4DFF9}"/>
    <cellStyle name="Normal 2 2 11" xfId="711" xr:uid="{00000000-0005-0000-0000-000073040000}"/>
    <cellStyle name="Normal 2 2 11 10" xfId="24715" xr:uid="{F360E3F7-4553-4010-BCA7-6D1AE9B901A1}"/>
    <cellStyle name="Normal 2 2 11 11" xfId="12551" xr:uid="{0081C13F-8DD0-413F-9503-D5C8BA41F1B0}"/>
    <cellStyle name="Normal 2 2 11 2" xfId="712" xr:uid="{00000000-0005-0000-0000-000074040000}"/>
    <cellStyle name="Normal 2 2 11 2 2" xfId="3147" xr:uid="{00000000-0005-0000-0000-00009F030000}"/>
    <cellStyle name="Normal 2 2 11 2 2 2" xfId="6204" xr:uid="{FF317ED0-C3C5-4BBA-96D4-A4FA9F71D13C}"/>
    <cellStyle name="Normal 2 2 11 2 2 2 2" xfId="26613" xr:uid="{C3C86F65-1009-45B4-ADDC-6A57ED7AC03D}"/>
    <cellStyle name="Normal 2 2 11 2 2 2 3" xfId="27336" xr:uid="{6C543D13-686B-42FE-9BED-916A8DF160CA}"/>
    <cellStyle name="Normal 2 2 11 2 2 2 4" xfId="15773" xr:uid="{F56D3B67-4334-45F9-8EA7-AB3AD0ED3090}"/>
    <cellStyle name="Normal 2 2 11 2 2 3" xfId="8226" xr:uid="{90B187A8-9982-44B7-9857-A6B63355AC82}"/>
    <cellStyle name="Normal 2 2 11 2 2 3 2" xfId="28871" xr:uid="{7EB596B2-7B15-4D64-83F3-AC9014D1750B}"/>
    <cellStyle name="Normal 2 2 11 2 2 3 3" xfId="18606" xr:uid="{8E5CC260-40CB-4E67-9E15-4F95D03C0961}"/>
    <cellStyle name="Normal 2 2 11 2 2 4" xfId="11059" xr:uid="{0C11086F-936F-4562-A968-407CE5092957}"/>
    <cellStyle name="Normal 2 2 11 2 2 4 2" xfId="21439" xr:uid="{ADB81A79-B7E1-43EB-BA27-D0C539476A90}"/>
    <cellStyle name="Normal 2 2 11 2 2 5" xfId="23264" xr:uid="{0F54DA92-1F69-4FE6-B714-AD6A3B712B6E}"/>
    <cellStyle name="Normal 2 2 11 2 2 6" xfId="13681" xr:uid="{66B84033-BF7F-481B-9AFA-9567FEF2CBE8}"/>
    <cellStyle name="Normal 2 2 11 2 3" xfId="4155" xr:uid="{00F1D4EF-91CF-40E8-B6B5-67F1D0D3D9FB}"/>
    <cellStyle name="Normal 2 2 11 2 3 2" xfId="8926" xr:uid="{0790826B-CA55-4CA9-B627-8A167494FAF5}"/>
    <cellStyle name="Normal 2 2 11 2 3 2 2" xfId="29025" xr:uid="{A608EEA1-12E2-4A50-AA92-15B6A6B67A09}"/>
    <cellStyle name="Normal 2 2 11 2 3 2 3" xfId="19306" xr:uid="{EA885710-01F3-4985-8E77-B95014EDAAF3}"/>
    <cellStyle name="Normal 2 2 11 2 3 3" xfId="11759" xr:uid="{858F1373-6516-4269-95EA-069E9EA42B73}"/>
    <cellStyle name="Normal 2 2 11 2 3 3 2" xfId="22139" xr:uid="{5A6A1CE6-03AA-488A-81B0-1F53FD50E577}"/>
    <cellStyle name="Normal 2 2 11 2 3 4" xfId="25219" xr:uid="{530BCB53-2788-48FC-8732-7713CE1DDE0F}"/>
    <cellStyle name="Normal 2 2 11 2 3 5" xfId="16473" xr:uid="{EB502878-9D72-4A66-8CC3-6FE968AF4A80}"/>
    <cellStyle name="Normal 2 2 11 2 4" xfId="5067" xr:uid="{C97103D0-552A-43CA-9D7F-000BE4CCD9EA}"/>
    <cellStyle name="Normal 2 2 11 2 4 2" xfId="27908" xr:uid="{5350DF39-5008-4E85-A8E3-EA51D3E70538}"/>
    <cellStyle name="Normal 2 2 11 2 4 3" xfId="26436" xr:uid="{45D098FC-3762-4A95-8E63-9E90376ED403}"/>
    <cellStyle name="Normal 2 2 11 2 4 4" xfId="14364" xr:uid="{852E6F0C-3895-4C89-86AC-0372EC1A09FB}"/>
    <cellStyle name="Normal 2 2 11 2 5" xfId="6817" xr:uid="{541B02AB-102A-4D2C-B7E2-2CAFA7B83913}"/>
    <cellStyle name="Normal 2 2 11 2 5 2" xfId="27588" xr:uid="{2B54EA2A-F5D7-4647-A3C3-89DA672DC2B2}"/>
    <cellStyle name="Normal 2 2 11 2 5 3" xfId="17197" xr:uid="{F7667B26-C2B3-4730-BA59-8727ECB0A4C1}"/>
    <cellStyle name="Normal 2 2 11 2 6" xfId="9650" xr:uid="{42FEB642-99A6-4F20-9405-ED218DBCD43E}"/>
    <cellStyle name="Normal 2 2 11 2 6 2" xfId="20030" xr:uid="{2D652F2E-72EB-4499-AC69-741A8BA79020}"/>
    <cellStyle name="Normal 2 2 11 2 7" xfId="22927" xr:uid="{9D773C07-20EF-400A-A5CD-96C731A65415}"/>
    <cellStyle name="Normal 2 2 11 2 8" xfId="12709" xr:uid="{557D45CE-8F42-4ABE-9E84-82DBCC416DEF}"/>
    <cellStyle name="Normal 2 2 11 3" xfId="713" xr:uid="{00000000-0005-0000-0000-000075040000}"/>
    <cellStyle name="Normal 2 2 11 3 2" xfId="5068" xr:uid="{0955E37E-640E-43B0-BD50-B8A99418383A}"/>
    <cellStyle name="Normal 2 2 11 3 2 2" xfId="22753" xr:uid="{2BEE5CBA-6AF4-40AF-B0DB-8908603C96C7}"/>
    <cellStyle name="Normal 2 2 11 3 2 3" xfId="27057" xr:uid="{4D557C4E-47EB-4C41-A11C-E40E615CDB78}"/>
    <cellStyle name="Normal 2 2 11 3 2 4" xfId="14365" xr:uid="{4016AE17-1A41-4C9A-98F4-1B4611B620B6}"/>
    <cellStyle name="Normal 2 2 11 3 3" xfId="6818" xr:uid="{00BD513C-FB94-428B-876A-E8EF0C4F55EF}"/>
    <cellStyle name="Normal 2 2 11 3 3 2" xfId="27764" xr:uid="{7ABA0B96-13D5-447B-85CC-329AC2C6D123}"/>
    <cellStyle name="Normal 2 2 11 3 3 3" xfId="26114" xr:uid="{D8E70133-ADC3-46CD-9CF8-B13AD605DBE3}"/>
    <cellStyle name="Normal 2 2 11 3 3 4" xfId="17198" xr:uid="{17775DBB-41D4-400E-94BF-23CFF9786007}"/>
    <cellStyle name="Normal 2 2 11 3 4" xfId="9651" xr:uid="{E8608BBB-BA40-49FE-9FE2-9263E842B72E}"/>
    <cellStyle name="Normal 2 2 11 3 4 2" xfId="27883" xr:uid="{A559915D-1C89-4A10-9523-59AE7D14C0BE}"/>
    <cellStyle name="Normal 2 2 11 3 4 3" xfId="29387" xr:uid="{3F8F59DF-F173-4A24-8C68-4AD13CC6FB4D}"/>
    <cellStyle name="Normal 2 2 11 3 4 4" xfId="20031" xr:uid="{4A8FE24E-E0C9-4A18-A18A-3252FA41CA10}"/>
    <cellStyle name="Normal 2 2 11 3 5" xfId="23890" xr:uid="{A43DAE62-9E93-4920-8A90-84070D82DB45}"/>
    <cellStyle name="Normal 2 2 11 3 6" xfId="26874" xr:uid="{993D1EDA-F7F0-4197-9D42-8112A38CDE4E}"/>
    <cellStyle name="Normal 2 2 11 3 7" xfId="13407" xr:uid="{0077151E-73EA-4320-85DE-C40187F66014}"/>
    <cellStyle name="Normal 2 2 11 4" xfId="2718" xr:uid="{00000000-0005-0000-0000-0000A1030000}"/>
    <cellStyle name="Normal 2 2 11 4 2" xfId="5935" xr:uid="{63E0683B-ACD4-4AA2-90DC-DB6AEBFA2948}"/>
    <cellStyle name="Normal 2 2 11 4 2 2" xfId="26140" xr:uid="{E537ED85-99E9-4A2C-ADE8-0473EAF8C191}"/>
    <cellStyle name="Normal 2 2 11 4 2 3" xfId="15388" xr:uid="{7E1EF9F7-FD04-4E90-BE93-DE2066F7588A}"/>
    <cellStyle name="Normal 2 2 11 4 3" xfId="7841" xr:uid="{FF13673E-D845-4C55-B7C8-00D6EF36B7D1}"/>
    <cellStyle name="Normal 2 2 11 4 3 2" xfId="18221" xr:uid="{D5B33116-A451-467B-9CE8-8F15637E1DCE}"/>
    <cellStyle name="Normal 2 2 11 4 4" xfId="10674" xr:uid="{93731593-600F-4279-9BC7-1C337825ADA4}"/>
    <cellStyle name="Normal 2 2 11 4 4 2" xfId="21054" xr:uid="{86328D34-6873-4657-BB4D-1FF619BF9538}"/>
    <cellStyle name="Normal 2 2 11 4 5" xfId="24615" xr:uid="{FFEC11AB-DB5A-4402-9B21-590F99BB08F6}"/>
    <cellStyle name="Normal 2 2 11 4 6" xfId="13145" xr:uid="{7C3F6871-62B6-4B36-8448-9E73B188E3DE}"/>
    <cellStyle name="Normal 2 2 11 5" xfId="2318" xr:uid="{00000000-0005-0000-0000-00009D030000}"/>
    <cellStyle name="Normal 2 2 11 5 2" xfId="7444" xr:uid="{7A3307D6-3912-4C07-B0F6-72C6E4F3B661}"/>
    <cellStyle name="Normal 2 2 11 5 2 2" xfId="25946" xr:uid="{1FFCC7DB-DE91-465E-A767-AAEF631C5C7D}"/>
    <cellStyle name="Normal 2 2 11 5 2 3" xfId="17824" xr:uid="{D00543A4-5E81-4315-ABFC-3BE08527D330}"/>
    <cellStyle name="Normal 2 2 11 5 3" xfId="10277" xr:uid="{CAE4606C-9F99-412B-B7A9-5DB4111EB00D}"/>
    <cellStyle name="Normal 2 2 11 5 3 2" xfId="20657" xr:uid="{0FF4E45D-E5E1-40C8-B569-7E751AA1A551}"/>
    <cellStyle name="Normal 2 2 11 5 4" xfId="24918" xr:uid="{121CDEFB-55B8-40A6-A06C-5FDF46209248}"/>
    <cellStyle name="Normal 2 2 11 5 5" xfId="14991" xr:uid="{7F643549-6605-400C-8C36-DF20AF78D7FB}"/>
    <cellStyle name="Normal 2 2 11 6" xfId="3923" xr:uid="{B8846A1D-2C16-48D2-8A11-823ADBAB4F28}"/>
    <cellStyle name="Normal 2 2 11 6 2" xfId="8754" xr:uid="{91A10251-2EEC-445C-82E3-E53D5D0CA3A7}"/>
    <cellStyle name="Normal 2 2 11 6 2 2" xfId="28976" xr:uid="{39F5A64B-9A16-4AC9-8402-214E3758C73A}"/>
    <cellStyle name="Normal 2 2 11 6 2 3" xfId="19134" xr:uid="{D8663FF4-7F2C-4388-B7A9-17831C9372D7}"/>
    <cellStyle name="Normal 2 2 11 6 3" xfId="11587" xr:uid="{D8BC32F4-4140-4BD2-BC51-A4794D42B1FF}"/>
    <cellStyle name="Normal 2 2 11 6 3 2" xfId="21967" xr:uid="{4644D31E-EB41-48D5-B4E9-516AFEBE10EF}"/>
    <cellStyle name="Normal 2 2 11 6 4" xfId="27277" xr:uid="{75C8AD18-4AFE-4842-A978-28943ACC31D9}"/>
    <cellStyle name="Normal 2 2 11 6 5" xfId="16301" xr:uid="{8E42CAA9-3BBD-4E3B-9F0B-24760E32739D}"/>
    <cellStyle name="Normal 2 2 11 7" xfId="5066" xr:uid="{B2DA2C86-A69D-4363-A409-5F20A56822C5}"/>
    <cellStyle name="Normal 2 2 11 7 2" xfId="26477" xr:uid="{8DA8B6FD-9B1D-46D4-BB5E-72F6E93EFE7C}"/>
    <cellStyle name="Normal 2 2 11 7 3" xfId="14363" xr:uid="{B631ECBF-56E4-4E7E-A0A4-2E50DFF99648}"/>
    <cellStyle name="Normal 2 2 11 8" xfId="6816" xr:uid="{0A45DC38-A460-417D-B5FF-5914C4641DB3}"/>
    <cellStyle name="Normal 2 2 11 8 2" xfId="17196" xr:uid="{F9AC5293-430A-4340-83DE-C9501E3F8EAB}"/>
    <cellStyle name="Normal 2 2 11 9" xfId="9649" xr:uid="{AEFEC1A8-311C-4583-9866-B998AF29808A}"/>
    <cellStyle name="Normal 2 2 11 9 2" xfId="20029" xr:uid="{36E210C7-88C1-4054-AA67-CA222587FB4B}"/>
    <cellStyle name="Normal 2 2 12" xfId="714" xr:uid="{00000000-0005-0000-0000-000076040000}"/>
    <cellStyle name="Normal 2 2 12 10" xfId="12552" xr:uid="{1065672E-2A58-4FF3-B14F-7A5A656F2C14}"/>
    <cellStyle name="Normal 2 2 12 2" xfId="715" xr:uid="{00000000-0005-0000-0000-000077040000}"/>
    <cellStyle name="Normal 2 2 12 2 2" xfId="2897" xr:uid="{00000000-0005-0000-0000-0000A4030000}"/>
    <cellStyle name="Normal 2 2 12 2 2 2" xfId="6082" xr:uid="{87D14F9D-0490-40A1-B2DF-6C3236D91088}"/>
    <cellStyle name="Normal 2 2 12 2 2 2 2" xfId="27091" xr:uid="{C3153807-B2E2-4D54-8253-7DBAF51F2DE7}"/>
    <cellStyle name="Normal 2 2 12 2 2 2 3" xfId="26699" xr:uid="{C8350D81-427F-46C9-AD88-E335CC47A38B}"/>
    <cellStyle name="Normal 2 2 12 2 2 2 4" xfId="15560" xr:uid="{39752D66-A282-4578-9662-B9863F6E05F0}"/>
    <cellStyle name="Normal 2 2 12 2 2 3" xfId="8013" xr:uid="{0D9E3B43-EDE7-49DA-AC95-C8D84130DC72}"/>
    <cellStyle name="Normal 2 2 12 2 2 3 2" xfId="27685" xr:uid="{AB1AF7C7-2D5A-48E6-8BF5-E5578B2E77B5}"/>
    <cellStyle name="Normal 2 2 12 2 2 3 3" xfId="18393" xr:uid="{1AFB2ABE-54F2-4B73-BE53-A072DAF3C08C}"/>
    <cellStyle name="Normal 2 2 12 2 2 4" xfId="10846" xr:uid="{4AE1C396-5D59-4371-B09F-AFF16EEF18AE}"/>
    <cellStyle name="Normal 2 2 12 2 2 4 2" xfId="21226" xr:uid="{3288323C-DEC5-4597-ACA5-E75281895242}"/>
    <cellStyle name="Normal 2 2 12 2 2 5" xfId="22929" xr:uid="{451C44D4-D385-49D8-8775-BDE566AC57E3}"/>
    <cellStyle name="Normal 2 2 12 2 2 6" xfId="13408" xr:uid="{CD1B9E5A-8689-4A5D-825F-CA09B31EB215}"/>
    <cellStyle name="Normal 2 2 12 2 3" xfId="5070" xr:uid="{E9CA4D25-7E66-4D37-9C3D-EE609FBB5CD4}"/>
    <cellStyle name="Normal 2 2 12 2 3 2" xfId="25613" xr:uid="{C82A4E5B-713A-4F0B-9C44-41515AA8671E}"/>
    <cellStyle name="Normal 2 2 12 2 3 3" xfId="28119" xr:uid="{D1426DE1-404F-476D-AA0E-23A2566C7733}"/>
    <cellStyle name="Normal 2 2 12 2 3 4" xfId="14367" xr:uid="{201E6DFB-DAAA-47D2-93D5-7D35EEF5EE4A}"/>
    <cellStyle name="Normal 2 2 12 2 4" xfId="6820" xr:uid="{9CE24DF9-8A53-40A5-9B9F-A4ED79DBA681}"/>
    <cellStyle name="Normal 2 2 12 2 4 2" xfId="25846" xr:uid="{DB2D1C67-6117-442B-B678-0E475AA7346F}"/>
    <cellStyle name="Normal 2 2 12 2 4 3" xfId="27932" xr:uid="{51025091-3DC7-4B0E-B201-8992EE577B4E}"/>
    <cellStyle name="Normal 2 2 12 2 4 4" xfId="17200" xr:uid="{83106FBE-5519-470B-B973-DC7EFE978364}"/>
    <cellStyle name="Normal 2 2 12 2 5" xfId="9653" xr:uid="{0B7EACDA-BBDF-48E1-8FE2-FC3073D2F396}"/>
    <cellStyle name="Normal 2 2 12 2 5 2" xfId="29388" xr:uid="{EBF4D029-387B-44E3-9D2A-2D2346652B52}"/>
    <cellStyle name="Normal 2 2 12 2 5 3" xfId="20033" xr:uid="{C0C59DC8-A38B-49A7-8B9B-B6BAEE89D21E}"/>
    <cellStyle name="Normal 2 2 12 2 6" xfId="23521" xr:uid="{58EB0826-388D-445A-8CD5-082685758BAB}"/>
    <cellStyle name="Normal 2 2 12 2 7" xfId="12710" xr:uid="{D90D89C1-CD52-404E-8854-9A6CE05D6A25}"/>
    <cellStyle name="Normal 2 2 12 3" xfId="716" xr:uid="{00000000-0005-0000-0000-000078040000}"/>
    <cellStyle name="Normal 2 2 12 3 2" xfId="5071" xr:uid="{3B181DA7-558B-4F08-91C6-2EF108D18741}"/>
    <cellStyle name="Normal 2 2 12 3 2 2" xfId="26075" xr:uid="{DADFDF4C-031A-4E25-9D4F-90085FBCDD66}"/>
    <cellStyle name="Normal 2 2 12 3 2 3" xfId="27301" xr:uid="{7C3C2C6B-A376-4C08-B672-72DD1C6DDA24}"/>
    <cellStyle name="Normal 2 2 12 3 2 4" xfId="14368" xr:uid="{87AA43E2-ABF6-4CF1-95E1-324AB002C98D}"/>
    <cellStyle name="Normal 2 2 12 3 3" xfId="6821" xr:uid="{E2C41153-FFAB-4ED0-AB8B-6014853786DF}"/>
    <cellStyle name="Normal 2 2 12 3 3 2" xfId="27508" xr:uid="{CC38DC81-9159-4D28-B7A4-DAC637FEB901}"/>
    <cellStyle name="Normal 2 2 12 3 3 3" xfId="27087" xr:uid="{7EF38C80-B0D3-4DFD-9A0A-41F57020FEC4}"/>
    <cellStyle name="Normal 2 2 12 3 3 4" xfId="17201" xr:uid="{26E52485-6547-4818-9BE2-E34CFBD2E42B}"/>
    <cellStyle name="Normal 2 2 12 3 4" xfId="9654" xr:uid="{6F87446E-73B0-415B-B3DF-BCDB2932CF02}"/>
    <cellStyle name="Normal 2 2 12 3 4 2" xfId="29389" xr:uid="{E1AB4123-829E-472B-8201-5042441F9D0E}"/>
    <cellStyle name="Normal 2 2 12 3 4 3" xfId="20034" xr:uid="{B5528FC7-B11C-4B89-AD12-5EA5CEA3F156}"/>
    <cellStyle name="Normal 2 2 12 3 5" xfId="23588" xr:uid="{E4661236-05E0-4733-83E4-BF38DCBD5CFB}"/>
    <cellStyle name="Normal 2 2 12 3 6" xfId="13146" xr:uid="{59784323-D983-4403-A797-10888BEA3561}"/>
    <cellStyle name="Normal 2 2 12 4" xfId="2319" xr:uid="{00000000-0005-0000-0000-0000A2030000}"/>
    <cellStyle name="Normal 2 2 12 4 2" xfId="7445" xr:uid="{BC4AB11F-05B5-41C6-848E-34FE761CDCF0}"/>
    <cellStyle name="Normal 2 2 12 4 2 2" xfId="27509" xr:uid="{1D0CBB2E-B506-46BE-9D6B-6EAEAD8F035C}"/>
    <cellStyle name="Normal 2 2 12 4 2 3" xfId="17825" xr:uid="{F50110FA-FA26-4B8F-BD48-D96B1E0B9EFD}"/>
    <cellStyle name="Normal 2 2 12 4 3" xfId="10278" xr:uid="{04089D3B-4538-4C52-A27C-4A9708A69974}"/>
    <cellStyle name="Normal 2 2 12 4 3 2" xfId="20658" xr:uid="{2E0D2A35-A4E4-431F-A576-04C14ABCDA3C}"/>
    <cellStyle name="Normal 2 2 12 4 4" xfId="23710" xr:uid="{93C07792-30FE-4B44-9573-26AEFF3A7BF0}"/>
    <cellStyle name="Normal 2 2 12 4 5" xfId="14992" xr:uid="{51B5B4D7-F9FA-4226-9AA7-18D07081935F}"/>
    <cellStyle name="Normal 2 2 12 5" xfId="3924" xr:uid="{80B48330-8868-42AD-8BDC-4ABE101D7FE5}"/>
    <cellStyle name="Normal 2 2 12 5 2" xfId="8755" xr:uid="{0552D940-71B3-43C0-B2DB-648923AA1A54}"/>
    <cellStyle name="Normal 2 2 12 5 2 2" xfId="28977" xr:uid="{B40DC248-C826-4482-AFB1-2C50FE8E20F9}"/>
    <cellStyle name="Normal 2 2 12 5 2 3" xfId="19135" xr:uid="{0DBB2F03-198E-4EA9-9FCB-52E1EB65A82B}"/>
    <cellStyle name="Normal 2 2 12 5 3" xfId="11588" xr:uid="{F8030501-846D-475A-A3BE-5B1CA040C545}"/>
    <cellStyle name="Normal 2 2 12 5 3 2" xfId="21968" xr:uid="{93B94236-8E68-420A-B001-78A4B3C4C0E4}"/>
    <cellStyle name="Normal 2 2 12 5 4" xfId="23010" xr:uid="{FF2626A7-2135-440A-A877-AEE80954058E}"/>
    <cellStyle name="Normal 2 2 12 5 5" xfId="16302" xr:uid="{E8CC1F3D-DAFB-4840-966E-72DE70B7AF30}"/>
    <cellStyle name="Normal 2 2 12 6" xfId="5069" xr:uid="{084EAE70-9054-40F8-BFE2-D35318827036}"/>
    <cellStyle name="Normal 2 2 12 6 2" xfId="28309" xr:uid="{E571C781-2D2F-4739-921B-7BDC8F0ACB39}"/>
    <cellStyle name="Normal 2 2 12 6 3" xfId="26134" xr:uid="{68DF8A38-4DBF-4086-9398-2C368CB90CBF}"/>
    <cellStyle name="Normal 2 2 12 6 4" xfId="14366" xr:uid="{E415832E-07C5-4280-9D6D-23D0D3FCCF5E}"/>
    <cellStyle name="Normal 2 2 12 7" xfId="6819" xr:uid="{BF3DB480-ACE2-4974-AD3C-1760B38EE11C}"/>
    <cellStyle name="Normal 2 2 12 7 2" xfId="26793" xr:uid="{64BE9471-4482-46F0-B926-F236CF48DE7A}"/>
    <cellStyle name="Normal 2 2 12 7 3" xfId="17199" xr:uid="{CDA13340-5781-4640-96A4-DAC67D8249D7}"/>
    <cellStyle name="Normal 2 2 12 8" xfId="9652" xr:uid="{EC8A2C6E-8145-4C6B-98CD-6625A6067AC5}"/>
    <cellStyle name="Normal 2 2 12 8 2" xfId="20032" xr:uid="{E34FB326-D462-4975-BFF1-2D6B474B3857}"/>
    <cellStyle name="Normal 2 2 12 9" xfId="24819" xr:uid="{92E2412E-AE0B-4E04-8A02-EE933A9D2232}"/>
    <cellStyle name="Normal 2 2 13" xfId="717" xr:uid="{00000000-0005-0000-0000-000079040000}"/>
    <cellStyle name="Normal 2 2 13 10" xfId="12498" xr:uid="{61170B46-1634-41C8-94F6-182BD1D0ECF0}"/>
    <cellStyle name="Normal 2 2 13 2" xfId="3148" xr:uid="{00000000-0005-0000-0000-0000A7030000}"/>
    <cellStyle name="Normal 2 2 13 2 2" xfId="6205" xr:uid="{1BE0B72C-EB5F-4A68-ADBB-776D2ABC6E28}"/>
    <cellStyle name="Normal 2 2 13 2 2 2" xfId="22858" xr:uid="{53D22A31-D144-49D0-91AA-1D8AA931FF1F}"/>
    <cellStyle name="Normal 2 2 13 2 2 3" xfId="26298" xr:uid="{D8911CED-764F-48E2-9168-73042C5D13ED}"/>
    <cellStyle name="Normal 2 2 13 2 2 4" xfId="15774" xr:uid="{E725DF8F-2486-44A0-9DDC-35451486C16E}"/>
    <cellStyle name="Normal 2 2 13 2 3" xfId="8227" xr:uid="{8FE612A1-40D0-4D13-BCB0-0744C78DD892}"/>
    <cellStyle name="Normal 2 2 13 2 3 2" xfId="26185" xr:uid="{06BF066D-2D8C-4346-B71C-B793C1B4A8CB}"/>
    <cellStyle name="Normal 2 2 13 2 3 3" xfId="28872" xr:uid="{8129AB89-2906-47C8-9BA7-89EE51578157}"/>
    <cellStyle name="Normal 2 2 13 2 3 4" xfId="18607" xr:uid="{64C64456-37D7-4EE3-92B2-E77B6817AC99}"/>
    <cellStyle name="Normal 2 2 13 2 4" xfId="11060" xr:uid="{FD08E1CF-839E-4985-96D9-9AA4F72A3267}"/>
    <cellStyle name="Normal 2 2 13 2 4 2" xfId="29475" xr:uid="{038BD399-35D3-48F3-8F87-83353631008F}"/>
    <cellStyle name="Normal 2 2 13 2 4 3" xfId="21440" xr:uid="{535D86DE-691C-4D4C-97D3-6C9A8B1E520E}"/>
    <cellStyle name="Normal 2 2 13 2 5" xfId="25157" xr:uid="{C24663EF-B84A-4159-827E-04DA4C4C0947}"/>
    <cellStyle name="Normal 2 2 13 2 6" xfId="13682" xr:uid="{D7D50C91-20D1-4F4F-B216-79150BA26CFA}"/>
    <cellStyle name="Normal 2 2 13 3" xfId="2716" xr:uid="{00000000-0005-0000-0000-0000A8030000}"/>
    <cellStyle name="Normal 2 2 13 3 2" xfId="5933" xr:uid="{D0C06B45-2A7E-4AB6-A718-198594DC2508}"/>
    <cellStyle name="Normal 2 2 13 3 2 2" xfId="27394" xr:uid="{6491416E-F12A-4584-81F1-655F94FF171F}"/>
    <cellStyle name="Normal 2 2 13 3 2 3" xfId="15386" xr:uid="{ED351527-011C-4C1E-AC63-0808C644313D}"/>
    <cellStyle name="Normal 2 2 13 3 3" xfId="7839" xr:uid="{906AFB7C-6C05-4D62-9036-BCB3EF4B597A}"/>
    <cellStyle name="Normal 2 2 13 3 3 2" xfId="18219" xr:uid="{70736B79-02B6-4245-8B46-CAAAA5DE7056}"/>
    <cellStyle name="Normal 2 2 13 3 4" xfId="10672" xr:uid="{2CB8B3FA-0C80-47EE-9634-14D33F0FA550}"/>
    <cellStyle name="Normal 2 2 13 3 4 2" xfId="21052" xr:uid="{F769EB83-E13C-416F-9B09-5D4D5057E829}"/>
    <cellStyle name="Normal 2 2 13 3 5" xfId="25239" xr:uid="{6C3C5C07-9AFA-4E02-B0A6-FA91BFF57E6E}"/>
    <cellStyle name="Normal 2 2 13 3 6" xfId="13143" xr:uid="{1162147A-342C-4981-8B63-09F1ABF2E97A}"/>
    <cellStyle name="Normal 2 2 13 4" xfId="2267" xr:uid="{00000000-0005-0000-0000-0000A6030000}"/>
    <cellStyle name="Normal 2 2 13 4 2" xfId="7393" xr:uid="{89FD8668-7FA1-4059-9FE1-C4A120F59806}"/>
    <cellStyle name="Normal 2 2 13 4 2 2" xfId="26379" xr:uid="{30E68958-E569-42E9-BA2F-E453205D9189}"/>
    <cellStyle name="Normal 2 2 13 4 2 3" xfId="17773" xr:uid="{C11B38C0-F736-4D86-A774-66F20C82FCF6}"/>
    <cellStyle name="Normal 2 2 13 4 3" xfId="10226" xr:uid="{C380EA43-0880-44F7-916A-3D91415E0C58}"/>
    <cellStyle name="Normal 2 2 13 4 3 2" xfId="20606" xr:uid="{1B250137-71E8-4861-B427-84820C9A4C85}"/>
    <cellStyle name="Normal 2 2 13 4 4" xfId="25247" xr:uid="{0774F863-049F-497C-9A81-59CA0A5BAD79}"/>
    <cellStyle name="Normal 2 2 13 4 5" xfId="14940" xr:uid="{9D586C60-AB7D-471D-9DEB-58BC88B4A903}"/>
    <cellStyle name="Normal 2 2 13 5" xfId="3921" xr:uid="{88D0797E-A6BF-4D0F-A6C0-FD36B77BCA0E}"/>
    <cellStyle name="Normal 2 2 13 5 2" xfId="8752" xr:uid="{03051166-9FC1-44DA-988E-9FADE5847749}"/>
    <cellStyle name="Normal 2 2 13 5 2 2" xfId="19132" xr:uid="{7E7697FE-260A-4D9E-AA2B-095703FCCC3B}"/>
    <cellStyle name="Normal 2 2 13 5 3" xfId="11585" xr:uid="{94226967-A082-4D5A-8487-E119D38878D8}"/>
    <cellStyle name="Normal 2 2 13 5 3 2" xfId="21965" xr:uid="{8E1EFF97-26F7-4B56-B54B-BA8AE98EEF0A}"/>
    <cellStyle name="Normal 2 2 13 5 4" xfId="28464" xr:uid="{C6513DD1-384B-4C82-BAD2-CE01468518F9}"/>
    <cellStyle name="Normal 2 2 13 5 5" xfId="16299" xr:uid="{CE55F6FE-2C4D-414D-8412-7E9EC598D893}"/>
    <cellStyle name="Normal 2 2 13 6" xfId="5072" xr:uid="{B3B3FD30-0DA2-4D0B-90F4-16E1CD25FDF6}"/>
    <cellStyle name="Normal 2 2 13 6 2" xfId="14369" xr:uid="{13419BAA-B656-4198-A9F7-5A4FD8DA4709}"/>
    <cellStyle name="Normal 2 2 13 7" xfId="6822" xr:uid="{CEB21734-C8F9-465C-B46A-FCCCCCE8CFCF}"/>
    <cellStyle name="Normal 2 2 13 7 2" xfId="17202" xr:uid="{706C0D92-3F15-4226-8081-848ED9C101B0}"/>
    <cellStyle name="Normal 2 2 13 8" xfId="9655" xr:uid="{C8721B46-B374-4413-9AE3-932F85723B3E}"/>
    <cellStyle name="Normal 2 2 13 8 2" xfId="20035" xr:uid="{FEB40EA4-6CE0-42DE-A328-4F68BE1326E9}"/>
    <cellStyle name="Normal 2 2 13 9" xfId="24744" xr:uid="{C60147FB-826F-443F-AA1A-C1D4BD123A46}"/>
    <cellStyle name="Normal 2 2 14" xfId="718" xr:uid="{00000000-0005-0000-0000-00007A040000}"/>
    <cellStyle name="Normal 2 2 14 2" xfId="3149" xr:uid="{00000000-0005-0000-0000-0000AA030000}"/>
    <cellStyle name="Normal 2 2 14 2 2" xfId="6206" xr:uid="{8F05DB9B-6A25-4038-B62A-F4C873DD9350}"/>
    <cellStyle name="Normal 2 2 14 2 2 2" xfId="28570" xr:uid="{33B1D394-50B2-48C6-8C60-F743ED085D4B}"/>
    <cellStyle name="Normal 2 2 14 2 2 3" xfId="15775" xr:uid="{9F35178A-3720-4778-B1B0-CC80F28CC6AB}"/>
    <cellStyle name="Normal 2 2 14 2 3" xfId="8228" xr:uid="{2044CE16-91FB-4D80-914A-CE644F87D8F4}"/>
    <cellStyle name="Normal 2 2 14 2 3 2" xfId="18608" xr:uid="{D2404AF2-005E-4188-9906-4F235B286828}"/>
    <cellStyle name="Normal 2 2 14 2 4" xfId="11061" xr:uid="{978E363D-3991-4448-883D-E2E7811566D6}"/>
    <cellStyle name="Normal 2 2 14 2 4 2" xfId="21441" xr:uid="{7CD9C325-1851-4180-A5CB-3E7F4E214531}"/>
    <cellStyle name="Normal 2 2 14 2 5" xfId="25279" xr:uid="{0E9922C5-37E1-4CFC-A1AD-C203AD371C98}"/>
    <cellStyle name="Normal 2 2 14 2 6" xfId="13683" xr:uid="{FA8C0126-C36E-4F2D-B7DC-A80CBCD032BF}"/>
    <cellStyle name="Normal 2 2 14 3" xfId="4114" xr:uid="{602DFCFD-72D5-44D7-ACF2-C21656B95719}"/>
    <cellStyle name="Normal 2 2 14 3 2" xfId="8885" xr:uid="{2CCE2982-B565-4F22-8E33-8D5CA20D7F6E}"/>
    <cellStyle name="Normal 2 2 14 3 2 2" xfId="29000" xr:uid="{2C74AD77-220B-4613-8EF4-23EA7DCE53B9}"/>
    <cellStyle name="Normal 2 2 14 3 2 3" xfId="19265" xr:uid="{CA98168B-B65C-4AA5-94DF-F59345996913}"/>
    <cellStyle name="Normal 2 2 14 3 3" xfId="11718" xr:uid="{78412A5D-245A-4544-97D0-24E00F40E1FB}"/>
    <cellStyle name="Normal 2 2 14 3 3 2" xfId="22098" xr:uid="{76B852D3-6881-4247-B526-76ED020D3A4D}"/>
    <cellStyle name="Normal 2 2 14 3 4" xfId="25691" xr:uid="{75B9DCA7-9735-49CB-B831-5B7CB6738F60}"/>
    <cellStyle name="Normal 2 2 14 3 5" xfId="16432" xr:uid="{0D9D12F8-7C95-49C3-93C2-5B61176932CC}"/>
    <cellStyle name="Normal 2 2 14 4" xfId="5073" xr:uid="{0FE830B5-3A30-4425-8BA3-1607EFF37B17}"/>
    <cellStyle name="Normal 2 2 14 4 2" xfId="25633" xr:uid="{CA7AE7FF-9709-40FF-9F56-95356DE17C7B}"/>
    <cellStyle name="Normal 2 2 14 4 3" xfId="26938" xr:uid="{C80C593B-D2C3-4351-A7D5-8F610999EDE7}"/>
    <cellStyle name="Normal 2 2 14 4 4" xfId="14370" xr:uid="{1BB74058-6697-4959-92B2-21F05B0323C1}"/>
    <cellStyle name="Normal 2 2 14 5" xfId="6823" xr:uid="{C93C6F00-7AA6-4DFD-83A2-657CD0BC4C50}"/>
    <cellStyle name="Normal 2 2 14 5 2" xfId="28717" xr:uid="{8A97C4F5-E096-4825-9758-77B6F6DA2CD0}"/>
    <cellStyle name="Normal 2 2 14 5 3" xfId="17203" xr:uid="{BE1AB2A4-25C8-48F8-AD75-90D61AD378D0}"/>
    <cellStyle name="Normal 2 2 14 6" xfId="9656" xr:uid="{74930A9B-473A-4A6C-8087-6DB80EE741A5}"/>
    <cellStyle name="Normal 2 2 14 6 2" xfId="20036" xr:uid="{24AF2EAD-E8F1-441C-8B69-9B4ADD7029B5}"/>
    <cellStyle name="Normal 2 2 14 7" xfId="25034" xr:uid="{BEC619D2-5B98-42AF-BBF7-4FB6E12567A9}"/>
    <cellStyle name="Normal 2 2 14 8" xfId="12656" xr:uid="{63162DEC-A129-4FF9-A03A-433E2293C74C}"/>
    <cellStyle name="Normal 2 2 15" xfId="719" xr:uid="{00000000-0005-0000-0000-00007B040000}"/>
    <cellStyle name="Normal 2 2 15 2" xfId="5074" xr:uid="{99306018-F539-426E-AFF6-71AB4177B221}"/>
    <cellStyle name="Normal 2 2 15 2 2" xfId="24897" xr:uid="{E75E3B17-5623-440A-8AC2-87E8488F28F8}"/>
    <cellStyle name="Normal 2 2 15 2 3" xfId="27593" xr:uid="{0DEC1CF2-4696-41D2-BDF1-5213B9DC73D4}"/>
    <cellStyle name="Normal 2 2 15 2 4" xfId="14371" xr:uid="{8A48EF3E-8497-433A-B4E0-FC09E0C9B29D}"/>
    <cellStyle name="Normal 2 2 15 3" xfId="6824" xr:uid="{2AFC4162-E263-4598-B568-AA1597C44A31}"/>
    <cellStyle name="Normal 2 2 15 3 2" xfId="23600" xr:uid="{25F08F60-A152-4AFF-9E13-906EB14A6DBF}"/>
    <cellStyle name="Normal 2 2 15 3 3" xfId="17204" xr:uid="{C4B807F5-A277-4249-AB06-7D0E0B3D6BF2}"/>
    <cellStyle name="Normal 2 2 15 4" xfId="9657" xr:uid="{F7968E4B-B502-4F1E-82C8-90DBD07CB023}"/>
    <cellStyle name="Normal 2 2 15 4 2" xfId="20037" xr:uid="{6CBDC6EB-DB76-4B70-AB04-21547ACF243C}"/>
    <cellStyle name="Normal 2 2 15 5" xfId="25482" xr:uid="{F089609E-A798-4813-922E-69531170DBF7}"/>
    <cellStyle name="Normal 2 2 15 6" xfId="13354" xr:uid="{1F482952-DA57-4E9F-823C-05C97A7B78EE}"/>
    <cellStyle name="Normal 2 2 16" xfId="2430" xr:uid="{00000000-0005-0000-0000-0000AC030000}"/>
    <cellStyle name="Normal 2 2 16 2" xfId="5726" xr:uid="{E66317E7-6FD0-4B91-B500-9D3330F0A614}"/>
    <cellStyle name="Normal 2 2 16 2 2" xfId="26390" xr:uid="{ABDA310A-0346-4DC4-984F-29ED74B584EF}"/>
    <cellStyle name="Normal 2 2 16 2 3" xfId="15101" xr:uid="{A6040207-EB44-4575-8EA9-C4CE90C60DC5}"/>
    <cellStyle name="Normal 2 2 16 3" xfId="7554" xr:uid="{1514F63C-9927-45A2-B5F6-B96FBA1E7225}"/>
    <cellStyle name="Normal 2 2 16 3 2" xfId="17934" xr:uid="{E0721F0A-358B-4AE8-9224-B0BFCC2F56D7}"/>
    <cellStyle name="Normal 2 2 16 4" xfId="10387" xr:uid="{FF4F799A-66E3-4F40-B618-37BB9F15E6A9}"/>
    <cellStyle name="Normal 2 2 16 4 2" xfId="20767" xr:uid="{C773C84F-6066-46CF-883F-384DBDBBE522}"/>
    <cellStyle name="Normal 2 2 16 5" xfId="25421" xr:uid="{A63BB850-207E-4F37-B731-B70170A9DB5E}"/>
    <cellStyle name="Normal 2 2 16 6" xfId="12815" xr:uid="{7EF3574B-DB58-4C59-B778-7C91746B762A}"/>
    <cellStyle name="Normal 2 2 17" xfId="2157" xr:uid="{00000000-0005-0000-0000-000095030000}"/>
    <cellStyle name="Normal 2 2 17 2" xfId="7283" xr:uid="{B4EC62D9-AF82-4025-970D-EA4C3E026774}"/>
    <cellStyle name="Normal 2 2 17 2 2" xfId="26237" xr:uid="{6DAF2BCE-0C86-4D88-9E2F-78E919AFD190}"/>
    <cellStyle name="Normal 2 2 17 2 3" xfId="17663" xr:uid="{1E015E8D-58DC-456F-BDFE-E140A635E965}"/>
    <cellStyle name="Normal 2 2 17 3" xfId="10116" xr:uid="{2EC4786D-A0A0-483A-9CB6-2C0C04AACC31}"/>
    <cellStyle name="Normal 2 2 17 3 2" xfId="20496" xr:uid="{0E6F1898-8781-4A3A-BF71-DBEE4D01B0BB}"/>
    <cellStyle name="Normal 2 2 17 4" xfId="23735" xr:uid="{A8D75A14-F8ED-4363-B00E-9520DBE2BB4B}"/>
    <cellStyle name="Normal 2 2 17 5" xfId="14830" xr:uid="{B1CA58E7-00A2-41F1-9A0F-BDFFC5AAD87E}"/>
    <cellStyle name="Normal 2 2 18" xfId="3780" xr:uid="{1A373675-4207-447F-B1B4-24466C74361E}"/>
    <cellStyle name="Normal 2 2 18 2" xfId="8619" xr:uid="{A213806B-ABAF-492B-B6D9-CA5737F09E61}"/>
    <cellStyle name="Normal 2 2 18 2 2" xfId="18999" xr:uid="{160AAC24-51E3-424E-AD27-F18D3F8AE720}"/>
    <cellStyle name="Normal 2 2 18 3" xfId="11452" xr:uid="{5ACF6E83-7460-44A6-9393-BEDF0BFE2652}"/>
    <cellStyle name="Normal 2 2 18 3 2" xfId="21832" xr:uid="{16E87DC4-FD90-46D1-A322-126D2F2E83E0}"/>
    <cellStyle name="Normal 2 2 18 4" xfId="24737" xr:uid="{AA2FF3AD-A4EF-4B36-8436-1AADB93BDB37}"/>
    <cellStyle name="Normal 2 2 18 5" xfId="16166" xr:uid="{AC157D38-856C-4580-B563-DCA32EBD428F}"/>
    <cellStyle name="Normal 2 2 19" xfId="5060" xr:uid="{BC3E59D0-D094-48BD-81F3-E96859DFE0F0}"/>
    <cellStyle name="Normal 2 2 19 2" xfId="14357" xr:uid="{AD30DF1C-1582-45A7-99EE-46D101CF8C51}"/>
    <cellStyle name="Normal 2 2 2" xfId="720" xr:uid="{00000000-0005-0000-0000-00007C040000}"/>
    <cellStyle name="Normal 2 2 2 2" xfId="29564" xr:uid="{0140F41A-A7F6-4E64-8D0A-7ADB50A575AD}"/>
    <cellStyle name="Normal 2 2 20" xfId="6810" xr:uid="{9AA093BE-465D-42F9-802A-DCF38D2C3E24}"/>
    <cellStyle name="Normal 2 2 20 2" xfId="17190" xr:uid="{B7BD99B6-0B8B-4E45-BB86-E9AAD9928BCD}"/>
    <cellStyle name="Normal 2 2 21" xfId="9643" xr:uid="{0A98CF2D-EF20-429F-B97D-47442972AF38}"/>
    <cellStyle name="Normal 2 2 21 2" xfId="20023" xr:uid="{A91E6670-104C-49CF-BFCC-DB2F2A80100C}"/>
    <cellStyle name="Normal 2 2 22" xfId="23644" xr:uid="{0A2E6619-5DD4-4182-B404-64DD36161338}"/>
    <cellStyle name="Normal 2 2 23" xfId="12387"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7" xr:uid="{D7D969D3-4E61-4406-BF24-BF599DCF1FAF}"/>
    <cellStyle name="Normal 2 2 4 10 2 2 2" xfId="26539" xr:uid="{E88740FE-679A-4BE2-AB30-5E1E4717FB7B}"/>
    <cellStyle name="Normal 2 2 4 10 2 2 3" xfId="15776" xr:uid="{F38DC642-4549-412E-BBDA-A3A6DD21FAE8}"/>
    <cellStyle name="Normal 2 2 4 10 2 3" xfId="8229" xr:uid="{D6982DF3-9915-4EEC-9953-5C07FCBC40B5}"/>
    <cellStyle name="Normal 2 2 4 10 2 3 2" xfId="18609" xr:uid="{0946FFCE-0946-4566-BB07-7342E0525B8C}"/>
    <cellStyle name="Normal 2 2 4 10 2 4" xfId="11062" xr:uid="{526B7178-26B3-4B9F-BAE8-574354D1F0EB}"/>
    <cellStyle name="Normal 2 2 4 10 2 4 2" xfId="21442" xr:uid="{AC1455A0-CF64-4E90-A7EF-26CE4100BB90}"/>
    <cellStyle name="Normal 2 2 4 10 2 5" xfId="24282" xr:uid="{3C5BC3D8-8C4D-426E-8F06-8F3538AF29AB}"/>
    <cellStyle name="Normal 2 2 4 10 2 6" xfId="13684" xr:uid="{48B9F930-0C25-4581-8E69-79189B949E6F}"/>
    <cellStyle name="Normal 2 2 4 10 3" xfId="4156" xr:uid="{0FD2C3DC-255B-49BE-9FF6-4AC92C7D63F7}"/>
    <cellStyle name="Normal 2 2 4 10 3 2" xfId="8927" xr:uid="{80F2C0FB-F1DC-4258-AD0E-0DD06142707D}"/>
    <cellStyle name="Normal 2 2 4 10 3 2 2" xfId="29026" xr:uid="{37D72171-B24D-4194-B4D3-0A959E954D4C}"/>
    <cellStyle name="Normal 2 2 4 10 3 2 3" xfId="19307" xr:uid="{0681EC7E-E68D-4E35-B1B5-2655A10948DE}"/>
    <cellStyle name="Normal 2 2 4 10 3 3" xfId="11760" xr:uid="{FB782192-D2F5-470E-9650-80D7248ADBA5}"/>
    <cellStyle name="Normal 2 2 4 10 3 3 2" xfId="22140" xr:uid="{6E3AFC5A-8E1D-454F-B124-8B28C999AE87}"/>
    <cellStyle name="Normal 2 2 4 10 3 4" xfId="25696" xr:uid="{960F127A-99EC-4F61-836C-569C208D49CA}"/>
    <cellStyle name="Normal 2 2 4 10 3 5" xfId="16474" xr:uid="{9FDA4D38-87A1-433B-9B04-BCCC15C7061F}"/>
    <cellStyle name="Normal 2 2 4 10 4" xfId="5076" xr:uid="{1FCF3AF0-FBC6-4D63-B3BA-20A01A6167FF}"/>
    <cellStyle name="Normal 2 2 4 10 4 2" xfId="24032" xr:uid="{1E9FBC44-0CCC-4A72-9906-A1159634CC09}"/>
    <cellStyle name="Normal 2 2 4 10 4 3" xfId="26851" xr:uid="{C9EF5E2D-A247-4207-82D8-EEE74AFA64FD}"/>
    <cellStyle name="Normal 2 2 4 10 4 4" xfId="14373" xr:uid="{A90D1DCD-BBBB-4311-AE23-3B6BA1E3AF5D}"/>
    <cellStyle name="Normal 2 2 4 10 5" xfId="6826" xr:uid="{3A3629AD-74B0-46DD-930A-D13A43E4B5A8}"/>
    <cellStyle name="Normal 2 2 4 10 5 2" xfId="27193" xr:uid="{EE7C6482-5934-4C5E-8210-9C33C60F11DA}"/>
    <cellStyle name="Normal 2 2 4 10 5 3" xfId="17206" xr:uid="{2EA77B2A-9F6B-494B-9CDD-F0DCBF707307}"/>
    <cellStyle name="Normal 2 2 4 10 6" xfId="9659" xr:uid="{C57FB809-5FE2-45E4-ACDC-C1DBA03283E4}"/>
    <cellStyle name="Normal 2 2 4 10 6 2" xfId="20039" xr:uid="{CDB3F3D8-A21A-4F07-ADB0-05173762F68D}"/>
    <cellStyle name="Normal 2 2 4 10 7" xfId="22879" xr:uid="{5CF308C9-6D51-4643-9E2C-5CA6A840CF6A}"/>
    <cellStyle name="Normal 2 2 4 10 8" xfId="12711" xr:uid="{E7A9E7AD-6F08-45B4-9A3F-FF2B6DF2184A}"/>
    <cellStyle name="Normal 2 2 4 11" xfId="724" xr:uid="{00000000-0005-0000-0000-000080040000}"/>
    <cellStyle name="Normal 2 2 4 11 2" xfId="5077" xr:uid="{B2B51439-26A5-4C50-95D8-D9A322E62328}"/>
    <cellStyle name="Normal 2 2 4 11 2 2" xfId="25677" xr:uid="{C402C1D2-4423-4CDA-ADCF-C57202F1D021}"/>
    <cellStyle name="Normal 2 2 4 11 2 3" xfId="26358" xr:uid="{056DCAAC-24E9-43A1-82A6-0C9A315D56AD}"/>
    <cellStyle name="Normal 2 2 4 11 2 4" xfId="14374" xr:uid="{872521E7-6E08-4614-B377-4B95D2864DA4}"/>
    <cellStyle name="Normal 2 2 4 11 3" xfId="6827" xr:uid="{7C2751A7-702E-4DF4-9E80-C1AE00BF3135}"/>
    <cellStyle name="Normal 2 2 4 11 3 2" xfId="27642" xr:uid="{19F6A390-B923-463C-9013-7110AED7F8C9}"/>
    <cellStyle name="Normal 2 2 4 11 3 3" xfId="17207" xr:uid="{AC1AC1C8-1FF9-407E-943E-53543251EF25}"/>
    <cellStyle name="Normal 2 2 4 11 4" xfId="9660" xr:uid="{19073B8C-2791-4F34-812F-A2DE9320F133}"/>
    <cellStyle name="Normal 2 2 4 11 4 2" xfId="20040" xr:uid="{34810A10-8551-4547-9322-99F6D9A4A5EA}"/>
    <cellStyle name="Normal 2 2 4 11 5" xfId="23141" xr:uid="{416C81B3-0819-4BF8-9A30-32B0AC090322}"/>
    <cellStyle name="Normal 2 2 4 11 6" xfId="13409" xr:uid="{FC688F8D-7DA8-4750-8693-6F6C1C293274}"/>
    <cellStyle name="Normal 2 2 4 12" xfId="2437" xr:uid="{00000000-0005-0000-0000-0000B3030000}"/>
    <cellStyle name="Normal 2 2 4 12 2" xfId="5731" xr:uid="{1CA93B62-87E4-4705-96DD-F355FB40FC33}"/>
    <cellStyle name="Normal 2 2 4 12 2 2" xfId="27528" xr:uid="{693F9F83-E752-4F7D-B8DA-264691227F4E}"/>
    <cellStyle name="Normal 2 2 4 12 2 3" xfId="15108" xr:uid="{F5B0BC0C-3FEA-4385-B77E-05F42AF9B996}"/>
    <cellStyle name="Normal 2 2 4 12 3" xfId="7561" xr:uid="{D54A0966-299F-4FC9-8FED-1E10BBEC96F3}"/>
    <cellStyle name="Normal 2 2 4 12 3 2" xfId="17941" xr:uid="{26E2A7A7-1EAB-45EE-920C-AD013DF7E206}"/>
    <cellStyle name="Normal 2 2 4 12 4" xfId="10394" xr:uid="{C84F7657-F60B-4659-BC49-8D0BE4A04CC6}"/>
    <cellStyle name="Normal 2 2 4 12 4 2" xfId="20774" xr:uid="{5769F3AE-2EF9-48C9-AB5C-93E5211D5A0F}"/>
    <cellStyle name="Normal 2 2 4 12 5" xfId="24007" xr:uid="{FABCEE1E-7C42-4836-8C1F-79CA52228F4A}"/>
    <cellStyle name="Normal 2 2 4 12 6" xfId="12823" xr:uid="{676C421A-797B-4EB2-918A-9AC76E6E9645}"/>
    <cellStyle name="Normal 2 2 4 13" xfId="2167" xr:uid="{00000000-0005-0000-0000-0000AF030000}"/>
    <cellStyle name="Normal 2 2 4 13 2" xfId="7293" xr:uid="{F1BFA181-64C5-4E4A-ABD0-7974201F6931}"/>
    <cellStyle name="Normal 2 2 4 13 2 2" xfId="26397" xr:uid="{C5112DC9-9925-499D-B2E9-335E18D7B2D2}"/>
    <cellStyle name="Normal 2 2 4 13 2 3" xfId="17673" xr:uid="{F344F0F8-8DF6-4F0A-BAB4-42D5F92328BF}"/>
    <cellStyle name="Normal 2 2 4 13 3" xfId="10126" xr:uid="{E442D80D-08EC-4EAA-BC94-B6780007F958}"/>
    <cellStyle name="Normal 2 2 4 13 3 2" xfId="20506" xr:uid="{246E3730-AF31-49D0-A8E0-7E7785E2D887}"/>
    <cellStyle name="Normal 2 2 4 13 4" xfId="23598" xr:uid="{D26C7D18-001A-43BB-9815-B9CF2762C3E7}"/>
    <cellStyle name="Normal 2 2 4 13 5" xfId="14840" xr:uid="{A06D253D-74AA-4949-A3C4-488C2ED85076}"/>
    <cellStyle name="Normal 2 2 4 14" xfId="3927" xr:uid="{9224FE76-AF9F-40C7-9E4B-7A38724FA954}"/>
    <cellStyle name="Normal 2 2 4 14 2" xfId="8758" xr:uid="{6E95594E-0165-4B4D-ADF3-14A3EE4DDC8E}"/>
    <cellStyle name="Normal 2 2 4 14 2 2" xfId="19138" xr:uid="{2422C39E-40B6-44E7-8B83-F4CBD35700F8}"/>
    <cellStyle name="Normal 2 2 4 14 3" xfId="11591" xr:uid="{BC9F1DA9-C5F5-42AD-BD86-0A771A3DF603}"/>
    <cellStyle name="Normal 2 2 4 14 3 2" xfId="21971" xr:uid="{4D8611E8-F2C4-448E-BE12-76FC605A333A}"/>
    <cellStyle name="Normal 2 2 4 14 4" xfId="27369" xr:uid="{FE9CCE05-EF0F-418B-AE5C-0376211A82BB}"/>
    <cellStyle name="Normal 2 2 4 14 5" xfId="16305" xr:uid="{10BBC8C1-DA61-4642-8926-FA9976CAA80E}"/>
    <cellStyle name="Normal 2 2 4 15" xfId="5075" xr:uid="{3F321B4F-E47A-4304-B738-AE2327016E19}"/>
    <cellStyle name="Normal 2 2 4 15 2" xfId="14372" xr:uid="{AE14D018-34CD-4C44-BCC8-1E57CECF4998}"/>
    <cellStyle name="Normal 2 2 4 16" xfId="6825" xr:uid="{1BB3EEC8-AF94-4899-A302-68D57360357C}"/>
    <cellStyle name="Normal 2 2 4 16 2" xfId="17205" xr:uid="{A687550A-8C82-42DC-9A95-3E243EE3767B}"/>
    <cellStyle name="Normal 2 2 4 17" xfId="9658" xr:uid="{C6FCDE00-F4C5-44DE-844A-7083A1A96C98}"/>
    <cellStyle name="Normal 2 2 4 17 2" xfId="20038" xr:uid="{B61EA2A4-DD29-4E0D-90E6-932E4981EC6A}"/>
    <cellStyle name="Normal 2 2 4 18" xfId="23384" xr:uid="{E36E8115-6050-4A3E-9EF7-52F5E1BB4ED5}"/>
    <cellStyle name="Normal 2 2 4 19" xfId="12398" xr:uid="{7149CC92-E14B-4B1D-A89B-503FF7AF0A7B}"/>
    <cellStyle name="Normal 2 2 4 2" xfId="725" xr:uid="{00000000-0005-0000-0000-000081040000}"/>
    <cellStyle name="Normal 2 2 4 2 10" xfId="5078" xr:uid="{082F0210-4C72-422F-80F9-ACC646677EA2}"/>
    <cellStyle name="Normal 2 2 4 2 10 2" xfId="14375" xr:uid="{94822CAF-2092-49A9-B8CD-410DA0A1A116}"/>
    <cellStyle name="Normal 2 2 4 2 11" xfId="6828" xr:uid="{242FD371-17D0-477D-B9D8-109C3D143C7C}"/>
    <cellStyle name="Normal 2 2 4 2 11 2" xfId="17208" xr:uid="{065C0B98-270C-4FA0-BFD9-19E1970F6214}"/>
    <cellStyle name="Normal 2 2 4 2 12" xfId="9661" xr:uid="{9EC68AC5-DB34-4CC7-9026-D9E313DA6B00}"/>
    <cellStyle name="Normal 2 2 4 2 12 2" xfId="20041" xr:uid="{9D0222BA-8F09-45F6-B777-449CA78646CA}"/>
    <cellStyle name="Normal 2 2 4 2 13" xfId="24968" xr:uid="{0C738B10-8E93-4856-BCB1-B19FD7867AA7}"/>
    <cellStyle name="Normal 2 2 4 2 14" xfId="12421" xr:uid="{384D961C-EC37-4EA2-A57F-262696283CE4}"/>
    <cellStyle name="Normal 2 2 4 2 2" xfId="726" xr:uid="{00000000-0005-0000-0000-000082040000}"/>
    <cellStyle name="Normal 2 2 4 2 2 10" xfId="6829" xr:uid="{BE5F802E-0A33-4C0C-B22F-904F96F5C12D}"/>
    <cellStyle name="Normal 2 2 4 2 2 10 2" xfId="17209" xr:uid="{0E0A262A-9010-4CD1-BFCB-467216AADD64}"/>
    <cellStyle name="Normal 2 2 4 2 2 11" xfId="9662" xr:uid="{ABFE3BC2-408D-4C96-99C4-97DE3C927B68}"/>
    <cellStyle name="Normal 2 2 4 2 2 11 2" xfId="20042" xr:uid="{7F457473-275E-44E9-8293-D49E2EC6900B}"/>
    <cellStyle name="Normal 2 2 4 2 2 12" xfId="23567" xr:uid="{714019CF-C46E-40AB-935E-1D4B4ECBD1B9}"/>
    <cellStyle name="Normal 2 2 4 2 2 13" xfId="12481" xr:uid="{18DB36CC-DB17-43E4-811E-FC915DA0DCCC}"/>
    <cellStyle name="Normal 2 2 4 2 2 2" xfId="727" xr:uid="{00000000-0005-0000-0000-000083040000}"/>
    <cellStyle name="Normal 2 2 4 2 2 2 10" xfId="13046" xr:uid="{B75C6799-77DF-49EF-B0AB-0CAF2F2B5AA6}"/>
    <cellStyle name="Normal 2 2 4 2 2 2 2" xfId="2722" xr:uid="{00000000-0005-0000-0000-0000B7030000}"/>
    <cellStyle name="Normal 2 2 4 2 2 2 2 2" xfId="3153" xr:uid="{00000000-0005-0000-0000-0000B8030000}"/>
    <cellStyle name="Normal 2 2 4 2 2 2 2 2 2" xfId="6210" xr:uid="{2699C163-FD31-4EAE-A8F7-B64A6502ECF7}"/>
    <cellStyle name="Normal 2 2 4 2 2 2 2 2 2 2" xfId="27309" xr:uid="{979CD163-8371-46E5-A003-E51E3D7A9388}"/>
    <cellStyle name="Normal 2 2 4 2 2 2 2 2 2 3" xfId="15779" xr:uid="{F6DCBA35-A6CE-45ED-8A34-3DB0D43A58A2}"/>
    <cellStyle name="Normal 2 2 4 2 2 2 2 2 3" xfId="8232" xr:uid="{F0D0C146-855C-4C83-8150-0B386D5B8ED4}"/>
    <cellStyle name="Normal 2 2 4 2 2 2 2 2 3 2" xfId="18612" xr:uid="{6399A8DE-701C-4DB0-91AB-D921947BE8E1}"/>
    <cellStyle name="Normal 2 2 4 2 2 2 2 2 4" xfId="11065" xr:uid="{1E9C24A1-9573-4B38-8468-E68552F1F4BA}"/>
    <cellStyle name="Normal 2 2 4 2 2 2 2 2 4 2" xfId="21445" xr:uid="{6EA31103-5C99-4B3E-AD13-B9D29EBA98AE}"/>
    <cellStyle name="Normal 2 2 4 2 2 2 2 2 5" xfId="25298" xr:uid="{2DD1FCC2-D5B0-44E4-80A1-FF322D89482A}"/>
    <cellStyle name="Normal 2 2 4 2 2 2 2 2 6" xfId="13687" xr:uid="{00D91A39-C71B-4EF1-940F-2B85EFA0B76C}"/>
    <cellStyle name="Normal 2 2 4 2 2 2 2 3" xfId="4289" xr:uid="{EB4C999B-FD68-43F3-85D7-E9F10D41EA3E}"/>
    <cellStyle name="Normal 2 2 4 2 2 2 2 3 2" xfId="9060" xr:uid="{D55F9012-33D5-4D08-A084-FDFFB9E1BD7C}"/>
    <cellStyle name="Normal 2 2 4 2 2 2 2 3 2 2" xfId="29103" xr:uid="{0037F71B-AF57-417B-B0C1-9187E1724F27}"/>
    <cellStyle name="Normal 2 2 4 2 2 2 2 3 2 3" xfId="19440" xr:uid="{35B5BCF0-9220-4EAF-8043-00F118D02DCA}"/>
    <cellStyle name="Normal 2 2 4 2 2 2 2 3 3" xfId="11893" xr:uid="{15FFEA8F-AD61-42BA-B4DF-77F494056622}"/>
    <cellStyle name="Normal 2 2 4 2 2 2 2 3 3 2" xfId="22273" xr:uid="{DDAA0DAD-3748-447D-859F-158EAAB2B3D1}"/>
    <cellStyle name="Normal 2 2 4 2 2 2 2 3 4" xfId="25556" xr:uid="{88F7A1A7-A134-4BD9-BEF1-7FA3B8A59D87}"/>
    <cellStyle name="Normal 2 2 4 2 2 2 2 3 5" xfId="16607" xr:uid="{EB03052E-F658-45EF-B3DB-852A4C7BB8AE}"/>
    <cellStyle name="Normal 2 2 4 2 2 2 2 4" xfId="5939" xr:uid="{CB7445F3-EDE3-4EE8-B6F9-3A408AAD304B}"/>
    <cellStyle name="Normal 2 2 4 2 2 2 2 4 2" xfId="26544" xr:uid="{88071224-704B-408D-9737-7F52197591E3}"/>
    <cellStyle name="Normal 2 2 4 2 2 2 2 4 3" xfId="15392" xr:uid="{78E75524-9F07-495E-8BF3-3BAF4F5DD576}"/>
    <cellStyle name="Normal 2 2 4 2 2 2 2 5" xfId="7845" xr:uid="{5D107997-4F67-464D-A286-B2B2A0262103}"/>
    <cellStyle name="Normal 2 2 4 2 2 2 2 5 2" xfId="18225" xr:uid="{AA40D164-9E2D-4A13-910B-3D371DE141C5}"/>
    <cellStyle name="Normal 2 2 4 2 2 2 2 6" xfId="10678" xr:uid="{18926BE6-A7E2-4432-B7DE-3E917506226E}"/>
    <cellStyle name="Normal 2 2 4 2 2 2 2 6 2" xfId="21058" xr:uid="{5DB5DD18-242B-488B-BD94-C1C85C86F788}"/>
    <cellStyle name="Normal 2 2 4 2 2 2 2 7" xfId="23627" xr:uid="{83E0FFC2-481C-45AE-8A7D-75DA91E86A48}"/>
    <cellStyle name="Normal 2 2 4 2 2 2 2 8" xfId="13150" xr:uid="{C5B5A001-DC74-4D19-AFCD-13258C952985}"/>
    <cellStyle name="Normal 2 2 4 2 2 2 3" xfId="3154" xr:uid="{00000000-0005-0000-0000-0000B9030000}"/>
    <cellStyle name="Normal 2 2 4 2 2 2 3 2" xfId="4453" xr:uid="{4A97CEB2-5003-4355-8B57-CF23B36F416D}"/>
    <cellStyle name="Normal 2 2 4 2 2 2 3 2 2" xfId="9224" xr:uid="{F5720346-86C9-4C63-BA2E-BAE188667089}"/>
    <cellStyle name="Normal 2 2 4 2 2 2 3 2 2 2" xfId="19604" xr:uid="{9305AE05-2DFF-4B0F-A9D4-8809704FA2E9}"/>
    <cellStyle name="Normal 2 2 4 2 2 2 3 2 3" xfId="12057" xr:uid="{ECFF396C-25C3-49B8-AA48-4D7D1EBC0BDB}"/>
    <cellStyle name="Normal 2 2 4 2 2 2 3 2 3 2" xfId="22437" xr:uid="{2BC92043-679A-4766-9259-2405F2EA928F}"/>
    <cellStyle name="Normal 2 2 4 2 2 2 3 2 4" xfId="26057" xr:uid="{ED0E0944-5CEF-4C9C-AA0F-E258430D90A9}"/>
    <cellStyle name="Normal 2 2 4 2 2 2 3 2 5" xfId="16771" xr:uid="{55BE370F-B348-471C-8745-E120F97BE2A0}"/>
    <cellStyle name="Normal 2 2 4 2 2 2 3 3" xfId="6211" xr:uid="{CF2B2C7D-8D4A-4128-AE44-E970B94FCAE1}"/>
    <cellStyle name="Normal 2 2 4 2 2 2 3 3 2" xfId="15780" xr:uid="{B75D01FD-8740-465A-8152-A77BC1D4819D}"/>
    <cellStyle name="Normal 2 2 4 2 2 2 3 4" xfId="8233" xr:uid="{CEBD421D-9A20-422F-AC86-CA9DEA90F093}"/>
    <cellStyle name="Normal 2 2 4 2 2 2 3 4 2" xfId="18613" xr:uid="{1B2C86E2-3FE6-4F5C-BA72-F9B27B3FBC4B}"/>
    <cellStyle name="Normal 2 2 4 2 2 2 3 5" xfId="11066" xr:uid="{505C8031-27A6-4614-A3C4-177C0D99977D}"/>
    <cellStyle name="Normal 2 2 4 2 2 2 3 5 2" xfId="21446" xr:uid="{4C04D953-6EF7-4BBC-BA46-8EFDD1D1EA4D}"/>
    <cellStyle name="Normal 2 2 4 2 2 2 3 6" xfId="24287" xr:uid="{171037B2-2BB0-4C29-BBCE-68189D2748E9}"/>
    <cellStyle name="Normal 2 2 4 2 2 2 3 7" xfId="13688" xr:uid="{271CF764-F5C9-47CB-857B-A73B69E6962C}"/>
    <cellStyle name="Normal 2 2 4 2 2 2 4" xfId="3152" xr:uid="{00000000-0005-0000-0000-0000BA030000}"/>
    <cellStyle name="Normal 2 2 4 2 2 2 4 2" xfId="6209" xr:uid="{E91A0431-FCC1-463D-BD9C-F55AA905BE01}"/>
    <cellStyle name="Normal 2 2 4 2 2 2 4 2 2" xfId="27581" xr:uid="{7798AA59-ECF7-4EA6-AE66-36AF8239076A}"/>
    <cellStyle name="Normal 2 2 4 2 2 2 4 2 3" xfId="15778" xr:uid="{3D255CEF-B0D7-4594-8D79-B28B7B704CE7}"/>
    <cellStyle name="Normal 2 2 4 2 2 2 4 3" xfId="8231" xr:uid="{0CD3A607-C712-4534-B9B7-8F82DE39D3A1}"/>
    <cellStyle name="Normal 2 2 4 2 2 2 4 3 2" xfId="18611" xr:uid="{847B1C1E-5B45-4EA7-9A71-E2F0ED75139E}"/>
    <cellStyle name="Normal 2 2 4 2 2 2 4 4" xfId="11064" xr:uid="{314174BA-CE9E-4BBB-86B5-4BE1B74BFD55}"/>
    <cellStyle name="Normal 2 2 4 2 2 2 4 4 2" xfId="21444" xr:uid="{BF5AEE3C-78FF-46DD-B096-C3648047178D}"/>
    <cellStyle name="Normal 2 2 4 2 2 2 4 5" xfId="24462" xr:uid="{CE55173A-4A4F-4D6C-9EB6-0BBA474A68A0}"/>
    <cellStyle name="Normal 2 2 4 2 2 2 4 6" xfId="13686" xr:uid="{BBE612DB-E7AA-4BE9-B15F-44A38468F16D}"/>
    <cellStyle name="Normal 2 2 4 2 2 2 5" xfId="4246" xr:uid="{A5837D72-58FA-4ACE-83A8-4C32A870CADD}"/>
    <cellStyle name="Normal 2 2 4 2 2 2 5 2" xfId="9017" xr:uid="{3911FCCB-8233-454F-8863-A3272D932E7B}"/>
    <cellStyle name="Normal 2 2 4 2 2 2 5 2 2" xfId="29088" xr:uid="{559997CF-28FA-4C70-AEF7-995D956D328F}"/>
    <cellStyle name="Normal 2 2 4 2 2 2 5 2 3" xfId="19397" xr:uid="{6AA6EA60-8522-44FD-82C6-A119F68309F5}"/>
    <cellStyle name="Normal 2 2 4 2 2 2 5 3" xfId="11850" xr:uid="{E81DFAA3-3FDC-4207-982E-6BBCB881398F}"/>
    <cellStyle name="Normal 2 2 4 2 2 2 5 3 2" xfId="22230" xr:uid="{F4A4E475-A61A-492B-AD1A-F651E84955C9}"/>
    <cellStyle name="Normal 2 2 4 2 2 2 5 4" xfId="23355" xr:uid="{4A63525E-46BF-4176-BD63-81BE8045E9C6}"/>
    <cellStyle name="Normal 2 2 4 2 2 2 5 5" xfId="16564" xr:uid="{B6518A45-8C55-4D40-819C-2C376C91C8EE}"/>
    <cellStyle name="Normal 2 2 4 2 2 2 6" xfId="5080" xr:uid="{47FC8CF6-B486-4972-BA38-F5EDBBDDAC10}"/>
    <cellStyle name="Normal 2 2 4 2 2 2 6 2" xfId="28156" xr:uid="{9FFF3425-5AF2-4761-BE08-7EC4173D3F76}"/>
    <cellStyle name="Normal 2 2 4 2 2 2 6 3" xfId="14377" xr:uid="{335F4B5E-37F6-4AD8-9623-4B17805DE4A7}"/>
    <cellStyle name="Normal 2 2 4 2 2 2 7" xfId="6830" xr:uid="{EBF1790C-9A9E-4FDA-99F8-75F26B66D02D}"/>
    <cellStyle name="Normal 2 2 4 2 2 2 7 2" xfId="17210" xr:uid="{2C60DF07-AFD6-4899-B1D4-DE65F15B1770}"/>
    <cellStyle name="Normal 2 2 4 2 2 2 8" xfId="9663" xr:uid="{C51E09DB-C633-47B9-8D83-AA8B5E1C1EF6}"/>
    <cellStyle name="Normal 2 2 4 2 2 2 8 2" xfId="20043" xr:uid="{B55AE1A0-B807-4104-AD5F-DF983DAA81AF}"/>
    <cellStyle name="Normal 2 2 4 2 2 2 9" xfId="23562" xr:uid="{2519DEBA-4290-4708-B313-1F513235CCFB}"/>
    <cellStyle name="Normal 2 2 4 2 2 3" xfId="2721" xr:uid="{00000000-0005-0000-0000-0000BB030000}"/>
    <cellStyle name="Normal 2 2 4 2 2 3 2" xfId="3155" xr:uid="{00000000-0005-0000-0000-0000BC030000}"/>
    <cellStyle name="Normal 2 2 4 2 2 3 2 2" xfId="6212" xr:uid="{E71CCDBE-A511-45EC-9137-4294D00A3932}"/>
    <cellStyle name="Normal 2 2 4 2 2 3 2 2 2" xfId="25954" xr:uid="{622D5F88-FF21-4BA9-ADB2-3C2824DEFF04}"/>
    <cellStyle name="Normal 2 2 4 2 2 3 2 2 3" xfId="15781" xr:uid="{7866CC56-376B-4590-9306-7811498CB6B8}"/>
    <cellStyle name="Normal 2 2 4 2 2 3 2 3" xfId="8234" xr:uid="{07E27873-EAB3-4DFE-8C19-8F30AA3B3052}"/>
    <cellStyle name="Normal 2 2 4 2 2 3 2 3 2" xfId="18614" xr:uid="{AF9E421E-67EC-4F27-9E84-047FCB4FE572}"/>
    <cellStyle name="Normal 2 2 4 2 2 3 2 4" xfId="11067" xr:uid="{023DF42C-3068-40E6-BBA8-6E262468578C}"/>
    <cellStyle name="Normal 2 2 4 2 2 3 2 4 2" xfId="21447" xr:uid="{7174D068-6883-470E-A0A5-DA37122A2777}"/>
    <cellStyle name="Normal 2 2 4 2 2 3 2 5" xfId="23926" xr:uid="{2562E55E-8274-403D-B64C-DC58F9E1C9E8}"/>
    <cellStyle name="Normal 2 2 4 2 2 3 2 6" xfId="13689" xr:uid="{B836E300-9378-4951-82EB-4DDBB1393F70}"/>
    <cellStyle name="Normal 2 2 4 2 2 3 3" xfId="4288" xr:uid="{532B6416-E1AF-42E2-83CC-09B1192EA672}"/>
    <cellStyle name="Normal 2 2 4 2 2 3 3 2" xfId="9059" xr:uid="{EC143838-7391-4B15-9DD0-BA807430AB81}"/>
    <cellStyle name="Normal 2 2 4 2 2 3 3 2 2" xfId="29102" xr:uid="{7F65475A-E3E1-406B-890B-AEFDBE121E83}"/>
    <cellStyle name="Normal 2 2 4 2 2 3 3 2 3" xfId="19439" xr:uid="{0F5C69B9-7445-41F9-930F-53777E6EAC14}"/>
    <cellStyle name="Normal 2 2 4 2 2 3 3 3" xfId="11892" xr:uid="{468137D7-7E07-42F8-910E-692041FBE6F2}"/>
    <cellStyle name="Normal 2 2 4 2 2 3 3 3 2" xfId="22272" xr:uid="{33261F64-5DDC-4BB0-9A2A-BD3F4E05BDBB}"/>
    <cellStyle name="Normal 2 2 4 2 2 3 3 4" xfId="23531" xr:uid="{AC9474BA-6BE0-4E77-90A2-7F6257FC8D5C}"/>
    <cellStyle name="Normal 2 2 4 2 2 3 3 5" xfId="16606" xr:uid="{DE13A975-C627-4FF1-B28C-7DEB8A7E81CB}"/>
    <cellStyle name="Normal 2 2 4 2 2 3 4" xfId="5938" xr:uid="{F1175C17-8A92-44F1-B138-AC745586A597}"/>
    <cellStyle name="Normal 2 2 4 2 2 3 4 2" xfId="28184" xr:uid="{5AEBB01A-7D83-4CAE-99D5-D5C0545F0400}"/>
    <cellStyle name="Normal 2 2 4 2 2 3 4 3" xfId="15391" xr:uid="{F668E040-A025-46A1-8A8E-AA168A3620CF}"/>
    <cellStyle name="Normal 2 2 4 2 2 3 5" xfId="7844" xr:uid="{5A74DDD8-F7C1-4489-B7BF-C018EF908A51}"/>
    <cellStyle name="Normal 2 2 4 2 2 3 5 2" xfId="18224" xr:uid="{D5AE22DE-B013-4403-96C7-3EBF811005EA}"/>
    <cellStyle name="Normal 2 2 4 2 2 3 6" xfId="10677" xr:uid="{5F3C90A9-0021-45AF-A681-54A1EC48DD82}"/>
    <cellStyle name="Normal 2 2 4 2 2 3 6 2" xfId="21057" xr:uid="{1B7B70CA-7443-44A0-8740-97A89863AA0C}"/>
    <cellStyle name="Normal 2 2 4 2 2 3 7" xfId="23376" xr:uid="{254CF21A-F962-4C43-844D-B0F1B8A8A487}"/>
    <cellStyle name="Normal 2 2 4 2 2 3 8" xfId="13149" xr:uid="{90D1D134-855A-4F6D-BAE2-F2146545F8C0}"/>
    <cellStyle name="Normal 2 2 4 2 2 4" xfId="3156" xr:uid="{00000000-0005-0000-0000-0000BD030000}"/>
    <cellStyle name="Normal 2 2 4 2 2 4 2" xfId="4454" xr:uid="{D31ECB7F-F17E-42F8-B936-3BE6C6095BEC}"/>
    <cellStyle name="Normal 2 2 4 2 2 4 2 2" xfId="9225" xr:uid="{EB4AD320-1ECF-4D1E-9848-5956DEAE50ED}"/>
    <cellStyle name="Normal 2 2 4 2 2 4 2 2 2" xfId="19605" xr:uid="{57484C8E-A8FE-4895-934A-C9451297BB0C}"/>
    <cellStyle name="Normal 2 2 4 2 2 4 2 3" xfId="12058" xr:uid="{15235E2B-8571-4A74-A144-F9D9E0AA927E}"/>
    <cellStyle name="Normal 2 2 4 2 2 4 2 3 2" xfId="22438" xr:uid="{5C86E97E-7370-44AF-86BD-20021B9D7D69}"/>
    <cellStyle name="Normal 2 2 4 2 2 4 2 4" xfId="25896" xr:uid="{854538DB-A2EA-425F-AFD9-5652C6107723}"/>
    <cellStyle name="Normal 2 2 4 2 2 4 2 5" xfId="16772" xr:uid="{CF930C04-3313-4181-A114-8330FD14F551}"/>
    <cellStyle name="Normal 2 2 4 2 2 4 3" xfId="6213" xr:uid="{CD40CAC9-9E42-4AC8-85F3-B5103FCCDD0D}"/>
    <cellStyle name="Normal 2 2 4 2 2 4 3 2" xfId="15782" xr:uid="{8780E0F3-6CDD-4337-BAE4-EB9EB4BE57C6}"/>
    <cellStyle name="Normal 2 2 4 2 2 4 4" xfId="8235" xr:uid="{F075D409-C758-4478-B09B-E66243D7D14C}"/>
    <cellStyle name="Normal 2 2 4 2 2 4 4 2" xfId="18615" xr:uid="{12B53BBF-199C-4CAD-96D3-C0B66EAD64E8}"/>
    <cellStyle name="Normal 2 2 4 2 2 4 5" xfId="11068" xr:uid="{5A0534AB-A9DA-46E2-B0AE-4C734142AB01}"/>
    <cellStyle name="Normal 2 2 4 2 2 4 5 2" xfId="21448" xr:uid="{E11B5D29-5E1D-482A-80F9-DD81AAE2A100}"/>
    <cellStyle name="Normal 2 2 4 2 2 4 6" xfId="22835" xr:uid="{F355649C-0759-4C44-A8E7-F4F596869D20}"/>
    <cellStyle name="Normal 2 2 4 2 2 4 7" xfId="13690" xr:uid="{DBA412D2-DB80-4C7A-BC79-A8E74C2F9856}"/>
    <cellStyle name="Normal 2 2 4 2 2 5" xfId="3151" xr:uid="{00000000-0005-0000-0000-0000BE030000}"/>
    <cellStyle name="Normal 2 2 4 2 2 5 2" xfId="6208" xr:uid="{618D1D94-107E-44CF-AA1E-6A06B104CAE9}"/>
    <cellStyle name="Normal 2 2 4 2 2 5 2 2" xfId="26460" xr:uid="{A029499B-D5E3-44F3-8A69-9F2DCF13D404}"/>
    <cellStyle name="Normal 2 2 4 2 2 5 2 3" xfId="15777" xr:uid="{6F6DB294-D076-489F-BC5F-91BDF121C51B}"/>
    <cellStyle name="Normal 2 2 4 2 2 5 3" xfId="8230" xr:uid="{ACE1619D-C6AC-4A41-959F-78832DFE1FFD}"/>
    <cellStyle name="Normal 2 2 4 2 2 5 3 2" xfId="18610" xr:uid="{E47AD77C-F5DF-4D81-B6BE-C15CCB65D6D6}"/>
    <cellStyle name="Normal 2 2 4 2 2 5 4" xfId="11063" xr:uid="{0FA6119F-1A0C-487E-82A8-BDBD6597F767}"/>
    <cellStyle name="Normal 2 2 4 2 2 5 4 2" xfId="21443" xr:uid="{3E9CFA26-34F8-41EF-BF82-4D42604E8B93}"/>
    <cellStyle name="Normal 2 2 4 2 2 5 5" xfId="23450" xr:uid="{12EE21C7-E8D0-43FF-8A01-E77B1BB12DFE}"/>
    <cellStyle name="Normal 2 2 4 2 2 5 6" xfId="13685" xr:uid="{6EAC6775-9A55-4C60-A018-12D794A91A63}"/>
    <cellStyle name="Normal 2 2 4 2 2 6" xfId="2556" xr:uid="{00000000-0005-0000-0000-0000BF030000}"/>
    <cellStyle name="Normal 2 2 4 2 2 6 2" xfId="5825" xr:uid="{F2196EFF-4174-4140-908D-57A5DEF88B4E}"/>
    <cellStyle name="Normal 2 2 4 2 2 6 2 2" xfId="27746" xr:uid="{5FCDB675-1C76-42FB-920F-6D13460C5D38}"/>
    <cellStyle name="Normal 2 2 4 2 2 6 2 3" xfId="15227" xr:uid="{B4005584-B072-4CB9-84C6-79406B33ECF4}"/>
    <cellStyle name="Normal 2 2 4 2 2 6 3" xfId="7680" xr:uid="{BE402371-848C-4CE7-9765-6C156D82E772}"/>
    <cellStyle name="Normal 2 2 4 2 2 6 3 2" xfId="18060" xr:uid="{9F3895C7-4D6D-47E6-B687-46076222C947}"/>
    <cellStyle name="Normal 2 2 4 2 2 6 4" xfId="10513" xr:uid="{7AE1DE80-25B3-4C00-97DF-DBD27601E652}"/>
    <cellStyle name="Normal 2 2 4 2 2 6 4 2" xfId="20893" xr:uid="{8721C51B-DFE3-4D00-B8EC-56FC3E931C64}"/>
    <cellStyle name="Normal 2 2 4 2 2 6 5" xfId="25579" xr:uid="{FEE6F374-2430-40BD-B012-CC0B8883E86E}"/>
    <cellStyle name="Normal 2 2 4 2 2 6 6" xfId="12943" xr:uid="{B721A15B-6509-477A-A1E0-530863601813}"/>
    <cellStyle name="Normal 2 2 4 2 2 7" xfId="2250" xr:uid="{00000000-0005-0000-0000-0000B5030000}"/>
    <cellStyle name="Normal 2 2 4 2 2 7 2" xfId="7376" xr:uid="{7322D2C7-5B3C-4E9C-94C9-09023A49B850}"/>
    <cellStyle name="Normal 2 2 4 2 2 7 2 2" xfId="17756" xr:uid="{CEAE7E0A-B11D-4CA8-BE3C-D1FD62F72706}"/>
    <cellStyle name="Normal 2 2 4 2 2 7 3" xfId="10209" xr:uid="{4DC9D3FD-899D-439E-9756-E8909AD65FD1}"/>
    <cellStyle name="Normal 2 2 4 2 2 7 3 2" xfId="20589" xr:uid="{720FB1B8-01B7-4754-AD97-FAF561815584}"/>
    <cellStyle name="Normal 2 2 4 2 2 7 4" xfId="22960" xr:uid="{3D743B37-7539-46DD-89B6-0C47060567BC}"/>
    <cellStyle name="Normal 2 2 4 2 2 7 5" xfId="14923" xr:uid="{47E46C3A-2B1A-4572-BFD4-D629EC5B57FE}"/>
    <cellStyle name="Normal 2 2 4 2 2 8" xfId="3801" xr:uid="{6A30176C-DD0C-4612-B71D-4A3D00BA024F}"/>
    <cellStyle name="Normal 2 2 4 2 2 8 2" xfId="8636" xr:uid="{4056E821-8729-4119-BA4D-378C7358BEC6}"/>
    <cellStyle name="Normal 2 2 4 2 2 8 2 2" xfId="19016" xr:uid="{9637E5B6-D8FE-4263-B9A5-367EB34CF628}"/>
    <cellStyle name="Normal 2 2 4 2 2 8 3" xfId="11469" xr:uid="{5818410A-B52B-47AC-A336-512452EFCCB4}"/>
    <cellStyle name="Normal 2 2 4 2 2 8 3 2" xfId="21849" xr:uid="{D76487B1-A11A-4A1F-9C3C-E8DB63A10ED6}"/>
    <cellStyle name="Normal 2 2 4 2 2 8 4" xfId="16183" xr:uid="{9BE97DD1-8084-482A-BECD-99F93C470751}"/>
    <cellStyle name="Normal 2 2 4 2 2 9" xfId="5079" xr:uid="{1236D320-5B06-4478-AAF3-4B2E5BE0E489}"/>
    <cellStyle name="Normal 2 2 4 2 2 9 2" xfId="14376" xr:uid="{8DBF017B-9133-4929-8C04-9A8AA0829C93}"/>
    <cellStyle name="Normal 2 2 4 2 3" xfId="728" xr:uid="{00000000-0005-0000-0000-000084040000}"/>
    <cellStyle name="Normal 2 2 4 2 3 10" xfId="9664" xr:uid="{137A06F2-9AAE-40E7-AE22-97F5F1BE99E1}"/>
    <cellStyle name="Normal 2 2 4 2 3 10 2" xfId="20044" xr:uid="{025ED9FD-5072-439D-9430-47E4292AD7C9}"/>
    <cellStyle name="Normal 2 2 4 2 3 11" xfId="23040" xr:uid="{235C0F80-384A-419B-9486-8C753C5A3951}"/>
    <cellStyle name="Normal 2 2 4 2 3 12" xfId="12554" xr:uid="{28B82401-46F6-4C42-B730-CD28F76A03E8}"/>
    <cellStyle name="Normal 2 2 4 2 3 2" xfId="2723" xr:uid="{00000000-0005-0000-0000-0000C1030000}"/>
    <cellStyle name="Normal 2 2 4 2 3 2 2" xfId="3158" xr:uid="{00000000-0005-0000-0000-0000C2030000}"/>
    <cellStyle name="Normal 2 2 4 2 3 2 2 2" xfId="6215" xr:uid="{66D33B85-2A81-416A-AD46-3B9315192992}"/>
    <cellStyle name="Normal 2 2 4 2 3 2 2 2 2" xfId="27854" xr:uid="{5E967662-6A04-49F4-879A-7449CBCEE179}"/>
    <cellStyle name="Normal 2 2 4 2 3 2 2 2 3" xfId="15784" xr:uid="{C8D5E1CE-4F41-4562-A8EF-D042F4D4BC44}"/>
    <cellStyle name="Normal 2 2 4 2 3 2 2 3" xfId="8237" xr:uid="{AB7EDDB6-A68C-452D-9EB7-082C7E72F8C3}"/>
    <cellStyle name="Normal 2 2 4 2 3 2 2 3 2" xfId="18617" xr:uid="{C40C6339-F8E8-4409-8B71-362FA6BA542A}"/>
    <cellStyle name="Normal 2 2 4 2 3 2 2 4" xfId="11070" xr:uid="{D7010550-EAA3-458B-9CDD-2BE9418C860F}"/>
    <cellStyle name="Normal 2 2 4 2 3 2 2 4 2" xfId="21450" xr:uid="{C71421EA-067D-41C4-B02B-C20DD3DCA8A1}"/>
    <cellStyle name="Normal 2 2 4 2 3 2 2 5" xfId="23765" xr:uid="{ABC7261B-63A8-4DA9-9D02-BAAAA1BD8FFD}"/>
    <cellStyle name="Normal 2 2 4 2 3 2 2 6" xfId="13692" xr:uid="{A73CA4DE-74D7-4551-81AD-B5E01A232169}"/>
    <cellStyle name="Normal 2 2 4 2 3 2 3" xfId="4290" xr:uid="{BD3BFC28-8A02-4D45-BB9E-50A4D3B84292}"/>
    <cellStyle name="Normal 2 2 4 2 3 2 3 2" xfId="9061" xr:uid="{CD90A5CA-7C3C-4B16-9B47-4B8052078D1C}"/>
    <cellStyle name="Normal 2 2 4 2 3 2 3 2 2" xfId="29104" xr:uid="{30107FE3-C4A2-41B7-A790-77D344D282FC}"/>
    <cellStyle name="Normal 2 2 4 2 3 2 3 2 3" xfId="19441" xr:uid="{427E193C-89AF-4104-A9DD-86A5CE8C51A8}"/>
    <cellStyle name="Normal 2 2 4 2 3 2 3 3" xfId="11894" xr:uid="{0DDEC6CD-D410-4905-9F0A-2B8F9BFB81E3}"/>
    <cellStyle name="Normal 2 2 4 2 3 2 3 3 2" xfId="22274" xr:uid="{F678408C-20CD-4456-A14D-365F845CF170}"/>
    <cellStyle name="Normal 2 2 4 2 3 2 3 4" xfId="24572" xr:uid="{A6A98DBF-49BB-4916-8A98-E19DC87ABACC}"/>
    <cellStyle name="Normal 2 2 4 2 3 2 3 5" xfId="16608" xr:uid="{5917F770-B013-4C4C-A0FD-558297F36532}"/>
    <cellStyle name="Normal 2 2 4 2 3 2 4" xfId="5940" xr:uid="{1C5B2A3E-FF54-48BD-8D3B-9A7F4AACF0C8}"/>
    <cellStyle name="Normal 2 2 4 2 3 2 4 2" xfId="28135" xr:uid="{7131533B-38BF-4DFE-9DB1-42DCA1AC2C3E}"/>
    <cellStyle name="Normal 2 2 4 2 3 2 4 3" xfId="15393" xr:uid="{89A5315B-242A-4C32-8140-3E3AD5692490}"/>
    <cellStyle name="Normal 2 2 4 2 3 2 5" xfId="7846" xr:uid="{F0B5BE23-5203-4072-A38A-0F1423B4EA2D}"/>
    <cellStyle name="Normal 2 2 4 2 3 2 5 2" xfId="18226" xr:uid="{3FF81DB4-D6A0-44B5-8826-DCB93F432D0C}"/>
    <cellStyle name="Normal 2 2 4 2 3 2 6" xfId="10679" xr:uid="{7228B68C-7F2C-4A9A-988D-45760A04CA25}"/>
    <cellStyle name="Normal 2 2 4 2 3 2 6 2" xfId="21059" xr:uid="{D46540AE-7316-4109-942F-AA2BBDB038FA}"/>
    <cellStyle name="Normal 2 2 4 2 3 2 7" xfId="23136" xr:uid="{5E9C447A-02A9-4E08-BDA6-6FEA1E041AA6}"/>
    <cellStyle name="Normal 2 2 4 2 3 2 8" xfId="13151" xr:uid="{54E1DE7E-B85C-4CED-BFC6-3289733923E4}"/>
    <cellStyle name="Normal 2 2 4 2 3 3" xfId="3159" xr:uid="{00000000-0005-0000-0000-0000C3030000}"/>
    <cellStyle name="Normal 2 2 4 2 3 3 2" xfId="4455" xr:uid="{5248CC53-CC7A-4521-91BA-5DE56FF28C9D}"/>
    <cellStyle name="Normal 2 2 4 2 3 3 2 2" xfId="9226" xr:uid="{495C9C38-0F1A-46C6-8AE7-A932D2D2165C}"/>
    <cellStyle name="Normal 2 2 4 2 3 3 2 2 2" xfId="29217" xr:uid="{59CF6D59-8891-4798-9E6C-1166DE93EA9D}"/>
    <cellStyle name="Normal 2 2 4 2 3 3 2 2 3" xfId="19606" xr:uid="{E6BFEC40-DF17-4C6F-BC0E-C81B751B73AF}"/>
    <cellStyle name="Normal 2 2 4 2 3 3 2 3" xfId="12059" xr:uid="{D36FA740-A532-4B07-8BB1-EA8595F86055}"/>
    <cellStyle name="Normal 2 2 4 2 3 3 2 3 2" xfId="22439" xr:uid="{00C91EF7-A65D-407E-976E-DAFED77B341E}"/>
    <cellStyle name="Normal 2 2 4 2 3 3 2 4" xfId="23194" xr:uid="{57DED316-0EEB-4F17-B299-A1D8ED799983}"/>
    <cellStyle name="Normal 2 2 4 2 3 3 2 5" xfId="16773" xr:uid="{6E1C6F5C-2A6C-4229-A54C-806C33C3FCEA}"/>
    <cellStyle name="Normal 2 2 4 2 3 3 3" xfId="6216" xr:uid="{AFFD9ADB-3225-48AD-BBED-70A8BCBF3ADB}"/>
    <cellStyle name="Normal 2 2 4 2 3 3 3 2" xfId="27880" xr:uid="{238C539D-D95E-4BF8-ABE6-C387C7BC20C2}"/>
    <cellStyle name="Normal 2 2 4 2 3 3 3 3" xfId="15785" xr:uid="{76975D4A-7E3C-4564-AA51-F00EDB647832}"/>
    <cellStyle name="Normal 2 2 4 2 3 3 4" xfId="8238" xr:uid="{EA813DCE-C5A7-40A8-8D2E-4D8CC5A07749}"/>
    <cellStyle name="Normal 2 2 4 2 3 3 4 2" xfId="18618" xr:uid="{739FB499-24ED-426E-93BE-AEA94F51E9A4}"/>
    <cellStyle name="Normal 2 2 4 2 3 3 5" xfId="11071" xr:uid="{AC742C09-C1E1-4DE8-9459-618BD82FF5FD}"/>
    <cellStyle name="Normal 2 2 4 2 3 3 5 2" xfId="21451" xr:uid="{720EDA05-FA92-472F-8C79-AA2F3C789D28}"/>
    <cellStyle name="Normal 2 2 4 2 3 3 6" xfId="25551" xr:uid="{AFD675E3-2BBF-4944-A20C-869E3EC374A7}"/>
    <cellStyle name="Normal 2 2 4 2 3 3 7" xfId="13693" xr:uid="{B4F7B5C4-69E9-48FD-92CF-48DBC77932FF}"/>
    <cellStyle name="Normal 2 2 4 2 3 4" xfId="3157" xr:uid="{00000000-0005-0000-0000-0000C4030000}"/>
    <cellStyle name="Normal 2 2 4 2 3 4 2" xfId="6214" xr:uid="{68A4C56B-52D9-48AA-ACA8-17EE6BC59CDD}"/>
    <cellStyle name="Normal 2 2 4 2 3 4 2 2" xfId="28023" xr:uid="{381603AB-51F4-4558-BF47-113DE99AE6E9}"/>
    <cellStyle name="Normal 2 2 4 2 3 4 2 3" xfId="15783" xr:uid="{E1BDD14A-692C-4F04-BE73-518FE4FA805C}"/>
    <cellStyle name="Normal 2 2 4 2 3 4 3" xfId="8236" xr:uid="{3A17D46A-29E8-4E76-8E19-EF54ACD4B71C}"/>
    <cellStyle name="Normal 2 2 4 2 3 4 3 2" xfId="18616" xr:uid="{C05099B4-AEE6-4492-A998-3E509271EBC2}"/>
    <cellStyle name="Normal 2 2 4 2 3 4 4" xfId="11069" xr:uid="{2C6AF62C-0AFA-4C56-8B81-6CD5554000E7}"/>
    <cellStyle name="Normal 2 2 4 2 3 4 4 2" xfId="21449" xr:uid="{46ECBCB4-4140-48FB-B3BB-76BB4596D026}"/>
    <cellStyle name="Normal 2 2 4 2 3 4 5" xfId="25354" xr:uid="{41420271-C229-4F12-A8C3-C45E90D69C07}"/>
    <cellStyle name="Normal 2 2 4 2 3 4 6" xfId="13691" xr:uid="{5817FFAA-34D2-4D74-BC0B-898F7709E16F}"/>
    <cellStyle name="Normal 2 2 4 2 3 5" xfId="2599" xr:uid="{00000000-0005-0000-0000-0000C5030000}"/>
    <cellStyle name="Normal 2 2 4 2 3 5 2" xfId="5863" xr:uid="{8A4BEA37-8FD8-4397-8FA6-1776F135E90E}"/>
    <cellStyle name="Normal 2 2 4 2 3 5 2 2" xfId="26604" xr:uid="{2B0A737C-5946-46D8-86A1-CE639C6376D8}"/>
    <cellStyle name="Normal 2 2 4 2 3 5 2 3" xfId="15270" xr:uid="{7714C8BD-4C09-49E4-A675-4A2A3A7EBE2F}"/>
    <cellStyle name="Normal 2 2 4 2 3 5 3" xfId="7723" xr:uid="{83312644-C190-4DE2-A05A-D2CB02D84EED}"/>
    <cellStyle name="Normal 2 2 4 2 3 5 3 2" xfId="18103" xr:uid="{E3E3A4D0-5FC6-442F-8EF7-1801A6DD01FC}"/>
    <cellStyle name="Normal 2 2 4 2 3 5 4" xfId="10556" xr:uid="{85A274E6-AB1F-421D-855F-FF5BC5D9A45A}"/>
    <cellStyle name="Normal 2 2 4 2 3 5 4 2" xfId="20936" xr:uid="{0C36F9B6-1F8A-40FD-8CA3-3E459FA87A3E}"/>
    <cellStyle name="Normal 2 2 4 2 3 5 5" xfId="23386" xr:uid="{93DA55E4-4537-4916-907E-0392790EAEF6}"/>
    <cellStyle name="Normal 2 2 4 2 3 5 6" xfId="12986" xr:uid="{3F549D23-DCC2-4F1B-ABBC-AC856BB18B35}"/>
    <cellStyle name="Normal 2 2 4 2 3 6" xfId="2321" xr:uid="{00000000-0005-0000-0000-0000C0030000}"/>
    <cellStyle name="Normal 2 2 4 2 3 6 2" xfId="7447" xr:uid="{9976F5AD-B946-4435-AF60-3F82B981EB91}"/>
    <cellStyle name="Normal 2 2 4 2 3 6 2 2" xfId="17827" xr:uid="{4E4FFECD-97F5-470F-A1F7-7D7112862757}"/>
    <cellStyle name="Normal 2 2 4 2 3 6 3" xfId="10280" xr:uid="{1CDBB532-7859-4A0D-BE5C-33FAED3D78BC}"/>
    <cellStyle name="Normal 2 2 4 2 3 6 3 2" xfId="20660" xr:uid="{9C4A01FD-2C23-458A-9657-67354914F195}"/>
    <cellStyle name="Normal 2 2 4 2 3 6 4" xfId="23663" xr:uid="{EC7BBC41-7451-484B-907E-BC4354195EF3}"/>
    <cellStyle name="Normal 2 2 4 2 3 6 5" xfId="14994" xr:uid="{66E40264-68CC-4F11-9621-02ACE31AE67B}"/>
    <cellStyle name="Normal 2 2 4 2 3 7" xfId="3840" xr:uid="{23EA705F-20C4-43AA-891D-3014BAC31BE4}"/>
    <cellStyle name="Normal 2 2 4 2 3 7 2" xfId="8672" xr:uid="{CF216A4A-E3FC-4ECD-A076-6EC7214B2585}"/>
    <cellStyle name="Normal 2 2 4 2 3 7 2 2" xfId="19052" xr:uid="{361070C4-EC75-4E4E-A83D-2952936E361E}"/>
    <cellStyle name="Normal 2 2 4 2 3 7 3" xfId="11505" xr:uid="{D9D67743-BBE3-4E16-A716-8FD7CE5A3935}"/>
    <cellStyle name="Normal 2 2 4 2 3 7 3 2" xfId="21885" xr:uid="{5F7EE2D8-B053-409E-95A2-9E1F6D1C462B}"/>
    <cellStyle name="Normal 2 2 4 2 3 7 4" xfId="16219" xr:uid="{988D23EC-7AE1-4359-B886-63B78F6D9286}"/>
    <cellStyle name="Normal 2 2 4 2 3 8" xfId="5081" xr:uid="{0B217810-9819-4D72-9703-40033B207891}"/>
    <cellStyle name="Normal 2 2 4 2 3 8 2" xfId="14378" xr:uid="{F6CE234F-EEC7-4AC8-BDD8-8BCB9B71EFE2}"/>
    <cellStyle name="Normal 2 2 4 2 3 9" xfId="6831" xr:uid="{CF338C0A-9C5A-40B4-803E-7787754A9871}"/>
    <cellStyle name="Normal 2 2 4 2 3 9 2" xfId="17211" xr:uid="{F700A31A-79C3-457A-A22E-BAFCB9786A30}"/>
    <cellStyle name="Normal 2 2 4 2 4" xfId="729" xr:uid="{00000000-0005-0000-0000-000085040000}"/>
    <cellStyle name="Normal 2 2 4 2 4 2" xfId="3160" xr:uid="{00000000-0005-0000-0000-0000C7030000}"/>
    <cellStyle name="Normal 2 2 4 2 4 2 2" xfId="6217" xr:uid="{80E48B82-3C34-40D3-9788-1D0DC13EFE6C}"/>
    <cellStyle name="Normal 2 2 4 2 4 2 2 2" xfId="27683" xr:uid="{1ACFCBBA-A51F-4249-9BD9-04D756965607}"/>
    <cellStyle name="Normal 2 2 4 2 4 2 2 3" xfId="15786" xr:uid="{81BA7999-FD7D-4CBD-B441-EC403C2A8945}"/>
    <cellStyle name="Normal 2 2 4 2 4 2 3" xfId="8239" xr:uid="{1BCB77AB-A035-4619-912F-68B8A65D1029}"/>
    <cellStyle name="Normal 2 2 4 2 4 2 3 2" xfId="18619" xr:uid="{2382335A-E3B0-40B3-A2FD-A29A63008124}"/>
    <cellStyle name="Normal 2 2 4 2 4 2 4" xfId="11072" xr:uid="{5F1C3224-08D4-435B-854B-F040467BF595}"/>
    <cellStyle name="Normal 2 2 4 2 4 2 4 2" xfId="21452" xr:uid="{AD30834A-3033-43EA-9F97-1EBB7381F8AE}"/>
    <cellStyle name="Normal 2 2 4 2 4 2 5" xfId="23001" xr:uid="{BE504945-8FD7-4F3D-B0E7-ADE7D69CD6EE}"/>
    <cellStyle name="Normal 2 2 4 2 4 2 6" xfId="13694" xr:uid="{F97A643D-40DB-431D-9772-81B29E66EFDA}"/>
    <cellStyle name="Normal 2 2 4 2 4 3" xfId="2720" xr:uid="{00000000-0005-0000-0000-0000C8030000}"/>
    <cellStyle name="Normal 2 2 4 2 4 3 2" xfId="5937" xr:uid="{6A8F2C84-EAC0-4E94-8D03-05CD3BC2E25D}"/>
    <cellStyle name="Normal 2 2 4 2 4 3 2 2" xfId="28706" xr:uid="{773E2714-BAA3-46A3-A053-B0C03B71BF19}"/>
    <cellStyle name="Normal 2 2 4 2 4 3 2 3" xfId="15390" xr:uid="{92EFF602-C511-45B1-9C01-DFB5E725DB28}"/>
    <cellStyle name="Normal 2 2 4 2 4 3 3" xfId="7843" xr:uid="{5FDAFDE8-4BFF-4804-AC58-584CFB114ED7}"/>
    <cellStyle name="Normal 2 2 4 2 4 3 3 2" xfId="18223" xr:uid="{689C8253-79CB-448D-98D3-AF66C2344D49}"/>
    <cellStyle name="Normal 2 2 4 2 4 3 4" xfId="10676" xr:uid="{18CF8772-8474-4A17-9CC2-CC41FFF96740}"/>
    <cellStyle name="Normal 2 2 4 2 4 3 4 2" xfId="21056" xr:uid="{79C2AF01-6A9A-4064-916D-A4A44190100B}"/>
    <cellStyle name="Normal 2 2 4 2 4 3 5" xfId="23239" xr:uid="{5031D9C5-652F-405D-9401-4F4ABD2E7DED}"/>
    <cellStyle name="Normal 2 2 4 2 4 3 6" xfId="13148" xr:uid="{3DCC7B6D-7B4F-4493-AAF2-5426EBE62873}"/>
    <cellStyle name="Normal 2 2 4 2 4 4" xfId="4157" xr:uid="{F97839D7-2F29-47B5-9650-9F95C736EDCE}"/>
    <cellStyle name="Normal 2 2 4 2 4 4 2" xfId="8928" xr:uid="{AFC92C82-B247-40B9-B5C4-000C1625DEC4}"/>
    <cellStyle name="Normal 2 2 4 2 4 4 2 2" xfId="19308" xr:uid="{11AB5E93-4EC5-4318-BEA2-8C1CD6B827EE}"/>
    <cellStyle name="Normal 2 2 4 2 4 4 3" xfId="11761" xr:uid="{DE6D08B3-D675-4A4A-9318-0CB51C55BD64}"/>
    <cellStyle name="Normal 2 2 4 2 4 4 3 2" xfId="22141" xr:uid="{55B23CBF-F06B-400C-B16E-7405E0D79965}"/>
    <cellStyle name="Normal 2 2 4 2 4 4 4" xfId="23936" xr:uid="{C28303E9-FE5B-41B5-8155-14EE36B0189E}"/>
    <cellStyle name="Normal 2 2 4 2 4 4 5" xfId="16475" xr:uid="{F38E235E-14B3-4379-A37E-2EA5BF4A5665}"/>
    <cellStyle name="Normal 2 2 4 2 4 5" xfId="5082" xr:uid="{A3A9E2AA-4F4D-465A-B580-3F74DCCEDF9C}"/>
    <cellStyle name="Normal 2 2 4 2 4 5 2" xfId="14379" xr:uid="{35F31F88-1FDD-459C-8290-8E093FA91295}"/>
    <cellStyle name="Normal 2 2 4 2 4 6" xfId="6832" xr:uid="{A7E96CBD-4BE6-4DB3-8A5F-607C9832827D}"/>
    <cellStyle name="Normal 2 2 4 2 4 6 2" xfId="17212" xr:uid="{47CC1DFF-70A8-4A45-B4CD-64C88620F661}"/>
    <cellStyle name="Normal 2 2 4 2 4 7" xfId="9665" xr:uid="{8C2793AA-1772-4408-B90E-B93D6CE30AD9}"/>
    <cellStyle name="Normal 2 2 4 2 4 7 2" xfId="20045" xr:uid="{D8D64D40-46D3-455B-8DC8-0F62A5372256}"/>
    <cellStyle name="Normal 2 2 4 2 4 8" xfId="25417" xr:uid="{09A46CB1-6C09-4A09-B6F6-4AA5BB78A2F2}"/>
    <cellStyle name="Normal 2 2 4 2 4 9" xfId="12712" xr:uid="{B0B5D202-6FFA-450B-BFB2-710CF2322D3C}"/>
    <cellStyle name="Normal 2 2 4 2 5" xfId="3161" xr:uid="{00000000-0005-0000-0000-0000C9030000}"/>
    <cellStyle name="Normal 2 2 4 2 5 2" xfId="4456" xr:uid="{6B641034-A6D4-477C-91CE-CECB14E4E9B0}"/>
    <cellStyle name="Normal 2 2 4 2 5 2 2" xfId="9227" xr:uid="{C88BDFF1-AD84-40D9-A63B-ED38DE18688B}"/>
    <cellStyle name="Normal 2 2 4 2 5 2 2 2" xfId="29218" xr:uid="{EFD13CD5-DA52-4A0A-9C16-F47348A3E03C}"/>
    <cellStyle name="Normal 2 2 4 2 5 2 2 3" xfId="19607" xr:uid="{A011B15C-1D8B-4917-8231-B758BEDC2B86}"/>
    <cellStyle name="Normal 2 2 4 2 5 2 3" xfId="12060" xr:uid="{C4E6AA50-CE78-4A94-9EA7-BD5DCB6D4CA9}"/>
    <cellStyle name="Normal 2 2 4 2 5 2 3 2" xfId="22440" xr:uid="{0DDA0262-690B-4EDE-AB00-49E8CA5E6D27}"/>
    <cellStyle name="Normal 2 2 4 2 5 2 4" xfId="24972" xr:uid="{7E25945D-41CB-4E5A-820E-5BAA229DBC97}"/>
    <cellStyle name="Normal 2 2 4 2 5 2 5" xfId="16774" xr:uid="{9A0B81B3-A948-4C12-ADFB-C3421C8B185C}"/>
    <cellStyle name="Normal 2 2 4 2 5 3" xfId="6218" xr:uid="{2F6E5A96-78D7-44C5-8D92-FCCC456F2684}"/>
    <cellStyle name="Normal 2 2 4 2 5 3 2" xfId="27353" xr:uid="{2D6D48EF-4F10-496B-AACA-4573B8589BBF}"/>
    <cellStyle name="Normal 2 2 4 2 5 3 3" xfId="15787" xr:uid="{86AD331C-9AB0-47A8-9A7A-C7486D49AB31}"/>
    <cellStyle name="Normal 2 2 4 2 5 4" xfId="8240" xr:uid="{5FCE930C-43B9-4DD9-825D-6CC12983D69F}"/>
    <cellStyle name="Normal 2 2 4 2 5 4 2" xfId="18620" xr:uid="{EB21A1C8-EB3C-49AA-AEEF-D47868D4CBE2}"/>
    <cellStyle name="Normal 2 2 4 2 5 5" xfId="11073" xr:uid="{B9F1B30D-3D24-42D5-9386-700A96C32E84}"/>
    <cellStyle name="Normal 2 2 4 2 5 5 2" xfId="21453" xr:uid="{4A0EA96A-E493-482C-B1B6-29177EC8A5F8}"/>
    <cellStyle name="Normal 2 2 4 2 5 6" xfId="24406" xr:uid="{D7B92CD4-E5ED-4ECE-8101-81AC5355AB1B}"/>
    <cellStyle name="Normal 2 2 4 2 5 7" xfId="13695" xr:uid="{C1337A35-F0AE-4195-88CB-6C0A47B6366C}"/>
    <cellStyle name="Normal 2 2 4 2 6" xfId="2898" xr:uid="{00000000-0005-0000-0000-0000CA030000}"/>
    <cellStyle name="Normal 2 2 4 2 6 2" xfId="6083" xr:uid="{EBE5517C-7808-4345-9A38-9B97D2A6E130}"/>
    <cellStyle name="Normal 2 2 4 2 6 2 2" xfId="27217" xr:uid="{717C1686-189F-4691-8E58-D1CBE5560D47}"/>
    <cellStyle name="Normal 2 2 4 2 6 2 3" xfId="15561" xr:uid="{0116A452-050C-46B3-8C7C-E99748F1BBC9}"/>
    <cellStyle name="Normal 2 2 4 2 6 3" xfId="8014" xr:uid="{DE012C2A-BD69-42B9-9D9B-D2DB0780C457}"/>
    <cellStyle name="Normal 2 2 4 2 6 3 2" xfId="18394" xr:uid="{92588661-0624-4D50-9828-761A157D2C29}"/>
    <cellStyle name="Normal 2 2 4 2 6 4" xfId="10847" xr:uid="{B3F965D0-CCBC-4392-964E-DF1BA2897A48}"/>
    <cellStyle name="Normal 2 2 4 2 6 4 2" xfId="21227" xr:uid="{EB95EE1A-66C9-44EE-8B7C-5F37544274F5}"/>
    <cellStyle name="Normal 2 2 4 2 6 5" xfId="24440" xr:uid="{560D1163-7E8A-40FB-997E-B3319AA422B3}"/>
    <cellStyle name="Normal 2 2 4 2 6 6" xfId="13410" xr:uid="{FF272E99-C8F8-4F05-B531-C8983C3D0D16}"/>
    <cellStyle name="Normal 2 2 4 2 7" xfId="2496" xr:uid="{00000000-0005-0000-0000-0000CB030000}"/>
    <cellStyle name="Normal 2 2 4 2 7 2" xfId="5778" xr:uid="{31309030-C44A-4DF6-A717-986C7DE4CB36}"/>
    <cellStyle name="Normal 2 2 4 2 7 2 2" xfId="25947" xr:uid="{33378617-B315-4FCA-B3E9-D33061B3F3C3}"/>
    <cellStyle name="Normal 2 2 4 2 7 2 3" xfId="15167" xr:uid="{B3326B84-62F2-4589-89AE-E1C741FC3BA2}"/>
    <cellStyle name="Normal 2 2 4 2 7 3" xfId="7620" xr:uid="{1419194F-CCE5-4A12-98E7-D2CF81EE53EF}"/>
    <cellStyle name="Normal 2 2 4 2 7 3 2" xfId="18000" xr:uid="{9656D95C-BB17-4E84-BA1F-034D72243BE1}"/>
    <cellStyle name="Normal 2 2 4 2 7 4" xfId="10453" xr:uid="{30E631D4-416A-455F-8A36-835A7E61AA0A}"/>
    <cellStyle name="Normal 2 2 4 2 7 4 2" xfId="20833" xr:uid="{E5F4A594-FA20-459E-8207-87DD2B6963ED}"/>
    <cellStyle name="Normal 2 2 4 2 7 5" xfId="24470" xr:uid="{2D345C72-3362-4EE5-AD33-91830D3EE00C}"/>
    <cellStyle name="Normal 2 2 4 2 7 6" xfId="12883" xr:uid="{D2242D32-BCD5-49B5-BD4D-6B412D8A36D1}"/>
    <cellStyle name="Normal 2 2 4 2 8" xfId="2190" xr:uid="{00000000-0005-0000-0000-0000B4030000}"/>
    <cellStyle name="Normal 2 2 4 2 8 2" xfId="7316" xr:uid="{360FC0EA-CF34-4040-B06B-83B5FB05D733}"/>
    <cellStyle name="Normal 2 2 4 2 8 2 2" xfId="17696" xr:uid="{73699C6E-C478-4F6B-AC38-229215922BFB}"/>
    <cellStyle name="Normal 2 2 4 2 8 3" xfId="10149" xr:uid="{44C70DFB-C5E9-4553-9F0F-622C6C402CB7}"/>
    <cellStyle name="Normal 2 2 4 2 8 3 2" xfId="20529" xr:uid="{55398FB5-6050-4E90-997B-8A9B9EFCAA27}"/>
    <cellStyle name="Normal 2 2 4 2 8 4" xfId="23005" xr:uid="{B66B3ADA-BFAF-45E3-B609-DABEFAC8AE24}"/>
    <cellStyle name="Normal 2 2 4 2 8 5" xfId="14863" xr:uid="{7B5D2042-9F94-4749-83CE-20242B6C78AA}"/>
    <cellStyle name="Normal 2 2 4 2 9" xfId="3928" xr:uid="{77B8B384-9D18-403A-B06F-12A51804B35C}"/>
    <cellStyle name="Normal 2 2 4 2 9 2" xfId="8759" xr:uid="{7755C901-2831-4F5A-B0A4-12186FA7A94A}"/>
    <cellStyle name="Normal 2 2 4 2 9 2 2" xfId="19139" xr:uid="{0FC10658-EF09-4DDA-992A-E98D96F8C54B}"/>
    <cellStyle name="Normal 2 2 4 2 9 3" xfId="11592" xr:uid="{D51FF9B7-F4D6-460B-9746-17D7FB36CD54}"/>
    <cellStyle name="Normal 2 2 4 2 9 3 2" xfId="21972" xr:uid="{0EE2E39E-C03E-4DE9-A76D-BA6523F548F1}"/>
    <cellStyle name="Normal 2 2 4 2 9 4" xfId="16306" xr:uid="{65EC3690-704E-47BD-A65D-BDEBD001C6C1}"/>
    <cellStyle name="Normal 2 2 4 3" xfId="730" xr:uid="{00000000-0005-0000-0000-000086040000}"/>
    <cellStyle name="Normal 2 2 4 3 10" xfId="5083" xr:uid="{3059EF97-232C-42F5-8B53-D6134C3313AA}"/>
    <cellStyle name="Normal 2 2 4 3 10 2" xfId="14380" xr:uid="{0AA44285-8348-4AEA-B139-0B4B710CF248}"/>
    <cellStyle name="Normal 2 2 4 3 11" xfId="6833" xr:uid="{A5F7D9AC-56F7-4DE8-8E78-E478BFFA8DE0}"/>
    <cellStyle name="Normal 2 2 4 3 11 2" xfId="17213" xr:uid="{ED8F7ACA-68F6-4A91-8D3B-A144DEAE3E6C}"/>
    <cellStyle name="Normal 2 2 4 3 12" xfId="9666" xr:uid="{3E967C1F-FC5E-4FFA-9158-E0CE5F932165}"/>
    <cellStyle name="Normal 2 2 4 3 12 2" xfId="20046" xr:uid="{71C901C3-1818-438E-A876-F2F1AAA5B5D5}"/>
    <cellStyle name="Normal 2 2 4 3 13" xfId="23260" xr:uid="{0686F330-0275-48BC-8744-E0DB747F821D}"/>
    <cellStyle name="Normal 2 2 4 3 14" xfId="12458" xr:uid="{10887C6C-5FAB-40D5-82E6-32A4C52AAFD2}"/>
    <cellStyle name="Normal 2 2 4 3 2" xfId="731" xr:uid="{00000000-0005-0000-0000-000087040000}"/>
    <cellStyle name="Normal 2 2 4 3 2 10" xfId="9667" xr:uid="{21E94FA6-12AC-4D04-852F-FC1D262DD70B}"/>
    <cellStyle name="Normal 2 2 4 3 2 10 2" xfId="20047" xr:uid="{FB4673F3-C970-4EDA-9105-0CBDA575E2D7}"/>
    <cellStyle name="Normal 2 2 4 3 2 11" xfId="25101" xr:uid="{E8DEBEDF-D8F1-4968-9CE0-0C098C4223E3}"/>
    <cellStyle name="Normal 2 2 4 3 2 12" xfId="12555" xr:uid="{916C9A0D-AFD0-49AF-B15E-B62E35C99B0A}"/>
    <cellStyle name="Normal 2 2 4 3 2 2" xfId="732" xr:uid="{00000000-0005-0000-0000-000088040000}"/>
    <cellStyle name="Normal 2 2 4 3 2 2 2" xfId="3163" xr:uid="{00000000-0005-0000-0000-0000CF030000}"/>
    <cellStyle name="Normal 2 2 4 3 2 2 2 2" xfId="6220" xr:uid="{26C0A590-91FA-45F9-A1D0-B827B251085C}"/>
    <cellStyle name="Normal 2 2 4 3 2 2 2 2 2" xfId="27918" xr:uid="{71FF5FC3-1A8D-4D83-8D2D-16C36B6F2A51}"/>
    <cellStyle name="Normal 2 2 4 3 2 2 2 2 3" xfId="26132" xr:uid="{2EC56C41-CD9A-40C7-8937-ADB7A313DE94}"/>
    <cellStyle name="Normal 2 2 4 3 2 2 2 2 4" xfId="15789" xr:uid="{6AB1EC09-C0CB-4409-AFEE-D27033E15864}"/>
    <cellStyle name="Normal 2 2 4 3 2 2 2 3" xfId="8242" xr:uid="{5D4BDDD8-1A86-4178-9196-CFA33212C2B7}"/>
    <cellStyle name="Normal 2 2 4 3 2 2 2 3 2" xfId="28873" xr:uid="{2F29D525-AAE6-4F18-9BED-6F63C9836854}"/>
    <cellStyle name="Normal 2 2 4 3 2 2 2 3 3" xfId="18622" xr:uid="{CA78F776-1862-4665-9DBB-ECE0D2A7B947}"/>
    <cellStyle name="Normal 2 2 4 3 2 2 2 4" xfId="11075" xr:uid="{3A9C77D3-6F36-47E7-A8B7-BA68FE6F2D21}"/>
    <cellStyle name="Normal 2 2 4 3 2 2 2 4 2" xfId="21455" xr:uid="{C628A8E1-27CF-4C5A-A9DA-61E218083264}"/>
    <cellStyle name="Normal 2 2 4 3 2 2 2 5" xfId="24080" xr:uid="{FCB705DE-50A7-4201-ABC1-427567871AAC}"/>
    <cellStyle name="Normal 2 2 4 3 2 2 2 6" xfId="13697" xr:uid="{02A6371B-FBDA-487C-A6D8-975E10908147}"/>
    <cellStyle name="Normal 2 2 4 3 2 2 3" xfId="4292" xr:uid="{07B1601E-3DBF-46BB-A7DD-195EEEFD7FD4}"/>
    <cellStyle name="Normal 2 2 4 3 2 2 3 2" xfId="9063" xr:uid="{B4CD8E1A-C4F3-41B5-AC9E-993474979B09}"/>
    <cellStyle name="Normal 2 2 4 3 2 2 3 2 2" xfId="29106" xr:uid="{A3F9DD3E-5183-4DC5-81BE-2027DB9938ED}"/>
    <cellStyle name="Normal 2 2 4 3 2 2 3 2 3" xfId="19443" xr:uid="{70809F72-09CB-4299-B6CD-9816DE603F43}"/>
    <cellStyle name="Normal 2 2 4 3 2 2 3 3" xfId="11896" xr:uid="{6E20FC59-DBAC-4007-ADEC-AEFDF951EBC9}"/>
    <cellStyle name="Normal 2 2 4 3 2 2 3 3 2" xfId="22276" xr:uid="{5E705BC8-1D4A-42C8-A708-7B83689B7053}"/>
    <cellStyle name="Normal 2 2 4 3 2 2 3 4" xfId="24210" xr:uid="{078D9B0D-52F5-423F-9549-99DB14E66069}"/>
    <cellStyle name="Normal 2 2 4 3 2 2 3 5" xfId="16610" xr:uid="{E42C96D1-F37F-4BD6-A47D-C7EAF8855C14}"/>
    <cellStyle name="Normal 2 2 4 3 2 2 4" xfId="5085" xr:uid="{3A477A92-907E-4C46-A096-06F2EB0A805D}"/>
    <cellStyle name="Normal 2 2 4 3 2 2 4 2" xfId="26033" xr:uid="{B14913F4-850F-4665-B7F3-26E7E7B342A5}"/>
    <cellStyle name="Normal 2 2 4 3 2 2 4 3" xfId="14382" xr:uid="{C0F55250-55D9-4CCC-9FBC-E1E474279F8C}"/>
    <cellStyle name="Normal 2 2 4 3 2 2 5" xfId="6835" xr:uid="{7FD871C6-3A32-474F-B802-222A10471E41}"/>
    <cellStyle name="Normal 2 2 4 3 2 2 5 2" xfId="17215" xr:uid="{3F6631FC-741E-4F25-8958-635B0FBD3528}"/>
    <cellStyle name="Normal 2 2 4 3 2 2 6" xfId="9668" xr:uid="{2AE24CB6-BC9C-457B-845A-8D006269537F}"/>
    <cellStyle name="Normal 2 2 4 3 2 2 6 2" xfId="20048" xr:uid="{15CCDE29-825B-47FF-BC5E-09ACEDA7BD60}"/>
    <cellStyle name="Normal 2 2 4 3 2 2 7" xfId="23931" xr:uid="{30C65FB4-58DF-4101-9415-A1C3411180C9}"/>
    <cellStyle name="Normal 2 2 4 3 2 2 8" xfId="13153" xr:uid="{3BD4FE24-3675-48D9-8C8D-3DA74E8F242A}"/>
    <cellStyle name="Normal 2 2 4 3 2 3" xfId="3164" xr:uid="{00000000-0005-0000-0000-0000D0030000}"/>
    <cellStyle name="Normal 2 2 4 3 2 3 2" xfId="4457" xr:uid="{6ECB643E-2057-4553-BD8F-AD024F4885D9}"/>
    <cellStyle name="Normal 2 2 4 3 2 3 2 2" xfId="9228" xr:uid="{C6B779D1-C9C9-4636-9F77-87A507038BD4}"/>
    <cellStyle name="Normal 2 2 4 3 2 3 2 2 2" xfId="29219" xr:uid="{0A5239C5-AA28-4786-9D59-A31E79F75B9B}"/>
    <cellStyle name="Normal 2 2 4 3 2 3 2 2 3" xfId="19608" xr:uid="{60571E30-4C62-4014-95CE-71B2BFD014CF}"/>
    <cellStyle name="Normal 2 2 4 3 2 3 2 3" xfId="12061" xr:uid="{F18DABCF-FD8C-4ED6-953F-84B87DD582E5}"/>
    <cellStyle name="Normal 2 2 4 3 2 3 2 3 2" xfId="22441" xr:uid="{08847699-7074-47A9-9945-C533DCEE5CE8}"/>
    <cellStyle name="Normal 2 2 4 3 2 3 2 4" xfId="25229" xr:uid="{936D4E5A-43D0-4F27-97DE-9C79FE9E276F}"/>
    <cellStyle name="Normal 2 2 4 3 2 3 2 5" xfId="16775" xr:uid="{9B509FC5-8E86-487F-9EE2-EFDB4623DC6F}"/>
    <cellStyle name="Normal 2 2 4 3 2 3 3" xfId="6221" xr:uid="{E9024C08-908A-402F-BF49-66143836B8BE}"/>
    <cellStyle name="Normal 2 2 4 3 2 3 3 2" xfId="28665" xr:uid="{BAEA2FF9-2083-431A-B9C8-6DF3E29FB3EA}"/>
    <cellStyle name="Normal 2 2 4 3 2 3 3 3" xfId="15790" xr:uid="{36C048B4-878F-420D-93AA-2CBD17EAFC20}"/>
    <cellStyle name="Normal 2 2 4 3 2 3 4" xfId="8243" xr:uid="{05B8AE77-5A94-4141-9021-064B6755F9FA}"/>
    <cellStyle name="Normal 2 2 4 3 2 3 4 2" xfId="18623" xr:uid="{C9A2A75F-CEF3-4DA5-8DA3-C2DFDC1C974C}"/>
    <cellStyle name="Normal 2 2 4 3 2 3 5" xfId="11076" xr:uid="{473B2FDE-74B4-4F4D-8BC1-D967B6573F60}"/>
    <cellStyle name="Normal 2 2 4 3 2 3 5 2" xfId="21456" xr:uid="{1F7EAFA3-0ACB-40E8-BBDD-8F323DBAB262}"/>
    <cellStyle name="Normal 2 2 4 3 2 3 6" xfId="23444" xr:uid="{D763C4D2-87C6-46B4-B78A-F133E50DE6EB}"/>
    <cellStyle name="Normal 2 2 4 3 2 3 7" xfId="13698" xr:uid="{FCE565A6-FF94-4CFE-B2D9-64C5F9FDD6F7}"/>
    <cellStyle name="Normal 2 2 4 3 2 4" xfId="3162" xr:uid="{00000000-0005-0000-0000-0000D1030000}"/>
    <cellStyle name="Normal 2 2 4 3 2 4 2" xfId="6219" xr:uid="{DDD380AD-F8A6-4E82-ABDB-A89D39D39C8A}"/>
    <cellStyle name="Normal 2 2 4 3 2 4 2 2" xfId="28522" xr:uid="{7BCE47EA-961D-45CB-B9BB-D5D815E0D30C}"/>
    <cellStyle name="Normal 2 2 4 3 2 4 2 3" xfId="15788" xr:uid="{4DD44714-6D4E-4029-AB9C-DD35E6BB20E8}"/>
    <cellStyle name="Normal 2 2 4 3 2 4 3" xfId="8241" xr:uid="{A2823BCA-1871-45A0-8C28-B3B038F07FFC}"/>
    <cellStyle name="Normal 2 2 4 3 2 4 3 2" xfId="18621" xr:uid="{E72ED07E-6DE5-4280-B557-A205A74D5352}"/>
    <cellStyle name="Normal 2 2 4 3 2 4 4" xfId="11074" xr:uid="{5C806EF6-2EF1-4031-A31C-D976D50AEC63}"/>
    <cellStyle name="Normal 2 2 4 3 2 4 4 2" xfId="21454" xr:uid="{31F5F408-FA18-44E7-BE38-79B696F04B1E}"/>
    <cellStyle name="Normal 2 2 4 3 2 4 5" xfId="23169" xr:uid="{215FB270-2EB6-4081-84EF-9B9CB09BD67D}"/>
    <cellStyle name="Normal 2 2 4 3 2 4 6" xfId="13696" xr:uid="{D216EE99-5BF9-44A0-8CE3-DF3BDD6A932E}"/>
    <cellStyle name="Normal 2 2 4 3 2 5" xfId="2533" xr:uid="{00000000-0005-0000-0000-0000D2030000}"/>
    <cellStyle name="Normal 2 2 4 3 2 5 2" xfId="5806" xr:uid="{ABA7F4F9-1855-49AC-8957-1FEA0DC3DB39}"/>
    <cellStyle name="Normal 2 2 4 3 2 5 2 2" xfId="26054" xr:uid="{226B60CD-1EE2-4CC0-9990-7A820F86F183}"/>
    <cellStyle name="Normal 2 2 4 3 2 5 2 3" xfId="15204" xr:uid="{7DB3FF16-ACC1-4DD9-A040-1F9A32834FEB}"/>
    <cellStyle name="Normal 2 2 4 3 2 5 3" xfId="7657" xr:uid="{36F3AEF2-E753-4C43-9BA9-54DAC791480F}"/>
    <cellStyle name="Normal 2 2 4 3 2 5 3 2" xfId="18037" xr:uid="{EF43BF01-89A1-4F33-8776-E57D1EA73B9D}"/>
    <cellStyle name="Normal 2 2 4 3 2 5 4" xfId="10490" xr:uid="{6641D8B0-3129-44AC-AF93-12FF2A7D8237}"/>
    <cellStyle name="Normal 2 2 4 3 2 5 4 2" xfId="20870" xr:uid="{DF1F54C4-01C1-4352-B717-6C4D25DB9831}"/>
    <cellStyle name="Normal 2 2 4 3 2 5 5" xfId="24188" xr:uid="{1EDD6420-E7E5-4A43-BDEA-F70068981CA2}"/>
    <cellStyle name="Normal 2 2 4 3 2 5 6" xfId="12920" xr:uid="{4173A2E7-EB72-49EC-BEA0-01AEA58AE056}"/>
    <cellStyle name="Normal 2 2 4 3 2 6" xfId="2322" xr:uid="{00000000-0005-0000-0000-0000CD030000}"/>
    <cellStyle name="Normal 2 2 4 3 2 6 2" xfId="7448" xr:uid="{EBC63B61-750D-47DC-9110-0E2E94C4DDE8}"/>
    <cellStyle name="Normal 2 2 4 3 2 6 2 2" xfId="17828" xr:uid="{60A00CEB-4AA0-4D5F-80AA-A7BD95F2B89C}"/>
    <cellStyle name="Normal 2 2 4 3 2 6 3" xfId="10281" xr:uid="{85809369-768D-4E58-B75D-2168E11307D9}"/>
    <cellStyle name="Normal 2 2 4 3 2 6 3 2" xfId="20661" xr:uid="{7E852C4D-A675-4788-8064-88E8ECC07D92}"/>
    <cellStyle name="Normal 2 2 4 3 2 6 4" xfId="24215" xr:uid="{21A06A83-CF38-4707-A922-B96C499715B5}"/>
    <cellStyle name="Normal 2 2 4 3 2 6 5" xfId="14995" xr:uid="{F334D071-8667-43E8-8B44-C2FC25DB8516}"/>
    <cellStyle name="Normal 2 2 4 3 2 7" xfId="3841" xr:uid="{69D28288-5F70-4C1A-912E-84318F7A6C44}"/>
    <cellStyle name="Normal 2 2 4 3 2 7 2" xfId="8673" xr:uid="{F72F5C99-3A99-48D9-9A4B-CC2AEA1465DE}"/>
    <cellStyle name="Normal 2 2 4 3 2 7 2 2" xfId="19053" xr:uid="{86FE62B0-B63C-4434-8AB8-6DFE92940595}"/>
    <cellStyle name="Normal 2 2 4 3 2 7 3" xfId="11506" xr:uid="{6011C382-14FA-4577-95CC-BF29326EA706}"/>
    <cellStyle name="Normal 2 2 4 3 2 7 3 2" xfId="21886" xr:uid="{E5EB3F4E-A042-4209-AFBC-A3D59D5E05A5}"/>
    <cellStyle name="Normal 2 2 4 3 2 7 4" xfId="16220" xr:uid="{EC9B803B-DB72-4E56-ABCF-8BA68EF9B496}"/>
    <cellStyle name="Normal 2 2 4 3 2 8" xfId="5084" xr:uid="{1E76D4DE-19AD-44C1-8278-CC2A700AC1A1}"/>
    <cellStyle name="Normal 2 2 4 3 2 8 2" xfId="14381" xr:uid="{9DD4F671-417E-4F42-B947-374FF1773813}"/>
    <cellStyle name="Normal 2 2 4 3 2 9" xfId="6834" xr:uid="{5FDD0368-EF99-43F3-B5FE-42391F0DB1E2}"/>
    <cellStyle name="Normal 2 2 4 3 2 9 2" xfId="17214" xr:uid="{A514DBD5-8E02-4554-AA8F-41A4D07D35F6}"/>
    <cellStyle name="Normal 2 2 4 3 3" xfId="733" xr:uid="{00000000-0005-0000-0000-000089040000}"/>
    <cellStyle name="Normal 2 2 4 3 3 10" xfId="22849" xr:uid="{CEC1A341-924B-422F-8F57-0FC5F69460C1}"/>
    <cellStyle name="Normal 2 2 4 3 3 11" xfId="12713" xr:uid="{821D4DDC-A1CE-48F9-A986-7F81534829F1}"/>
    <cellStyle name="Normal 2 2 4 3 3 2" xfId="2724" xr:uid="{00000000-0005-0000-0000-0000D4030000}"/>
    <cellStyle name="Normal 2 2 4 3 3 2 2" xfId="3166" xr:uid="{00000000-0005-0000-0000-0000D5030000}"/>
    <cellStyle name="Normal 2 2 4 3 3 2 2 2" xfId="6223" xr:uid="{283A9E77-7630-4E85-B3E3-382FA161C6A3}"/>
    <cellStyle name="Normal 2 2 4 3 3 2 2 2 2" xfId="27991" xr:uid="{50DC885E-21A8-4DF1-BE95-A351E47FAAAE}"/>
    <cellStyle name="Normal 2 2 4 3 3 2 2 2 3" xfId="15792" xr:uid="{7D2BD9E7-1380-4EEF-B550-3E5D22FB4D1A}"/>
    <cellStyle name="Normal 2 2 4 3 3 2 2 3" xfId="8245" xr:uid="{ACFA4F86-5619-49E0-BE79-C658653E8ED8}"/>
    <cellStyle name="Normal 2 2 4 3 3 2 2 3 2" xfId="18625" xr:uid="{171EB711-32D2-4306-8780-2AAE1FAC0DF7}"/>
    <cellStyle name="Normal 2 2 4 3 3 2 2 4" xfId="11078" xr:uid="{270972CF-11F5-4D55-8A19-0A683006258D}"/>
    <cellStyle name="Normal 2 2 4 3 3 2 2 4 2" xfId="21458" xr:uid="{2F457793-A942-4A5E-80D2-59400D3A6DA1}"/>
    <cellStyle name="Normal 2 2 4 3 3 2 2 5" xfId="24771" xr:uid="{3079E039-2E5E-47E5-B7DB-68754BE3B129}"/>
    <cellStyle name="Normal 2 2 4 3 3 2 2 6" xfId="13700" xr:uid="{D2C1D659-440D-4D93-A0F9-F37D81F65679}"/>
    <cellStyle name="Normal 2 2 4 3 3 2 3" xfId="4293" xr:uid="{191A8EF1-D13D-4414-A376-D351141EE398}"/>
    <cellStyle name="Normal 2 2 4 3 3 2 3 2" xfId="9064" xr:uid="{6DB2C5DE-ED2A-425C-BF46-83DAAF4958F7}"/>
    <cellStyle name="Normal 2 2 4 3 3 2 3 2 2" xfId="29107" xr:uid="{14F8D509-7648-489D-A2C1-DB7949934A4C}"/>
    <cellStyle name="Normal 2 2 4 3 3 2 3 2 3" xfId="19444" xr:uid="{0DA404BA-7113-452E-8E1F-995F73F6052B}"/>
    <cellStyle name="Normal 2 2 4 3 3 2 3 3" xfId="11897" xr:uid="{3079DFBF-0BA1-4C9C-9B1C-E8940662EB4F}"/>
    <cellStyle name="Normal 2 2 4 3 3 2 3 3 2" xfId="22277" xr:uid="{05F3A403-F906-4885-B14E-FE3B95731D51}"/>
    <cellStyle name="Normal 2 2 4 3 3 2 3 4" xfId="23402" xr:uid="{A48E663D-0C61-47F3-938C-93FDD88C7C7F}"/>
    <cellStyle name="Normal 2 2 4 3 3 2 3 5" xfId="16611" xr:uid="{76D81495-0662-4D09-AC35-D3BE53AB8C7E}"/>
    <cellStyle name="Normal 2 2 4 3 3 2 4" xfId="5941" xr:uid="{DD9D754C-CD03-4D8D-99F5-3776484004E2}"/>
    <cellStyle name="Normal 2 2 4 3 3 2 4 2" xfId="28031" xr:uid="{FE2E8B85-9DB5-48A5-84A3-EDCC66B0F52C}"/>
    <cellStyle name="Normal 2 2 4 3 3 2 4 3" xfId="15394" xr:uid="{006CE858-8570-4565-AC38-80D34CDD1B77}"/>
    <cellStyle name="Normal 2 2 4 3 3 2 5" xfId="7847" xr:uid="{9CA07D88-C91C-4916-8575-D646B4667FCC}"/>
    <cellStyle name="Normal 2 2 4 3 3 2 5 2" xfId="18227" xr:uid="{21F92027-9D25-4378-9D33-35634CB8166B}"/>
    <cellStyle name="Normal 2 2 4 3 3 2 6" xfId="10680" xr:uid="{5C66D779-9D41-4548-BFEF-07C570BC3BA8}"/>
    <cellStyle name="Normal 2 2 4 3 3 2 6 2" xfId="21060" xr:uid="{E15CF1AE-71E8-4D9B-A044-EE6DD83F58CC}"/>
    <cellStyle name="Normal 2 2 4 3 3 2 7" xfId="22839" xr:uid="{72C6AD08-1003-4FE9-976D-CFB249A8A42C}"/>
    <cellStyle name="Normal 2 2 4 3 3 2 8" xfId="13154" xr:uid="{F75B8599-18D7-4F1D-AE74-0C7B4E013C69}"/>
    <cellStyle name="Normal 2 2 4 3 3 3" xfId="3167" xr:uid="{00000000-0005-0000-0000-0000D6030000}"/>
    <cellStyle name="Normal 2 2 4 3 3 3 2" xfId="4458" xr:uid="{A3B66D1A-ABAB-4E21-BEC4-DEE2A14EAF2C}"/>
    <cellStyle name="Normal 2 2 4 3 3 3 2 2" xfId="9229" xr:uid="{FE138AC9-67BB-417E-8BD0-B6614706E5F3}"/>
    <cellStyle name="Normal 2 2 4 3 3 3 2 2 2" xfId="29220" xr:uid="{8AF273BF-B452-4F75-A237-9E2096E8BFE2}"/>
    <cellStyle name="Normal 2 2 4 3 3 3 2 2 3" xfId="19609" xr:uid="{331115A6-9939-4BD6-A159-B320B65B8266}"/>
    <cellStyle name="Normal 2 2 4 3 3 3 2 3" xfId="12062" xr:uid="{6E2E4BDD-099B-4693-A400-2D4A93C14353}"/>
    <cellStyle name="Normal 2 2 4 3 3 3 2 3 2" xfId="22442" xr:uid="{0DAF4A85-5470-4DB3-BC38-503C5C360503}"/>
    <cellStyle name="Normal 2 2 4 3 3 3 2 4" xfId="25796" xr:uid="{2A946675-A47E-4F59-B65E-4319D4DA4E8C}"/>
    <cellStyle name="Normal 2 2 4 3 3 3 2 5" xfId="16776" xr:uid="{EAFD58DF-5A4C-44DD-A876-798163A7FC31}"/>
    <cellStyle name="Normal 2 2 4 3 3 3 3" xfId="6224" xr:uid="{DE7F496F-0F4D-41B7-9F34-CC358E61B5F6}"/>
    <cellStyle name="Normal 2 2 4 3 3 3 3 2" xfId="28727" xr:uid="{C5DFB8F9-E611-4B43-91C9-0CE06620CFAC}"/>
    <cellStyle name="Normal 2 2 4 3 3 3 3 3" xfId="15793" xr:uid="{B7C6DBD8-325B-48E4-B648-5FA4E1C65FB1}"/>
    <cellStyle name="Normal 2 2 4 3 3 3 4" xfId="8246" xr:uid="{0B9B40C3-93CA-40D3-9465-97B46D9B4F09}"/>
    <cellStyle name="Normal 2 2 4 3 3 3 4 2" xfId="18626" xr:uid="{98E2589F-7DF8-4E91-9ED6-8316ED8072AA}"/>
    <cellStyle name="Normal 2 2 4 3 3 3 5" xfId="11079" xr:uid="{E4D218ED-BE0A-467A-BD31-7FAB60C1D2D9}"/>
    <cellStyle name="Normal 2 2 4 3 3 3 5 2" xfId="21459" xr:uid="{A40EF03E-A29D-42C7-9CBB-E1C1D1AF4BCA}"/>
    <cellStyle name="Normal 2 2 4 3 3 3 6" xfId="25491" xr:uid="{C59BF053-2A90-4F10-83E3-74DA0261C7A4}"/>
    <cellStyle name="Normal 2 2 4 3 3 3 7" xfId="13701" xr:uid="{16435DC8-AC74-4B76-BF49-7459A28D3542}"/>
    <cellStyle name="Normal 2 2 4 3 3 4" xfId="3165" xr:uid="{00000000-0005-0000-0000-0000D7030000}"/>
    <cellStyle name="Normal 2 2 4 3 3 4 2" xfId="6222" xr:uid="{D1BB231E-944E-4CD7-9320-0D3458026B6E}"/>
    <cellStyle name="Normal 2 2 4 3 3 4 2 2" xfId="28587" xr:uid="{9A57680E-5D61-4F34-A2B4-F3338BCBFC38}"/>
    <cellStyle name="Normal 2 2 4 3 3 4 2 3" xfId="15791" xr:uid="{6D13F63D-7DAD-476A-8C9C-F3576C8D746C}"/>
    <cellStyle name="Normal 2 2 4 3 3 4 3" xfId="8244" xr:uid="{6D920A5E-3220-4E74-9932-CCACE8C593F1}"/>
    <cellStyle name="Normal 2 2 4 3 3 4 3 2" xfId="18624" xr:uid="{A6AE1770-21CF-43EE-870E-D28640A55474}"/>
    <cellStyle name="Normal 2 2 4 3 3 4 4" xfId="11077" xr:uid="{8E6CA02C-A105-4C6B-9239-667DDF682A05}"/>
    <cellStyle name="Normal 2 2 4 3 3 4 4 2" xfId="21457" xr:uid="{C4A6AC0A-A935-4842-89AA-29282D55441C}"/>
    <cellStyle name="Normal 2 2 4 3 3 4 5" xfId="24045" xr:uid="{CD5376F9-06E6-4DA5-A04A-7F331A2D8C16}"/>
    <cellStyle name="Normal 2 2 4 3 3 4 6" xfId="13699" xr:uid="{260C9978-BE48-4395-8152-B9EBF5CDF420}"/>
    <cellStyle name="Normal 2 2 4 3 3 5" xfId="2635" xr:uid="{00000000-0005-0000-0000-0000D8030000}"/>
    <cellStyle name="Normal 2 2 4 3 3 5 2" xfId="5896" xr:uid="{62BB0CE7-C56D-499D-8000-CF4A2E9AB2A8}"/>
    <cellStyle name="Normal 2 2 4 3 3 5 2 2" xfId="26639" xr:uid="{8016F2D5-18E9-42FC-B1B3-1F0EE505FE60}"/>
    <cellStyle name="Normal 2 2 4 3 3 5 2 3" xfId="15306" xr:uid="{91C83F88-50C8-4F96-8471-6B29CE261260}"/>
    <cellStyle name="Normal 2 2 4 3 3 5 3" xfId="7759" xr:uid="{956AF1D3-332F-4758-9A6A-C84F119C9CF1}"/>
    <cellStyle name="Normal 2 2 4 3 3 5 3 2" xfId="18139" xr:uid="{2203E712-C440-49BB-A583-8188FADBEACF}"/>
    <cellStyle name="Normal 2 2 4 3 3 5 4" xfId="10592" xr:uid="{0DED0F32-A4AF-4497-AA27-66ED0B92261A}"/>
    <cellStyle name="Normal 2 2 4 3 3 5 4 2" xfId="20972" xr:uid="{38DB6BB6-B8C3-4AED-B2C2-12D996747E28}"/>
    <cellStyle name="Normal 2 2 4 3 3 5 5" xfId="23455" xr:uid="{7F77F9B4-6556-4DF9-87F8-804E4AA5F2C7}"/>
    <cellStyle name="Normal 2 2 4 3 3 5 6" xfId="13023" xr:uid="{4C4C2593-02AF-44F4-AE3C-9D78009787D3}"/>
    <cellStyle name="Normal 2 2 4 3 3 6" xfId="4158" xr:uid="{EBDB3A89-EBAD-4B1E-8181-2FF9550A4D1D}"/>
    <cellStyle name="Normal 2 2 4 3 3 6 2" xfId="8929" xr:uid="{9F1ADC49-7665-460F-8E15-004CC432AD29}"/>
    <cellStyle name="Normal 2 2 4 3 3 6 2 2" xfId="19309" xr:uid="{918BD120-0F49-4AAE-BD85-BDF44CF56A20}"/>
    <cellStyle name="Normal 2 2 4 3 3 6 3" xfId="11762" xr:uid="{DAA9725E-3634-43D0-8915-9B847C77881D}"/>
    <cellStyle name="Normal 2 2 4 3 3 6 3 2" xfId="22142" xr:uid="{61EE808C-906E-44FF-AF90-16BEFB93B86B}"/>
    <cellStyle name="Normal 2 2 4 3 3 6 4" xfId="23580" xr:uid="{D4DB859A-A753-4FF2-855A-E2B4FD3C926C}"/>
    <cellStyle name="Normal 2 2 4 3 3 6 5" xfId="16476" xr:uid="{69E73FD2-9FCF-4424-A9F5-91CF56A87E55}"/>
    <cellStyle name="Normal 2 2 4 3 3 7" xfId="5086" xr:uid="{5B35F721-CC05-4F6C-9E95-39FAFC246746}"/>
    <cellStyle name="Normal 2 2 4 3 3 7 2" xfId="14383" xr:uid="{8A5093C6-FEA8-4D14-8BBC-0D67C682D0B7}"/>
    <cellStyle name="Normal 2 2 4 3 3 8" xfId="6836" xr:uid="{D426F11E-EFF8-43D8-9175-D5D65ABAE0C9}"/>
    <cellStyle name="Normal 2 2 4 3 3 8 2" xfId="17216" xr:uid="{3F6B70EE-BA74-4290-B633-7DA248AF6262}"/>
    <cellStyle name="Normal 2 2 4 3 3 9" xfId="9669" xr:uid="{229FE26D-1023-4A4D-A1C7-4055EDE62281}"/>
    <cellStyle name="Normal 2 2 4 3 3 9 2" xfId="20049" xr:uid="{504CD759-BF66-4E2B-81BB-E4A7ACAF66AE}"/>
    <cellStyle name="Normal 2 2 4 3 4" xfId="734" xr:uid="{00000000-0005-0000-0000-00008A040000}"/>
    <cellStyle name="Normal 2 2 4 3 4 2" xfId="3168" xr:uid="{00000000-0005-0000-0000-0000DA030000}"/>
    <cellStyle name="Normal 2 2 4 3 4 2 2" xfId="6225" xr:uid="{F765A875-AD5D-4C75-89E3-B8DA94E1753C}"/>
    <cellStyle name="Normal 2 2 4 3 4 2 2 2" xfId="27651" xr:uid="{252BA372-D21C-4DDE-845C-77AD841EC16F}"/>
    <cellStyle name="Normal 2 2 4 3 4 2 2 3" xfId="15794" xr:uid="{C271E321-8DC5-4A7F-A305-A8B025AB3CFA}"/>
    <cellStyle name="Normal 2 2 4 3 4 2 3" xfId="8247" xr:uid="{F9E7A9E0-7922-4E92-B3B1-BCBF9E3E4303}"/>
    <cellStyle name="Normal 2 2 4 3 4 2 3 2" xfId="18627" xr:uid="{14EFE4A3-625C-4E93-9608-332A8C3FB2D8}"/>
    <cellStyle name="Normal 2 2 4 3 4 2 4" xfId="11080" xr:uid="{1772275B-840F-4255-B9C0-A38062491EBD}"/>
    <cellStyle name="Normal 2 2 4 3 4 2 4 2" xfId="21460" xr:uid="{75EB25FD-3545-4591-BFCE-C128F8B5B590}"/>
    <cellStyle name="Normal 2 2 4 3 4 2 5" xfId="25441" xr:uid="{0FDC8DA2-1FDB-42FF-A72C-C284E265754E}"/>
    <cellStyle name="Normal 2 2 4 3 4 2 6" xfId="13702" xr:uid="{F6DEB117-66E8-499B-B0B1-CCEB661EEE63}"/>
    <cellStyle name="Normal 2 2 4 3 4 3" xfId="4291" xr:uid="{8FE3214D-0C93-4573-8449-E1F34DDE5BD5}"/>
    <cellStyle name="Normal 2 2 4 3 4 3 2" xfId="9062" xr:uid="{0BD680EC-C15A-44A0-B8A1-9EC9551196AE}"/>
    <cellStyle name="Normal 2 2 4 3 4 3 2 2" xfId="29105" xr:uid="{01535E38-C64E-4233-98FB-B5D4783F9A11}"/>
    <cellStyle name="Normal 2 2 4 3 4 3 2 3" xfId="19442" xr:uid="{C66CE573-D87F-454F-954C-3B2403130A23}"/>
    <cellStyle name="Normal 2 2 4 3 4 3 3" xfId="11895" xr:uid="{0B621841-4F60-43DF-AEA9-E96B25EAD65C}"/>
    <cellStyle name="Normal 2 2 4 3 4 3 3 2" xfId="22275" xr:uid="{F722B16E-420E-433B-A2F1-B35E3F8D8419}"/>
    <cellStyle name="Normal 2 2 4 3 4 3 4" xfId="24054" xr:uid="{B7A6E8F8-963B-4542-AE20-F86B07C14093}"/>
    <cellStyle name="Normal 2 2 4 3 4 3 5" xfId="16609" xr:uid="{72FC3F5F-D786-4274-B916-7A1DE5DB92F0}"/>
    <cellStyle name="Normal 2 2 4 3 4 4" xfId="5087" xr:uid="{32400931-A755-4571-8CFB-4E7888B43E28}"/>
    <cellStyle name="Normal 2 2 4 3 4 4 2" xfId="25991" xr:uid="{ACBC17BC-C7E8-4069-96E2-D4C9843552E4}"/>
    <cellStyle name="Normal 2 2 4 3 4 4 3" xfId="14384" xr:uid="{E71C67FA-F036-4B07-BE10-90BE2A0DC57B}"/>
    <cellStyle name="Normal 2 2 4 3 4 5" xfId="6837" xr:uid="{743F0839-4154-49FB-9931-1B978FDCB5B8}"/>
    <cellStyle name="Normal 2 2 4 3 4 5 2" xfId="17217" xr:uid="{CC654FD3-7F6F-4CE3-AB06-365691A9C31D}"/>
    <cellStyle name="Normal 2 2 4 3 4 6" xfId="9670" xr:uid="{23F114A4-73CC-46AA-B1BA-3A9024C67ADE}"/>
    <cellStyle name="Normal 2 2 4 3 4 6 2" xfId="20050" xr:uid="{995F1059-4563-486E-8E48-36CEC19249FA}"/>
    <cellStyle name="Normal 2 2 4 3 4 7" xfId="22635" xr:uid="{D76B0BC6-086A-49B4-AEE8-35486397A193}"/>
    <cellStyle name="Normal 2 2 4 3 4 8" xfId="13152" xr:uid="{A44FE865-5114-4C35-AA07-460B5DC8D787}"/>
    <cellStyle name="Normal 2 2 4 3 5" xfId="3169" xr:uid="{00000000-0005-0000-0000-0000DB030000}"/>
    <cellStyle name="Normal 2 2 4 3 5 2" xfId="4459" xr:uid="{A7E8F2A0-1A9E-4351-95CD-840EC1E9532B}"/>
    <cellStyle name="Normal 2 2 4 3 5 2 2" xfId="9230" xr:uid="{18D99DF7-3BD0-4B50-BD75-630CF73A79CC}"/>
    <cellStyle name="Normal 2 2 4 3 5 2 2 2" xfId="29221" xr:uid="{E22BA9C0-9FD8-419E-B824-741B3992A7A8}"/>
    <cellStyle name="Normal 2 2 4 3 5 2 2 3" xfId="19610" xr:uid="{14632DB7-C0D0-4E92-84C5-DD4D7D85F85E}"/>
    <cellStyle name="Normal 2 2 4 3 5 2 3" xfId="12063" xr:uid="{46BB92DB-6717-432F-ABD5-4E0498B9D351}"/>
    <cellStyle name="Normal 2 2 4 3 5 2 3 2" xfId="22443" xr:uid="{0A983757-ACA6-413B-9634-1998C8620852}"/>
    <cellStyle name="Normal 2 2 4 3 5 2 4" xfId="24499" xr:uid="{9874B245-46F0-47C8-877E-A0913D95DC47}"/>
    <cellStyle name="Normal 2 2 4 3 5 2 5" xfId="16777" xr:uid="{D9942624-64F7-417B-914D-73D09C077FEA}"/>
    <cellStyle name="Normal 2 2 4 3 5 3" xfId="6226" xr:uid="{786F0283-56BA-4908-B9F1-768636A77512}"/>
    <cellStyle name="Normal 2 2 4 3 5 3 2" xfId="28708" xr:uid="{1A9481AB-DA64-4F93-AD07-123AD50A6859}"/>
    <cellStyle name="Normal 2 2 4 3 5 3 3" xfId="15795" xr:uid="{D1E980AD-606F-4342-86C9-8FEE9A6FACDD}"/>
    <cellStyle name="Normal 2 2 4 3 5 4" xfId="8248" xr:uid="{C90F7A24-9FBA-487D-AF08-BD1BF8141DA6}"/>
    <cellStyle name="Normal 2 2 4 3 5 4 2" xfId="18628" xr:uid="{772EEA65-F09B-4057-AA8F-66787CA6DE2B}"/>
    <cellStyle name="Normal 2 2 4 3 5 5" xfId="11081" xr:uid="{7777D272-64CE-4AF5-ACCE-67D91FE724FC}"/>
    <cellStyle name="Normal 2 2 4 3 5 5 2" xfId="21461" xr:uid="{68DE7F88-1841-45E8-AE14-E8F4270E1C02}"/>
    <cellStyle name="Normal 2 2 4 3 5 6" xfId="23245" xr:uid="{1A8E6B69-D674-41BB-8D4F-1D37C186CCAE}"/>
    <cellStyle name="Normal 2 2 4 3 5 7" xfId="13703" xr:uid="{C70487F3-D881-498F-AEFF-3A3A2A4CC828}"/>
    <cellStyle name="Normal 2 2 4 3 6" xfId="2899" xr:uid="{00000000-0005-0000-0000-0000DC030000}"/>
    <cellStyle name="Normal 2 2 4 3 6 2" xfId="6084" xr:uid="{721C9F81-308C-4576-9F13-26A23769E380}"/>
    <cellStyle name="Normal 2 2 4 3 6 2 2" xfId="26676" xr:uid="{6C3AFA53-08E6-4398-8B42-461EB10A00D7}"/>
    <cellStyle name="Normal 2 2 4 3 6 2 3" xfId="15562" xr:uid="{6EB646C2-8E39-45A2-A1BE-1D02DF27C226}"/>
    <cellStyle name="Normal 2 2 4 3 6 3" xfId="8015" xr:uid="{E62F5643-2379-4F03-A954-5FF9A89A6BD8}"/>
    <cellStyle name="Normal 2 2 4 3 6 3 2" xfId="18395" xr:uid="{A4B6F157-D342-440E-B036-7B2EAC7F9A40}"/>
    <cellStyle name="Normal 2 2 4 3 6 4" xfId="10848" xr:uid="{7399136D-4BB7-453E-A24C-41AB2F2B9B22}"/>
    <cellStyle name="Normal 2 2 4 3 6 4 2" xfId="21228" xr:uid="{F56AD850-DA58-4CAD-8B2B-3BC657B32D3B}"/>
    <cellStyle name="Normal 2 2 4 3 6 5" xfId="23972" xr:uid="{BAA059BC-4F05-4B08-BCBD-4C43B9653F5C}"/>
    <cellStyle name="Normal 2 2 4 3 6 6" xfId="13411" xr:uid="{0282C8A2-5254-48F9-A77A-D9F531691BCF}"/>
    <cellStyle name="Normal 2 2 4 3 7" xfId="2473" xr:uid="{00000000-0005-0000-0000-0000DD030000}"/>
    <cellStyle name="Normal 2 2 4 3 7 2" xfId="5760" xr:uid="{E9BE1DA1-DBA2-4014-8E90-C38580891186}"/>
    <cellStyle name="Normal 2 2 4 3 7 2 2" xfId="26691" xr:uid="{2F085963-6914-4139-93C2-DA39799FBB75}"/>
    <cellStyle name="Normal 2 2 4 3 7 2 3" xfId="15144" xr:uid="{9D9274B6-6C14-4F48-90BA-E8B9130846BB}"/>
    <cellStyle name="Normal 2 2 4 3 7 3" xfId="7597" xr:uid="{97A10F47-C951-4780-B3AC-EEC53232A638}"/>
    <cellStyle name="Normal 2 2 4 3 7 3 2" xfId="17977" xr:uid="{2F4E08D7-AEDE-4897-910E-BE435BD2055E}"/>
    <cellStyle name="Normal 2 2 4 3 7 4" xfId="10430" xr:uid="{90229D57-D9CB-45C4-8AA0-C4C1BA53C2D0}"/>
    <cellStyle name="Normal 2 2 4 3 7 4 2" xfId="20810" xr:uid="{8C9E56C3-8CD4-42F2-A2EE-76EF8AE49452}"/>
    <cellStyle name="Normal 2 2 4 3 7 5" xfId="24638" xr:uid="{7006987F-CAD0-4C27-B8F6-1490B33C32DC}"/>
    <cellStyle name="Normal 2 2 4 3 7 6" xfId="12860" xr:uid="{4BB0C8D0-896F-4E30-AEED-A30F35DB3449}"/>
    <cellStyle name="Normal 2 2 4 3 8" xfId="2227" xr:uid="{00000000-0005-0000-0000-0000CC030000}"/>
    <cellStyle name="Normal 2 2 4 3 8 2" xfId="7353" xr:uid="{3703A4EB-E5A2-4E60-9790-DAA32FC67703}"/>
    <cellStyle name="Normal 2 2 4 3 8 2 2" xfId="17733" xr:uid="{AFD9C0FC-9699-4AA0-BFC7-96EE8C9102E1}"/>
    <cellStyle name="Normal 2 2 4 3 8 3" xfId="10186" xr:uid="{391BB5C4-3327-4B7B-9CC3-9E49E9F77817}"/>
    <cellStyle name="Normal 2 2 4 3 8 3 2" xfId="20566" xr:uid="{C66D681E-6CE6-4C34-A08C-E125C0AFF35A}"/>
    <cellStyle name="Normal 2 2 4 3 8 4" xfId="22686" xr:uid="{3E1D6A12-F790-4E46-9D60-D48E9354A353}"/>
    <cellStyle name="Normal 2 2 4 3 8 5" xfId="14900" xr:uid="{432BE09B-3005-4858-B500-D103BC86683B}"/>
    <cellStyle name="Normal 2 2 4 3 9" xfId="3929" xr:uid="{919A12B1-4137-4860-A862-349BD11EA352}"/>
    <cellStyle name="Normal 2 2 4 3 9 2" xfId="8760" xr:uid="{1BFF0860-7DAD-475B-B81C-9B65EDD2C12C}"/>
    <cellStyle name="Normal 2 2 4 3 9 2 2" xfId="19140" xr:uid="{6AF730A1-901B-4D46-9712-27810397D962}"/>
    <cellStyle name="Normal 2 2 4 3 9 3" xfId="11593" xr:uid="{30C9F86E-86E8-428B-9D69-7DBCB6D0302A}"/>
    <cellStyle name="Normal 2 2 4 3 9 3 2" xfId="21973" xr:uid="{B51407AE-2834-4D48-8935-E425B1104D1C}"/>
    <cellStyle name="Normal 2 2 4 3 9 4" xfId="16307" xr:uid="{F4E5DDAE-A54A-4B36-9712-699A36CED190}"/>
    <cellStyle name="Normal 2 2 4 4" xfId="735" xr:uid="{00000000-0005-0000-0000-00008B040000}"/>
    <cellStyle name="Normal 2 2 4 4 10" xfId="6838" xr:uid="{28E152B5-AE39-489A-B309-331A96C0A255}"/>
    <cellStyle name="Normal 2 2 4 4 10 2" xfId="17218" xr:uid="{545D8353-8C47-48D3-B99A-6799A551D911}"/>
    <cellStyle name="Normal 2 2 4 4 11" xfId="9671" xr:uid="{375B2FCE-377B-45C3-AA64-AB54FCC926ED}"/>
    <cellStyle name="Normal 2 2 4 4 11 2" xfId="20051" xr:uid="{2833EED9-B22B-4674-B971-DA744A19D722}"/>
    <cellStyle name="Normal 2 2 4 4 12" xfId="24560" xr:uid="{25EF1B4A-AE7B-4986-BFCC-578FB69DF156}"/>
    <cellStyle name="Normal 2 2 4 4 13" xfId="12438" xr:uid="{8FD132CF-49B9-4D59-B19E-4F98B9EEF700}"/>
    <cellStyle name="Normal 2 2 4 4 2" xfId="736" xr:uid="{00000000-0005-0000-0000-00008C040000}"/>
    <cellStyle name="Normal 2 2 4 4 2 10" xfId="9672" xr:uid="{3BFC7526-DD24-4E69-9046-08DF5964D0A5}"/>
    <cellStyle name="Normal 2 2 4 4 2 10 2" xfId="20052" xr:uid="{C659AD71-50E7-4B96-A55A-6EAFD912C79B}"/>
    <cellStyle name="Normal 2 2 4 4 2 11" xfId="22976" xr:uid="{E6A87204-66AD-471C-B620-94F1D2F34A2C}"/>
    <cellStyle name="Normal 2 2 4 4 2 12" xfId="12556" xr:uid="{C066DA0B-B2D7-417F-91E9-ED7F4213738E}"/>
    <cellStyle name="Normal 2 2 4 4 2 2" xfId="737" xr:uid="{00000000-0005-0000-0000-00008D040000}"/>
    <cellStyle name="Normal 2 2 4 4 2 2 2" xfId="3171" xr:uid="{00000000-0005-0000-0000-0000E1030000}"/>
    <cellStyle name="Normal 2 2 4 4 2 2 2 2" xfId="6228" xr:uid="{28483858-44C1-4E3F-8A77-72DA8029C5FF}"/>
    <cellStyle name="Normal 2 2 4 4 2 2 2 2 2" xfId="26628" xr:uid="{F68FBF4F-FD62-45F7-BEB2-2162511B2A4A}"/>
    <cellStyle name="Normal 2 2 4 4 2 2 2 2 3" xfId="26841" xr:uid="{29F33F5A-D940-43A5-B931-C0B501CA0DFB}"/>
    <cellStyle name="Normal 2 2 4 4 2 2 2 2 4" xfId="15797" xr:uid="{A5AD9C89-0101-4674-9F23-FAD9E24D6C49}"/>
    <cellStyle name="Normal 2 2 4 4 2 2 2 3" xfId="8250" xr:uid="{EA17EB81-A2CD-4CFC-9A22-7861201794A2}"/>
    <cellStyle name="Normal 2 2 4 4 2 2 2 3 2" xfId="28874" xr:uid="{6A9856E1-AF8C-46F2-BDC0-2C18C8A0E367}"/>
    <cellStyle name="Normal 2 2 4 4 2 2 2 3 3" xfId="18630" xr:uid="{CB26F624-9167-4FB8-8C0A-A16311834941}"/>
    <cellStyle name="Normal 2 2 4 4 2 2 2 4" xfId="11083" xr:uid="{D5A6ADFE-07E2-4619-9C63-BE5376FD203F}"/>
    <cellStyle name="Normal 2 2 4 4 2 2 2 4 2" xfId="21463" xr:uid="{970BFC75-E9CB-4FA0-9E55-2B4CBB770332}"/>
    <cellStyle name="Normal 2 2 4 4 2 2 2 5" xfId="24196" xr:uid="{C7F805C5-CD1D-4343-97B2-CB2904B30195}"/>
    <cellStyle name="Normal 2 2 4 4 2 2 2 6" xfId="13705" xr:uid="{A5BA1D42-DFBB-45CE-BE54-1C46C308C69F}"/>
    <cellStyle name="Normal 2 2 4 4 2 2 3" xfId="4294" xr:uid="{B78048BC-5451-4B7A-817E-666FB94357DB}"/>
    <cellStyle name="Normal 2 2 4 4 2 2 3 2" xfId="9065" xr:uid="{6D823A29-95CE-49AD-8A19-4E3316CFECDD}"/>
    <cellStyle name="Normal 2 2 4 4 2 2 3 2 2" xfId="29108" xr:uid="{80E5DA21-8A94-4D4F-97C7-ED19F16C6CFA}"/>
    <cellStyle name="Normal 2 2 4 4 2 2 3 2 3" xfId="19445" xr:uid="{7BDF0715-D175-494C-89C1-DFD8CC93A86B}"/>
    <cellStyle name="Normal 2 2 4 4 2 2 3 3" xfId="11898" xr:uid="{D5290866-D956-4FC8-A108-398E0DC7BF46}"/>
    <cellStyle name="Normal 2 2 4 4 2 2 3 3 2" xfId="22278" xr:uid="{07DD412E-235B-4C27-8074-60D13736BCAE}"/>
    <cellStyle name="Normal 2 2 4 4 2 2 3 4" xfId="23556" xr:uid="{31DD1FEC-DA3E-4CE7-92F5-5A971C3426DB}"/>
    <cellStyle name="Normal 2 2 4 4 2 2 3 5" xfId="16612" xr:uid="{B3538216-F715-4E68-92E2-D0880EF9D01A}"/>
    <cellStyle name="Normal 2 2 4 4 2 2 4" xfId="5090" xr:uid="{A7E355CD-0E3F-483B-8272-C414E2582F77}"/>
    <cellStyle name="Normal 2 2 4 4 2 2 4 2" xfId="28346" xr:uid="{1F9C6DE4-285B-433E-ABC7-AB854B8CE204}"/>
    <cellStyle name="Normal 2 2 4 4 2 2 4 3" xfId="14387" xr:uid="{8F3ACA04-E0A2-4A7C-9BAF-CB8955CED3E7}"/>
    <cellStyle name="Normal 2 2 4 4 2 2 5" xfId="6840" xr:uid="{27A434D6-B15F-479D-8681-5FD22A29BD41}"/>
    <cellStyle name="Normal 2 2 4 4 2 2 5 2" xfId="17220" xr:uid="{7DACB67C-6280-4D98-AE9B-103BD5B2E4C6}"/>
    <cellStyle name="Normal 2 2 4 4 2 2 6" xfId="9673" xr:uid="{A63E5426-E54D-43DB-A7BC-9F51459C7F64}"/>
    <cellStyle name="Normal 2 2 4 4 2 2 6 2" xfId="20053" xr:uid="{7E576224-A64A-4141-A23B-26DE3D63FC1E}"/>
    <cellStyle name="Normal 2 2 4 4 2 2 7" xfId="24605" xr:uid="{6502A045-E6C0-4438-BBD3-91DDBCE38B90}"/>
    <cellStyle name="Normal 2 2 4 4 2 2 8" xfId="13156" xr:uid="{7D679ACC-1F21-451F-ADC2-8A62E12A3398}"/>
    <cellStyle name="Normal 2 2 4 4 2 3" xfId="3172" xr:uid="{00000000-0005-0000-0000-0000E2030000}"/>
    <cellStyle name="Normal 2 2 4 4 2 3 2" xfId="4460" xr:uid="{206E568B-39CE-49B8-A61D-88EAA7919F7B}"/>
    <cellStyle name="Normal 2 2 4 4 2 3 2 2" xfId="9231" xr:uid="{1A3D5F21-CB49-4A3A-A819-33CD3F4A69BE}"/>
    <cellStyle name="Normal 2 2 4 4 2 3 2 2 2" xfId="29222" xr:uid="{C5C5F167-7233-41BA-87B4-0D2E75CFCF78}"/>
    <cellStyle name="Normal 2 2 4 4 2 3 2 2 3" xfId="19611" xr:uid="{45C39F80-5D95-41FF-B5DC-CEAC240300DA}"/>
    <cellStyle name="Normal 2 2 4 4 2 3 2 3" xfId="12064" xr:uid="{CAC07F2A-261C-4026-8C42-16192BB18E61}"/>
    <cellStyle name="Normal 2 2 4 4 2 3 2 3 2" xfId="22444" xr:uid="{0D19F29F-C64F-4AB4-A9FA-5F1CB9F70B30}"/>
    <cellStyle name="Normal 2 2 4 4 2 3 2 4" xfId="25707" xr:uid="{CDD8DDAB-9853-4B47-9D8E-6575E6953A69}"/>
    <cellStyle name="Normal 2 2 4 4 2 3 2 5" xfId="16778" xr:uid="{D8059488-2B45-405D-BE6E-2374BE30BFD3}"/>
    <cellStyle name="Normal 2 2 4 4 2 3 3" xfId="6229" xr:uid="{08C8D671-59C1-428E-8055-31CC7FE6F58E}"/>
    <cellStyle name="Normal 2 2 4 4 2 3 3 2" xfId="28543" xr:uid="{69B8F7CE-7389-4D99-BB44-AA1DB0CA353B}"/>
    <cellStyle name="Normal 2 2 4 4 2 3 3 3" xfId="15798" xr:uid="{31E4AAF4-9475-4707-9055-F536DB87E085}"/>
    <cellStyle name="Normal 2 2 4 4 2 3 4" xfId="8251" xr:uid="{E2929E5E-5C0D-4279-A283-F6F09470487D}"/>
    <cellStyle name="Normal 2 2 4 4 2 3 4 2" xfId="18631" xr:uid="{72CAC696-7E23-4B15-A05B-BFFCC84A86BF}"/>
    <cellStyle name="Normal 2 2 4 4 2 3 5" xfId="11084" xr:uid="{E6A5E95A-552F-40B6-ADF3-CA7A9476BEF6}"/>
    <cellStyle name="Normal 2 2 4 4 2 3 5 2" xfId="21464" xr:uid="{3CBB2F69-656D-4544-B4C3-B125B898FB5A}"/>
    <cellStyle name="Normal 2 2 4 4 2 3 6" xfId="23323" xr:uid="{9D4E033E-345B-42B5-B5CB-51D18B8300A9}"/>
    <cellStyle name="Normal 2 2 4 4 2 3 7" xfId="13706" xr:uid="{F5BDEA87-72D8-49AF-A594-3A3AAA66B1AB}"/>
    <cellStyle name="Normal 2 2 4 4 2 4" xfId="3170" xr:uid="{00000000-0005-0000-0000-0000E3030000}"/>
    <cellStyle name="Normal 2 2 4 4 2 4 2" xfId="6227" xr:uid="{7A8CD3BE-398A-42F4-A00C-D6C2D1FC6424}"/>
    <cellStyle name="Normal 2 2 4 4 2 4 2 2" xfId="25980" xr:uid="{D3AEFA4E-ED85-4369-801C-35C170119C43}"/>
    <cellStyle name="Normal 2 2 4 4 2 4 2 3" xfId="15796" xr:uid="{8B3D8C03-4B28-4701-9BC0-E0492329EE37}"/>
    <cellStyle name="Normal 2 2 4 4 2 4 3" xfId="8249" xr:uid="{AB654E16-B54B-4650-90D7-33C4D165A2E9}"/>
    <cellStyle name="Normal 2 2 4 4 2 4 3 2" xfId="18629" xr:uid="{FB553D22-0586-41D1-9388-C2CFE5E3579F}"/>
    <cellStyle name="Normal 2 2 4 4 2 4 4" xfId="11082" xr:uid="{EBC68E25-6416-4CAF-9284-4652454ED3F0}"/>
    <cellStyle name="Normal 2 2 4 4 2 4 4 2" xfId="21462" xr:uid="{D2FA66C1-030A-474F-9AA7-D466EA909659}"/>
    <cellStyle name="Normal 2 2 4 4 2 4 5" xfId="25313" xr:uid="{FBF2EB05-6896-4ABA-8B70-A39F5D34AFF2}"/>
    <cellStyle name="Normal 2 2 4 4 2 4 6" xfId="13704" xr:uid="{A141E574-1CE7-4677-80BB-24E6647DC336}"/>
    <cellStyle name="Normal 2 2 4 4 2 5" xfId="2616" xr:uid="{00000000-0005-0000-0000-0000E4030000}"/>
    <cellStyle name="Normal 2 2 4 4 2 5 2" xfId="5877" xr:uid="{D5067EBC-2A76-4582-98EF-85BF08AF765B}"/>
    <cellStyle name="Normal 2 2 4 4 2 5 2 2" xfId="28434" xr:uid="{78BEE00F-E4A4-4E20-A307-8FA1AF518F42}"/>
    <cellStyle name="Normal 2 2 4 4 2 5 2 3" xfId="15287" xr:uid="{E64DD205-EBA4-4437-B2D1-7E44E853D800}"/>
    <cellStyle name="Normal 2 2 4 4 2 5 3" xfId="7740" xr:uid="{3A682AFA-68B6-4AFA-9A6D-47E07CDE9E29}"/>
    <cellStyle name="Normal 2 2 4 4 2 5 3 2" xfId="18120" xr:uid="{DA12A73C-0C85-4C00-BF7D-3AC985E434BE}"/>
    <cellStyle name="Normal 2 2 4 4 2 5 4" xfId="10573" xr:uid="{EB98CB3D-7C11-4696-A1B8-69BB39AE169F}"/>
    <cellStyle name="Normal 2 2 4 4 2 5 4 2" xfId="20953" xr:uid="{B9F55497-735C-4CA6-AB2E-7F06AE06D658}"/>
    <cellStyle name="Normal 2 2 4 4 2 5 5" xfId="22924" xr:uid="{FBF42E42-30A9-4E67-99A3-8762FB36C74C}"/>
    <cellStyle name="Normal 2 2 4 4 2 5 6" xfId="13003" xr:uid="{0FFE5BC1-EEF7-4CA9-99AE-BA56E8A0DB3C}"/>
    <cellStyle name="Normal 2 2 4 4 2 6" xfId="2323" xr:uid="{00000000-0005-0000-0000-0000DF030000}"/>
    <cellStyle name="Normal 2 2 4 4 2 6 2" xfId="7449" xr:uid="{4B0A431F-81C3-424A-A1B9-5117ACAEBDC8}"/>
    <cellStyle name="Normal 2 2 4 4 2 6 2 2" xfId="17829" xr:uid="{EFDE1C88-A96F-4916-9785-960F88FC2CBC}"/>
    <cellStyle name="Normal 2 2 4 4 2 6 3" xfId="10282" xr:uid="{7D74A021-2C68-4F3D-A581-08CB0E0A0611}"/>
    <cellStyle name="Normal 2 2 4 4 2 6 3 2" xfId="20662" xr:uid="{F7A794A6-9A2D-435D-B820-48BFFCEB7CE0}"/>
    <cellStyle name="Normal 2 2 4 4 2 6 4" xfId="23254" xr:uid="{9A66368B-EDE4-4098-AAA0-B4C9A195FC3E}"/>
    <cellStyle name="Normal 2 2 4 4 2 6 5" xfId="14996" xr:uid="{F2C71A4D-B904-43C0-9BE3-6AB71E559423}"/>
    <cellStyle name="Normal 2 2 4 4 2 7" xfId="3842" xr:uid="{947E7DE4-2AAA-4678-93E2-AD134211222F}"/>
    <cellStyle name="Normal 2 2 4 4 2 7 2" xfId="8674" xr:uid="{921DFA96-96AF-4640-8753-FDF66440E028}"/>
    <cellStyle name="Normal 2 2 4 4 2 7 2 2" xfId="19054" xr:uid="{A60E6FFB-625D-48EC-84F9-98E7D2FBDBCE}"/>
    <cellStyle name="Normal 2 2 4 4 2 7 3" xfId="11507" xr:uid="{306D5514-044E-4B24-9269-02C4A23F0CA7}"/>
    <cellStyle name="Normal 2 2 4 4 2 7 3 2" xfId="21887" xr:uid="{D358F6F4-2044-41F4-8D7C-2D7523119D31}"/>
    <cellStyle name="Normal 2 2 4 4 2 7 4" xfId="16221" xr:uid="{048821DA-2C2B-425F-A0C8-D1A6C2D0C089}"/>
    <cellStyle name="Normal 2 2 4 4 2 8" xfId="5089" xr:uid="{D0EDA893-E636-4BBD-A856-E9E961EA5291}"/>
    <cellStyle name="Normal 2 2 4 4 2 8 2" xfId="14386" xr:uid="{C1DB47FF-B6D8-4A8D-9198-86547AE6E118}"/>
    <cellStyle name="Normal 2 2 4 4 2 9" xfId="6839" xr:uid="{685711C8-C591-421C-B3CA-6A7FEE7F9503}"/>
    <cellStyle name="Normal 2 2 4 4 2 9 2" xfId="17219" xr:uid="{0FC4E765-EF25-4FCB-9B58-82CAA5A6E735}"/>
    <cellStyle name="Normal 2 2 4 4 3" xfId="738" xr:uid="{00000000-0005-0000-0000-00008E040000}"/>
    <cellStyle name="Normal 2 2 4 4 3 2" xfId="3173" xr:uid="{00000000-0005-0000-0000-0000E6030000}"/>
    <cellStyle name="Normal 2 2 4 4 3 2 2" xfId="6230" xr:uid="{AEC9A15C-3897-45C6-A6F6-566F78D89093}"/>
    <cellStyle name="Normal 2 2 4 4 3 2 2 2" xfId="22740" xr:uid="{6081BA4B-B5AC-4CC6-86A4-23ADDB668E10}"/>
    <cellStyle name="Normal 2 2 4 4 3 2 2 3" xfId="28525" xr:uid="{6F0C2A27-5F8A-46A2-8A97-B32FBBF4D23E}"/>
    <cellStyle name="Normal 2 2 4 4 3 2 2 4" xfId="15799" xr:uid="{5DC77F8C-E6CC-42D2-AD15-C46239C9D594}"/>
    <cellStyle name="Normal 2 2 4 4 3 2 3" xfId="8252" xr:uid="{76509527-AEFC-4E16-9C04-BC9A58BF4955}"/>
    <cellStyle name="Normal 2 2 4 4 3 2 3 2" xfId="28875" xr:uid="{703DB7FC-9B0D-4086-90F4-6A8EB493AF8D}"/>
    <cellStyle name="Normal 2 2 4 4 3 2 3 3" xfId="18632" xr:uid="{4F120A83-0BE0-4DD3-8F4D-E57898805FD9}"/>
    <cellStyle name="Normal 2 2 4 4 3 2 4" xfId="11085" xr:uid="{25EEAC75-C747-4A62-B492-2FEC2383350C}"/>
    <cellStyle name="Normal 2 2 4 4 3 2 4 2" xfId="21465" xr:uid="{98B0BAF0-C3C1-4180-948A-1FE152978A3A}"/>
    <cellStyle name="Normal 2 2 4 4 3 2 5" xfId="25379" xr:uid="{EAAEC73E-2C23-4EAA-A9FA-4A9B618A51FE}"/>
    <cellStyle name="Normal 2 2 4 4 3 2 6" xfId="13707" xr:uid="{D6198460-BA57-4E25-AFE3-6D78E63DA367}"/>
    <cellStyle name="Normal 2 2 4 4 3 3" xfId="2725" xr:uid="{00000000-0005-0000-0000-0000E7030000}"/>
    <cellStyle name="Normal 2 2 4 4 3 3 2" xfId="5942" xr:uid="{1D18FA06-C285-4FCE-840F-7726D08ADCD2}"/>
    <cellStyle name="Normal 2 2 4 4 3 3 2 2" xfId="26394" xr:uid="{94948FCC-21DF-42DA-85D0-CEB2759B487D}"/>
    <cellStyle name="Normal 2 2 4 4 3 3 2 3" xfId="15395" xr:uid="{CB4508A2-3CF1-4781-8474-19DB3C944215}"/>
    <cellStyle name="Normal 2 2 4 4 3 3 3" xfId="7848" xr:uid="{6F51C793-BD92-48F4-A945-480DC939EE0B}"/>
    <cellStyle name="Normal 2 2 4 4 3 3 3 2" xfId="18228" xr:uid="{28ED8F68-5017-45AB-BBB2-6724396EAE2B}"/>
    <cellStyle name="Normal 2 2 4 4 3 3 4" xfId="10681" xr:uid="{C1DBEED9-84A2-4584-B432-2CEA05179ADD}"/>
    <cellStyle name="Normal 2 2 4 4 3 3 4 2" xfId="21061" xr:uid="{5755DDD9-E6B6-4AF8-B733-F8A0ABFA8A56}"/>
    <cellStyle name="Normal 2 2 4 4 3 3 5" xfId="22712" xr:uid="{5480C5DC-370B-4D68-9340-99542CB2E27A}"/>
    <cellStyle name="Normal 2 2 4 4 3 3 6" xfId="13155" xr:uid="{E550B2BD-17F8-4B9E-99E9-C720BDB97E52}"/>
    <cellStyle name="Normal 2 2 4 4 3 4" xfId="4159" xr:uid="{29B70EA5-493F-4A4C-9AAB-F0745EE8E9C7}"/>
    <cellStyle name="Normal 2 2 4 4 3 4 2" xfId="8930" xr:uid="{D286C9A1-A09B-41DF-BD14-9BE972AF9677}"/>
    <cellStyle name="Normal 2 2 4 4 3 4 2 2" xfId="29027" xr:uid="{15C43BBA-81D1-46D9-B219-8D124E42713E}"/>
    <cellStyle name="Normal 2 2 4 4 3 4 2 3" xfId="19310" xr:uid="{74B98875-B4D2-4C85-9BB9-F5B64AEA1AE7}"/>
    <cellStyle name="Normal 2 2 4 4 3 4 3" xfId="11763" xr:uid="{0740932C-0657-4FC7-B42C-4FD43BF391C4}"/>
    <cellStyle name="Normal 2 2 4 4 3 4 3 2" xfId="22143" xr:uid="{40862A5D-22C5-4F91-A67F-625D5BF41BAB}"/>
    <cellStyle name="Normal 2 2 4 4 3 4 4" xfId="25284" xr:uid="{28EB06E8-35D9-41B7-A6ED-F6C5216ED081}"/>
    <cellStyle name="Normal 2 2 4 4 3 4 5" xfId="16477" xr:uid="{E6F72420-9E7F-4453-884B-C72A8488B5AE}"/>
    <cellStyle name="Normal 2 2 4 4 3 5" xfId="5091" xr:uid="{99BB098F-49B2-4E54-9FAD-ED4856CBD1C3}"/>
    <cellStyle name="Normal 2 2 4 4 3 5 2" xfId="26627" xr:uid="{342A50DA-C48E-47AB-B5E9-871F17FA607B}"/>
    <cellStyle name="Normal 2 2 4 4 3 5 3" xfId="14388" xr:uid="{4060603D-95A6-41B6-8D68-D0F790E76ABE}"/>
    <cellStyle name="Normal 2 2 4 4 3 6" xfId="6841" xr:uid="{A608F365-6CB5-4AB0-A40B-A32EF0CB4174}"/>
    <cellStyle name="Normal 2 2 4 4 3 6 2" xfId="17221" xr:uid="{B9833EDB-AB48-4EAA-A136-B57BDA372475}"/>
    <cellStyle name="Normal 2 2 4 4 3 7" xfId="9674" xr:uid="{70768092-000C-4A45-887B-BF38241F6CC5}"/>
    <cellStyle name="Normal 2 2 4 4 3 7 2" xfId="20054" xr:uid="{E51A2E36-A471-40DE-AD4A-FD5DACC39447}"/>
    <cellStyle name="Normal 2 2 4 4 3 8" xfId="24221" xr:uid="{97AFD24C-F5A5-4F00-A96B-8C0B6F5D2221}"/>
    <cellStyle name="Normal 2 2 4 4 3 9" xfId="12714" xr:uid="{90A98170-6759-44D3-B540-5133EB0A3B85}"/>
    <cellStyle name="Normal 2 2 4 4 4" xfId="739" xr:uid="{00000000-0005-0000-0000-00008F040000}"/>
    <cellStyle name="Normal 2 2 4 4 4 2" xfId="4461" xr:uid="{6F61A1E0-1820-47C0-8C47-577AD9F9DAA3}"/>
    <cellStyle name="Normal 2 2 4 4 4 2 2" xfId="9232" xr:uid="{A475B121-84BE-42D6-8C27-FE2A6C61BCED}"/>
    <cellStyle name="Normal 2 2 4 4 4 2 2 2" xfId="29223" xr:uid="{59D8F497-75E7-40C8-AF91-B75815CA8E29}"/>
    <cellStyle name="Normal 2 2 4 4 4 2 2 3" xfId="19612" xr:uid="{93627C9A-A0A8-4554-A245-32AB4D560D98}"/>
    <cellStyle name="Normal 2 2 4 4 4 2 3" xfId="12065" xr:uid="{56BFEA34-C594-4E40-A4DD-2B246337596B}"/>
    <cellStyle name="Normal 2 2 4 4 4 2 3 2" xfId="22445" xr:uid="{D7AAE023-1B66-4B7F-81B1-4A58E6793B0E}"/>
    <cellStyle name="Normal 2 2 4 4 4 2 4" xfId="23548" xr:uid="{33069559-9E77-4F89-B51A-34DF942CEC6A}"/>
    <cellStyle name="Normal 2 2 4 4 4 2 5" xfId="16779" xr:uid="{8F563E49-31CF-455A-AC24-7F91AAF4F63D}"/>
    <cellStyle name="Normal 2 2 4 4 4 3" xfId="5092" xr:uid="{BC1CB8FF-8F1B-4BA9-89E8-303B964FCFE1}"/>
    <cellStyle name="Normal 2 2 4 4 4 3 2" xfId="27345" xr:uid="{8891E6CB-1C64-47CC-BF55-882F285C3294}"/>
    <cellStyle name="Normal 2 2 4 4 4 3 3" xfId="14389" xr:uid="{DBE931C6-EF20-4F7B-9979-8672A3D304C5}"/>
    <cellStyle name="Normal 2 2 4 4 4 4" xfId="6842" xr:uid="{8ED7317D-AE72-42E4-B033-B26F442A5557}"/>
    <cellStyle name="Normal 2 2 4 4 4 4 2" xfId="17222" xr:uid="{EC7E73AB-B357-411A-A1A2-1AA9324CFAF6}"/>
    <cellStyle name="Normal 2 2 4 4 4 5" xfId="9675" xr:uid="{8C46AFBD-24F4-42A2-87E9-FE63B2E36246}"/>
    <cellStyle name="Normal 2 2 4 4 4 5 2" xfId="20055" xr:uid="{579A9DD2-1D03-428F-9B67-C7794496F86F}"/>
    <cellStyle name="Normal 2 2 4 4 4 6" xfId="23776" xr:uid="{1B0A001D-86C2-4545-920E-AA84E3F3E29E}"/>
    <cellStyle name="Normal 2 2 4 4 4 7" xfId="13708" xr:uid="{1BC04112-A3D0-415F-BFA2-2A66E4C563F2}"/>
    <cellStyle name="Normal 2 2 4 4 5" xfId="2900" xr:uid="{00000000-0005-0000-0000-0000E9030000}"/>
    <cellStyle name="Normal 2 2 4 4 5 2" xfId="6085" xr:uid="{0DE3E1DB-7D7E-48D0-8C45-8CE4F344C2D7}"/>
    <cellStyle name="Normal 2 2 4 4 5 2 2" xfId="24191" xr:uid="{96DA388D-9760-4F77-B463-9718C34830DD}"/>
    <cellStyle name="Normal 2 2 4 4 5 2 3" xfId="26080" xr:uid="{CA8D3603-B7B2-424A-9666-F2140B681E26}"/>
    <cellStyle name="Normal 2 2 4 4 5 2 4" xfId="15563" xr:uid="{91910D66-2E8E-4E05-ABB7-E81FEB359B34}"/>
    <cellStyle name="Normal 2 2 4 4 5 3" xfId="8016" xr:uid="{A502F691-3D0E-4563-87E2-CC79587729B7}"/>
    <cellStyle name="Normal 2 2 4 4 5 3 2" xfId="28591" xr:uid="{31974CD5-239E-45A9-ABE3-300A149574EA}"/>
    <cellStyle name="Normal 2 2 4 4 5 3 3" xfId="18396" xr:uid="{D5D7E922-CF7E-4602-BF0D-8428E385B66F}"/>
    <cellStyle name="Normal 2 2 4 4 5 4" xfId="10849" xr:uid="{22AD69CC-79E4-474F-8BA8-6928D1F6475C}"/>
    <cellStyle name="Normal 2 2 4 4 5 4 2" xfId="21229" xr:uid="{1DE5C62F-DDBE-4826-86D7-DE5A8EB1D5F3}"/>
    <cellStyle name="Normal 2 2 4 4 5 5" xfId="23197" xr:uid="{8EF9A2B9-BA47-4481-A01F-091A99849719}"/>
    <cellStyle name="Normal 2 2 4 4 5 6" xfId="13412" xr:uid="{F71E976F-F2E4-4870-8EC4-0698440CD54D}"/>
    <cellStyle name="Normal 2 2 4 4 6" xfId="2453" xr:uid="{00000000-0005-0000-0000-0000EA030000}"/>
    <cellStyle name="Normal 2 2 4 4 6 2" xfId="5744" xr:uid="{503F4DAD-0739-4D22-B301-05F69B020E1D}"/>
    <cellStyle name="Normal 2 2 4 4 6 2 2" xfId="27113" xr:uid="{BFE77B4D-3671-486C-BE5C-A397C96854F0}"/>
    <cellStyle name="Normal 2 2 4 4 6 2 3" xfId="15124" xr:uid="{45328C7B-52DA-487E-AA36-56D91EE4B36C}"/>
    <cellStyle name="Normal 2 2 4 4 6 3" xfId="7577" xr:uid="{BC637505-56DC-4566-8575-6501DB897D14}"/>
    <cellStyle name="Normal 2 2 4 4 6 3 2" xfId="17957" xr:uid="{ADF89247-8533-412A-987F-7361408CF1DC}"/>
    <cellStyle name="Normal 2 2 4 4 6 4" xfId="10410" xr:uid="{0F209FF0-DB3D-4705-B36C-8B8EA8D305DD}"/>
    <cellStyle name="Normal 2 2 4 4 6 4 2" xfId="20790" xr:uid="{55AE9076-243B-47F8-9ABF-68A36C6388D7}"/>
    <cellStyle name="Normal 2 2 4 4 6 5" xfId="23699" xr:uid="{8742C3B2-0416-4933-B98B-59B351F99F24}"/>
    <cellStyle name="Normal 2 2 4 4 6 6" xfId="12840" xr:uid="{4A6421B6-61C8-4996-A67A-A4F3D90FA67B}"/>
    <cellStyle name="Normal 2 2 4 4 7" xfId="2207" xr:uid="{00000000-0005-0000-0000-0000DE030000}"/>
    <cellStyle name="Normal 2 2 4 4 7 2" xfId="7333" xr:uid="{1A31971A-39F5-4EEA-94AD-C4849A017D9D}"/>
    <cellStyle name="Normal 2 2 4 4 7 2 2" xfId="17713" xr:uid="{8C7E7CA6-E30D-4C36-8BF4-F0A980FDE0A3}"/>
    <cellStyle name="Normal 2 2 4 4 7 3" xfId="10166" xr:uid="{A1DCAF1F-9C89-4E06-8EF8-FD3DFCB86A49}"/>
    <cellStyle name="Normal 2 2 4 4 7 3 2" xfId="20546" xr:uid="{A74C7EDB-A006-4F72-9768-DFAC23401C5D}"/>
    <cellStyle name="Normal 2 2 4 4 7 4" xfId="24285" xr:uid="{9DF97B59-32B7-41EC-B282-0F0F5F95B48F}"/>
    <cellStyle name="Normal 2 2 4 4 7 5" xfId="14880" xr:uid="{3A5D5290-DD44-4C7C-A76B-F57BA77A82DD}"/>
    <cellStyle name="Normal 2 2 4 4 8" xfId="3930" xr:uid="{962AD314-BF12-439C-AB49-0651A687A10E}"/>
    <cellStyle name="Normal 2 2 4 4 8 2" xfId="8761" xr:uid="{1DDDB41C-94D2-4D16-B145-A71EDBC318ED}"/>
    <cellStyle name="Normal 2 2 4 4 8 2 2" xfId="19141" xr:uid="{B9DF84F6-C140-40B7-8AC4-2AFD6A35CE40}"/>
    <cellStyle name="Normal 2 2 4 4 8 3" xfId="11594" xr:uid="{346BA0A1-AE22-4C9D-BDCA-F68E6E6D2258}"/>
    <cellStyle name="Normal 2 2 4 4 8 3 2" xfId="21974" xr:uid="{1F59A14C-F2DF-4B34-BFEE-2FA3B6A69306}"/>
    <cellStyle name="Normal 2 2 4 4 8 4" xfId="16308" xr:uid="{C9490936-9543-4F9B-AF22-D5AD73F04C32}"/>
    <cellStyle name="Normal 2 2 4 4 9" xfId="5088" xr:uid="{492C6885-DC44-4B48-8499-F1090CC0D711}"/>
    <cellStyle name="Normal 2 2 4 4 9 2" xfId="14385" xr:uid="{BE6675D0-FABD-4AB3-B1BD-5D214A7BDEDB}"/>
    <cellStyle name="Normal 2 2 4 5" xfId="740" xr:uid="{00000000-0005-0000-0000-000090040000}"/>
    <cellStyle name="Normal 2 2 4 5 10" xfId="9676" xr:uid="{7B97F55A-82F5-48A1-B2B1-D2BF92C5B64F}"/>
    <cellStyle name="Normal 2 2 4 5 10 2" xfId="20056" xr:uid="{F8D046E5-C5AA-4AD2-B070-1DC81C413E00}"/>
    <cellStyle name="Normal 2 2 4 5 11" xfId="23716" xr:uid="{0951A431-4C8C-4F89-9420-DA73C96B3141}"/>
    <cellStyle name="Normal 2 2 4 5 12" xfId="12557" xr:uid="{A3E7AC24-E3A9-43E8-9E59-4A513FD1FF03}"/>
    <cellStyle name="Normal 2 2 4 5 2" xfId="741" xr:uid="{00000000-0005-0000-0000-000091040000}"/>
    <cellStyle name="Normal 2 2 4 5 2 2" xfId="742" xr:uid="{00000000-0005-0000-0000-000092040000}"/>
    <cellStyle name="Normal 2 2 4 5 2 2 2" xfId="5095" xr:uid="{28570D24-0A6D-4749-B208-79CEBAAD5853}"/>
    <cellStyle name="Normal 2 2 4 5 2 2 2 2" xfId="22827" xr:uid="{3F0B452C-4939-41CA-93D5-5DD1126CB3F3}"/>
    <cellStyle name="Normal 2 2 4 5 2 2 2 3" xfId="27048" xr:uid="{40ECDCAF-293A-4154-9A21-1B16E386C4EF}"/>
    <cellStyle name="Normal 2 2 4 5 2 2 2 4" xfId="14392" xr:uid="{044275AE-12C9-498C-A003-DE8E34E87906}"/>
    <cellStyle name="Normal 2 2 4 5 2 2 3" xfId="6845" xr:uid="{5C17A478-D5DD-465B-8874-B8ED2426D041}"/>
    <cellStyle name="Normal 2 2 4 5 2 2 3 2" xfId="27587" xr:uid="{0D63F2D4-6085-471C-84A3-B300ED17C07C}"/>
    <cellStyle name="Normal 2 2 4 5 2 2 3 3" xfId="27220" xr:uid="{B0C46705-ED62-4E14-84D2-519B282BDCEB}"/>
    <cellStyle name="Normal 2 2 4 5 2 2 3 4" xfId="17225" xr:uid="{5459CE37-F0C5-45CB-96A5-25B619B06C47}"/>
    <cellStyle name="Normal 2 2 4 5 2 2 4" xfId="9678" xr:uid="{F042A46C-D0F9-41D4-B2A4-92CD80D95D32}"/>
    <cellStyle name="Normal 2 2 4 5 2 2 4 2" xfId="29390" xr:uid="{03658FA6-7EE1-4353-BE74-76B87C1AADA6}"/>
    <cellStyle name="Normal 2 2 4 5 2 2 4 3" xfId="20058" xr:uid="{AA542A39-720A-4635-9083-45EE6A0A5CC6}"/>
    <cellStyle name="Normal 2 2 4 5 2 2 5" xfId="24814" xr:uid="{7B2739E9-5973-4F5C-B8B6-6B73C0D1F165}"/>
    <cellStyle name="Normal 2 2 4 5 2 2 6" xfId="13709" xr:uid="{BB7E1BB1-AB4F-42E9-8D62-F17FCEEBCD35}"/>
    <cellStyle name="Normal 2 2 4 5 2 3" xfId="2726" xr:uid="{00000000-0005-0000-0000-0000EE030000}"/>
    <cellStyle name="Normal 2 2 4 5 2 3 2" xfId="5943" xr:uid="{F6D38D51-2623-49A2-8808-D5BB8AFFFF61}"/>
    <cellStyle name="Normal 2 2 4 5 2 3 2 2" xfId="27891" xr:uid="{C21BDB48-8823-42E7-92C5-9B8DB0D560C7}"/>
    <cellStyle name="Normal 2 2 4 5 2 3 2 3" xfId="15396" xr:uid="{D2D9347C-04B5-4346-BDEB-C692AA8CA9FE}"/>
    <cellStyle name="Normal 2 2 4 5 2 3 3" xfId="7849" xr:uid="{0E5FCDA9-E4F7-4688-9D9D-88255B9DD5EA}"/>
    <cellStyle name="Normal 2 2 4 5 2 3 3 2" xfId="18229" xr:uid="{592C8A09-FE5B-4460-B472-67C1E3085872}"/>
    <cellStyle name="Normal 2 2 4 5 2 3 4" xfId="10682" xr:uid="{0AD2B235-01AE-4C19-A4B6-DE626B8E454A}"/>
    <cellStyle name="Normal 2 2 4 5 2 3 4 2" xfId="21062" xr:uid="{C7884267-B29B-4974-A01D-909FDF74F5FF}"/>
    <cellStyle name="Normal 2 2 4 5 2 3 5" xfId="23434" xr:uid="{7FF78EF0-3EB3-4DE3-AF88-1356CDB6B359}"/>
    <cellStyle name="Normal 2 2 4 5 2 3 6" xfId="13157" xr:uid="{928D3D76-F08C-4966-BB9A-B6A8880D2C25}"/>
    <cellStyle name="Normal 2 2 4 5 2 4" xfId="4160" xr:uid="{B1CB9D71-BC6D-4295-8292-81C516C3D8E2}"/>
    <cellStyle name="Normal 2 2 4 5 2 4 2" xfId="8931" xr:uid="{24CA900A-4291-437F-8DED-6E64B2BD93DE}"/>
    <cellStyle name="Normal 2 2 4 5 2 4 2 2" xfId="29028" xr:uid="{8CBEBEA7-7A2E-4712-A5A6-92EFD5340060}"/>
    <cellStyle name="Normal 2 2 4 5 2 4 2 3" xfId="19311" xr:uid="{A48A11BB-1DD6-48D0-8C40-08BE5F1C595A}"/>
    <cellStyle name="Normal 2 2 4 5 2 4 3" xfId="11764" xr:uid="{11E6FCD9-830F-4F75-828E-70B88D2E995E}"/>
    <cellStyle name="Normal 2 2 4 5 2 4 3 2" xfId="22144" xr:uid="{18C0C716-41DF-4A62-A6BD-470B2DC2FC54}"/>
    <cellStyle name="Normal 2 2 4 5 2 4 4" xfId="23250" xr:uid="{A98E546F-C340-48AF-A43B-C807C1E05AE5}"/>
    <cellStyle name="Normal 2 2 4 5 2 4 5" xfId="16478" xr:uid="{831B71F9-BF95-4D3F-94C0-484719694836}"/>
    <cellStyle name="Normal 2 2 4 5 2 5" xfId="5094" xr:uid="{C3E2C19F-B5DD-4E01-9FC4-5993F6DA318B}"/>
    <cellStyle name="Normal 2 2 4 5 2 5 2" xfId="27950" xr:uid="{354E6BC2-73E2-4260-9F97-02018A60A75D}"/>
    <cellStyle name="Normal 2 2 4 5 2 5 3" xfId="14391" xr:uid="{3808A8A3-344F-438D-9BA1-44B18E74A88D}"/>
    <cellStyle name="Normal 2 2 4 5 2 6" xfId="6844" xr:uid="{073BA752-4158-4AD7-89AD-6E1F88147547}"/>
    <cellStyle name="Normal 2 2 4 5 2 6 2" xfId="17224" xr:uid="{C01ACFD6-2AA5-47C1-8013-9A69BB6E227F}"/>
    <cellStyle name="Normal 2 2 4 5 2 7" xfId="9677" xr:uid="{9BFC9367-57A4-4BCF-A13E-1EAB9A6C3750}"/>
    <cellStyle name="Normal 2 2 4 5 2 7 2" xfId="20057" xr:uid="{B015A7D0-F84B-4715-B46E-0B42B8A584F1}"/>
    <cellStyle name="Normal 2 2 4 5 2 8" xfId="23515" xr:uid="{582BBEEB-E589-4F88-A671-E0E3D0B20B5B}"/>
    <cellStyle name="Normal 2 2 4 5 2 9" xfId="12715" xr:uid="{23A72284-53DE-4592-B12C-9935660E9B4E}"/>
    <cellStyle name="Normal 2 2 4 5 3" xfId="743" xr:uid="{00000000-0005-0000-0000-000093040000}"/>
    <cellStyle name="Normal 2 2 4 5 3 2" xfId="4462" xr:uid="{543D7010-EC11-4C5C-8823-CA07FA97EBB6}"/>
    <cellStyle name="Normal 2 2 4 5 3 2 2" xfId="9233" xr:uid="{7946EBE5-C8A6-4AFC-8C75-BE85067E2889}"/>
    <cellStyle name="Normal 2 2 4 5 3 2 2 2" xfId="29224" xr:uid="{F16FFD0B-9C8F-427B-A9D0-CB334C7BBE3E}"/>
    <cellStyle name="Normal 2 2 4 5 3 2 2 3" xfId="19613" xr:uid="{34AB9D2E-E36C-4407-B65D-071BC5B859E2}"/>
    <cellStyle name="Normal 2 2 4 5 3 2 3" xfId="12066" xr:uid="{F638B181-2765-4D51-AF81-82FD5E72D1B3}"/>
    <cellStyle name="Normal 2 2 4 5 3 2 3 2" xfId="22446" xr:uid="{985CFABC-40AE-4CB2-A002-79B451F3F5B4}"/>
    <cellStyle name="Normal 2 2 4 5 3 2 4" xfId="25422" xr:uid="{36EB2C9D-BC28-4930-9B0C-930F3B5E4937}"/>
    <cellStyle name="Normal 2 2 4 5 3 2 5" xfId="16780" xr:uid="{378EFF27-069C-46B2-B917-7EE7243E536F}"/>
    <cellStyle name="Normal 2 2 4 5 3 3" xfId="5096" xr:uid="{5B0E600D-0395-4FA7-A923-CC03DBD41799}"/>
    <cellStyle name="Normal 2 2 4 5 3 3 2" xfId="24759" xr:uid="{7AFC624E-A7DB-4CFC-A0E7-45DF82D9EB1C}"/>
    <cellStyle name="Normal 2 2 4 5 3 3 3" xfId="26845" xr:uid="{04416A7C-E78A-4D80-A1F5-694BE8817E89}"/>
    <cellStyle name="Normal 2 2 4 5 3 3 4" xfId="14393" xr:uid="{78695938-377C-4D3D-89A4-72AE6A0619ED}"/>
    <cellStyle name="Normal 2 2 4 5 3 4" xfId="6846" xr:uid="{DBAE9308-A02F-41C9-9F77-0D2FBCB348CD}"/>
    <cellStyle name="Normal 2 2 4 5 3 4 2" xfId="25703" xr:uid="{02CD26FC-D72B-46A9-8F6F-D52FC0B4806E}"/>
    <cellStyle name="Normal 2 2 4 5 3 4 3" xfId="27986" xr:uid="{1CFA8BB8-A730-464D-86F9-BF569D84CD9B}"/>
    <cellStyle name="Normal 2 2 4 5 3 4 4" xfId="17226" xr:uid="{A3C3C419-C14C-4BC4-AB63-49466C8B3622}"/>
    <cellStyle name="Normal 2 2 4 5 3 5" xfId="9679" xr:uid="{1751C3CC-0E75-4446-BCE1-1D486883D5E6}"/>
    <cellStyle name="Normal 2 2 4 5 3 5 2" xfId="29391" xr:uid="{49D9377F-5AA3-4BEE-A998-76104D0D30A7}"/>
    <cellStyle name="Normal 2 2 4 5 3 5 3" xfId="20059" xr:uid="{B0E31A0F-1173-4255-BCF9-CC90A97B1F69}"/>
    <cellStyle name="Normal 2 2 4 5 3 6" xfId="23276" xr:uid="{2799481D-DDCC-406B-BD0B-987BBCF4D72E}"/>
    <cellStyle name="Normal 2 2 4 5 3 7" xfId="13710" xr:uid="{857D0E4E-899C-4861-BC16-BDE19717E27D}"/>
    <cellStyle name="Normal 2 2 4 5 4" xfId="744" xr:uid="{00000000-0005-0000-0000-000094040000}"/>
    <cellStyle name="Normal 2 2 4 5 4 2" xfId="5097" xr:uid="{7EB87CF0-2C76-4CBC-B6CB-9049E5B4F660}"/>
    <cellStyle name="Normal 2 2 4 5 4 2 2" xfId="25169" xr:uid="{8D1AEB1C-7266-473D-A268-862F58BB468B}"/>
    <cellStyle name="Normal 2 2 4 5 4 2 3" xfId="28702" xr:uid="{09FC95F5-B032-4D86-9861-23E1B2AAB4FE}"/>
    <cellStyle name="Normal 2 2 4 5 4 2 4" xfId="14394" xr:uid="{B85F9BC3-E33B-4029-A728-5A5C01794323}"/>
    <cellStyle name="Normal 2 2 4 5 4 3" xfId="6847" xr:uid="{3DBE0692-25D7-47D1-84E5-78018D02E7FB}"/>
    <cellStyle name="Normal 2 2 4 5 4 3 2" xfId="26914" xr:uid="{CDD2B155-591B-40A3-A0FB-D2C641F48F48}"/>
    <cellStyle name="Normal 2 2 4 5 4 3 3" xfId="17227" xr:uid="{CF9DB049-2E4F-4FB7-8079-18014F18DA3D}"/>
    <cellStyle name="Normal 2 2 4 5 4 4" xfId="9680" xr:uid="{9FB6C89D-5A91-4333-B754-32C018CC61CB}"/>
    <cellStyle name="Normal 2 2 4 5 4 4 2" xfId="20060" xr:uid="{A49A9189-74E2-42E8-AB4E-E0A6EA5B4F59}"/>
    <cellStyle name="Normal 2 2 4 5 4 5" xfId="25297" xr:uid="{3BEF782F-789F-43ED-B5D0-E737472780A8}"/>
    <cellStyle name="Normal 2 2 4 5 4 6" xfId="13413" xr:uid="{D770B22A-6255-463E-A8D4-F5BD124F57B7}"/>
    <cellStyle name="Normal 2 2 4 5 5" xfId="2513" xr:uid="{00000000-0005-0000-0000-0000F1030000}"/>
    <cellStyle name="Normal 2 2 4 5 5 2" xfId="5790" xr:uid="{61229B4B-7D35-441F-9C05-74043052A51A}"/>
    <cellStyle name="Normal 2 2 4 5 5 2 2" xfId="26901" xr:uid="{AB113FE4-F214-4508-B776-1E5A01F008CF}"/>
    <cellStyle name="Normal 2 2 4 5 5 2 3" xfId="15184" xr:uid="{C63419A0-6CF0-45AE-B6CA-A8578A0CB174}"/>
    <cellStyle name="Normal 2 2 4 5 5 3" xfId="7637" xr:uid="{E39053B9-93D2-44E9-A498-C40D0CF96456}"/>
    <cellStyle name="Normal 2 2 4 5 5 3 2" xfId="18017" xr:uid="{1ED545CA-255A-4438-8465-B120DDBB1034}"/>
    <cellStyle name="Normal 2 2 4 5 5 4" xfId="10470" xr:uid="{A8E0CB94-435A-412C-AF33-2EC7A9517F51}"/>
    <cellStyle name="Normal 2 2 4 5 5 4 2" xfId="20850" xr:uid="{9F14E22E-44B6-4D2B-A0FC-A873ECC1D32D}"/>
    <cellStyle name="Normal 2 2 4 5 5 5" xfId="22735" xr:uid="{494A08E6-C05E-47AB-B77E-5A9E143FB3F9}"/>
    <cellStyle name="Normal 2 2 4 5 5 6" xfId="12900" xr:uid="{6812ADF2-3DA3-4AB6-B7CB-FB1116E3258B}"/>
    <cellStyle name="Normal 2 2 4 5 6" xfId="2324" xr:uid="{00000000-0005-0000-0000-0000EB030000}"/>
    <cellStyle name="Normal 2 2 4 5 6 2" xfId="7450" xr:uid="{F41C4F13-5347-4957-9A27-118AF936526E}"/>
    <cellStyle name="Normal 2 2 4 5 6 2 2" xfId="28373" xr:uid="{273C0756-2776-4BA1-959B-4C4F49D88BF9}"/>
    <cellStyle name="Normal 2 2 4 5 6 2 3" xfId="17830" xr:uid="{90CB542C-D474-473F-A9E1-74BA300B9FCB}"/>
    <cellStyle name="Normal 2 2 4 5 6 3" xfId="10283" xr:uid="{E33EA191-46E5-476C-8E41-FE5C7F3751EE}"/>
    <cellStyle name="Normal 2 2 4 5 6 3 2" xfId="20663" xr:uid="{809E6F6C-1E7F-42AB-9E97-32FCE6D8504F}"/>
    <cellStyle name="Normal 2 2 4 5 6 4" xfId="24175" xr:uid="{CA1C02D9-C18B-435F-9838-57D8C1FCB386}"/>
    <cellStyle name="Normal 2 2 4 5 6 5" xfId="14997" xr:uid="{15C86A47-CAD9-4DF2-894C-75F8E206E539}"/>
    <cellStyle name="Normal 2 2 4 5 7" xfId="3931" xr:uid="{92C6F550-D67D-4D22-B4F4-71D3B594C79A}"/>
    <cellStyle name="Normal 2 2 4 5 7 2" xfId="8762" xr:uid="{F5E22FFD-B196-431C-BB9C-3E3F3A5ED9C4}"/>
    <cellStyle name="Normal 2 2 4 5 7 2 2" xfId="19142" xr:uid="{1A0B5E1F-9C62-46C2-AC7E-A68903DE8D29}"/>
    <cellStyle name="Normal 2 2 4 5 7 3" xfId="11595" xr:uid="{C8932BFE-8894-4946-9B20-BA1522CD46DA}"/>
    <cellStyle name="Normal 2 2 4 5 7 3 2" xfId="21975" xr:uid="{37AA7A53-86F3-43A6-85AE-B014BFE186E5}"/>
    <cellStyle name="Normal 2 2 4 5 7 4" xfId="28524" xr:uid="{51A23BEE-B27A-4184-A621-0A37B2EBE4D2}"/>
    <cellStyle name="Normal 2 2 4 5 7 5" xfId="16309" xr:uid="{19324787-BDE0-43D5-A9BC-938202896513}"/>
    <cellStyle name="Normal 2 2 4 5 8" xfId="5093" xr:uid="{E495AB42-427E-401E-938A-EA0A6B689707}"/>
    <cellStyle name="Normal 2 2 4 5 8 2" xfId="14390" xr:uid="{E71EFFA8-FE06-4932-8A74-650685A0237C}"/>
    <cellStyle name="Normal 2 2 4 5 9" xfId="6843" xr:uid="{EF6F5DF1-233C-43E7-8B22-AE589CEA1C77}"/>
    <cellStyle name="Normal 2 2 4 5 9 2" xfId="17223" xr:uid="{9665B699-C701-4FD8-A7AF-CFE727F32265}"/>
    <cellStyle name="Normal 2 2 4 6" xfId="745" xr:uid="{00000000-0005-0000-0000-000095040000}"/>
    <cellStyle name="Normal 2 2 4 6 10" xfId="9681" xr:uid="{408595D7-41CC-42B1-A421-11E52BBA95A2}"/>
    <cellStyle name="Normal 2 2 4 6 10 2" xfId="20061" xr:uid="{1F6FFD65-21B2-4ACC-BD36-251E90851B36}"/>
    <cellStyle name="Normal 2 2 4 6 11" xfId="24515" xr:uid="{CB15B39F-AAF7-4C08-91FD-C1E8B4B1E228}"/>
    <cellStyle name="Normal 2 2 4 6 12" xfId="12558" xr:uid="{84174D08-5A5E-4135-99CB-28BAF4EDF7AB}"/>
    <cellStyle name="Normal 2 2 4 6 2" xfId="746" xr:uid="{00000000-0005-0000-0000-000096040000}"/>
    <cellStyle name="Normal 2 2 4 6 2 2" xfId="747" xr:uid="{00000000-0005-0000-0000-000097040000}"/>
    <cellStyle name="Normal 2 2 4 6 2 2 2" xfId="5100" xr:uid="{65E64113-2928-481F-BA28-D79E0828D443}"/>
    <cellStyle name="Normal 2 2 4 6 2 2 2 2" xfId="24767" xr:uid="{E979248C-F30D-44A0-A701-C30CB53BFF2E}"/>
    <cellStyle name="Normal 2 2 4 6 2 2 2 3" xfId="27788" xr:uid="{1D847D1A-DDC9-458B-A302-6CBC445D8C64}"/>
    <cellStyle name="Normal 2 2 4 6 2 2 2 4" xfId="14397" xr:uid="{0D728C46-3C6A-4464-9C82-F07151C98568}"/>
    <cellStyle name="Normal 2 2 4 6 2 2 3" xfId="6850" xr:uid="{0B664914-040C-4665-956D-86BF111E755C}"/>
    <cellStyle name="Normal 2 2 4 6 2 2 3 2" xfId="27589" xr:uid="{6A89B77E-4289-4DA1-944E-CB57D2DAA56D}"/>
    <cellStyle name="Normal 2 2 4 6 2 2 3 3" xfId="26265" xr:uid="{EC9512CA-C58B-4D06-99AC-3C5FD4248845}"/>
    <cellStyle name="Normal 2 2 4 6 2 2 3 4" xfId="17230" xr:uid="{B2A6C6E6-82B8-4283-9B95-5C54C6FF9011}"/>
    <cellStyle name="Normal 2 2 4 6 2 2 4" xfId="9683" xr:uid="{ECF8B02D-BFC9-4E55-948F-51C97DFF27FF}"/>
    <cellStyle name="Normal 2 2 4 6 2 2 4 2" xfId="29392" xr:uid="{88881E2F-0548-4190-8AF6-A4882BDCE985}"/>
    <cellStyle name="Normal 2 2 4 6 2 2 4 3" xfId="20063" xr:uid="{B31E253D-8024-4A47-AFDB-25E18C2B9E79}"/>
    <cellStyle name="Normal 2 2 4 6 2 2 5" xfId="24900" xr:uid="{3B3188CC-9711-4848-B304-6AC79D714848}"/>
    <cellStyle name="Normal 2 2 4 6 2 2 6" xfId="13711" xr:uid="{19CF3CF2-897B-40BC-9648-B06F6E9BB3B7}"/>
    <cellStyle name="Normal 2 2 4 6 2 3" xfId="2727" xr:uid="{00000000-0005-0000-0000-0000F5030000}"/>
    <cellStyle name="Normal 2 2 4 6 2 3 2" xfId="5944" xr:uid="{097181E5-E9EF-4068-A7B0-C2E9A0CE2964}"/>
    <cellStyle name="Normal 2 2 4 6 2 3 2 2" xfId="25921" xr:uid="{33E1FBD7-6340-4522-A1AA-5C3BA1F6A282}"/>
    <cellStyle name="Normal 2 2 4 6 2 3 2 3" xfId="15397" xr:uid="{DBB5A473-A32C-402B-B3B4-21588613500B}"/>
    <cellStyle name="Normal 2 2 4 6 2 3 3" xfId="7850" xr:uid="{9C6DD874-62BE-43DA-90E7-F209C302BF99}"/>
    <cellStyle name="Normal 2 2 4 6 2 3 3 2" xfId="18230" xr:uid="{639DEB33-012B-46D6-8F0F-91E06600082D}"/>
    <cellStyle name="Normal 2 2 4 6 2 3 4" xfId="10683" xr:uid="{E1C6315D-D5CA-4D48-B7FC-14D7D3071883}"/>
    <cellStyle name="Normal 2 2 4 6 2 3 4 2" xfId="21063" xr:uid="{D5C3D8F6-159B-4B67-8E32-3A911C78227A}"/>
    <cellStyle name="Normal 2 2 4 6 2 3 5" xfId="23799" xr:uid="{FA297568-3CB1-411A-AC70-981E9323BBE1}"/>
    <cellStyle name="Normal 2 2 4 6 2 3 6" xfId="13158" xr:uid="{24E3AC71-5FC0-4017-AF6F-8D84BF9CF3A7}"/>
    <cellStyle name="Normal 2 2 4 6 2 4" xfId="4161" xr:uid="{03476FED-558C-4760-B4EB-47358C077E06}"/>
    <cellStyle name="Normal 2 2 4 6 2 4 2" xfId="8932" xr:uid="{6A46078A-F71C-4CA8-8D27-B8BA2ACF1924}"/>
    <cellStyle name="Normal 2 2 4 6 2 4 2 2" xfId="29029" xr:uid="{970C6B59-BE74-4C8C-AE0B-C6EBFC61C049}"/>
    <cellStyle name="Normal 2 2 4 6 2 4 2 3" xfId="19312" xr:uid="{402AEF9B-3CED-4965-897A-F23E5F30F708}"/>
    <cellStyle name="Normal 2 2 4 6 2 4 3" xfId="11765" xr:uid="{DDF0B2F5-943A-4FA8-AAE5-0E74BDEE1E97}"/>
    <cellStyle name="Normal 2 2 4 6 2 4 3 2" xfId="22145" xr:uid="{7496990B-87AF-4E35-B2B5-7886D0C741E7}"/>
    <cellStyle name="Normal 2 2 4 6 2 4 4" xfId="24040" xr:uid="{11263EB5-1908-4096-94F6-39CED5DCE089}"/>
    <cellStyle name="Normal 2 2 4 6 2 4 5" xfId="16479" xr:uid="{763711D8-4B1F-48E5-8D67-CFB6C4EF2B1A}"/>
    <cellStyle name="Normal 2 2 4 6 2 5" xfId="5099" xr:uid="{5B0DE48B-48A5-4772-851F-D348BCBE3BC1}"/>
    <cellStyle name="Normal 2 2 4 6 2 5 2" xfId="27307" xr:uid="{C233E342-3D47-450D-A863-7E068B132F55}"/>
    <cellStyle name="Normal 2 2 4 6 2 5 3" xfId="14396" xr:uid="{DE79CD2B-93A7-4E8F-A966-F54B37EC6E8A}"/>
    <cellStyle name="Normal 2 2 4 6 2 6" xfId="6849" xr:uid="{650B39C0-4DC4-488C-B526-156F8448FE1F}"/>
    <cellStyle name="Normal 2 2 4 6 2 6 2" xfId="17229" xr:uid="{9E3FA734-3C77-41FD-BC5E-8E9D32E8977C}"/>
    <cellStyle name="Normal 2 2 4 6 2 7" xfId="9682" xr:uid="{750A2031-CD1B-490F-8E57-185A083316C3}"/>
    <cellStyle name="Normal 2 2 4 6 2 7 2" xfId="20062" xr:uid="{5CA5386B-9504-433E-91B6-CD51CEFBCFA7}"/>
    <cellStyle name="Normal 2 2 4 6 2 8" xfId="25195" xr:uid="{D47530D6-7C98-4AEE-A645-55465B1523EE}"/>
    <cellStyle name="Normal 2 2 4 6 2 9" xfId="12716" xr:uid="{0C09109B-2439-474B-A7A8-61D74E5FE4F9}"/>
    <cellStyle name="Normal 2 2 4 6 3" xfId="748" xr:uid="{00000000-0005-0000-0000-000098040000}"/>
    <cellStyle name="Normal 2 2 4 6 3 2" xfId="4463" xr:uid="{7330F69A-9662-402D-84C8-CE37C86C70B6}"/>
    <cellStyle name="Normal 2 2 4 6 3 2 2" xfId="9234" xr:uid="{F66737E9-F7B4-415B-AAFF-680329B87C7D}"/>
    <cellStyle name="Normal 2 2 4 6 3 2 2 2" xfId="29225" xr:uid="{25CC22C7-AD63-407B-917E-350BC90BCFCC}"/>
    <cellStyle name="Normal 2 2 4 6 3 2 2 3" xfId="19614" xr:uid="{7D092387-7A31-4587-93AD-E53A488CE09F}"/>
    <cellStyle name="Normal 2 2 4 6 3 2 3" xfId="12067" xr:uid="{F25645DE-D19B-4823-A2C9-21182D451357}"/>
    <cellStyle name="Normal 2 2 4 6 3 2 3 2" xfId="22447" xr:uid="{DE7A291A-C6FA-49E4-A648-15B5868CA022}"/>
    <cellStyle name="Normal 2 2 4 6 3 2 4" xfId="25628" xr:uid="{961A35DF-A680-458F-BDFC-15EA7762F7C6}"/>
    <cellStyle name="Normal 2 2 4 6 3 2 5" xfId="16781" xr:uid="{45304DF5-304B-40CE-8DD6-527F6694A510}"/>
    <cellStyle name="Normal 2 2 4 6 3 3" xfId="5101" xr:uid="{E152507B-B35A-48CB-BE11-9449DAD2C94A}"/>
    <cellStyle name="Normal 2 2 4 6 3 3 2" xfId="26786" xr:uid="{6ACD856D-043C-4264-863E-20ED6A935079}"/>
    <cellStyle name="Normal 2 2 4 6 3 3 3" xfId="28605" xr:uid="{CA3D05CE-942F-439B-9CF4-61BD721E077E}"/>
    <cellStyle name="Normal 2 2 4 6 3 3 4" xfId="14398" xr:uid="{DA712E4B-0D62-4FAB-BC0F-DD6102EBE473}"/>
    <cellStyle name="Normal 2 2 4 6 3 4" xfId="6851" xr:uid="{96C93305-6539-4C43-96C2-490DD1F7C22A}"/>
    <cellStyle name="Normal 2 2 4 6 3 4 2" xfId="26749" xr:uid="{364AD7D8-C916-4CA7-AEF0-0AEA75DC43B4}"/>
    <cellStyle name="Normal 2 2 4 6 3 4 3" xfId="26455" xr:uid="{2092BBCB-E2F2-4FEF-9B78-6423CD5EF474}"/>
    <cellStyle name="Normal 2 2 4 6 3 4 4" xfId="17231" xr:uid="{CEB8FDED-9EE5-49A8-92B0-E51BA542DA1A}"/>
    <cellStyle name="Normal 2 2 4 6 3 5" xfId="9684" xr:uid="{B907490F-0F92-4428-AF5C-CC9B08CE2475}"/>
    <cellStyle name="Normal 2 2 4 6 3 5 2" xfId="29393" xr:uid="{467430A6-D7E5-446B-968E-BBF14BBD1DC5}"/>
    <cellStyle name="Normal 2 2 4 6 3 5 3" xfId="20064" xr:uid="{37F73F47-AB18-498A-819F-4C4909409898}"/>
    <cellStyle name="Normal 2 2 4 6 3 6" xfId="23947" xr:uid="{4ED4925B-2F87-4160-AB4C-8081076A4EFF}"/>
    <cellStyle name="Normal 2 2 4 6 3 7" xfId="13712" xr:uid="{5C44CE8F-0823-40A9-944C-F0638CEADC5A}"/>
    <cellStyle name="Normal 2 2 4 6 4" xfId="749" xr:uid="{00000000-0005-0000-0000-000099040000}"/>
    <cellStyle name="Normal 2 2 4 6 4 2" xfId="5102" xr:uid="{CB0DDAC2-3BDC-4EBC-826D-3D10D9F4216E}"/>
    <cellStyle name="Normal 2 2 4 6 4 2 2" xfId="23258" xr:uid="{A37EABCB-3C05-4388-B83B-6F7F0B1D503D}"/>
    <cellStyle name="Normal 2 2 4 6 4 2 3" xfId="27397" xr:uid="{706743A4-1EA8-4D2D-A03F-A7D92C4AF5D7}"/>
    <cellStyle name="Normal 2 2 4 6 4 2 4" xfId="14399" xr:uid="{0A8DEE1E-2232-4BB7-816A-E83C3A045AC9}"/>
    <cellStyle name="Normal 2 2 4 6 4 3" xfId="6852" xr:uid="{B5DFA1EF-242D-49FA-913E-D8FFA076E054}"/>
    <cellStyle name="Normal 2 2 4 6 4 3 2" xfId="27120" xr:uid="{A4D89A8C-4198-4AAB-9EEE-F4B4DE912F96}"/>
    <cellStyle name="Normal 2 2 4 6 4 3 3" xfId="17232" xr:uid="{0A98C1B7-B01A-4358-89A1-5B9E85B29CC6}"/>
    <cellStyle name="Normal 2 2 4 6 4 4" xfId="9685" xr:uid="{E5525FD3-D61F-4547-A6E1-6E33C8E543F0}"/>
    <cellStyle name="Normal 2 2 4 6 4 4 2" xfId="20065" xr:uid="{04AB415C-7312-4AD5-97CC-F7293E8F944B}"/>
    <cellStyle name="Normal 2 2 4 6 4 5" xfId="23321" xr:uid="{8246FBCD-0BAF-41D1-92FD-9938F93EC46A}"/>
    <cellStyle name="Normal 2 2 4 6 4 6" xfId="13414" xr:uid="{4CACB45E-42BB-480A-8E48-8F7400E53665}"/>
    <cellStyle name="Normal 2 2 4 6 5" xfId="2576" xr:uid="{00000000-0005-0000-0000-0000F8030000}"/>
    <cellStyle name="Normal 2 2 4 6 5 2" xfId="5840" xr:uid="{D55F8470-9350-4F88-81CE-34F8E67365BC}"/>
    <cellStyle name="Normal 2 2 4 6 5 2 2" xfId="27905" xr:uid="{CD0810B1-AF7E-4A50-89DB-B411BEB470A4}"/>
    <cellStyle name="Normal 2 2 4 6 5 2 3" xfId="15247" xr:uid="{6E0253C7-F98E-4082-8F5A-D233E96C0250}"/>
    <cellStyle name="Normal 2 2 4 6 5 3" xfId="7700" xr:uid="{A9121AD8-9572-486C-ABD9-3BE1DA4E1649}"/>
    <cellStyle name="Normal 2 2 4 6 5 3 2" xfId="18080" xr:uid="{171B1402-D0A5-4AE5-B492-E52ECE4AF0E1}"/>
    <cellStyle name="Normal 2 2 4 6 5 4" xfId="10533" xr:uid="{938E4951-2C90-4BBF-B998-927A9BEA4420}"/>
    <cellStyle name="Normal 2 2 4 6 5 4 2" xfId="20913" xr:uid="{AD8DB3CC-8555-4B5B-B0A9-45C6797B4CED}"/>
    <cellStyle name="Normal 2 2 4 6 5 5" xfId="25385" xr:uid="{AC43E61B-4C90-4F5B-82B0-896CBC252D0C}"/>
    <cellStyle name="Normal 2 2 4 6 5 6" xfId="12963" xr:uid="{CFBB2030-7CEA-4E30-8F61-C5FFD0B0D402}"/>
    <cellStyle name="Normal 2 2 4 6 6" xfId="2325" xr:uid="{00000000-0005-0000-0000-0000F2030000}"/>
    <cellStyle name="Normal 2 2 4 6 6 2" xfId="7451" xr:uid="{ABE5D2F9-96EB-45E4-A55C-169970B161FA}"/>
    <cellStyle name="Normal 2 2 4 6 6 2 2" xfId="28385" xr:uid="{9315E1BC-311A-4EF1-BCA4-B5609EB70199}"/>
    <cellStyle name="Normal 2 2 4 6 6 2 3" xfId="17831" xr:uid="{7B1AE74E-8CC0-4110-8D46-82545F55D897}"/>
    <cellStyle name="Normal 2 2 4 6 6 3" xfId="10284" xr:uid="{C18AD641-BFF8-49C0-91EB-9BD0A2E611B2}"/>
    <cellStyle name="Normal 2 2 4 6 6 3 2" xfId="20664" xr:uid="{9645759D-6B02-4C27-B4E3-7151ADFD3856}"/>
    <cellStyle name="Normal 2 2 4 6 6 4" xfId="23908" xr:uid="{726C56AC-C7AD-4BB8-94D0-7C28A14E31C1}"/>
    <cellStyle name="Normal 2 2 4 6 6 5" xfId="14998" xr:uid="{0576DE7E-BB35-4999-BF7F-F6F4FD5AD241}"/>
    <cellStyle name="Normal 2 2 4 6 7" xfId="3932" xr:uid="{0253A996-D2CD-4E24-B041-2E924C7EE5D0}"/>
    <cellStyle name="Normal 2 2 4 6 7 2" xfId="8763" xr:uid="{79901FCA-833D-4A54-A8C2-616BBA1A916D}"/>
    <cellStyle name="Normal 2 2 4 6 7 2 2" xfId="19143" xr:uid="{7A5BCC12-6465-4CF0-820E-1300D5C2642E}"/>
    <cellStyle name="Normal 2 2 4 6 7 3" xfId="11596" xr:uid="{B37C41D0-DA10-479B-896A-EAC3E6365F6A}"/>
    <cellStyle name="Normal 2 2 4 6 7 3 2" xfId="21976" xr:uid="{34BF8363-34E8-4710-919C-B5437A143794}"/>
    <cellStyle name="Normal 2 2 4 6 7 4" xfId="27568" xr:uid="{680FC575-4081-4D11-A822-875D2B12E9FE}"/>
    <cellStyle name="Normal 2 2 4 6 7 5" xfId="16310" xr:uid="{E949FF74-B171-4799-B296-50C791561D41}"/>
    <cellStyle name="Normal 2 2 4 6 8" xfId="5098" xr:uid="{936B60CE-480B-492E-B494-E803B02EA797}"/>
    <cellStyle name="Normal 2 2 4 6 8 2" xfId="14395" xr:uid="{9C8D84A7-D29E-4AF2-A394-686938E6A0F1}"/>
    <cellStyle name="Normal 2 2 4 6 9" xfId="6848" xr:uid="{BA243AF1-8DCD-4A81-B9F9-E559A354E78C}"/>
    <cellStyle name="Normal 2 2 4 6 9 2" xfId="17228" xr:uid="{8FB6BE78-4246-48EC-8844-40F41EE1961D}"/>
    <cellStyle name="Normal 2 2 4 7" xfId="750" xr:uid="{00000000-0005-0000-0000-00009A040000}"/>
    <cellStyle name="Normal 2 2 4 7 10" xfId="12559" xr:uid="{A84CC9C2-4F32-46FF-9BD2-C66250EB10AB}"/>
    <cellStyle name="Normal 2 2 4 7 2" xfId="751" xr:uid="{00000000-0005-0000-0000-00009B040000}"/>
    <cellStyle name="Normal 2 2 4 7 2 2" xfId="2901" xr:uid="{00000000-0005-0000-0000-0000FB030000}"/>
    <cellStyle name="Normal 2 2 4 7 2 2 2" xfId="6086" xr:uid="{D1672633-0CE3-4AB2-A8FB-213FF68619D0}"/>
    <cellStyle name="Normal 2 2 4 7 2 2 2 2" xfId="28556" xr:uid="{1C959889-FC8B-40DE-87FE-7ED0C4F8199F}"/>
    <cellStyle name="Normal 2 2 4 7 2 2 2 3" xfId="25907" xr:uid="{8F001275-F335-426A-9D11-0BBF99DBB86A}"/>
    <cellStyle name="Normal 2 2 4 7 2 2 2 4" xfId="15564" xr:uid="{11654B7D-CF22-487E-8E64-0975FA9828A7}"/>
    <cellStyle name="Normal 2 2 4 7 2 2 3" xfId="8017" xr:uid="{57DD36D5-239A-471A-9BDF-6CC9F7686FDD}"/>
    <cellStyle name="Normal 2 2 4 7 2 2 3 2" xfId="28021" xr:uid="{8BBA0471-8E5E-4401-9D22-993FEB5F0484}"/>
    <cellStyle name="Normal 2 2 4 7 2 2 3 3" xfId="18397" xr:uid="{3DD4EEF6-6F14-4ABE-A655-83DBE3966C3E}"/>
    <cellStyle name="Normal 2 2 4 7 2 2 4" xfId="10850" xr:uid="{99237510-E4FF-4E57-97D3-E22A69F1C28A}"/>
    <cellStyle name="Normal 2 2 4 7 2 2 4 2" xfId="21230" xr:uid="{A9BE7BEC-33A2-4079-9BCD-3155E9C924BF}"/>
    <cellStyle name="Normal 2 2 4 7 2 2 5" xfId="24189" xr:uid="{40880786-28E2-462C-9CA3-3461A9983DB4}"/>
    <cellStyle name="Normal 2 2 4 7 2 2 6" xfId="13415" xr:uid="{040DB001-46ED-4B9D-8CF8-263D3E06FB8D}"/>
    <cellStyle name="Normal 2 2 4 7 2 3" xfId="5104" xr:uid="{D98481B5-F162-4968-90DE-896C1D2C6025}"/>
    <cellStyle name="Normal 2 2 4 7 2 3 2" xfId="24033" xr:uid="{DF5802CA-525D-42F7-B9C3-76DCA748B93A}"/>
    <cellStyle name="Normal 2 2 4 7 2 3 3" xfId="27985" xr:uid="{5100A763-53F0-49D1-8206-EE3B8D33A67D}"/>
    <cellStyle name="Normal 2 2 4 7 2 3 4" xfId="14401" xr:uid="{3B12B2D5-3771-43FB-A972-AAB3FD3F98C8}"/>
    <cellStyle name="Normal 2 2 4 7 2 4" xfId="6854" xr:uid="{0549BF0E-63BE-483D-A9FB-AB3A68DEAA03}"/>
    <cellStyle name="Normal 2 2 4 7 2 4 2" xfId="27448" xr:uid="{AAD5E344-5403-489D-A80B-AF9E9410FA21}"/>
    <cellStyle name="Normal 2 2 4 7 2 4 3" xfId="27003" xr:uid="{EDE1D26F-F4E3-4F0A-BF3A-52D293CDBC9A}"/>
    <cellStyle name="Normal 2 2 4 7 2 4 4" xfId="17234" xr:uid="{FF016738-F27F-417C-9A78-EE27EFA00488}"/>
    <cellStyle name="Normal 2 2 4 7 2 5" xfId="9687" xr:uid="{32686D98-33B7-44AC-A821-CBA9D2EC8E01}"/>
    <cellStyle name="Normal 2 2 4 7 2 5 2" xfId="29394" xr:uid="{219DDE4D-DA0C-4DBC-9B95-FB5CABE03346}"/>
    <cellStyle name="Normal 2 2 4 7 2 5 3" xfId="20067" xr:uid="{8D6D179A-7B7C-4245-8DB9-466670454DA9}"/>
    <cellStyle name="Normal 2 2 4 7 2 6" xfId="24969" xr:uid="{993EE3C4-9623-472B-9DED-747B919991F0}"/>
    <cellStyle name="Normal 2 2 4 7 2 7" xfId="12717" xr:uid="{0ACD6325-E9C2-4870-A3E4-0E7A76B61CA1}"/>
    <cellStyle name="Normal 2 2 4 7 3" xfId="752" xr:uid="{00000000-0005-0000-0000-00009C040000}"/>
    <cellStyle name="Normal 2 2 4 7 3 2" xfId="5105" xr:uid="{6DFF040E-53E1-4A1F-8A2D-959BB37C925D}"/>
    <cellStyle name="Normal 2 2 4 7 3 2 2" xfId="26351" xr:uid="{84FE70B8-6F80-491C-810F-162E111B6F84}"/>
    <cellStyle name="Normal 2 2 4 7 3 2 3" xfId="27427" xr:uid="{8D815429-2118-436E-97A4-6696CCB56EBD}"/>
    <cellStyle name="Normal 2 2 4 7 3 2 4" xfId="14402" xr:uid="{46FAE356-2463-45C2-9F99-83C39A793B2C}"/>
    <cellStyle name="Normal 2 2 4 7 3 3" xfId="6855" xr:uid="{0104E5D0-EAD1-494C-8920-B169FB26914C}"/>
    <cellStyle name="Normal 2 2 4 7 3 3 2" xfId="28192" xr:uid="{3B2F3915-BA7C-4299-9E7C-AD048CB937BF}"/>
    <cellStyle name="Normal 2 2 4 7 3 3 3" xfId="27546" xr:uid="{84180369-05F0-4732-BF96-E7CD61F19DBF}"/>
    <cellStyle name="Normal 2 2 4 7 3 3 4" xfId="17235" xr:uid="{8C3EA7D5-E4C3-4EDA-B41A-C9B21AC8D6C7}"/>
    <cellStyle name="Normal 2 2 4 7 3 4" xfId="9688" xr:uid="{E81C82B7-49CF-418D-B5C5-654A059558DA}"/>
    <cellStyle name="Normal 2 2 4 7 3 4 2" xfId="29395" xr:uid="{E8F08881-EDF5-4928-807A-49C24B182F27}"/>
    <cellStyle name="Normal 2 2 4 7 3 4 3" xfId="20068" xr:uid="{4F83EB01-C14C-4467-B242-A37FE080BB95}"/>
    <cellStyle name="Normal 2 2 4 7 3 5" xfId="22736" xr:uid="{BC95FB77-84E7-4FB9-A22D-855689978816}"/>
    <cellStyle name="Normal 2 2 4 7 3 6" xfId="13159" xr:uid="{EE48FD3A-1578-401E-AB50-98362CF46FCB}"/>
    <cellStyle name="Normal 2 2 4 7 4" xfId="2326" xr:uid="{00000000-0005-0000-0000-0000F9030000}"/>
    <cellStyle name="Normal 2 2 4 7 4 2" xfId="7452" xr:uid="{8E9AB872-5246-43FE-8812-B115D7DEFFA9}"/>
    <cellStyle name="Normal 2 2 4 7 4 2 2" xfId="26378" xr:uid="{F2632576-B911-4F69-AB59-34812F4BAA8C}"/>
    <cellStyle name="Normal 2 2 4 7 4 2 3" xfId="17832" xr:uid="{A38E2EDF-F0E9-4CBD-874D-0A76FC2AD407}"/>
    <cellStyle name="Normal 2 2 4 7 4 3" xfId="10285" xr:uid="{D29B55B2-216A-4C7A-AEE1-F71C550B6FB5}"/>
    <cellStyle name="Normal 2 2 4 7 4 3 2" xfId="20665" xr:uid="{D21C6EAF-4364-4EAB-909B-E7E99C6B2204}"/>
    <cellStyle name="Normal 2 2 4 7 4 4" xfId="24483" xr:uid="{E4B9A227-3D1F-4501-A43D-61031628010D}"/>
    <cellStyle name="Normal 2 2 4 7 4 5" xfId="14999" xr:uid="{7FCD3262-D20A-4297-8866-420DDA1C7A3D}"/>
    <cellStyle name="Normal 2 2 4 7 5" xfId="3933" xr:uid="{6EC19484-4BD6-4EB8-AE32-A39D25AD16FE}"/>
    <cellStyle name="Normal 2 2 4 7 5 2" xfId="8764" xr:uid="{73754C41-612A-41E8-901E-AB6FE2BAD6E8}"/>
    <cellStyle name="Normal 2 2 4 7 5 2 2" xfId="28978" xr:uid="{5E864213-EB0E-43D1-8F38-0874B8514DC9}"/>
    <cellStyle name="Normal 2 2 4 7 5 2 3" xfId="19144" xr:uid="{0803944F-164E-4F60-86C8-BC780592A3B2}"/>
    <cellStyle name="Normal 2 2 4 7 5 3" xfId="11597" xr:uid="{4BF4557A-146A-4BA6-A272-B8239517D366}"/>
    <cellStyle name="Normal 2 2 4 7 5 3 2" xfId="21977" xr:uid="{D6CE5784-B309-46E9-A25F-6CC6D18AF4D3}"/>
    <cellStyle name="Normal 2 2 4 7 5 4" xfId="24985" xr:uid="{5C974657-1934-4805-A930-68EAF4AC1099}"/>
    <cellStyle name="Normal 2 2 4 7 5 5" xfId="16311" xr:uid="{CFD910A6-E944-44FE-8E2F-5EA777801BBF}"/>
    <cellStyle name="Normal 2 2 4 7 6" xfId="5103" xr:uid="{1932CE5B-C50B-4EFF-B7CB-A9E5A022477B}"/>
    <cellStyle name="Normal 2 2 4 7 6 2" xfId="25952" xr:uid="{CFF717FA-05AD-46D8-850B-8D2E58D40A8C}"/>
    <cellStyle name="Normal 2 2 4 7 6 3" xfId="26674" xr:uid="{E111098F-AFA7-4CCE-962C-37AF717C404E}"/>
    <cellStyle name="Normal 2 2 4 7 6 4" xfId="14400" xr:uid="{4822C81E-E503-4DF6-BFA4-3B9CB28E8070}"/>
    <cellStyle name="Normal 2 2 4 7 7" xfId="6853" xr:uid="{32ECFB42-B472-461E-8E4D-3BD3B487A936}"/>
    <cellStyle name="Normal 2 2 4 7 7 2" xfId="28248" xr:uid="{5AA28F78-518E-4557-8FBE-A496E111D902}"/>
    <cellStyle name="Normal 2 2 4 7 7 3" xfId="17233" xr:uid="{C6000307-F52C-4BEB-8329-8F3EDA3EC909}"/>
    <cellStyle name="Normal 2 2 4 7 8" xfId="9686" xr:uid="{97413759-2B48-47AD-8755-4FCAB4A43997}"/>
    <cellStyle name="Normal 2 2 4 7 8 2" xfId="20066" xr:uid="{0B0C9FF6-EA2E-49C2-9A07-C6CE92A892D8}"/>
    <cellStyle name="Normal 2 2 4 7 9" xfId="23329" xr:uid="{7DDB72A9-D38E-4403-BED6-3B8168EA25EF}"/>
    <cellStyle name="Normal 2 2 4 8" xfId="753" xr:uid="{00000000-0005-0000-0000-00009D040000}"/>
    <cellStyle name="Normal 2 2 4 8 10" xfId="12560" xr:uid="{32CA0D4E-5782-4605-83FA-ACC72F4C4BB5}"/>
    <cellStyle name="Normal 2 2 4 8 2" xfId="754" xr:uid="{00000000-0005-0000-0000-00009E040000}"/>
    <cellStyle name="Normal 2 2 4 8 2 2" xfId="2902" xr:uid="{00000000-0005-0000-0000-0000FF030000}"/>
    <cellStyle name="Normal 2 2 4 8 2 2 2" xfId="6087" xr:uid="{81B93BA7-0481-43DF-A36F-5CE48CEFE222}"/>
    <cellStyle name="Normal 2 2 4 8 2 2 2 2" xfId="28697" xr:uid="{92825357-97A2-4968-B35F-509D1BC4CA4A}"/>
    <cellStyle name="Normal 2 2 4 8 2 2 2 3" xfId="26405" xr:uid="{532AA994-CE39-44C3-B884-43433BD34ECF}"/>
    <cellStyle name="Normal 2 2 4 8 2 2 2 4" xfId="15565" xr:uid="{F62F46BC-FB1C-4F80-9C66-FB1016B78BB6}"/>
    <cellStyle name="Normal 2 2 4 8 2 2 3" xfId="8018" xr:uid="{C4477A8C-5ABF-4DE9-8D04-8E42E0273B2E}"/>
    <cellStyle name="Normal 2 2 4 8 2 2 3 2" xfId="27317" xr:uid="{5A2A4D99-7821-4384-B91B-B843AC2D5F05}"/>
    <cellStyle name="Normal 2 2 4 8 2 2 3 3" xfId="18398" xr:uid="{1AC00D83-D570-4BD7-A53C-D34C9487E60D}"/>
    <cellStyle name="Normal 2 2 4 8 2 2 4" xfId="10851" xr:uid="{69F8C10D-76FA-4BF2-806D-375BB6610C29}"/>
    <cellStyle name="Normal 2 2 4 8 2 2 4 2" xfId="21231" xr:uid="{4812ECD6-E7A3-4616-96F3-94220565C236}"/>
    <cellStyle name="Normal 2 2 4 8 2 2 5" xfId="23889" xr:uid="{D0A8F8A3-A91C-43D7-BE81-33053183A953}"/>
    <cellStyle name="Normal 2 2 4 8 2 2 6" xfId="13416" xr:uid="{AE453CB6-F32A-46A0-AF95-91789D4EACC5}"/>
    <cellStyle name="Normal 2 2 4 8 2 3" xfId="5107" xr:uid="{DB813F9E-A43F-4C2F-87C4-F8B6A7E453A0}"/>
    <cellStyle name="Normal 2 2 4 8 2 3 2" xfId="25412" xr:uid="{D93FA058-6584-4C89-85BD-BA2574BF9E41}"/>
    <cellStyle name="Normal 2 2 4 8 2 3 3" xfId="28724" xr:uid="{85FE7ED1-616F-433E-9200-FABB160D4E56}"/>
    <cellStyle name="Normal 2 2 4 8 2 3 4" xfId="14404" xr:uid="{9583504A-261F-452C-B37E-3EC77A52BE3A}"/>
    <cellStyle name="Normal 2 2 4 8 2 4" xfId="6857" xr:uid="{94890C13-01D7-42A6-8830-61704C453C5F}"/>
    <cellStyle name="Normal 2 2 4 8 2 4 2" xfId="27560" xr:uid="{718D7577-4391-44FA-92D4-A012F591A01E}"/>
    <cellStyle name="Normal 2 2 4 8 2 4 3" xfId="27910" xr:uid="{33DDC1B7-9348-4346-B1B0-344D7FE5F0FB}"/>
    <cellStyle name="Normal 2 2 4 8 2 4 4" xfId="17237" xr:uid="{6A192F55-26CB-42A8-BB47-F8AB6CE2A948}"/>
    <cellStyle name="Normal 2 2 4 8 2 5" xfId="9690" xr:uid="{162645F1-BB41-405B-B2CF-FF2F251B15CD}"/>
    <cellStyle name="Normal 2 2 4 8 2 5 2" xfId="29396" xr:uid="{4A2FDDC8-5FE2-4D91-BB6F-DD067E5803D9}"/>
    <cellStyle name="Normal 2 2 4 8 2 5 3" xfId="20070" xr:uid="{CAEC0F4D-14FE-4FD2-BFAD-BCA0517ECD87}"/>
    <cellStyle name="Normal 2 2 4 8 2 6" xfId="24469" xr:uid="{D161FA43-D894-4061-AB2A-055B1184F6CC}"/>
    <cellStyle name="Normal 2 2 4 8 2 7" xfId="12718" xr:uid="{FD9DC352-557C-433E-B437-1B8BFAAF289D}"/>
    <cellStyle name="Normal 2 2 4 8 3" xfId="755" xr:uid="{00000000-0005-0000-0000-00009F040000}"/>
    <cellStyle name="Normal 2 2 4 8 3 2" xfId="5108" xr:uid="{377D69C9-5980-4DCB-B509-CAA57B5EF02B}"/>
    <cellStyle name="Normal 2 2 4 8 3 2 2" xfId="26076" xr:uid="{95AB3D3C-9692-44B1-AF1E-6003C00932B8}"/>
    <cellStyle name="Normal 2 2 4 8 3 2 3" xfId="28145" xr:uid="{AD91A6B3-3953-4D80-A3E5-56B33553AFE7}"/>
    <cellStyle name="Normal 2 2 4 8 3 2 4" xfId="14405" xr:uid="{A64939D6-7287-473F-83B0-154E8AA00CB4}"/>
    <cellStyle name="Normal 2 2 4 8 3 3" xfId="6858" xr:uid="{C5819798-7282-4495-AAAC-B34BD4D1EC1A}"/>
    <cellStyle name="Normal 2 2 4 8 3 3 2" xfId="26199" xr:uid="{F5C1E2EA-1320-42F9-A928-DFA42DC4D993}"/>
    <cellStyle name="Normal 2 2 4 8 3 3 3" xfId="27049" xr:uid="{4CBDBB3E-B16F-4122-95DB-FB0230654273}"/>
    <cellStyle name="Normal 2 2 4 8 3 3 4" xfId="17238" xr:uid="{A9986669-67E2-4138-90B3-6B303C2C7A93}"/>
    <cellStyle name="Normal 2 2 4 8 3 4" xfId="9691" xr:uid="{89BF3469-FD50-4158-B4DE-22359512A4C9}"/>
    <cellStyle name="Normal 2 2 4 8 3 4 2" xfId="29397" xr:uid="{BC80927C-0D6B-4EBF-9C1D-CAF9BC19A970}"/>
    <cellStyle name="Normal 2 2 4 8 3 4 3" xfId="20071" xr:uid="{9A90E804-665D-4ABF-BC26-00F32193523D}"/>
    <cellStyle name="Normal 2 2 4 8 3 5" xfId="22751" xr:uid="{8E5F7FD4-D4A3-4B56-BA6F-D16D7596C1D6}"/>
    <cellStyle name="Normal 2 2 4 8 3 6" xfId="13160" xr:uid="{C96E85DF-4609-4107-9437-3CE665E8D6FB}"/>
    <cellStyle name="Normal 2 2 4 8 4" xfId="2327" xr:uid="{00000000-0005-0000-0000-0000FD030000}"/>
    <cellStyle name="Normal 2 2 4 8 4 2" xfId="7453" xr:uid="{CC01D233-5639-4770-B1B2-D7BEA0CB8A60}"/>
    <cellStyle name="Normal 2 2 4 8 4 2 2" xfId="28658" xr:uid="{9C509E5B-75A2-410B-8ACF-64CE025ECF08}"/>
    <cellStyle name="Normal 2 2 4 8 4 2 3" xfId="17833" xr:uid="{E9D564C4-3480-4820-869A-E019842F16F6}"/>
    <cellStyle name="Normal 2 2 4 8 4 3" xfId="10286" xr:uid="{FFF21E9B-8D36-4EEB-9BA8-897C39CC07D9}"/>
    <cellStyle name="Normal 2 2 4 8 4 3 2" xfId="20666" xr:uid="{3E92D07A-643F-4BF0-B8C9-2F88F38F9764}"/>
    <cellStyle name="Normal 2 2 4 8 4 4" xfId="22846" xr:uid="{CD8555F5-3FF8-4616-ABB3-C682723A45B7}"/>
    <cellStyle name="Normal 2 2 4 8 4 5" xfId="15000" xr:uid="{C3274E2A-2A7D-4E42-AB32-C9AB31EABB58}"/>
    <cellStyle name="Normal 2 2 4 8 5" xfId="3934" xr:uid="{7361772D-B82B-4655-AEBF-51CF7CC244A8}"/>
    <cellStyle name="Normal 2 2 4 8 5 2" xfId="8765" xr:uid="{1B34E587-146B-4D91-9943-0CE61867449D}"/>
    <cellStyle name="Normal 2 2 4 8 5 2 2" xfId="28979" xr:uid="{F700DE6E-3B5A-47B5-946D-75009DB66DEE}"/>
    <cellStyle name="Normal 2 2 4 8 5 2 3" xfId="19145" xr:uid="{6660985C-A164-46AD-9112-35152CED6F8B}"/>
    <cellStyle name="Normal 2 2 4 8 5 3" xfId="11598" xr:uid="{33878D3A-3CD1-4E46-BB49-6C4AF87F9BFA}"/>
    <cellStyle name="Normal 2 2 4 8 5 3 2" xfId="21978" xr:uid="{9B7005BD-4C6A-41F0-922D-4033D90161AE}"/>
    <cellStyle name="Normal 2 2 4 8 5 4" xfId="25697" xr:uid="{6F10DFCA-DA95-48F8-8245-4C0B4D79A6CC}"/>
    <cellStyle name="Normal 2 2 4 8 5 5" xfId="16312" xr:uid="{0648896E-AFE5-4D58-A04A-4BCBF2A07429}"/>
    <cellStyle name="Normal 2 2 4 8 6" xfId="5106" xr:uid="{B3B202DA-A825-4586-87CB-57A17D06604F}"/>
    <cellStyle name="Normal 2 2 4 8 6 2" xfId="27904" xr:uid="{CB558D48-4D54-4F06-9868-10E5E13B013B}"/>
    <cellStyle name="Normal 2 2 4 8 6 3" xfId="26333" xr:uid="{B8ED6CF3-EB6D-405D-8C03-E2FC62683F3B}"/>
    <cellStyle name="Normal 2 2 4 8 6 4" xfId="14403" xr:uid="{B7CF0047-6FBB-45CC-B3F0-FF59C62A227E}"/>
    <cellStyle name="Normal 2 2 4 8 7" xfId="6856" xr:uid="{6365EC70-1142-428C-B033-0EBE2A2CDFDD}"/>
    <cellStyle name="Normal 2 2 4 8 7 2" xfId="28354" xr:uid="{DB6B6716-5184-43BD-BF54-E77FEFAD1D61}"/>
    <cellStyle name="Normal 2 2 4 8 7 3" xfId="17236" xr:uid="{18307660-AD9E-4E68-9AE1-CE1582228D00}"/>
    <cellStyle name="Normal 2 2 4 8 8" xfId="9689" xr:uid="{D35338E7-E3BF-488C-9B96-0E426D4BB067}"/>
    <cellStyle name="Normal 2 2 4 8 8 2" xfId="20069" xr:uid="{E238607D-A999-410C-9B1F-8E45C7B8AB45}"/>
    <cellStyle name="Normal 2 2 4 8 9" xfId="22970" xr:uid="{470A2003-D823-4710-917B-A3E7D9677BC3}"/>
    <cellStyle name="Normal 2 2 4 9" xfId="756" xr:uid="{00000000-0005-0000-0000-0000A0040000}"/>
    <cellStyle name="Normal 2 2 4 9 10" xfId="12553" xr:uid="{E518C3B1-334A-48C5-97B6-33F18364A5D7}"/>
    <cellStyle name="Normal 2 2 4 9 2" xfId="3174" xr:uid="{00000000-0005-0000-0000-000002040000}"/>
    <cellStyle name="Normal 2 2 4 9 2 2" xfId="6231" xr:uid="{F11B47A3-29BA-4007-84ED-4D04D29243FF}"/>
    <cellStyle name="Normal 2 2 4 9 2 2 2" xfId="25470" xr:uid="{66CE10FF-534B-4058-AD42-86FF0E5150F5}"/>
    <cellStyle name="Normal 2 2 4 9 2 2 3" xfId="28552" xr:uid="{DBB1BED7-6F71-4177-A931-711059B9E7E8}"/>
    <cellStyle name="Normal 2 2 4 9 2 2 4" xfId="15800" xr:uid="{D42B7806-2D3F-478B-86CE-37D54FD41BB0}"/>
    <cellStyle name="Normal 2 2 4 9 2 3" xfId="8253" xr:uid="{DC7CC9B1-D11B-4AB3-BA19-2099136C6ABE}"/>
    <cellStyle name="Normal 2 2 4 9 2 3 2" xfId="25895" xr:uid="{0E6D1423-5BA7-497A-8427-0234468C11A4}"/>
    <cellStyle name="Normal 2 2 4 9 2 3 3" xfId="28876" xr:uid="{25103BBB-BA6D-4BC5-BCA9-573FB85F1229}"/>
    <cellStyle name="Normal 2 2 4 9 2 3 4" xfId="18633" xr:uid="{01BB0F42-6E7C-4EA8-843A-4DDBDEBD024A}"/>
    <cellStyle name="Normal 2 2 4 9 2 4" xfId="11086" xr:uid="{F8267ABE-FEC8-4907-861C-0E80C19C9250}"/>
    <cellStyle name="Normal 2 2 4 9 2 4 2" xfId="29476" xr:uid="{BFCF8B5F-2897-4238-9AA0-E4349DC440F1}"/>
    <cellStyle name="Normal 2 2 4 9 2 4 3" xfId="21466" xr:uid="{02DCB4AC-7C5C-4862-B4C6-2137C1902CAA}"/>
    <cellStyle name="Normal 2 2 4 9 2 5" xfId="22656" xr:uid="{297B4BD9-F56E-4583-A2FD-50AFFB11EFA4}"/>
    <cellStyle name="Normal 2 2 4 9 2 6" xfId="13713" xr:uid="{B3BA8438-2044-4664-9A77-ACFEBD73A3F1}"/>
    <cellStyle name="Normal 2 2 4 9 3" xfId="2719" xr:uid="{00000000-0005-0000-0000-000003040000}"/>
    <cellStyle name="Normal 2 2 4 9 3 2" xfId="5936" xr:uid="{DCDB52EA-7D99-46B2-B6AE-5B437DAEB77B}"/>
    <cellStyle name="Normal 2 2 4 9 3 2 2" xfId="28105" xr:uid="{18B84544-6330-406A-9B39-C37BAFA32D7D}"/>
    <cellStyle name="Normal 2 2 4 9 3 2 3" xfId="15389" xr:uid="{CF49331E-440E-4490-90AB-A18BEE1A3F78}"/>
    <cellStyle name="Normal 2 2 4 9 3 3" xfId="7842" xr:uid="{89E2FCC4-2FE5-4D3E-BC74-3FFCADC4B390}"/>
    <cellStyle name="Normal 2 2 4 9 3 3 2" xfId="18222" xr:uid="{0F3B74CA-F6A3-4C5E-9CB6-891631FCF951}"/>
    <cellStyle name="Normal 2 2 4 9 3 4" xfId="10675" xr:uid="{2240138A-8FBC-407C-ACF6-161590020600}"/>
    <cellStyle name="Normal 2 2 4 9 3 4 2" xfId="21055" xr:uid="{8ADC96C3-7F78-4A33-9374-D7B3B595A145}"/>
    <cellStyle name="Normal 2 2 4 9 3 5" xfId="25042" xr:uid="{30CE1CF7-3C44-4686-BDEA-A21661A9C3B7}"/>
    <cellStyle name="Normal 2 2 4 9 3 6" xfId="13147" xr:uid="{D78EDF1A-DC7E-48C9-AD0D-51AF5DA0C825}"/>
    <cellStyle name="Normal 2 2 4 9 4" xfId="2320" xr:uid="{00000000-0005-0000-0000-000001040000}"/>
    <cellStyle name="Normal 2 2 4 9 4 2" xfId="7446" xr:uid="{DD4C7D60-C1DB-4967-8A65-349B90B70183}"/>
    <cellStyle name="Normal 2 2 4 9 4 2 2" xfId="27680" xr:uid="{BF95B59C-2FB6-46F3-A249-F7A7EA766CAD}"/>
    <cellStyle name="Normal 2 2 4 9 4 2 3" xfId="17826" xr:uid="{EA3B48B4-99CB-47C7-BCA9-8CBD23268FE3}"/>
    <cellStyle name="Normal 2 2 4 9 4 3" xfId="10279" xr:uid="{1E96EA61-B737-40BF-BB3A-0DAEBF1F2C4D}"/>
    <cellStyle name="Normal 2 2 4 9 4 3 2" xfId="20659" xr:uid="{A6CD76C1-9D07-48C6-82E7-648741BFD668}"/>
    <cellStyle name="Normal 2 2 4 9 4 4" xfId="24886" xr:uid="{098D1425-3CDB-455F-A7CF-0202B9002F5C}"/>
    <cellStyle name="Normal 2 2 4 9 4 5" xfId="14993" xr:uid="{3FEC1276-0941-4814-BF81-AFC85F833821}"/>
    <cellStyle name="Normal 2 2 4 9 5" xfId="3839" xr:uid="{FFAC9B94-1C5B-429C-930C-E2E585B1E0C7}"/>
    <cellStyle name="Normal 2 2 4 9 5 2" xfId="8671" xr:uid="{56E4464B-8F43-4B7D-8495-D607D67A37A2}"/>
    <cellStyle name="Normal 2 2 4 9 5 2 2" xfId="19051" xr:uid="{80297E9C-B5A8-4096-90AD-E8825B091F10}"/>
    <cellStyle name="Normal 2 2 4 9 5 3" xfId="11504" xr:uid="{0FFD07DC-23BD-4249-B430-4FB1819A4BA3}"/>
    <cellStyle name="Normal 2 2 4 9 5 3 2" xfId="21884" xr:uid="{AC30304B-BE7E-4073-8F56-A5C3B71E510B}"/>
    <cellStyle name="Normal 2 2 4 9 5 4" xfId="28311" xr:uid="{0D037300-E5B8-434B-ADD3-5F09B3B49EBD}"/>
    <cellStyle name="Normal 2 2 4 9 5 5" xfId="16218" xr:uid="{B9BF5F2A-5EBB-44AF-A014-E34A439D5D92}"/>
    <cellStyle name="Normal 2 2 4 9 6" xfId="5109" xr:uid="{CDDD6C3D-CFBD-4AA7-A2A2-9913B4CEFDCC}"/>
    <cellStyle name="Normal 2 2 4 9 6 2" xfId="14406" xr:uid="{DAFBCF16-D0E3-424B-91D9-29AC84747C6C}"/>
    <cellStyle name="Normal 2 2 4 9 7" xfId="6859" xr:uid="{DBB49B0A-FB5F-4C51-80E3-08D7AEFC86E0}"/>
    <cellStyle name="Normal 2 2 4 9 7 2" xfId="17239" xr:uid="{38E01FB3-314A-4711-878B-E8567CF9DD09}"/>
    <cellStyle name="Normal 2 2 4 9 8" xfId="9692" xr:uid="{8F138781-26C2-47FC-828D-1FE9F015B37B}"/>
    <cellStyle name="Normal 2 2 4 9 8 2" xfId="20072" xr:uid="{A056445A-F138-42C2-995F-D975FAEFB282}"/>
    <cellStyle name="Normal 2 2 4 9 9" xfId="24853" xr:uid="{2E7C2F10-E7A5-4885-9DB5-EAF1D3CF4268}"/>
    <cellStyle name="Normal 2 2 5" xfId="757" xr:uid="{00000000-0005-0000-0000-0000A1040000}"/>
    <cellStyle name="Normal 2 2 5 10" xfId="5110" xr:uid="{CCECF284-14D1-41BD-A4F2-B21FA652AD07}"/>
    <cellStyle name="Normal 2 2 5 10 2" xfId="14407" xr:uid="{0D9E3353-2026-42E8-8E37-37AB3D376827}"/>
    <cellStyle name="Normal 2 2 5 11" xfId="6860" xr:uid="{AF9CC1EF-81A4-4414-BD8B-98D593304241}"/>
    <cellStyle name="Normal 2 2 5 11 2" xfId="17240" xr:uid="{50A895FB-7C5C-42AC-A530-6CE0651CEF88}"/>
    <cellStyle name="Normal 2 2 5 12" xfId="9693" xr:uid="{4C9D5DC4-3632-44D9-B759-AD41F0A1DFF4}"/>
    <cellStyle name="Normal 2 2 5 12 2" xfId="20073" xr:uid="{802EA5F1-5903-49D8-A4F3-894B0E83EE8B}"/>
    <cellStyle name="Normal 2 2 5 13" xfId="24580" xr:uid="{3168C4C5-4703-4372-BCB8-F31F4D4EF815}"/>
    <cellStyle name="Normal 2 2 5 14" xfId="12407" xr:uid="{B4FBA886-21B4-43EA-AFA5-F43F1DC89EB6}"/>
    <cellStyle name="Normal 2 2 5 2" xfId="758" xr:uid="{00000000-0005-0000-0000-0000A2040000}"/>
    <cellStyle name="Normal 2 2 5 2 10" xfId="6861" xr:uid="{8733B662-EA52-4ED5-90DB-9D2D09607590}"/>
    <cellStyle name="Normal 2 2 5 2 10 2" xfId="17241" xr:uid="{5EB252E4-C8A2-430F-8E14-70FF295AB9E8}"/>
    <cellStyle name="Normal 2 2 5 2 11" xfId="9694" xr:uid="{D3D6C01F-0E27-4EA5-89EB-B9E46088A3A1}"/>
    <cellStyle name="Normal 2 2 5 2 11 2" xfId="20074" xr:uid="{9066755D-AE40-4F1D-8E8D-D54DC228B706}"/>
    <cellStyle name="Normal 2 2 5 2 12" xfId="23680" xr:uid="{F921DEE3-B3C4-42BD-AD2F-47E9E6C51284}"/>
    <cellStyle name="Normal 2 2 5 2 13" xfId="12467" xr:uid="{7D13A686-8244-45D0-9961-3AED61D5F178}"/>
    <cellStyle name="Normal 2 2 5 2 2" xfId="759" xr:uid="{00000000-0005-0000-0000-0000A3040000}"/>
    <cellStyle name="Normal 2 2 5 2 2 10" xfId="9695" xr:uid="{4FA6C0C9-382C-43F6-9E7D-1507D2860F3A}"/>
    <cellStyle name="Normal 2 2 5 2 2 10 2" xfId="20075" xr:uid="{57A9011A-7790-414D-B768-B14EDCD469F7}"/>
    <cellStyle name="Normal 2 2 5 2 2 11" xfId="25288" xr:uid="{B3D9838B-C878-4BB8-8620-A2485B1D3ADD}"/>
    <cellStyle name="Normal 2 2 5 2 2 12" xfId="12562" xr:uid="{E62547C6-F14F-4E3B-968D-CBDC3AD4582E}"/>
    <cellStyle name="Normal 2 2 5 2 2 2" xfId="2730" xr:uid="{00000000-0005-0000-0000-000007040000}"/>
    <cellStyle name="Normal 2 2 5 2 2 2 2" xfId="3176" xr:uid="{00000000-0005-0000-0000-000008040000}"/>
    <cellStyle name="Normal 2 2 5 2 2 2 2 2" xfId="6233" xr:uid="{6C7EA008-DE5E-4CE5-8503-228F9FA94F3B}"/>
    <cellStyle name="Normal 2 2 5 2 2 2 2 2 2" xfId="26820" xr:uid="{E5236E6A-9039-4FE6-A4C3-ACE9611C49A7}"/>
    <cellStyle name="Normal 2 2 5 2 2 2 2 2 3" xfId="28685" xr:uid="{03302CF9-F315-4B2F-8E5C-4E48AD813A6C}"/>
    <cellStyle name="Normal 2 2 5 2 2 2 2 2 4" xfId="15802" xr:uid="{416905B0-8C34-4EAF-B2EE-83FB9633C06C}"/>
    <cellStyle name="Normal 2 2 5 2 2 2 2 3" xfId="8255" xr:uid="{E73053D0-DAB2-4621-8B69-8DD246C60620}"/>
    <cellStyle name="Normal 2 2 5 2 2 2 2 3 2" xfId="28877" xr:uid="{1ED4BFE3-FE82-4BDE-ACD6-1011F9A362EE}"/>
    <cellStyle name="Normal 2 2 5 2 2 2 2 3 3" xfId="18635" xr:uid="{EAC47606-B6CF-468A-A0B3-0B86DB72B3A4}"/>
    <cellStyle name="Normal 2 2 5 2 2 2 2 4" xfId="11088" xr:uid="{1B5921B0-042E-4BDB-A622-B64673E90D06}"/>
    <cellStyle name="Normal 2 2 5 2 2 2 2 4 2" xfId="21468" xr:uid="{BE9D713F-9234-4834-B38E-9DA48C0B1DD5}"/>
    <cellStyle name="Normal 2 2 5 2 2 2 2 5" xfId="24951" xr:uid="{DE9DE425-78CF-4FC1-AAED-4D4D739717D4}"/>
    <cellStyle name="Normal 2 2 5 2 2 2 2 6" xfId="13715" xr:uid="{473BE161-38AF-432F-8D97-A2AA2458A135}"/>
    <cellStyle name="Normal 2 2 5 2 2 2 3" xfId="4295" xr:uid="{B540126C-CBF3-438D-A163-D41348C34181}"/>
    <cellStyle name="Normal 2 2 5 2 2 2 3 2" xfId="9066" xr:uid="{097A9ECB-B1E7-4CAA-B99E-24633FBBF15E}"/>
    <cellStyle name="Normal 2 2 5 2 2 2 3 2 2" xfId="29109" xr:uid="{0E6D8B8B-E350-4037-A369-8C87D3BF7257}"/>
    <cellStyle name="Normal 2 2 5 2 2 2 3 2 3" xfId="19446" xr:uid="{09BAB93A-CF6E-4525-B161-0966E8B021AD}"/>
    <cellStyle name="Normal 2 2 5 2 2 2 3 3" xfId="11899" xr:uid="{722736AD-AB6E-4426-895F-29E7FBD1BDE2}"/>
    <cellStyle name="Normal 2 2 5 2 2 2 3 3 2" xfId="22279" xr:uid="{FAE00ADA-14AF-4963-8C68-F41B80685E82}"/>
    <cellStyle name="Normal 2 2 5 2 2 2 3 4" xfId="25485" xr:uid="{5EE46B0A-EC95-4442-9320-B0A68B5E9303}"/>
    <cellStyle name="Normal 2 2 5 2 2 2 3 5" xfId="16613" xr:uid="{8B60813B-16E3-44F0-9CE2-C44668E98EF0}"/>
    <cellStyle name="Normal 2 2 5 2 2 2 4" xfId="5947" xr:uid="{C3820229-FF72-433D-A0F7-E522322D9E73}"/>
    <cellStyle name="Normal 2 2 5 2 2 2 4 2" xfId="28213" xr:uid="{5C474A1A-0888-4F3F-9585-5D2B42AC5D88}"/>
    <cellStyle name="Normal 2 2 5 2 2 2 4 3" xfId="15400" xr:uid="{B27D4E90-C4DE-4AD3-905D-D5E865380096}"/>
    <cellStyle name="Normal 2 2 5 2 2 2 5" xfId="7853" xr:uid="{C7407326-E5BA-4D95-A4A5-F6DEF9D6133F}"/>
    <cellStyle name="Normal 2 2 5 2 2 2 5 2" xfId="18233" xr:uid="{C5529907-18E8-41F3-A2C9-7638948473D8}"/>
    <cellStyle name="Normal 2 2 5 2 2 2 6" xfId="10686" xr:uid="{238BFC77-4777-4A6A-9924-44C3C272C76A}"/>
    <cellStyle name="Normal 2 2 5 2 2 2 6 2" xfId="21066" xr:uid="{50CA46B1-4DF1-4410-A5D1-5FB3B1C07921}"/>
    <cellStyle name="Normal 2 2 5 2 2 2 7" xfId="23324" xr:uid="{FF8025E8-9FFF-439A-A830-11468EAB3B7A}"/>
    <cellStyle name="Normal 2 2 5 2 2 2 8" xfId="13163" xr:uid="{07BEF1A2-CBC1-4DD8-9A8D-F344C2B7F648}"/>
    <cellStyle name="Normal 2 2 5 2 2 3" xfId="3177" xr:uid="{00000000-0005-0000-0000-000009040000}"/>
    <cellStyle name="Normal 2 2 5 2 2 3 2" xfId="4464" xr:uid="{4CEFD531-6DC8-4933-A08C-FCC744DA5A7D}"/>
    <cellStyle name="Normal 2 2 5 2 2 3 2 2" xfId="9235" xr:uid="{D26C2B8C-A4B5-4B88-9F76-EDAFB6399D4B}"/>
    <cellStyle name="Normal 2 2 5 2 2 3 2 2 2" xfId="29226" xr:uid="{1699C1AA-992C-41F0-94E6-8A2847D9090B}"/>
    <cellStyle name="Normal 2 2 5 2 2 3 2 2 3" xfId="19615" xr:uid="{7A872625-E9BC-4B6B-A66A-768F15486530}"/>
    <cellStyle name="Normal 2 2 5 2 2 3 2 3" xfId="12068" xr:uid="{5B92F177-2D5A-4909-89B3-1C73C0386018}"/>
    <cellStyle name="Normal 2 2 5 2 2 3 2 3 2" xfId="22448" xr:uid="{B8DD0900-B2FD-4D9F-9C96-16C4454F04D0}"/>
    <cellStyle name="Normal 2 2 5 2 2 3 2 4" xfId="27758" xr:uid="{617BC2D3-3736-402C-A14E-BD8CBD267028}"/>
    <cellStyle name="Normal 2 2 5 2 2 3 2 5" xfId="16782" xr:uid="{730C0D24-B54F-46CD-A538-34245F353A95}"/>
    <cellStyle name="Normal 2 2 5 2 2 3 3" xfId="6234" xr:uid="{4AB8D882-A60E-4EB6-8AB6-7631DB8C0179}"/>
    <cellStyle name="Normal 2 2 5 2 2 3 3 2" xfId="27410" xr:uid="{980A3846-D16D-49B0-9460-EEEF04713EB5}"/>
    <cellStyle name="Normal 2 2 5 2 2 3 3 3" xfId="15803" xr:uid="{53818701-DBE8-4EBA-9F51-9F10AAAA5B50}"/>
    <cellStyle name="Normal 2 2 5 2 2 3 4" xfId="8256" xr:uid="{9FE62E0B-3EB9-4966-B5FF-89E32C42A46D}"/>
    <cellStyle name="Normal 2 2 5 2 2 3 4 2" xfId="18636" xr:uid="{8D0FD7B3-3FF0-4ABC-A03E-32CB9E2E3B29}"/>
    <cellStyle name="Normal 2 2 5 2 2 3 5" xfId="11089" xr:uid="{F5CF5724-7237-41E2-8A18-2E5F0F7CC5A2}"/>
    <cellStyle name="Normal 2 2 5 2 2 3 5 2" xfId="21469" xr:uid="{A6498B79-8411-461D-BCA2-11E829EA01DB}"/>
    <cellStyle name="Normal 2 2 5 2 2 3 6" xfId="25510" xr:uid="{5CE8895A-DF4B-402B-AFFE-D89B3D3DAB51}"/>
    <cellStyle name="Normal 2 2 5 2 2 3 7" xfId="13716" xr:uid="{FD766A7C-592C-47E0-BB04-00C6FFDE6298}"/>
    <cellStyle name="Normal 2 2 5 2 2 4" xfId="3175" xr:uid="{00000000-0005-0000-0000-00000A040000}"/>
    <cellStyle name="Normal 2 2 5 2 2 4 2" xfId="6232" xr:uid="{A7711E8B-4397-4BDF-AD2A-074ECE53391E}"/>
    <cellStyle name="Normal 2 2 5 2 2 4 2 2" xfId="28368" xr:uid="{29D270F5-A310-4F02-BDC3-4B9E04FD2489}"/>
    <cellStyle name="Normal 2 2 5 2 2 4 2 3" xfId="15801" xr:uid="{6E468B09-BEE9-40FD-A309-ADB821F82D1E}"/>
    <cellStyle name="Normal 2 2 5 2 2 4 3" xfId="8254" xr:uid="{251BCB6C-9C74-41F5-9B6B-3F6CAFBD93CF}"/>
    <cellStyle name="Normal 2 2 5 2 2 4 3 2" xfId="18634" xr:uid="{EF5D7492-E9DB-416E-A9DB-13FBFE58DFD6}"/>
    <cellStyle name="Normal 2 2 5 2 2 4 4" xfId="11087" xr:uid="{90EA8961-543F-4FB0-86DB-C3E86DA6626D}"/>
    <cellStyle name="Normal 2 2 5 2 2 4 4 2" xfId="21467" xr:uid="{9C0A8CDF-9C8B-41ED-A24F-4B4944E816AD}"/>
    <cellStyle name="Normal 2 2 5 2 2 4 5" xfId="25021" xr:uid="{4366B986-B845-4B6F-B510-64348E684793}"/>
    <cellStyle name="Normal 2 2 5 2 2 4 6" xfId="13714" xr:uid="{D3A59B73-7E2C-41A9-9415-9871974961BE}"/>
    <cellStyle name="Normal 2 2 5 2 2 5" xfId="2644" xr:uid="{00000000-0005-0000-0000-00000B040000}"/>
    <cellStyle name="Normal 2 2 5 2 2 5 2" xfId="5905" xr:uid="{8CFF2044-928E-480E-AD2D-F6E9AAAC0731}"/>
    <cellStyle name="Normal 2 2 5 2 2 5 2 2" xfId="28420" xr:uid="{1FD9D166-1B25-4F69-A805-625EE389A4BE}"/>
    <cellStyle name="Normal 2 2 5 2 2 5 2 3" xfId="15315" xr:uid="{18A76B74-A7D1-40B9-A7B0-E65FCB9E6200}"/>
    <cellStyle name="Normal 2 2 5 2 2 5 3" xfId="7768" xr:uid="{561B5177-5DB6-4A3B-825E-85C2A34917B5}"/>
    <cellStyle name="Normal 2 2 5 2 2 5 3 2" xfId="18148" xr:uid="{E1FBEE2C-F155-4914-BF20-642C45CD70E3}"/>
    <cellStyle name="Normal 2 2 5 2 2 5 4" xfId="10601" xr:uid="{F233F524-3D64-40B5-8F41-A03DCDCE408F}"/>
    <cellStyle name="Normal 2 2 5 2 2 5 4 2" xfId="20981" xr:uid="{31ACCF3E-F9A7-4066-89C7-55F5DE1A6DB4}"/>
    <cellStyle name="Normal 2 2 5 2 2 5 5" xfId="22782" xr:uid="{33145012-9A5C-4EC4-9195-06EAD766F625}"/>
    <cellStyle name="Normal 2 2 5 2 2 5 6" xfId="13032" xr:uid="{E4C07432-1FF4-4055-8D47-7BD5967CA77A}"/>
    <cellStyle name="Normal 2 2 5 2 2 6" xfId="2329" xr:uid="{00000000-0005-0000-0000-000006040000}"/>
    <cellStyle name="Normal 2 2 5 2 2 6 2" xfId="7455" xr:uid="{1D69DBE1-204C-4ECF-84F8-39E0D5C657C3}"/>
    <cellStyle name="Normal 2 2 5 2 2 6 2 2" xfId="17835" xr:uid="{B10D6174-85EF-4414-BBAB-3803E0FD227F}"/>
    <cellStyle name="Normal 2 2 5 2 2 6 3" xfId="10288" xr:uid="{A108CD46-B7BB-4A78-B200-90B98197F584}"/>
    <cellStyle name="Normal 2 2 5 2 2 6 3 2" xfId="20668" xr:uid="{3F335AC8-F248-40E3-B2E6-D5C7CB22C033}"/>
    <cellStyle name="Normal 2 2 5 2 2 6 4" xfId="24773" xr:uid="{ECEC4359-259E-46B9-9A69-007C76C810F6}"/>
    <cellStyle name="Normal 2 2 5 2 2 6 5" xfId="15002" xr:uid="{D26EB9C9-A5A5-477D-8DE0-CA9F13FAE740}"/>
    <cellStyle name="Normal 2 2 5 2 2 7" xfId="3844" xr:uid="{48B02B64-95AB-4344-A2CD-3FB4916A7BE5}"/>
    <cellStyle name="Normal 2 2 5 2 2 7 2" xfId="8676" xr:uid="{94182FF3-87BC-4970-866E-CF8CF44C640C}"/>
    <cellStyle name="Normal 2 2 5 2 2 7 2 2" xfId="19056" xr:uid="{3447AB07-9FBF-4ACC-9111-10A4D5F70B07}"/>
    <cellStyle name="Normal 2 2 5 2 2 7 3" xfId="11509" xr:uid="{09255C7F-7217-4B9F-835A-88A43471D589}"/>
    <cellStyle name="Normal 2 2 5 2 2 7 3 2" xfId="21889" xr:uid="{86631AE6-C195-44A2-8A24-1D1C23EBD51B}"/>
    <cellStyle name="Normal 2 2 5 2 2 7 4" xfId="16223" xr:uid="{49214307-4659-45B4-9EC9-267B3CE81593}"/>
    <cellStyle name="Normal 2 2 5 2 2 8" xfId="5112" xr:uid="{F208FDEE-D072-4013-8D23-5A573C8E96F9}"/>
    <cellStyle name="Normal 2 2 5 2 2 8 2" xfId="14409" xr:uid="{CE95EE3B-CB93-4FA1-937B-6ADAF05098A8}"/>
    <cellStyle name="Normal 2 2 5 2 2 9" xfId="6862" xr:uid="{7C961A93-00CF-4A06-9F89-0EF6C6954FC2}"/>
    <cellStyle name="Normal 2 2 5 2 2 9 2" xfId="17242" xr:uid="{061F0C92-2E17-4F32-9B76-AEC8DE8D16F6}"/>
    <cellStyle name="Normal 2 2 5 2 3" xfId="760" xr:uid="{00000000-0005-0000-0000-0000A4040000}"/>
    <cellStyle name="Normal 2 2 5 2 3 2" xfId="3178" xr:uid="{00000000-0005-0000-0000-00000D040000}"/>
    <cellStyle name="Normal 2 2 5 2 3 2 2" xfId="6235" xr:uid="{7671342D-DC81-4A3A-9A80-C9C93765E2A0}"/>
    <cellStyle name="Normal 2 2 5 2 3 2 2 2" xfId="28010" xr:uid="{836D8BCC-1643-4830-907A-7862E2C668B2}"/>
    <cellStyle name="Normal 2 2 5 2 3 2 2 3" xfId="26478" xr:uid="{F100F1D5-5B19-4463-88C4-B74EA0143188}"/>
    <cellStyle name="Normal 2 2 5 2 3 2 2 4" xfId="15804" xr:uid="{9A7420C0-E4AA-44DA-ADF1-7DE9403863C6}"/>
    <cellStyle name="Normal 2 2 5 2 3 2 3" xfId="8257" xr:uid="{62D90871-03EE-4C54-BC46-D5729DAE5598}"/>
    <cellStyle name="Normal 2 2 5 2 3 2 3 2" xfId="28878" xr:uid="{4DED0B6B-9FA7-428E-96F0-9B44709F3832}"/>
    <cellStyle name="Normal 2 2 5 2 3 2 3 3" xfId="18637" xr:uid="{8C043991-1422-48FE-8C4B-2DCA36E78D10}"/>
    <cellStyle name="Normal 2 2 5 2 3 2 4" xfId="11090" xr:uid="{7D7E4BE2-BBAA-4F30-B227-2DDFF530C835}"/>
    <cellStyle name="Normal 2 2 5 2 3 2 4 2" xfId="21470" xr:uid="{23A50764-7713-42B7-AEC4-7FBE9A4435EF}"/>
    <cellStyle name="Normal 2 2 5 2 3 2 5" xfId="24219" xr:uid="{E0AD114A-9F8E-40D5-A71A-77D28069D632}"/>
    <cellStyle name="Normal 2 2 5 2 3 2 6" xfId="13717" xr:uid="{E40BF5E5-F5FD-45EC-8EB9-E0C8C8215B51}"/>
    <cellStyle name="Normal 2 2 5 2 3 3" xfId="2729" xr:uid="{00000000-0005-0000-0000-00000E040000}"/>
    <cellStyle name="Normal 2 2 5 2 3 3 2" xfId="5946" xr:uid="{15D59BA5-CC2A-4E70-AD10-18DA53AE4161}"/>
    <cellStyle name="Normal 2 2 5 2 3 3 2 2" xfId="27791" xr:uid="{6C2AB6CC-99C9-4393-8A7D-2EDFD118096E}"/>
    <cellStyle name="Normal 2 2 5 2 3 3 2 3" xfId="15399" xr:uid="{045343DE-B0AD-4CB1-BF9A-5B9964515EE2}"/>
    <cellStyle name="Normal 2 2 5 2 3 3 3" xfId="7852" xr:uid="{772F91EC-9462-49A4-B389-FC5D9799408F}"/>
    <cellStyle name="Normal 2 2 5 2 3 3 3 2" xfId="18232" xr:uid="{0A418F78-E7EF-4788-BE47-6DD79556DB4F}"/>
    <cellStyle name="Normal 2 2 5 2 3 3 4" xfId="10685" xr:uid="{8E7377C0-6698-4826-BE3B-764718F6B425}"/>
    <cellStyle name="Normal 2 2 5 2 3 3 4 2" xfId="21065" xr:uid="{25B5D6BC-7AB1-4973-AC78-A67966B40E4C}"/>
    <cellStyle name="Normal 2 2 5 2 3 3 5" xfId="24651" xr:uid="{B06FAF1E-9418-4804-B577-50DC3162DCA1}"/>
    <cellStyle name="Normal 2 2 5 2 3 3 6" xfId="13162" xr:uid="{83653CA8-1C2D-40A3-92EC-1414155DCA11}"/>
    <cellStyle name="Normal 2 2 5 2 3 4" xfId="4163" xr:uid="{37F35E24-F25E-40F3-842E-05A5F5C821FF}"/>
    <cellStyle name="Normal 2 2 5 2 3 4 2" xfId="8934" xr:uid="{EE852AE6-BD3A-4388-979F-311F52C1B4F2}"/>
    <cellStyle name="Normal 2 2 5 2 3 4 2 2" xfId="29031" xr:uid="{09CF3D11-8BF7-4B74-86F0-175816DB2EB9}"/>
    <cellStyle name="Normal 2 2 5 2 3 4 2 3" xfId="19314" xr:uid="{61E1501E-80F9-43E8-90FB-EA5769F2F1A4}"/>
    <cellStyle name="Normal 2 2 5 2 3 4 3" xfId="11767" xr:uid="{645FA318-7E0B-4F97-B2B1-32A0D8564636}"/>
    <cellStyle name="Normal 2 2 5 2 3 4 3 2" xfId="22147" xr:uid="{01D11F82-CED9-4AE0-B555-D8C20066FC17}"/>
    <cellStyle name="Normal 2 2 5 2 3 4 4" xfId="23467" xr:uid="{0868E0E5-911A-40EB-80C8-8DFA30F6D1FE}"/>
    <cellStyle name="Normal 2 2 5 2 3 4 5" xfId="16481" xr:uid="{F8318EE4-F355-4469-A883-5CB5947B91E9}"/>
    <cellStyle name="Normal 2 2 5 2 3 5" xfId="5113" xr:uid="{0C8D7411-411D-41FE-AAD0-B2ED35D09B1B}"/>
    <cellStyle name="Normal 2 2 5 2 3 5 2" xfId="26313" xr:uid="{96BE5A80-2062-4778-88EA-486BBD1F3EA1}"/>
    <cellStyle name="Normal 2 2 5 2 3 5 3" xfId="14410" xr:uid="{2955E46F-4E4A-4AC8-8F0C-475FE29DF94B}"/>
    <cellStyle name="Normal 2 2 5 2 3 6" xfId="6863" xr:uid="{6BED6A0B-5C0A-47D5-93B7-CD5500CA60D4}"/>
    <cellStyle name="Normal 2 2 5 2 3 6 2" xfId="17243" xr:uid="{7DFF01D4-2C2B-4392-B67C-994F7FA3BE53}"/>
    <cellStyle name="Normal 2 2 5 2 3 7" xfId="9696" xr:uid="{52B0BC81-04F4-4B33-9979-ACDD4B8EB1D7}"/>
    <cellStyle name="Normal 2 2 5 2 3 7 2" xfId="20076" xr:uid="{804EB2CB-F995-411C-A8F4-63A50BC1B1A7}"/>
    <cellStyle name="Normal 2 2 5 2 3 8" xfId="24649" xr:uid="{70536A9A-7AC4-45C8-A6EB-22FA6F4C27D7}"/>
    <cellStyle name="Normal 2 2 5 2 3 9" xfId="12720" xr:uid="{41AC3D4C-B08B-4878-83C5-E040CF37AAA5}"/>
    <cellStyle name="Normal 2 2 5 2 4" xfId="3179" xr:uid="{00000000-0005-0000-0000-00000F040000}"/>
    <cellStyle name="Normal 2 2 5 2 4 2" xfId="4465" xr:uid="{C9E20F56-6F54-4390-8DD2-BD82F443448C}"/>
    <cellStyle name="Normal 2 2 5 2 4 2 2" xfId="9236" xr:uid="{035F2F7C-A2D9-4621-981B-9ED88B058A01}"/>
    <cellStyle name="Normal 2 2 5 2 4 2 2 2" xfId="29227" xr:uid="{107E6348-4C31-4C67-816C-E500DEB082EB}"/>
    <cellStyle name="Normal 2 2 5 2 4 2 2 3" xfId="19616" xr:uid="{5B0EC37C-C6A7-4038-B3E1-16AFA0F7A6D1}"/>
    <cellStyle name="Normal 2 2 5 2 4 2 3" xfId="12069" xr:uid="{AD1B2371-1AA9-485E-A275-3F371D70EB60}"/>
    <cellStyle name="Normal 2 2 5 2 4 2 3 2" xfId="22449" xr:uid="{D7A3B5AF-C478-480D-A941-A413733C6753}"/>
    <cellStyle name="Normal 2 2 5 2 4 2 4" xfId="23709" xr:uid="{DCADD72E-4C18-4FE0-BAF5-2D39FBD7A790}"/>
    <cellStyle name="Normal 2 2 5 2 4 2 5" xfId="16783" xr:uid="{2A9033E2-A0E7-4539-806B-2994D8C6B181}"/>
    <cellStyle name="Normal 2 2 5 2 4 3" xfId="6236" xr:uid="{B330333B-27B6-4FAC-8385-CEABC3B157EE}"/>
    <cellStyle name="Normal 2 2 5 2 4 3 2" xfId="26263" xr:uid="{0A0059EA-94E6-4777-9D1E-1CACCCD0996F}"/>
    <cellStyle name="Normal 2 2 5 2 4 3 3" xfId="15805" xr:uid="{31EC71FE-4301-4F53-9405-74A63B9BAF02}"/>
    <cellStyle name="Normal 2 2 5 2 4 4" xfId="8258" xr:uid="{BBE116D6-323F-4AE9-8026-4AC193136700}"/>
    <cellStyle name="Normal 2 2 5 2 4 4 2" xfId="18638" xr:uid="{466EF179-8029-4E30-A575-2104EAFAAAC3}"/>
    <cellStyle name="Normal 2 2 5 2 4 5" xfId="11091" xr:uid="{7C8729C1-B9B4-4171-A2BC-F29947856249}"/>
    <cellStyle name="Normal 2 2 5 2 4 5 2" xfId="21471" xr:uid="{08C40333-5364-4DF0-A9EC-B7A5FCF83B50}"/>
    <cellStyle name="Normal 2 2 5 2 4 6" xfId="24179" xr:uid="{095A202C-2D37-4AD8-A263-3823CC9E4FDD}"/>
    <cellStyle name="Normal 2 2 5 2 4 7" xfId="13718" xr:uid="{7496F5B8-7BE8-4F30-9C2E-499BF2B6BBA6}"/>
    <cellStyle name="Normal 2 2 5 2 5" xfId="2904" xr:uid="{00000000-0005-0000-0000-000010040000}"/>
    <cellStyle name="Normal 2 2 5 2 5 2" xfId="6089" xr:uid="{B6894EBA-D4F9-4999-BA38-F8BC05D7F206}"/>
    <cellStyle name="Normal 2 2 5 2 5 2 2" xfId="27395" xr:uid="{3A1071B8-28F1-4251-B58F-A26EEB6B85D3}"/>
    <cellStyle name="Normal 2 2 5 2 5 2 3" xfId="28216" xr:uid="{34441506-560F-4171-BBE8-0AAA5D1ECF18}"/>
    <cellStyle name="Normal 2 2 5 2 5 2 4" xfId="15567" xr:uid="{62CA858A-BF27-4401-A068-5C1DD0D56A8C}"/>
    <cellStyle name="Normal 2 2 5 2 5 3" xfId="8020" xr:uid="{ABFF5A1F-AC8A-428A-81E7-F5100C25AC5E}"/>
    <cellStyle name="Normal 2 2 5 2 5 3 2" xfId="28417" xr:uid="{A9A0004C-1657-41FC-B526-0C144352775B}"/>
    <cellStyle name="Normal 2 2 5 2 5 3 3" xfId="18400" xr:uid="{B329EB4B-4CDD-4478-A140-93E6FC79ED9F}"/>
    <cellStyle name="Normal 2 2 5 2 5 4" xfId="10853" xr:uid="{EF41FF9B-619E-4262-9FAF-BFEC7836058A}"/>
    <cellStyle name="Normal 2 2 5 2 5 4 2" xfId="21233" xr:uid="{5C53EB13-881F-4012-AE40-2DA4F90E8A9B}"/>
    <cellStyle name="Normal 2 2 5 2 5 5" xfId="24755" xr:uid="{379ECBB2-C11B-4E05-BDE5-CDA1A61439A1}"/>
    <cellStyle name="Normal 2 2 5 2 5 6" xfId="13418" xr:uid="{985B20EB-C0C9-4665-9390-A6FB4B0DC8AD}"/>
    <cellStyle name="Normal 2 2 5 2 6" xfId="2542" xr:uid="{00000000-0005-0000-0000-000011040000}"/>
    <cellStyle name="Normal 2 2 5 2 6 2" xfId="5813" xr:uid="{699F9465-D080-4D69-B966-84E27401E56F}"/>
    <cellStyle name="Normal 2 2 5 2 6 2 2" xfId="26550" xr:uid="{A901BF6F-3A14-42C0-AAC1-638CB8F0D37D}"/>
    <cellStyle name="Normal 2 2 5 2 6 2 3" xfId="15213" xr:uid="{314BD354-BDB8-4B7F-8791-EBEA355B449C}"/>
    <cellStyle name="Normal 2 2 5 2 6 3" xfId="7666" xr:uid="{4EFCA50F-A57C-4BF0-AACF-DE8B26A93024}"/>
    <cellStyle name="Normal 2 2 5 2 6 3 2" xfId="18046" xr:uid="{5A17AA12-2EF9-4B2D-AEDE-9D23EA99FFFD}"/>
    <cellStyle name="Normal 2 2 5 2 6 4" xfId="10499" xr:uid="{7779AA36-E2BC-4556-BF52-9CC53B73E024}"/>
    <cellStyle name="Normal 2 2 5 2 6 4 2" xfId="20879" xr:uid="{E017C883-8967-459B-8370-4FD549B51FE3}"/>
    <cellStyle name="Normal 2 2 5 2 6 5" xfId="25186" xr:uid="{C016EE01-47B7-412F-983D-3432A44E850B}"/>
    <cellStyle name="Normal 2 2 5 2 6 6" xfId="12929" xr:uid="{0C927CA1-CCF6-4AD3-AA05-0017B7A9ACF8}"/>
    <cellStyle name="Normal 2 2 5 2 7" xfId="2236" xr:uid="{00000000-0005-0000-0000-000005040000}"/>
    <cellStyle name="Normal 2 2 5 2 7 2" xfId="7362" xr:uid="{38332203-CE39-491F-B705-EE061949E435}"/>
    <cellStyle name="Normal 2 2 5 2 7 2 2" xfId="17742" xr:uid="{1625E781-7A70-4D28-BC6A-CAD3F0C52332}"/>
    <cellStyle name="Normal 2 2 5 2 7 3" xfId="10195" xr:uid="{0936674F-D607-490D-81FE-F219362C21AA}"/>
    <cellStyle name="Normal 2 2 5 2 7 3 2" xfId="20575" xr:uid="{F7AA5EC4-439C-43F9-80B1-416D193F93D2}"/>
    <cellStyle name="Normal 2 2 5 2 7 4" xfId="25574" xr:uid="{38EB2627-4D0F-4F55-9A6B-CA08DCC73ED4}"/>
    <cellStyle name="Normal 2 2 5 2 7 5" xfId="14909" xr:uid="{B3842ADD-C684-411A-9B67-0279154E1BE5}"/>
    <cellStyle name="Normal 2 2 5 2 8" xfId="3936" xr:uid="{5A51DEF3-B876-43F1-9829-BEC3A0C9779E}"/>
    <cellStyle name="Normal 2 2 5 2 8 2" xfId="8767" xr:uid="{45BD9648-31E1-435B-988C-7BC0F8E084B5}"/>
    <cellStyle name="Normal 2 2 5 2 8 2 2" xfId="19147" xr:uid="{43117BD3-7E0C-4CD9-B8BC-DAC89571DBE1}"/>
    <cellStyle name="Normal 2 2 5 2 8 3" xfId="11600" xr:uid="{E6F14F03-593A-4EE2-906F-5BC7FCFA8EB3}"/>
    <cellStyle name="Normal 2 2 5 2 8 3 2" xfId="21980" xr:uid="{AB3D4F39-0181-4332-B8AA-C4C721A4CF63}"/>
    <cellStyle name="Normal 2 2 5 2 8 4" xfId="16314" xr:uid="{90F3F3A7-1C62-4CFA-8DCD-1D77B804D306}"/>
    <cellStyle name="Normal 2 2 5 2 9" xfId="5111" xr:uid="{AD536F58-F2F5-4216-976C-1862C83261E7}"/>
    <cellStyle name="Normal 2 2 5 2 9 2" xfId="14408" xr:uid="{B6C4BCC5-2CA8-472F-B677-E81C10B28A1F}"/>
    <cellStyle name="Normal 2 2 5 3" xfId="761" xr:uid="{00000000-0005-0000-0000-0000A5040000}"/>
    <cellStyle name="Normal 2 2 5 3 10" xfId="9697" xr:uid="{7364066B-39EB-4205-8D30-52E2A4F8F68A}"/>
    <cellStyle name="Normal 2 2 5 3 10 2" xfId="20077" xr:uid="{071C8EA1-DF30-4A73-B218-94EED7F49BF3}"/>
    <cellStyle name="Normal 2 2 5 3 11" xfId="23341" xr:uid="{ADC48A0A-5EAD-425A-8A31-6ADDEFD672D0}"/>
    <cellStyle name="Normal 2 2 5 3 12" xfId="12561" xr:uid="{967E07C1-269E-4F03-A799-B5DDA3A1E6FE}"/>
    <cellStyle name="Normal 2 2 5 3 2" xfId="2731" xr:uid="{00000000-0005-0000-0000-000013040000}"/>
    <cellStyle name="Normal 2 2 5 3 2 2" xfId="3181" xr:uid="{00000000-0005-0000-0000-000014040000}"/>
    <cellStyle name="Normal 2 2 5 3 2 2 2" xfId="6238" xr:uid="{DB8B03FE-930A-4F15-84FC-735F30984B5F}"/>
    <cellStyle name="Normal 2 2 5 3 2 2 2 2" xfId="25923" xr:uid="{D3BEF0C3-AD65-4847-AC71-7A84C123640C}"/>
    <cellStyle name="Normal 2 2 5 3 2 2 2 3" xfId="27208" xr:uid="{15CF10F0-03CF-434D-8F32-B2134E64E2A2}"/>
    <cellStyle name="Normal 2 2 5 3 2 2 2 4" xfId="15807" xr:uid="{1A18B310-3CF7-44E8-99CD-46036AB80A47}"/>
    <cellStyle name="Normal 2 2 5 3 2 2 3" xfId="8260" xr:uid="{CD516AE2-16B3-44E9-A956-813B74203E9D}"/>
    <cellStyle name="Normal 2 2 5 3 2 2 3 2" xfId="28879" xr:uid="{8FE66765-C894-4BB7-97AA-31AF476783DC}"/>
    <cellStyle name="Normal 2 2 5 3 2 2 3 3" xfId="18640" xr:uid="{DE88CF14-BADD-4144-8754-66F492327E62}"/>
    <cellStyle name="Normal 2 2 5 3 2 2 4" xfId="11093" xr:uid="{D464F0E7-6051-450A-AB71-818208813C24}"/>
    <cellStyle name="Normal 2 2 5 3 2 2 4 2" xfId="21473" xr:uid="{C1B261EA-B1CD-4C88-B775-A81B9A5510EA}"/>
    <cellStyle name="Normal 2 2 5 3 2 2 5" xfId="22851" xr:uid="{15A51E91-E3F0-4BD5-8969-9FF147681057}"/>
    <cellStyle name="Normal 2 2 5 3 2 2 6" xfId="13720" xr:uid="{18CE4E08-502F-4119-A32A-1ECFF10F038B}"/>
    <cellStyle name="Normal 2 2 5 3 2 3" xfId="4296" xr:uid="{30081D75-D036-4F84-B039-199494EB6D8B}"/>
    <cellStyle name="Normal 2 2 5 3 2 3 2" xfId="9067" xr:uid="{1FBBC496-A930-42B3-B32E-489E9E59193B}"/>
    <cellStyle name="Normal 2 2 5 3 2 3 2 2" xfId="29110" xr:uid="{C42E494C-BB98-46ED-AA07-A34B89EC5FF3}"/>
    <cellStyle name="Normal 2 2 5 3 2 3 2 3" xfId="19447" xr:uid="{CA31F7C8-4F7E-4C79-9C83-E7162B8A083A}"/>
    <cellStyle name="Normal 2 2 5 3 2 3 3" xfId="11900" xr:uid="{37E3D474-187A-4129-8F64-8667AD58FC1A}"/>
    <cellStyle name="Normal 2 2 5 3 2 3 3 2" xfId="22280" xr:uid="{F1B6D957-B0FB-48B1-9B05-3F9D1B3777FB}"/>
    <cellStyle name="Normal 2 2 5 3 2 3 4" xfId="23658" xr:uid="{8A391D46-349F-43B1-904A-35F13F278832}"/>
    <cellStyle name="Normal 2 2 5 3 2 3 5" xfId="16614" xr:uid="{A04AA1EA-07D4-4F15-9369-C5E371E72847}"/>
    <cellStyle name="Normal 2 2 5 3 2 4" xfId="5948" xr:uid="{7E671051-7CA9-4436-B501-677FA828FABA}"/>
    <cellStyle name="Normal 2 2 5 3 2 4 2" xfId="26736" xr:uid="{C8492F1F-2400-4772-9838-13D7264B6017}"/>
    <cellStyle name="Normal 2 2 5 3 2 4 3" xfId="15401" xr:uid="{D5CFDB2D-2905-41F1-94D5-6792A993CDA8}"/>
    <cellStyle name="Normal 2 2 5 3 2 5" xfId="7854" xr:uid="{B9528EED-444F-48CF-BC18-E898022C2355}"/>
    <cellStyle name="Normal 2 2 5 3 2 5 2" xfId="18234" xr:uid="{9F20B949-05E0-47E7-81D1-F51539E959E7}"/>
    <cellStyle name="Normal 2 2 5 3 2 6" xfId="10687" xr:uid="{20C5FB41-F9F2-459E-8B5B-C1772DFD6307}"/>
    <cellStyle name="Normal 2 2 5 3 2 6 2" xfId="21067" xr:uid="{9C5859D7-9238-4A3F-9AAC-FEE4E12811D1}"/>
    <cellStyle name="Normal 2 2 5 3 2 7" xfId="24993" xr:uid="{8804360D-1740-4126-BA92-E232EB43B6B3}"/>
    <cellStyle name="Normal 2 2 5 3 2 8" xfId="13164" xr:uid="{9A60082A-A36E-4BBF-AC03-54C96FDD41FC}"/>
    <cellStyle name="Normal 2 2 5 3 3" xfId="3182" xr:uid="{00000000-0005-0000-0000-000015040000}"/>
    <cellStyle name="Normal 2 2 5 3 3 2" xfId="4466" xr:uid="{48360EDB-E31A-4E4C-9125-017600EDB684}"/>
    <cellStyle name="Normal 2 2 5 3 3 2 2" xfId="9237" xr:uid="{9C0C4736-A865-4F40-88B2-84236B470E38}"/>
    <cellStyle name="Normal 2 2 5 3 3 2 2 2" xfId="29228" xr:uid="{00D117A8-9AB0-4313-8331-9C81385CE407}"/>
    <cellStyle name="Normal 2 2 5 3 3 2 2 3" xfId="19617" xr:uid="{910AD68C-77C9-4230-AF2B-6E7B524EACAF}"/>
    <cellStyle name="Normal 2 2 5 3 3 2 3" xfId="12070" xr:uid="{C4328F12-4599-410E-8A77-D36F4B619AB8}"/>
    <cellStyle name="Normal 2 2 5 3 3 2 3 2" xfId="22450" xr:uid="{5235CF13-B17C-4812-BE0D-878DB742EAEE}"/>
    <cellStyle name="Normal 2 2 5 3 3 2 4" xfId="25638" xr:uid="{E472F8F3-6451-4567-99E5-8E594F17347F}"/>
    <cellStyle name="Normal 2 2 5 3 3 2 5" xfId="16784" xr:uid="{50E1624C-D7AB-499D-8F02-19B458F092E0}"/>
    <cellStyle name="Normal 2 2 5 3 3 3" xfId="6239" xr:uid="{B1E78442-0E9C-48A1-AD39-4A87BFDDEB23}"/>
    <cellStyle name="Normal 2 2 5 3 3 3 2" xfId="26045" xr:uid="{9D62ACC6-3D89-4B37-A4D6-BCB14B26C743}"/>
    <cellStyle name="Normal 2 2 5 3 3 3 3" xfId="15808" xr:uid="{A75462E0-4BF7-40B1-B1EA-6ABB72912050}"/>
    <cellStyle name="Normal 2 2 5 3 3 4" xfId="8261" xr:uid="{D894F6F5-39DF-407E-A6FA-8A59032844B1}"/>
    <cellStyle name="Normal 2 2 5 3 3 4 2" xfId="18641" xr:uid="{E1574776-3B4A-4525-BDF2-D34701C8483C}"/>
    <cellStyle name="Normal 2 2 5 3 3 5" xfId="11094" xr:uid="{A5940AD3-DD33-4FCB-95F3-8114BB2A6E13}"/>
    <cellStyle name="Normal 2 2 5 3 3 5 2" xfId="21474" xr:uid="{71838B3F-DCFB-4A51-B536-617B63F5D4A6}"/>
    <cellStyle name="Normal 2 2 5 3 3 6" xfId="22679" xr:uid="{9FE6C028-320A-4758-9989-784CF0F7E6EE}"/>
    <cellStyle name="Normal 2 2 5 3 3 7" xfId="13721" xr:uid="{56555126-E6DA-43E6-8C14-699C3DF768D7}"/>
    <cellStyle name="Normal 2 2 5 3 4" xfId="3180" xr:uid="{00000000-0005-0000-0000-000016040000}"/>
    <cellStyle name="Normal 2 2 5 3 4 2" xfId="6237" xr:uid="{8B5ABF74-57FE-4540-AA36-409E8F3C9144}"/>
    <cellStyle name="Normal 2 2 5 3 4 2 2" xfId="27413" xr:uid="{6052559B-A1CD-461B-A294-F2CB39611FE1}"/>
    <cellStyle name="Normal 2 2 5 3 4 2 3" xfId="15806" xr:uid="{CC3804E1-D2A0-426F-94A6-CB82AD0BC555}"/>
    <cellStyle name="Normal 2 2 5 3 4 3" xfId="8259" xr:uid="{7842EA77-8563-4802-ABC0-662519A88A62}"/>
    <cellStyle name="Normal 2 2 5 3 4 3 2" xfId="18639" xr:uid="{6F1577AA-AA59-4970-9A36-A04A3D7A9682}"/>
    <cellStyle name="Normal 2 2 5 3 4 4" xfId="11092" xr:uid="{D0D32A41-2D50-46A3-AAB5-2582E55B6B1C}"/>
    <cellStyle name="Normal 2 2 5 3 4 4 2" xfId="21472" xr:uid="{8F4D5BCC-6BC0-46E3-BC18-5168F1C8DC9F}"/>
    <cellStyle name="Normal 2 2 5 3 4 5" xfId="23063" xr:uid="{324B6F1E-E111-4D26-A32C-7A93DD29F9D0}"/>
    <cellStyle name="Normal 2 2 5 3 4 6" xfId="13719" xr:uid="{5FCE5877-5A3E-4E51-9459-FD4AE3BDF133}"/>
    <cellStyle name="Normal 2 2 5 3 5" xfId="2585" xr:uid="{00000000-0005-0000-0000-000017040000}"/>
    <cellStyle name="Normal 2 2 5 3 5 2" xfId="5849" xr:uid="{D68FD721-F74C-48E2-88D7-F5695118B0F5}"/>
    <cellStyle name="Normal 2 2 5 3 5 2 2" xfId="25886" xr:uid="{9FC1A68A-E832-41FF-AA80-E4C7B7827E46}"/>
    <cellStyle name="Normal 2 2 5 3 5 2 3" xfId="15256" xr:uid="{637E43A1-21B7-4C71-9C1D-C3534A45FB3A}"/>
    <cellStyle name="Normal 2 2 5 3 5 3" xfId="7709" xr:uid="{0F5B11BE-E2EF-43C9-AA70-9A4C9F809519}"/>
    <cellStyle name="Normal 2 2 5 3 5 3 2" xfId="18089" xr:uid="{6156AA97-D391-4421-A893-BD8A70C4EAEB}"/>
    <cellStyle name="Normal 2 2 5 3 5 4" xfId="10542" xr:uid="{B8B5B2DE-A2D8-4990-9E77-1E27173B78AD}"/>
    <cellStyle name="Normal 2 2 5 3 5 4 2" xfId="20922" xr:uid="{F98BE8BC-826A-459C-97C2-9A46A0929D43}"/>
    <cellStyle name="Normal 2 2 5 3 5 5" xfId="25338" xr:uid="{0B085AAA-4493-420A-8209-AB304D7B5653}"/>
    <cellStyle name="Normal 2 2 5 3 5 6" xfId="12972" xr:uid="{1990347C-B4F0-405F-9412-D0ADB4536A11}"/>
    <cellStyle name="Normal 2 2 5 3 6" xfId="2328" xr:uid="{00000000-0005-0000-0000-000012040000}"/>
    <cellStyle name="Normal 2 2 5 3 6 2" xfId="7454" xr:uid="{355A4282-D669-44C1-88B9-47C0ABA07E59}"/>
    <cellStyle name="Normal 2 2 5 3 6 2 2" xfId="17834" xr:uid="{5730EDBC-00E3-4467-8ED7-7FE48586581A}"/>
    <cellStyle name="Normal 2 2 5 3 6 3" xfId="10287" xr:uid="{4B95A07D-90D6-49F9-A0DB-986EA1DD1001}"/>
    <cellStyle name="Normal 2 2 5 3 6 3 2" xfId="20667" xr:uid="{D368E7D5-52BA-49BF-B3EF-63151CDA95B8}"/>
    <cellStyle name="Normal 2 2 5 3 6 4" xfId="24178" xr:uid="{0A7E2AAE-7538-4048-AC32-7D9E71F9699C}"/>
    <cellStyle name="Normal 2 2 5 3 6 5" xfId="15001" xr:uid="{C196E802-6982-4FEE-A6DE-C08935646518}"/>
    <cellStyle name="Normal 2 2 5 3 7" xfId="3843" xr:uid="{768E63F6-D0FB-427E-8CB9-301DD97546F9}"/>
    <cellStyle name="Normal 2 2 5 3 7 2" xfId="8675" xr:uid="{167A86E3-850C-4FB7-B244-9DC88C162A53}"/>
    <cellStyle name="Normal 2 2 5 3 7 2 2" xfId="19055" xr:uid="{A67BD2E5-D873-4902-9428-AA80E9E8B7EC}"/>
    <cellStyle name="Normal 2 2 5 3 7 3" xfId="11508" xr:uid="{AEDB1F02-3940-466E-9B01-770FF4DEA4CB}"/>
    <cellStyle name="Normal 2 2 5 3 7 3 2" xfId="21888" xr:uid="{54D42C56-CAB3-4AB6-93D6-A2A2C01B576C}"/>
    <cellStyle name="Normal 2 2 5 3 7 4" xfId="16222" xr:uid="{E1E88A3A-BE1A-4FB9-9BF2-494092A3B254}"/>
    <cellStyle name="Normal 2 2 5 3 8" xfId="5114" xr:uid="{30AF1C54-D2CC-4BBB-8766-0A393ABB8F1E}"/>
    <cellStyle name="Normal 2 2 5 3 8 2" xfId="14411" xr:uid="{92177246-C24D-451E-B088-5CFB429D4F22}"/>
    <cellStyle name="Normal 2 2 5 3 9" xfId="6864" xr:uid="{36AD9A76-892B-4B2F-95EB-E6ED3902772F}"/>
    <cellStyle name="Normal 2 2 5 3 9 2" xfId="17244" xr:uid="{48B43599-86E4-4CC4-A5A6-23AB3A005D75}"/>
    <cellStyle name="Normal 2 2 5 4" xfId="762" xr:uid="{00000000-0005-0000-0000-0000A6040000}"/>
    <cellStyle name="Normal 2 2 5 4 2" xfId="3183" xr:uid="{00000000-0005-0000-0000-000019040000}"/>
    <cellStyle name="Normal 2 2 5 4 2 2" xfId="6240" xr:uid="{1951603C-8860-4B43-9F11-FA631F269DCB}"/>
    <cellStyle name="Normal 2 2 5 4 2 2 2" xfId="24822" xr:uid="{730ECCB9-507B-49DD-9658-F3160CBE68C3}"/>
    <cellStyle name="Normal 2 2 5 4 2 2 3" xfId="27803" xr:uid="{2A7317C0-643E-4B65-9A97-C61A8E4A2474}"/>
    <cellStyle name="Normal 2 2 5 4 2 2 4" xfId="15809" xr:uid="{8C99B084-32E9-4F72-BBAE-3EA79CC8675A}"/>
    <cellStyle name="Normal 2 2 5 4 2 3" xfId="8262" xr:uid="{40F4AC1B-381C-40DE-A5E8-9EB8A2D02592}"/>
    <cellStyle name="Normal 2 2 5 4 2 3 2" xfId="28880" xr:uid="{584F1855-DA4E-4BAA-A86E-1BA7CA7C6D36}"/>
    <cellStyle name="Normal 2 2 5 4 2 3 3" xfId="18642" xr:uid="{EBA367CA-932D-4C99-92B1-278D334A4118}"/>
    <cellStyle name="Normal 2 2 5 4 2 4" xfId="11095" xr:uid="{8E68B3E8-45EE-4C41-A096-EF05DFC2B3E7}"/>
    <cellStyle name="Normal 2 2 5 4 2 4 2" xfId="21475" xr:uid="{FE16556B-F3C3-4906-8FDB-D4F60EC5402C}"/>
    <cellStyle name="Normal 2 2 5 4 2 5" xfId="23817" xr:uid="{3D58558D-803C-48F1-BDF8-9829FCD01334}"/>
    <cellStyle name="Normal 2 2 5 4 2 6" xfId="13722" xr:uid="{8EF7EF2B-CED1-4007-921C-297E3E70F6A4}"/>
    <cellStyle name="Normal 2 2 5 4 3" xfId="2728" xr:uid="{00000000-0005-0000-0000-00001A040000}"/>
    <cellStyle name="Normal 2 2 5 4 3 2" xfId="5945" xr:uid="{194E08B5-DDC3-4709-A771-073277BF9EB7}"/>
    <cellStyle name="Normal 2 2 5 4 3 2 2" xfId="25849" xr:uid="{BFA93C3E-B576-4D4B-8F77-BA345C374600}"/>
    <cellStyle name="Normal 2 2 5 4 3 2 3" xfId="15398" xr:uid="{6419E0F1-5E07-422F-A27A-2F6D3E62703E}"/>
    <cellStyle name="Normal 2 2 5 4 3 3" xfId="7851" xr:uid="{B02F34D0-F82F-4006-BE55-77B22080AA39}"/>
    <cellStyle name="Normal 2 2 5 4 3 3 2" xfId="18231" xr:uid="{AE538EAD-83E0-4905-9C2F-9D9D0B4A8B1A}"/>
    <cellStyle name="Normal 2 2 5 4 3 4" xfId="10684" xr:uid="{151237DE-A10E-4667-B110-49113A11C1F7}"/>
    <cellStyle name="Normal 2 2 5 4 3 4 2" xfId="21064" xr:uid="{A6D2CB03-5FCD-4ED8-A370-172DFFE921C3}"/>
    <cellStyle name="Normal 2 2 5 4 3 5" xfId="24050" xr:uid="{7A09FDC2-7262-4111-8465-3F92D0BCCB11}"/>
    <cellStyle name="Normal 2 2 5 4 3 6" xfId="13161" xr:uid="{0C71C1B2-E423-4854-A243-169C4D025D96}"/>
    <cellStyle name="Normal 2 2 5 4 4" xfId="4162" xr:uid="{77133353-D78F-4905-AB0C-35331A391DAE}"/>
    <cellStyle name="Normal 2 2 5 4 4 2" xfId="8933" xr:uid="{700A96BE-64B7-46B2-B34F-A7D01E8A7D5B}"/>
    <cellStyle name="Normal 2 2 5 4 4 2 2" xfId="29030" xr:uid="{41102D16-4D18-4AA7-AFAE-8D8CD5422523}"/>
    <cellStyle name="Normal 2 2 5 4 4 2 3" xfId="19313" xr:uid="{410448E5-A392-466B-BC94-70B7C721290F}"/>
    <cellStyle name="Normal 2 2 5 4 4 3" xfId="11766" xr:uid="{1BCC2FB2-0DDF-4976-BEC7-654235EAADF4}"/>
    <cellStyle name="Normal 2 2 5 4 4 3 2" xfId="22146" xr:uid="{5E9C6438-4F90-47FB-9C1D-9C1AB1F57212}"/>
    <cellStyle name="Normal 2 2 5 4 4 4" xfId="24295" xr:uid="{40F6B065-C3AD-47BD-A6D9-B439B3223AE3}"/>
    <cellStyle name="Normal 2 2 5 4 4 5" xfId="16480" xr:uid="{E90B7D13-EAC6-403B-9F55-E502846BCB6F}"/>
    <cellStyle name="Normal 2 2 5 4 5" xfId="5115" xr:uid="{AEC81067-9A7A-4124-98E2-43D87D46AE9F}"/>
    <cellStyle name="Normal 2 2 5 4 5 2" xfId="26566" xr:uid="{F238678A-0463-4B49-A10A-95980D151155}"/>
    <cellStyle name="Normal 2 2 5 4 5 3" xfId="14412" xr:uid="{5D2AC5DD-A604-416C-BC6E-4E7C1A4EC5F6}"/>
    <cellStyle name="Normal 2 2 5 4 6" xfId="6865" xr:uid="{886AA42F-5700-42A5-BCEC-FFD1618DB977}"/>
    <cellStyle name="Normal 2 2 5 4 6 2" xfId="17245" xr:uid="{49C11A60-C1B1-49EA-A045-52DF8345965B}"/>
    <cellStyle name="Normal 2 2 5 4 7" xfId="9698" xr:uid="{F319566E-35AB-4788-8D03-EF4C36780B1C}"/>
    <cellStyle name="Normal 2 2 5 4 7 2" xfId="20078" xr:uid="{3C8B4D5D-2598-40AF-9298-2D95E104DC58}"/>
    <cellStyle name="Normal 2 2 5 4 8" xfId="22865" xr:uid="{4B2F798E-48E6-4376-A3B5-403E93C6E944}"/>
    <cellStyle name="Normal 2 2 5 4 9" xfId="12719" xr:uid="{20C2B9F8-FAA2-4D18-BA7C-7E931A4EA708}"/>
    <cellStyle name="Normal 2 2 5 5" xfId="763" xr:uid="{00000000-0005-0000-0000-0000A7040000}"/>
    <cellStyle name="Normal 2 2 5 5 2" xfId="4467" xr:uid="{6EF105C5-F98E-47DB-8906-F1ED9D61A476}"/>
    <cellStyle name="Normal 2 2 5 5 2 2" xfId="9238" xr:uid="{A33EEAB3-632D-4D41-97EE-2557CA7BAEEA}"/>
    <cellStyle name="Normal 2 2 5 5 2 2 2" xfId="29229" xr:uid="{FA08C50A-BDB3-4FD3-988D-B5459F856DE8}"/>
    <cellStyle name="Normal 2 2 5 5 2 2 3" xfId="19618" xr:uid="{8F9AB79D-D5A4-4FA3-B6DB-2A7DC7A269D1}"/>
    <cellStyle name="Normal 2 2 5 5 2 3" xfId="12071" xr:uid="{687B8F02-F39D-4E3D-BD9A-2BE9832D13B2}"/>
    <cellStyle name="Normal 2 2 5 5 2 3 2" xfId="22451" xr:uid="{0AA9CD85-3DD1-4BB8-93C5-465249CD6FE7}"/>
    <cellStyle name="Normal 2 2 5 5 2 4" xfId="25657" xr:uid="{34A26308-FF30-49D3-A190-491D65A62777}"/>
    <cellStyle name="Normal 2 2 5 5 2 5" xfId="16785" xr:uid="{1B7185B3-42A4-4084-B389-8624BE7E45D8}"/>
    <cellStyle name="Normal 2 2 5 5 3" xfId="5116" xr:uid="{5586B6F1-6EB7-4B54-B794-696523042EF4}"/>
    <cellStyle name="Normal 2 2 5 5 3 2" xfId="27006" xr:uid="{69CF3FCA-36C7-46CB-BE6F-FC7C88B21E84}"/>
    <cellStyle name="Normal 2 2 5 5 3 3" xfId="14413" xr:uid="{E15399E6-B3FA-4164-8340-785A6301940F}"/>
    <cellStyle name="Normal 2 2 5 5 4" xfId="6866" xr:uid="{BCBDC9C9-7B71-4675-BD67-499DCD957E6B}"/>
    <cellStyle name="Normal 2 2 5 5 4 2" xfId="17246" xr:uid="{5EB6FF69-AA65-4918-A829-595B3426E334}"/>
    <cellStyle name="Normal 2 2 5 5 5" xfId="9699" xr:uid="{E5DAA30A-0FD0-441C-AD84-E2333F9131EE}"/>
    <cellStyle name="Normal 2 2 5 5 5 2" xfId="20079" xr:uid="{A48991DE-F369-4251-93C9-87B4E86CD9E0}"/>
    <cellStyle name="Normal 2 2 5 5 6" xfId="22921" xr:uid="{69AA6929-94EE-4741-AD22-8466135E8D83}"/>
    <cellStyle name="Normal 2 2 5 5 7" xfId="13723" xr:uid="{33796E81-926B-4F0C-9B80-EEC6EC1A3FF2}"/>
    <cellStyle name="Normal 2 2 5 6" xfId="2903" xr:uid="{00000000-0005-0000-0000-00001C040000}"/>
    <cellStyle name="Normal 2 2 5 6 2" xfId="6088" xr:uid="{5EBF24F2-A5F7-415E-8EC7-4EF7815E1FF6}"/>
    <cellStyle name="Normal 2 2 5 6 2 2" xfId="23892" xr:uid="{47724E20-B1D8-4FF8-9A44-2977CC2ED5ED}"/>
    <cellStyle name="Normal 2 2 5 6 2 3" xfId="27545" xr:uid="{936ED42E-6F05-4888-ADC8-F1C177BD493A}"/>
    <cellStyle name="Normal 2 2 5 6 2 4" xfId="15566" xr:uid="{62DEA000-66AC-4EB3-B753-EA729D248FB4}"/>
    <cellStyle name="Normal 2 2 5 6 3" xfId="8019" xr:uid="{E7E24CD5-241B-43B1-9373-D1BEA0AD1624}"/>
    <cellStyle name="Normal 2 2 5 6 3 2" xfId="26163" xr:uid="{4039BB8E-FF83-4E7A-85E1-B650C0CDDBCB}"/>
    <cellStyle name="Normal 2 2 5 6 3 3" xfId="18399" xr:uid="{6B3710D7-32C9-4D74-8EFD-A1B74B09B9DC}"/>
    <cellStyle name="Normal 2 2 5 6 4" xfId="10852" xr:uid="{3C5902C3-3749-417F-A46F-5727D6DE332E}"/>
    <cellStyle name="Normal 2 2 5 6 4 2" xfId="21232" xr:uid="{14C21B63-49BB-49D3-BD82-B5814AAFD628}"/>
    <cellStyle name="Normal 2 2 5 6 5" xfId="23124" xr:uid="{34687A96-B813-4212-AD0D-48688AADA035}"/>
    <cellStyle name="Normal 2 2 5 6 6" xfId="13417" xr:uid="{2753E1A2-47B8-40BE-98AF-F0541F5C54CA}"/>
    <cellStyle name="Normal 2 2 5 7" xfId="2482" xr:uid="{00000000-0005-0000-0000-00001D040000}"/>
    <cellStyle name="Normal 2 2 5 7 2" xfId="5767" xr:uid="{4A390432-8884-423E-B9B8-DF3CF691D005}"/>
    <cellStyle name="Normal 2 2 5 7 2 2" xfId="28050" xr:uid="{17E6F790-6F59-4460-BF00-3CC8B8C84973}"/>
    <cellStyle name="Normal 2 2 5 7 2 3" xfId="15153" xr:uid="{745D3E67-3388-4477-A046-426F2E8DC4A5}"/>
    <cellStyle name="Normal 2 2 5 7 3" xfId="7606" xr:uid="{0DE4E01E-561D-41AE-8E2F-82443E2BA269}"/>
    <cellStyle name="Normal 2 2 5 7 3 2" xfId="17986" xr:uid="{CD67BFA3-8443-427E-A786-7416E437B4C1}"/>
    <cellStyle name="Normal 2 2 5 7 4" xfId="10439" xr:uid="{2A472E99-D46F-4FEF-BCB4-06BC1102DFB8}"/>
    <cellStyle name="Normal 2 2 5 7 4 2" xfId="20819" xr:uid="{84EF04DB-5612-47F1-8449-AB9707B7515D}"/>
    <cellStyle name="Normal 2 2 5 7 5" xfId="24297" xr:uid="{58332B38-93AE-40A3-800E-DF25E10ADFE2}"/>
    <cellStyle name="Normal 2 2 5 7 6" xfId="12869" xr:uid="{B252D23F-8BE9-4572-AC13-4923320155E8}"/>
    <cellStyle name="Normal 2 2 5 8" xfId="2176" xr:uid="{00000000-0005-0000-0000-000004040000}"/>
    <cellStyle name="Normal 2 2 5 8 2" xfId="7302" xr:uid="{E95D3F49-3715-4CC7-A760-1E140DD01628}"/>
    <cellStyle name="Normal 2 2 5 8 2 2" xfId="17682" xr:uid="{3DCD14CB-512D-4F5B-AB36-25B9A2B1A262}"/>
    <cellStyle name="Normal 2 2 5 8 3" xfId="10135" xr:uid="{34BE5327-55F5-41C8-A25C-E16241875A20}"/>
    <cellStyle name="Normal 2 2 5 8 3 2" xfId="20515" xr:uid="{D18D9AEB-696E-40E6-8BB4-B1F1C23B2141}"/>
    <cellStyle name="Normal 2 2 5 8 4" xfId="24765" xr:uid="{DA8323EF-60AF-49BB-88C6-1245D70DB90C}"/>
    <cellStyle name="Normal 2 2 5 8 5" xfId="14849" xr:uid="{C731C4D0-E9A2-419F-AD92-A0D07C4414C0}"/>
    <cellStyle name="Normal 2 2 5 9" xfId="3935" xr:uid="{0CB43D55-C908-4083-90A9-FF89559DAF34}"/>
    <cellStyle name="Normal 2 2 5 9 2" xfId="8766" xr:uid="{9F9FAC5D-37F6-40AA-9967-869F0D927DD2}"/>
    <cellStyle name="Normal 2 2 5 9 2 2" xfId="19146" xr:uid="{5514B669-E767-4499-AE3E-0C65A0D899B3}"/>
    <cellStyle name="Normal 2 2 5 9 3" xfId="11599" xr:uid="{011153CF-D809-4F59-B9C6-B301772D3432}"/>
    <cellStyle name="Normal 2 2 5 9 3 2" xfId="21979" xr:uid="{9D4DC90F-B09C-4CAA-B5EF-B0F3321B0EB2}"/>
    <cellStyle name="Normal 2 2 5 9 4" xfId="16313" xr:uid="{88DA3762-90A6-4CF1-B16D-09030B2DDF34}"/>
    <cellStyle name="Normal 2 2 6" xfId="764" xr:uid="{00000000-0005-0000-0000-0000A8040000}"/>
    <cellStyle name="Normal 2 2 6 10" xfId="5117" xr:uid="{963C3611-457B-4569-9F08-D8E8B6B58342}"/>
    <cellStyle name="Normal 2 2 6 10 2" xfId="14414" xr:uid="{A46C3E5A-5793-40F1-80F7-CEA82D001334}"/>
    <cellStyle name="Normal 2 2 6 11" xfId="6867" xr:uid="{5FEA02F8-0573-4DF3-B8C8-ECF91A657C05}"/>
    <cellStyle name="Normal 2 2 6 11 2" xfId="17247" xr:uid="{D37E6582-3CA9-4B8C-94C3-9E8894BC760E}"/>
    <cellStyle name="Normal 2 2 6 12" xfId="9700" xr:uid="{19674DD6-4C3E-4791-A002-9C3FE93F77E3}"/>
    <cellStyle name="Normal 2 2 6 12 2" xfId="20080" xr:uid="{6958F3CF-F388-4709-895B-4FB571CA5106}"/>
    <cellStyle name="Normal 2 2 6 13" xfId="25252" xr:uid="{D795BB32-094F-4C86-BC01-958FFB9C5DA9}"/>
    <cellStyle name="Normal 2 2 6 14" xfId="12413" xr:uid="{44E83FAC-7AE5-4706-93FB-4C37F2A24648}"/>
    <cellStyle name="Normal 2 2 6 2" xfId="765" xr:uid="{00000000-0005-0000-0000-0000A9040000}"/>
    <cellStyle name="Normal 2 2 6 2 10" xfId="6868" xr:uid="{3D25EB71-E123-4DA6-8867-E93C8C63A2E3}"/>
    <cellStyle name="Normal 2 2 6 2 10 2" xfId="17248" xr:uid="{E1E7A34D-89B4-4BAB-B149-E73C0ADA2435}"/>
    <cellStyle name="Normal 2 2 6 2 11" xfId="9701" xr:uid="{E4D72A88-F242-45A2-AF03-6E6DE242E170}"/>
    <cellStyle name="Normal 2 2 6 2 11 2" xfId="20081" xr:uid="{51D6941F-2BF5-47B5-BBA8-EE83DA7B171E}"/>
    <cellStyle name="Normal 2 2 6 2 12" xfId="23917" xr:uid="{A8E6C921-55CD-4646-A6F9-922F714D4063}"/>
    <cellStyle name="Normal 2 2 6 2 13" xfId="12473" xr:uid="{9151C67F-479C-4177-953B-C2BE45EDB23B}"/>
    <cellStyle name="Normal 2 2 6 2 2" xfId="766" xr:uid="{00000000-0005-0000-0000-0000AA040000}"/>
    <cellStyle name="Normal 2 2 6 2 2 10" xfId="13038" xr:uid="{C6C09AA8-2003-487A-87BA-B7B0FAA2F8B5}"/>
    <cellStyle name="Normal 2 2 6 2 2 2" xfId="2734" xr:uid="{00000000-0005-0000-0000-000021040000}"/>
    <cellStyle name="Normal 2 2 6 2 2 2 2" xfId="3186" xr:uid="{00000000-0005-0000-0000-000022040000}"/>
    <cellStyle name="Normal 2 2 6 2 2 2 2 2" xfId="6243" xr:uid="{AD0C4932-6D7D-45FF-85DF-AAE8C9EA23D8}"/>
    <cellStyle name="Normal 2 2 6 2 2 2 2 2 2" xfId="27149" xr:uid="{50074F00-B7A6-44B7-B7EE-7797041DF54E}"/>
    <cellStyle name="Normal 2 2 6 2 2 2 2 2 3" xfId="15812" xr:uid="{21D05B74-0F66-4913-B9C8-FE2ACC83066F}"/>
    <cellStyle name="Normal 2 2 6 2 2 2 2 3" xfId="8265" xr:uid="{EC5842AE-3220-4106-A5C5-E92115EC7152}"/>
    <cellStyle name="Normal 2 2 6 2 2 2 2 3 2" xfId="18645" xr:uid="{9B71C1FF-CEE3-46D2-9EC3-B4FC49711316}"/>
    <cellStyle name="Normal 2 2 6 2 2 2 2 4" xfId="11098" xr:uid="{FD0D516E-94FA-4926-BBCE-687265CCF63B}"/>
    <cellStyle name="Normal 2 2 6 2 2 2 2 4 2" xfId="21478" xr:uid="{58EA81BF-3C1A-4F49-A09F-A50F221FC2AA}"/>
    <cellStyle name="Normal 2 2 6 2 2 2 2 5" xfId="24991" xr:uid="{4D3465FE-A1E3-41C6-AF78-D9DD9050CBDE}"/>
    <cellStyle name="Normal 2 2 6 2 2 2 2 6" xfId="13726" xr:uid="{6054E1E5-3A1C-41B9-9D4F-531A4D34C959}"/>
    <cellStyle name="Normal 2 2 6 2 2 2 3" xfId="4298" xr:uid="{70482B53-70A1-4B5D-99B7-DD017FD52066}"/>
    <cellStyle name="Normal 2 2 6 2 2 2 3 2" xfId="9069" xr:uid="{E39B3821-DC4A-4CD8-BA22-FE8CF90F1E9B}"/>
    <cellStyle name="Normal 2 2 6 2 2 2 3 2 2" xfId="29112" xr:uid="{B630E78A-E8CD-4621-92F0-AFAA140F60BC}"/>
    <cellStyle name="Normal 2 2 6 2 2 2 3 2 3" xfId="19449" xr:uid="{49C90A69-C5F7-42DA-8D66-FC010CF0F29A}"/>
    <cellStyle name="Normal 2 2 6 2 2 2 3 3" xfId="11902" xr:uid="{FC8C8A4E-DEB0-47FC-A467-D5BB486E720F}"/>
    <cellStyle name="Normal 2 2 6 2 2 2 3 3 2" xfId="22282" xr:uid="{BF976083-E227-4568-B232-D920E2A986BA}"/>
    <cellStyle name="Normal 2 2 6 2 2 2 3 4" xfId="23769" xr:uid="{5E91C338-38B0-4726-BB70-68BE97A3DB18}"/>
    <cellStyle name="Normal 2 2 6 2 2 2 3 5" xfId="16616" xr:uid="{C6E80A27-4F98-4B01-92FF-ECD8A3A9D98D}"/>
    <cellStyle name="Normal 2 2 6 2 2 2 4" xfId="5951" xr:uid="{3052317B-4ACE-4D92-9E73-CC7F606D84E5}"/>
    <cellStyle name="Normal 2 2 6 2 2 2 4 2" xfId="27964" xr:uid="{D293BB91-55CD-455D-84B2-910305AD7982}"/>
    <cellStyle name="Normal 2 2 6 2 2 2 4 3" xfId="15404" xr:uid="{357E2879-E375-48F2-B18C-786A8BE0AC87}"/>
    <cellStyle name="Normal 2 2 6 2 2 2 5" xfId="7857" xr:uid="{75ADF92F-1C62-4755-B9F4-BA8CED2C6F9A}"/>
    <cellStyle name="Normal 2 2 6 2 2 2 5 2" xfId="18237" xr:uid="{560DB7D1-9160-404C-A82B-C71C75325B94}"/>
    <cellStyle name="Normal 2 2 6 2 2 2 6" xfId="10690" xr:uid="{3BF80FF2-EE14-4358-9740-D031390778AD}"/>
    <cellStyle name="Normal 2 2 6 2 2 2 6 2" xfId="21070" xr:uid="{CC051CC2-70E2-41D5-8D15-E09A1984C4CE}"/>
    <cellStyle name="Normal 2 2 6 2 2 2 7" xfId="23228" xr:uid="{A3F8BC61-0040-46E9-9D9A-71B8E0B6FC3E}"/>
    <cellStyle name="Normal 2 2 6 2 2 2 8" xfId="13167" xr:uid="{36D1DFF4-3C3E-45FF-A1FB-B26D221FADE5}"/>
    <cellStyle name="Normal 2 2 6 2 2 3" xfId="3187" xr:uid="{00000000-0005-0000-0000-000023040000}"/>
    <cellStyle name="Normal 2 2 6 2 2 3 2" xfId="4468" xr:uid="{9F706EB4-3E25-430F-B16D-860B5C446E2D}"/>
    <cellStyle name="Normal 2 2 6 2 2 3 2 2" xfId="9239" xr:uid="{626BCD8E-F62B-431A-92C2-B3036586811D}"/>
    <cellStyle name="Normal 2 2 6 2 2 3 2 2 2" xfId="19619" xr:uid="{4440CC75-0F12-4B17-A8B4-2E4262CF94A2}"/>
    <cellStyle name="Normal 2 2 6 2 2 3 2 3" xfId="12072" xr:uid="{6976AB79-28D1-4313-9D9D-EE3228E88690}"/>
    <cellStyle name="Normal 2 2 6 2 2 3 2 3 2" xfId="22452" xr:uid="{AFF673AF-9A91-475F-A847-FDD2B73391C5}"/>
    <cellStyle name="Normal 2 2 6 2 2 3 2 4" xfId="28387" xr:uid="{34CCB7B2-EF32-494A-A790-0975D246D964}"/>
    <cellStyle name="Normal 2 2 6 2 2 3 2 5" xfId="16786" xr:uid="{06D884E1-120A-4C5C-99F1-B742502A02A6}"/>
    <cellStyle name="Normal 2 2 6 2 2 3 3" xfId="6244" xr:uid="{588A55D6-FA85-40D2-BD6B-4D546EA36041}"/>
    <cellStyle name="Normal 2 2 6 2 2 3 3 2" xfId="15813" xr:uid="{DFA3218D-5260-4ABA-8FB3-9E54709A2A73}"/>
    <cellStyle name="Normal 2 2 6 2 2 3 4" xfId="8266" xr:uid="{7B04C46E-C949-4AAC-8114-16C9A0D5B1C2}"/>
    <cellStyle name="Normal 2 2 6 2 2 3 4 2" xfId="18646" xr:uid="{2BEABE8C-5B00-44AF-BC19-87A336C6C6F7}"/>
    <cellStyle name="Normal 2 2 6 2 2 3 5" xfId="11099" xr:uid="{634EC4EC-2AB5-4E9C-AFA6-557EAA7DB02E}"/>
    <cellStyle name="Normal 2 2 6 2 2 3 5 2" xfId="21479" xr:uid="{0F266ECA-43DD-4F95-BF92-0A9529C912E7}"/>
    <cellStyle name="Normal 2 2 6 2 2 3 6" xfId="24169" xr:uid="{F9F51225-FAF4-4573-9B50-F709384D7D8A}"/>
    <cellStyle name="Normal 2 2 6 2 2 3 7" xfId="13727" xr:uid="{77C1E2BD-82DE-453E-821D-CF20ABE192B7}"/>
    <cellStyle name="Normal 2 2 6 2 2 4" xfId="3185" xr:uid="{00000000-0005-0000-0000-000024040000}"/>
    <cellStyle name="Normal 2 2 6 2 2 4 2" xfId="6242" xr:uid="{2A8E5E90-9539-4B84-AD45-32A9701D3B66}"/>
    <cellStyle name="Normal 2 2 6 2 2 4 2 2" xfId="27300" xr:uid="{C9885A2D-4594-47B4-813F-010CB33AF84D}"/>
    <cellStyle name="Normal 2 2 6 2 2 4 2 3" xfId="15811" xr:uid="{CAFF16BF-785D-47CA-A25D-D4873D53C3D1}"/>
    <cellStyle name="Normal 2 2 6 2 2 4 3" xfId="8264" xr:uid="{CB5E47CD-F8C8-4093-B0AB-98AAE247F142}"/>
    <cellStyle name="Normal 2 2 6 2 2 4 3 2" xfId="18644" xr:uid="{D5E581C6-8383-438A-88CD-98AA4648A428}"/>
    <cellStyle name="Normal 2 2 6 2 2 4 4" xfId="11097" xr:uid="{04BE5186-75EA-4DD8-9595-CCB6BBA4325B}"/>
    <cellStyle name="Normal 2 2 6 2 2 4 4 2" xfId="21477" xr:uid="{1EDBFEEC-CF17-428D-A193-EEFD8FDBF989}"/>
    <cellStyle name="Normal 2 2 6 2 2 4 5" xfId="22655" xr:uid="{89EEE988-C7B4-44E2-B02C-0B26E4142BCE}"/>
    <cellStyle name="Normal 2 2 6 2 2 4 6" xfId="13725" xr:uid="{E33E1944-7C5B-43EA-A3F5-149F469C4A34}"/>
    <cellStyle name="Normal 2 2 6 2 2 5" xfId="4240" xr:uid="{C987F1B0-2E5B-42A7-A1CE-2CCB722445F0}"/>
    <cellStyle name="Normal 2 2 6 2 2 5 2" xfId="9011" xr:uid="{F1558F9D-14DE-4FD8-9F11-E719FFE7CEC9}"/>
    <cellStyle name="Normal 2 2 6 2 2 5 2 2" xfId="29082" xr:uid="{901F85F1-8FE2-4259-8CF1-6486B2548664}"/>
    <cellStyle name="Normal 2 2 6 2 2 5 2 3" xfId="19391" xr:uid="{1A6E6247-957C-4A52-9D3D-5ECE6DF29868}"/>
    <cellStyle name="Normal 2 2 6 2 2 5 3" xfId="11844" xr:uid="{24DB62B2-CCAF-42DD-A7C3-53BFACCEA2A6}"/>
    <cellStyle name="Normal 2 2 6 2 2 5 3 2" xfId="22224" xr:uid="{CFE1E20C-CAF7-4F2B-8993-86C72C759AE2}"/>
    <cellStyle name="Normal 2 2 6 2 2 5 4" xfId="22967" xr:uid="{F402148D-9F30-4898-9769-13A6AF983969}"/>
    <cellStyle name="Normal 2 2 6 2 2 5 5" xfId="16558" xr:uid="{9069D65B-E891-473A-93CF-206B85BD6F29}"/>
    <cellStyle name="Normal 2 2 6 2 2 6" xfId="5119" xr:uid="{2AB213AF-C036-44A2-AD92-ABE31F4DA537}"/>
    <cellStyle name="Normal 2 2 6 2 2 6 2" xfId="28673" xr:uid="{CA60F94B-B0F4-4238-BC1D-2BAB1101304D}"/>
    <cellStyle name="Normal 2 2 6 2 2 6 3" xfId="14416" xr:uid="{38FFA62B-DF00-4F78-B291-AF7FDEA7AFA5}"/>
    <cellStyle name="Normal 2 2 6 2 2 7" xfId="6869" xr:uid="{A845BEFA-03CC-4BB1-9EEF-DA2A2589E9AF}"/>
    <cellStyle name="Normal 2 2 6 2 2 7 2" xfId="17249" xr:uid="{82EB7736-7837-4160-8848-C257F564622C}"/>
    <cellStyle name="Normal 2 2 6 2 2 8" xfId="9702" xr:uid="{0139A402-3057-4F0C-A432-25E4414F7185}"/>
    <cellStyle name="Normal 2 2 6 2 2 8 2" xfId="20082" xr:uid="{499B1975-E5B7-4FFE-921C-B0F6B80AAF86}"/>
    <cellStyle name="Normal 2 2 6 2 2 9" xfId="23060" xr:uid="{00BA739F-A1B6-45AE-B77E-887C9215CE59}"/>
    <cellStyle name="Normal 2 2 6 2 3" xfId="2733" xr:uid="{00000000-0005-0000-0000-000025040000}"/>
    <cellStyle name="Normal 2 2 6 2 3 2" xfId="3188" xr:uid="{00000000-0005-0000-0000-000026040000}"/>
    <cellStyle name="Normal 2 2 6 2 3 2 2" xfId="6245" xr:uid="{6F054504-44BD-42C9-AA22-3BACA7580360}"/>
    <cellStyle name="Normal 2 2 6 2 3 2 2 2" xfId="27043" xr:uid="{B09CE0B7-9764-4C38-A97E-326DCABF4D55}"/>
    <cellStyle name="Normal 2 2 6 2 3 2 2 3" xfId="15814" xr:uid="{8E04F228-6530-4F9F-8C15-F0254E2E4C5B}"/>
    <cellStyle name="Normal 2 2 6 2 3 2 3" xfId="8267" xr:uid="{958EE414-6373-4CF0-BE5F-00C92EC1F8AE}"/>
    <cellStyle name="Normal 2 2 6 2 3 2 3 2" xfId="18647" xr:uid="{2197D954-3104-4564-940C-6D59F2A9951B}"/>
    <cellStyle name="Normal 2 2 6 2 3 2 4" xfId="11100" xr:uid="{2D6C8B97-62B4-4DA8-B626-48719476F097}"/>
    <cellStyle name="Normal 2 2 6 2 3 2 4 2" xfId="21480" xr:uid="{0F40F97C-771B-4BE9-B3DA-F94A78A64F4D}"/>
    <cellStyle name="Normal 2 2 6 2 3 2 5" xfId="24072" xr:uid="{2ADE2F64-E9FA-4AC1-A03B-726B30D3571D}"/>
    <cellStyle name="Normal 2 2 6 2 3 2 6" xfId="13728" xr:uid="{42E91BD0-98A8-4495-8410-CE6A9CCE515B}"/>
    <cellStyle name="Normal 2 2 6 2 3 3" xfId="4297" xr:uid="{971A6F7A-AFB2-436A-B1B4-F113D718A7CF}"/>
    <cellStyle name="Normal 2 2 6 2 3 3 2" xfId="9068" xr:uid="{664D73D2-B22A-4951-A932-61284E659329}"/>
    <cellStyle name="Normal 2 2 6 2 3 3 2 2" xfId="29111" xr:uid="{2EC97DC1-4E87-49EB-BA04-9DA8D87362C3}"/>
    <cellStyle name="Normal 2 2 6 2 3 3 2 3" xfId="19448" xr:uid="{F62BBE02-DD83-406E-8C47-EB15CFE84F51}"/>
    <cellStyle name="Normal 2 2 6 2 3 3 3" xfId="11901" xr:uid="{B4FD6724-96A8-4636-A3CF-3C2DB3575377}"/>
    <cellStyle name="Normal 2 2 6 2 3 3 3 2" xfId="22281" xr:uid="{C9F376C1-F2A5-4B82-B967-60AB0472EEBC}"/>
    <cellStyle name="Normal 2 2 6 2 3 3 4" xfId="25396" xr:uid="{C156F1EE-186D-4F4C-B11D-8B8C506CE98A}"/>
    <cellStyle name="Normal 2 2 6 2 3 3 5" xfId="16615" xr:uid="{0F5FF7D2-38FE-4AB6-A99B-644E84413363}"/>
    <cellStyle name="Normal 2 2 6 2 3 4" xfId="5950" xr:uid="{AC2A7418-B225-47BA-A828-664C24550EAE}"/>
    <cellStyle name="Normal 2 2 6 2 3 4 2" xfId="28501" xr:uid="{B7A50A0D-E2FE-433F-B8D8-BFA030882AE8}"/>
    <cellStyle name="Normal 2 2 6 2 3 4 3" xfId="15403" xr:uid="{715501F0-E530-4AC1-94F3-5862C988D81A}"/>
    <cellStyle name="Normal 2 2 6 2 3 5" xfId="7856" xr:uid="{B7136852-1C74-4FB9-9486-4B100A271B7C}"/>
    <cellStyle name="Normal 2 2 6 2 3 5 2" xfId="18236" xr:uid="{BCC193CB-6993-412F-8996-9DE28E9B55B3}"/>
    <cellStyle name="Normal 2 2 6 2 3 6" xfId="10689" xr:uid="{E319272E-D7B6-47E6-9583-74C368EB9E3C}"/>
    <cellStyle name="Normal 2 2 6 2 3 6 2" xfId="21069" xr:uid="{60857185-132A-4FC6-BB37-40FA88651047}"/>
    <cellStyle name="Normal 2 2 6 2 3 7" xfId="24193" xr:uid="{10413727-889B-4E73-82C4-8EF0C680A434}"/>
    <cellStyle name="Normal 2 2 6 2 3 8" xfId="13166" xr:uid="{AD3103CD-2764-44EF-A605-330EB883A61C}"/>
    <cellStyle name="Normal 2 2 6 2 4" xfId="3189" xr:uid="{00000000-0005-0000-0000-000027040000}"/>
    <cellStyle name="Normal 2 2 6 2 4 2" xfId="4469" xr:uid="{0FE318DA-088C-485A-9A1B-148B7C2FE78A}"/>
    <cellStyle name="Normal 2 2 6 2 4 2 2" xfId="9240" xr:uid="{1048AA4A-927C-4161-B8BB-3B6E9A954A52}"/>
    <cellStyle name="Normal 2 2 6 2 4 2 2 2" xfId="19620" xr:uid="{B32F671F-47F0-485A-AD34-1D9C1F20B811}"/>
    <cellStyle name="Normal 2 2 6 2 4 2 3" xfId="12073" xr:uid="{3D4A563A-E48D-426B-B3CF-A2C49C71920E}"/>
    <cellStyle name="Normal 2 2 6 2 4 2 3 2" xfId="22453" xr:uid="{FACF2DD8-440B-42CC-8206-6CB96D9402EF}"/>
    <cellStyle name="Normal 2 2 6 2 4 2 4" xfId="26098" xr:uid="{12BA8A78-EF3A-4DDE-A8F1-C8052A647E4C}"/>
    <cellStyle name="Normal 2 2 6 2 4 2 5" xfId="16787" xr:uid="{0D39DC32-5A39-4618-97E4-409303F50F70}"/>
    <cellStyle name="Normal 2 2 6 2 4 3" xfId="6246" xr:uid="{711A1386-EB02-4D5C-A20F-D17AE5B53DD3}"/>
    <cellStyle name="Normal 2 2 6 2 4 3 2" xfId="15815" xr:uid="{1C57A535-5B59-4BC1-BD8C-FB0C0791E824}"/>
    <cellStyle name="Normal 2 2 6 2 4 4" xfId="8268" xr:uid="{C032CA74-9A89-4596-905A-E92BDA9AA145}"/>
    <cellStyle name="Normal 2 2 6 2 4 4 2" xfId="18648" xr:uid="{6A0B5E13-E75A-4ABD-A2F5-0CF3D9E12D20}"/>
    <cellStyle name="Normal 2 2 6 2 4 5" xfId="11101" xr:uid="{AE521645-6376-4B68-9A18-6D97632553A1}"/>
    <cellStyle name="Normal 2 2 6 2 4 5 2" xfId="21481" xr:uid="{69CC3F87-EA81-43EF-A06E-E7DDC96303E6}"/>
    <cellStyle name="Normal 2 2 6 2 4 6" xfId="24586" xr:uid="{FF1DE5FA-250B-4680-A117-DD1976C4FB09}"/>
    <cellStyle name="Normal 2 2 6 2 4 7" xfId="13729" xr:uid="{6EDAE71B-7F2C-473D-8893-EC43F0AADD36}"/>
    <cellStyle name="Normal 2 2 6 2 5" xfId="3184" xr:uid="{00000000-0005-0000-0000-000028040000}"/>
    <cellStyle name="Normal 2 2 6 2 5 2" xfId="6241" xr:uid="{0A6AF36F-1FBE-4672-9497-A7A631B308EF}"/>
    <cellStyle name="Normal 2 2 6 2 5 2 2" xfId="28739" xr:uid="{5B69F3EA-6B7C-4570-96D6-F27E5C980BFA}"/>
    <cellStyle name="Normal 2 2 6 2 5 2 3" xfId="15810" xr:uid="{76BEACCF-5F5B-43F0-A5B2-36DD6C9A2D9E}"/>
    <cellStyle name="Normal 2 2 6 2 5 3" xfId="8263" xr:uid="{4773665C-A056-459D-95BA-07D0BBFBC73C}"/>
    <cellStyle name="Normal 2 2 6 2 5 3 2" xfId="18643" xr:uid="{62DA566B-022B-451E-8489-F37EF95BA9A5}"/>
    <cellStyle name="Normal 2 2 6 2 5 4" xfId="11096" xr:uid="{B74255FD-0D92-4281-B1B5-831CF4D94442}"/>
    <cellStyle name="Normal 2 2 6 2 5 4 2" xfId="21476" xr:uid="{A43FA36F-DA4D-490C-8866-7682DC51D2EF}"/>
    <cellStyle name="Normal 2 2 6 2 5 5" xfId="23156" xr:uid="{B356D2F5-AA29-4BBE-B9FC-DF53537515CA}"/>
    <cellStyle name="Normal 2 2 6 2 5 6" xfId="13724" xr:uid="{5F8A1828-3379-4FFE-B5D9-A6997C5EE36D}"/>
    <cellStyle name="Normal 2 2 6 2 6" xfId="2548" xr:uid="{00000000-0005-0000-0000-000029040000}"/>
    <cellStyle name="Normal 2 2 6 2 6 2" xfId="5819" xr:uid="{DD46955B-644F-4075-A62A-01E728825C72}"/>
    <cellStyle name="Normal 2 2 6 2 6 2 2" xfId="25835" xr:uid="{5E225070-8700-47AE-BB40-F61DFAA2BB7A}"/>
    <cellStyle name="Normal 2 2 6 2 6 2 3" xfId="15219" xr:uid="{8A69E008-98E6-4611-A97E-CA5A9C690D18}"/>
    <cellStyle name="Normal 2 2 6 2 6 3" xfId="7672" xr:uid="{B7E0288A-09BC-41C8-AB8F-012493240ADF}"/>
    <cellStyle name="Normal 2 2 6 2 6 3 2" xfId="18052" xr:uid="{95348DC5-EF32-4E6B-8E46-E8DE78003BA3}"/>
    <cellStyle name="Normal 2 2 6 2 6 4" xfId="10505" xr:uid="{FCB519E4-A7D2-4946-B317-76A86C0422BC}"/>
    <cellStyle name="Normal 2 2 6 2 6 4 2" xfId="20885" xr:uid="{5A289437-DBA2-47F5-9B82-C36081E33F26}"/>
    <cellStyle name="Normal 2 2 6 2 6 5" xfId="23898" xr:uid="{E133F193-E3D0-4080-B01F-FB88A4225A0F}"/>
    <cellStyle name="Normal 2 2 6 2 6 6" xfId="12935" xr:uid="{E970EBAC-FD52-4F8B-B9ED-263F3F3A9451}"/>
    <cellStyle name="Normal 2 2 6 2 7" xfId="2242" xr:uid="{00000000-0005-0000-0000-00001F040000}"/>
    <cellStyle name="Normal 2 2 6 2 7 2" xfId="7368" xr:uid="{E3315053-3F06-4B6B-8A15-8F56FD09B6D3}"/>
    <cellStyle name="Normal 2 2 6 2 7 2 2" xfId="17748" xr:uid="{59CE3CB4-48FF-436F-AB9F-5BDBA10A3A4A}"/>
    <cellStyle name="Normal 2 2 6 2 7 3" xfId="10201" xr:uid="{E237DC12-6969-46B9-BEB8-59BF47688AC7}"/>
    <cellStyle name="Normal 2 2 6 2 7 3 2" xfId="20581" xr:uid="{2AC17149-8D77-4C66-9B64-E74F2D180A93}"/>
    <cellStyle name="Normal 2 2 6 2 7 4" xfId="22831" xr:uid="{2180F4CE-54F4-4334-B8BC-350373340C0E}"/>
    <cellStyle name="Normal 2 2 6 2 7 5" xfId="14915" xr:uid="{6C7199FC-4A5B-4644-B73C-9FD92807338A}"/>
    <cellStyle name="Normal 2 2 6 2 8" xfId="3795" xr:uid="{3DC452E1-1CA4-495A-BBE7-BA28DD8D8CA8}"/>
    <cellStyle name="Normal 2 2 6 2 8 2" xfId="8630" xr:uid="{2359EFA7-1177-40B1-A540-89631581AC54}"/>
    <cellStyle name="Normal 2 2 6 2 8 2 2" xfId="19010" xr:uid="{97C046AA-3D85-4DA4-95CF-1E9F0374DAB0}"/>
    <cellStyle name="Normal 2 2 6 2 8 3" xfId="11463" xr:uid="{8D1E2DDE-0A46-49A1-97D1-BE99B96D3287}"/>
    <cellStyle name="Normal 2 2 6 2 8 3 2" xfId="21843" xr:uid="{87787337-F20C-4DAF-989E-CB84C0CCECAE}"/>
    <cellStyle name="Normal 2 2 6 2 8 4" xfId="16177" xr:uid="{956371C3-846B-4513-8438-90381C4675D2}"/>
    <cellStyle name="Normal 2 2 6 2 9" xfId="5118" xr:uid="{5C4ACD4B-02FD-4CEF-A3D2-4E04A9F0C611}"/>
    <cellStyle name="Normal 2 2 6 2 9 2" xfId="14415" xr:uid="{260E15F7-FF2D-46CF-8555-BA8822FC5CA2}"/>
    <cellStyle name="Normal 2 2 6 3" xfId="767" xr:uid="{00000000-0005-0000-0000-0000AB040000}"/>
    <cellStyle name="Normal 2 2 6 3 10" xfId="9703" xr:uid="{4C3E2F2B-56B2-4CF4-96E5-96EDB012DA49}"/>
    <cellStyle name="Normal 2 2 6 3 10 2" xfId="20083" xr:uid="{DC4C3F4A-9533-46A9-9E89-A4555E3086C2}"/>
    <cellStyle name="Normal 2 2 6 3 11" xfId="24855" xr:uid="{E3A76C8A-2F6D-4F8D-A4BA-E63D7B8AF419}"/>
    <cellStyle name="Normal 2 2 6 3 12" xfId="12563" xr:uid="{5FB5965A-D485-4ACE-BAD5-9CC525EDB1AF}"/>
    <cellStyle name="Normal 2 2 6 3 2" xfId="2735" xr:uid="{00000000-0005-0000-0000-00002B040000}"/>
    <cellStyle name="Normal 2 2 6 3 2 2" xfId="3191" xr:uid="{00000000-0005-0000-0000-00002C040000}"/>
    <cellStyle name="Normal 2 2 6 3 2 2 2" xfId="6248" xr:uid="{E44AA17E-05A2-47E2-8395-59B103ABE9B4}"/>
    <cellStyle name="Normal 2 2 6 3 2 2 2 2" xfId="27122" xr:uid="{B3EE830C-9737-40AC-B774-DC1C1CDA2AC3}"/>
    <cellStyle name="Normal 2 2 6 3 2 2 2 3" xfId="15817" xr:uid="{D41E5751-026D-427F-8873-2102B9A0E2DA}"/>
    <cellStyle name="Normal 2 2 6 3 2 2 3" xfId="8270" xr:uid="{4F15D839-68EC-4AFB-B95C-AD303D81C0F5}"/>
    <cellStyle name="Normal 2 2 6 3 2 2 3 2" xfId="18650" xr:uid="{0941D33B-37E7-4FB9-8BDD-31ECB15DD03C}"/>
    <cellStyle name="Normal 2 2 6 3 2 2 4" xfId="11103" xr:uid="{AA5D45D2-B615-4681-905D-0A0D4F4CF0A8}"/>
    <cellStyle name="Normal 2 2 6 3 2 2 4 2" xfId="21483" xr:uid="{45B34AA5-B78E-46EE-8B6C-B69CC14AE78D}"/>
    <cellStyle name="Normal 2 2 6 3 2 2 5" xfId="25434" xr:uid="{DB672273-560C-4F9C-A8CF-761B73D83566}"/>
    <cellStyle name="Normal 2 2 6 3 2 2 6" xfId="13731" xr:uid="{668FCC29-7C50-4312-9C41-BAC872544AC2}"/>
    <cellStyle name="Normal 2 2 6 3 2 3" xfId="4299" xr:uid="{AF36B563-FC36-4796-A3A6-E1993E821E9D}"/>
    <cellStyle name="Normal 2 2 6 3 2 3 2" xfId="9070" xr:uid="{F175B39D-0BCE-4077-B094-FBA606ACB714}"/>
    <cellStyle name="Normal 2 2 6 3 2 3 2 2" xfId="29113" xr:uid="{7ACC3B77-734A-4C91-A47F-8FFBABF3EF56}"/>
    <cellStyle name="Normal 2 2 6 3 2 3 2 3" xfId="19450" xr:uid="{90426A97-6901-4D73-ACFF-6E4D5F24FB00}"/>
    <cellStyle name="Normal 2 2 6 3 2 3 3" xfId="11903" xr:uid="{E90BF0AC-1250-4A66-9DE8-9F93A865D89A}"/>
    <cellStyle name="Normal 2 2 6 3 2 3 3 2" xfId="22283" xr:uid="{A409580F-2461-4D9C-BA00-8347009ECB9C}"/>
    <cellStyle name="Normal 2 2 6 3 2 3 4" xfId="23062" xr:uid="{2FD785B8-6281-4902-A97E-AF9F93D90BCC}"/>
    <cellStyle name="Normal 2 2 6 3 2 3 5" xfId="16617" xr:uid="{94FE5296-6D54-4088-A379-492CD391DFE4}"/>
    <cellStyle name="Normal 2 2 6 3 2 4" xfId="5952" xr:uid="{E3D1BA83-E110-4070-ABE3-31455F14EECF}"/>
    <cellStyle name="Normal 2 2 6 3 2 4 2" xfId="28714" xr:uid="{C9B51B7B-BA27-4989-9B77-BFB6FEEC3C11}"/>
    <cellStyle name="Normal 2 2 6 3 2 4 3" xfId="15405" xr:uid="{20CA3628-CCFE-4F2B-844E-8FBCEFF9B7DA}"/>
    <cellStyle name="Normal 2 2 6 3 2 5" xfId="7858" xr:uid="{8509A51E-F4D4-43AF-8124-F96AF6EAB54C}"/>
    <cellStyle name="Normal 2 2 6 3 2 5 2" xfId="18238" xr:uid="{58C2555D-2438-45B4-9B64-3CAF8320319B}"/>
    <cellStyle name="Normal 2 2 6 3 2 6" xfId="10691" xr:uid="{35248E13-1CF6-4D3F-A839-08077937F647}"/>
    <cellStyle name="Normal 2 2 6 3 2 6 2" xfId="21071" xr:uid="{83687619-3CB4-42C4-9E00-6EC79E49A7BF}"/>
    <cellStyle name="Normal 2 2 6 3 2 7" xfId="23505" xr:uid="{A01A4261-FC07-442C-8D9A-17FE25863308}"/>
    <cellStyle name="Normal 2 2 6 3 2 8" xfId="13168" xr:uid="{1EA23027-6384-4BE0-89B2-3EA296E8FFEE}"/>
    <cellStyle name="Normal 2 2 6 3 3" xfId="3192" xr:uid="{00000000-0005-0000-0000-00002D040000}"/>
    <cellStyle name="Normal 2 2 6 3 3 2" xfId="4470" xr:uid="{D03A52A9-8653-4C41-9A28-8E98E897D3ED}"/>
    <cellStyle name="Normal 2 2 6 3 3 2 2" xfId="9241" xr:uid="{20DDAF65-0E91-4C94-8A20-E9554F74EB6D}"/>
    <cellStyle name="Normal 2 2 6 3 3 2 2 2" xfId="29230" xr:uid="{6827C6F6-99D4-44ED-A2FB-5741B27C3E44}"/>
    <cellStyle name="Normal 2 2 6 3 3 2 2 3" xfId="19621" xr:uid="{044F6EE3-1478-4DF6-805A-DAC9A06E9FD7}"/>
    <cellStyle name="Normal 2 2 6 3 3 2 3" xfId="12074" xr:uid="{A80DECAF-5FF3-4A7E-97AD-DD68C5184EDE}"/>
    <cellStyle name="Normal 2 2 6 3 3 2 3 2" xfId="22454" xr:uid="{77B21F3D-69BA-4E03-BFD5-FF6767435652}"/>
    <cellStyle name="Normal 2 2 6 3 3 2 4" xfId="24359" xr:uid="{A627CFC4-18FF-4911-B5E0-F00CA2CA1BE1}"/>
    <cellStyle name="Normal 2 2 6 3 3 2 5" xfId="16788" xr:uid="{41E8D57E-0898-4600-8B45-5C361F73F80D}"/>
    <cellStyle name="Normal 2 2 6 3 3 3" xfId="6249" xr:uid="{D55A819E-7CBD-4C4C-87F6-1352BB2121FA}"/>
    <cellStyle name="Normal 2 2 6 3 3 3 2" xfId="28259" xr:uid="{F55449F2-2BBE-4515-BF06-BC399FBB39BE}"/>
    <cellStyle name="Normal 2 2 6 3 3 3 3" xfId="15818" xr:uid="{AB63E61B-DF1C-41AA-A088-D991A00C7282}"/>
    <cellStyle name="Normal 2 2 6 3 3 4" xfId="8271" xr:uid="{490ABBA9-728D-4597-A084-EF8D5F57061F}"/>
    <cellStyle name="Normal 2 2 6 3 3 4 2" xfId="18651" xr:uid="{9D3C7B97-38B1-4510-9996-047A2F781E5F}"/>
    <cellStyle name="Normal 2 2 6 3 3 5" xfId="11104" xr:uid="{9E3BF72C-580C-4D36-B16E-04B1671D9201}"/>
    <cellStyle name="Normal 2 2 6 3 3 5 2" xfId="21484" xr:uid="{48F4F805-4B92-4084-AFEF-8783EEF5369B}"/>
    <cellStyle name="Normal 2 2 6 3 3 6" xfId="23801" xr:uid="{279D83EF-BFFF-4CA7-B6C2-FA5BB1B9598E}"/>
    <cellStyle name="Normal 2 2 6 3 3 7" xfId="13732" xr:uid="{E82538C7-D5CF-4C2C-B896-96B5B1D6732F}"/>
    <cellStyle name="Normal 2 2 6 3 4" xfId="3190" xr:uid="{00000000-0005-0000-0000-00002E040000}"/>
    <cellStyle name="Normal 2 2 6 3 4 2" xfId="6247" xr:uid="{AB61BC95-E1D2-4C7F-9E27-637375B52DE8}"/>
    <cellStyle name="Normal 2 2 6 3 4 2 2" xfId="28728" xr:uid="{37F78F17-D5CE-43E3-80C0-38223208C2D4}"/>
    <cellStyle name="Normal 2 2 6 3 4 2 3" xfId="15816" xr:uid="{D3DFF2FF-54D9-4183-BB09-9EE6CDDCB508}"/>
    <cellStyle name="Normal 2 2 6 3 4 3" xfId="8269" xr:uid="{21262C5E-45DD-408B-AAE8-F32E1D09324A}"/>
    <cellStyle name="Normal 2 2 6 3 4 3 2" xfId="18649" xr:uid="{67090179-1D90-4D36-BA32-A0967397BC40}"/>
    <cellStyle name="Normal 2 2 6 3 4 4" xfId="11102" xr:uid="{CA746757-EAF7-45AB-9E4D-50A54017AE93}"/>
    <cellStyle name="Normal 2 2 6 3 4 4 2" xfId="21482" xr:uid="{49E2FBDE-AD09-44C4-B9E9-07E28E6BC8FD}"/>
    <cellStyle name="Normal 2 2 6 3 4 5" xfId="24354" xr:uid="{16052B0A-7BE2-4385-8D41-C9A5844DC355}"/>
    <cellStyle name="Normal 2 2 6 3 4 6" xfId="13730" xr:uid="{7DB53946-566B-4CAD-BF90-3B847D9555DD}"/>
    <cellStyle name="Normal 2 2 6 3 5" xfId="2591" xr:uid="{00000000-0005-0000-0000-00002F040000}"/>
    <cellStyle name="Normal 2 2 6 3 5 2" xfId="5855" xr:uid="{C883B5AF-18F5-4388-ABB4-D72C87122743}"/>
    <cellStyle name="Normal 2 2 6 3 5 2 2" xfId="26934" xr:uid="{5A40FB34-956B-4526-BCE3-9614D21C9E93}"/>
    <cellStyle name="Normal 2 2 6 3 5 2 3" xfId="15262" xr:uid="{E94B3B5B-1644-4E26-928B-15FF78687728}"/>
    <cellStyle name="Normal 2 2 6 3 5 3" xfId="7715" xr:uid="{E1C381A5-BA63-4B96-8942-177F60E6A9C6}"/>
    <cellStyle name="Normal 2 2 6 3 5 3 2" xfId="18095" xr:uid="{ABCB03D5-EC80-40AD-B995-D7EDB6E2CA7F}"/>
    <cellStyle name="Normal 2 2 6 3 5 4" xfId="10548" xr:uid="{C5BB12D6-85EA-467C-A043-96B8CCF861A7}"/>
    <cellStyle name="Normal 2 2 6 3 5 4 2" xfId="20928" xr:uid="{F794C766-F5A4-4669-BF82-894589530290}"/>
    <cellStyle name="Normal 2 2 6 3 5 5" xfId="23619" xr:uid="{42A9F908-E0A3-4303-88B6-2D24B095DFFE}"/>
    <cellStyle name="Normal 2 2 6 3 5 6" xfId="12978" xr:uid="{2880477B-ED04-43B6-A0F4-A0DD907F21D8}"/>
    <cellStyle name="Normal 2 2 6 3 6" xfId="2330" xr:uid="{00000000-0005-0000-0000-00002A040000}"/>
    <cellStyle name="Normal 2 2 6 3 6 2" xfId="7456" xr:uid="{B959A3A8-48A6-4881-A410-74E64567F69E}"/>
    <cellStyle name="Normal 2 2 6 3 6 2 2" xfId="17836" xr:uid="{D409532D-8BBE-435F-BEBD-A89EDF2C4362}"/>
    <cellStyle name="Normal 2 2 6 3 6 3" xfId="10289" xr:uid="{B3C768DC-DF0A-4FF1-8D0F-D49D5A9E1F17}"/>
    <cellStyle name="Normal 2 2 6 3 6 3 2" xfId="20669" xr:uid="{20424838-F57D-4E3F-934D-E62956DB1E35}"/>
    <cellStyle name="Normal 2 2 6 3 6 4" xfId="23147" xr:uid="{6C7DB46A-CB8E-4767-A221-43C87A93B7DF}"/>
    <cellStyle name="Normal 2 2 6 3 6 5" xfId="15003" xr:uid="{58137D8A-5F2E-412F-A65D-DD4557451A70}"/>
    <cellStyle name="Normal 2 2 6 3 7" xfId="3845" xr:uid="{712F6ECE-2FCF-40FF-BC3A-B8E57455C658}"/>
    <cellStyle name="Normal 2 2 6 3 7 2" xfId="8677" xr:uid="{8801AC38-17ED-48C4-B15A-5EC496CB1189}"/>
    <cellStyle name="Normal 2 2 6 3 7 2 2" xfId="19057" xr:uid="{01EAAE53-7179-4F99-8C05-CDBA10542186}"/>
    <cellStyle name="Normal 2 2 6 3 7 3" xfId="11510" xr:uid="{B40DA53C-3E90-4116-9976-35490BC4F598}"/>
    <cellStyle name="Normal 2 2 6 3 7 3 2" xfId="21890" xr:uid="{2F776532-C363-4EA1-BE90-F85AFF70E5B9}"/>
    <cellStyle name="Normal 2 2 6 3 7 4" xfId="16224" xr:uid="{7D736926-DE92-4BAD-BB26-D0719308E154}"/>
    <cellStyle name="Normal 2 2 6 3 8" xfId="5120" xr:uid="{0D41CC50-3C09-47D8-9D04-FF0749EBE539}"/>
    <cellStyle name="Normal 2 2 6 3 8 2" xfId="14417" xr:uid="{4C44EB3C-92B7-4DF4-94B3-CBB25821F1A6}"/>
    <cellStyle name="Normal 2 2 6 3 9" xfId="6870" xr:uid="{67EEB3CB-5943-4F2C-A717-EB1EB3467721}"/>
    <cellStyle name="Normal 2 2 6 3 9 2" xfId="17250" xr:uid="{B3C0259A-3C51-4FD8-AD74-DF0716C38BAD}"/>
    <cellStyle name="Normal 2 2 6 4" xfId="768" xr:uid="{00000000-0005-0000-0000-0000AC040000}"/>
    <cellStyle name="Normal 2 2 6 4 2" xfId="3193" xr:uid="{00000000-0005-0000-0000-000031040000}"/>
    <cellStyle name="Normal 2 2 6 4 2 2" xfId="6250" xr:uid="{CB439588-1D5F-4005-8532-AF188C452CFA}"/>
    <cellStyle name="Normal 2 2 6 4 2 2 2" xfId="26731" xr:uid="{A61F4418-B64B-495C-8A31-614827CC5054}"/>
    <cellStyle name="Normal 2 2 6 4 2 2 3" xfId="15819" xr:uid="{B27AE241-0DD4-43AF-8FE3-F64AA791483B}"/>
    <cellStyle name="Normal 2 2 6 4 2 3" xfId="8272" xr:uid="{38EFA85C-082D-4ECE-A0AC-E6CBB8D45E4E}"/>
    <cellStyle name="Normal 2 2 6 4 2 3 2" xfId="18652" xr:uid="{17081F4A-10E4-4BEB-A3DD-8714A69DC71B}"/>
    <cellStyle name="Normal 2 2 6 4 2 4" xfId="11105" xr:uid="{AB647E7E-1D38-436E-B315-9751ECB1C453}"/>
    <cellStyle name="Normal 2 2 6 4 2 4 2" xfId="21485" xr:uid="{96F0541B-B4A5-4A30-AA34-B3D1F76A4527}"/>
    <cellStyle name="Normal 2 2 6 4 2 5" xfId="22997" xr:uid="{19A55A42-EF4F-4980-94B4-D4D545CBB56D}"/>
    <cellStyle name="Normal 2 2 6 4 2 6" xfId="13733" xr:uid="{D9031275-8D50-4DD1-9158-5A6601AD56D2}"/>
    <cellStyle name="Normal 2 2 6 4 3" xfId="2732" xr:uid="{00000000-0005-0000-0000-000032040000}"/>
    <cellStyle name="Normal 2 2 6 4 3 2" xfId="5949" xr:uid="{11B2852D-EDF7-4948-8623-C6242D2A565C}"/>
    <cellStyle name="Normal 2 2 6 4 3 2 2" xfId="28520" xr:uid="{B8A26FFE-FD78-420C-9DA2-1CE49CD93A72}"/>
    <cellStyle name="Normal 2 2 6 4 3 2 3" xfId="15402" xr:uid="{C30637F1-3D60-4C29-B383-B0542E07093A}"/>
    <cellStyle name="Normal 2 2 6 4 3 3" xfId="7855" xr:uid="{F1F9433B-0784-4153-9E12-4A4B4BF106CD}"/>
    <cellStyle name="Normal 2 2 6 4 3 3 2" xfId="18235" xr:uid="{4173CB35-3A2E-47F1-AA16-7B0E91E0B47E}"/>
    <cellStyle name="Normal 2 2 6 4 3 4" xfId="10688" xr:uid="{DCB347E5-4172-4DB5-B7FF-960D1BEC6F5A}"/>
    <cellStyle name="Normal 2 2 6 4 3 4 2" xfId="21068" xr:uid="{7D6A8905-8AC6-472E-93F1-89521DC82887}"/>
    <cellStyle name="Normal 2 2 6 4 3 5" xfId="25426" xr:uid="{A3D8D863-91FE-4A5A-B3FF-AEAB0AD23AC7}"/>
    <cellStyle name="Normal 2 2 6 4 3 6" xfId="13165" xr:uid="{8F0C0AEF-395A-44BD-A2DE-C4B39BBA0447}"/>
    <cellStyle name="Normal 2 2 6 4 4" xfId="4164" xr:uid="{0955D02B-ABE6-43BB-A2F0-E7BD877C50A1}"/>
    <cellStyle name="Normal 2 2 6 4 4 2" xfId="8935" xr:uid="{0F7D7877-6C21-48D3-9F5B-B4BC947A6719}"/>
    <cellStyle name="Normal 2 2 6 4 4 2 2" xfId="19315" xr:uid="{90F97ABE-9CA5-4539-94EF-79C5B2370B11}"/>
    <cellStyle name="Normal 2 2 6 4 4 3" xfId="11768" xr:uid="{C6512C9C-1DCE-4B4F-8549-4756852FD341}"/>
    <cellStyle name="Normal 2 2 6 4 4 3 2" xfId="22148" xr:uid="{25AFC8E6-F1E4-4611-B59B-A4D8AD2EC480}"/>
    <cellStyle name="Normal 2 2 6 4 4 4" xfId="24133" xr:uid="{A11D0DC3-5B44-4E74-BA89-53B7C535938D}"/>
    <cellStyle name="Normal 2 2 6 4 4 5" xfId="16482" xr:uid="{67E362AA-8D03-493D-957E-C45DFBA2D8E0}"/>
    <cellStyle name="Normal 2 2 6 4 5" xfId="5121" xr:uid="{F054F7C7-62F7-4116-B376-3EC374D865E7}"/>
    <cellStyle name="Normal 2 2 6 4 5 2" xfId="14418" xr:uid="{1B9BB4CB-0A06-49DF-ABF3-0EDFCF0F66D2}"/>
    <cellStyle name="Normal 2 2 6 4 6" xfId="6871" xr:uid="{9D58F73D-007B-4442-B32E-FCA7DC647B7E}"/>
    <cellStyle name="Normal 2 2 6 4 6 2" xfId="17251" xr:uid="{2C27107F-B77C-49B4-9A60-9E75B92D05E4}"/>
    <cellStyle name="Normal 2 2 6 4 7" xfId="9704" xr:uid="{118CD2BE-CE2D-4E3F-9EC0-A270E7B58A2D}"/>
    <cellStyle name="Normal 2 2 6 4 7 2" xfId="20084" xr:uid="{515A166A-0811-46E5-BD81-5274C64ACC04}"/>
    <cellStyle name="Normal 2 2 6 4 8" xfId="25106" xr:uid="{662F58D9-B0B3-404D-B0BA-5EF31AF847BF}"/>
    <cellStyle name="Normal 2 2 6 4 9" xfId="12721" xr:uid="{579D2275-C61E-415B-8BC5-51251ECF05D9}"/>
    <cellStyle name="Normal 2 2 6 5" xfId="3194" xr:uid="{00000000-0005-0000-0000-000033040000}"/>
    <cellStyle name="Normal 2 2 6 5 2" xfId="4471" xr:uid="{CBD07B7A-1544-404E-99B7-7AD42747BAF4}"/>
    <cellStyle name="Normal 2 2 6 5 2 2" xfId="9242" xr:uid="{CA8839B8-562D-4FEB-B1E5-229693210434}"/>
    <cellStyle name="Normal 2 2 6 5 2 2 2" xfId="29231" xr:uid="{7008ECDD-72A8-4384-9DE2-80A96C4C0FE1}"/>
    <cellStyle name="Normal 2 2 6 5 2 2 3" xfId="19622" xr:uid="{E250A443-58A5-4F1E-8887-54B5054E386F}"/>
    <cellStyle name="Normal 2 2 6 5 2 3" xfId="12075" xr:uid="{A7439361-3315-47F8-8836-473F23E19C0C}"/>
    <cellStyle name="Normal 2 2 6 5 2 3 2" xfId="22455" xr:uid="{8DA188E4-7D8C-4664-B87F-A2AC6C5358B8}"/>
    <cellStyle name="Normal 2 2 6 5 2 4" xfId="24069" xr:uid="{646BF25D-7858-4818-8FFB-C90EE6BB55BE}"/>
    <cellStyle name="Normal 2 2 6 5 2 5" xfId="16789" xr:uid="{85F5C205-8DAA-44DB-87A6-464B58944ED8}"/>
    <cellStyle name="Normal 2 2 6 5 3" xfId="6251" xr:uid="{895B147F-601B-4065-8645-5AD015666B32}"/>
    <cellStyle name="Normal 2 2 6 5 3 2" xfId="27913" xr:uid="{C45325C8-0CFF-4DC3-A87E-160F529C2D2B}"/>
    <cellStyle name="Normal 2 2 6 5 3 3" xfId="15820" xr:uid="{E7C8CA88-9C26-485E-B413-3C25F41487E1}"/>
    <cellStyle name="Normal 2 2 6 5 4" xfId="8273" xr:uid="{63A4AD72-30FC-40F9-8FB2-C73EA5B302F1}"/>
    <cellStyle name="Normal 2 2 6 5 4 2" xfId="18653" xr:uid="{66B849C8-0EA1-4C13-AF88-FE7571754B86}"/>
    <cellStyle name="Normal 2 2 6 5 5" xfId="11106" xr:uid="{5986780A-0B59-44F2-8E1F-FECB6B30AD7D}"/>
    <cellStyle name="Normal 2 2 6 5 5 2" xfId="21486" xr:uid="{BA19BD5D-A4AF-42F1-B58E-71A2A59A390D}"/>
    <cellStyle name="Normal 2 2 6 5 6" xfId="25223" xr:uid="{CEC419A5-CA5A-4DBB-B3B6-4C8BF7921A29}"/>
    <cellStyle name="Normal 2 2 6 5 7" xfId="13734" xr:uid="{8447C74C-ED2E-40B8-B030-E3008A10DE80}"/>
    <cellStyle name="Normal 2 2 6 6" xfId="2905" xr:uid="{00000000-0005-0000-0000-000034040000}"/>
    <cellStyle name="Normal 2 2 6 6 2" xfId="6090" xr:uid="{16CCF25F-2BD3-4135-9602-703A2BCB5A3C}"/>
    <cellStyle name="Normal 2 2 6 6 2 2" xfId="27702" xr:uid="{E10C9B2E-92BC-4CE7-926E-3F7744D6AE09}"/>
    <cellStyle name="Normal 2 2 6 6 2 3" xfId="15568" xr:uid="{426A488E-3F6F-4736-ABBE-26DF1BF33C1D}"/>
    <cellStyle name="Normal 2 2 6 6 3" xfId="8021" xr:uid="{78D8298A-1551-45ED-92A9-35D92C38DAC8}"/>
    <cellStyle name="Normal 2 2 6 6 3 2" xfId="18401" xr:uid="{11096A96-338B-4C74-9D7E-5DD9EEFC39F6}"/>
    <cellStyle name="Normal 2 2 6 6 4" xfId="10854" xr:uid="{A64EA007-8B20-4236-A1E1-D7AD8F2E0402}"/>
    <cellStyle name="Normal 2 2 6 6 4 2" xfId="21234" xr:uid="{A568604F-B051-45B5-B2AE-184A6C336636}"/>
    <cellStyle name="Normal 2 2 6 6 5" xfId="25278" xr:uid="{43C848A0-2D16-45DD-9695-5240E1C8FA92}"/>
    <cellStyle name="Normal 2 2 6 6 6" xfId="13419" xr:uid="{A33F8664-23C1-415E-AF6C-867349EDD5A7}"/>
    <cellStyle name="Normal 2 2 6 7" xfId="2488" xr:uid="{00000000-0005-0000-0000-000035040000}"/>
    <cellStyle name="Normal 2 2 6 7 2" xfId="5772" xr:uid="{76CAC20D-489B-4B80-AD7E-D302E50A89E9}"/>
    <cellStyle name="Normal 2 2 6 7 2 2" xfId="26467" xr:uid="{D18F8181-AC54-42E7-B8E9-3673541D1599}"/>
    <cellStyle name="Normal 2 2 6 7 2 3" xfId="15159" xr:uid="{30643F72-C803-4F70-A78F-77234816673F}"/>
    <cellStyle name="Normal 2 2 6 7 3" xfId="7612" xr:uid="{EB608BF7-F122-4D70-BD0D-248C68CE590A}"/>
    <cellStyle name="Normal 2 2 6 7 3 2" xfId="17992" xr:uid="{9BC7CEE9-1CB8-4489-93FE-B18739EEFB5A}"/>
    <cellStyle name="Normal 2 2 6 7 4" xfId="10445" xr:uid="{F98CD522-C74E-4D1E-9884-1EBA819EBE4C}"/>
    <cellStyle name="Normal 2 2 6 7 4 2" xfId="20825" xr:uid="{1B78D906-7CBB-4C14-8AEE-11AAE0094DCB}"/>
    <cellStyle name="Normal 2 2 6 7 5" xfId="24942" xr:uid="{0BDC3D58-65E9-4A77-A03E-5C78897CB417}"/>
    <cellStyle name="Normal 2 2 6 7 6" xfId="12875" xr:uid="{A61C95EC-B2BA-4019-8830-F0EC110B5898}"/>
    <cellStyle name="Normal 2 2 6 8" xfId="2182" xr:uid="{00000000-0005-0000-0000-00001E040000}"/>
    <cellStyle name="Normal 2 2 6 8 2" xfId="7308" xr:uid="{6FC49187-1498-4000-B451-C8FB2596069A}"/>
    <cellStyle name="Normal 2 2 6 8 2 2" xfId="17688" xr:uid="{79745B4B-26CA-4AC5-AE20-0B3FB148D3D9}"/>
    <cellStyle name="Normal 2 2 6 8 3" xfId="10141" xr:uid="{C57AE7CB-C828-480E-A737-28460381E7A3}"/>
    <cellStyle name="Normal 2 2 6 8 3 2" xfId="20521" xr:uid="{E3DE3E9B-B822-4C8F-AD42-AEE9F96751B6}"/>
    <cellStyle name="Normal 2 2 6 8 4" xfId="24879" xr:uid="{C13717B4-B448-4C7A-AC0F-334D441DECE9}"/>
    <cellStyle name="Normal 2 2 6 8 5" xfId="14855" xr:uid="{B26FC4E8-4B10-4E19-A201-225B353C08D8}"/>
    <cellStyle name="Normal 2 2 6 9" xfId="3937" xr:uid="{4F71D83A-959D-475E-9D25-7D6B36415D87}"/>
    <cellStyle name="Normal 2 2 6 9 2" xfId="8768" xr:uid="{96233D5B-8A89-48F1-9A57-B9BB5A2D37F7}"/>
    <cellStyle name="Normal 2 2 6 9 2 2" xfId="19148" xr:uid="{C662E802-04A3-4507-9901-49DF157CDFAB}"/>
    <cellStyle name="Normal 2 2 6 9 3" xfId="11601" xr:uid="{37797751-1450-47F8-9DE4-6D15B02F0F8C}"/>
    <cellStyle name="Normal 2 2 6 9 3 2" xfId="21981" xr:uid="{A0CF1402-2736-4402-90DC-2EE07E6D4E1F}"/>
    <cellStyle name="Normal 2 2 6 9 4" xfId="16315" xr:uid="{D1D6B85D-8E12-4532-AB67-4098610E0955}"/>
    <cellStyle name="Normal 2 2 7" xfId="769" xr:uid="{00000000-0005-0000-0000-0000AD040000}"/>
    <cellStyle name="Normal 2 2 7 10" xfId="5122" xr:uid="{97DE0FAD-FD61-428C-B324-15458C6A0DE0}"/>
    <cellStyle name="Normal 2 2 7 10 2" xfId="14419" xr:uid="{5A552025-BB63-47C8-A716-65B49A2A9EB2}"/>
    <cellStyle name="Normal 2 2 7 11" xfId="6872" xr:uid="{1FBE5570-8EB9-4FA4-89F2-2A70BF75E24B}"/>
    <cellStyle name="Normal 2 2 7 11 2" xfId="17252" xr:uid="{8F1A0535-AADD-49A8-B8C7-E616384AD067}"/>
    <cellStyle name="Normal 2 2 7 12" xfId="9705" xr:uid="{32224345-8BBA-42D9-98F0-CE4FAE9AE546}"/>
    <cellStyle name="Normal 2 2 7 12 2" xfId="20085" xr:uid="{CD5807E9-F3EE-4241-B288-F1ADAD15438D}"/>
    <cellStyle name="Normal 2 2 7 13" xfId="23475" xr:uid="{415A84E5-3159-4712-8FD1-985112B084C9}"/>
    <cellStyle name="Normal 2 2 7 14" xfId="12447" xr:uid="{CCF5E73B-3EDA-4F88-A85B-AD221AFC95BD}"/>
    <cellStyle name="Normal 2 2 7 2" xfId="770" xr:uid="{00000000-0005-0000-0000-0000AE040000}"/>
    <cellStyle name="Normal 2 2 7 2 10" xfId="9706" xr:uid="{96B7BC76-69A9-41C1-9071-99C298FB4CFB}"/>
    <cellStyle name="Normal 2 2 7 2 10 2" xfId="20086" xr:uid="{94D6349B-CF0D-4CAC-BB03-F05F5F955F3C}"/>
    <cellStyle name="Normal 2 2 7 2 11" xfId="25196" xr:uid="{970A88EF-7558-4745-BAD3-842CFCCC2476}"/>
    <cellStyle name="Normal 2 2 7 2 12" xfId="12564" xr:uid="{14A48E73-5367-44A3-A89F-BE47A5943D14}"/>
    <cellStyle name="Normal 2 2 7 2 2" xfId="771" xr:uid="{00000000-0005-0000-0000-0000AF040000}"/>
    <cellStyle name="Normal 2 2 7 2 2 2" xfId="3196" xr:uid="{00000000-0005-0000-0000-000039040000}"/>
    <cellStyle name="Normal 2 2 7 2 2 2 2" xfId="6253" xr:uid="{8B11C461-0E06-45AB-BD28-47EC1E74397F}"/>
    <cellStyle name="Normal 2 2 7 2 2 2 2 2" xfId="27097" xr:uid="{A2CCF78B-5DD6-47A7-84C9-8DA8F0D392B4}"/>
    <cellStyle name="Normal 2 2 7 2 2 2 2 3" xfId="27664" xr:uid="{5120584F-076D-44DE-8E1C-FDF7DE413BEE}"/>
    <cellStyle name="Normal 2 2 7 2 2 2 2 4" xfId="15822" xr:uid="{88F2C3A9-307E-4134-B781-3A57D5248454}"/>
    <cellStyle name="Normal 2 2 7 2 2 2 3" xfId="8275" xr:uid="{7BE2E20E-F2EA-49A6-9ACC-66CECE11E9F9}"/>
    <cellStyle name="Normal 2 2 7 2 2 2 3 2" xfId="28881" xr:uid="{AEB2A2CB-9366-4AE7-8001-9CBCA404FA79}"/>
    <cellStyle name="Normal 2 2 7 2 2 2 3 3" xfId="18655" xr:uid="{73B34709-9830-4084-8A92-2F31CF5ACFC4}"/>
    <cellStyle name="Normal 2 2 7 2 2 2 4" xfId="11108" xr:uid="{F4CFA1E6-1823-474B-A36C-6B8D54B5BE31}"/>
    <cellStyle name="Normal 2 2 7 2 2 2 4 2" xfId="21488" xr:uid="{6046E642-0BB4-46AC-9CF4-488A10B6EBD7}"/>
    <cellStyle name="Normal 2 2 7 2 2 2 5" xfId="25172" xr:uid="{0C8150D5-790E-4464-88E3-73F177477228}"/>
    <cellStyle name="Normal 2 2 7 2 2 2 6" xfId="13736" xr:uid="{02216744-12C4-4C6E-A890-ECFFA8F6FE2F}"/>
    <cellStyle name="Normal 2 2 7 2 2 3" xfId="4301" xr:uid="{5BF1446D-7DBC-47F3-8E2E-3AC34E7B0E6E}"/>
    <cellStyle name="Normal 2 2 7 2 2 3 2" xfId="9072" xr:uid="{BE47E111-92AC-4C0C-8529-002B140A12F9}"/>
    <cellStyle name="Normal 2 2 7 2 2 3 2 2" xfId="29115" xr:uid="{43363453-912B-4F5E-851B-25802F134C88}"/>
    <cellStyle name="Normal 2 2 7 2 2 3 2 3" xfId="19452" xr:uid="{4D73426A-9A7A-4ACD-A503-0CEFB7FC3F61}"/>
    <cellStyle name="Normal 2 2 7 2 2 3 3" xfId="11905" xr:uid="{88B15B4F-B2C9-43F1-8EF5-28198862C72D}"/>
    <cellStyle name="Normal 2 2 7 2 2 3 3 2" xfId="22285" xr:uid="{6755AD40-28FB-4E7D-A94B-D136868330C0}"/>
    <cellStyle name="Normal 2 2 7 2 2 3 4" xfId="23311" xr:uid="{0D01CC80-EC2F-491C-8FB7-AC748902593B}"/>
    <cellStyle name="Normal 2 2 7 2 2 3 5" xfId="16619" xr:uid="{DAF76C26-DB75-47F7-8EBA-DF102241B8B3}"/>
    <cellStyle name="Normal 2 2 7 2 2 4" xfId="5124" xr:uid="{829582CC-8806-4FA3-A337-62363E98AB53}"/>
    <cellStyle name="Normal 2 2 7 2 2 4 2" xfId="25882" xr:uid="{A51740CD-DFD9-4F10-A675-5809E6580706}"/>
    <cellStyle name="Normal 2 2 7 2 2 4 3" xfId="14421" xr:uid="{22F09D4F-0AD0-4215-AD98-2BDBBCF02486}"/>
    <cellStyle name="Normal 2 2 7 2 2 5" xfId="6874" xr:uid="{29BDE919-A952-42B7-9861-EEE06193E0CD}"/>
    <cellStyle name="Normal 2 2 7 2 2 5 2" xfId="17254" xr:uid="{C8AB0511-E919-4E33-9EA1-139219EE4BA6}"/>
    <cellStyle name="Normal 2 2 7 2 2 6" xfId="9707" xr:uid="{4EA87817-1414-45A3-8CDC-010B98153A50}"/>
    <cellStyle name="Normal 2 2 7 2 2 6 2" xfId="20087" xr:uid="{140904F0-1D4A-4C7A-94F9-38C6FCBB4593}"/>
    <cellStyle name="Normal 2 2 7 2 2 7" xfId="23575" xr:uid="{75409168-E756-4EE6-92D5-D0BEB4372556}"/>
    <cellStyle name="Normal 2 2 7 2 2 8" xfId="13170" xr:uid="{8E17ED30-0202-45B1-AF39-E9ECBB348417}"/>
    <cellStyle name="Normal 2 2 7 2 3" xfId="3197" xr:uid="{00000000-0005-0000-0000-00003A040000}"/>
    <cellStyle name="Normal 2 2 7 2 3 2" xfId="4472" xr:uid="{D6D0C682-5969-4AC5-9296-5C9390C11DD7}"/>
    <cellStyle name="Normal 2 2 7 2 3 2 2" xfId="9243" xr:uid="{ED2845A6-9518-4346-9FDE-1F0839C90A5B}"/>
    <cellStyle name="Normal 2 2 7 2 3 2 2 2" xfId="29232" xr:uid="{045A4F97-EE36-42E4-AD16-B94B3C10FB01}"/>
    <cellStyle name="Normal 2 2 7 2 3 2 2 3" xfId="19623" xr:uid="{9FB96ECF-A0C4-42EF-8303-C99252B9D45F}"/>
    <cellStyle name="Normal 2 2 7 2 3 2 3" xfId="12076" xr:uid="{B344CE8A-4F10-4CDB-9883-E7ED2F225F10}"/>
    <cellStyle name="Normal 2 2 7 2 3 2 3 2" xfId="22456" xr:uid="{D9F654AB-3DCA-43C0-9942-68D3398C16E2}"/>
    <cellStyle name="Normal 2 2 7 2 3 2 4" xfId="23183" xr:uid="{9277E302-6DAB-407E-9C1D-A5D8F6A355C6}"/>
    <cellStyle name="Normal 2 2 7 2 3 2 5" xfId="16790" xr:uid="{71B25BC7-30E6-4D6A-AB81-F9522879AEA8}"/>
    <cellStyle name="Normal 2 2 7 2 3 3" xfId="6254" xr:uid="{CEDDA396-6283-461F-9196-E75D991EE142}"/>
    <cellStyle name="Normal 2 2 7 2 3 3 2" xfId="27032" xr:uid="{FAF40926-BBA6-40FB-A9B8-993BF85ACA13}"/>
    <cellStyle name="Normal 2 2 7 2 3 3 3" xfId="15823" xr:uid="{41B0010C-AC18-47D0-ABF8-05B957E3ACEA}"/>
    <cellStyle name="Normal 2 2 7 2 3 4" xfId="8276" xr:uid="{3A501C5D-B598-42DE-AA9C-2D0B185BE320}"/>
    <cellStyle name="Normal 2 2 7 2 3 4 2" xfId="18656" xr:uid="{98154A14-30EF-498C-BD93-16585A4C902D}"/>
    <cellStyle name="Normal 2 2 7 2 3 5" xfId="11109" xr:uid="{07C0A32C-C2F8-4C30-BA14-3A2352C2684B}"/>
    <cellStyle name="Normal 2 2 7 2 3 5 2" xfId="21489" xr:uid="{27D4A009-BAD5-4E39-9EB7-8502857800DF}"/>
    <cellStyle name="Normal 2 2 7 2 3 6" xfId="25135" xr:uid="{6DFABF6E-1F9B-4625-BDF1-C54002BA0E42}"/>
    <cellStyle name="Normal 2 2 7 2 3 7" xfId="13737" xr:uid="{44024F55-7CC3-4707-8DC4-26D77126A2E3}"/>
    <cellStyle name="Normal 2 2 7 2 4" xfId="3195" xr:uid="{00000000-0005-0000-0000-00003B040000}"/>
    <cellStyle name="Normal 2 2 7 2 4 2" xfId="6252" xr:uid="{A7A1CCB2-E3D0-43EA-8197-34A7C09AEF96}"/>
    <cellStyle name="Normal 2 2 7 2 4 2 2" xfId="27155" xr:uid="{3E2FF402-3FDD-43AC-8ABB-5AAA0B77C2CE}"/>
    <cellStyle name="Normal 2 2 7 2 4 2 3" xfId="15821" xr:uid="{1D5EA078-8212-4425-8345-5A255D9DAD6E}"/>
    <cellStyle name="Normal 2 2 7 2 4 3" xfId="8274" xr:uid="{C74BA113-14D3-4CB9-B20E-273E7EB6FD33}"/>
    <cellStyle name="Normal 2 2 7 2 4 3 2" xfId="18654" xr:uid="{E6C0D189-9183-442D-9D68-7E282810D9F1}"/>
    <cellStyle name="Normal 2 2 7 2 4 4" xfId="11107" xr:uid="{BA254123-1B17-4C76-85E0-9AB7220FD05C}"/>
    <cellStyle name="Normal 2 2 7 2 4 4 2" xfId="21487" xr:uid="{D47D7829-4F01-405F-9CD6-6DE623E2F170}"/>
    <cellStyle name="Normal 2 2 7 2 4 5" xfId="23441" xr:uid="{CF19129B-7CF2-4FAA-8889-965D44A5F84E}"/>
    <cellStyle name="Normal 2 2 7 2 4 6" xfId="13735" xr:uid="{A2FEC267-718D-44B3-A1DD-EB431AD8109B}"/>
    <cellStyle name="Normal 2 2 7 2 5" xfId="2522" xr:uid="{00000000-0005-0000-0000-00003C040000}"/>
    <cellStyle name="Normal 2 2 7 2 5 2" xfId="5798" xr:uid="{23A0BEF1-34F6-404A-814A-EEB3AB3D6CC9}"/>
    <cellStyle name="Normal 2 2 7 2 5 2 2" xfId="28745" xr:uid="{383549BB-5F0D-44D9-A695-FB8092A97676}"/>
    <cellStyle name="Normal 2 2 7 2 5 2 3" xfId="15193" xr:uid="{C9121AAE-BCE2-4E47-A76D-C5EFDF2C471C}"/>
    <cellStyle name="Normal 2 2 7 2 5 3" xfId="7646" xr:uid="{ADEA8325-5E94-48BA-B7EE-99860C3CA05E}"/>
    <cellStyle name="Normal 2 2 7 2 5 3 2" xfId="18026" xr:uid="{97FAF7B9-8F45-4792-B0F2-58B344511F34}"/>
    <cellStyle name="Normal 2 2 7 2 5 4" xfId="10479" xr:uid="{B1F3EEF4-88D2-4FD9-BBC4-8072DF524313}"/>
    <cellStyle name="Normal 2 2 7 2 5 4 2" xfId="20859" xr:uid="{F439DE09-43CA-43ED-A509-79F09AF9D346}"/>
    <cellStyle name="Normal 2 2 7 2 5 5" xfId="24865" xr:uid="{DFC9CDCE-CD34-4F68-AC8B-3E978F5E142E}"/>
    <cellStyle name="Normal 2 2 7 2 5 6" xfId="12909" xr:uid="{F0FAC557-219A-4CC5-87C5-59F8BD421481}"/>
    <cellStyle name="Normal 2 2 7 2 6" xfId="2331" xr:uid="{00000000-0005-0000-0000-000037040000}"/>
    <cellStyle name="Normal 2 2 7 2 6 2" xfId="7457" xr:uid="{AA518F21-B686-48E8-B898-EC04D5D2B410}"/>
    <cellStyle name="Normal 2 2 7 2 6 2 2" xfId="17837" xr:uid="{4F3935D6-4461-4126-B862-3FF94E3FD125}"/>
    <cellStyle name="Normal 2 2 7 2 6 3" xfId="10290" xr:uid="{11BC9346-AD29-4F36-90D3-7C872D157AFB}"/>
    <cellStyle name="Normal 2 2 7 2 6 3 2" xfId="20670" xr:uid="{9B00FE18-2CDF-413E-A2B7-1C59FA4D06DA}"/>
    <cellStyle name="Normal 2 2 7 2 6 4" xfId="23209" xr:uid="{A3C83875-F8A8-4E4D-9003-627B13C89284}"/>
    <cellStyle name="Normal 2 2 7 2 6 5" xfId="15004" xr:uid="{CA5708F2-7C54-4703-8E71-37C3A0A7BB5E}"/>
    <cellStyle name="Normal 2 2 7 2 7" xfId="3846" xr:uid="{D771F0E0-C0AC-4977-97D7-6CCA4D9AA339}"/>
    <cellStyle name="Normal 2 2 7 2 7 2" xfId="8678" xr:uid="{0C570D39-C3EB-435E-96B0-04A4C5B12501}"/>
    <cellStyle name="Normal 2 2 7 2 7 2 2" xfId="19058" xr:uid="{48824E7D-FEE0-4B8B-AE88-C8DEE2217EA4}"/>
    <cellStyle name="Normal 2 2 7 2 7 3" xfId="11511" xr:uid="{1299A268-0595-4B2F-A6DE-39BA0E2E8536}"/>
    <cellStyle name="Normal 2 2 7 2 7 3 2" xfId="21891" xr:uid="{887E6F02-517A-43A6-8954-2FC1E9DA644D}"/>
    <cellStyle name="Normal 2 2 7 2 7 4" xfId="16225" xr:uid="{94FED017-C12D-47E2-A831-420BF6B109B2}"/>
    <cellStyle name="Normal 2 2 7 2 8" xfId="5123" xr:uid="{ADAE79B2-4B97-4577-89B0-127316D79130}"/>
    <cellStyle name="Normal 2 2 7 2 8 2" xfId="14420" xr:uid="{CE00637D-9DCD-4172-9738-12F69E7ACD9A}"/>
    <cellStyle name="Normal 2 2 7 2 9" xfId="6873" xr:uid="{4FACCF4B-8810-4D34-B90E-8A139B2A6C5C}"/>
    <cellStyle name="Normal 2 2 7 2 9 2" xfId="17253" xr:uid="{FD74E31E-4DE3-469F-9005-4292C928A904}"/>
    <cellStyle name="Normal 2 2 7 3" xfId="772" xr:uid="{00000000-0005-0000-0000-0000B0040000}"/>
    <cellStyle name="Normal 2 2 7 3 10" xfId="23006" xr:uid="{F17254B3-5808-4371-AB5E-AFEDFD4B5483}"/>
    <cellStyle name="Normal 2 2 7 3 11" xfId="12722" xr:uid="{178C3338-824D-4C4A-8A4E-D25A680F0A44}"/>
    <cellStyle name="Normal 2 2 7 3 2" xfId="2736" xr:uid="{00000000-0005-0000-0000-00003E040000}"/>
    <cellStyle name="Normal 2 2 7 3 2 2" xfId="3199" xr:uid="{00000000-0005-0000-0000-00003F040000}"/>
    <cellStyle name="Normal 2 2 7 3 2 2 2" xfId="6256" xr:uid="{1A212D7B-5846-4C44-AAAC-EBFBC95895B4}"/>
    <cellStyle name="Normal 2 2 7 3 2 2 2 2" xfId="27548" xr:uid="{F3E218AA-116F-45C5-86B0-CAD0C1827EF6}"/>
    <cellStyle name="Normal 2 2 7 3 2 2 2 3" xfId="15825" xr:uid="{3C4B6901-F247-4586-BE1B-C5C9D4C80ACA}"/>
    <cellStyle name="Normal 2 2 7 3 2 2 3" xfId="8278" xr:uid="{CA3C5097-3312-4E1C-A313-E9DC851AE2C4}"/>
    <cellStyle name="Normal 2 2 7 3 2 2 3 2" xfId="18658" xr:uid="{4F701770-DC31-413F-9135-9FE178093DCF}"/>
    <cellStyle name="Normal 2 2 7 3 2 2 4" xfId="11111" xr:uid="{789F14F5-2087-4FE2-9F62-717D858521BC}"/>
    <cellStyle name="Normal 2 2 7 3 2 2 4 2" xfId="21491" xr:uid="{4904FFD4-0B5B-499F-A0DA-8C684E0A2E6D}"/>
    <cellStyle name="Normal 2 2 7 3 2 2 5" xfId="24138" xr:uid="{0E5E244E-A51D-4D1E-8426-6A6B11BCF3E7}"/>
    <cellStyle name="Normal 2 2 7 3 2 2 6" xfId="13739" xr:uid="{E87C28D9-8A87-48F5-93CB-BCB19802B7CE}"/>
    <cellStyle name="Normal 2 2 7 3 2 3" xfId="4302" xr:uid="{EAF366F8-D447-4075-81DF-515D051DD7C2}"/>
    <cellStyle name="Normal 2 2 7 3 2 3 2" xfId="9073" xr:uid="{556CF877-2043-4BA3-B28F-234F15C1AEEA}"/>
    <cellStyle name="Normal 2 2 7 3 2 3 2 2" xfId="29116" xr:uid="{021A0685-800E-4150-8DAD-FE739C4E024A}"/>
    <cellStyle name="Normal 2 2 7 3 2 3 2 3" xfId="19453" xr:uid="{DD452560-2B8B-49DC-826C-6448540E28C2}"/>
    <cellStyle name="Normal 2 2 7 3 2 3 3" xfId="11906" xr:uid="{E7745375-D0FA-4318-B53C-3CDB4467A48B}"/>
    <cellStyle name="Normal 2 2 7 3 2 3 3 2" xfId="22286" xr:uid="{9EA5C9C2-28B6-4309-AF57-177710D515A7}"/>
    <cellStyle name="Normal 2 2 7 3 2 3 4" xfId="23549" xr:uid="{6897237D-6A89-4CCD-9989-063E5488F7C7}"/>
    <cellStyle name="Normal 2 2 7 3 2 3 5" xfId="16620" xr:uid="{A0E2F83C-CEF0-46C9-B482-21FDD2B95E65}"/>
    <cellStyle name="Normal 2 2 7 3 2 4" xfId="5953" xr:uid="{DE040285-1C97-4EC5-981F-0884DD59A246}"/>
    <cellStyle name="Normal 2 2 7 3 2 4 2" xfId="27342" xr:uid="{C304F024-8373-44EF-8702-1365F2D427CD}"/>
    <cellStyle name="Normal 2 2 7 3 2 4 3" xfId="15406" xr:uid="{83F001C6-1E3E-4BEF-A578-6A98F78A5346}"/>
    <cellStyle name="Normal 2 2 7 3 2 5" xfId="7859" xr:uid="{2339EDD1-F2C1-42F8-A2DB-FAD34473DCFC}"/>
    <cellStyle name="Normal 2 2 7 3 2 5 2" xfId="18239" xr:uid="{C8AD0386-3040-46F1-B645-6655476B4E1C}"/>
    <cellStyle name="Normal 2 2 7 3 2 6" xfId="10692" xr:uid="{4E2A75C5-D6E1-4366-B646-1EA5470A1E7B}"/>
    <cellStyle name="Normal 2 2 7 3 2 6 2" xfId="21072" xr:uid="{9B0F25AF-5BD6-4B90-A454-D00D5EA39529}"/>
    <cellStyle name="Normal 2 2 7 3 2 7" xfId="25133" xr:uid="{E830B5F4-CEBC-4DFD-B7C5-8C2032ABC27D}"/>
    <cellStyle name="Normal 2 2 7 3 2 8" xfId="13171" xr:uid="{DAF114F1-DD70-4554-94B8-AEA3F3E71683}"/>
    <cellStyle name="Normal 2 2 7 3 3" xfId="3200" xr:uid="{00000000-0005-0000-0000-000040040000}"/>
    <cellStyle name="Normal 2 2 7 3 3 2" xfId="4473" xr:uid="{0428E46A-93CA-416A-8A3D-64F2AF294697}"/>
    <cellStyle name="Normal 2 2 7 3 3 2 2" xfId="9244" xr:uid="{7F6CBD5B-9D8F-4693-97C1-702733C70EEF}"/>
    <cellStyle name="Normal 2 2 7 3 3 2 2 2" xfId="29233" xr:uid="{4E15FF19-501D-4EF1-9C91-2E64E0E8506B}"/>
    <cellStyle name="Normal 2 2 7 3 3 2 2 3" xfId="19624" xr:uid="{73AA55D1-3CF8-4142-979A-740880D272DD}"/>
    <cellStyle name="Normal 2 2 7 3 3 2 3" xfId="12077" xr:uid="{DE2C7111-8310-472C-9C0D-BDF10E297E82}"/>
    <cellStyle name="Normal 2 2 7 3 3 2 3 2" xfId="22457" xr:uid="{27BD705E-F3E4-4F7C-996B-87B1BC251D6C}"/>
    <cellStyle name="Normal 2 2 7 3 3 2 4" xfId="24392" xr:uid="{58A0A0B9-BE64-483A-ABB4-854BC81CB446}"/>
    <cellStyle name="Normal 2 2 7 3 3 2 5" xfId="16791" xr:uid="{6C66086D-972D-42D1-8497-F58F520E4481}"/>
    <cellStyle name="Normal 2 2 7 3 3 3" xfId="6257" xr:uid="{D940372C-13D7-4285-9FDE-3B180C7240FF}"/>
    <cellStyle name="Normal 2 2 7 3 3 3 2" xfId="27756" xr:uid="{F28E13FF-310C-4A09-BC29-966A74D8A060}"/>
    <cellStyle name="Normal 2 2 7 3 3 3 3" xfId="15826" xr:uid="{7BCAF169-B59A-4731-AF05-776ADEDAE458}"/>
    <cellStyle name="Normal 2 2 7 3 3 4" xfId="8279" xr:uid="{C8B16FE4-4C61-4173-A19E-762D85240BFE}"/>
    <cellStyle name="Normal 2 2 7 3 3 4 2" xfId="18659" xr:uid="{347D0C6D-BD62-4E72-8C14-0AA1A467D708}"/>
    <cellStyle name="Normal 2 2 7 3 3 5" xfId="11112" xr:uid="{73022351-1C26-4939-AA38-289D77681BAD}"/>
    <cellStyle name="Normal 2 2 7 3 3 5 2" xfId="21492" xr:uid="{D838C5FD-0A15-4C6C-A084-82D9C901D236}"/>
    <cellStyle name="Normal 2 2 7 3 3 6" xfId="24000" xr:uid="{EDDCD52D-04C6-4A80-B038-2BF9C8415521}"/>
    <cellStyle name="Normal 2 2 7 3 3 7" xfId="13740" xr:uid="{7A73E4B7-EDEC-4FA0-8605-ADE538C01436}"/>
    <cellStyle name="Normal 2 2 7 3 4" xfId="3198" xr:uid="{00000000-0005-0000-0000-000041040000}"/>
    <cellStyle name="Normal 2 2 7 3 4 2" xfId="6255" xr:uid="{CF60C740-2E1F-4CDA-B4B6-BF87756449D4}"/>
    <cellStyle name="Normal 2 2 7 3 4 2 2" xfId="28392" xr:uid="{E8B8B9A0-5C61-4A77-A708-D915FD490F3B}"/>
    <cellStyle name="Normal 2 2 7 3 4 2 3" xfId="15824" xr:uid="{B7F0F487-D0C5-4F3F-9339-B478FB99E6AA}"/>
    <cellStyle name="Normal 2 2 7 3 4 3" xfId="8277" xr:uid="{2DBAAF1C-E8D3-4763-8820-5C030BFC6E29}"/>
    <cellStyle name="Normal 2 2 7 3 4 3 2" xfId="18657" xr:uid="{5AA4104F-80A6-4B4D-9D4D-25CF2EBC49CE}"/>
    <cellStyle name="Normal 2 2 7 3 4 4" xfId="11110" xr:uid="{A5022C64-CA5C-4256-9DC0-7C397D74943E}"/>
    <cellStyle name="Normal 2 2 7 3 4 4 2" xfId="21490" xr:uid="{6BDC3A3E-EE03-40BD-B52A-5ADF54128D69}"/>
    <cellStyle name="Normal 2 2 7 3 4 5" xfId="25562" xr:uid="{7B928967-CE5D-43D5-BB33-45736C0C119C}"/>
    <cellStyle name="Normal 2 2 7 3 4 6" xfId="13738" xr:uid="{394C640A-B5E2-4187-B7A5-490C8C461537}"/>
    <cellStyle name="Normal 2 2 7 3 5" xfId="2625" xr:uid="{00000000-0005-0000-0000-000042040000}"/>
    <cellStyle name="Normal 2 2 7 3 5 2" xfId="5886" xr:uid="{92CD74B9-44AB-49EB-BBE1-72D7E5630C7A}"/>
    <cellStyle name="Normal 2 2 7 3 5 2 2" xfId="26777" xr:uid="{0E0DCD71-F50E-424A-9F99-47DD45A2B674}"/>
    <cellStyle name="Normal 2 2 7 3 5 2 3" xfId="15296" xr:uid="{3F30FFEF-1A10-4243-A3EC-617D5088BDDA}"/>
    <cellStyle name="Normal 2 2 7 3 5 3" xfId="7749" xr:uid="{635E3C12-C886-44F6-9770-79ED6BFD1FC8}"/>
    <cellStyle name="Normal 2 2 7 3 5 3 2" xfId="18129" xr:uid="{F0ABDD48-8ABA-4593-94C5-CDB5D41E58DC}"/>
    <cellStyle name="Normal 2 2 7 3 5 4" xfId="10582" xr:uid="{17F5AA6E-126A-4164-9FEF-F05FAF4848F8}"/>
    <cellStyle name="Normal 2 2 7 3 5 4 2" xfId="20962" xr:uid="{199B1EF3-438D-427A-93F2-7478C7AA5889}"/>
    <cellStyle name="Normal 2 2 7 3 5 5" xfId="23744" xr:uid="{CC56BE07-5218-4782-8B3F-5BFD9E3B6494}"/>
    <cellStyle name="Normal 2 2 7 3 5 6" xfId="13012" xr:uid="{B4923DA2-90D7-4352-9E97-CED1C3F86706}"/>
    <cellStyle name="Normal 2 2 7 3 6" xfId="4165" xr:uid="{0EECCB69-E2A2-4D79-984C-AEA068311F16}"/>
    <cellStyle name="Normal 2 2 7 3 6 2" xfId="8936" xr:uid="{9C2642DB-2BEA-40C7-A32B-E7BCFF1109E9}"/>
    <cellStyle name="Normal 2 2 7 3 6 2 2" xfId="19316" xr:uid="{43F78813-33B4-4BF0-862C-D45B3E52C6CD}"/>
    <cellStyle name="Normal 2 2 7 3 6 3" xfId="11769" xr:uid="{7FB2A010-4F86-413B-A29B-80AFBA0C83FD}"/>
    <cellStyle name="Normal 2 2 7 3 6 3 2" xfId="22149" xr:uid="{33525C46-7CBE-4205-927F-564236BD8343}"/>
    <cellStyle name="Normal 2 2 7 3 6 4" xfId="23721" xr:uid="{9BC8BB49-D765-48C9-BE92-08F2EA7A9DBF}"/>
    <cellStyle name="Normal 2 2 7 3 6 5" xfId="16483" xr:uid="{82F6FC75-C16C-413E-B767-482378F3B21B}"/>
    <cellStyle name="Normal 2 2 7 3 7" xfId="5125" xr:uid="{5C452FFA-7910-4D62-A8A7-22BC1867080B}"/>
    <cellStyle name="Normal 2 2 7 3 7 2" xfId="14422" xr:uid="{71F07B88-DD81-4D19-B3F5-6CF54BC1094D}"/>
    <cellStyle name="Normal 2 2 7 3 8" xfId="6875" xr:uid="{90182203-014D-4FA0-B89A-F4D27942B154}"/>
    <cellStyle name="Normal 2 2 7 3 8 2" xfId="17255" xr:uid="{8238B354-BF9F-4916-9974-7AC3933B06CD}"/>
    <cellStyle name="Normal 2 2 7 3 9" xfId="9708" xr:uid="{B4C3058F-A649-4C9E-9CF8-5063027BD2D8}"/>
    <cellStyle name="Normal 2 2 7 3 9 2" xfId="20088" xr:uid="{4AFB8945-510C-491C-A8E1-1C9D343D4C3A}"/>
    <cellStyle name="Normal 2 2 7 4" xfId="773" xr:uid="{00000000-0005-0000-0000-0000B1040000}"/>
    <cellStyle name="Normal 2 2 7 4 2" xfId="3201" xr:uid="{00000000-0005-0000-0000-000044040000}"/>
    <cellStyle name="Normal 2 2 7 4 2 2" xfId="6258" xr:uid="{EA86242F-DE84-41B2-B4E2-49C3A6806F4C}"/>
    <cellStyle name="Normal 2 2 7 4 2 2 2" xfId="27954" xr:uid="{F130E72C-EF2A-4AE3-96A3-4BDBF9584015}"/>
    <cellStyle name="Normal 2 2 7 4 2 2 3" xfId="15827" xr:uid="{AB8DBCB1-FF55-4422-AE4F-23C7720312AB}"/>
    <cellStyle name="Normal 2 2 7 4 2 3" xfId="8280" xr:uid="{28C10E84-05C2-498D-82BA-F63707491383}"/>
    <cellStyle name="Normal 2 2 7 4 2 3 2" xfId="18660" xr:uid="{84627645-3648-4EA7-BD72-457DC4FED9D8}"/>
    <cellStyle name="Normal 2 2 7 4 2 4" xfId="11113" xr:uid="{D759EDC8-144E-4FCC-B7B5-6256B36E7E60}"/>
    <cellStyle name="Normal 2 2 7 4 2 4 2" xfId="21493" xr:uid="{F311C016-71CF-4462-93B6-AD713B647808}"/>
    <cellStyle name="Normal 2 2 7 4 2 5" xfId="24434" xr:uid="{16B3E47E-68E3-4CA5-A25D-F24AB1561C53}"/>
    <cellStyle name="Normal 2 2 7 4 2 6" xfId="13741" xr:uid="{F1B21C19-0682-443F-8D4E-BDB1C80126DC}"/>
    <cellStyle name="Normal 2 2 7 4 3" xfId="4300" xr:uid="{FB89EF37-5642-4DB4-9B87-78B865309E32}"/>
    <cellStyle name="Normal 2 2 7 4 3 2" xfId="9071" xr:uid="{58972D54-2C46-400B-B3FA-FDD33077E2A0}"/>
    <cellStyle name="Normal 2 2 7 4 3 2 2" xfId="29114" xr:uid="{3E47BE21-2C75-410C-A6C9-DD3FD87C6916}"/>
    <cellStyle name="Normal 2 2 7 4 3 2 3" xfId="19451" xr:uid="{8463DD5D-1757-4EA0-9D14-3534ED11B601}"/>
    <cellStyle name="Normal 2 2 7 4 3 3" xfId="11904" xr:uid="{099E216B-CFB5-4885-9F6B-81FA1976C52D}"/>
    <cellStyle name="Normal 2 2 7 4 3 3 2" xfId="22284" xr:uid="{FF8EC160-F987-4D10-98D0-422BEE8B6B95}"/>
    <cellStyle name="Normal 2 2 7 4 3 4" xfId="23424" xr:uid="{3AD3C7EB-4743-4B29-A5D0-0C459C1321C6}"/>
    <cellStyle name="Normal 2 2 7 4 3 5" xfId="16618" xr:uid="{4E8744E9-845E-436B-834F-356D56F91803}"/>
    <cellStyle name="Normal 2 2 7 4 4" xfId="5126" xr:uid="{BB82BBF1-892E-428D-B121-BE1B6A0F0770}"/>
    <cellStyle name="Normal 2 2 7 4 4 2" xfId="27314" xr:uid="{B6384FC8-584C-475B-A86A-E8E7D2A74AEB}"/>
    <cellStyle name="Normal 2 2 7 4 4 3" xfId="14423" xr:uid="{FA69E3F2-B838-4302-AE0D-B6EA475877A7}"/>
    <cellStyle name="Normal 2 2 7 4 5" xfId="6876" xr:uid="{DED2211D-BFE6-48E6-8FF2-55930132D76B}"/>
    <cellStyle name="Normal 2 2 7 4 5 2" xfId="17256" xr:uid="{470C8BE6-A3EE-4F87-A755-C79CAC7DCB94}"/>
    <cellStyle name="Normal 2 2 7 4 6" xfId="9709" xr:uid="{BCD325BF-24A9-435B-9AC8-82BF9A84298E}"/>
    <cellStyle name="Normal 2 2 7 4 6 2" xfId="20089" xr:uid="{5486DF0B-2ECE-43B1-AF13-431C9E6D04D1}"/>
    <cellStyle name="Normal 2 2 7 4 7" xfId="24457" xr:uid="{5D16B951-AF92-490D-9C68-F6E635E7BD61}"/>
    <cellStyle name="Normal 2 2 7 4 8" xfId="13169" xr:uid="{17041A68-1022-49C2-98E9-55807456AA15}"/>
    <cellStyle name="Normal 2 2 7 5" xfId="3202" xr:uid="{00000000-0005-0000-0000-000045040000}"/>
    <cellStyle name="Normal 2 2 7 5 2" xfId="4474" xr:uid="{F43CF885-6B3E-4233-B3EB-8EC307816EE0}"/>
    <cellStyle name="Normal 2 2 7 5 2 2" xfId="9245" xr:uid="{99C5D73E-8D59-42E6-9224-95D350907AA5}"/>
    <cellStyle name="Normal 2 2 7 5 2 2 2" xfId="29234" xr:uid="{D28169DF-F682-4D57-8E50-2BEBF72ADB7C}"/>
    <cellStyle name="Normal 2 2 7 5 2 2 3" xfId="19625" xr:uid="{911EB7F1-662E-467B-9B34-9D1B8475D22B}"/>
    <cellStyle name="Normal 2 2 7 5 2 3" xfId="12078" xr:uid="{36E12D49-82BF-46AF-871C-11FB898BFBEE}"/>
    <cellStyle name="Normal 2 2 7 5 2 3 2" xfId="22458" xr:uid="{C04B2735-E0AA-497B-8422-E367EF58C9F7}"/>
    <cellStyle name="Normal 2 2 7 5 2 4" xfId="25692" xr:uid="{2265BF51-5BC9-4777-B8E6-0889D80AE015}"/>
    <cellStyle name="Normal 2 2 7 5 2 5" xfId="16792" xr:uid="{36544D78-34B7-4DC8-990C-2DBB08710D08}"/>
    <cellStyle name="Normal 2 2 7 5 3" xfId="6259" xr:uid="{4D851889-4635-4508-8F66-E2721015AA19}"/>
    <cellStyle name="Normal 2 2 7 5 3 2" xfId="26238" xr:uid="{22637B2F-5841-439F-8B42-DC03C4B1CBE8}"/>
    <cellStyle name="Normal 2 2 7 5 3 3" xfId="15828" xr:uid="{6C442F8F-709D-41AD-83FC-99633E491AB7}"/>
    <cellStyle name="Normal 2 2 7 5 4" xfId="8281" xr:uid="{831A3850-70D5-4E84-A343-C00368EDD689}"/>
    <cellStyle name="Normal 2 2 7 5 4 2" xfId="18661" xr:uid="{C16F9157-9B3C-443E-9BDB-6FF37823E7B9}"/>
    <cellStyle name="Normal 2 2 7 5 5" xfId="11114" xr:uid="{5323322D-1828-4872-A0D0-B1C1DE137956}"/>
    <cellStyle name="Normal 2 2 7 5 5 2" xfId="21494" xr:uid="{7AFD68E4-4698-4CEB-AAD0-46CE8C566DB4}"/>
    <cellStyle name="Normal 2 2 7 5 6" xfId="24776" xr:uid="{19595CDC-3621-469D-8973-B52DF0990318}"/>
    <cellStyle name="Normal 2 2 7 5 7" xfId="13742" xr:uid="{8596851C-82E7-4787-9116-C2C662107F93}"/>
    <cellStyle name="Normal 2 2 7 6" xfId="2906" xr:uid="{00000000-0005-0000-0000-000046040000}"/>
    <cellStyle name="Normal 2 2 7 6 2" xfId="6091" xr:uid="{DA57989B-564A-4C1A-9D05-AE50DD18F86E}"/>
    <cellStyle name="Normal 2 2 7 6 2 2" xfId="27700" xr:uid="{F418126B-C980-4ECC-BE7C-18A8E2FADF60}"/>
    <cellStyle name="Normal 2 2 7 6 2 3" xfId="15569" xr:uid="{22B65360-BC90-4835-B939-315CDBC5A152}"/>
    <cellStyle name="Normal 2 2 7 6 3" xfId="8022" xr:uid="{CB3E4E3C-6CDC-4F35-9634-4C0B1E25404F}"/>
    <cellStyle name="Normal 2 2 7 6 3 2" xfId="18402" xr:uid="{2D552C60-2259-4C2D-A185-267CAB265DF4}"/>
    <cellStyle name="Normal 2 2 7 6 4" xfId="10855" xr:uid="{CF9A6020-EF53-46F0-9D9B-EC6F1A1DA70A}"/>
    <cellStyle name="Normal 2 2 7 6 4 2" xfId="21235" xr:uid="{FCBF4E9B-F8D3-4C41-B78E-2150FF51224B}"/>
    <cellStyle name="Normal 2 2 7 6 5" xfId="25339" xr:uid="{0441A294-413D-4AAF-BD16-AC300834E672}"/>
    <cellStyle name="Normal 2 2 7 6 6" xfId="13420" xr:uid="{F450886F-2E7C-48CC-A33D-E6A3B3C2BC1E}"/>
    <cellStyle name="Normal 2 2 7 7" xfId="2462" xr:uid="{00000000-0005-0000-0000-000047040000}"/>
    <cellStyle name="Normal 2 2 7 7 2" xfId="5752" xr:uid="{2E6284A3-7195-4AB7-A4FB-C092FA1EAF45}"/>
    <cellStyle name="Normal 2 2 7 7 2 2" xfId="26667" xr:uid="{15808563-0C2E-477A-AA67-BC75561D798B}"/>
    <cellStyle name="Normal 2 2 7 7 2 3" xfId="15133" xr:uid="{A4BAD895-AF33-4EF9-BD97-047C99E8F55E}"/>
    <cellStyle name="Normal 2 2 7 7 3" xfId="7586" xr:uid="{645F3ECB-47CB-43FD-93B1-D80F647453B9}"/>
    <cellStyle name="Normal 2 2 7 7 3 2" xfId="17966" xr:uid="{5276B6E8-F14B-47DA-9795-8A1D24063B5E}"/>
    <cellStyle name="Normal 2 2 7 7 4" xfId="10419" xr:uid="{32FB7C96-3693-4BBB-87D3-F468EA2058C6}"/>
    <cellStyle name="Normal 2 2 7 7 4 2" xfId="20799" xr:uid="{00B40404-8E65-48CD-AB16-729DDAF8B967}"/>
    <cellStyle name="Normal 2 2 7 7 5" xfId="22819" xr:uid="{F5302D9A-7717-43A3-9991-538FB9F931D8}"/>
    <cellStyle name="Normal 2 2 7 7 6" xfId="12849" xr:uid="{F4F92005-4B46-4882-86F0-AA33BE952BAB}"/>
    <cellStyle name="Normal 2 2 7 8" xfId="2216" xr:uid="{00000000-0005-0000-0000-000036040000}"/>
    <cellStyle name="Normal 2 2 7 8 2" xfId="7342" xr:uid="{119F46DF-C067-41EC-8126-38A40487FA8C}"/>
    <cellStyle name="Normal 2 2 7 8 2 2" xfId="17722" xr:uid="{ED305A55-2D9A-46DD-BA47-AF220451757E}"/>
    <cellStyle name="Normal 2 2 7 8 3" xfId="10175" xr:uid="{9D697A6F-542C-4ED6-AF67-5B61BA0FD18E}"/>
    <cellStyle name="Normal 2 2 7 8 3 2" xfId="20555" xr:uid="{9890D317-D2F7-49F4-9663-26A6115E9037}"/>
    <cellStyle name="Normal 2 2 7 8 4" xfId="23831" xr:uid="{DA775B2D-7C2D-4E4F-A457-253B653B3263}"/>
    <cellStyle name="Normal 2 2 7 8 5" xfId="14889" xr:uid="{6016B299-4532-427C-8DBF-F49EBF94FEEE}"/>
    <cellStyle name="Normal 2 2 7 9" xfId="3938" xr:uid="{730B2415-7D0E-4777-BD3F-FD5EA860EFA8}"/>
    <cellStyle name="Normal 2 2 7 9 2" xfId="8769" xr:uid="{DE422D28-9071-46E0-8C78-715B420E7E8C}"/>
    <cellStyle name="Normal 2 2 7 9 2 2" xfId="19149" xr:uid="{69C561B9-5447-412B-8367-27A315462274}"/>
    <cellStyle name="Normal 2 2 7 9 3" xfId="11602" xr:uid="{2B1B7C93-75A1-4EFE-A9FD-2E389EEAE17E}"/>
    <cellStyle name="Normal 2 2 7 9 3 2" xfId="21982" xr:uid="{647ECAF7-2087-4270-B0FC-26A8F245DCBA}"/>
    <cellStyle name="Normal 2 2 7 9 4" xfId="16316" xr:uid="{56E29E40-D477-49BB-A1DB-B1585FB89744}"/>
    <cellStyle name="Normal 2 2 8" xfId="774" xr:uid="{00000000-0005-0000-0000-0000B2040000}"/>
    <cellStyle name="Normal 2 2 8 10" xfId="6877" xr:uid="{628BD07A-D930-4CD2-A940-69AD564921B7}"/>
    <cellStyle name="Normal 2 2 8 10 2" xfId="17257" xr:uid="{D8B97DC8-7635-465A-856A-2FA87A0AFF44}"/>
    <cellStyle name="Normal 2 2 8 11" xfId="9710" xr:uid="{F14EE70F-160D-4DA3-A3D4-9BC7D49B5D6B}"/>
    <cellStyle name="Normal 2 2 8 11 2" xfId="20090" xr:uid="{67B869A9-2EAC-4101-B81E-0B6A04DB9C7A}"/>
    <cellStyle name="Normal 2 2 8 12" xfId="25319" xr:uid="{8BBC2563-7EB3-4F0B-B448-C24827850FBF}"/>
    <cellStyle name="Normal 2 2 8 13" xfId="12430" xr:uid="{F2398DB6-92A6-4E09-8CEA-7C4D685124A0}"/>
    <cellStyle name="Normal 2 2 8 2" xfId="775" xr:uid="{00000000-0005-0000-0000-0000B3040000}"/>
    <cellStyle name="Normal 2 2 8 2 10" xfId="9711" xr:uid="{2E8E1B31-05C3-4FE9-9EA3-A11E18571BCB}"/>
    <cellStyle name="Normal 2 2 8 2 10 2" xfId="20091" xr:uid="{65A4362D-0852-4578-B5E2-C59DB0DE1260}"/>
    <cellStyle name="Normal 2 2 8 2 11" xfId="22650" xr:uid="{EE2F466C-BF6B-4568-ACBB-F9CA7F522928}"/>
    <cellStyle name="Normal 2 2 8 2 12" xfId="12565" xr:uid="{32E0DBA3-74D1-4471-9210-559060BCEC89}"/>
    <cellStyle name="Normal 2 2 8 2 2" xfId="776" xr:uid="{00000000-0005-0000-0000-0000B4040000}"/>
    <cellStyle name="Normal 2 2 8 2 2 2" xfId="3204" xr:uid="{00000000-0005-0000-0000-00004B040000}"/>
    <cellStyle name="Normal 2 2 8 2 2 2 2" xfId="6261" xr:uid="{AD7F9C5A-5E3B-40DC-9854-FDA24E5AF8DB}"/>
    <cellStyle name="Normal 2 2 8 2 2 2 2 2" xfId="25877" xr:uid="{E730DD8D-3F10-49FC-A895-5577D56DF90B}"/>
    <cellStyle name="Normal 2 2 8 2 2 2 2 3" xfId="27615" xr:uid="{939AE3EF-EE41-49B2-BBEB-DDE8EBBE629B}"/>
    <cellStyle name="Normal 2 2 8 2 2 2 2 4" xfId="15830" xr:uid="{466C9F48-8078-4AB5-B0A3-09B931C02DB0}"/>
    <cellStyle name="Normal 2 2 8 2 2 2 3" xfId="8283" xr:uid="{01B25D7D-B9CB-4313-9A55-D93C96704B92}"/>
    <cellStyle name="Normal 2 2 8 2 2 2 3 2" xfId="28882" xr:uid="{ADA3744A-7B68-4CE9-B787-2C2419DFDC4A}"/>
    <cellStyle name="Normal 2 2 8 2 2 2 3 3" xfId="18663" xr:uid="{A25F16EE-717B-475B-A5B5-2AA233EEB4AE}"/>
    <cellStyle name="Normal 2 2 8 2 2 2 4" xfId="11116" xr:uid="{E96C8554-8CF2-4170-AA1D-C245115615EC}"/>
    <cellStyle name="Normal 2 2 8 2 2 2 4 2" xfId="21496" xr:uid="{563CFB1D-1936-44BB-BD04-BBB7C4F5B7B6}"/>
    <cellStyle name="Normal 2 2 8 2 2 2 5" xfId="24176" xr:uid="{C0032DE9-A102-4F49-B63C-0CC0E1C338C0}"/>
    <cellStyle name="Normal 2 2 8 2 2 2 6" xfId="13744" xr:uid="{53A835B4-D170-4264-B454-1536B8D45EE1}"/>
    <cellStyle name="Normal 2 2 8 2 2 3" xfId="4303" xr:uid="{1FFE8655-55F3-4269-83C8-334A040FEC77}"/>
    <cellStyle name="Normal 2 2 8 2 2 3 2" xfId="9074" xr:uid="{6AE2C6FE-F53C-447D-AC47-C1657D57F2A1}"/>
    <cellStyle name="Normal 2 2 8 2 2 3 2 2" xfId="29117" xr:uid="{E7C3450E-2F33-4EAF-BE7B-432C4B18638F}"/>
    <cellStyle name="Normal 2 2 8 2 2 3 2 3" xfId="19454" xr:uid="{AFF2C6CB-6ED1-4C43-B328-DCF262F4C661}"/>
    <cellStyle name="Normal 2 2 8 2 2 3 3" xfId="11907" xr:uid="{44D4E787-4053-4D74-9147-70403D1E4BE0}"/>
    <cellStyle name="Normal 2 2 8 2 2 3 3 2" xfId="22287" xr:uid="{71633322-84F1-43F9-A310-AA1C9C15F19D}"/>
    <cellStyle name="Normal 2 2 8 2 2 3 4" xfId="24901" xr:uid="{A33F61B1-B2E4-49D0-A3BA-19C1F03A202B}"/>
    <cellStyle name="Normal 2 2 8 2 2 3 5" xfId="16621" xr:uid="{53B62D12-7ADC-4437-99D4-4D8ADE7D2990}"/>
    <cellStyle name="Normal 2 2 8 2 2 4" xfId="5129" xr:uid="{EF44E616-FCEF-4B61-B126-F41F814B1672}"/>
    <cellStyle name="Normal 2 2 8 2 2 4 2" xfId="26240" xr:uid="{C764AC65-430F-4028-AAB3-796B0F36B950}"/>
    <cellStyle name="Normal 2 2 8 2 2 4 3" xfId="14426" xr:uid="{098E2349-6E86-4C89-BCF2-9C6B794781F3}"/>
    <cellStyle name="Normal 2 2 8 2 2 5" xfId="6879" xr:uid="{09AEA82C-8297-4AE8-829C-747CBFFFB293}"/>
    <cellStyle name="Normal 2 2 8 2 2 5 2" xfId="17259" xr:uid="{637648A9-C576-444E-B4B3-A55EBC3FB424}"/>
    <cellStyle name="Normal 2 2 8 2 2 6" xfId="9712" xr:uid="{D6A3D852-B06A-4D55-AEF5-09C7BBE20F04}"/>
    <cellStyle name="Normal 2 2 8 2 2 6 2" xfId="20092" xr:uid="{126B0F5F-33D7-4CFA-B3CB-3F540B22047E}"/>
    <cellStyle name="Normal 2 2 8 2 2 7" xfId="23534" xr:uid="{AC6CAC62-C341-4C3D-A142-6E1FA8DC2778}"/>
    <cellStyle name="Normal 2 2 8 2 2 8" xfId="13173" xr:uid="{89A8D227-72D1-4F88-9AB5-0EBC5A5B2745}"/>
    <cellStyle name="Normal 2 2 8 2 3" xfId="3205" xr:uid="{00000000-0005-0000-0000-00004C040000}"/>
    <cellStyle name="Normal 2 2 8 2 3 2" xfId="4475" xr:uid="{B79F63A2-A715-4B21-A3BE-9628464F7014}"/>
    <cellStyle name="Normal 2 2 8 2 3 2 2" xfId="9246" xr:uid="{6F952480-3FDB-414C-B6CA-44F4ED28A849}"/>
    <cellStyle name="Normal 2 2 8 2 3 2 2 2" xfId="29235" xr:uid="{B837C5AA-2511-403E-BF9C-3C00737E91DD}"/>
    <cellStyle name="Normal 2 2 8 2 3 2 2 3" xfId="19626" xr:uid="{4B56D94F-7580-45FB-AC07-B28A6D1E6754}"/>
    <cellStyle name="Normal 2 2 8 2 3 2 3" xfId="12079" xr:uid="{7EBB8DCB-5068-4C64-936B-792200931A9C}"/>
    <cellStyle name="Normal 2 2 8 2 3 2 3 2" xfId="22459" xr:uid="{3D3BD81C-C557-4D5D-A9A7-90DEC679FD60}"/>
    <cellStyle name="Normal 2 2 8 2 3 2 4" xfId="23836" xr:uid="{C1692201-4612-4F99-B5D7-7B62E1BBF460}"/>
    <cellStyle name="Normal 2 2 8 2 3 2 5" xfId="16793" xr:uid="{9E6B0EF0-1544-4F38-8798-56F7FADF95B7}"/>
    <cellStyle name="Normal 2 2 8 2 3 3" xfId="6262" xr:uid="{F103B7AA-0002-4F7D-B285-E2D5C6FB343A}"/>
    <cellStyle name="Normal 2 2 8 2 3 3 2" xfId="25938" xr:uid="{F2D9A890-7170-4A20-B246-CAF9D59A5391}"/>
    <cellStyle name="Normal 2 2 8 2 3 3 3" xfId="15831" xr:uid="{BF862549-28D1-4806-8608-B1D17D8BDCC7}"/>
    <cellStyle name="Normal 2 2 8 2 3 4" xfId="8284" xr:uid="{E5ACE763-E8C4-4486-B72A-9E4EA89C7A8D}"/>
    <cellStyle name="Normal 2 2 8 2 3 4 2" xfId="18664" xr:uid="{F07F7485-9F1A-47BA-B018-765D152C6523}"/>
    <cellStyle name="Normal 2 2 8 2 3 5" xfId="11117" xr:uid="{E8D85AC4-EA72-4E3C-BA1A-C7ADC1E0DD3C}"/>
    <cellStyle name="Normal 2 2 8 2 3 5 2" xfId="21497" xr:uid="{09C0A0EA-6124-4D58-945C-EBB99BB5FAC7}"/>
    <cellStyle name="Normal 2 2 8 2 3 6" xfId="24807" xr:uid="{C89F7E85-6CAF-4A73-B1CB-D0E28020C5ED}"/>
    <cellStyle name="Normal 2 2 8 2 3 7" xfId="13745" xr:uid="{E2CABDA1-9B3F-41E5-BED0-604309B159DF}"/>
    <cellStyle name="Normal 2 2 8 2 4" xfId="3203" xr:uid="{00000000-0005-0000-0000-00004D040000}"/>
    <cellStyle name="Normal 2 2 8 2 4 2" xfId="6260" xr:uid="{00BDF592-F8ED-4918-8803-E44F81D1262F}"/>
    <cellStyle name="Normal 2 2 8 2 4 2 2" xfId="25844" xr:uid="{DAE43E84-2D15-410B-AAC9-BEFD8622CCD5}"/>
    <cellStyle name="Normal 2 2 8 2 4 2 3" xfId="15829" xr:uid="{A867CFCC-A18F-4100-8B17-18C1AF35D78F}"/>
    <cellStyle name="Normal 2 2 8 2 4 3" xfId="8282" xr:uid="{B9C08851-865A-4B86-A777-1121A9A65835}"/>
    <cellStyle name="Normal 2 2 8 2 4 3 2" xfId="18662" xr:uid="{96E36747-C293-4AED-A379-63C7E2ED0EB0}"/>
    <cellStyle name="Normal 2 2 8 2 4 4" xfId="11115" xr:uid="{C12C189B-1E98-4A23-B57A-DBAEE45CEB38}"/>
    <cellStyle name="Normal 2 2 8 2 4 4 2" xfId="21495" xr:uid="{D35EE70B-DE62-448F-BC2A-483C0629E5A9}"/>
    <cellStyle name="Normal 2 2 8 2 4 5" xfId="23811" xr:uid="{BC432C4B-B5D4-45F1-A098-40E096DB7C08}"/>
    <cellStyle name="Normal 2 2 8 2 4 6" xfId="13743" xr:uid="{DCA3EA7E-3623-4E6F-9B7D-414E8CFE2DEB}"/>
    <cellStyle name="Normal 2 2 8 2 5" xfId="2608" xr:uid="{00000000-0005-0000-0000-00004E040000}"/>
    <cellStyle name="Normal 2 2 8 2 5 2" xfId="5871" xr:uid="{2158CB03-382E-4154-84CF-297635431937}"/>
    <cellStyle name="Normal 2 2 8 2 5 2 2" xfId="26863" xr:uid="{8D95AE1F-7280-46BC-910E-DCA5B1645248}"/>
    <cellStyle name="Normal 2 2 8 2 5 2 3" xfId="15279" xr:uid="{3939FE5E-D725-4F1D-9D71-725A3C5C4C3B}"/>
    <cellStyle name="Normal 2 2 8 2 5 3" xfId="7732" xr:uid="{F4FC430F-0F3A-4A14-9461-867A83D045E9}"/>
    <cellStyle name="Normal 2 2 8 2 5 3 2" xfId="18112" xr:uid="{94929340-B51F-48CD-AD23-3E649F9F02D2}"/>
    <cellStyle name="Normal 2 2 8 2 5 4" xfId="10565" xr:uid="{2D5F3208-AE2B-49D3-BBF3-28D50CE40CF4}"/>
    <cellStyle name="Normal 2 2 8 2 5 4 2" xfId="20945" xr:uid="{8E647BA0-58F9-44E3-8560-D7245A82E6F3}"/>
    <cellStyle name="Normal 2 2 8 2 5 5" xfId="22796" xr:uid="{AC31583B-A675-4131-AD03-A29CA722448A}"/>
    <cellStyle name="Normal 2 2 8 2 5 6" xfId="12995" xr:uid="{4C44059D-138B-42F6-A4E1-87AAD4C2938A}"/>
    <cellStyle name="Normal 2 2 8 2 6" xfId="2332" xr:uid="{00000000-0005-0000-0000-000049040000}"/>
    <cellStyle name="Normal 2 2 8 2 6 2" xfId="7458" xr:uid="{3AA901C1-0822-4B28-A516-503B037C2030}"/>
    <cellStyle name="Normal 2 2 8 2 6 2 2" xfId="17838" xr:uid="{F2220739-898B-4866-A055-C32C8E328486}"/>
    <cellStyle name="Normal 2 2 8 2 6 3" xfId="10291" xr:uid="{9D4856D8-5F64-40B9-A821-52A1A4F7F348}"/>
    <cellStyle name="Normal 2 2 8 2 6 3 2" xfId="20671" xr:uid="{3CD42492-4DA1-4141-8AC7-40E799C5F97D}"/>
    <cellStyle name="Normal 2 2 8 2 6 4" xfId="24020" xr:uid="{088F61CA-E37A-4075-BA0A-E940FF2C1253}"/>
    <cellStyle name="Normal 2 2 8 2 6 5" xfId="15005" xr:uid="{3F02CA74-B058-44D3-9E13-ECAE3FFA3E36}"/>
    <cellStyle name="Normal 2 2 8 2 7" xfId="3847" xr:uid="{6A49327A-3862-4542-9177-0AF47BCAA334}"/>
    <cellStyle name="Normal 2 2 8 2 7 2" xfId="8679" xr:uid="{BB11D339-3294-4E5E-93BC-363044C6AD61}"/>
    <cellStyle name="Normal 2 2 8 2 7 2 2" xfId="19059" xr:uid="{672ACB02-E131-4912-A65A-C985E34D56FB}"/>
    <cellStyle name="Normal 2 2 8 2 7 3" xfId="11512" xr:uid="{3433FEE8-69AE-4718-B7A5-DE65C3900C01}"/>
    <cellStyle name="Normal 2 2 8 2 7 3 2" xfId="21892" xr:uid="{688BBCCB-3380-47C5-B0BC-470EC18C4240}"/>
    <cellStyle name="Normal 2 2 8 2 7 4" xfId="16226" xr:uid="{AB074805-6BDA-41A1-B685-E4E896C027AC}"/>
    <cellStyle name="Normal 2 2 8 2 8" xfId="5128" xr:uid="{2EF62492-BFF2-4C41-ADBB-8135D3993D9D}"/>
    <cellStyle name="Normal 2 2 8 2 8 2" xfId="14425" xr:uid="{3544151C-8FE4-4BC6-A82E-019C0F7B9799}"/>
    <cellStyle name="Normal 2 2 8 2 9" xfId="6878" xr:uid="{5748C84E-41B0-4273-98C8-35E79BD84EF0}"/>
    <cellStyle name="Normal 2 2 8 2 9 2" xfId="17258" xr:uid="{14684CC9-A457-441B-B6A9-3F9C63964AC6}"/>
    <cellStyle name="Normal 2 2 8 3" xfId="777" xr:uid="{00000000-0005-0000-0000-0000B5040000}"/>
    <cellStyle name="Normal 2 2 8 3 2" xfId="3206" xr:uid="{00000000-0005-0000-0000-000050040000}"/>
    <cellStyle name="Normal 2 2 8 3 2 2" xfId="6263" xr:uid="{484994DE-EA3F-48CE-8C82-D9A34BD5D050}"/>
    <cellStyle name="Normal 2 2 8 3 2 2 2" xfId="25497" xr:uid="{9976E747-9C6D-4AA6-B81C-9C316A07E5F6}"/>
    <cellStyle name="Normal 2 2 8 3 2 2 3" xfId="26969" xr:uid="{F603F650-3DB7-4DA7-93A3-8D9FE2123AFF}"/>
    <cellStyle name="Normal 2 2 8 3 2 2 4" xfId="15832" xr:uid="{BFE0CFD8-BEAB-47DA-9195-84B09ED06AAE}"/>
    <cellStyle name="Normal 2 2 8 3 2 3" xfId="8285" xr:uid="{51A4D7D6-C0D2-43D5-85D4-EA446260D201}"/>
    <cellStyle name="Normal 2 2 8 3 2 3 2" xfId="28883" xr:uid="{4215C2A4-6596-45F2-BD61-68A9C65B0F2D}"/>
    <cellStyle name="Normal 2 2 8 3 2 3 3" xfId="18665" xr:uid="{A3A2E13C-311D-4FE2-A204-3EAFFDBE5612}"/>
    <cellStyle name="Normal 2 2 8 3 2 4" xfId="11118" xr:uid="{FFA795C0-AD39-4FE5-B0D8-5A19308E89B3}"/>
    <cellStyle name="Normal 2 2 8 3 2 4 2" xfId="21498" xr:uid="{F4A5942B-C24E-41C1-90FC-536AA55614DF}"/>
    <cellStyle name="Normal 2 2 8 3 2 5" xfId="24116" xr:uid="{E0E67E6E-E546-40B5-96DB-A817EB89A89D}"/>
    <cellStyle name="Normal 2 2 8 3 2 6" xfId="13746" xr:uid="{9D2CA8CC-2B5E-413C-ACCD-4099D1B875B7}"/>
    <cellStyle name="Normal 2 2 8 3 3" xfId="2737" xr:uid="{00000000-0005-0000-0000-000051040000}"/>
    <cellStyle name="Normal 2 2 8 3 3 2" xfId="5954" xr:uid="{630E4BC0-EF5B-4545-9D87-3B4644C75384}"/>
    <cellStyle name="Normal 2 2 8 3 3 2 2" xfId="28086" xr:uid="{3ED1D39F-0F11-4148-A98E-A4210E6D00B2}"/>
    <cellStyle name="Normal 2 2 8 3 3 2 3" xfId="15407" xr:uid="{3119C0F1-0AA0-4FE4-9F46-261DFD366530}"/>
    <cellStyle name="Normal 2 2 8 3 3 3" xfId="7860" xr:uid="{A467FD2F-47A1-4B7C-8683-284542929F18}"/>
    <cellStyle name="Normal 2 2 8 3 3 3 2" xfId="18240" xr:uid="{E44A229C-2533-411A-B532-D794FAC320EF}"/>
    <cellStyle name="Normal 2 2 8 3 3 4" xfId="10693" xr:uid="{63E92958-F63F-4843-AEE9-D7553DC9EA1E}"/>
    <cellStyle name="Normal 2 2 8 3 3 4 2" xfId="21073" xr:uid="{7F2A1A78-DFE7-441B-BBCE-B8B4C2514206}"/>
    <cellStyle name="Normal 2 2 8 3 3 5" xfId="22901" xr:uid="{2BEF5312-252E-4369-A6B3-169E222B0AFC}"/>
    <cellStyle name="Normal 2 2 8 3 3 6" xfId="13172" xr:uid="{2B192A59-C2D0-420D-A594-224E758F4C75}"/>
    <cellStyle name="Normal 2 2 8 3 4" xfId="4166" xr:uid="{5BEFE4C8-65F9-485E-B282-F87ACA3FCC55}"/>
    <cellStyle name="Normal 2 2 8 3 4 2" xfId="8937" xr:uid="{88DADD39-5568-426E-8F44-EA1914AAAE4C}"/>
    <cellStyle name="Normal 2 2 8 3 4 2 2" xfId="29032" xr:uid="{931954E9-0975-4F47-819C-F66340C1D0B8}"/>
    <cellStyle name="Normal 2 2 8 3 4 2 3" xfId="19317" xr:uid="{450B9D57-B6DD-4AE9-9E87-F372C2B4131E}"/>
    <cellStyle name="Normal 2 2 8 3 4 3" xfId="11770" xr:uid="{ACA7C7BB-0011-479E-9B26-D5F22ED0AB35}"/>
    <cellStyle name="Normal 2 2 8 3 4 3 2" xfId="22150" xr:uid="{E6618A83-CE86-4EB8-8D89-E3E1E39BD214}"/>
    <cellStyle name="Normal 2 2 8 3 4 4" xfId="25100" xr:uid="{97A2201C-2CB2-44A7-8D68-B368E0DE0280}"/>
    <cellStyle name="Normal 2 2 8 3 4 5" xfId="16484" xr:uid="{7A385FD1-0DF7-400E-B11A-8C7175A257A8}"/>
    <cellStyle name="Normal 2 2 8 3 5" xfId="5130" xr:uid="{DF114792-7895-4047-A09B-5C89DDFA98E8}"/>
    <cellStyle name="Normal 2 2 8 3 5 2" xfId="27899" xr:uid="{B9481CD4-049F-44F9-8FAD-4606DF390BA1}"/>
    <cellStyle name="Normal 2 2 8 3 5 3" xfId="14427" xr:uid="{4A0890B8-7A3F-4CBD-9460-A2FA5E09DC94}"/>
    <cellStyle name="Normal 2 2 8 3 6" xfId="6880" xr:uid="{006F0DA1-1F6A-4EB7-976E-B973796EA551}"/>
    <cellStyle name="Normal 2 2 8 3 6 2" xfId="17260" xr:uid="{B29809A2-92CE-42F6-AFC4-1DAEDBBB71C8}"/>
    <cellStyle name="Normal 2 2 8 3 7" xfId="9713" xr:uid="{523ADCC1-833D-4334-B19D-A371030594A8}"/>
    <cellStyle name="Normal 2 2 8 3 7 2" xfId="20093" xr:uid="{739A1ED2-858E-4703-9DBA-85B29C923FE6}"/>
    <cellStyle name="Normal 2 2 8 3 8" xfId="25340" xr:uid="{6817A934-B529-48A1-90A1-7FD175FC2BE1}"/>
    <cellStyle name="Normal 2 2 8 3 9" xfId="12723" xr:uid="{8FEAC656-B6C6-4CE5-9B2C-A216EF72EB2B}"/>
    <cellStyle name="Normal 2 2 8 4" xfId="778" xr:uid="{00000000-0005-0000-0000-0000B6040000}"/>
    <cellStyle name="Normal 2 2 8 4 2" xfId="4476" xr:uid="{23BDA9D2-ED53-4349-B69E-777DC5DF5162}"/>
    <cellStyle name="Normal 2 2 8 4 2 2" xfId="9247" xr:uid="{A430A709-9030-4D73-931E-6F1256FBFA5F}"/>
    <cellStyle name="Normal 2 2 8 4 2 2 2" xfId="29236" xr:uid="{FE0170C3-C567-4A19-90EC-BC3BF21B4053}"/>
    <cellStyle name="Normal 2 2 8 4 2 2 3" xfId="19627" xr:uid="{8A65A7C9-A81D-4D59-8579-1E0BE15BDC7F}"/>
    <cellStyle name="Normal 2 2 8 4 2 3" xfId="12080" xr:uid="{2C09DC46-EBCE-4EAD-9D05-A84B236A22BC}"/>
    <cellStyle name="Normal 2 2 8 4 2 3 2" xfId="22460" xr:uid="{BC6D3A13-4A3C-4C92-AD0E-D9041AFABFFD}"/>
    <cellStyle name="Normal 2 2 8 4 2 4" xfId="24008" xr:uid="{5BDC0F6B-7EC9-4C60-8E23-4C4B54326329}"/>
    <cellStyle name="Normal 2 2 8 4 2 5" xfId="16794" xr:uid="{DFCF66E1-A4F1-4112-81A5-CDB9EDB5CF76}"/>
    <cellStyle name="Normal 2 2 8 4 3" xfId="5131" xr:uid="{F3526898-48F3-4DF9-8404-73791E45C928}"/>
    <cellStyle name="Normal 2 2 8 4 3 2" xfId="27670" xr:uid="{EF851C49-3683-4A11-B429-91D97E1FFACD}"/>
    <cellStyle name="Normal 2 2 8 4 3 3" xfId="14428" xr:uid="{E4474A2B-0F25-46BF-A33D-99CF2CD4B427}"/>
    <cellStyle name="Normal 2 2 8 4 4" xfId="6881" xr:uid="{75BE2C8F-B81B-47B1-BDB3-D934D63BF284}"/>
    <cellStyle name="Normal 2 2 8 4 4 2" xfId="17261" xr:uid="{3FBF1AF6-C024-4907-9467-995093BCB152}"/>
    <cellStyle name="Normal 2 2 8 4 5" xfId="9714" xr:uid="{9CA60E50-95F0-457D-B2B2-90F19A50F42C}"/>
    <cellStyle name="Normal 2 2 8 4 5 2" xfId="20094" xr:uid="{B48ECCE5-EABA-47C4-9D81-1577B95F8B10}"/>
    <cellStyle name="Normal 2 2 8 4 6" xfId="25571" xr:uid="{C3C4FC47-04A1-486C-A819-560E0366EFFB}"/>
    <cellStyle name="Normal 2 2 8 4 7" xfId="13747" xr:uid="{214523F0-F79D-4E0E-AB98-B5BD239E6C92}"/>
    <cellStyle name="Normal 2 2 8 5" xfId="2907" xr:uid="{00000000-0005-0000-0000-000053040000}"/>
    <cellStyle name="Normal 2 2 8 5 2" xfId="6092" xr:uid="{952333CD-1997-451D-B5B4-0329D188E463}"/>
    <cellStyle name="Normal 2 2 8 5 2 2" xfId="25577" xr:uid="{9BCEEE65-749B-4CC7-B67C-E8F68C6566ED}"/>
    <cellStyle name="Normal 2 2 8 5 2 3" xfId="26448" xr:uid="{0798626E-CF20-4BC8-9D44-05437B812187}"/>
    <cellStyle name="Normal 2 2 8 5 2 4" xfId="15570" xr:uid="{18D8CE0C-EE8E-4AB8-9BCA-D61138A49C27}"/>
    <cellStyle name="Normal 2 2 8 5 3" xfId="8023" xr:uid="{4203C75B-DE85-46BC-86BC-235759C26623}"/>
    <cellStyle name="Normal 2 2 8 5 3 2" xfId="28285" xr:uid="{E662AAA6-F64B-4AC7-ABDC-FD3D8E15A290}"/>
    <cellStyle name="Normal 2 2 8 5 3 3" xfId="18403" xr:uid="{2FB01AE0-AB01-4030-A7AE-3E2E87BE285A}"/>
    <cellStyle name="Normal 2 2 8 5 4" xfId="10856" xr:uid="{5BB1F46D-F728-4577-802D-CD54DA757535}"/>
    <cellStyle name="Normal 2 2 8 5 4 2" xfId="21236" xr:uid="{384F825B-9BAD-4D46-95F0-B1EF9954096F}"/>
    <cellStyle name="Normal 2 2 8 5 5" xfId="24802" xr:uid="{F3F1FDEC-803E-48B4-B1BA-8CEF00F46516}"/>
    <cellStyle name="Normal 2 2 8 5 6" xfId="13421" xr:uid="{3BA5AAFB-C29D-4A8D-A6E7-757B717E2996}"/>
    <cellStyle name="Normal 2 2 8 6" xfId="2445" xr:uid="{00000000-0005-0000-0000-000054040000}"/>
    <cellStyle name="Normal 2 2 8 6 2" xfId="5738" xr:uid="{E9BCFC5C-B62C-4AF1-BF11-ABED759D9FD3}"/>
    <cellStyle name="Normal 2 2 8 6 2 2" xfId="27912" xr:uid="{0F7401AA-714A-4AD5-8BCE-9097A8986672}"/>
    <cellStyle name="Normal 2 2 8 6 2 3" xfId="15116" xr:uid="{F3005ED3-45F8-42C1-BA77-602BD6E137DB}"/>
    <cellStyle name="Normal 2 2 8 6 3" xfId="7569" xr:uid="{D5C48443-90AD-454C-B59E-E5B65C07939A}"/>
    <cellStyle name="Normal 2 2 8 6 3 2" xfId="17949" xr:uid="{BD90E231-7C68-4E37-843E-66F5CAB6AE18}"/>
    <cellStyle name="Normal 2 2 8 6 4" xfId="10402" xr:uid="{6EA69504-F204-479D-A39A-E6F34DF9241D}"/>
    <cellStyle name="Normal 2 2 8 6 4 2" xfId="20782" xr:uid="{A7F8F2AA-D002-4607-95BA-5E8299AA55D2}"/>
    <cellStyle name="Normal 2 2 8 6 5" xfId="25202" xr:uid="{D9E389A6-396A-4E3F-9DEA-7897E5272595}"/>
    <cellStyle name="Normal 2 2 8 6 6" xfId="12832" xr:uid="{FF9A46F1-35C8-42ED-A497-DE2EF276B3E4}"/>
    <cellStyle name="Normal 2 2 8 7" xfId="2199" xr:uid="{00000000-0005-0000-0000-000048040000}"/>
    <cellStyle name="Normal 2 2 8 7 2" xfId="7325" xr:uid="{D85EF949-3C70-47EF-B65A-4C5DBC4DD7B5}"/>
    <cellStyle name="Normal 2 2 8 7 2 2" xfId="17705" xr:uid="{75D37252-83E1-4A0D-A79C-E95D2B69B793}"/>
    <cellStyle name="Normal 2 2 8 7 3" xfId="10158" xr:uid="{F1735CAE-42FF-41C1-B3C3-126962AC2A07}"/>
    <cellStyle name="Normal 2 2 8 7 3 2" xfId="20538" xr:uid="{22960B3F-28FD-4363-971A-875522B02B42}"/>
    <cellStyle name="Normal 2 2 8 7 4" xfId="24598" xr:uid="{7B1E0F3F-CD25-4957-9A3B-FDE8916C9ABD}"/>
    <cellStyle name="Normal 2 2 8 7 5" xfId="14872" xr:uid="{A4A7B8B0-6650-46BF-B2CD-174DE0FD4DF1}"/>
    <cellStyle name="Normal 2 2 8 8" xfId="3939" xr:uid="{F0D2F1BA-6686-4BD2-8B00-9C5B4152FFF3}"/>
    <cellStyle name="Normal 2 2 8 8 2" xfId="8770" xr:uid="{E86560AA-205E-4CB0-83FA-BC5AE68807E1}"/>
    <cellStyle name="Normal 2 2 8 8 2 2" xfId="19150" xr:uid="{1BE94ADB-47AE-488A-963C-DC2CFC9A2D22}"/>
    <cellStyle name="Normal 2 2 8 8 3" xfId="11603" xr:uid="{0EE6E029-C429-4F97-9A60-6EA0B1E233F9}"/>
    <cellStyle name="Normal 2 2 8 8 3 2" xfId="21983" xr:uid="{3A61CA5C-FBEA-4117-8B05-A2BCEA84654F}"/>
    <cellStyle name="Normal 2 2 8 8 4" xfId="16317" xr:uid="{9B61399F-58E1-476A-8D09-F6DF2C240B97}"/>
    <cellStyle name="Normal 2 2 8 9" xfId="5127" xr:uid="{AFB99C95-C598-4EA2-9FB4-024508388830}"/>
    <cellStyle name="Normal 2 2 8 9 2" xfId="14424" xr:uid="{49926844-9CD6-4BD1-B4F1-0E389511F9FA}"/>
    <cellStyle name="Normal 2 2 9" xfId="779" xr:uid="{00000000-0005-0000-0000-0000B7040000}"/>
    <cellStyle name="Normal 2 2 9 10" xfId="6882" xr:uid="{9470EB72-2386-4B86-91E6-E05808CABDF5}"/>
    <cellStyle name="Normal 2 2 9 10 2" xfId="17262" xr:uid="{0406A4A9-3F21-4A6D-B4C2-EACED8BB6547}"/>
    <cellStyle name="Normal 2 2 9 11" xfId="9715" xr:uid="{061A5E10-5555-4F28-9AC9-94E834304F13}"/>
    <cellStyle name="Normal 2 2 9 11 2" xfId="20095" xr:uid="{A73D8FA9-A391-4E0A-9219-4562B915C3A6}"/>
    <cellStyle name="Normal 2 2 9 12" xfId="24268" xr:uid="{576E34F2-41CA-4EC4-9637-C7972AE06340}"/>
    <cellStyle name="Normal 2 2 9 13" xfId="12492" xr:uid="{BE251780-240B-47C4-856F-C93BB4A507BB}"/>
    <cellStyle name="Normal 2 2 9 2" xfId="780" xr:uid="{00000000-0005-0000-0000-0000B8040000}"/>
    <cellStyle name="Normal 2 2 9 2 10" xfId="9716" xr:uid="{9E681807-C68B-4FBE-99F0-064EE2656431}"/>
    <cellStyle name="Normal 2 2 9 2 10 2" xfId="20096" xr:uid="{95F5432A-DAC5-4D6B-8FC3-4F0600FFE167}"/>
    <cellStyle name="Normal 2 2 9 2 11" xfId="23805" xr:uid="{1D4A964E-C193-439C-B645-B41327DCAC5C}"/>
    <cellStyle name="Normal 2 2 9 2 12" xfId="12566" xr:uid="{5103DF43-BA24-449F-821F-DEA8A2E961E7}"/>
    <cellStyle name="Normal 2 2 9 2 2" xfId="781" xr:uid="{00000000-0005-0000-0000-0000B9040000}"/>
    <cellStyle name="Normal 2 2 9 2 2 2" xfId="3208" xr:uid="{00000000-0005-0000-0000-000058040000}"/>
    <cellStyle name="Normal 2 2 9 2 2 2 2" xfId="6265" xr:uid="{CF3152DB-770F-43EC-913C-9EB2F0E41063}"/>
    <cellStyle name="Normal 2 2 9 2 2 2 2 2" xfId="26403" xr:uid="{DF5D3DBE-5DE8-4296-A978-1DD56F3E6130}"/>
    <cellStyle name="Normal 2 2 9 2 2 2 2 3" xfId="27982" xr:uid="{82082B94-4B03-46CB-8C29-9DF3679ECD89}"/>
    <cellStyle name="Normal 2 2 9 2 2 2 2 4" xfId="15834" xr:uid="{C84AE5A3-2FF2-45BD-8FA8-B81035ADD3C3}"/>
    <cellStyle name="Normal 2 2 9 2 2 2 3" xfId="8287" xr:uid="{4E1BFC36-4777-4CFA-9000-5F493A9B9C32}"/>
    <cellStyle name="Normal 2 2 9 2 2 2 3 2" xfId="28884" xr:uid="{78D73DCD-3430-4D21-9750-4D4249182F9C}"/>
    <cellStyle name="Normal 2 2 9 2 2 2 3 3" xfId="18667" xr:uid="{AA1AC361-BE25-4307-81F7-8CFE1A04DE6D}"/>
    <cellStyle name="Normal 2 2 9 2 2 2 4" xfId="11120" xr:uid="{AEF4FE3B-C95F-42B9-8AD5-B6CBA088BC6C}"/>
    <cellStyle name="Normal 2 2 9 2 2 2 4 2" xfId="21500" xr:uid="{CDB27520-57CF-49F2-B491-C3AE991B0A83}"/>
    <cellStyle name="Normal 2 2 9 2 2 2 5" xfId="23838" xr:uid="{492BC03A-330C-4840-9954-8DC957DA99DF}"/>
    <cellStyle name="Normal 2 2 9 2 2 2 6" xfId="13749" xr:uid="{F8472CF7-1736-4327-BE85-EA0E191F5730}"/>
    <cellStyle name="Normal 2 2 9 2 2 3" xfId="4304" xr:uid="{9401B11B-BB1E-4CF5-AE56-1E44FA58A16C}"/>
    <cellStyle name="Normal 2 2 9 2 2 3 2" xfId="9075" xr:uid="{5C8F50C3-A43D-4C93-B8AF-61CEBCF4DB99}"/>
    <cellStyle name="Normal 2 2 9 2 2 3 2 2" xfId="29118" xr:uid="{C2DD29F2-66A8-4EC5-AB8A-16B99FA9B9ED}"/>
    <cellStyle name="Normal 2 2 9 2 2 3 2 3" xfId="19455" xr:uid="{79B7CCD1-7278-4A7A-8179-A8A045ADCAAB}"/>
    <cellStyle name="Normal 2 2 9 2 2 3 3" xfId="11908" xr:uid="{D0DF9D12-E17B-4F5A-BF29-D40A46057F9C}"/>
    <cellStyle name="Normal 2 2 9 2 2 3 3 2" xfId="22288" xr:uid="{CAA96B49-6C44-4F06-A5FE-8A23ADE9C980}"/>
    <cellStyle name="Normal 2 2 9 2 2 3 4" xfId="23633" xr:uid="{F3ABB695-C29C-4D78-A2D6-2DB57854EF8E}"/>
    <cellStyle name="Normal 2 2 9 2 2 3 5" xfId="16622" xr:uid="{E8E63A6F-3BAC-4660-B702-4D531F68A43E}"/>
    <cellStyle name="Normal 2 2 9 2 2 4" xfId="5134" xr:uid="{245F6AA6-DEC7-4A7D-84D7-8ABF8C2349C1}"/>
    <cellStyle name="Normal 2 2 9 2 2 4 2" xfId="27625" xr:uid="{FA3F526F-2E22-4801-B38D-2ED231AE2E20}"/>
    <cellStyle name="Normal 2 2 9 2 2 4 3" xfId="14431" xr:uid="{2F23C46D-A3CA-4D0F-800A-1226486D3253}"/>
    <cellStyle name="Normal 2 2 9 2 2 5" xfId="6884" xr:uid="{FD726A48-6A26-4D62-9404-44B64235AA13}"/>
    <cellStyle name="Normal 2 2 9 2 2 5 2" xfId="17264" xr:uid="{5368F018-9882-4B32-AE60-CE0BBB909D46}"/>
    <cellStyle name="Normal 2 2 9 2 2 6" xfId="9717" xr:uid="{076D8BDE-5640-4795-B9E1-DFFA6C399710}"/>
    <cellStyle name="Normal 2 2 9 2 2 6 2" xfId="20097" xr:uid="{1898430F-ED98-427B-A436-7A1B3FE55DCB}"/>
    <cellStyle name="Normal 2 2 9 2 2 7" xfId="24876" xr:uid="{ABAD304C-203D-480C-930A-2F320F0AE843}"/>
    <cellStyle name="Normal 2 2 9 2 2 8" xfId="13175" xr:uid="{47594634-4882-45D2-9BD7-3099E5F1DBEF}"/>
    <cellStyle name="Normal 2 2 9 2 3" xfId="3209" xr:uid="{00000000-0005-0000-0000-000059040000}"/>
    <cellStyle name="Normal 2 2 9 2 3 2" xfId="4477" xr:uid="{8313F3DA-C79F-47A8-BB2A-50CF42D7C8C4}"/>
    <cellStyle name="Normal 2 2 9 2 3 2 2" xfId="9248" xr:uid="{E80E53B4-F3BC-4E22-8BFF-E897CF71AE85}"/>
    <cellStyle name="Normal 2 2 9 2 3 2 2 2" xfId="29237" xr:uid="{A2775098-798B-4AF1-A49C-4B092072D779}"/>
    <cellStyle name="Normal 2 2 9 2 3 2 2 3" xfId="19628" xr:uid="{6284DB13-70E0-403F-91AB-03B380222EBE}"/>
    <cellStyle name="Normal 2 2 9 2 3 2 3" xfId="12081" xr:uid="{FBFDF926-98EA-4AB2-A005-7C70A517C4ED}"/>
    <cellStyle name="Normal 2 2 9 2 3 2 3 2" xfId="22461" xr:uid="{AA14FF73-9E8D-4075-8026-A6A75AC2FF57}"/>
    <cellStyle name="Normal 2 2 9 2 3 2 4" xfId="25607" xr:uid="{93448F87-B803-4E54-A303-8B16EC582DD4}"/>
    <cellStyle name="Normal 2 2 9 2 3 2 5" xfId="16795" xr:uid="{81148CBE-F74A-42AB-A8A2-C2F527673A7B}"/>
    <cellStyle name="Normal 2 2 9 2 3 3" xfId="6266" xr:uid="{CCF43E88-38B9-4FCB-8157-32E2C015215D}"/>
    <cellStyle name="Normal 2 2 9 2 3 3 2" xfId="28286" xr:uid="{AC69E698-AD42-41CF-A493-E1563D085FB5}"/>
    <cellStyle name="Normal 2 2 9 2 3 3 3" xfId="15835" xr:uid="{1E12F699-81BA-43F6-9706-99F09B5E50A5}"/>
    <cellStyle name="Normal 2 2 9 2 3 4" xfId="8288" xr:uid="{3FBBF1CE-6BB3-4F39-AA5A-E5404AB6B76F}"/>
    <cellStyle name="Normal 2 2 9 2 3 4 2" xfId="18668" xr:uid="{EDBE740C-B9E0-4BF7-9035-3A660E1C688E}"/>
    <cellStyle name="Normal 2 2 9 2 3 5" xfId="11121" xr:uid="{D763E040-5FB4-4BA3-B799-6E0881D4CF59}"/>
    <cellStyle name="Normal 2 2 9 2 3 5 2" xfId="21501" xr:uid="{F3FFCCF0-518B-4E63-AB60-2F210EB17F47}"/>
    <cellStyle name="Normal 2 2 9 2 3 6" xfId="25383" xr:uid="{D9145492-127B-4B29-9909-8A59F19CF7CC}"/>
    <cellStyle name="Normal 2 2 9 2 3 7" xfId="13750" xr:uid="{35DC49CF-F7A0-4AD2-8F17-4913E8F088D1}"/>
    <cellStyle name="Normal 2 2 9 2 4" xfId="3207" xr:uid="{00000000-0005-0000-0000-00005A040000}"/>
    <cellStyle name="Normal 2 2 9 2 4 2" xfId="6264" xr:uid="{B7B4F429-72CC-4B01-A5F8-0C529335D655}"/>
    <cellStyle name="Normal 2 2 9 2 4 2 2" xfId="26783" xr:uid="{93E16350-F3BF-4D34-89D7-B9D07719EDD8}"/>
    <cellStyle name="Normal 2 2 9 2 4 2 3" xfId="15833" xr:uid="{D9C9F4E9-2D24-44EB-8BF5-15AD6CFAD07C}"/>
    <cellStyle name="Normal 2 2 9 2 4 3" xfId="8286" xr:uid="{73AFDC4F-E0AB-47D1-B20B-42EEACB2E07F}"/>
    <cellStyle name="Normal 2 2 9 2 4 3 2" xfId="18666" xr:uid="{0C532E37-1A5A-4B9A-B1DB-D07EB8FE32FC}"/>
    <cellStyle name="Normal 2 2 9 2 4 4" xfId="11119" xr:uid="{0875B57E-E03B-40DF-BD59-83999B593E62}"/>
    <cellStyle name="Normal 2 2 9 2 4 4 2" xfId="21499" xr:uid="{D0B66FE5-F5AC-4D88-8ABE-A01FDD7357CE}"/>
    <cellStyle name="Normal 2 2 9 2 4 5" xfId="23669" xr:uid="{52BF81DB-1EBD-4F0A-8845-443421D17A5E}"/>
    <cellStyle name="Normal 2 2 9 2 4 6" xfId="13748" xr:uid="{C218FCF3-95CC-4C06-9930-9B7704114871}"/>
    <cellStyle name="Normal 2 2 9 2 5" xfId="2656" xr:uid="{00000000-0005-0000-0000-00005B040000}"/>
    <cellStyle name="Normal 2 2 9 2 5 2" xfId="5915" xr:uid="{066E98A4-22C7-47F3-8C73-5BDE60E6F5CC}"/>
    <cellStyle name="Normal 2 2 9 2 5 2 2" xfId="28736" xr:uid="{2E3A3116-6CEA-4E37-8B3C-9372A85B73FE}"/>
    <cellStyle name="Normal 2 2 9 2 5 2 3" xfId="15327" xr:uid="{41F1E94F-584B-401E-B971-FE84B3C2D3E5}"/>
    <cellStyle name="Normal 2 2 9 2 5 3" xfId="7780" xr:uid="{931D7A9D-DA69-409F-8D14-CCDF93E8054F}"/>
    <cellStyle name="Normal 2 2 9 2 5 3 2" xfId="18160" xr:uid="{B380321C-8933-4980-9F6A-632936970452}"/>
    <cellStyle name="Normal 2 2 9 2 5 4" xfId="10613" xr:uid="{1B722676-E96F-4773-9FA7-78CE58CC446D}"/>
    <cellStyle name="Normal 2 2 9 2 5 4 2" xfId="20993" xr:uid="{15F1E175-287D-4154-B9DD-670FCF6D7170}"/>
    <cellStyle name="Normal 2 2 9 2 5 5" xfId="25108" xr:uid="{8B2AB8DF-A85E-42E0-8C01-CFAA26ABAD33}"/>
    <cellStyle name="Normal 2 2 9 2 5 6" xfId="13057" xr:uid="{DECB8372-EBEB-47DE-B3E9-29BACCC4346E}"/>
    <cellStyle name="Normal 2 2 9 2 6" xfId="2333" xr:uid="{00000000-0005-0000-0000-000056040000}"/>
    <cellStyle name="Normal 2 2 9 2 6 2" xfId="7459" xr:uid="{095F9ACA-1967-40DC-B76C-2E3068C34CEB}"/>
    <cellStyle name="Normal 2 2 9 2 6 2 2" xfId="17839" xr:uid="{E3132ED5-29A5-48BD-B9B1-3AF52FF49E93}"/>
    <cellStyle name="Normal 2 2 9 2 6 3" xfId="10292" xr:uid="{87F02579-74E7-4385-9A4A-08874974ACC2}"/>
    <cellStyle name="Normal 2 2 9 2 6 3 2" xfId="20672" xr:uid="{CDC89989-730D-42AB-93F0-D15E3FC232FB}"/>
    <cellStyle name="Normal 2 2 9 2 6 4" xfId="25506" xr:uid="{5ACC0668-A923-448C-A5F6-663164FD47CA}"/>
    <cellStyle name="Normal 2 2 9 2 6 5" xfId="15006" xr:uid="{2180B468-4F25-4079-806A-377A4FC24D79}"/>
    <cellStyle name="Normal 2 2 9 2 7" xfId="3848" xr:uid="{0F918769-EAD0-4AAC-89D1-AFD5A0859225}"/>
    <cellStyle name="Normal 2 2 9 2 7 2" xfId="8680" xr:uid="{17702334-6F58-4D1D-8F76-392FB67189FE}"/>
    <cellStyle name="Normal 2 2 9 2 7 2 2" xfId="19060" xr:uid="{E83FBBA5-B865-4F29-AED3-4279815F43B1}"/>
    <cellStyle name="Normal 2 2 9 2 7 3" xfId="11513" xr:uid="{A06F4A4B-CFB1-4587-BC27-6B7C366A5C70}"/>
    <cellStyle name="Normal 2 2 9 2 7 3 2" xfId="21893" xr:uid="{4F8D077A-8920-4403-A492-65E04ABDEB8B}"/>
    <cellStyle name="Normal 2 2 9 2 7 4" xfId="16227" xr:uid="{915258C8-FFAE-4D71-A04E-FA609227AEAA}"/>
    <cellStyle name="Normal 2 2 9 2 8" xfId="5133" xr:uid="{CB51AE57-2149-4880-9609-D38187E012F9}"/>
    <cellStyle name="Normal 2 2 9 2 8 2" xfId="14430" xr:uid="{8A864F12-A3AA-4C15-83D8-8C9A59A52F33}"/>
    <cellStyle name="Normal 2 2 9 2 9" xfId="6883" xr:uid="{C467FDC2-4DB3-4A1D-9E21-AA019FB5FE93}"/>
    <cellStyle name="Normal 2 2 9 2 9 2" xfId="17263" xr:uid="{683B7DA7-1DCE-443A-B5D9-67FAD3561361}"/>
    <cellStyle name="Normal 2 2 9 3" xfId="782" xr:uid="{00000000-0005-0000-0000-0000BA040000}"/>
    <cellStyle name="Normal 2 2 9 3 2" xfId="3210" xr:uid="{00000000-0005-0000-0000-00005D040000}"/>
    <cellStyle name="Normal 2 2 9 3 2 2" xfId="6267" xr:uid="{2D39B0E6-DA01-474A-9F40-B5BCFAC53C15}"/>
    <cellStyle name="Normal 2 2 9 3 2 2 2" xfId="25384" xr:uid="{C4656239-B8BC-443D-853E-F056987458DC}"/>
    <cellStyle name="Normal 2 2 9 3 2 2 3" xfId="25859" xr:uid="{66097556-E49B-4F4C-8635-B96452D3A406}"/>
    <cellStyle name="Normal 2 2 9 3 2 2 4" xfId="15836" xr:uid="{5D12FDC6-4F4B-4742-80B9-35B01350A1F5}"/>
    <cellStyle name="Normal 2 2 9 3 2 3" xfId="8289" xr:uid="{C04C5994-F831-42BD-90BC-7748B06BE714}"/>
    <cellStyle name="Normal 2 2 9 3 2 3 2" xfId="28885" xr:uid="{B9B8D372-0877-44FD-830D-3BF7BDF9DD7F}"/>
    <cellStyle name="Normal 2 2 9 3 2 3 3" xfId="18669" xr:uid="{3DF00537-A76D-447F-855A-ED35DC09FE27}"/>
    <cellStyle name="Normal 2 2 9 3 2 4" xfId="11122" xr:uid="{71FCBC8A-BA68-40C6-AB05-C08B6BB06E3D}"/>
    <cellStyle name="Normal 2 2 9 3 2 4 2" xfId="21502" xr:uid="{07FAC4F6-9AA7-44B9-B5BC-E1D15A92E555}"/>
    <cellStyle name="Normal 2 2 9 3 2 5" xfId="24333" xr:uid="{D30AE943-4C2B-4A0A-B6D6-D40C34E2C1FC}"/>
    <cellStyle name="Normal 2 2 9 3 2 6" xfId="13751" xr:uid="{7F3501BC-CFB5-4D54-8025-838897D480A6}"/>
    <cellStyle name="Normal 2 2 9 3 3" xfId="2738" xr:uid="{00000000-0005-0000-0000-00005E040000}"/>
    <cellStyle name="Normal 2 2 9 3 3 2" xfId="5955" xr:uid="{CA157C0C-9946-47FB-8046-B4118CED5502}"/>
    <cellStyle name="Normal 2 2 9 3 3 2 2" xfId="27631" xr:uid="{0832856C-A4A1-46D5-A04B-C16C014805C7}"/>
    <cellStyle name="Normal 2 2 9 3 3 2 3" xfId="15408" xr:uid="{87F9BCF7-26E8-4CFE-AAE2-2AE359D46526}"/>
    <cellStyle name="Normal 2 2 9 3 3 3" xfId="7861" xr:uid="{6C8BC6E1-66F6-4088-9D06-12D6397B34CE}"/>
    <cellStyle name="Normal 2 2 9 3 3 3 2" xfId="18241" xr:uid="{C1AEDF79-5688-48D9-BB5F-4443F978B2D7}"/>
    <cellStyle name="Normal 2 2 9 3 3 4" xfId="10694" xr:uid="{1E554B85-7C58-4404-B8DA-DDFB13DA88CA}"/>
    <cellStyle name="Normal 2 2 9 3 3 4 2" xfId="21074" xr:uid="{398ED5F8-6BA0-4FA3-B54A-3D345AA9D874}"/>
    <cellStyle name="Normal 2 2 9 3 3 5" xfId="23532" xr:uid="{66FA9E7D-DB2A-42CB-9CC1-8544D5CCF801}"/>
    <cellStyle name="Normal 2 2 9 3 3 6" xfId="13174" xr:uid="{2F8F91B4-B11E-421A-A325-03EAD955C403}"/>
    <cellStyle name="Normal 2 2 9 3 4" xfId="4167" xr:uid="{FEB2FCC6-654F-434C-915F-516E367874F6}"/>
    <cellStyle name="Normal 2 2 9 3 4 2" xfId="8938" xr:uid="{A9821F10-8F72-4E8A-BDA2-3A2376E9360F}"/>
    <cellStyle name="Normal 2 2 9 3 4 2 2" xfId="29033" xr:uid="{1CB40375-5086-42D8-8885-66B42A40EFCF}"/>
    <cellStyle name="Normal 2 2 9 3 4 2 3" xfId="19318" xr:uid="{6D20E4E7-A0F4-465C-A2D5-52BB620504B2}"/>
    <cellStyle name="Normal 2 2 9 3 4 3" xfId="11771" xr:uid="{D87D4F8C-C2DF-4B10-BE47-9078CC604945}"/>
    <cellStyle name="Normal 2 2 9 3 4 3 2" xfId="22151" xr:uid="{11C94CFB-BF39-4075-9EA9-95DC12699D91}"/>
    <cellStyle name="Normal 2 2 9 3 4 4" xfId="24721" xr:uid="{0CAC1D0B-164D-4449-98BB-B0A088896CF1}"/>
    <cellStyle name="Normal 2 2 9 3 4 5" xfId="16485" xr:uid="{5EE6D20E-DD12-42B4-9D95-F43D84C6E645}"/>
    <cellStyle name="Normal 2 2 9 3 5" xfId="5135" xr:uid="{8F6503DE-4DD2-4276-8C13-F64470D91849}"/>
    <cellStyle name="Normal 2 2 9 3 5 2" xfId="27228" xr:uid="{1DB8C7D0-5465-403D-AA5E-C8B10D5727A7}"/>
    <cellStyle name="Normal 2 2 9 3 5 3" xfId="14432" xr:uid="{A5BEBA1A-0BAC-4895-BF49-67CD6C7D4BCE}"/>
    <cellStyle name="Normal 2 2 9 3 6" xfId="6885" xr:uid="{D51A0510-A5CA-4ACB-BD8C-0F4B9BC12523}"/>
    <cellStyle name="Normal 2 2 9 3 6 2" xfId="17265" xr:uid="{479A240C-41B7-436D-949C-CE5F0F19A676}"/>
    <cellStyle name="Normal 2 2 9 3 7" xfId="9718" xr:uid="{89CE7C24-6BF3-4902-ABB6-96B10B2FBB84}"/>
    <cellStyle name="Normal 2 2 9 3 7 2" xfId="20098" xr:uid="{11556F6B-9D61-475C-BEF8-37F48BB4F626}"/>
    <cellStyle name="Normal 2 2 9 3 8" xfId="22786" xr:uid="{9C66E7C5-1CD0-4DCF-A016-59965DFC2551}"/>
    <cellStyle name="Normal 2 2 9 3 9" xfId="12724" xr:uid="{FF18E998-1704-41C2-BBEA-6237A32D147E}"/>
    <cellStyle name="Normal 2 2 9 4" xfId="783" xr:uid="{00000000-0005-0000-0000-0000BB040000}"/>
    <cellStyle name="Normal 2 2 9 4 2" xfId="4478" xr:uid="{2362C482-E221-495B-A354-A7272537504C}"/>
    <cellStyle name="Normal 2 2 9 4 2 2" xfId="9249" xr:uid="{82B3185A-4D0E-48D1-B44F-6BC0DD3BAA10}"/>
    <cellStyle name="Normal 2 2 9 4 2 2 2" xfId="29238" xr:uid="{054C77C3-338F-4438-9C03-0948B3A815A7}"/>
    <cellStyle name="Normal 2 2 9 4 2 2 3" xfId="19629" xr:uid="{D973F2FA-31B8-4A99-9C9E-0B85E23657FB}"/>
    <cellStyle name="Normal 2 2 9 4 2 3" xfId="12082" xr:uid="{88842306-2D0F-47F7-A6B7-38FA18A8BE23}"/>
    <cellStyle name="Normal 2 2 9 4 2 3 2" xfId="22462" xr:uid="{617208F0-696B-428C-8DE5-F78444531BA4}"/>
    <cellStyle name="Normal 2 2 9 4 2 4" xfId="24533" xr:uid="{D0D79DD2-3E3D-4A7F-B862-6DF0B1F4B4DD}"/>
    <cellStyle name="Normal 2 2 9 4 2 5" xfId="16796" xr:uid="{DB8D4652-4D6D-4810-8B3D-5210F22E6A1C}"/>
    <cellStyle name="Normal 2 2 9 4 3" xfId="5136" xr:uid="{E9254D01-BFB0-402E-8D52-577A6300D105}"/>
    <cellStyle name="Normal 2 2 9 4 3 2" xfId="27865" xr:uid="{C90B883F-4BE4-4F2F-BC2A-CE93656741F3}"/>
    <cellStyle name="Normal 2 2 9 4 3 3" xfId="14433" xr:uid="{212F0685-2D21-4A1A-BFF9-C490BE9112DB}"/>
    <cellStyle name="Normal 2 2 9 4 4" xfId="6886" xr:uid="{D2E6984A-27CB-4F5F-926F-84B2AD048FF4}"/>
    <cellStyle name="Normal 2 2 9 4 4 2" xfId="17266" xr:uid="{9162E991-4889-41FF-BA25-F3773EA10E60}"/>
    <cellStyle name="Normal 2 2 9 4 5" xfId="9719" xr:uid="{7ADA9F6F-75BB-4559-B04B-0B2186D06BA4}"/>
    <cellStyle name="Normal 2 2 9 4 5 2" xfId="20099" xr:uid="{C6F61D03-9224-494C-9E9F-EA2D76108A8F}"/>
    <cellStyle name="Normal 2 2 9 4 6" xfId="23897" xr:uid="{6B65C735-A254-4FFA-81E7-3E81A6CB83CF}"/>
    <cellStyle name="Normal 2 2 9 4 7" xfId="13752" xr:uid="{CF41414D-EF66-49D0-89CA-717D1B7EFB5E}"/>
    <cellStyle name="Normal 2 2 9 5" xfId="2908" xr:uid="{00000000-0005-0000-0000-000060040000}"/>
    <cellStyle name="Normal 2 2 9 5 2" xfId="6093" xr:uid="{37308E7F-B354-4837-8AB8-6A00B87C44A8}"/>
    <cellStyle name="Normal 2 2 9 5 2 2" xfId="25631" xr:uid="{274D68A6-4AC9-4AE4-A5B5-F8EF1F0D5761}"/>
    <cellStyle name="Normal 2 2 9 5 2 3" xfId="26809" xr:uid="{0EF4F193-EFA2-4A8C-BE91-8711529663F0}"/>
    <cellStyle name="Normal 2 2 9 5 2 4" xfId="15571" xr:uid="{76171DE7-4B64-4499-B37F-8A00D8588858}"/>
    <cellStyle name="Normal 2 2 9 5 3" xfId="8024" xr:uid="{E5ABCE4A-2750-4DE7-8801-3C1797140E86}"/>
    <cellStyle name="Normal 2 2 9 5 3 2" xfId="26452" xr:uid="{B0CBD696-8FF6-45FA-BBB1-A52347B32FE1}"/>
    <cellStyle name="Normal 2 2 9 5 3 3" xfId="18404" xr:uid="{0B10E619-CD0B-4530-8AF2-0CFEF6F96613}"/>
    <cellStyle name="Normal 2 2 9 5 4" xfId="10857" xr:uid="{C4A97003-54B9-485F-9DC3-3A90E0E98911}"/>
    <cellStyle name="Normal 2 2 9 5 4 2" xfId="21237" xr:uid="{B2BD5171-07AB-4494-95AD-84D624E33E80}"/>
    <cellStyle name="Normal 2 2 9 5 5" xfId="24817" xr:uid="{351993E5-0C93-4305-A53D-BD7DF217C1D9}"/>
    <cellStyle name="Normal 2 2 9 5 6" xfId="13422" xr:uid="{90038945-AB67-4587-BCA3-8445C4049B75}"/>
    <cellStyle name="Normal 2 2 9 6" xfId="2505" xr:uid="{00000000-0005-0000-0000-000061040000}"/>
    <cellStyle name="Normal 2 2 9 6 2" xfId="5784" xr:uid="{99F00FA8-1C72-462C-986D-098929DDBBCD}"/>
    <cellStyle name="Normal 2 2 9 6 2 2" xfId="26275" xr:uid="{754D8D62-5814-4C0C-A531-1E296D13A397}"/>
    <cellStyle name="Normal 2 2 9 6 2 3" xfId="15176" xr:uid="{58736A76-0640-4F58-A9CC-0974276567D3}"/>
    <cellStyle name="Normal 2 2 9 6 3" xfId="7629" xr:uid="{66D056DA-CA68-4D77-A082-6CF8276E79B6}"/>
    <cellStyle name="Normal 2 2 9 6 3 2" xfId="18009" xr:uid="{C20690F7-80B9-4ED5-96CA-C224C49DD706}"/>
    <cellStyle name="Normal 2 2 9 6 4" xfId="10462" xr:uid="{5FA20005-EFBC-4345-AB55-D6B0B1C08945}"/>
    <cellStyle name="Normal 2 2 9 6 4 2" xfId="20842" xr:uid="{878CD430-7F17-4A9F-8EAB-2DBCEBCDB694}"/>
    <cellStyle name="Normal 2 2 9 6 5" xfId="23143" xr:uid="{23FE7488-E8F4-40A5-9259-94282E8DA33D}"/>
    <cellStyle name="Normal 2 2 9 6 6" xfId="12892" xr:uid="{FC830CD8-3471-4BDF-8C41-641F6B16E563}"/>
    <cellStyle name="Normal 2 2 9 7" xfId="2261" xr:uid="{00000000-0005-0000-0000-000055040000}"/>
    <cellStyle name="Normal 2 2 9 7 2" xfId="7387" xr:uid="{EE74E906-B95A-4AB1-9CE9-DBC558707711}"/>
    <cellStyle name="Normal 2 2 9 7 2 2" xfId="17767" xr:uid="{8269C437-07F7-4931-A0BD-24CABA577458}"/>
    <cellStyle name="Normal 2 2 9 7 3" xfId="10220" xr:uid="{BB514019-6FF5-4114-B8C4-6676DD5F8790}"/>
    <cellStyle name="Normal 2 2 9 7 3 2" xfId="20600" xr:uid="{A8F49CE9-37D1-4F8A-89E3-8039BE91ECDC}"/>
    <cellStyle name="Normal 2 2 9 7 4" xfId="22871" xr:uid="{D303FCCE-F40D-463A-A780-4CE811BD7827}"/>
    <cellStyle name="Normal 2 2 9 7 5" xfId="14934" xr:uid="{F86A18D8-C7DF-48AB-8EDA-F9A1BAF34F45}"/>
    <cellStyle name="Normal 2 2 9 8" xfId="3940" xr:uid="{96E0C2AE-9DCB-4C66-8281-C0A9CC7202B4}"/>
    <cellStyle name="Normal 2 2 9 8 2" xfId="8771" xr:uid="{6D375651-796F-482E-BEDF-D8B7B596C8E2}"/>
    <cellStyle name="Normal 2 2 9 8 2 2" xfId="19151" xr:uid="{256C7DC4-4D46-4D28-99C4-BD1827B0AC3E}"/>
    <cellStyle name="Normal 2 2 9 8 3" xfId="11604" xr:uid="{52340EEA-7A47-46AE-BFEA-789AAC2A9B97}"/>
    <cellStyle name="Normal 2 2 9 8 3 2" xfId="21984" xr:uid="{4ED2DC6C-96A3-4FDB-B281-60419CF414B7}"/>
    <cellStyle name="Normal 2 2 9 8 4" xfId="16318" xr:uid="{C4A7D629-C3DD-4EE4-8EEA-12322EF71CB7}"/>
    <cellStyle name="Normal 2 2 9 9" xfId="5132" xr:uid="{A06390DB-BBFA-486C-ADF2-9350D719BB3F}"/>
    <cellStyle name="Normal 2 2 9 9 2" xfId="14429" xr:uid="{2BA6E952-82D0-4EF4-B62B-56E2C51F8061}"/>
    <cellStyle name="Normal 2 20" xfId="25547" xr:uid="{8C07E1A6-A1CC-4080-84CB-6FD0AE66A6D9}"/>
    <cellStyle name="Normal 2 20 2" xfId="25745" xr:uid="{307D95C4-C3D3-4858-8958-4CE880C31BF9}"/>
    <cellStyle name="Normal 2 21" xfId="22711" xr:uid="{946996B7-D821-4E03-9730-38F8FCB07445}"/>
    <cellStyle name="Normal 2 22" xfId="23636" xr:uid="{A4E39459-462C-454A-A30C-B043BE56C80C}"/>
    <cellStyle name="Normal 2 23" xfId="12386" xr:uid="{E65DE861-3430-4CC0-B8E2-F1AE8E21C22C}"/>
    <cellStyle name="Normal 2 24" xfId="29563" xr:uid="{8B3042BB-E780-4116-ACB4-69BF5D526462}"/>
    <cellStyle name="Normal 2 25" xfId="30100" xr:uid="{5AB8A7DA-FFAA-4EB5-9950-87FFA7645D23}"/>
    <cellStyle name="Normal 2 3" xfId="784" xr:uid="{00000000-0005-0000-0000-0000BC040000}"/>
    <cellStyle name="Normal 2 3 2" xfId="29565" xr:uid="{F18019D2-0B1A-48F3-A5C5-3D5F4CA2DF1A}"/>
    <cellStyle name="Normal 2 3 2 2" xfId="29628" xr:uid="{656E65D2-23FD-4E43-B6BE-DB53AC61741A}"/>
    <cellStyle name="Normal 2 3 2 3" xfId="29594" xr:uid="{82C16487-6617-4685-AEC1-6C7043E9D731}"/>
    <cellStyle name="Normal 2 4" xfId="785" xr:uid="{00000000-0005-0000-0000-0000BD040000}"/>
    <cellStyle name="Normal 2 4 2" xfId="29567" xr:uid="{8285FB9B-A599-4592-A61F-F7A876DCE316}"/>
    <cellStyle name="Normal 2 4 3" xfId="29566"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8" xr:uid="{BB570923-EB98-4E0A-A52E-B4A7D9FAB640}"/>
    <cellStyle name="Normal 2 5 10 2 2 2" xfId="28718" xr:uid="{5F5F8159-8F49-4161-AE72-F6F10E85D3B5}"/>
    <cellStyle name="Normal 2 5 10 2 2 3" xfId="15837" xr:uid="{4324C264-E210-4C34-B4F6-2998CC94C58C}"/>
    <cellStyle name="Normal 2 5 10 2 3" xfId="8290" xr:uid="{D24D90A7-DC6C-4EDA-9592-6191A6C11F6A}"/>
    <cellStyle name="Normal 2 5 10 2 3 2" xfId="18670" xr:uid="{EAC5383B-5809-41BD-8073-95280C01FF36}"/>
    <cellStyle name="Normal 2 5 10 2 4" xfId="11123" xr:uid="{C8439742-051E-4ABE-9CB3-AA49C50B305A}"/>
    <cellStyle name="Normal 2 5 10 2 4 2" xfId="21503" xr:uid="{C20AE42A-BAD0-41E5-B8AB-06260DFE89CD}"/>
    <cellStyle name="Normal 2 5 10 2 5" xfId="23830" xr:uid="{80B8D4F9-2934-4D7A-BC9A-BF723751EF12}"/>
    <cellStyle name="Normal 2 5 10 2 6" xfId="13753" xr:uid="{55EE152E-587A-4ED0-91D8-A91793FF282A}"/>
    <cellStyle name="Normal 2 5 10 3" xfId="4119" xr:uid="{DDB8ACD5-94B4-4458-86EE-644F5AE09792}"/>
    <cellStyle name="Normal 2 5 10 3 2" xfId="8890" xr:uid="{EF530358-A2BC-41AF-895D-3DE813854A26}"/>
    <cellStyle name="Normal 2 5 10 3 2 2" xfId="29004" xr:uid="{BAA8C525-3BA7-44D3-AFCB-1185746F267E}"/>
    <cellStyle name="Normal 2 5 10 3 2 3" xfId="19270" xr:uid="{04ACBD67-1562-4A9A-BCEC-7BA8F903CE24}"/>
    <cellStyle name="Normal 2 5 10 3 3" xfId="11723" xr:uid="{AFB8A9D2-2B05-4E6F-BF1B-033DE40C0E1D}"/>
    <cellStyle name="Normal 2 5 10 3 3 2" xfId="22103" xr:uid="{A5BA9508-4759-408B-A6BF-B9D8634B3BAD}"/>
    <cellStyle name="Normal 2 5 10 3 4" xfId="24190" xr:uid="{A9E07380-D1BA-4535-9303-56888FAC8040}"/>
    <cellStyle name="Normal 2 5 10 3 5" xfId="16437" xr:uid="{C1FDBDBD-D88E-44A0-87B5-4724356DA33F}"/>
    <cellStyle name="Normal 2 5 10 4" xfId="5138" xr:uid="{496D32EC-DDFF-4EDD-A308-A2AE93E9F8B1}"/>
    <cellStyle name="Normal 2 5 10 4 2" xfId="24078" xr:uid="{7ECB6E9A-F36D-494A-AB71-30687663ED72}"/>
    <cellStyle name="Normal 2 5 10 4 3" xfId="28013" xr:uid="{91CED4CF-F180-4B9C-83CD-484CBD483A1E}"/>
    <cellStyle name="Normal 2 5 10 4 4" xfId="14435" xr:uid="{37C093D4-CD1C-4EA5-92F8-E433DAF86FDD}"/>
    <cellStyle name="Normal 2 5 10 5" xfId="6888" xr:uid="{C63BBBE3-D939-40B3-9EF4-C31A308605D9}"/>
    <cellStyle name="Normal 2 5 10 5 2" xfId="26600" xr:uid="{93F8A69A-2E39-499E-BB48-B66C048A9AC1}"/>
    <cellStyle name="Normal 2 5 10 5 3" xfId="17268" xr:uid="{0AF9C638-D7BF-4047-AAB7-143EFC618AB0}"/>
    <cellStyle name="Normal 2 5 10 6" xfId="9721" xr:uid="{937EB46E-F31B-420F-AD2A-16F82EBE2377}"/>
    <cellStyle name="Normal 2 5 10 6 2" xfId="20101" xr:uid="{10C10AB9-61A9-4274-9022-41E9537602AB}"/>
    <cellStyle name="Normal 2 5 10 7" xfId="24246" xr:uid="{02D79B2E-D591-4F79-889B-EEEFA7048349}"/>
    <cellStyle name="Normal 2 5 10 8" xfId="12661" xr:uid="{C7BC99CF-0783-4E1F-BB67-EDD91842DE03}"/>
    <cellStyle name="Normal 2 5 11" xfId="788" xr:uid="{00000000-0005-0000-0000-0000C0040000}"/>
    <cellStyle name="Normal 2 5 11 2" xfId="5139" xr:uid="{F005D30F-FF67-45E9-A450-26698085BABC}"/>
    <cellStyle name="Normal 2 5 11 2 2" xfId="24818" xr:uid="{008FDD4D-49A9-4BAF-BBA3-0E6B47ABC6DA}"/>
    <cellStyle name="Normal 2 5 11 2 3" xfId="26797" xr:uid="{B705362F-4C68-48B1-8997-9814484B93F3}"/>
    <cellStyle name="Normal 2 5 11 2 4" xfId="14436" xr:uid="{7EE87423-A796-4F51-8DFD-52589EF113D6}"/>
    <cellStyle name="Normal 2 5 11 3" xfId="6889" xr:uid="{9342098C-48F1-4F2B-9DD6-F182EDB8FE95}"/>
    <cellStyle name="Normal 2 5 11 3 2" xfId="26999" xr:uid="{B3C9FD38-4A6F-4077-8BAB-0AD1D9A12233}"/>
    <cellStyle name="Normal 2 5 11 3 3" xfId="17269" xr:uid="{3279319A-C6BB-4F64-BC8B-351BF97426E6}"/>
    <cellStyle name="Normal 2 5 11 4" xfId="9722" xr:uid="{E53A3328-A7EF-467F-B730-4075A2473213}"/>
    <cellStyle name="Normal 2 5 11 4 2" xfId="20102" xr:uid="{FD5C7BF8-B5BD-4C7D-9F3B-7D99FCDC4075}"/>
    <cellStyle name="Normal 2 5 11 5" xfId="24244" xr:uid="{3788D9FA-66EB-47C5-9AEC-7332395FD6AF}"/>
    <cellStyle name="Normal 2 5 11 6" xfId="13359" xr:uid="{B01AB50D-938E-4718-A14C-7D42ECB88508}"/>
    <cellStyle name="Normal 2 5 12" xfId="2436" xr:uid="{00000000-0005-0000-0000-000068040000}"/>
    <cellStyle name="Normal 2 5 12 2" xfId="5730" xr:uid="{096EF621-B617-4627-98A1-6862B4F3B620}"/>
    <cellStyle name="Normal 2 5 12 2 2" xfId="26624" xr:uid="{DD4E1CB5-4B42-4295-A8A0-3B7AE1DAE113}"/>
    <cellStyle name="Normal 2 5 12 2 3" xfId="15107" xr:uid="{2C8232ED-F690-4082-926E-DB18085C5A02}"/>
    <cellStyle name="Normal 2 5 12 3" xfId="7560" xr:uid="{36C148BE-855D-4899-98EC-529E064364D5}"/>
    <cellStyle name="Normal 2 5 12 3 2" xfId="17940" xr:uid="{CEC03613-AB80-4C38-9B21-BDC899AC009A}"/>
    <cellStyle name="Normal 2 5 12 4" xfId="10393" xr:uid="{F0C15155-4B9D-4A0F-9507-2F92A24BFE07}"/>
    <cellStyle name="Normal 2 5 12 4 2" xfId="20773" xr:uid="{A49E76F3-A2AD-4C67-8430-BB24CD8F3F8C}"/>
    <cellStyle name="Normal 2 5 12 5" xfId="23766" xr:uid="{A1CE3D32-0046-48AD-B09B-D4083067B680}"/>
    <cellStyle name="Normal 2 5 12 6" xfId="12822" xr:uid="{86ACC9CC-F44C-4117-9AB4-6A9559F76DDC}"/>
    <cellStyle name="Normal 2 5 13" xfId="2163" xr:uid="{00000000-0005-0000-0000-000064040000}"/>
    <cellStyle name="Normal 2 5 13 2" xfId="7289" xr:uid="{ABEA086E-CEFA-489D-BD20-6B107CD1870B}"/>
    <cellStyle name="Normal 2 5 13 2 2" xfId="26578" xr:uid="{D260554D-4353-4EC1-B66F-311507496991}"/>
    <cellStyle name="Normal 2 5 13 2 3" xfId="17669" xr:uid="{8EBF220B-282E-41A7-AF41-C534F17701C9}"/>
    <cellStyle name="Normal 2 5 13 3" xfId="10122" xr:uid="{6A476768-D707-4ED5-BCB1-303E7DA4C769}"/>
    <cellStyle name="Normal 2 5 13 3 2" xfId="20502" xr:uid="{B3A61B77-C986-48B7-9343-6A8688595B2C}"/>
    <cellStyle name="Normal 2 5 13 4" xfId="22805" xr:uid="{6B0BA96D-35B7-49F7-830B-F9BFD253AA3E}"/>
    <cellStyle name="Normal 2 5 13 5" xfId="14836" xr:uid="{33123260-80D1-46FD-B871-43C333B6E120}"/>
    <cellStyle name="Normal 2 5 14" xfId="3943" xr:uid="{4DF58CCA-A726-4F51-8773-D10E59D234F1}"/>
    <cellStyle name="Normal 2 5 14 2" xfId="8774" xr:uid="{93949D46-D187-4026-9884-5EC9985C6C90}"/>
    <cellStyle name="Normal 2 5 14 2 2" xfId="19154" xr:uid="{AADD6B47-A051-4A52-B750-D6214780511B}"/>
    <cellStyle name="Normal 2 5 14 3" xfId="11607" xr:uid="{3030196D-AC29-4CC1-A4E3-429340782493}"/>
    <cellStyle name="Normal 2 5 14 3 2" xfId="21987" xr:uid="{B844FA76-9644-4BA7-AE11-FDA85DD4D7AB}"/>
    <cellStyle name="Normal 2 5 14 4" xfId="28132" xr:uid="{37A0DECA-5050-4AE6-BB44-4BBEC15BCA14}"/>
    <cellStyle name="Normal 2 5 14 5" xfId="16321" xr:uid="{9CBA3C09-DDE3-4A3A-B6FE-98AABDE829D0}"/>
    <cellStyle name="Normal 2 5 15" xfId="5137" xr:uid="{1552226D-8AD7-45BC-AC77-D1272FF83047}"/>
    <cellStyle name="Normal 2 5 15 2" xfId="14434" xr:uid="{8ABFF19D-954D-4F51-83EE-1B64AB4EC3AA}"/>
    <cellStyle name="Normal 2 5 16" xfId="6887" xr:uid="{E34B52DD-0D95-4E57-BBDB-84BDBA808D26}"/>
    <cellStyle name="Normal 2 5 16 2" xfId="17267" xr:uid="{FE68BB87-5ED9-416F-8B0B-1BBFB56CE6A4}"/>
    <cellStyle name="Normal 2 5 17" xfId="9720" xr:uid="{71B0E6CE-EC01-41D8-A4CF-0F31019EB11C}"/>
    <cellStyle name="Normal 2 5 17 2" xfId="20100" xr:uid="{A2897E3B-E47D-46A7-84AE-5CD93504EFEE}"/>
    <cellStyle name="Normal 2 5 18" xfId="24436" xr:uid="{282C5376-98C7-49DE-A520-F11DB1848102}"/>
    <cellStyle name="Normal 2 5 19" xfId="12394" xr:uid="{A5866C7D-4474-4E5B-A25F-02BFD262B28F}"/>
    <cellStyle name="Normal 2 5 2" xfId="789" xr:uid="{00000000-0005-0000-0000-0000C1040000}"/>
    <cellStyle name="Normal 2 5 2 10" xfId="5140" xr:uid="{5E4C7B78-933D-4945-8AEB-9937483272E2}"/>
    <cellStyle name="Normal 2 5 2 10 2" xfId="14437" xr:uid="{DFD9B2B3-2BCF-4C25-B678-8DFD6BBF2B8E}"/>
    <cellStyle name="Normal 2 5 2 11" xfId="6890" xr:uid="{D9368D94-A4FA-4857-9E07-D8B06B15D57E}"/>
    <cellStyle name="Normal 2 5 2 11 2" xfId="17270" xr:uid="{467655A8-F471-42A9-962E-68A05B36F8F6}"/>
    <cellStyle name="Normal 2 5 2 12" xfId="9723" xr:uid="{84496DC4-5C98-4F69-8436-A24D80912824}"/>
    <cellStyle name="Normal 2 5 2 12 2" xfId="20103" xr:uid="{D0C5DC80-66E8-42C1-AD5B-5C6E8F8A713F}"/>
    <cellStyle name="Normal 2 5 2 13" xfId="25178" xr:uid="{EC0F43C9-DBE0-4237-89D9-7AD8DC19F42E}"/>
    <cellStyle name="Normal 2 5 2 14" xfId="12420" xr:uid="{153135D3-00A7-45C2-8D52-0FCBDF0AC3C4}"/>
    <cellStyle name="Normal 2 5 2 2" xfId="790" xr:uid="{00000000-0005-0000-0000-0000C2040000}"/>
    <cellStyle name="Normal 2 5 2 2 10" xfId="6891" xr:uid="{E69D7650-486A-4491-800D-8F6D2504A896}"/>
    <cellStyle name="Normal 2 5 2 2 10 2" xfId="17271" xr:uid="{35F78DB7-03B7-43A3-895E-E46CB3E61D12}"/>
    <cellStyle name="Normal 2 5 2 2 11" xfId="9724" xr:uid="{A2374A83-C013-4CC2-A2DA-A768BC6DD1AF}"/>
    <cellStyle name="Normal 2 5 2 2 11 2" xfId="20104" xr:uid="{9CF102B4-BB9D-4FBF-A167-95DF46575A40}"/>
    <cellStyle name="Normal 2 5 2 2 12" xfId="23418" xr:uid="{AAF76358-571E-44F1-BBA4-5EEF5DABC461}"/>
    <cellStyle name="Normal 2 5 2 2 13" xfId="12480" xr:uid="{956D1D4A-D7F9-4B2D-BFE3-178543F91DF7}"/>
    <cellStyle name="Normal 2 5 2 2 2" xfId="791" xr:uid="{00000000-0005-0000-0000-0000C3040000}"/>
    <cellStyle name="Normal 2 5 2 2 2 10" xfId="13045" xr:uid="{C1BC4533-3E99-4779-BD5A-8281B4F68D49}"/>
    <cellStyle name="Normal 2 5 2 2 2 2" xfId="2742" xr:uid="{00000000-0005-0000-0000-00006C040000}"/>
    <cellStyle name="Normal 2 5 2 2 2 2 2" xfId="3214" xr:uid="{00000000-0005-0000-0000-00006D040000}"/>
    <cellStyle name="Normal 2 5 2 2 2 2 2 2" xfId="6271" xr:uid="{1F60F743-6634-4AA0-956C-50EA423C2DBB}"/>
    <cellStyle name="Normal 2 5 2 2 2 2 2 2 2" xfId="26707" xr:uid="{8E9EC44E-3D2B-402F-8E0F-730780C68AD0}"/>
    <cellStyle name="Normal 2 5 2 2 2 2 2 2 3" xfId="15840" xr:uid="{C7CCCB08-9E97-4003-A666-90BA8338079A}"/>
    <cellStyle name="Normal 2 5 2 2 2 2 2 3" xfId="8293" xr:uid="{746ED92A-4C36-47EA-B1E1-5D85EF50B979}"/>
    <cellStyle name="Normal 2 5 2 2 2 2 2 3 2" xfId="18673" xr:uid="{4F8F5E0A-42CF-4B14-8FC0-C80052C09717}"/>
    <cellStyle name="Normal 2 5 2 2 2 2 2 4" xfId="11126" xr:uid="{AB268A94-0A26-4D5B-9C10-AFABD460EAE7}"/>
    <cellStyle name="Normal 2 5 2 2 2 2 2 4 2" xfId="21506" xr:uid="{DD2C4C44-961D-43D9-96DD-698D8876E680}"/>
    <cellStyle name="Normal 2 5 2 2 2 2 2 5" xfId="24502" xr:uid="{B12373CE-A6D4-4B8B-8D2B-AE7DC049519C}"/>
    <cellStyle name="Normal 2 5 2 2 2 2 2 6" xfId="13756" xr:uid="{252D745E-372A-4110-9AA9-270F2D31A616}"/>
    <cellStyle name="Normal 2 5 2 2 2 2 3" xfId="4306" xr:uid="{8AEEB3DE-61B6-4FE7-AAE0-3DAE26A51726}"/>
    <cellStyle name="Normal 2 5 2 2 2 2 3 2" xfId="9077" xr:uid="{371B2CD9-BE12-46CB-B681-68BBCED36EC2}"/>
    <cellStyle name="Normal 2 5 2 2 2 2 3 2 2" xfId="29120" xr:uid="{B54BA6AD-664A-44A1-8BE5-620E3C67CD29}"/>
    <cellStyle name="Normal 2 5 2 2 2 2 3 2 3" xfId="19457" xr:uid="{08EA89A7-045C-4B3A-B081-E913B141AC40}"/>
    <cellStyle name="Normal 2 5 2 2 2 2 3 3" xfId="11910" xr:uid="{168DAC8F-2DA8-4EC2-B395-1396EA01EC77}"/>
    <cellStyle name="Normal 2 5 2 2 2 2 3 3 2" xfId="22290" xr:uid="{E1B7EF95-0888-4BAD-9712-ECB0A335DC93}"/>
    <cellStyle name="Normal 2 5 2 2 2 2 3 4" xfId="24850" xr:uid="{4D32A168-7AA7-4D6B-9397-C30D355B2B6A}"/>
    <cellStyle name="Normal 2 5 2 2 2 2 3 5" xfId="16624" xr:uid="{802E9D0C-24CF-4285-A4D4-FDCD9177C3AD}"/>
    <cellStyle name="Normal 2 5 2 2 2 2 4" xfId="5959" xr:uid="{3ED9C625-B21E-47E8-A34C-ADCFCCE51054}"/>
    <cellStyle name="Normal 2 5 2 2 2 2 4 2" xfId="26305" xr:uid="{39CA9F07-3D37-409F-9500-8112C39F74EA}"/>
    <cellStyle name="Normal 2 5 2 2 2 2 4 3" xfId="15412" xr:uid="{61405212-7891-41EA-896E-2CEFC2B3C91D}"/>
    <cellStyle name="Normal 2 5 2 2 2 2 5" xfId="7865" xr:uid="{6157CD86-5524-4E68-815E-14A2EDC57752}"/>
    <cellStyle name="Normal 2 5 2 2 2 2 5 2" xfId="18245" xr:uid="{5CF63585-ACE5-47AC-9BD4-224C128A839C}"/>
    <cellStyle name="Normal 2 5 2 2 2 2 6" xfId="10698" xr:uid="{83845B6A-E84F-4953-8868-036BFE90B244}"/>
    <cellStyle name="Normal 2 5 2 2 2 2 6 2" xfId="21078" xr:uid="{913A8362-ED8F-4942-9A55-8F5F9AF07E7C}"/>
    <cellStyle name="Normal 2 5 2 2 2 2 7" xfId="23019" xr:uid="{C96626A7-8A30-4A18-B351-B60F31361BBD}"/>
    <cellStyle name="Normal 2 5 2 2 2 2 8" xfId="13179" xr:uid="{891D6BE0-84F5-4991-A767-D7C48F75C934}"/>
    <cellStyle name="Normal 2 5 2 2 2 3" xfId="3215" xr:uid="{00000000-0005-0000-0000-00006E040000}"/>
    <cellStyle name="Normal 2 5 2 2 2 3 2" xfId="4479" xr:uid="{36BCBF59-3A2F-455A-91E4-3790C01DA354}"/>
    <cellStyle name="Normal 2 5 2 2 2 3 2 2" xfId="9250" xr:uid="{05652BB2-E29D-4C98-92EF-A8DDD59C9960}"/>
    <cellStyle name="Normal 2 5 2 2 2 3 2 2 2" xfId="19630" xr:uid="{E4DE5BF3-388A-4E0B-8922-811E7C8B7E95}"/>
    <cellStyle name="Normal 2 5 2 2 2 3 2 3" xfId="12083" xr:uid="{517B48F6-EBFD-4B47-85E1-E2002532C5F2}"/>
    <cellStyle name="Normal 2 5 2 2 2 3 2 3 2" xfId="22463" xr:uid="{A8B4C9C2-D85E-4D4E-BAEA-964415011FFD}"/>
    <cellStyle name="Normal 2 5 2 2 2 3 2 4" xfId="26010" xr:uid="{D767D733-1D9E-4A1B-B87C-48D72D4D16A6}"/>
    <cellStyle name="Normal 2 5 2 2 2 3 2 5" xfId="16797" xr:uid="{EDF6B23B-6D74-4B2F-8CF0-895567AF8D24}"/>
    <cellStyle name="Normal 2 5 2 2 2 3 3" xfId="6272" xr:uid="{E237BBFF-353E-4FF3-8F34-88D0CAFA6419}"/>
    <cellStyle name="Normal 2 5 2 2 2 3 3 2" xfId="15841" xr:uid="{21A2DB3F-C021-4DDF-9BCB-322B912BB2E6}"/>
    <cellStyle name="Normal 2 5 2 2 2 3 4" xfId="8294" xr:uid="{60218A56-EF6F-447B-A2DF-9964297231C1}"/>
    <cellStyle name="Normal 2 5 2 2 2 3 4 2" xfId="18674" xr:uid="{C8D3D6F3-F699-4739-8303-77921F1C33D5}"/>
    <cellStyle name="Normal 2 5 2 2 2 3 5" xfId="11127" xr:uid="{655DEBB3-451A-4310-A5ED-34F38583CCC7}"/>
    <cellStyle name="Normal 2 5 2 2 2 3 5 2" xfId="21507" xr:uid="{F09793CA-A50B-4AF8-B1E7-ECE6235C50DC}"/>
    <cellStyle name="Normal 2 5 2 2 2 3 6" xfId="23359" xr:uid="{6724D974-014A-4C1D-AFCF-15F0DAD3861B}"/>
    <cellStyle name="Normal 2 5 2 2 2 3 7" xfId="13757" xr:uid="{4550D860-A979-4584-9235-6FF3536883AB}"/>
    <cellStyle name="Normal 2 5 2 2 2 4" xfId="3213" xr:uid="{00000000-0005-0000-0000-00006F040000}"/>
    <cellStyle name="Normal 2 5 2 2 2 4 2" xfId="6270" xr:uid="{470586E9-20A5-4102-89F8-91C21CAF62B6}"/>
    <cellStyle name="Normal 2 5 2 2 2 4 2 2" xfId="27178" xr:uid="{76524590-BE25-4E90-9A12-CB4BABFB9FDE}"/>
    <cellStyle name="Normal 2 5 2 2 2 4 2 3" xfId="15839" xr:uid="{8468030D-1416-4FFD-A057-2D3BCFCE884E}"/>
    <cellStyle name="Normal 2 5 2 2 2 4 3" xfId="8292" xr:uid="{F94E1009-82AC-49F2-AFAA-D945FD059FB2}"/>
    <cellStyle name="Normal 2 5 2 2 2 4 3 2" xfId="18672" xr:uid="{3F375015-1CDB-494B-8980-F58059EB35D9}"/>
    <cellStyle name="Normal 2 5 2 2 2 4 4" xfId="11125" xr:uid="{DF4D42A6-4084-41D5-A4D8-2102E2D2B083}"/>
    <cellStyle name="Normal 2 5 2 2 2 4 4 2" xfId="21505" xr:uid="{100E25DA-9780-489B-ADB2-713629F41DAA}"/>
    <cellStyle name="Normal 2 5 2 2 2 4 5" xfId="22638" xr:uid="{ADDD103C-D91C-4D25-88C7-6C864115B982}"/>
    <cellStyle name="Normal 2 5 2 2 2 4 6" xfId="13755" xr:uid="{350B0D98-801D-41B9-B424-5D26F2704B71}"/>
    <cellStyle name="Normal 2 5 2 2 2 5" xfId="4245" xr:uid="{24E76430-8ACA-48F3-A78E-3C87E028080F}"/>
    <cellStyle name="Normal 2 5 2 2 2 5 2" xfId="9016" xr:uid="{940CCF05-FE4F-4221-95B5-FA400D2BE188}"/>
    <cellStyle name="Normal 2 5 2 2 2 5 2 2" xfId="29087" xr:uid="{CDE0CC06-AAAA-42B8-B54E-067A69769F33}"/>
    <cellStyle name="Normal 2 5 2 2 2 5 2 3" xfId="19396" xr:uid="{253F5665-A4C5-4FE6-B6BE-53C551428927}"/>
    <cellStyle name="Normal 2 5 2 2 2 5 3" xfId="11849" xr:uid="{90708FCE-840E-4C45-B1B5-79CF51B9DDDB}"/>
    <cellStyle name="Normal 2 5 2 2 2 5 3 2" xfId="22229" xr:uid="{65618ED9-2AE4-4168-8702-94242206482D}"/>
    <cellStyle name="Normal 2 5 2 2 2 5 4" xfId="23981" xr:uid="{F6874D78-530B-4FE8-8B44-AEA6932DCEEC}"/>
    <cellStyle name="Normal 2 5 2 2 2 5 5" xfId="16563" xr:uid="{565854D8-ADCC-4305-A1F4-C99591DB82BE}"/>
    <cellStyle name="Normal 2 5 2 2 2 6" xfId="5142" xr:uid="{26435337-A12E-4D95-98AB-E38E11DD752F}"/>
    <cellStyle name="Normal 2 5 2 2 2 6 2" xfId="28534" xr:uid="{03DCE3D8-53D6-433C-BE8F-3D8C50817AEB}"/>
    <cellStyle name="Normal 2 5 2 2 2 6 3" xfId="14439" xr:uid="{A6C71034-89B3-4B5C-8BE5-FF08CBE5277C}"/>
    <cellStyle name="Normal 2 5 2 2 2 7" xfId="6892" xr:uid="{0081EC98-3400-4E64-8DF1-938C9FDCD02D}"/>
    <cellStyle name="Normal 2 5 2 2 2 7 2" xfId="17272" xr:uid="{184AC13C-C047-4BF2-8489-DBA2F11BDC8E}"/>
    <cellStyle name="Normal 2 5 2 2 2 8" xfId="9725" xr:uid="{971CDE65-C117-4A08-A4DD-0AEC1378C835}"/>
    <cellStyle name="Normal 2 5 2 2 2 8 2" xfId="20105" xr:uid="{8CE5B0D4-4A3C-4CE9-A4A8-E0C5802DF3A5}"/>
    <cellStyle name="Normal 2 5 2 2 2 9" xfId="24177" xr:uid="{6618C867-3FA3-4D7B-8484-4741A6B6C9E4}"/>
    <cellStyle name="Normal 2 5 2 2 3" xfId="2741" xr:uid="{00000000-0005-0000-0000-000070040000}"/>
    <cellStyle name="Normal 2 5 2 2 3 2" xfId="3216" xr:uid="{00000000-0005-0000-0000-000071040000}"/>
    <cellStyle name="Normal 2 5 2 2 3 2 2" xfId="6273" xr:uid="{125526E2-1B68-4366-BC25-A88A855F197A}"/>
    <cellStyle name="Normal 2 5 2 2 3 2 2 2" xfId="27592" xr:uid="{49ACA487-4871-4BF4-8D6D-5E0878753C3F}"/>
    <cellStyle name="Normal 2 5 2 2 3 2 2 3" xfId="15842" xr:uid="{8760EBA9-5B3C-4871-B38E-FC4EAAB0B506}"/>
    <cellStyle name="Normal 2 5 2 2 3 2 3" xfId="8295" xr:uid="{047E0A3A-8119-44DD-A32E-978D1B8D470F}"/>
    <cellStyle name="Normal 2 5 2 2 3 2 3 2" xfId="18675" xr:uid="{91E8223E-5F4F-41A2-803B-12B570AE548B}"/>
    <cellStyle name="Normal 2 5 2 2 3 2 4" xfId="11128" xr:uid="{43966DBD-200E-4B8C-A4BF-B542AB3D9707}"/>
    <cellStyle name="Normal 2 5 2 2 3 2 4 2" xfId="21508" xr:uid="{12D8F5BF-15E9-42A9-AC8B-C14F93168DC3}"/>
    <cellStyle name="Normal 2 5 2 2 3 2 5" xfId="24620" xr:uid="{B6F4CE5C-2D10-44C3-87D3-1932D40F6231}"/>
    <cellStyle name="Normal 2 5 2 2 3 2 6" xfId="13758" xr:uid="{92FB54DC-6098-4D02-88D5-5E332F9EAF16}"/>
    <cellStyle name="Normal 2 5 2 2 3 3" xfId="4305" xr:uid="{213B3692-4C25-444C-BC01-9EEB2F1609AF}"/>
    <cellStyle name="Normal 2 5 2 2 3 3 2" xfId="9076" xr:uid="{23094562-15D6-4390-AC48-D99AC64F353F}"/>
    <cellStyle name="Normal 2 5 2 2 3 3 2 2" xfId="29119" xr:uid="{EAB57E5F-E699-4426-97B4-F4B7AE02A5C0}"/>
    <cellStyle name="Normal 2 5 2 2 3 3 2 3" xfId="19456" xr:uid="{868E6816-C0A7-4736-A4D9-D52FAAF98090}"/>
    <cellStyle name="Normal 2 5 2 2 3 3 3" xfId="11909" xr:uid="{208E8303-B51A-44B0-96FD-EBC47C97D28D}"/>
    <cellStyle name="Normal 2 5 2 2 3 3 3 2" xfId="22289" xr:uid="{ED6983D7-23B0-4DAB-9AFD-FBB55D688585}"/>
    <cellStyle name="Normal 2 5 2 2 3 3 4" xfId="24728" xr:uid="{144698A1-D602-4E2E-B2EB-596434FEF72C}"/>
    <cellStyle name="Normal 2 5 2 2 3 3 5" xfId="16623" xr:uid="{60893DA7-920E-432B-891E-C2AE7500FA73}"/>
    <cellStyle name="Normal 2 5 2 2 3 4" xfId="5958" xr:uid="{75E5890C-162B-446D-A6FF-7D7721D6D836}"/>
    <cellStyle name="Normal 2 5 2 2 3 4 2" xfId="25973" xr:uid="{0ACF9DCA-7666-484E-8883-6240D354069D}"/>
    <cellStyle name="Normal 2 5 2 2 3 4 3" xfId="15411" xr:uid="{E172702E-BDB1-4702-805E-4C1DCD1E5B32}"/>
    <cellStyle name="Normal 2 5 2 2 3 5" xfId="7864" xr:uid="{59A39C3A-389D-4DC2-92A0-02FC3B1FACB9}"/>
    <cellStyle name="Normal 2 5 2 2 3 5 2" xfId="18244" xr:uid="{113B81A0-4493-40B8-B212-0F69AC7550CE}"/>
    <cellStyle name="Normal 2 5 2 2 3 6" xfId="10697" xr:uid="{CF69B6F2-A989-48D6-A94B-0F7F4FD56EEE}"/>
    <cellStyle name="Normal 2 5 2 2 3 6 2" xfId="21077" xr:uid="{04A13D38-2234-4FD6-A2E3-F47286B10896}"/>
    <cellStyle name="Normal 2 5 2 2 3 7" xfId="23427" xr:uid="{70D0F8FF-967E-4511-B73D-49D36332934C}"/>
    <cellStyle name="Normal 2 5 2 2 3 8" xfId="13178" xr:uid="{8BDD633D-383C-4C98-9FC4-D321D6096FD2}"/>
    <cellStyle name="Normal 2 5 2 2 4" xfId="3217" xr:uid="{00000000-0005-0000-0000-000072040000}"/>
    <cellStyle name="Normal 2 5 2 2 4 2" xfId="4480" xr:uid="{3EB82FC1-B88A-40CB-8B41-892CF297600A}"/>
    <cellStyle name="Normal 2 5 2 2 4 2 2" xfId="9251" xr:uid="{AB393766-45FE-45E7-BEF7-E9C212E00415}"/>
    <cellStyle name="Normal 2 5 2 2 4 2 2 2" xfId="19631" xr:uid="{BDA5DE4C-A95E-47CB-8948-710A1806735B}"/>
    <cellStyle name="Normal 2 5 2 2 4 2 3" xfId="12084" xr:uid="{DE447C13-A5D0-4F50-926A-902D4B88F635}"/>
    <cellStyle name="Normal 2 5 2 2 4 2 3 2" xfId="22464" xr:uid="{C5128C15-52BF-4F32-BC14-73A902848545}"/>
    <cellStyle name="Normal 2 5 2 2 4 2 4" xfId="28300" xr:uid="{2BA84938-6D8B-4040-AC54-C200C5C16352}"/>
    <cellStyle name="Normal 2 5 2 2 4 2 5" xfId="16798" xr:uid="{4C17F181-C7EB-4246-B7FC-CFE4D8522DA3}"/>
    <cellStyle name="Normal 2 5 2 2 4 3" xfId="6274" xr:uid="{EBB1EE02-B42A-4E77-9B49-56D6E1FFFD4A}"/>
    <cellStyle name="Normal 2 5 2 2 4 3 2" xfId="15843" xr:uid="{850C2CBF-1712-4014-AF4B-81076ADA536E}"/>
    <cellStyle name="Normal 2 5 2 2 4 4" xfId="8296" xr:uid="{6E442549-9C68-43C3-9129-3B07F8B63376}"/>
    <cellStyle name="Normal 2 5 2 2 4 4 2" xfId="18676" xr:uid="{FEF55DD3-F186-4D2B-B89E-C73001FE7C5C}"/>
    <cellStyle name="Normal 2 5 2 2 4 5" xfId="11129" xr:uid="{3D4A8E3A-1147-4AB3-A43F-0856D74B5CD1}"/>
    <cellStyle name="Normal 2 5 2 2 4 5 2" xfId="21509" xr:uid="{A18CBA86-4193-4CE8-9494-FED6AB3ACEC4}"/>
    <cellStyle name="Normal 2 5 2 2 4 6" xfId="23803" xr:uid="{959BCB16-D8FF-4A2A-A7F6-1C42B383E0CB}"/>
    <cellStyle name="Normal 2 5 2 2 4 7" xfId="13759" xr:uid="{7FAA0FFF-905D-497A-8213-602202E02055}"/>
    <cellStyle name="Normal 2 5 2 2 5" xfId="3212" xr:uid="{00000000-0005-0000-0000-000073040000}"/>
    <cellStyle name="Normal 2 5 2 2 5 2" xfId="6269" xr:uid="{CD3B0AF8-2B88-4A79-A2DF-ABCE5E0EDF79}"/>
    <cellStyle name="Normal 2 5 2 2 5 2 2" xfId="27726" xr:uid="{5CB61858-C772-4C6A-B056-BF3189513D4D}"/>
    <cellStyle name="Normal 2 5 2 2 5 2 3" xfId="15838" xr:uid="{B1D79E71-55B0-4E3E-AFC9-50DB82A5E064}"/>
    <cellStyle name="Normal 2 5 2 2 5 3" xfId="8291" xr:uid="{A1986F02-78EF-49CB-8E39-1D7BB6EF8FE8}"/>
    <cellStyle name="Normal 2 5 2 2 5 3 2" xfId="18671" xr:uid="{E44D3349-AD8D-45AA-BA28-1E05F2043120}"/>
    <cellStyle name="Normal 2 5 2 2 5 4" xfId="11124" xr:uid="{A8B78940-A714-426F-95C6-F0F043E29AC7}"/>
    <cellStyle name="Normal 2 5 2 2 5 4 2" xfId="21504" xr:uid="{86A6F4A0-F698-4A00-A6C5-6641AC7BF20B}"/>
    <cellStyle name="Normal 2 5 2 2 5 5" xfId="24386" xr:uid="{4370B9C9-0A32-4408-A69F-24FE67FD33B1}"/>
    <cellStyle name="Normal 2 5 2 2 5 6" xfId="13754" xr:uid="{09B18C7C-625F-4F81-ADA0-84FD4BC75D0F}"/>
    <cellStyle name="Normal 2 5 2 2 6" xfId="2555" xr:uid="{00000000-0005-0000-0000-000074040000}"/>
    <cellStyle name="Normal 2 5 2 2 6 2" xfId="5824" xr:uid="{25A596B2-4983-4347-A690-43278B245CAC}"/>
    <cellStyle name="Normal 2 5 2 2 6 2 2" xfId="26561" xr:uid="{62A1FF07-A161-4AE6-9F6E-F3187B39ECEB}"/>
    <cellStyle name="Normal 2 5 2 2 6 2 3" xfId="15226" xr:uid="{5AB1F873-DCAA-4A9B-A682-F072D1FBC357}"/>
    <cellStyle name="Normal 2 5 2 2 6 3" xfId="7679" xr:uid="{0C0A9924-252A-42B0-BDDB-B5B69979F60C}"/>
    <cellStyle name="Normal 2 5 2 2 6 3 2" xfId="18059" xr:uid="{4DEFEA25-FE43-4D42-B1D0-51871E26E8EE}"/>
    <cellStyle name="Normal 2 5 2 2 6 4" xfId="10512" xr:uid="{933DF63A-C0DA-42F5-9816-F6E0F41558BF}"/>
    <cellStyle name="Normal 2 5 2 2 6 4 2" xfId="20892" xr:uid="{CD6C6E08-BA17-46EB-A495-C8ABABCD869E}"/>
    <cellStyle name="Normal 2 5 2 2 6 5" xfId="25030" xr:uid="{CAAD7571-4374-416C-A844-BBCDB30C7FAB}"/>
    <cellStyle name="Normal 2 5 2 2 6 6" xfId="12942" xr:uid="{BBE309FD-EDBF-4189-9F47-0F781820EC80}"/>
    <cellStyle name="Normal 2 5 2 2 7" xfId="2249" xr:uid="{00000000-0005-0000-0000-00006A040000}"/>
    <cellStyle name="Normal 2 5 2 2 7 2" xfId="7375" xr:uid="{8A0E426F-BD96-4854-BEE8-A381F0565431}"/>
    <cellStyle name="Normal 2 5 2 2 7 2 2" xfId="17755" xr:uid="{B33549B6-782C-45F9-8468-B96DDBD252ED}"/>
    <cellStyle name="Normal 2 5 2 2 7 3" xfId="10208" xr:uid="{9AAA16DB-2AD0-41E4-9AC8-EDB0BEB32C1F}"/>
    <cellStyle name="Normal 2 5 2 2 7 3 2" xfId="20588" xr:uid="{0627A3F8-427A-4A94-9241-143F14860458}"/>
    <cellStyle name="Normal 2 5 2 2 7 4" xfId="24581" xr:uid="{A184C3C5-F122-4C8E-AE7F-C541056A2995}"/>
    <cellStyle name="Normal 2 5 2 2 7 5" xfId="14922" xr:uid="{0492BAAF-A54E-4C53-A4CA-4A01C8374CC0}"/>
    <cellStyle name="Normal 2 5 2 2 8" xfId="3800" xr:uid="{F1877237-F3C3-480A-ACD6-54826A0E1805}"/>
    <cellStyle name="Normal 2 5 2 2 8 2" xfId="8635" xr:uid="{2291FA23-0A45-4B74-AAB2-583D1F5686DC}"/>
    <cellStyle name="Normal 2 5 2 2 8 2 2" xfId="19015" xr:uid="{A8C312C2-B2FF-4B22-9CE0-79791545C391}"/>
    <cellStyle name="Normal 2 5 2 2 8 3" xfId="11468" xr:uid="{DD4AA20B-8344-40EE-9939-7303F5E74F63}"/>
    <cellStyle name="Normal 2 5 2 2 8 3 2" xfId="21848" xr:uid="{193E3053-7BCB-4425-BC74-747EBCFF0BA6}"/>
    <cellStyle name="Normal 2 5 2 2 8 4" xfId="16182" xr:uid="{6EC87BB2-6594-44FF-B50E-BE165A843D5D}"/>
    <cellStyle name="Normal 2 5 2 2 9" xfId="5141" xr:uid="{FB36C901-C53D-4572-AAD4-AB23456790AB}"/>
    <cellStyle name="Normal 2 5 2 2 9 2" xfId="14438" xr:uid="{E0015A66-797F-4955-8A28-2011ECF45AD4}"/>
    <cellStyle name="Normal 2 5 2 3" xfId="792" xr:uid="{00000000-0005-0000-0000-0000C4040000}"/>
    <cellStyle name="Normal 2 5 2 3 10" xfId="9726" xr:uid="{029CE8BE-530F-475F-B07C-84FE1BD224D5}"/>
    <cellStyle name="Normal 2 5 2 3 10 2" xfId="20106" xr:uid="{227FDDB4-E945-4D7A-BFF9-673972C1A5A9}"/>
    <cellStyle name="Normal 2 5 2 3 11" xfId="24545" xr:uid="{E6EB4C6D-1B7C-4F2F-B0C3-F253D26CADD3}"/>
    <cellStyle name="Normal 2 5 2 3 12" xfId="12567" xr:uid="{FF76ED38-27B7-4009-A348-DED8E4FB6127}"/>
    <cellStyle name="Normal 2 5 2 3 2" xfId="2743" xr:uid="{00000000-0005-0000-0000-000076040000}"/>
    <cellStyle name="Normal 2 5 2 3 2 2" xfId="3219" xr:uid="{00000000-0005-0000-0000-000077040000}"/>
    <cellStyle name="Normal 2 5 2 3 2 2 2" xfId="6276" xr:uid="{87CA24AF-D326-41B1-BEB9-59A590033D7E}"/>
    <cellStyle name="Normal 2 5 2 3 2 2 2 2" xfId="26204" xr:uid="{13E15B1F-064C-4F1B-91DF-FDF8E941E0D8}"/>
    <cellStyle name="Normal 2 5 2 3 2 2 2 3" xfId="15845" xr:uid="{64CEC759-3E76-4255-BC35-68C1295D1A0D}"/>
    <cellStyle name="Normal 2 5 2 3 2 2 3" xfId="8298" xr:uid="{03B17314-33D4-4388-9F60-24F21A186C59}"/>
    <cellStyle name="Normal 2 5 2 3 2 2 3 2" xfId="18678" xr:uid="{5DB78E24-E019-4E71-8168-DC9A186C787E}"/>
    <cellStyle name="Normal 2 5 2 3 2 2 4" xfId="11131" xr:uid="{E7ABD13E-3F12-4E24-B708-1200CD919B5F}"/>
    <cellStyle name="Normal 2 5 2 3 2 2 4 2" xfId="21511" xr:uid="{EEF3DD65-6706-4152-A265-BA17749A068F}"/>
    <cellStyle name="Normal 2 5 2 3 2 2 5" xfId="24695" xr:uid="{848B1284-2455-4E63-8167-5F5BA0C50206}"/>
    <cellStyle name="Normal 2 5 2 3 2 2 6" xfId="13761" xr:uid="{FCD49A74-9347-4B00-B486-417D3D52E51A}"/>
    <cellStyle name="Normal 2 5 2 3 2 3" xfId="4307" xr:uid="{6411A7A5-5528-460F-89C7-299F9D1D5DAE}"/>
    <cellStyle name="Normal 2 5 2 3 2 3 2" xfId="9078" xr:uid="{18C614DB-215D-4A52-84F3-5E7CA58266A0}"/>
    <cellStyle name="Normal 2 5 2 3 2 3 2 2" xfId="29121" xr:uid="{7008841A-4354-4CE8-A78F-780DBC269B6A}"/>
    <cellStyle name="Normal 2 5 2 3 2 3 2 3" xfId="19458" xr:uid="{D37BDD27-B1E6-4871-8D8E-EE91AF61354E}"/>
    <cellStyle name="Normal 2 5 2 3 2 3 3" xfId="11911" xr:uid="{B840EF34-CC77-4681-97DA-172CBEC7162C}"/>
    <cellStyle name="Normal 2 5 2 3 2 3 3 2" xfId="22291" xr:uid="{6A72AABD-A8E1-4579-94D9-04D1508FCACA}"/>
    <cellStyle name="Normal 2 5 2 3 2 3 4" xfId="23322" xr:uid="{2C8C9217-83D7-42C9-A865-3FAB0F5B2521}"/>
    <cellStyle name="Normal 2 5 2 3 2 3 5" xfId="16625" xr:uid="{A878821D-7906-4FB0-BA82-3ECB642E23DA}"/>
    <cellStyle name="Normal 2 5 2 3 2 4" xfId="5960" xr:uid="{619B855B-733C-4135-AB31-940705AAA4BF}"/>
    <cellStyle name="Normal 2 5 2 3 2 4 2" xfId="26118" xr:uid="{CF1DDBE3-66A3-4A01-9B52-F15062DA060B}"/>
    <cellStyle name="Normal 2 5 2 3 2 4 3" xfId="15413" xr:uid="{92D48D94-1FE4-4232-853C-3A9176E88E41}"/>
    <cellStyle name="Normal 2 5 2 3 2 5" xfId="7866" xr:uid="{0F181675-17DB-4479-B20F-2450E7A23DE6}"/>
    <cellStyle name="Normal 2 5 2 3 2 5 2" xfId="18246" xr:uid="{CA0FF2B9-D524-4D77-BE3B-A1E3CA1E0A0B}"/>
    <cellStyle name="Normal 2 5 2 3 2 6" xfId="10699" xr:uid="{4123705F-7123-4EE3-A80A-6D8FCBE220CE}"/>
    <cellStyle name="Normal 2 5 2 3 2 6 2" xfId="21079" xr:uid="{EAC315FB-8969-47CD-8A28-D499AE1C02EA}"/>
    <cellStyle name="Normal 2 5 2 3 2 7" xfId="24805" xr:uid="{F0EA81D9-27CC-4047-8D40-89DAD5375548}"/>
    <cellStyle name="Normal 2 5 2 3 2 8" xfId="13180" xr:uid="{A6418468-8EC1-43B4-874F-6E1A6DE320F6}"/>
    <cellStyle name="Normal 2 5 2 3 3" xfId="3220" xr:uid="{00000000-0005-0000-0000-000078040000}"/>
    <cellStyle name="Normal 2 5 2 3 3 2" xfId="4481" xr:uid="{62550687-04CF-4DF5-89D5-F3C096152E91}"/>
    <cellStyle name="Normal 2 5 2 3 3 2 2" xfId="9252" xr:uid="{0DAAE6DE-98AA-4447-819B-9C901F645DC1}"/>
    <cellStyle name="Normal 2 5 2 3 3 2 2 2" xfId="29239" xr:uid="{1DDAA92C-45AD-4E21-B5A5-CBA7672AD962}"/>
    <cellStyle name="Normal 2 5 2 3 3 2 2 3" xfId="19632" xr:uid="{FA9809E8-4B7C-449B-97A2-E23E9066EA44}"/>
    <cellStyle name="Normal 2 5 2 3 3 2 3" xfId="12085" xr:uid="{7E6706F1-F3BC-4DE4-90C5-51754EF84A57}"/>
    <cellStyle name="Normal 2 5 2 3 3 2 3 2" xfId="22465" xr:uid="{B92C20CE-F04A-4C5F-8544-08FD1770A160}"/>
    <cellStyle name="Normal 2 5 2 3 3 2 4" xfId="24705" xr:uid="{F0CFE77C-8623-498D-A86F-1C84D94D2F02}"/>
    <cellStyle name="Normal 2 5 2 3 3 2 5" xfId="16799" xr:uid="{ED0D3814-8FBA-4ABE-BD44-FD369CE42E2D}"/>
    <cellStyle name="Normal 2 5 2 3 3 3" xfId="6277" xr:uid="{6B7E8AD6-2ED0-4DB0-B6B6-797418E549AD}"/>
    <cellStyle name="Normal 2 5 2 3 3 3 2" xfId="28667" xr:uid="{DBC7CC91-5ADA-4C37-BA92-BF3AFA28B1FF}"/>
    <cellStyle name="Normal 2 5 2 3 3 3 3" xfId="15846" xr:uid="{8AE53C57-9A0C-4A0E-B4B0-F8C4FDD3B24D}"/>
    <cellStyle name="Normal 2 5 2 3 3 4" xfId="8299" xr:uid="{A3E91B29-6F1C-4ACC-AFD8-E3F2F21FEC5F}"/>
    <cellStyle name="Normal 2 5 2 3 3 4 2" xfId="18679" xr:uid="{E8DC0184-69C1-46E8-B586-E9F1CCA48110}"/>
    <cellStyle name="Normal 2 5 2 3 3 5" xfId="11132" xr:uid="{BF792310-982E-4318-98E5-1DFAC5C18B15}"/>
    <cellStyle name="Normal 2 5 2 3 3 5 2" xfId="21512" xr:uid="{45E06DBE-6498-4D8D-9C18-15558C7DB73F}"/>
    <cellStyle name="Normal 2 5 2 3 3 6" xfId="24935" xr:uid="{71E6EFDE-88BC-4B59-8E98-465D5341ED21}"/>
    <cellStyle name="Normal 2 5 2 3 3 7" xfId="13762" xr:uid="{7A2E540D-36B5-476B-90B8-515E969C10D9}"/>
    <cellStyle name="Normal 2 5 2 3 4" xfId="3218" xr:uid="{00000000-0005-0000-0000-000079040000}"/>
    <cellStyle name="Normal 2 5 2 3 4 2" xfId="6275" xr:uid="{9AAF25EE-FB8E-4722-82FC-D8F8B86D1661}"/>
    <cellStyle name="Normal 2 5 2 3 4 2 2" xfId="27289" xr:uid="{30F52BE9-DC6B-4032-A086-8E83F0B26220}"/>
    <cellStyle name="Normal 2 5 2 3 4 2 3" xfId="15844" xr:uid="{41516B1E-32CC-4272-847E-3A420034FA18}"/>
    <cellStyle name="Normal 2 5 2 3 4 3" xfId="8297" xr:uid="{4C81EEC8-3539-4F8E-B7FA-09DA0A7684BA}"/>
    <cellStyle name="Normal 2 5 2 3 4 3 2" xfId="18677" xr:uid="{3D33B353-D445-4CDE-B1F8-FE5AF0ED8CFA}"/>
    <cellStyle name="Normal 2 5 2 3 4 4" xfId="11130" xr:uid="{DAD61EDE-170A-4B5A-BEE4-82688638A0E9}"/>
    <cellStyle name="Normal 2 5 2 3 4 4 2" xfId="21510" xr:uid="{E6D2FBAD-F889-4A7A-953F-88B854FD442B}"/>
    <cellStyle name="Normal 2 5 2 3 4 5" xfId="23579" xr:uid="{AC5BA273-55EE-4E9A-AEF3-E9321A648D82}"/>
    <cellStyle name="Normal 2 5 2 3 4 6" xfId="13760" xr:uid="{7A3046DE-830A-4E76-ADD2-33CBAD418714}"/>
    <cellStyle name="Normal 2 5 2 3 5" xfId="2598" xr:uid="{00000000-0005-0000-0000-00007A040000}"/>
    <cellStyle name="Normal 2 5 2 3 5 2" xfId="5862" xr:uid="{57F4218A-0856-4695-B7CD-070ED5C7857D}"/>
    <cellStyle name="Normal 2 5 2 3 5 2 2" xfId="25909" xr:uid="{C2C21EBE-0259-4024-8AB9-64DC316A0BE1}"/>
    <cellStyle name="Normal 2 5 2 3 5 2 3" xfId="15269" xr:uid="{82E013B2-446F-42DB-8AE4-05D8119EB650}"/>
    <cellStyle name="Normal 2 5 2 3 5 3" xfId="7722" xr:uid="{60E5F2DD-5A67-4A14-BCF3-1029110793D4}"/>
    <cellStyle name="Normal 2 5 2 3 5 3 2" xfId="18102" xr:uid="{903F867D-C52C-4F72-AAE6-EC9E6248ECF2}"/>
    <cellStyle name="Normal 2 5 2 3 5 4" xfId="10555" xr:uid="{C4AAA262-6DB3-4CCB-88CE-972140C6D5E1}"/>
    <cellStyle name="Normal 2 5 2 3 5 4 2" xfId="20935" xr:uid="{747C35FC-6408-44BA-9957-13386A0328E7}"/>
    <cellStyle name="Normal 2 5 2 3 5 5" xfId="23293" xr:uid="{9009F6E4-3888-457E-994B-1EF68210CA9B}"/>
    <cellStyle name="Normal 2 5 2 3 5 6" xfId="12985" xr:uid="{29E050E5-D4CF-4AAC-AD4D-658A6E1C7B05}"/>
    <cellStyle name="Normal 2 5 2 3 6" xfId="2334" xr:uid="{00000000-0005-0000-0000-000075040000}"/>
    <cellStyle name="Normal 2 5 2 3 6 2" xfId="7460" xr:uid="{1B6EE378-8B9C-47A7-8630-A6509BBE6949}"/>
    <cellStyle name="Normal 2 5 2 3 6 2 2" xfId="17840" xr:uid="{301CDB61-47D3-4DAF-9842-7871A055B12C}"/>
    <cellStyle name="Normal 2 5 2 3 6 3" xfId="10293" xr:uid="{01A84E7F-9D18-4484-A545-BCD477F02EDF}"/>
    <cellStyle name="Normal 2 5 2 3 6 3 2" xfId="20673" xr:uid="{6B9433DB-F847-48D5-9CA9-CD8CC6E91926}"/>
    <cellStyle name="Normal 2 5 2 3 6 4" xfId="23234" xr:uid="{5616085E-D1E4-475B-A134-244E040A0C3D}"/>
    <cellStyle name="Normal 2 5 2 3 6 5" xfId="15007" xr:uid="{2D52D98F-3300-4312-9DD2-A94489204E4A}"/>
    <cellStyle name="Normal 2 5 2 3 7" xfId="3849" xr:uid="{A0F0B495-44E9-4D87-8427-3065703ED31C}"/>
    <cellStyle name="Normal 2 5 2 3 7 2" xfId="8681" xr:uid="{5D0464CC-7BC2-46E4-9041-1B0CCFD048BC}"/>
    <cellStyle name="Normal 2 5 2 3 7 2 2" xfId="19061" xr:uid="{361A3BFB-7FB5-4E28-8E2A-327D80847DC1}"/>
    <cellStyle name="Normal 2 5 2 3 7 3" xfId="11514" xr:uid="{A0D666EA-7758-4A4D-B4CB-2775BEE55150}"/>
    <cellStyle name="Normal 2 5 2 3 7 3 2" xfId="21894" xr:uid="{B56248C6-390B-4CE6-98BE-BB02274D79ED}"/>
    <cellStyle name="Normal 2 5 2 3 7 4" xfId="16228" xr:uid="{014D6D88-15A7-412F-A1C0-B935C19E723F}"/>
    <cellStyle name="Normal 2 5 2 3 8" xfId="5143" xr:uid="{C637A8BE-D4E8-4CE6-9D9E-F7288871D17B}"/>
    <cellStyle name="Normal 2 5 2 3 8 2" xfId="14440" xr:uid="{1D8CC06A-14D7-4DFC-A85B-FB987D7EE3D5}"/>
    <cellStyle name="Normal 2 5 2 3 9" xfId="6893" xr:uid="{07C53E2F-55E7-4BCB-8812-7540EAE03A26}"/>
    <cellStyle name="Normal 2 5 2 3 9 2" xfId="17273" xr:uid="{38593FD1-BB1E-45AE-9E3B-057816A29D8E}"/>
    <cellStyle name="Normal 2 5 2 4" xfId="793" xr:uid="{00000000-0005-0000-0000-0000C5040000}"/>
    <cellStyle name="Normal 2 5 2 4 2" xfId="3221" xr:uid="{00000000-0005-0000-0000-00007C040000}"/>
    <cellStyle name="Normal 2 5 2 4 2 2" xfId="6278" xr:uid="{EEE2FE17-6B4C-4262-AD6A-9E5C22B87798}"/>
    <cellStyle name="Normal 2 5 2 4 2 2 2" xfId="27248" xr:uid="{07931A6B-F462-4D91-A266-D5022F75A9A7}"/>
    <cellStyle name="Normal 2 5 2 4 2 2 3" xfId="15847" xr:uid="{924739E1-A68B-41D2-A43F-1E9BB4A11579}"/>
    <cellStyle name="Normal 2 5 2 4 2 3" xfId="8300" xr:uid="{EB08D9D3-BE2B-4CEF-A0C6-C5955D24C885}"/>
    <cellStyle name="Normal 2 5 2 4 2 3 2" xfId="18680" xr:uid="{7719174E-AC06-4249-9BD7-55832E3EEC96}"/>
    <cellStyle name="Normal 2 5 2 4 2 4" xfId="11133" xr:uid="{EA91745C-2588-4CA4-82DF-04F4FFA8A36F}"/>
    <cellStyle name="Normal 2 5 2 4 2 4 2" xfId="21513" xr:uid="{78D5C279-A6F1-47C0-8CD0-C11C1DCE2BBF}"/>
    <cellStyle name="Normal 2 5 2 4 2 5" xfId="23369" xr:uid="{B1BAF2F6-6D8A-49A9-8A3A-39B752EAD3B7}"/>
    <cellStyle name="Normal 2 5 2 4 2 6" xfId="13763" xr:uid="{B34DFB72-EFBC-4647-BE4D-D840EECFE28B}"/>
    <cellStyle name="Normal 2 5 2 4 3" xfId="2740" xr:uid="{00000000-0005-0000-0000-00007D040000}"/>
    <cellStyle name="Normal 2 5 2 4 3 2" xfId="5957" xr:uid="{53D474A8-250B-4A0F-8833-5E811D83AD08}"/>
    <cellStyle name="Normal 2 5 2 4 3 2 2" xfId="26913" xr:uid="{4340A015-65D2-4715-B542-0AC3E1D1E874}"/>
    <cellStyle name="Normal 2 5 2 4 3 2 3" xfId="15410" xr:uid="{276446FA-B627-4DF3-976C-DD125ACCEF3A}"/>
    <cellStyle name="Normal 2 5 2 4 3 3" xfId="7863" xr:uid="{6BE22A1D-E582-4B42-AE90-314B96AA8A12}"/>
    <cellStyle name="Normal 2 5 2 4 3 3 2" xfId="18243" xr:uid="{3A9A18D3-B09B-4626-B506-04C2417F3A37}"/>
    <cellStyle name="Normal 2 5 2 4 3 4" xfId="10696" xr:uid="{7A96F4B5-A1CB-4D78-A0F0-587B367F80E0}"/>
    <cellStyle name="Normal 2 5 2 4 3 4 2" xfId="21076" xr:uid="{A4DCC127-A254-4CAB-A7B5-E42B9749139B}"/>
    <cellStyle name="Normal 2 5 2 4 3 5" xfId="23632" xr:uid="{3A0FDDF7-4CE5-4B2A-9275-84693E3FB79F}"/>
    <cellStyle name="Normal 2 5 2 4 3 6" xfId="13177" xr:uid="{4E10FE9B-F5DC-4BAC-804A-1B5E1352899A}"/>
    <cellStyle name="Normal 2 5 2 4 4" xfId="4168" xr:uid="{7D1ECE65-F0EB-4D6B-9500-CD08F41C9471}"/>
    <cellStyle name="Normal 2 5 2 4 4 2" xfId="8939" xr:uid="{2191E214-9052-48F1-9E96-A5E7810872BE}"/>
    <cellStyle name="Normal 2 5 2 4 4 2 2" xfId="19319" xr:uid="{F696EB39-AB37-4F5B-A1AE-CA4687B12113}"/>
    <cellStyle name="Normal 2 5 2 4 4 3" xfId="11772" xr:uid="{23EE8783-8212-4F57-8ECA-907796240104}"/>
    <cellStyle name="Normal 2 5 2 4 4 3 2" xfId="22152" xr:uid="{44BC714E-3EDF-4140-9297-8A37DBC943B9}"/>
    <cellStyle name="Normal 2 5 2 4 4 4" xfId="24947" xr:uid="{62D22C87-835B-403A-BC26-3CE93B532349}"/>
    <cellStyle name="Normal 2 5 2 4 4 5" xfId="16486" xr:uid="{E25BE7C9-BBB6-4D0A-B4EA-AB9EE862FB7D}"/>
    <cellStyle name="Normal 2 5 2 4 5" xfId="5144" xr:uid="{3C165FBA-6E04-463F-B297-973456C4E0A4}"/>
    <cellStyle name="Normal 2 5 2 4 5 2" xfId="14441" xr:uid="{4A1F2327-41D2-4272-8C23-A4BBA842D591}"/>
    <cellStyle name="Normal 2 5 2 4 6" xfId="6894" xr:uid="{32EC5D67-A489-4F87-BD0D-F04465B790FF}"/>
    <cellStyle name="Normal 2 5 2 4 6 2" xfId="17274" xr:uid="{79068C78-A9CE-4467-B711-613DF7980DC2}"/>
    <cellStyle name="Normal 2 5 2 4 7" xfId="9727" xr:uid="{05D479F6-8F2C-4987-B2C3-DA60C8369E04}"/>
    <cellStyle name="Normal 2 5 2 4 7 2" xfId="20107" xr:uid="{A8ECB67A-08CF-4B7A-A91A-162C5E733165}"/>
    <cellStyle name="Normal 2 5 2 4 8" xfId="24388" xr:uid="{F7A1A015-43C1-4E8B-A582-B9A54135F709}"/>
    <cellStyle name="Normal 2 5 2 4 9" xfId="12725" xr:uid="{3ED7CF03-90FB-4FFF-BC10-D1A1704AED85}"/>
    <cellStyle name="Normal 2 5 2 5" xfId="3222" xr:uid="{00000000-0005-0000-0000-00007E040000}"/>
    <cellStyle name="Normal 2 5 2 5 2" xfId="4482" xr:uid="{2CAEE3DB-359D-4F75-9894-D842204D562F}"/>
    <cellStyle name="Normal 2 5 2 5 2 2" xfId="9253" xr:uid="{07B8D04F-B436-468D-9D97-42EB2CDFEF8F}"/>
    <cellStyle name="Normal 2 5 2 5 2 2 2" xfId="29240" xr:uid="{AF5E4DEC-AED1-4352-9943-A57F31C0AA81}"/>
    <cellStyle name="Normal 2 5 2 5 2 2 3" xfId="19633" xr:uid="{4670DBA2-7760-4C78-9338-A289E30EBC5D}"/>
    <cellStyle name="Normal 2 5 2 5 2 3" xfId="12086" xr:uid="{787B96BF-C9E5-4EEA-9822-B7E04675F556}"/>
    <cellStyle name="Normal 2 5 2 5 2 3 2" xfId="22466" xr:uid="{D2107782-31B3-4BE5-B217-4EA741ED8E28}"/>
    <cellStyle name="Normal 2 5 2 5 2 4" xfId="25395" xr:uid="{F5C46202-F9BB-4824-8BE1-70E7454FDCDF}"/>
    <cellStyle name="Normal 2 5 2 5 2 5" xfId="16800" xr:uid="{89E11442-5DB0-4A0D-A1CA-DA7D312BC72D}"/>
    <cellStyle name="Normal 2 5 2 5 3" xfId="6279" xr:uid="{C22E0A54-0B0C-4FE3-A4DA-E7022E5BAE84}"/>
    <cellStyle name="Normal 2 5 2 5 3 2" xfId="26020" xr:uid="{83A952E5-3095-48EF-9E3B-9223594174E6}"/>
    <cellStyle name="Normal 2 5 2 5 3 3" xfId="15848" xr:uid="{9C3CFDC7-32E2-4113-A882-B18D0017921F}"/>
    <cellStyle name="Normal 2 5 2 5 4" xfId="8301" xr:uid="{2B5EC5B1-C9A6-49E7-BD0B-28F511F0FFFB}"/>
    <cellStyle name="Normal 2 5 2 5 4 2" xfId="18681" xr:uid="{65C2A20F-DFD8-4188-8956-A9FE2E941A8F}"/>
    <cellStyle name="Normal 2 5 2 5 5" xfId="11134" xr:uid="{AAEA1FD6-DC9D-4654-A0BA-EABC1796A96C}"/>
    <cellStyle name="Normal 2 5 2 5 5 2" xfId="21514" xr:uid="{7628DB45-4251-4BB8-AD09-352D02079EE8}"/>
    <cellStyle name="Normal 2 5 2 5 6" xfId="24711" xr:uid="{6F1D76E4-752F-4FFD-A731-1018C2BBD8E2}"/>
    <cellStyle name="Normal 2 5 2 5 7" xfId="13764" xr:uid="{653BB0C4-0C1C-4302-847F-B5E6308AF81B}"/>
    <cellStyle name="Normal 2 5 2 6" xfId="2909" xr:uid="{00000000-0005-0000-0000-00007F040000}"/>
    <cellStyle name="Normal 2 5 2 6 2" xfId="6094" xr:uid="{EF4B9E71-D2F2-4C8B-972D-177687E96515}"/>
    <cellStyle name="Normal 2 5 2 6 2 2" xfId="28195" xr:uid="{6A69E23C-421A-42A8-8575-D382A19C7F04}"/>
    <cellStyle name="Normal 2 5 2 6 2 3" xfId="15572" xr:uid="{859D1AE7-FB27-4187-B74D-CA98BB8D3202}"/>
    <cellStyle name="Normal 2 5 2 6 3" xfId="8025" xr:uid="{7579173E-DC72-4874-A64B-3673CCDE9864}"/>
    <cellStyle name="Normal 2 5 2 6 3 2" xfId="18405" xr:uid="{A2396188-FDDA-4696-B50E-EB2B6277FC67}"/>
    <cellStyle name="Normal 2 5 2 6 4" xfId="10858" xr:uid="{7B742B51-E818-4C84-9D60-F461B34C1576}"/>
    <cellStyle name="Normal 2 5 2 6 4 2" xfId="21238" xr:uid="{D4838F46-E9C8-47DA-AFE6-6C25E5582D21}"/>
    <cellStyle name="Normal 2 5 2 6 5" xfId="22698" xr:uid="{35487D1D-41C9-45EC-8536-378C0F4EEFB4}"/>
    <cellStyle name="Normal 2 5 2 6 6" xfId="13423" xr:uid="{91921D68-67D7-4B68-94FD-1F4FA3148177}"/>
    <cellStyle name="Normal 2 5 2 7" xfId="2495" xr:uid="{00000000-0005-0000-0000-000080040000}"/>
    <cellStyle name="Normal 2 5 2 7 2" xfId="5777" xr:uid="{99C2BA53-1365-4EB4-AB06-F7F7498A9696}"/>
    <cellStyle name="Normal 2 5 2 7 2 2" xfId="26061" xr:uid="{3C304D84-09DF-4795-9F57-2880C2D1D8FA}"/>
    <cellStyle name="Normal 2 5 2 7 2 3" xfId="15166" xr:uid="{919C06B2-919F-49E0-A5F5-3D16976D0918}"/>
    <cellStyle name="Normal 2 5 2 7 3" xfId="7619" xr:uid="{EE146622-CF2C-47FA-B51E-37A16AAF08E8}"/>
    <cellStyle name="Normal 2 5 2 7 3 2" xfId="17999" xr:uid="{4750487A-B7D3-4B35-8742-0AB55BA36BFA}"/>
    <cellStyle name="Normal 2 5 2 7 4" xfId="10452" xr:uid="{666CCBBF-6F67-4FD1-8753-3BBEBC1E9EC4}"/>
    <cellStyle name="Normal 2 5 2 7 4 2" xfId="20832" xr:uid="{DC00A23E-136E-459B-B5FD-DB187E2FE1F8}"/>
    <cellStyle name="Normal 2 5 2 7 5" xfId="25035" xr:uid="{A0702F01-6B20-415F-98D1-8AB87128CE06}"/>
    <cellStyle name="Normal 2 5 2 7 6" xfId="12882" xr:uid="{43C74731-0EAF-437F-B70C-459112110876}"/>
    <cellStyle name="Normal 2 5 2 8" xfId="2189" xr:uid="{00000000-0005-0000-0000-000069040000}"/>
    <cellStyle name="Normal 2 5 2 8 2" xfId="7315" xr:uid="{76F9C6E1-98BB-4CD5-9663-E35BB481387B}"/>
    <cellStyle name="Normal 2 5 2 8 2 2" xfId="17695" xr:uid="{78F6CB6F-EF45-4BA8-8861-8C2770619ABB}"/>
    <cellStyle name="Normal 2 5 2 8 3" xfId="10148" xr:uid="{66AB0743-5217-4D1A-ACDB-6DB31C0DC1FE}"/>
    <cellStyle name="Normal 2 5 2 8 3 2" xfId="20528" xr:uid="{03EE2923-0E90-4239-BE48-7DB4A2874218}"/>
    <cellStyle name="Normal 2 5 2 8 4" xfId="22639" xr:uid="{1929FE0D-2A66-4D62-AD03-D14638CF9BC1}"/>
    <cellStyle name="Normal 2 5 2 8 5" xfId="14862" xr:uid="{AF8078E8-36A5-4D2A-9238-FE17E1C01874}"/>
    <cellStyle name="Normal 2 5 2 9" xfId="3944" xr:uid="{08C0ECA0-D38B-41F7-AAD3-FF6FD8BC8E27}"/>
    <cellStyle name="Normal 2 5 2 9 2" xfId="8775" xr:uid="{F443E9E3-BF33-46DC-8E48-C86F6F9F61B2}"/>
    <cellStyle name="Normal 2 5 2 9 2 2" xfId="19155" xr:uid="{DA98C03B-4C78-4F2B-9725-F2F70D48E311}"/>
    <cellStyle name="Normal 2 5 2 9 3" xfId="11608" xr:uid="{E395D239-6ADD-4534-9D49-6EEA98B8A25F}"/>
    <cellStyle name="Normal 2 5 2 9 3 2" xfId="21988" xr:uid="{B165DF3C-AB91-4A18-A236-17AE971F1CB4}"/>
    <cellStyle name="Normal 2 5 2 9 4" xfId="16322" xr:uid="{4815F7E9-B950-4B34-90DA-2E75FE8DB948}"/>
    <cellStyle name="Normal 2 5 3" xfId="794" xr:uid="{00000000-0005-0000-0000-0000C6040000}"/>
    <cellStyle name="Normal 2 5 3 10" xfId="5145" xr:uid="{B901A708-D7E7-411F-A167-479150D6CF2A}"/>
    <cellStyle name="Normal 2 5 3 10 2" xfId="14442" xr:uid="{0105A7C3-D629-467C-B6CF-C7BABA0C9123}"/>
    <cellStyle name="Normal 2 5 3 11" xfId="6895" xr:uid="{5BE858C3-0F6A-4DB6-AD8F-B07F86E6E3FD}"/>
    <cellStyle name="Normal 2 5 3 11 2" xfId="17275" xr:uid="{313C113C-5C9F-40CE-A47E-8390E2C182D4}"/>
    <cellStyle name="Normal 2 5 3 12" xfId="9728" xr:uid="{D01B6235-68CA-4951-94F9-623B5B813D32}"/>
    <cellStyle name="Normal 2 5 3 12 2" xfId="20108" xr:uid="{74E602F9-776A-4F97-ADAF-01E963B1E38E}"/>
    <cellStyle name="Normal 2 5 3 13" xfId="23118" xr:uid="{34070B2D-BA9C-4441-AD3D-F887D0876F3A}"/>
    <cellStyle name="Normal 2 5 3 14" xfId="12454" xr:uid="{31EE617D-D551-439D-A1A3-02848639B573}"/>
    <cellStyle name="Normal 2 5 3 2" xfId="795" xr:uid="{00000000-0005-0000-0000-0000C7040000}"/>
    <cellStyle name="Normal 2 5 3 2 10" xfId="9729" xr:uid="{A17B91C3-1F56-4A4D-AF3E-AC7567B499B9}"/>
    <cellStyle name="Normal 2 5 3 2 10 2" xfId="20109" xr:uid="{8D32B545-DD11-49E7-9C36-403AB34BACC2}"/>
    <cellStyle name="Normal 2 5 3 2 11" xfId="23347" xr:uid="{03FECB21-470C-4A29-B147-7F0CAAF93F1C}"/>
    <cellStyle name="Normal 2 5 3 2 12" xfId="12568" xr:uid="{0CC7BC41-9A3A-413B-BA31-66A3CBC60725}"/>
    <cellStyle name="Normal 2 5 3 2 2" xfId="796" xr:uid="{00000000-0005-0000-0000-0000C8040000}"/>
    <cellStyle name="Normal 2 5 3 2 2 2" xfId="3224" xr:uid="{00000000-0005-0000-0000-000084040000}"/>
    <cellStyle name="Normal 2 5 3 2 2 2 2" xfId="6281" xr:uid="{AE06F968-3F82-490F-AD4C-E515EAC7C341}"/>
    <cellStyle name="Normal 2 5 3 2 2 2 2 2" xfId="26766" xr:uid="{963993A2-0774-4C0A-B203-58A1F09FDA20}"/>
    <cellStyle name="Normal 2 5 3 2 2 2 2 3" xfId="26117" xr:uid="{382095A3-94FE-451A-9763-D22227E7BA23}"/>
    <cellStyle name="Normal 2 5 3 2 2 2 2 4" xfId="15850" xr:uid="{F29EC348-A204-49F9-9C0B-8A7935371C81}"/>
    <cellStyle name="Normal 2 5 3 2 2 2 3" xfId="8303" xr:uid="{E305045C-647C-4253-B434-20A78C68A955}"/>
    <cellStyle name="Normal 2 5 3 2 2 2 3 2" xfId="28886" xr:uid="{20061D78-E085-449C-9839-E4A15376BA84}"/>
    <cellStyle name="Normal 2 5 3 2 2 2 3 3" xfId="18683" xr:uid="{F0D2C55F-846C-4A52-A4AD-F035A82C4E1C}"/>
    <cellStyle name="Normal 2 5 3 2 2 2 4" xfId="11136" xr:uid="{E4CB2C56-B398-45F3-93A2-52F64E8B4FCD}"/>
    <cellStyle name="Normal 2 5 3 2 2 2 4 2" xfId="21516" xr:uid="{2DAB53EB-DE63-46E2-B876-ED521E9991D1}"/>
    <cellStyle name="Normal 2 5 3 2 2 2 5" xfId="25073" xr:uid="{FCDC08AB-856B-4995-8B0C-50A17A951D0B}"/>
    <cellStyle name="Normal 2 5 3 2 2 2 6" xfId="13766" xr:uid="{E4C19338-8437-4B6F-85D2-7915BF2A8C43}"/>
    <cellStyle name="Normal 2 5 3 2 2 3" xfId="4309" xr:uid="{33CF12BE-4E15-4766-966E-D53F693A0B27}"/>
    <cellStyle name="Normal 2 5 3 2 2 3 2" xfId="9080" xr:uid="{C23A6B08-EE5B-4BE4-95C9-3351C454EDAE}"/>
    <cellStyle name="Normal 2 5 3 2 2 3 2 2" xfId="29123" xr:uid="{3A7666C7-A758-457F-8359-865586FD1FF3}"/>
    <cellStyle name="Normal 2 5 3 2 2 3 2 3" xfId="19460" xr:uid="{2BD31331-0623-4781-940B-7F530BD394EB}"/>
    <cellStyle name="Normal 2 5 3 2 2 3 3" xfId="11913" xr:uid="{8E817C7C-DF18-4E16-90F9-1F79D4240CD2}"/>
    <cellStyle name="Normal 2 5 3 2 2 3 3 2" xfId="22293" xr:uid="{A644BADA-4A7E-4705-BCE0-EA0AB7E48073}"/>
    <cellStyle name="Normal 2 5 3 2 2 3 4" xfId="24973" xr:uid="{F0163A7A-099C-4C94-A83D-65AF42BF9F57}"/>
    <cellStyle name="Normal 2 5 3 2 2 3 5" xfId="16627" xr:uid="{49A5CFFB-A459-42F3-B5BE-D78081F8FE19}"/>
    <cellStyle name="Normal 2 5 3 2 2 4" xfId="5147" xr:uid="{7CAF6CA8-B2D7-4ECB-85F2-7B29C7DE4354}"/>
    <cellStyle name="Normal 2 5 3 2 2 4 2" xfId="26945" xr:uid="{98549FEC-8556-468E-8063-23A0CEDA2D5A}"/>
    <cellStyle name="Normal 2 5 3 2 2 4 3" xfId="14444" xr:uid="{D57A7FE4-0A42-4484-9FAF-9EB466F5E4AC}"/>
    <cellStyle name="Normal 2 5 3 2 2 5" xfId="6897" xr:uid="{61B74B72-EE99-4F1C-807F-27989FC8E96E}"/>
    <cellStyle name="Normal 2 5 3 2 2 5 2" xfId="17277" xr:uid="{E73A2E4F-DE00-443A-8D3B-7B4D3860D75A}"/>
    <cellStyle name="Normal 2 5 3 2 2 6" xfId="9730" xr:uid="{9768CB4E-2714-4103-8E6E-910ACBC0179F}"/>
    <cellStyle name="Normal 2 5 3 2 2 6 2" xfId="20110" xr:uid="{A5754DFA-E505-4F9F-90A1-15537FC8F736}"/>
    <cellStyle name="Normal 2 5 3 2 2 7" xfId="23823" xr:uid="{1173EBCD-5665-49E6-AD5C-B2304B17161D}"/>
    <cellStyle name="Normal 2 5 3 2 2 8" xfId="13182" xr:uid="{80A92B38-ED87-4C56-BADD-16D35D522DD5}"/>
    <cellStyle name="Normal 2 5 3 2 3" xfId="3225" xr:uid="{00000000-0005-0000-0000-000085040000}"/>
    <cellStyle name="Normal 2 5 3 2 3 2" xfId="4483" xr:uid="{F84F9602-F0AE-4DC7-951D-91646602D2D6}"/>
    <cellStyle name="Normal 2 5 3 2 3 2 2" xfId="9254" xr:uid="{1FC5633E-CCE7-43C7-B1F4-4E2766DB1D61}"/>
    <cellStyle name="Normal 2 5 3 2 3 2 2 2" xfId="29241" xr:uid="{75E8350C-2217-4421-B096-6919CE67F2BD}"/>
    <cellStyle name="Normal 2 5 3 2 3 2 2 3" xfId="19634" xr:uid="{91447355-DCF7-4612-82E6-E8E17892F62D}"/>
    <cellStyle name="Normal 2 5 3 2 3 2 3" xfId="12087" xr:uid="{2C0ECAF3-4B2A-42C9-A3FF-16A3C46C8632}"/>
    <cellStyle name="Normal 2 5 3 2 3 2 3 2" xfId="22467" xr:uid="{F6199A07-8DCE-4968-A554-A033795ABB04}"/>
    <cellStyle name="Normal 2 5 3 2 3 2 4" xfId="22823" xr:uid="{CC24F134-ED75-48E1-BAB9-646D79CDE47F}"/>
    <cellStyle name="Normal 2 5 3 2 3 2 5" xfId="16801" xr:uid="{0EA075A4-7FF1-4EA2-9CF8-6CD4F1B6190C}"/>
    <cellStyle name="Normal 2 5 3 2 3 3" xfId="6282" xr:uid="{88C70F18-104D-4686-AE35-9A30C0FC5F3D}"/>
    <cellStyle name="Normal 2 5 3 2 3 3 2" xfId="28643" xr:uid="{F7A23F4E-268A-44DC-B3F7-D0F11D7E5095}"/>
    <cellStyle name="Normal 2 5 3 2 3 3 3" xfId="15851" xr:uid="{3F0CE3FA-F544-4381-B5C8-629B153FCFB3}"/>
    <cellStyle name="Normal 2 5 3 2 3 4" xfId="8304" xr:uid="{4AB34DBE-B719-405E-B495-A072AFC84F6D}"/>
    <cellStyle name="Normal 2 5 3 2 3 4 2" xfId="18684" xr:uid="{B90C945C-9FE6-4044-9571-4E2F08A49A16}"/>
    <cellStyle name="Normal 2 5 3 2 3 5" xfId="11137" xr:uid="{6F74A375-9431-4E90-97C0-BF826892E75E}"/>
    <cellStyle name="Normal 2 5 3 2 3 5 2" xfId="21517" xr:uid="{D3ADF032-A154-427E-AA45-97FB78A2C7A7}"/>
    <cellStyle name="Normal 2 5 3 2 3 6" xfId="24288" xr:uid="{C41AD594-8344-40FC-9BAB-4F9F300DC813}"/>
    <cellStyle name="Normal 2 5 3 2 3 7" xfId="13767" xr:uid="{361459F8-1D19-4B25-A48A-253C871852DA}"/>
    <cellStyle name="Normal 2 5 3 2 4" xfId="3223" xr:uid="{00000000-0005-0000-0000-000086040000}"/>
    <cellStyle name="Normal 2 5 3 2 4 2" xfId="6280" xr:uid="{BECEE6F2-A32E-4134-BA46-9763589BE9F2}"/>
    <cellStyle name="Normal 2 5 3 2 4 2 2" xfId="28707" xr:uid="{308930B8-2630-49A9-8636-EFF6988358E2}"/>
    <cellStyle name="Normal 2 5 3 2 4 2 3" xfId="15849" xr:uid="{0291A228-6AF3-4CBE-ACFB-E6F988A6A73A}"/>
    <cellStyle name="Normal 2 5 3 2 4 3" xfId="8302" xr:uid="{D80F0271-FBD8-4581-B581-CCC4DEAB2087}"/>
    <cellStyle name="Normal 2 5 3 2 4 3 2" xfId="18682" xr:uid="{9A2F5522-6710-48DA-93DF-AB57C204EE03}"/>
    <cellStyle name="Normal 2 5 3 2 4 4" xfId="11135" xr:uid="{66F5DD36-C143-4AFD-849D-8A1F27B73A18}"/>
    <cellStyle name="Normal 2 5 3 2 4 4 2" xfId="21515" xr:uid="{11A4F742-1E4F-443A-B812-6848ECD0CE9D}"/>
    <cellStyle name="Normal 2 5 3 2 4 5" xfId="24536" xr:uid="{26D90045-E0DA-4C17-A2DE-D05875D7DD77}"/>
    <cellStyle name="Normal 2 5 3 2 4 6" xfId="13765" xr:uid="{98C3BC26-DF6F-4124-B423-9B4CF26C537F}"/>
    <cellStyle name="Normal 2 5 3 2 5" xfId="2529" xr:uid="{00000000-0005-0000-0000-000087040000}"/>
    <cellStyle name="Normal 2 5 3 2 5 2" xfId="5804" xr:uid="{55D655E9-1F84-43FE-9320-62BF5B1C22F6}"/>
    <cellStyle name="Normal 2 5 3 2 5 2 2" xfId="26176" xr:uid="{50A77953-1BD7-4337-84BF-5813ED2F0752}"/>
    <cellStyle name="Normal 2 5 3 2 5 2 3" xfId="15200" xr:uid="{D22DC361-ACE5-49EE-B767-6EDC2400BE2C}"/>
    <cellStyle name="Normal 2 5 3 2 5 3" xfId="7653" xr:uid="{816ADA4C-2F33-426F-A37D-37AC2E6755CF}"/>
    <cellStyle name="Normal 2 5 3 2 5 3 2" xfId="18033" xr:uid="{D4504AA2-E25B-4DDE-BF21-0B20F0EB7EC1}"/>
    <cellStyle name="Normal 2 5 3 2 5 4" xfId="10486" xr:uid="{67D4F33F-8D42-447C-8A88-E27F61469A3C}"/>
    <cellStyle name="Normal 2 5 3 2 5 4 2" xfId="20866" xr:uid="{D91E4D89-AFFC-4684-9FD4-E8CA9AE82100}"/>
    <cellStyle name="Normal 2 5 3 2 5 5" xfId="23161" xr:uid="{E913EA84-6AD1-41E2-A6F2-988DCA44C904}"/>
    <cellStyle name="Normal 2 5 3 2 5 6" xfId="12916" xr:uid="{EBEFE572-9B04-49F8-9FA4-0183C7B8D7B7}"/>
    <cellStyle name="Normal 2 5 3 2 6" xfId="2335" xr:uid="{00000000-0005-0000-0000-000082040000}"/>
    <cellStyle name="Normal 2 5 3 2 6 2" xfId="7461" xr:uid="{8B280B00-8611-4835-8C2E-276957C20C28}"/>
    <cellStyle name="Normal 2 5 3 2 6 2 2" xfId="17841" xr:uid="{BF30448F-133B-415C-8778-53B63BAE02CB}"/>
    <cellStyle name="Normal 2 5 3 2 6 3" xfId="10294" xr:uid="{1992D4DC-B5AC-442B-A473-26CECB6553B9}"/>
    <cellStyle name="Normal 2 5 3 2 6 3 2" xfId="20674" xr:uid="{E0B28474-8A8E-4DD0-8EB0-A817622FB2F0}"/>
    <cellStyle name="Normal 2 5 3 2 6 4" xfId="25588" xr:uid="{68796DDE-58EE-4733-89EA-044952437EFA}"/>
    <cellStyle name="Normal 2 5 3 2 6 5" xfId="15008" xr:uid="{E209A7A4-6938-4DFD-A8BB-6B2ADF3713F4}"/>
    <cellStyle name="Normal 2 5 3 2 7" xfId="3850" xr:uid="{68EF5F68-1856-41ED-95F2-A0A18534450F}"/>
    <cellStyle name="Normal 2 5 3 2 7 2" xfId="8682" xr:uid="{6468FD96-C1EC-4926-9F24-4FB5A8D3D5E1}"/>
    <cellStyle name="Normal 2 5 3 2 7 2 2" xfId="19062" xr:uid="{E77C4959-A932-418D-B36C-E48F813800E6}"/>
    <cellStyle name="Normal 2 5 3 2 7 3" xfId="11515" xr:uid="{DB5AA5FF-FE6A-4E50-A827-E675B7C4F86F}"/>
    <cellStyle name="Normal 2 5 3 2 7 3 2" xfId="21895" xr:uid="{790401EC-BDE4-4FF2-ADB2-C7F7D34CF1E5}"/>
    <cellStyle name="Normal 2 5 3 2 7 4" xfId="16229" xr:uid="{B5229A24-93F2-4693-851B-06CC506A0C55}"/>
    <cellStyle name="Normal 2 5 3 2 8" xfId="5146" xr:uid="{71DFB732-21F4-419B-9955-A0214C926B6F}"/>
    <cellStyle name="Normal 2 5 3 2 8 2" xfId="14443" xr:uid="{8F70C548-A3C3-44C7-81EA-CBE29DAAE6C3}"/>
    <cellStyle name="Normal 2 5 3 2 9" xfId="6896" xr:uid="{A26A1334-8781-4C7F-832A-3113608D2B6B}"/>
    <cellStyle name="Normal 2 5 3 2 9 2" xfId="17276" xr:uid="{2F1103A3-D415-4772-9783-7DF3E96E5209}"/>
    <cellStyle name="Normal 2 5 3 3" xfId="797" xr:uid="{00000000-0005-0000-0000-0000C9040000}"/>
    <cellStyle name="Normal 2 5 3 3 10" xfId="23043" xr:uid="{031C11DD-FCFB-47AB-BA52-672EED5BF159}"/>
    <cellStyle name="Normal 2 5 3 3 11" xfId="12726" xr:uid="{959C6AC3-1A67-4C63-924F-C3073593B867}"/>
    <cellStyle name="Normal 2 5 3 3 2" xfId="2744" xr:uid="{00000000-0005-0000-0000-000089040000}"/>
    <cellStyle name="Normal 2 5 3 3 2 2" xfId="3227" xr:uid="{00000000-0005-0000-0000-00008A040000}"/>
    <cellStyle name="Normal 2 5 3 3 2 2 2" xfId="6284" xr:uid="{25804369-44D9-459B-AAF0-86CD4FE0C9F3}"/>
    <cellStyle name="Normal 2 5 3 3 2 2 2 2" xfId="28325" xr:uid="{13FB1E69-19B8-4F39-9B11-E56FDBFFE513}"/>
    <cellStyle name="Normal 2 5 3 3 2 2 2 3" xfId="15853" xr:uid="{CC4942FC-D8CD-4C14-A7DC-2C9F5FF6D062}"/>
    <cellStyle name="Normal 2 5 3 3 2 2 3" xfId="8306" xr:uid="{E1C95000-BFF6-4817-896D-FF8602CB33AA}"/>
    <cellStyle name="Normal 2 5 3 3 2 2 3 2" xfId="18686" xr:uid="{328EACC2-91C4-43B4-B8B1-A5B08CCE66FD}"/>
    <cellStyle name="Normal 2 5 3 3 2 2 4" xfId="11139" xr:uid="{C200ADDC-0253-4A5C-9380-03155673285D}"/>
    <cellStyle name="Normal 2 5 3 3 2 2 4 2" xfId="21519" xr:uid="{132883E7-FD5A-400D-A783-82E777FBEF89}"/>
    <cellStyle name="Normal 2 5 3 3 2 2 5" xfId="22931" xr:uid="{FD21EA28-58D8-4640-BCD8-436C2B747B36}"/>
    <cellStyle name="Normal 2 5 3 3 2 2 6" xfId="13769" xr:uid="{17D29EFB-3707-404C-85EF-176B86D713D6}"/>
    <cellStyle name="Normal 2 5 3 3 2 3" xfId="4310" xr:uid="{1107B74B-FE16-45DD-897B-F3FED8FBA035}"/>
    <cellStyle name="Normal 2 5 3 3 2 3 2" xfId="9081" xr:uid="{9A2F5A9A-DBFE-43CB-B7F4-1B81C1AC1F57}"/>
    <cellStyle name="Normal 2 5 3 3 2 3 2 2" xfId="29124" xr:uid="{C18B8F15-42E5-4CD1-B362-08EB4981DFEC}"/>
    <cellStyle name="Normal 2 5 3 3 2 3 2 3" xfId="19461" xr:uid="{9DA8E725-F94A-4428-B5C6-AF45C02AA7BE}"/>
    <cellStyle name="Normal 2 5 3 3 2 3 3" xfId="11914" xr:uid="{543B574E-E8BD-4E81-97A3-8F4AB0D957C5}"/>
    <cellStyle name="Normal 2 5 3 3 2 3 3 2" xfId="22294" xr:uid="{63B6EB05-9EB6-4DDA-92D3-E5C84ABB373C}"/>
    <cellStyle name="Normal 2 5 3 3 2 3 4" xfId="23577" xr:uid="{B183ABB5-AEAC-4324-B67A-883A055856E7}"/>
    <cellStyle name="Normal 2 5 3 3 2 3 5" xfId="16628" xr:uid="{AFF0AFBE-A036-4A2F-B7EC-418A4D0FA1E1}"/>
    <cellStyle name="Normal 2 5 3 3 2 4" xfId="5961" xr:uid="{7ABC2878-0CFB-4341-823C-590E345E96EA}"/>
    <cellStyle name="Normal 2 5 3 3 2 4 2" xfId="28131" xr:uid="{143786A4-9DA3-443C-89EF-AD66CA6AEBA1}"/>
    <cellStyle name="Normal 2 5 3 3 2 4 3" xfId="15414" xr:uid="{355A02C9-1378-4F95-9738-7D3BF406B401}"/>
    <cellStyle name="Normal 2 5 3 3 2 5" xfId="7867" xr:uid="{035FE164-C485-4BB7-9E30-1ED086CED099}"/>
    <cellStyle name="Normal 2 5 3 3 2 5 2" xfId="18247" xr:uid="{CEF946DA-5181-44CA-A469-BDDE98BFD9CD}"/>
    <cellStyle name="Normal 2 5 3 3 2 6" xfId="10700" xr:uid="{4DF713A1-28E6-4743-8E80-6C8DE2DFE72B}"/>
    <cellStyle name="Normal 2 5 3 3 2 6 2" xfId="21080" xr:uid="{57BA23C6-7D59-4F2B-9E49-34433176D4A4}"/>
    <cellStyle name="Normal 2 5 3 3 2 7" xfId="25224" xr:uid="{99AA99E4-312F-4C28-B193-CBEADDBB85D0}"/>
    <cellStyle name="Normal 2 5 3 3 2 8" xfId="13183" xr:uid="{3EA2A6FB-FCFB-4DCB-AA36-A0B7FFC6C9D6}"/>
    <cellStyle name="Normal 2 5 3 3 3" xfId="3228" xr:uid="{00000000-0005-0000-0000-00008B040000}"/>
    <cellStyle name="Normal 2 5 3 3 3 2" xfId="4484" xr:uid="{951FAC34-D5FB-48AC-B36C-45BCE8EFE642}"/>
    <cellStyle name="Normal 2 5 3 3 3 2 2" xfId="9255" xr:uid="{545DCAC0-08C9-4B07-BBF3-506B166FD2F6}"/>
    <cellStyle name="Normal 2 5 3 3 3 2 2 2" xfId="29242" xr:uid="{EF85B97C-056C-4973-A746-58F159A92BF8}"/>
    <cellStyle name="Normal 2 5 3 3 3 2 2 3" xfId="19635" xr:uid="{4B0A08D7-8B3A-4832-B9C7-BA2320660323}"/>
    <cellStyle name="Normal 2 5 3 3 3 2 3" xfId="12088" xr:uid="{408152FC-D79D-445C-8162-5DA9B3B886FA}"/>
    <cellStyle name="Normal 2 5 3 3 3 2 3 2" xfId="22468" xr:uid="{88B369D0-AC3C-442D-A3E2-DF14A0BE12CB}"/>
    <cellStyle name="Normal 2 5 3 3 3 2 4" xfId="25589" xr:uid="{7B11F276-EFB1-4CE5-AAAF-C81351D04808}"/>
    <cellStyle name="Normal 2 5 3 3 3 2 5" xfId="16802" xr:uid="{ED702B6E-C0C9-4D8B-9646-FCD99BC5123F}"/>
    <cellStyle name="Normal 2 5 3 3 3 3" xfId="6285" xr:uid="{49E23FAE-86D7-4637-91B5-D4535F3EEE3C}"/>
    <cellStyle name="Normal 2 5 3 3 3 3 2" xfId="25887" xr:uid="{985224D8-D2DF-4B30-BBC4-0C734A65E8E8}"/>
    <cellStyle name="Normal 2 5 3 3 3 3 3" xfId="15854" xr:uid="{86784FBA-6E6F-4752-B168-C9D11180137E}"/>
    <cellStyle name="Normal 2 5 3 3 3 4" xfId="8307" xr:uid="{A33E524C-83A4-40D8-82B9-596C924968C8}"/>
    <cellStyle name="Normal 2 5 3 3 3 4 2" xfId="18687" xr:uid="{6CD46AB8-ED21-465B-BC4C-415C8155090A}"/>
    <cellStyle name="Normal 2 5 3 3 3 5" xfId="11140" xr:uid="{864771EB-E8B7-4442-AE35-32F1E104751C}"/>
    <cellStyle name="Normal 2 5 3 3 3 5 2" xfId="21520" xr:uid="{790328D7-A0B3-499C-A593-89CAAC845012}"/>
    <cellStyle name="Normal 2 5 3 3 3 6" xfId="23127" xr:uid="{1C7FF4AA-F112-4817-AFA7-337311AE8D92}"/>
    <cellStyle name="Normal 2 5 3 3 3 7" xfId="13770" xr:uid="{6D3BB943-701D-4A19-A4C9-AC850DE15A54}"/>
    <cellStyle name="Normal 2 5 3 3 4" xfId="3226" xr:uid="{00000000-0005-0000-0000-00008C040000}"/>
    <cellStyle name="Normal 2 5 3 3 4 2" xfId="6283" xr:uid="{0C3BD62F-F8AC-44D4-B5FF-7BFACC6D07D5}"/>
    <cellStyle name="Normal 2 5 3 3 4 2 2" xfId="26473" xr:uid="{8CD69CCA-B0FD-4E9A-8CEB-542155F751F2}"/>
    <cellStyle name="Normal 2 5 3 3 4 2 3" xfId="15852" xr:uid="{F2D39404-8D23-4B87-A925-2E52341FF785}"/>
    <cellStyle name="Normal 2 5 3 3 4 3" xfId="8305" xr:uid="{9527BE1E-DE74-4998-8553-7E5E26C1EFA2}"/>
    <cellStyle name="Normal 2 5 3 3 4 3 2" xfId="18685" xr:uid="{8647DFEC-5795-4E25-89C9-3F75FA989953}"/>
    <cellStyle name="Normal 2 5 3 3 4 4" xfId="11138" xr:uid="{BF522B7D-4624-4E56-92C8-332BB22C2467}"/>
    <cellStyle name="Normal 2 5 3 3 4 4 2" xfId="21518" xr:uid="{AD49A652-9991-4344-BEAB-0B78CFBD538D}"/>
    <cellStyle name="Normal 2 5 3 3 4 5" xfId="25368" xr:uid="{1A593429-A8C9-479E-AE78-CA9217A38F3D}"/>
    <cellStyle name="Normal 2 5 3 3 4 6" xfId="13768" xr:uid="{AC368816-52E5-4934-81B9-98172E0CCDC2}"/>
    <cellStyle name="Normal 2 5 3 3 5" xfId="2632" xr:uid="{00000000-0005-0000-0000-00008D040000}"/>
    <cellStyle name="Normal 2 5 3 3 5 2" xfId="5893" xr:uid="{E2E090D2-3735-478B-9685-CCDCF79CED39}"/>
    <cellStyle name="Normal 2 5 3 3 5 2 2" xfId="27103" xr:uid="{333B7E22-A868-4CDD-A946-650B7FE6FE6C}"/>
    <cellStyle name="Normal 2 5 3 3 5 2 3" xfId="15303" xr:uid="{3BD07DCA-A157-45A3-9D9D-4CE33245103F}"/>
    <cellStyle name="Normal 2 5 3 3 5 3" xfId="7756" xr:uid="{44037371-D29E-4521-A158-ED7938454E68}"/>
    <cellStyle name="Normal 2 5 3 3 5 3 2" xfId="18136" xr:uid="{7B599C7F-7535-42B4-89BD-95E9A2D3F07C}"/>
    <cellStyle name="Normal 2 5 3 3 5 4" xfId="10589" xr:uid="{E91E3381-5744-4EBC-9023-F0BB8787BB8D}"/>
    <cellStyle name="Normal 2 5 3 3 5 4 2" xfId="20969" xr:uid="{7903732C-1E4A-4DC7-B982-0AEDE4E5D11B}"/>
    <cellStyle name="Normal 2 5 3 3 5 5" xfId="23998" xr:uid="{4039D8F0-F054-40B7-A0E4-A4EEF489507E}"/>
    <cellStyle name="Normal 2 5 3 3 5 6" xfId="13019" xr:uid="{319D4F10-0955-4B1D-89ED-2AA232155015}"/>
    <cellStyle name="Normal 2 5 3 3 6" xfId="4169" xr:uid="{35C1B1DB-A382-4B39-99E3-95C074285C85}"/>
    <cellStyle name="Normal 2 5 3 3 6 2" xfId="8940" xr:uid="{197E43BB-D3CA-4368-8652-4F2402FD33CF}"/>
    <cellStyle name="Normal 2 5 3 3 6 2 2" xfId="19320" xr:uid="{C20EE58D-61B1-4AC0-9ECC-59C8ABA034D1}"/>
    <cellStyle name="Normal 2 5 3 3 6 3" xfId="11773" xr:uid="{6912843E-C807-46F5-A8E0-BFBD90824D89}"/>
    <cellStyle name="Normal 2 5 3 3 6 3 2" xfId="22153" xr:uid="{F9645213-A636-4326-A20E-01F43408CF55}"/>
    <cellStyle name="Normal 2 5 3 3 6 4" xfId="23253" xr:uid="{BFC4F051-9596-4F76-8BB4-0E786E3321A9}"/>
    <cellStyle name="Normal 2 5 3 3 6 5" xfId="16487" xr:uid="{FC561C2F-9FA6-44E0-9C95-BE24AEDE5EFF}"/>
    <cellStyle name="Normal 2 5 3 3 7" xfId="5148" xr:uid="{4D4DAB8C-6541-4D40-B66B-25E93FFC5312}"/>
    <cellStyle name="Normal 2 5 3 3 7 2" xfId="14445" xr:uid="{247654F7-094F-4AFD-A419-E1CB39ADDB4F}"/>
    <cellStyle name="Normal 2 5 3 3 8" xfId="6898" xr:uid="{59698C3A-0669-4F1E-A984-FF5FCC3E5BB2}"/>
    <cellStyle name="Normal 2 5 3 3 8 2" xfId="17278" xr:uid="{764DED76-B7F8-4062-9FCB-E9395AA4FBDE}"/>
    <cellStyle name="Normal 2 5 3 3 9" xfId="9731" xr:uid="{DDC34514-64B4-4F84-98A4-2EFE22B6C6E5}"/>
    <cellStyle name="Normal 2 5 3 3 9 2" xfId="20111" xr:uid="{F025BD27-34F3-48F0-B228-4A8C03A77A11}"/>
    <cellStyle name="Normal 2 5 3 4" xfId="798" xr:uid="{00000000-0005-0000-0000-0000CA040000}"/>
    <cellStyle name="Normal 2 5 3 4 2" xfId="3229" xr:uid="{00000000-0005-0000-0000-00008F040000}"/>
    <cellStyle name="Normal 2 5 3 4 2 2" xfId="6286" xr:uid="{939D3226-FF87-4B90-8B78-7DCCABB05372}"/>
    <cellStyle name="Normal 2 5 3 4 2 2 2" xfId="28351" xr:uid="{BDDB8FB3-B852-4AC3-909E-8381C8EE5F07}"/>
    <cellStyle name="Normal 2 5 3 4 2 2 3" xfId="15855" xr:uid="{67F8E193-0006-4149-A486-5372E80E5353}"/>
    <cellStyle name="Normal 2 5 3 4 2 3" xfId="8308" xr:uid="{97661A0C-02BE-4843-B20A-0599541327DA}"/>
    <cellStyle name="Normal 2 5 3 4 2 3 2" xfId="18688" xr:uid="{E3B21853-34F4-4D63-B8A5-6F26848BF5E6}"/>
    <cellStyle name="Normal 2 5 3 4 2 4" xfId="11141" xr:uid="{20CEBD95-A24D-4833-AA7C-61ABA764AF01}"/>
    <cellStyle name="Normal 2 5 3 4 2 4 2" xfId="21521" xr:uid="{EE6BB99F-8026-4268-A515-EB4C8CF86425}"/>
    <cellStyle name="Normal 2 5 3 4 2 5" xfId="22748" xr:uid="{21AC6561-6D20-4301-9BD5-28C92FA245FB}"/>
    <cellStyle name="Normal 2 5 3 4 2 6" xfId="13771" xr:uid="{09592D99-3FF8-4948-8C83-7C4357ADCF7D}"/>
    <cellStyle name="Normal 2 5 3 4 3" xfId="4308" xr:uid="{8785D825-AD3B-422C-B285-0ED6DFADF3AA}"/>
    <cellStyle name="Normal 2 5 3 4 3 2" xfId="9079" xr:uid="{1AEF477D-B7CC-4B72-839F-C3FEFE9A4BAD}"/>
    <cellStyle name="Normal 2 5 3 4 3 2 2" xfId="29122" xr:uid="{7D56A3C7-B510-4AF6-A7C9-2AFE343805E0}"/>
    <cellStyle name="Normal 2 5 3 4 3 2 3" xfId="19459" xr:uid="{68CC6781-067F-410D-9D7C-53706A48857F}"/>
    <cellStyle name="Normal 2 5 3 4 3 3" xfId="11912" xr:uid="{48D8519C-8B33-4196-A3C8-2457043A9426}"/>
    <cellStyle name="Normal 2 5 3 4 3 3 2" xfId="22292" xr:uid="{BEFA8E93-EC49-4FFB-B041-79172E4D6AF5}"/>
    <cellStyle name="Normal 2 5 3 4 3 4" xfId="23298" xr:uid="{36DA8047-9FFD-408A-BD6B-41D321FDAFDA}"/>
    <cellStyle name="Normal 2 5 3 4 3 5" xfId="16626" xr:uid="{2B3C2E63-D44C-493B-B335-CDDA83344D56}"/>
    <cellStyle name="Normal 2 5 3 4 4" xfId="5149" xr:uid="{1EBB81B8-9642-443C-94EC-CAA1770A8AEE}"/>
    <cellStyle name="Normal 2 5 3 4 4 2" xfId="27532" xr:uid="{DCB1CF7B-C50A-41FA-BA0E-FF1F7397F6F1}"/>
    <cellStyle name="Normal 2 5 3 4 4 3" xfId="14446" xr:uid="{6BD61CC2-EDD3-4400-959C-EFD03CC473F5}"/>
    <cellStyle name="Normal 2 5 3 4 5" xfId="6899" xr:uid="{119BD438-A9F8-4395-8923-C1F3953BFF58}"/>
    <cellStyle name="Normal 2 5 3 4 5 2" xfId="17279" xr:uid="{17D9B5A9-2EA1-48FA-8482-A29367EFE490}"/>
    <cellStyle name="Normal 2 5 3 4 6" xfId="9732" xr:uid="{A2428498-4586-460F-8F4A-BCF95294D36C}"/>
    <cellStyle name="Normal 2 5 3 4 6 2" xfId="20112" xr:uid="{3B2726D7-2DEB-4F18-9DB3-4E9F9D6183D9}"/>
    <cellStyle name="Normal 2 5 3 4 7" xfId="22889" xr:uid="{75F175D2-DA8D-44A4-B513-2FF835520016}"/>
    <cellStyle name="Normal 2 5 3 4 8" xfId="13181" xr:uid="{9C962EB9-99D8-44F6-AF18-7961AAE03E43}"/>
    <cellStyle name="Normal 2 5 3 5" xfId="3230" xr:uid="{00000000-0005-0000-0000-000090040000}"/>
    <cellStyle name="Normal 2 5 3 5 2" xfId="4485" xr:uid="{0BEB3A3D-C3D5-4EF2-8C83-3DFDED1B22B5}"/>
    <cellStyle name="Normal 2 5 3 5 2 2" xfId="9256" xr:uid="{2334310F-F348-438D-9405-FA364CD2B800}"/>
    <cellStyle name="Normal 2 5 3 5 2 2 2" xfId="29243" xr:uid="{6449A4A3-0FAB-4007-B0A2-B93EB0EB0140}"/>
    <cellStyle name="Normal 2 5 3 5 2 2 3" xfId="19636" xr:uid="{81B52144-2BFB-48B6-8A11-7CE4262E25DB}"/>
    <cellStyle name="Normal 2 5 3 5 2 3" xfId="12089" xr:uid="{A11F0EBF-9EB0-432B-A975-C574975B3A88}"/>
    <cellStyle name="Normal 2 5 3 5 2 3 2" xfId="22469" xr:uid="{791D0D36-F9CD-407E-8DCB-DB6164200372}"/>
    <cellStyle name="Normal 2 5 3 5 2 4" xfId="25074" xr:uid="{4A45569A-ABAA-4AA9-86E4-7D83925BB77D}"/>
    <cellStyle name="Normal 2 5 3 5 2 5" xfId="16803" xr:uid="{159A6CA8-3B65-4566-BDE1-8560AA86B86A}"/>
    <cellStyle name="Normal 2 5 3 5 3" xfId="6287" xr:uid="{1E0D802E-7B4A-4613-998F-F3E8DC8B81D2}"/>
    <cellStyle name="Normal 2 5 3 5 3 2" xfId="26825" xr:uid="{2E287158-7645-4617-8F5E-3637269961B0}"/>
    <cellStyle name="Normal 2 5 3 5 3 3" xfId="15856" xr:uid="{97635189-8BE7-436A-9583-42A16340DD0C}"/>
    <cellStyle name="Normal 2 5 3 5 4" xfId="8309" xr:uid="{A6997152-AC19-4A7E-A648-37891E593E8D}"/>
    <cellStyle name="Normal 2 5 3 5 4 2" xfId="18689" xr:uid="{30137378-1DE8-4737-B755-36460CF52729}"/>
    <cellStyle name="Normal 2 5 3 5 5" xfId="11142" xr:uid="{5A8FDB6A-5572-465A-8380-F41460F1A1DD}"/>
    <cellStyle name="Normal 2 5 3 5 5 2" xfId="21522" xr:uid="{70535393-DBC4-4BFC-9C91-EB6899198642}"/>
    <cellStyle name="Normal 2 5 3 5 6" xfId="23839" xr:uid="{49743946-3652-472F-9C52-EEEE5544C403}"/>
    <cellStyle name="Normal 2 5 3 5 7" xfId="13772" xr:uid="{D2F7F6C9-BFCC-4D3B-8892-9645E9B61F3C}"/>
    <cellStyle name="Normal 2 5 3 6" xfId="2910" xr:uid="{00000000-0005-0000-0000-000091040000}"/>
    <cellStyle name="Normal 2 5 3 6 2" xfId="6095" xr:uid="{B73878D2-5259-4990-81CF-080BA4EF1E5D}"/>
    <cellStyle name="Normal 2 5 3 6 2 2" xfId="28698" xr:uid="{EEF64A54-E212-4C60-BD41-D668E418A9DB}"/>
    <cellStyle name="Normal 2 5 3 6 2 3" xfId="15573" xr:uid="{0CB61A38-7EF3-43D6-948B-ECC541C781F9}"/>
    <cellStyle name="Normal 2 5 3 6 3" xfId="8026" xr:uid="{CE48BB44-792E-4F21-902E-4BB97AEF7655}"/>
    <cellStyle name="Normal 2 5 3 6 3 2" xfId="18406" xr:uid="{B62B2F41-6AB8-4DD0-AA31-E28A19E9F9D8}"/>
    <cellStyle name="Normal 2 5 3 6 4" xfId="10859" xr:uid="{C24DB934-6084-4D07-9EF6-4CE5B68AFF5C}"/>
    <cellStyle name="Normal 2 5 3 6 4 2" xfId="21239" xr:uid="{D38D8EEE-5F99-45F1-B30F-54336C143397}"/>
    <cellStyle name="Normal 2 5 3 6 5" xfId="25235" xr:uid="{A43D021D-1A55-47BA-A9F1-5348C5A3DDE9}"/>
    <cellStyle name="Normal 2 5 3 6 6" xfId="13424" xr:uid="{C1A7CE82-9259-47E3-BDAE-73A09C85EBF4}"/>
    <cellStyle name="Normal 2 5 3 7" xfId="2469" xr:uid="{00000000-0005-0000-0000-000092040000}"/>
    <cellStyle name="Normal 2 5 3 7 2" xfId="5758" xr:uid="{B168AF0A-31FE-458F-BE87-E8C90E776266}"/>
    <cellStyle name="Normal 2 5 3 7 2 2" xfId="28481" xr:uid="{F70FBECB-9D83-407D-84C4-17ADF63D7726}"/>
    <cellStyle name="Normal 2 5 3 7 2 3" xfId="15140" xr:uid="{6FE660AB-0937-442F-801C-F3C087699BEE}"/>
    <cellStyle name="Normal 2 5 3 7 3" xfId="7593" xr:uid="{58A42B35-60C8-41F2-AB70-65F4EF71C1DB}"/>
    <cellStyle name="Normal 2 5 3 7 3 2" xfId="17973" xr:uid="{DE52DCE9-40C2-452D-8456-5FF6AE9695A2}"/>
    <cellStyle name="Normal 2 5 3 7 4" xfId="10426" xr:uid="{910D1454-1412-4868-8BB6-9C605C88F5FF}"/>
    <cellStyle name="Normal 2 5 3 7 4 2" xfId="20806" xr:uid="{432812E6-7CDF-4C1E-BE4E-1CA4F7330669}"/>
    <cellStyle name="Normal 2 5 3 7 5" xfId="24120" xr:uid="{5C2766B1-ADA5-410F-A742-1CD7F4FC1B84}"/>
    <cellStyle name="Normal 2 5 3 7 6" xfId="12856" xr:uid="{7BA044FC-A76D-402C-8E1A-800974FD98C4}"/>
    <cellStyle name="Normal 2 5 3 8" xfId="2223" xr:uid="{00000000-0005-0000-0000-000081040000}"/>
    <cellStyle name="Normal 2 5 3 8 2" xfId="7349" xr:uid="{D2E4E38C-8D19-4275-8CE0-B7119B823696}"/>
    <cellStyle name="Normal 2 5 3 8 2 2" xfId="17729" xr:uid="{70C14F63-2795-48D7-A7DB-4101B9D794A7}"/>
    <cellStyle name="Normal 2 5 3 8 3" xfId="10182" xr:uid="{2F070E58-C7D0-4A47-8D76-D4BA544C705D}"/>
    <cellStyle name="Normal 2 5 3 8 3 2" xfId="20562" xr:uid="{AD63F703-5A02-4C99-8AFF-7D536F35CDF4}"/>
    <cellStyle name="Normal 2 5 3 8 4" xfId="24187" xr:uid="{0FB55210-A2F4-4E4D-A13B-45A04BF0A794}"/>
    <cellStyle name="Normal 2 5 3 8 5" xfId="14896" xr:uid="{C54113B0-249C-46BC-B11D-F443BD6799E6}"/>
    <cellStyle name="Normal 2 5 3 9" xfId="3945" xr:uid="{C0CC3FD7-CAC4-47BD-B3E9-E4DC609FB2A0}"/>
    <cellStyle name="Normal 2 5 3 9 2" xfId="8776" xr:uid="{0FA45915-D319-4183-BC2E-0054D365287E}"/>
    <cellStyle name="Normal 2 5 3 9 2 2" xfId="19156" xr:uid="{40D9AE69-1328-49C7-B694-85C243E1431D}"/>
    <cellStyle name="Normal 2 5 3 9 3" xfId="11609" xr:uid="{92587BA5-D326-4636-B8B0-18FE1AF758F5}"/>
    <cellStyle name="Normal 2 5 3 9 3 2" xfId="21989" xr:uid="{28E55DE2-C0C0-4102-854E-8884C587AD00}"/>
    <cellStyle name="Normal 2 5 3 9 4" xfId="16323" xr:uid="{93415755-5E1E-453E-9415-6BDBF66ECB00}"/>
    <cellStyle name="Normal 2 5 4" xfId="799" xr:uid="{00000000-0005-0000-0000-0000CB040000}"/>
    <cellStyle name="Normal 2 5 4 10" xfId="6900" xr:uid="{CB047E49-D53E-46AE-A873-27ABC9EECBD9}"/>
    <cellStyle name="Normal 2 5 4 10 2" xfId="17280" xr:uid="{B519EA17-B023-4DF0-876F-5671CF66B8AC}"/>
    <cellStyle name="Normal 2 5 4 11" xfId="9733" xr:uid="{9BB6EF12-CDE5-4744-8831-F0761B12D963}"/>
    <cellStyle name="Normal 2 5 4 11 2" xfId="20113" xr:uid="{170C48B2-6AEB-488F-BA8F-E698B6827046}"/>
    <cellStyle name="Normal 2 5 4 12" xfId="24914" xr:uid="{5B9F2A8E-0104-4D27-A837-7C63A45FF2A2}"/>
    <cellStyle name="Normal 2 5 4 13" xfId="12437" xr:uid="{F32A1A22-7BBF-4368-843F-7792A7197D73}"/>
    <cellStyle name="Normal 2 5 4 2" xfId="800" xr:uid="{00000000-0005-0000-0000-0000CC040000}"/>
    <cellStyle name="Normal 2 5 4 2 10" xfId="9734" xr:uid="{EB95C9A1-1894-4AD2-A17A-AC8E7ADD68F2}"/>
    <cellStyle name="Normal 2 5 4 2 10 2" xfId="20114" xr:uid="{2A98D9B5-85DE-413A-BB07-64EB77C01AF5}"/>
    <cellStyle name="Normal 2 5 4 2 11" xfId="23463" xr:uid="{27BC0A7A-B2F6-4886-A2DF-E73BCA1ECB62}"/>
    <cellStyle name="Normal 2 5 4 2 12" xfId="12569" xr:uid="{1CBDEFBE-2FCD-4FCB-A936-03F1F88C37C1}"/>
    <cellStyle name="Normal 2 5 4 2 2" xfId="801" xr:uid="{00000000-0005-0000-0000-0000CD040000}"/>
    <cellStyle name="Normal 2 5 4 2 2 2" xfId="3232" xr:uid="{00000000-0005-0000-0000-000096040000}"/>
    <cellStyle name="Normal 2 5 4 2 2 2 2" xfId="6289" xr:uid="{8892750F-7025-4C9C-96FB-CD8CFED5DCC5}"/>
    <cellStyle name="Normal 2 5 4 2 2 2 2 2" xfId="25962" xr:uid="{94FE1B15-B6FD-4918-B240-16B296DF0B2E}"/>
    <cellStyle name="Normal 2 5 4 2 2 2 2 3" xfId="26644" xr:uid="{7860B85E-A5C5-4E53-A052-92B8E69EEA39}"/>
    <cellStyle name="Normal 2 5 4 2 2 2 2 4" xfId="15858" xr:uid="{4E977405-66D9-42F9-A3FE-75344B532578}"/>
    <cellStyle name="Normal 2 5 4 2 2 2 3" xfId="8311" xr:uid="{FF599439-A5F8-4927-9DEE-E1B4DD50819A}"/>
    <cellStyle name="Normal 2 5 4 2 2 2 3 2" xfId="28887" xr:uid="{AA552203-6951-4942-B5F2-AC43969F3824}"/>
    <cellStyle name="Normal 2 5 4 2 2 2 3 3" xfId="18691" xr:uid="{06BB6B0A-50C3-4A17-B81D-AF2B71346F71}"/>
    <cellStyle name="Normal 2 5 4 2 2 2 4" xfId="11144" xr:uid="{65CD692F-6D05-4FC2-A4EB-56577F60FDE2}"/>
    <cellStyle name="Normal 2 5 4 2 2 2 4 2" xfId="21524" xr:uid="{6C0FFF33-281F-48A1-BC00-C6A7D8863B2C}"/>
    <cellStyle name="Normal 2 5 4 2 2 2 5" xfId="24945" xr:uid="{F48912EC-9A15-480E-92DD-56E3E099D83C}"/>
    <cellStyle name="Normal 2 5 4 2 2 2 6" xfId="13774" xr:uid="{3D655155-08D8-4600-B855-F8E49E61D9CD}"/>
    <cellStyle name="Normal 2 5 4 2 2 3" xfId="4311" xr:uid="{7FBF59B4-F836-44E7-BC8A-67A9782E935E}"/>
    <cellStyle name="Normal 2 5 4 2 2 3 2" xfId="9082" xr:uid="{6B304CD8-61FF-4486-AB86-0AA2692CB6CA}"/>
    <cellStyle name="Normal 2 5 4 2 2 3 2 2" xfId="29125" xr:uid="{8ADA81D0-515D-4FB2-B6C9-B393393B47A9}"/>
    <cellStyle name="Normal 2 5 4 2 2 3 2 3" xfId="19462" xr:uid="{B7804AE3-567D-4EC7-B458-518B57E6F949}"/>
    <cellStyle name="Normal 2 5 4 2 2 3 3" xfId="11915" xr:uid="{3CB8E62F-7E18-47BB-ACB0-0813D775BCC8}"/>
    <cellStyle name="Normal 2 5 4 2 2 3 3 2" xfId="22295" xr:uid="{54CFFEC8-9A5F-41D0-B3D3-81D04AAFAC3A}"/>
    <cellStyle name="Normal 2 5 4 2 2 3 4" xfId="23385" xr:uid="{DDC27A66-FC4B-4B00-AD6B-5CC898FB1855}"/>
    <cellStyle name="Normal 2 5 4 2 2 3 5" xfId="16629" xr:uid="{5CF0219C-D170-41C4-B12D-DE085AAAB22B}"/>
    <cellStyle name="Normal 2 5 4 2 2 4" xfId="5152" xr:uid="{0778C214-8051-49D9-A6EC-36AB2F8093BD}"/>
    <cellStyle name="Normal 2 5 4 2 2 4 2" xfId="28584" xr:uid="{7F0573E1-36D3-46C8-A8FD-9C4773A8E12C}"/>
    <cellStyle name="Normal 2 5 4 2 2 4 3" xfId="14449" xr:uid="{0CCCFEA0-645C-4913-A729-F698F8D2CE21}"/>
    <cellStyle name="Normal 2 5 4 2 2 5" xfId="6902" xr:uid="{48F2EDB2-782A-4B9C-BBD5-2644FB43DB10}"/>
    <cellStyle name="Normal 2 5 4 2 2 5 2" xfId="17282" xr:uid="{40A490A8-A648-4202-820A-452251C7EA31}"/>
    <cellStyle name="Normal 2 5 4 2 2 6" xfId="9735" xr:uid="{62E04ED5-DBA4-49DE-BE42-8EC1B0449D0A}"/>
    <cellStyle name="Normal 2 5 4 2 2 6 2" xfId="20115" xr:uid="{3CC93754-9412-4E1B-BF1C-75BB4310CF7D}"/>
    <cellStyle name="Normal 2 5 4 2 2 7" xfId="25552" xr:uid="{379DBCBE-3014-4986-A692-82ABB0DF1F03}"/>
    <cellStyle name="Normal 2 5 4 2 2 8" xfId="13185" xr:uid="{F21C79F2-99B4-471A-8405-E298CB8D5B4B}"/>
    <cellStyle name="Normal 2 5 4 2 3" xfId="3233" xr:uid="{00000000-0005-0000-0000-000097040000}"/>
    <cellStyle name="Normal 2 5 4 2 3 2" xfId="4486" xr:uid="{5DC40255-4AB9-41D9-AA22-7F46584C7977}"/>
    <cellStyle name="Normal 2 5 4 2 3 2 2" xfId="9257" xr:uid="{A6CD52E1-8F01-4B11-8E41-3640A9E23CA8}"/>
    <cellStyle name="Normal 2 5 4 2 3 2 2 2" xfId="29244" xr:uid="{E5527572-4523-48F2-8335-40563C2D2BD9}"/>
    <cellStyle name="Normal 2 5 4 2 3 2 2 3" xfId="19637" xr:uid="{3D618317-D045-49C1-B479-ECBF6F101EA3}"/>
    <cellStyle name="Normal 2 5 4 2 3 2 3" xfId="12090" xr:uid="{8623B10A-97D4-44F2-AB73-D17D6B7CA6D2}"/>
    <cellStyle name="Normal 2 5 4 2 3 2 3 2" xfId="22470" xr:uid="{E2BD33F1-B295-44CF-AC3B-B63D13292E28}"/>
    <cellStyle name="Normal 2 5 4 2 3 2 4" xfId="23219" xr:uid="{DEC4DE71-6A92-4A94-9895-3CE20C6033CC}"/>
    <cellStyle name="Normal 2 5 4 2 3 2 5" xfId="16804" xr:uid="{03831A9E-3093-4AD7-B572-9DA03DEBA0A9}"/>
    <cellStyle name="Normal 2 5 4 2 3 3" xfId="6290" xr:uid="{E6D74EAA-6FE7-442E-A52E-B57B18C5E209}"/>
    <cellStyle name="Normal 2 5 4 2 3 3 2" xfId="27321" xr:uid="{CF77D49A-D9CD-44D2-AA9F-B29A6E780FC6}"/>
    <cellStyle name="Normal 2 5 4 2 3 3 3" xfId="15859" xr:uid="{ABFFC3E6-8148-47F1-8C67-E614D71AE630}"/>
    <cellStyle name="Normal 2 5 4 2 3 4" xfId="8312" xr:uid="{29BCBE05-055A-4AA4-A916-C30589B88393}"/>
    <cellStyle name="Normal 2 5 4 2 3 4 2" xfId="18692" xr:uid="{3D1BD514-A17F-42EF-9782-850874232843}"/>
    <cellStyle name="Normal 2 5 4 2 3 5" xfId="11145" xr:uid="{E430120C-1198-478F-9570-5613C973472C}"/>
    <cellStyle name="Normal 2 5 4 2 3 5 2" xfId="21525" xr:uid="{EE98C3E7-679E-436B-84BB-40510BAA4D7E}"/>
    <cellStyle name="Normal 2 5 4 2 3 6" xfId="23011" xr:uid="{B630333F-32C6-44E8-B1BA-4EB5CB71210F}"/>
    <cellStyle name="Normal 2 5 4 2 3 7" xfId="13775" xr:uid="{CABF6DF4-D203-40E7-8580-375F9E0B5520}"/>
    <cellStyle name="Normal 2 5 4 2 4" xfId="3231" xr:uid="{00000000-0005-0000-0000-000098040000}"/>
    <cellStyle name="Normal 2 5 4 2 4 2" xfId="6288" xr:uid="{DB80DA47-D9AB-4FA4-8155-F6D6F7D36B71}"/>
    <cellStyle name="Normal 2 5 4 2 4 2 2" xfId="26739" xr:uid="{9107CABB-44EF-46AF-A11E-13BEE7C4AC89}"/>
    <cellStyle name="Normal 2 5 4 2 4 2 3" xfId="15857" xr:uid="{82395B0F-9FBC-4A63-BA5B-789770D2B473}"/>
    <cellStyle name="Normal 2 5 4 2 4 3" xfId="8310" xr:uid="{F16C64E1-BB72-42DE-86F4-36E661E71648}"/>
    <cellStyle name="Normal 2 5 4 2 4 3 2" xfId="18690" xr:uid="{F772F717-D7F6-4290-A6E4-0AF6BC7B9D9A}"/>
    <cellStyle name="Normal 2 5 4 2 4 4" xfId="11143" xr:uid="{4A04CFD3-6C2A-4A0B-B0CB-853EE8160755}"/>
    <cellStyle name="Normal 2 5 4 2 4 4 2" xfId="21523" xr:uid="{170C47F2-7A01-4395-9C80-6B5D4B0F0975}"/>
    <cellStyle name="Normal 2 5 4 2 4 5" xfId="22895" xr:uid="{1848D2BC-0BF3-48A3-B42C-9E19ACF9A27C}"/>
    <cellStyle name="Normal 2 5 4 2 4 6" xfId="13773" xr:uid="{DF0108D8-7A87-4479-8691-E338607AEFDA}"/>
    <cellStyle name="Normal 2 5 4 2 5" xfId="2615" xr:uid="{00000000-0005-0000-0000-000099040000}"/>
    <cellStyle name="Normal 2 5 4 2 5 2" xfId="5876" xr:uid="{C6ED515C-823D-465B-8FA8-CE37855AFDFD}"/>
    <cellStyle name="Normal 2 5 4 2 5 2 2" xfId="27069" xr:uid="{788B9FD6-1B42-42DE-B104-07F1F18FCFA8}"/>
    <cellStyle name="Normal 2 5 4 2 5 2 3" xfId="15286" xr:uid="{D877FED5-C8D1-4A35-B433-3E952F9E622C}"/>
    <cellStyle name="Normal 2 5 4 2 5 3" xfId="7739" xr:uid="{D7217A46-636B-4E62-8C1D-44E495DC81DF}"/>
    <cellStyle name="Normal 2 5 4 2 5 3 2" xfId="18119" xr:uid="{137CCD0F-8E52-4BBD-A882-F23F6AA0A4A2}"/>
    <cellStyle name="Normal 2 5 4 2 5 4" xfId="10572" xr:uid="{AC736895-F3E6-437E-899E-AD19F45FFECD}"/>
    <cellStyle name="Normal 2 5 4 2 5 4 2" xfId="20952" xr:uid="{C2AA678F-17E9-4DB7-9978-72037C745C82}"/>
    <cellStyle name="Normal 2 5 4 2 5 5" xfId="25063" xr:uid="{DED9F27F-1D36-4A74-9781-40DFB816567F}"/>
    <cellStyle name="Normal 2 5 4 2 5 6" xfId="13002" xr:uid="{76BA3568-8444-479A-ACBE-F14C4BAD7BE8}"/>
    <cellStyle name="Normal 2 5 4 2 6" xfId="2336" xr:uid="{00000000-0005-0000-0000-000094040000}"/>
    <cellStyle name="Normal 2 5 4 2 6 2" xfId="7462" xr:uid="{25409F02-F46E-4D75-88A6-DDC0D0A166E8}"/>
    <cellStyle name="Normal 2 5 4 2 6 2 2" xfId="17842" xr:uid="{0643C825-0F1C-4F25-8705-92A30E6D91AB}"/>
    <cellStyle name="Normal 2 5 4 2 6 3" xfId="10295" xr:uid="{CD562E2F-C260-4F18-BEB9-19724D5EF427}"/>
    <cellStyle name="Normal 2 5 4 2 6 3 2" xfId="20675" xr:uid="{14277278-988F-4838-B827-6AAFBE72922E}"/>
    <cellStyle name="Normal 2 5 4 2 6 4" xfId="23528" xr:uid="{62257298-F20E-40FE-A285-25EB21138115}"/>
    <cellStyle name="Normal 2 5 4 2 6 5" xfId="15009" xr:uid="{39738CDA-B811-40FE-BB3C-B0CCEF5195E5}"/>
    <cellStyle name="Normal 2 5 4 2 7" xfId="3851" xr:uid="{162D58BF-87B5-4024-9A43-A5B2C04A0161}"/>
    <cellStyle name="Normal 2 5 4 2 7 2" xfId="8683" xr:uid="{65B605F4-4609-4305-8D28-2EE553D95677}"/>
    <cellStyle name="Normal 2 5 4 2 7 2 2" xfId="19063" xr:uid="{A5D90364-D8A4-4F97-B71B-2126BE45F25C}"/>
    <cellStyle name="Normal 2 5 4 2 7 3" xfId="11516" xr:uid="{700EFDCE-B801-4804-99CD-8A45C4D03B2C}"/>
    <cellStyle name="Normal 2 5 4 2 7 3 2" xfId="21896" xr:uid="{3D215DEC-F09D-4E9E-8183-935E0541AAAE}"/>
    <cellStyle name="Normal 2 5 4 2 7 4" xfId="16230" xr:uid="{3762B984-E117-4881-8D1B-7C3DE39B9EDD}"/>
    <cellStyle name="Normal 2 5 4 2 8" xfId="5151" xr:uid="{341430D9-980A-4F5D-B039-7FC0AD728E13}"/>
    <cellStyle name="Normal 2 5 4 2 8 2" xfId="14448" xr:uid="{785D2A81-823E-486F-BA6E-029A4B9F26F2}"/>
    <cellStyle name="Normal 2 5 4 2 9" xfId="6901" xr:uid="{7DBA4338-0581-447F-8ED7-CC1DDC537A18}"/>
    <cellStyle name="Normal 2 5 4 2 9 2" xfId="17281" xr:uid="{C4C678DC-DD02-4458-A5EA-3D98E50F3F9A}"/>
    <cellStyle name="Normal 2 5 4 3" xfId="802" xr:uid="{00000000-0005-0000-0000-0000CE040000}"/>
    <cellStyle name="Normal 2 5 4 3 2" xfId="3234" xr:uid="{00000000-0005-0000-0000-00009B040000}"/>
    <cellStyle name="Normal 2 5 4 3 2 2" xfId="6291" xr:uid="{50B50866-DA33-4B3F-8008-086AF650AE48}"/>
    <cellStyle name="Normal 2 5 4 3 2 2 2" xfId="25755" xr:uid="{1C0872C6-FFD3-4987-A6E5-5ED601C8D81E}"/>
    <cellStyle name="Normal 2 5 4 3 2 2 3" xfId="26334" xr:uid="{4B84C1BB-C313-4CFC-9FA0-D99D406DB19D}"/>
    <cellStyle name="Normal 2 5 4 3 2 2 4" xfId="15860" xr:uid="{DDB198C1-AB0F-41D9-B1B6-8437B7591C65}"/>
    <cellStyle name="Normal 2 5 4 3 2 3" xfId="8313" xr:uid="{1E8B7BDA-BCFF-4187-8D93-94A7A0F3C02E}"/>
    <cellStyle name="Normal 2 5 4 3 2 3 2" xfId="28888" xr:uid="{633CD293-4B43-4169-A162-738BB7F75997}"/>
    <cellStyle name="Normal 2 5 4 3 2 3 3" xfId="18693" xr:uid="{D0EA3727-7953-4F37-975F-2E8BDC4A612A}"/>
    <cellStyle name="Normal 2 5 4 3 2 4" xfId="11146" xr:uid="{6CD7079C-C4CF-491D-8DF4-9F094A829A7A}"/>
    <cellStyle name="Normal 2 5 4 3 2 4 2" xfId="21526" xr:uid="{AD540BEF-2E78-4785-A94F-B2AEF5F157C4}"/>
    <cellStyle name="Normal 2 5 4 3 2 5" xfId="24497" xr:uid="{CDB605C4-6B54-4A38-AAF7-EF67EA92A5A8}"/>
    <cellStyle name="Normal 2 5 4 3 2 6" xfId="13776" xr:uid="{659849B3-E706-44C8-A5BB-7B76C0F6DE21}"/>
    <cellStyle name="Normal 2 5 4 3 3" xfId="2745" xr:uid="{00000000-0005-0000-0000-00009C040000}"/>
    <cellStyle name="Normal 2 5 4 3 3 2" xfId="5962" xr:uid="{479FE92E-C60D-4791-AA5D-06281A84CF93}"/>
    <cellStyle name="Normal 2 5 4 3 3 2 2" xfId="27014" xr:uid="{007A9210-C9B0-4830-B436-4DEEA162BB27}"/>
    <cellStyle name="Normal 2 5 4 3 3 2 3" xfId="15415" xr:uid="{58905F66-01AB-4E82-90BC-B3BA69878392}"/>
    <cellStyle name="Normal 2 5 4 3 3 3" xfId="7868" xr:uid="{E680DD54-98F0-451A-8320-193E0CA21586}"/>
    <cellStyle name="Normal 2 5 4 3 3 3 2" xfId="18248" xr:uid="{7B1E9CA3-28C2-4984-95A2-EA840AEA72D8}"/>
    <cellStyle name="Normal 2 5 4 3 3 4" xfId="10701" xr:uid="{772511E3-642B-4AE0-A070-393A8F866D2F}"/>
    <cellStyle name="Normal 2 5 4 3 3 4 2" xfId="21081" xr:uid="{9524AED9-478F-4837-BFD2-BB4C654ADB2C}"/>
    <cellStyle name="Normal 2 5 4 3 3 5" xfId="25123" xr:uid="{056D29C0-6E4A-449F-82BA-019D4A853108}"/>
    <cellStyle name="Normal 2 5 4 3 3 6" xfId="13184" xr:uid="{99A645E2-323D-45E7-B252-D6C9B1CE15A1}"/>
    <cellStyle name="Normal 2 5 4 3 4" xfId="4170" xr:uid="{C18E6F66-FC48-49F9-94ED-CD9928116EBF}"/>
    <cellStyle name="Normal 2 5 4 3 4 2" xfId="8941" xr:uid="{3179B175-76D2-4BCE-AC32-159A0E477C5D}"/>
    <cellStyle name="Normal 2 5 4 3 4 2 2" xfId="29034" xr:uid="{17BA5E51-32A3-4C19-BB28-A18B680D8648}"/>
    <cellStyle name="Normal 2 5 4 3 4 2 3" xfId="19321" xr:uid="{40E053A9-3D90-44F5-AC11-D6D8C5BEA08D}"/>
    <cellStyle name="Normal 2 5 4 3 4 3" xfId="11774" xr:uid="{B5616F0F-C1A1-4239-A9D4-0050D295F49E}"/>
    <cellStyle name="Normal 2 5 4 3 4 3 2" xfId="22154" xr:uid="{17C9D815-38BA-46F8-A4D9-8C27A342056E}"/>
    <cellStyle name="Normal 2 5 4 3 4 4" xfId="22775" xr:uid="{BE1605A0-33D5-4801-B0B1-0E1562485F13}"/>
    <cellStyle name="Normal 2 5 4 3 4 5" xfId="16488" xr:uid="{CC38903E-021A-4601-B2EE-565691E281E2}"/>
    <cellStyle name="Normal 2 5 4 3 5" xfId="5153" xr:uid="{C952C535-5D53-4DD0-ABCF-C3136F3BE241}"/>
    <cellStyle name="Normal 2 5 4 3 5 2" xfId="26062" xr:uid="{B4B54ED6-BB80-4607-99C0-3ADC5434626C}"/>
    <cellStyle name="Normal 2 5 4 3 5 3" xfId="14450" xr:uid="{F3560938-C0A9-4375-BD62-149F4CD9E68C}"/>
    <cellStyle name="Normal 2 5 4 3 6" xfId="6903" xr:uid="{999E3F87-A5E8-423B-BA0B-DBFB7ED339E7}"/>
    <cellStyle name="Normal 2 5 4 3 6 2" xfId="17283" xr:uid="{0D1258FF-8C1B-44EA-AC66-98F18429218A}"/>
    <cellStyle name="Normal 2 5 4 3 7" xfId="9736" xr:uid="{66E8417C-927D-43DC-B500-0F097AF38B13}"/>
    <cellStyle name="Normal 2 5 4 3 7 2" xfId="20116" xr:uid="{86413260-1DE6-41C4-B186-ADF7C2E1CD7B}"/>
    <cellStyle name="Normal 2 5 4 3 8" xfId="23504" xr:uid="{5D740C48-E90D-42E6-BCDE-0B4EA2C97E76}"/>
    <cellStyle name="Normal 2 5 4 3 9" xfId="12727" xr:uid="{4FA03352-1107-47C3-A077-A9C56727C82B}"/>
    <cellStyle name="Normal 2 5 4 4" xfId="803" xr:uid="{00000000-0005-0000-0000-0000CF040000}"/>
    <cellStyle name="Normal 2 5 4 4 2" xfId="4487" xr:uid="{D6978C43-CA09-4E04-9AE2-D0E1B87F7F35}"/>
    <cellStyle name="Normal 2 5 4 4 2 2" xfId="9258" xr:uid="{62B451D0-F95D-4505-85F8-E7252DA4D7AE}"/>
    <cellStyle name="Normal 2 5 4 4 2 2 2" xfId="29245" xr:uid="{DDF38908-85C6-44E3-94B7-62BF0D524807}"/>
    <cellStyle name="Normal 2 5 4 4 2 2 3" xfId="19638" xr:uid="{DFB0C713-B0F3-4C72-815E-F5A1BEB135E1}"/>
    <cellStyle name="Normal 2 5 4 4 2 3" xfId="12091" xr:uid="{832CE881-65AD-44F1-9428-BA88AA1B34FD}"/>
    <cellStyle name="Normal 2 5 4 4 2 3 2" xfId="22471" xr:uid="{B0F12F65-F66F-43F3-8DEC-28564B5E735F}"/>
    <cellStyle name="Normal 2 5 4 4 2 4" xfId="25256" xr:uid="{BA0120A3-6D5F-4DAF-A9FF-0F7F3816C122}"/>
    <cellStyle name="Normal 2 5 4 4 2 5" xfId="16805" xr:uid="{5C630BA1-81F8-474C-9DAE-3EEB55F3D215}"/>
    <cellStyle name="Normal 2 5 4 4 3" xfId="5154" xr:uid="{21F11453-0AEC-4C46-90D3-7FD45CBC21B2}"/>
    <cellStyle name="Normal 2 5 4 4 3 2" xfId="27382" xr:uid="{FC498850-FDAB-404A-9CB3-FC604ED9283B}"/>
    <cellStyle name="Normal 2 5 4 4 3 3" xfId="14451" xr:uid="{29479F74-D8CA-4820-9FD5-9DA190167237}"/>
    <cellStyle name="Normal 2 5 4 4 4" xfId="6904" xr:uid="{E97DD30D-E566-40B7-968C-42988E13AD67}"/>
    <cellStyle name="Normal 2 5 4 4 4 2" xfId="17284" xr:uid="{2F07B4BE-3BBD-4DD8-AFDB-7528BE40E92D}"/>
    <cellStyle name="Normal 2 5 4 4 5" xfId="9737" xr:uid="{E5FED9C7-A660-41B8-80AB-7D3A5B9CB8E1}"/>
    <cellStyle name="Normal 2 5 4 4 5 2" xfId="20117" xr:uid="{27CB0F03-6C83-46FE-84F0-3FDF60330C1F}"/>
    <cellStyle name="Normal 2 5 4 4 6" xfId="25314" xr:uid="{9D63DE6D-DEDE-48E2-B56F-918C29F19298}"/>
    <cellStyle name="Normal 2 5 4 4 7" xfId="13777" xr:uid="{F66F2F40-AACE-4F6A-A14D-072FE1923A67}"/>
    <cellStyle name="Normal 2 5 4 5" xfId="2911" xr:uid="{00000000-0005-0000-0000-00009E040000}"/>
    <cellStyle name="Normal 2 5 4 5 2" xfId="6096" xr:uid="{82F3BA4F-E207-4B9A-9910-359101949C60}"/>
    <cellStyle name="Normal 2 5 4 5 2 2" xfId="25716" xr:uid="{ED5540AF-927E-4978-A626-22773E44B889}"/>
    <cellStyle name="Normal 2 5 4 5 2 3" xfId="28151" xr:uid="{B947B300-9284-4F02-B8DE-8739518CABA9}"/>
    <cellStyle name="Normal 2 5 4 5 2 4" xfId="15574" xr:uid="{F83BDE56-1621-49B9-95C9-8E09BCA53E9A}"/>
    <cellStyle name="Normal 2 5 4 5 3" xfId="8027" xr:uid="{58964821-1480-4CFF-BC1E-DEE28ABAA3A4}"/>
    <cellStyle name="Normal 2 5 4 5 3 2" xfId="27573" xr:uid="{3FCD6158-F55C-4A99-AFE8-AC0AD8F1C5FC}"/>
    <cellStyle name="Normal 2 5 4 5 3 3" xfId="18407" xr:uid="{2B12AB97-715F-4CA4-8118-7E048D4818B9}"/>
    <cellStyle name="Normal 2 5 4 5 4" xfId="10860" xr:uid="{322344A4-6370-448D-9A19-9FFF0A0EBB87}"/>
    <cellStyle name="Normal 2 5 4 5 4 2" xfId="21240" xr:uid="{BD3D013F-FB52-4781-ACDA-6CB9E0DFDAC2}"/>
    <cellStyle name="Normal 2 5 4 5 5" xfId="25008" xr:uid="{DBB906A4-FF99-44A3-B072-54C59F3AC677}"/>
    <cellStyle name="Normal 2 5 4 5 6" xfId="13425" xr:uid="{89C3CDA7-AD13-48C2-A787-E7820AD12A83}"/>
    <cellStyle name="Normal 2 5 4 6" xfId="2452" xr:uid="{00000000-0005-0000-0000-00009F040000}"/>
    <cellStyle name="Normal 2 5 4 6 2" xfId="5743" xr:uid="{01AA28DA-82FD-467D-B845-688DE3C577C9}"/>
    <cellStyle name="Normal 2 5 4 6 2 2" xfId="26720" xr:uid="{1F1772C2-D89B-42CA-99EC-EE93D20588DC}"/>
    <cellStyle name="Normal 2 5 4 6 2 3" xfId="15123" xr:uid="{4A88CE08-1C4A-461C-B06A-DAB10521AF1D}"/>
    <cellStyle name="Normal 2 5 4 6 3" xfId="7576" xr:uid="{85BF8BDC-C508-491C-B3C6-0293DB61FF09}"/>
    <cellStyle name="Normal 2 5 4 6 3 2" xfId="17956" xr:uid="{5B1A1E34-F1F5-40B8-8182-566002DFEC83}"/>
    <cellStyle name="Normal 2 5 4 6 4" xfId="10409" xr:uid="{A231B469-232B-4AC3-9BA9-13557F9698A4}"/>
    <cellStyle name="Normal 2 5 4 6 4 2" xfId="20789" xr:uid="{581BFFB7-F2DC-42A1-9FD8-3017C7ACE419}"/>
    <cellStyle name="Normal 2 5 4 6 5" xfId="22958" xr:uid="{08418D1B-1606-4AFE-A702-B20050467076}"/>
    <cellStyle name="Normal 2 5 4 6 6" xfId="12839" xr:uid="{F02D17FD-1E6F-458B-A1C6-7D0836E4FA05}"/>
    <cellStyle name="Normal 2 5 4 7" xfId="2206" xr:uid="{00000000-0005-0000-0000-000093040000}"/>
    <cellStyle name="Normal 2 5 4 7 2" xfId="7332" xr:uid="{76FB4F97-C557-4187-A6A1-DD18FD9DC2BC}"/>
    <cellStyle name="Normal 2 5 4 7 2 2" xfId="17712" xr:uid="{5DBBF08A-9324-4334-B237-F04D6D5C5324}"/>
    <cellStyle name="Normal 2 5 4 7 3" xfId="10165" xr:uid="{6CA286A1-3D3E-4B88-A600-03E8AA933411}"/>
    <cellStyle name="Normal 2 5 4 7 3 2" xfId="20545" xr:uid="{FC2443B2-1DCD-4E48-80DF-F9D548EFC27B}"/>
    <cellStyle name="Normal 2 5 4 7 4" xfId="23565" xr:uid="{E0153EB8-F150-4EB2-9768-23A91346042C}"/>
    <cellStyle name="Normal 2 5 4 7 5" xfId="14879" xr:uid="{33E111B5-39AB-47F9-AD6C-B963E736D7C1}"/>
    <cellStyle name="Normal 2 5 4 8" xfId="3946" xr:uid="{FCE84AC3-A42E-44D6-ACFD-6746D094449F}"/>
    <cellStyle name="Normal 2 5 4 8 2" xfId="8777" xr:uid="{689D8527-76D0-44A6-A103-A5584523EA58}"/>
    <cellStyle name="Normal 2 5 4 8 2 2" xfId="19157" xr:uid="{865D3EDE-D9F8-4849-8638-DF9B7FE9C26B}"/>
    <cellStyle name="Normal 2 5 4 8 3" xfId="11610" xr:uid="{BECE0860-AF21-493B-A6D3-4385EFE92B85}"/>
    <cellStyle name="Normal 2 5 4 8 3 2" xfId="21990" xr:uid="{F5092BC2-FB1C-4116-99C2-328FF80CD80C}"/>
    <cellStyle name="Normal 2 5 4 8 4" xfId="16324" xr:uid="{FDE69E20-2578-4DAD-82A7-9D3AF28CFA02}"/>
    <cellStyle name="Normal 2 5 4 9" xfId="5150" xr:uid="{69E00AE9-3840-4742-BD70-C16F595F6463}"/>
    <cellStyle name="Normal 2 5 4 9 2" xfId="14447" xr:uid="{666B43F1-6AEA-475C-9BCA-812F21795D68}"/>
    <cellStyle name="Normal 2 5 5" xfId="804" xr:uid="{00000000-0005-0000-0000-0000D0040000}"/>
    <cellStyle name="Normal 2 5 5 10" xfId="9738" xr:uid="{25B12A57-E01A-4D69-B103-01944B1F5B60}"/>
    <cellStyle name="Normal 2 5 5 10 2" xfId="20118" xr:uid="{3D2F8A98-9310-40FF-A621-67EB1D26F989}"/>
    <cellStyle name="Normal 2 5 5 11" xfId="23690" xr:uid="{FFC1CC40-2164-4803-8DCB-63637F628ECC}"/>
    <cellStyle name="Normal 2 5 5 12" xfId="12570" xr:uid="{8D9806FB-F064-4F62-A65F-BCB332ACA626}"/>
    <cellStyle name="Normal 2 5 5 2" xfId="805" xr:uid="{00000000-0005-0000-0000-0000D1040000}"/>
    <cellStyle name="Normal 2 5 5 2 2" xfId="806" xr:uid="{00000000-0005-0000-0000-0000D2040000}"/>
    <cellStyle name="Normal 2 5 5 2 2 2" xfId="5157" xr:uid="{E4B2A9DC-582B-4F55-9A01-4E2F555AEC5F}"/>
    <cellStyle name="Normal 2 5 5 2 2 2 2" xfId="25675" xr:uid="{05F2C159-3DE3-4AE9-834D-4BEE22F5B177}"/>
    <cellStyle name="Normal 2 5 5 2 2 2 3" xfId="27075" xr:uid="{E0F32341-9C91-4C31-9C59-F218A4623226}"/>
    <cellStyle name="Normal 2 5 5 2 2 2 4" xfId="14454" xr:uid="{39357364-8AC4-4EE6-9889-F524869D438A}"/>
    <cellStyle name="Normal 2 5 5 2 2 3" xfId="6907" xr:uid="{0F15B9DC-FF63-4B34-BBEA-DB66AB1B5CA0}"/>
    <cellStyle name="Normal 2 5 5 2 2 3 2" xfId="27599" xr:uid="{BB063906-2095-4817-B9F7-5DC408AE9E4F}"/>
    <cellStyle name="Normal 2 5 5 2 2 3 3" xfId="28635" xr:uid="{2BA02F08-B258-425A-A010-B1546EEBA161}"/>
    <cellStyle name="Normal 2 5 5 2 2 3 4" xfId="17287" xr:uid="{5E8AC5CE-5089-4B39-9FAC-DFBDA6E02A98}"/>
    <cellStyle name="Normal 2 5 5 2 2 4" xfId="9740" xr:uid="{5A2F8EB4-5643-4570-9FE1-F0F031665C2A}"/>
    <cellStyle name="Normal 2 5 5 2 2 4 2" xfId="29398" xr:uid="{00692C25-6D45-4B77-A7AB-87FA4AF12D4B}"/>
    <cellStyle name="Normal 2 5 5 2 2 4 3" xfId="20120" xr:uid="{A704B41A-EB47-4AD2-BD7C-903D2864E934}"/>
    <cellStyle name="Normal 2 5 5 2 2 5" xfId="24774" xr:uid="{28DEBFA8-394C-4FF4-933C-F9077E12D851}"/>
    <cellStyle name="Normal 2 5 5 2 2 6" xfId="13778" xr:uid="{8BAC12EE-1A3B-44CF-A790-EFBF3FE73BC5}"/>
    <cellStyle name="Normal 2 5 5 2 3" xfId="2746" xr:uid="{00000000-0005-0000-0000-0000A3040000}"/>
    <cellStyle name="Normal 2 5 5 2 3 2" xfId="5963" xr:uid="{56366823-1D59-4259-945F-8F38B6326D03}"/>
    <cellStyle name="Normal 2 5 5 2 3 2 2" xfId="27949" xr:uid="{DA4AE47D-0BBD-4E15-BE53-1FB7D61FC10B}"/>
    <cellStyle name="Normal 2 5 5 2 3 2 3" xfId="15416" xr:uid="{7FEBD8A0-FE79-4BA7-A602-B1D99217517A}"/>
    <cellStyle name="Normal 2 5 5 2 3 3" xfId="7869" xr:uid="{2D3488C1-607B-4B74-A36B-4651CFF59756}"/>
    <cellStyle name="Normal 2 5 5 2 3 3 2" xfId="18249" xr:uid="{7D4E7861-73EC-46ED-95BA-5C4ADD31208D}"/>
    <cellStyle name="Normal 2 5 5 2 3 4" xfId="10702" xr:uid="{886ADC12-704C-4686-A78B-6A81205343BF}"/>
    <cellStyle name="Normal 2 5 5 2 3 4 2" xfId="21082" xr:uid="{55EFF2CD-C8E8-44C9-B4DD-BAD7B5E54D2C}"/>
    <cellStyle name="Normal 2 5 5 2 3 5" xfId="24917" xr:uid="{3AB73BA5-C584-4DFE-9B25-CF46E0D80100}"/>
    <cellStyle name="Normal 2 5 5 2 3 6" xfId="13186" xr:uid="{F9627F31-EA33-46EE-90D0-B661B3464917}"/>
    <cellStyle name="Normal 2 5 5 2 4" xfId="4171" xr:uid="{01146833-4B57-4ED5-BB9C-C716F4DA5178}"/>
    <cellStyle name="Normal 2 5 5 2 4 2" xfId="8942" xr:uid="{987E1115-D183-47A1-A5EF-D2BC195641EB}"/>
    <cellStyle name="Normal 2 5 5 2 4 2 2" xfId="29035" xr:uid="{253D3476-2FDD-4EF7-8CEB-E4E65439E1EB}"/>
    <cellStyle name="Normal 2 5 5 2 4 2 3" xfId="19322" xr:uid="{E6D2F63C-E15D-4754-81ED-31F6A6C18E83}"/>
    <cellStyle name="Normal 2 5 5 2 4 3" xfId="11775" xr:uid="{238DB489-BBA8-427C-B1ED-753DEA94FCC0}"/>
    <cellStyle name="Normal 2 5 5 2 4 3 2" xfId="22155" xr:uid="{86432B90-59F4-43FF-8900-0658A11B8AD1}"/>
    <cellStyle name="Normal 2 5 5 2 4 4" xfId="24331" xr:uid="{A134472F-4F0C-4B36-89AC-E882025ED22F}"/>
    <cellStyle name="Normal 2 5 5 2 4 5" xfId="16489" xr:uid="{BC840C62-7931-4908-B05E-8878F6D5BE02}"/>
    <cellStyle name="Normal 2 5 5 2 5" xfId="5156" xr:uid="{8D8DB419-A577-4C87-85B3-8E77FEA28754}"/>
    <cellStyle name="Normal 2 5 5 2 5 2" xfId="26220" xr:uid="{0B4E32D5-20C8-4ABE-9578-A416367360DB}"/>
    <cellStyle name="Normal 2 5 5 2 5 3" xfId="14453" xr:uid="{CB357D9E-C48B-4566-9649-283D305F8546}"/>
    <cellStyle name="Normal 2 5 5 2 6" xfId="6906" xr:uid="{FD52F4DB-C700-4971-8543-2462E176B89D}"/>
    <cellStyle name="Normal 2 5 5 2 6 2" xfId="17286" xr:uid="{CB4915F8-72F2-4AAF-BD9C-0336461E94C6}"/>
    <cellStyle name="Normal 2 5 5 2 7" xfId="9739" xr:uid="{87680FF5-81D1-4C2C-A4D7-75E52405DD48}"/>
    <cellStyle name="Normal 2 5 5 2 7 2" xfId="20119" xr:uid="{8ED05A9E-B87A-4474-B4E5-92C8203103D6}"/>
    <cellStyle name="Normal 2 5 5 2 8" xfId="23256" xr:uid="{6F526BDC-8D93-4CA2-BE0C-F2116A473742}"/>
    <cellStyle name="Normal 2 5 5 2 9" xfId="12728" xr:uid="{4393172E-B977-4BFD-9CBB-45548A785D2D}"/>
    <cellStyle name="Normal 2 5 5 3" xfId="807" xr:uid="{00000000-0005-0000-0000-0000D3040000}"/>
    <cellStyle name="Normal 2 5 5 3 2" xfId="4488" xr:uid="{191D5304-2252-407A-9F2F-C5169E3303B7}"/>
    <cellStyle name="Normal 2 5 5 3 2 2" xfId="9259" xr:uid="{3374D08B-9E7E-417E-85CE-960300A98FF7}"/>
    <cellStyle name="Normal 2 5 5 3 2 2 2" xfId="29246" xr:uid="{67EF28EC-1281-48F9-9714-DA45D7F343B0}"/>
    <cellStyle name="Normal 2 5 5 3 2 2 3" xfId="19639" xr:uid="{1AE8119A-1E32-495A-9E96-17F3F3C26B7E}"/>
    <cellStyle name="Normal 2 5 5 3 2 3" xfId="12092" xr:uid="{FD263DEC-19CA-42C9-B0CF-1372320E17FC}"/>
    <cellStyle name="Normal 2 5 5 3 2 3 2" xfId="22472" xr:uid="{A734C87D-1856-47B5-82DB-A492D3B3CA73}"/>
    <cellStyle name="Normal 2 5 5 3 2 4" xfId="25656" xr:uid="{5CC917C6-B20D-4A15-98EC-39307646EEC9}"/>
    <cellStyle name="Normal 2 5 5 3 2 5" xfId="16806" xr:uid="{EE13CA3C-0AC0-45AB-A3D7-00B192BA0EAC}"/>
    <cellStyle name="Normal 2 5 5 3 3" xfId="5158" xr:uid="{2FD359F9-0260-41C0-8B6C-193FE44FC7F7}"/>
    <cellStyle name="Normal 2 5 5 3 3 2" xfId="24143" xr:uid="{8243E976-362A-490C-ADBF-9D69A88FDAE2}"/>
    <cellStyle name="Normal 2 5 5 3 3 3" xfId="28703" xr:uid="{BB72FBDB-62A7-4935-A335-B18AB8140F0B}"/>
    <cellStyle name="Normal 2 5 5 3 3 4" xfId="14455" xr:uid="{6774E968-FF01-46F8-818E-5F6444BCD5F2}"/>
    <cellStyle name="Normal 2 5 5 3 4" xfId="6908" xr:uid="{03100050-60A7-436A-A4B1-C230ED560312}"/>
    <cellStyle name="Normal 2 5 5 3 4 2" xfId="24591" xr:uid="{72BADDE7-E342-49AD-B407-03B19458F00D}"/>
    <cellStyle name="Normal 2 5 5 3 4 3" xfId="26088" xr:uid="{21D00A71-A155-4754-B813-A137C4A7D1A9}"/>
    <cellStyle name="Normal 2 5 5 3 4 4" xfId="17288" xr:uid="{3D5887B5-0C78-4532-938D-B6883292D212}"/>
    <cellStyle name="Normal 2 5 5 3 5" xfId="9741" xr:uid="{C8D474EF-47D4-4C9B-A8F0-5822422A0989}"/>
    <cellStyle name="Normal 2 5 5 3 5 2" xfId="29399" xr:uid="{F33B7BCD-EEF5-4CFD-8501-64A2C3D7626C}"/>
    <cellStyle name="Normal 2 5 5 3 5 3" xfId="20121" xr:uid="{F5561920-D92C-46DE-805C-D1A4400C9246}"/>
    <cellStyle name="Normal 2 5 5 3 6" xfId="24113" xr:uid="{1558BF14-0991-45EB-A8A0-A54A9F7B67CF}"/>
    <cellStyle name="Normal 2 5 5 3 7" xfId="13779" xr:uid="{F77CD249-A86A-49E5-A77C-E453DCCBE8B6}"/>
    <cellStyle name="Normal 2 5 5 4" xfId="808" xr:uid="{00000000-0005-0000-0000-0000D4040000}"/>
    <cellStyle name="Normal 2 5 5 4 2" xfId="5159" xr:uid="{6D1D414A-CE50-456F-8C49-760601DA2E06}"/>
    <cellStyle name="Normal 2 5 5 4 2 2" xfId="22860" xr:uid="{3C224F4A-0DB5-40E6-86B3-5ED639DBC91A}"/>
    <cellStyle name="Normal 2 5 5 4 2 3" xfId="28647" xr:uid="{57A2BC08-CDBC-4928-A843-E101DB341CB4}"/>
    <cellStyle name="Normal 2 5 5 4 2 4" xfId="14456" xr:uid="{31AD36F2-4296-49C8-98D7-7E079A6919C8}"/>
    <cellStyle name="Normal 2 5 5 4 3" xfId="6909" xr:uid="{B7E5FDCD-8734-465C-B37F-2240D2E10103}"/>
    <cellStyle name="Normal 2 5 5 4 3 2" xfId="27491" xr:uid="{09496E9D-914A-4116-A437-9A8141488D37}"/>
    <cellStyle name="Normal 2 5 5 4 3 3" xfId="17289" xr:uid="{1C70BFF1-E58F-487A-8E99-F0B5233B39AF}"/>
    <cellStyle name="Normal 2 5 5 4 4" xfId="9742" xr:uid="{E85922E4-1D79-42A8-88AF-B706E9AE9261}"/>
    <cellStyle name="Normal 2 5 5 4 4 2" xfId="20122" xr:uid="{49AB2CEE-D5CD-4CE6-B735-18026E5AB2BD}"/>
    <cellStyle name="Normal 2 5 5 4 5" xfId="24670" xr:uid="{096666E4-7CB5-40BE-BFB0-6575E6AC2A48}"/>
    <cellStyle name="Normal 2 5 5 4 6" xfId="13426" xr:uid="{A99E2888-EADF-45AF-9B36-96131DB17096}"/>
    <cellStyle name="Normal 2 5 5 5" xfId="2512" xr:uid="{00000000-0005-0000-0000-0000A6040000}"/>
    <cellStyle name="Normal 2 5 5 5 2" xfId="5789" xr:uid="{FFF60220-2786-411A-9B50-E225FE6F36F5}"/>
    <cellStyle name="Normal 2 5 5 5 2 2" xfId="27130" xr:uid="{049A9345-1A3E-4FB5-9036-C28462255F0D}"/>
    <cellStyle name="Normal 2 5 5 5 2 3" xfId="15183" xr:uid="{6ED711E2-CAF3-4922-B860-D26E76152B0F}"/>
    <cellStyle name="Normal 2 5 5 5 3" xfId="7636" xr:uid="{8C412F03-3421-40A2-8714-A3D8920E6471}"/>
    <cellStyle name="Normal 2 5 5 5 3 2" xfId="18016" xr:uid="{2F416906-81F2-40D7-8B7B-7E893B5AE1D9}"/>
    <cellStyle name="Normal 2 5 5 5 4" xfId="10469" xr:uid="{B8EC647C-D67B-4C93-953A-43AEBF4EE549}"/>
    <cellStyle name="Normal 2 5 5 5 4 2" xfId="20849" xr:uid="{5911B648-2C07-4037-BB52-5BDD180633B0}"/>
    <cellStyle name="Normal 2 5 5 5 5" xfId="25007" xr:uid="{922CF97B-09FC-43DA-A5EF-FB3E7E9160B0}"/>
    <cellStyle name="Normal 2 5 5 5 6" xfId="12899" xr:uid="{3658C039-508D-4EC0-99B4-84299BFEA525}"/>
    <cellStyle name="Normal 2 5 5 6" xfId="2337" xr:uid="{00000000-0005-0000-0000-0000A0040000}"/>
    <cellStyle name="Normal 2 5 5 6 2" xfId="7463" xr:uid="{57926AC5-6E4B-43A3-8C65-7B2C057D4C82}"/>
    <cellStyle name="Normal 2 5 5 6 2 2" xfId="28669" xr:uid="{60F91A4A-E8B1-41DE-95B0-919E0B327C4E}"/>
    <cellStyle name="Normal 2 5 5 6 2 3" xfId="17843" xr:uid="{69D2B5F7-D825-4AA8-B391-E5230B93471C}"/>
    <cellStyle name="Normal 2 5 5 6 3" xfId="10296" xr:uid="{C2179902-CDB0-4A1A-B237-4EB459DC62C0}"/>
    <cellStyle name="Normal 2 5 5 6 3 2" xfId="20676" xr:uid="{95765E09-A067-4D27-B847-7163FBAD6A66}"/>
    <cellStyle name="Normal 2 5 5 6 4" xfId="23535" xr:uid="{96D6EEA7-A537-4F4A-832E-D68AB5BF6E5F}"/>
    <cellStyle name="Normal 2 5 5 6 5" xfId="15010" xr:uid="{5A2B3A4D-2CE3-450A-9DCC-3A4FF764A548}"/>
    <cellStyle name="Normal 2 5 5 7" xfId="3947" xr:uid="{EF085D8D-28F0-466A-BBF2-EED4A39AFFD2}"/>
    <cellStyle name="Normal 2 5 5 7 2" xfId="8778" xr:uid="{CA52A4E3-0621-44FD-909F-CC18099E41F4}"/>
    <cellStyle name="Normal 2 5 5 7 2 2" xfId="19158" xr:uid="{970252EB-210E-4296-AFBB-D75F9CCCAEFF}"/>
    <cellStyle name="Normal 2 5 5 7 3" xfId="11611" xr:uid="{2A1D49EC-593F-4AC0-B416-5873F09EB11C}"/>
    <cellStyle name="Normal 2 5 5 7 3 2" xfId="21991" xr:uid="{630AA5E5-BD14-4C57-85F7-AE3482E3B782}"/>
    <cellStyle name="Normal 2 5 5 7 4" xfId="27656" xr:uid="{53950138-3F82-479C-8C91-FE240C438FE1}"/>
    <cellStyle name="Normal 2 5 5 7 5" xfId="16325" xr:uid="{18281AEF-7046-46C3-B4A5-18EF338E06BB}"/>
    <cellStyle name="Normal 2 5 5 8" xfId="5155" xr:uid="{7DBACFB2-6346-48C9-85E2-8C057E240FB7}"/>
    <cellStyle name="Normal 2 5 5 8 2" xfId="14452" xr:uid="{DEB9018E-24E2-4ABC-85A9-9D75899727C0}"/>
    <cellStyle name="Normal 2 5 5 9" xfId="6905" xr:uid="{3EE8168B-B675-4A9E-B2BF-348E84C5F0D0}"/>
    <cellStyle name="Normal 2 5 5 9 2" xfId="17285" xr:uid="{60885E3C-2268-4B3E-82B4-199A69B7F15A}"/>
    <cellStyle name="Normal 2 5 6" xfId="809" xr:uid="{00000000-0005-0000-0000-0000D5040000}"/>
    <cellStyle name="Normal 2 5 6 10" xfId="9743" xr:uid="{E647F6A0-AA55-4642-8B1A-5907D03C6043}"/>
    <cellStyle name="Normal 2 5 6 10 2" xfId="20123" xr:uid="{799EE20D-967E-48D8-A554-5FF94DA07D60}"/>
    <cellStyle name="Normal 2 5 6 11" xfId="24496" xr:uid="{08F54CFD-D446-4130-8002-ACBDE1C687DE}"/>
    <cellStyle name="Normal 2 5 6 12" xfId="12571" xr:uid="{D006A9F5-CDF7-4863-BAFB-18C352EC2AAE}"/>
    <cellStyle name="Normal 2 5 6 2" xfId="810" xr:uid="{00000000-0005-0000-0000-0000D6040000}"/>
    <cellStyle name="Normal 2 5 6 2 2" xfId="811" xr:uid="{00000000-0005-0000-0000-0000D7040000}"/>
    <cellStyle name="Normal 2 5 6 2 2 2" xfId="5162" xr:uid="{F7783696-BA91-4035-9991-FCD5ED4764BA}"/>
    <cellStyle name="Normal 2 5 6 2 2 2 2" xfId="23133" xr:uid="{39AD109F-AA1C-4B13-8D11-D0204ACF839D}"/>
    <cellStyle name="Normal 2 5 6 2 2 2 3" xfId="26668" xr:uid="{189EA8B2-EE50-405F-803B-5E12B1EEE24C}"/>
    <cellStyle name="Normal 2 5 6 2 2 2 4" xfId="14459" xr:uid="{71149186-853F-411A-9B4D-9C718DE28DA4}"/>
    <cellStyle name="Normal 2 5 6 2 2 3" xfId="6912" xr:uid="{E522E7DC-73F8-4F04-B758-6934AC101907}"/>
    <cellStyle name="Normal 2 5 6 2 2 3 2" xfId="27600" xr:uid="{51B1B0F4-C357-417D-BD02-C5091349C45B}"/>
    <cellStyle name="Normal 2 5 6 2 2 3 3" xfId="27082" xr:uid="{499384BA-6A41-4563-9C34-49C32AA8493F}"/>
    <cellStyle name="Normal 2 5 6 2 2 3 4" xfId="17292" xr:uid="{13735354-3337-4563-8786-AD14C0D03D21}"/>
    <cellStyle name="Normal 2 5 6 2 2 4" xfId="9745" xr:uid="{C7FD1E7E-7AA2-4F79-8594-D7727377F753}"/>
    <cellStyle name="Normal 2 5 6 2 2 4 2" xfId="29400" xr:uid="{FD78A985-A23C-40CD-AA3B-B6AB1C7B6782}"/>
    <cellStyle name="Normal 2 5 6 2 2 4 3" xfId="20125" xr:uid="{E59AC640-1BFA-478A-BE11-676A567264EF}"/>
    <cellStyle name="Normal 2 5 6 2 2 5" xfId="23772" xr:uid="{AA0452BB-4774-42F6-B9FC-DCBA94F93C4D}"/>
    <cellStyle name="Normal 2 5 6 2 2 6" xfId="13780" xr:uid="{8E6833F2-7012-4919-8CB0-1B8040C9A082}"/>
    <cellStyle name="Normal 2 5 6 2 3" xfId="2747" xr:uid="{00000000-0005-0000-0000-0000AA040000}"/>
    <cellStyle name="Normal 2 5 6 2 3 2" xfId="5964" xr:uid="{5AD3EB0F-55A0-4193-B99F-0A4B83A6B386}"/>
    <cellStyle name="Normal 2 5 6 2 3 2 2" xfId="26047" xr:uid="{F3FAAF56-BD20-4265-ACC7-D113767692D9}"/>
    <cellStyle name="Normal 2 5 6 2 3 2 3" xfId="15417" xr:uid="{593A3771-F3F3-4C2F-BD05-965E5D230ECC}"/>
    <cellStyle name="Normal 2 5 6 2 3 3" xfId="7870" xr:uid="{CE435B7E-3D91-4800-B01D-30190F28995D}"/>
    <cellStyle name="Normal 2 5 6 2 3 3 2" xfId="18250" xr:uid="{0057DEFD-DF6F-493C-908D-19F4665E2493}"/>
    <cellStyle name="Normal 2 5 6 2 3 4" xfId="10703" xr:uid="{FBD18F8E-9092-4773-9FEB-17153209D404}"/>
    <cellStyle name="Normal 2 5 6 2 3 4 2" xfId="21083" xr:uid="{28A1C5C3-337F-4AB4-A40F-B8D98E69D42B}"/>
    <cellStyle name="Normal 2 5 6 2 3 5" xfId="24525" xr:uid="{69E51C89-7C9B-40BB-8265-ED1106437471}"/>
    <cellStyle name="Normal 2 5 6 2 3 6" xfId="13187" xr:uid="{69B771A7-1FE4-47C6-8EE8-0468B2EBCFF7}"/>
    <cellStyle name="Normal 2 5 6 2 4" xfId="4172" xr:uid="{468F8C98-F069-4C30-B20D-4EDDD61853C6}"/>
    <cellStyle name="Normal 2 5 6 2 4 2" xfId="8943" xr:uid="{3C07AE65-6C1E-469D-A796-B29C4E8F435D}"/>
    <cellStyle name="Normal 2 5 6 2 4 2 2" xfId="29036" xr:uid="{8B50EBCC-5682-4DCB-AF84-E9874895EDF6}"/>
    <cellStyle name="Normal 2 5 6 2 4 2 3" xfId="19323" xr:uid="{340F7BEB-2B03-40A0-92EA-8B24E7B2B530}"/>
    <cellStyle name="Normal 2 5 6 2 4 3" xfId="11776" xr:uid="{5C06D9C0-A551-4428-83CA-225306F6804B}"/>
    <cellStyle name="Normal 2 5 6 2 4 3 2" xfId="22156" xr:uid="{7FCBB29D-E41D-4560-8452-0F80E9FA145E}"/>
    <cellStyle name="Normal 2 5 6 2 4 4" xfId="24144" xr:uid="{80A6AC0C-C184-4AEB-AD7E-74DD7E264942}"/>
    <cellStyle name="Normal 2 5 6 2 4 5" xfId="16490" xr:uid="{C654EA87-A17D-43CD-94B0-BD5410B86DCE}"/>
    <cellStyle name="Normal 2 5 6 2 5" xfId="5161" xr:uid="{BCD21F37-0CA3-4ACD-BE2D-9BE2F599701D}"/>
    <cellStyle name="Normal 2 5 6 2 5 2" xfId="27231" xr:uid="{A0A5AC45-5E2B-4A9C-A967-7707BCCE0E9B}"/>
    <cellStyle name="Normal 2 5 6 2 5 3" xfId="14458" xr:uid="{7634AFDC-A55D-43CC-AEA8-12EAF20DD7FC}"/>
    <cellStyle name="Normal 2 5 6 2 6" xfId="6911" xr:uid="{2938A14E-2CE9-495D-A995-8C7367A244A7}"/>
    <cellStyle name="Normal 2 5 6 2 6 2" xfId="17291" xr:uid="{C8B9F7F4-07FA-4E6B-B487-F46767231431}"/>
    <cellStyle name="Normal 2 5 6 2 7" xfId="9744" xr:uid="{F7F33E34-2320-49C4-B316-3989FF3DBBD8}"/>
    <cellStyle name="Normal 2 5 6 2 7 2" xfId="20124" xr:uid="{D4BA64FD-61F6-4CAD-9E81-2F675D968DDC}"/>
    <cellStyle name="Normal 2 5 6 2 8" xfId="25537" xr:uid="{23799D15-3FD3-459D-BF5E-823E455FBD63}"/>
    <cellStyle name="Normal 2 5 6 2 9" xfId="12729" xr:uid="{8B129022-E842-4CF5-8F81-35C448F71090}"/>
    <cellStyle name="Normal 2 5 6 3" xfId="812" xr:uid="{00000000-0005-0000-0000-0000D8040000}"/>
    <cellStyle name="Normal 2 5 6 3 2" xfId="4489" xr:uid="{B3A1ADE1-A789-4D80-9D7F-9CD90D1970AB}"/>
    <cellStyle name="Normal 2 5 6 3 2 2" xfId="9260" xr:uid="{BB1F39FD-4F88-4726-B049-48262EE4DBFD}"/>
    <cellStyle name="Normal 2 5 6 3 2 2 2" xfId="29247" xr:uid="{DC146D67-3B6C-49EF-AF17-0007CF7B2B3C}"/>
    <cellStyle name="Normal 2 5 6 3 2 2 3" xfId="19640" xr:uid="{41906DF1-2A53-4B39-9CF6-7E7FC938F6C6}"/>
    <cellStyle name="Normal 2 5 6 3 2 3" xfId="12093" xr:uid="{CFAA8862-E2E2-47CB-A863-B4E1751A9859}"/>
    <cellStyle name="Normal 2 5 6 3 2 3 2" xfId="22473" xr:uid="{32594672-1082-4272-819E-D4957F3EB5E0}"/>
    <cellStyle name="Normal 2 5 6 3 2 4" xfId="25120" xr:uid="{6B086E71-DC77-4112-A649-22379E72209C}"/>
    <cellStyle name="Normal 2 5 6 3 2 5" xfId="16807" xr:uid="{4139A793-79BB-4B2A-91A6-5EBDAC9E072C}"/>
    <cellStyle name="Normal 2 5 6 3 3" xfId="5163" xr:uid="{B6ED6CCB-18F6-4DD2-8BC3-B96CD4195331}"/>
    <cellStyle name="Normal 2 5 6 3 3 2" xfId="26800" xr:uid="{E675E9C9-E5B5-49C1-BAA0-383CE5F0681E}"/>
    <cellStyle name="Normal 2 5 6 3 3 3" xfId="27749" xr:uid="{0B1514A7-1C4A-4D2C-968E-E610E2AF131E}"/>
    <cellStyle name="Normal 2 5 6 3 3 4" xfId="14460" xr:uid="{398E7279-C1DA-4365-94B9-89CFE882DA92}"/>
    <cellStyle name="Normal 2 5 6 3 4" xfId="6913" xr:uid="{9CF2DFCB-0B7C-45DA-A00E-F11E5A07CA4C}"/>
    <cellStyle name="Normal 2 5 6 3 4 2" xfId="27898" xr:uid="{6C8EF23C-23C8-4098-91DE-7E4C48FC6EE1}"/>
    <cellStyle name="Normal 2 5 6 3 4 3" xfId="28575" xr:uid="{4A7D326D-8E84-4E02-BFAE-50977B647D39}"/>
    <cellStyle name="Normal 2 5 6 3 4 4" xfId="17293" xr:uid="{4CFCBA14-C4E9-4D8D-BF04-23FA1F0C23D1}"/>
    <cellStyle name="Normal 2 5 6 3 5" xfId="9746" xr:uid="{EC6F99EB-EA78-44D8-8450-FF21D4492BB7}"/>
    <cellStyle name="Normal 2 5 6 3 5 2" xfId="29401" xr:uid="{0DDD90E9-666E-4C0F-B6FD-D1F25453D04F}"/>
    <cellStyle name="Normal 2 5 6 3 5 3" xfId="20126" xr:uid="{E33FA4E8-75AA-404D-88E5-2C6C0F487917}"/>
    <cellStyle name="Normal 2 5 6 3 6" xfId="24433" xr:uid="{BAFCFC8E-A3FC-44C5-A554-810DD9E1181C}"/>
    <cellStyle name="Normal 2 5 6 3 7" xfId="13781" xr:uid="{AABED0DE-DA74-4CF5-AD07-5B8A0CAAF3D1}"/>
    <cellStyle name="Normal 2 5 6 4" xfId="813" xr:uid="{00000000-0005-0000-0000-0000D9040000}"/>
    <cellStyle name="Normal 2 5 6 4 2" xfId="5164" xr:uid="{2EED1908-67AF-4BF9-A22D-A02BFAA9EA49}"/>
    <cellStyle name="Normal 2 5 6 4 2 2" xfId="25635" xr:uid="{DE70DFCE-68B9-4548-82C4-81426A2E52B2}"/>
    <cellStyle name="Normal 2 5 6 4 2 3" xfId="27753" xr:uid="{875D9C06-8A7A-4F2B-8200-1E6500CBF0D8}"/>
    <cellStyle name="Normal 2 5 6 4 2 4" xfId="14461" xr:uid="{5589403F-483E-4AA1-95BD-131F1D9D0150}"/>
    <cellStyle name="Normal 2 5 6 4 3" xfId="6914" xr:uid="{E374B837-8176-423D-8660-6D02A228E049}"/>
    <cellStyle name="Normal 2 5 6 4 3 2" xfId="27810" xr:uid="{58AC779F-8147-46B5-B25C-A348491B40EB}"/>
    <cellStyle name="Normal 2 5 6 4 3 3" xfId="17294" xr:uid="{B9A0940A-3AD4-463D-9C85-1D43B8C761E2}"/>
    <cellStyle name="Normal 2 5 6 4 4" xfId="9747" xr:uid="{AE3BCF6D-F51F-419E-93B4-AC61634FEE93}"/>
    <cellStyle name="Normal 2 5 6 4 4 2" xfId="20127" xr:uid="{E8C2213E-0914-43AA-88BE-E77305A7B81B}"/>
    <cellStyle name="Normal 2 5 6 4 5" xfId="24656" xr:uid="{653AE55E-4F69-4F74-A475-C25B2410ABC3}"/>
    <cellStyle name="Normal 2 5 6 4 6" xfId="13427" xr:uid="{41BBA974-C802-4600-8ADC-6D323B2F6DFE}"/>
    <cellStyle name="Normal 2 5 6 5" xfId="2572" xr:uid="{00000000-0005-0000-0000-0000AD040000}"/>
    <cellStyle name="Normal 2 5 6 5 2" xfId="5838" xr:uid="{396B18D2-0248-4D0C-94CE-1E15E30FAB3E}"/>
    <cellStyle name="Normal 2 5 6 5 2 2" xfId="26424" xr:uid="{D6A82BEC-47F7-4D35-95A1-5F0E6BBE6154}"/>
    <cellStyle name="Normal 2 5 6 5 2 3" xfId="15243" xr:uid="{C235AA02-DAD8-42A6-996B-6D0C224E6E36}"/>
    <cellStyle name="Normal 2 5 6 5 3" xfId="7696" xr:uid="{6D751735-06AC-497B-96C2-5BAE0FA91DA6}"/>
    <cellStyle name="Normal 2 5 6 5 3 2" xfId="18076" xr:uid="{F488D38A-3567-482A-B0DC-5032FCE973D8}"/>
    <cellStyle name="Normal 2 5 6 5 4" xfId="10529" xr:uid="{69BA77E9-E489-4BDE-9BFA-BE463FD6F086}"/>
    <cellStyle name="Normal 2 5 6 5 4 2" xfId="20909" xr:uid="{DB8D6011-850E-4248-997E-D64ACC70B29C}"/>
    <cellStyle name="Normal 2 5 6 5 5" xfId="25372" xr:uid="{2428CB0A-2075-47FA-BD75-893BD251E405}"/>
    <cellStyle name="Normal 2 5 6 5 6" xfId="12959" xr:uid="{B3E79A95-7E45-4BBE-8139-AC5A8949078F}"/>
    <cellStyle name="Normal 2 5 6 6" xfId="2338" xr:uid="{00000000-0005-0000-0000-0000A7040000}"/>
    <cellStyle name="Normal 2 5 6 6 2" xfId="7464" xr:uid="{912A32E9-CAE1-4A74-9950-D92D57BAA7F7}"/>
    <cellStyle name="Normal 2 5 6 6 2 2" xfId="27150" xr:uid="{61860902-6BF2-44FA-A1C5-18D58D3C9CB0}"/>
    <cellStyle name="Normal 2 5 6 6 2 3" xfId="17844" xr:uid="{FB58D4AB-0201-4134-8F4A-163E54CF01DF}"/>
    <cellStyle name="Normal 2 5 6 6 3" xfId="10297" xr:uid="{F0E657DE-362D-40FB-A717-6D816FFC4AE1}"/>
    <cellStyle name="Normal 2 5 6 6 3 2" xfId="20677" xr:uid="{64293C1C-F1B0-4679-8401-3242F5DDFBEE}"/>
    <cellStyle name="Normal 2 5 6 6 4" xfId="23848" xr:uid="{C48EFEF4-1061-4E23-AE99-7D9B018C553D}"/>
    <cellStyle name="Normal 2 5 6 6 5" xfId="15011" xr:uid="{DE256D3C-40E2-49AB-BE7F-6E86B468C0E8}"/>
    <cellStyle name="Normal 2 5 6 7" xfId="3948" xr:uid="{76E8A881-6AE3-4488-8195-9627BF6D6727}"/>
    <cellStyle name="Normal 2 5 6 7 2" xfId="8779" xr:uid="{0DDF7CD2-90B2-4262-B5F3-451CF99BF985}"/>
    <cellStyle name="Normal 2 5 6 7 2 2" xfId="19159" xr:uid="{DFE5D1F1-7C54-415F-A686-E43CB4A0485C}"/>
    <cellStyle name="Normal 2 5 6 7 3" xfId="11612" xr:uid="{6B5AA8E9-538B-4A51-BC76-F982EC52FBB0}"/>
    <cellStyle name="Normal 2 5 6 7 3 2" xfId="21992" xr:uid="{B70954B3-F3DC-497B-9441-0B59DE8A693C}"/>
    <cellStyle name="Normal 2 5 6 7 4" xfId="26656" xr:uid="{2BD1EBAE-EBE5-4B32-81CA-ABE0E74369EB}"/>
    <cellStyle name="Normal 2 5 6 7 5" xfId="16326" xr:uid="{E3733107-DC77-4706-912A-66E85484C16D}"/>
    <cellStyle name="Normal 2 5 6 8" xfId="5160" xr:uid="{7D9E3B92-ACB1-4AE4-93E5-41599DD599B5}"/>
    <cellStyle name="Normal 2 5 6 8 2" xfId="14457" xr:uid="{912C215C-59AE-4B8A-A919-6955DA060220}"/>
    <cellStyle name="Normal 2 5 6 9" xfId="6910" xr:uid="{46BB68E6-E300-46CF-AD37-06A0015EF9F5}"/>
    <cellStyle name="Normal 2 5 6 9 2" xfId="17290" xr:uid="{599356A6-6502-4CFB-BAAA-3BB618513075}"/>
    <cellStyle name="Normal 2 5 7" xfId="814" xr:uid="{00000000-0005-0000-0000-0000DA040000}"/>
    <cellStyle name="Normal 2 5 7 10" xfId="12572" xr:uid="{3872BEEC-669F-4021-BAFE-C9CEED91AE29}"/>
    <cellStyle name="Normal 2 5 7 2" xfId="815" xr:uid="{00000000-0005-0000-0000-0000DB040000}"/>
    <cellStyle name="Normal 2 5 7 2 2" xfId="2912" xr:uid="{00000000-0005-0000-0000-0000B0040000}"/>
    <cellStyle name="Normal 2 5 7 2 2 2" xfId="6097" xr:uid="{FA80A102-18ED-414D-B27C-9353D338448C}"/>
    <cellStyle name="Normal 2 5 7 2 2 2 2" xfId="27820" xr:uid="{550BE74C-98F0-458B-84B6-F9AA5353B803}"/>
    <cellStyle name="Normal 2 5 7 2 2 2 3" xfId="27512" xr:uid="{66B8E7A9-047F-4D10-823B-1F07C00CEE0D}"/>
    <cellStyle name="Normal 2 5 7 2 2 2 4" xfId="15575" xr:uid="{94FE082E-9F2B-40D6-A7B0-165E6B8592BE}"/>
    <cellStyle name="Normal 2 5 7 2 2 3" xfId="8028" xr:uid="{D09942F2-BB55-43B0-85BF-29DB837C7E71}"/>
    <cellStyle name="Normal 2 5 7 2 2 3 2" xfId="26133" xr:uid="{5887ABB2-282D-44E7-BC2D-B437A529A992}"/>
    <cellStyle name="Normal 2 5 7 2 2 3 3" xfId="18408" xr:uid="{B05DDA15-E438-45B1-ADD1-CDF70D65F000}"/>
    <cellStyle name="Normal 2 5 7 2 2 4" xfId="10861" xr:uid="{196E06A0-F0CA-4CD2-91AD-74766821AB63}"/>
    <cellStyle name="Normal 2 5 7 2 2 4 2" xfId="21241" xr:uid="{FF51A9F4-D23A-4542-9A76-B0366AD8B7EA}"/>
    <cellStyle name="Normal 2 5 7 2 2 5" xfId="23491" xr:uid="{50433F46-47FE-48C4-B929-F6EA81E9341E}"/>
    <cellStyle name="Normal 2 5 7 2 2 6" xfId="13428" xr:uid="{CD5796A2-B85E-4A30-B3CB-AE07BC20B7CF}"/>
    <cellStyle name="Normal 2 5 7 2 3" xfId="5166" xr:uid="{9060EB0F-8873-4CCC-B47E-BC20FB1A55D0}"/>
    <cellStyle name="Normal 2 5 7 2 3 2" xfId="24092" xr:uid="{8140658E-2120-4103-BA3F-0B6F38DE81A8}"/>
    <cellStyle name="Normal 2 5 7 2 3 3" xfId="27976" xr:uid="{B7581A10-14FA-4070-A47F-E97B46EFFB92}"/>
    <cellStyle name="Normal 2 5 7 2 3 4" xfId="14463" xr:uid="{84722115-5823-45CE-99AC-0AA48348108E}"/>
    <cellStyle name="Normal 2 5 7 2 4" xfId="6916" xr:uid="{ABB8204F-5F68-4D3B-B5C0-E0FF351739A0}"/>
    <cellStyle name="Normal 2 5 7 2 4 2" xfId="27127" xr:uid="{E67F10F3-25A2-4D8F-AAD2-6E4DC1594DB6}"/>
    <cellStyle name="Normal 2 5 7 2 4 3" xfId="26304" xr:uid="{AA7E1F22-0A92-4FF1-9E88-23950B6FEDE6}"/>
    <cellStyle name="Normal 2 5 7 2 4 4" xfId="17296" xr:uid="{9BC63DFC-F0CE-452A-AE87-5CCA8FC53B19}"/>
    <cellStyle name="Normal 2 5 7 2 5" xfId="9749" xr:uid="{E7264DE5-52B1-4692-906E-9DD0289F153E}"/>
    <cellStyle name="Normal 2 5 7 2 5 2" xfId="29402" xr:uid="{9EDE6359-4F37-4234-BA23-058B76396C1B}"/>
    <cellStyle name="Normal 2 5 7 2 5 3" xfId="20129" xr:uid="{9BE466F4-CD27-4903-8CB2-393F7022D916}"/>
    <cellStyle name="Normal 2 5 7 2 6" xfId="24811" xr:uid="{221AF4D8-96BB-42CC-8398-1FBD5CD439A6}"/>
    <cellStyle name="Normal 2 5 7 2 7" xfId="12730" xr:uid="{9FB605A8-A7B1-4FA1-8B2B-AF26473C4371}"/>
    <cellStyle name="Normal 2 5 7 3" xfId="816" xr:uid="{00000000-0005-0000-0000-0000DC040000}"/>
    <cellStyle name="Normal 2 5 7 3 2" xfId="5167" xr:uid="{3E770E89-C976-4B49-A69D-01A42A1046BA}"/>
    <cellStyle name="Normal 2 5 7 3 2 2" xfId="27541" xr:uid="{82D41DC6-34D2-4BCF-A349-458CC7899135}"/>
    <cellStyle name="Normal 2 5 7 3 2 3" xfId="26702" xr:uid="{2EED25AF-C542-4CE4-BFA0-889806031BEA}"/>
    <cellStyle name="Normal 2 5 7 3 2 4" xfId="14464" xr:uid="{5045C102-0344-4C68-8D27-1021B6E1EFC7}"/>
    <cellStyle name="Normal 2 5 7 3 3" xfId="6917" xr:uid="{7C138758-DA1F-4FFF-B085-5A736F7CF706}"/>
    <cellStyle name="Normal 2 5 7 3 3 2" xfId="27911" xr:uid="{AF28E1D1-20A5-4401-ACD6-C4098AD1A24F}"/>
    <cellStyle name="Normal 2 5 7 3 3 3" xfId="27952" xr:uid="{EFC5B746-C63B-4E1A-88C8-DAE3639D4DC3}"/>
    <cellStyle name="Normal 2 5 7 3 3 4" xfId="17297" xr:uid="{FD2A42AA-958D-4A50-8385-C90282911FCA}"/>
    <cellStyle name="Normal 2 5 7 3 4" xfId="9750" xr:uid="{E467DB8B-20BB-49F3-9ECC-7BC2417E7147}"/>
    <cellStyle name="Normal 2 5 7 3 4 2" xfId="29403" xr:uid="{B7564529-64FE-4224-AC93-757CC3458D65}"/>
    <cellStyle name="Normal 2 5 7 3 4 3" xfId="20130" xr:uid="{6E2830BE-5DB1-439A-BF6A-50C05FC302E1}"/>
    <cellStyle name="Normal 2 5 7 3 5" xfId="24736" xr:uid="{F24850FC-B74F-4829-BAB6-7ACC661A5532}"/>
    <cellStyle name="Normal 2 5 7 3 6" xfId="13188" xr:uid="{2C439F39-210C-4C9B-977B-ACBACC47B0B5}"/>
    <cellStyle name="Normal 2 5 7 4" xfId="2339" xr:uid="{00000000-0005-0000-0000-0000AE040000}"/>
    <cellStyle name="Normal 2 5 7 4 2" xfId="7465" xr:uid="{1B362344-0BD6-4D0E-B242-4B50F9728465}"/>
    <cellStyle name="Normal 2 5 7 4 2 2" xfId="28743" xr:uid="{0CC125D7-E415-4BB3-AC0D-4C2EC7949BF1}"/>
    <cellStyle name="Normal 2 5 7 4 2 3" xfId="17845" xr:uid="{5C924F8C-930F-4882-837A-8D0C7343138F}"/>
    <cellStyle name="Normal 2 5 7 4 3" xfId="10298" xr:uid="{F73DC2D7-62D0-47B9-B1D3-79A626A70695}"/>
    <cellStyle name="Normal 2 5 7 4 3 2" xfId="20678" xr:uid="{C9CCF917-99CD-4A73-8291-13AECA5F2EDE}"/>
    <cellStyle name="Normal 2 5 7 4 4" xfId="23086" xr:uid="{F54C2A25-969A-4A8D-8DFA-442B18095805}"/>
    <cellStyle name="Normal 2 5 7 4 5" xfId="15012" xr:uid="{134E550A-C5DE-43AB-91F1-6867B117659D}"/>
    <cellStyle name="Normal 2 5 7 5" xfId="3949" xr:uid="{D8CFC14B-49E3-4A3A-963B-90B9A5D33F02}"/>
    <cellStyle name="Normal 2 5 7 5 2" xfId="8780" xr:uid="{314531B3-1E98-409B-9C90-1A861A73CA31}"/>
    <cellStyle name="Normal 2 5 7 5 2 2" xfId="28980" xr:uid="{79EA32D8-57DD-47A4-888F-9B1212D9E371}"/>
    <cellStyle name="Normal 2 5 7 5 2 3" xfId="19160" xr:uid="{0AE8848D-4986-4FDF-B055-D4A1AED243F2}"/>
    <cellStyle name="Normal 2 5 7 5 3" xfId="11613" xr:uid="{431B8C18-6889-4ABF-93B8-ABC29AE6C23E}"/>
    <cellStyle name="Normal 2 5 7 5 3 2" xfId="21993" xr:uid="{24AA5B20-D95F-456D-B6F9-5B75307D321E}"/>
    <cellStyle name="Normal 2 5 7 5 4" xfId="23047" xr:uid="{BF2A2A7B-A4B2-43E3-B56E-508819FD4D2A}"/>
    <cellStyle name="Normal 2 5 7 5 5" xfId="16327" xr:uid="{15B13AD9-8B90-4437-869A-47F17607C98F}"/>
    <cellStyle name="Normal 2 5 7 6" xfId="5165" xr:uid="{DB16687C-D6BD-4F8D-A886-DB6B61A4308F}"/>
    <cellStyle name="Normal 2 5 7 6 2" xfId="27595" xr:uid="{1A8FEE94-0E9A-47A1-A9DE-9D6EB49014AF}"/>
    <cellStyle name="Normal 2 5 7 6 3" xfId="26892" xr:uid="{3BAFF762-766C-46A0-A1D9-0DE77A03937F}"/>
    <cellStyle name="Normal 2 5 7 6 4" xfId="14462" xr:uid="{9E383EA8-AEC5-407D-85C5-6B8725A9BF50}"/>
    <cellStyle name="Normal 2 5 7 7" xfId="6915" xr:uid="{A11ADF15-8B6E-4FC0-A364-3F9F18D1C6E6}"/>
    <cellStyle name="Normal 2 5 7 7 2" xfId="27963" xr:uid="{BBDB033E-635E-41E9-9BF4-DE49DFE942E7}"/>
    <cellStyle name="Normal 2 5 7 7 3" xfId="17295" xr:uid="{C3ADC7B6-AC92-472A-91BA-C182249D2A74}"/>
    <cellStyle name="Normal 2 5 7 8" xfId="9748" xr:uid="{5592F4F2-A5E1-4C80-AD93-9BB633DB9C87}"/>
    <cellStyle name="Normal 2 5 7 8 2" xfId="20128" xr:uid="{14272C20-86E2-472E-A4E8-4C9B7D12F764}"/>
    <cellStyle name="Normal 2 5 7 9" xfId="23815" xr:uid="{8B9DB549-646C-43BD-980D-D4E511D283D9}"/>
    <cellStyle name="Normal 2 5 8" xfId="817" xr:uid="{00000000-0005-0000-0000-0000DD040000}"/>
    <cellStyle name="Normal 2 5 8 10" xfId="12573" xr:uid="{E38ED17A-C2CC-4BFA-B9D8-85D20747573E}"/>
    <cellStyle name="Normal 2 5 8 2" xfId="818" xr:uid="{00000000-0005-0000-0000-0000DE040000}"/>
    <cellStyle name="Normal 2 5 8 2 2" xfId="2913" xr:uid="{00000000-0005-0000-0000-0000B4040000}"/>
    <cellStyle name="Normal 2 5 8 2 2 2" xfId="6098" xr:uid="{87FC9D8D-AB43-40ED-8F7B-7E2E37B886AF}"/>
    <cellStyle name="Normal 2 5 8 2 2 2 2" xfId="26607" xr:uid="{0E2C8697-FF4A-48A1-B35C-E3A2591FB366}"/>
    <cellStyle name="Normal 2 5 8 2 2 2 3" xfId="27187" xr:uid="{CBE24E46-5E11-443A-A77B-8103F7EA457E}"/>
    <cellStyle name="Normal 2 5 8 2 2 2 4" xfId="15576" xr:uid="{CCEFA5DC-81A5-4731-AF20-D945D234E6F8}"/>
    <cellStyle name="Normal 2 5 8 2 2 3" xfId="8029" xr:uid="{99F426A8-2204-4F37-9D08-DD9295900529}"/>
    <cellStyle name="Normal 2 5 8 2 2 3 2" xfId="28076" xr:uid="{7F706CB7-6FAB-4374-B652-FA22570053F5}"/>
    <cellStyle name="Normal 2 5 8 2 2 3 3" xfId="18409" xr:uid="{E8C1E560-62B3-4C7D-BB20-AED4AB04D940}"/>
    <cellStyle name="Normal 2 5 8 2 2 4" xfId="10862" xr:uid="{C2627F29-8680-4140-B7A5-469789BA4CFD}"/>
    <cellStyle name="Normal 2 5 8 2 2 4 2" xfId="21242" xr:uid="{8A4C4B47-274E-4315-9F51-FC9BCCD9C1EA}"/>
    <cellStyle name="Normal 2 5 8 2 2 5" xfId="25093" xr:uid="{FC916E75-829D-4648-ABC5-97E3678CCF1A}"/>
    <cellStyle name="Normal 2 5 8 2 2 6" xfId="13429" xr:uid="{C0121E78-6DD1-47EB-8E62-5227476F87EE}"/>
    <cellStyle name="Normal 2 5 8 2 3" xfId="5169" xr:uid="{2D1402A6-9415-4653-86D7-D557C147098C}"/>
    <cellStyle name="Normal 2 5 8 2 3 2" xfId="22951" xr:uid="{388FF915-190B-4954-B4E7-FC639DFDE943}"/>
    <cellStyle name="Normal 2 5 8 2 3 3" xfId="28191" xr:uid="{68F1D276-B697-45DD-AC32-13F466365F86}"/>
    <cellStyle name="Normal 2 5 8 2 3 4" xfId="14466" xr:uid="{0FF6EBD6-B970-4B44-BA59-1FDA5254A209}"/>
    <cellStyle name="Normal 2 5 8 2 4" xfId="6919" xr:uid="{0E4C1027-7728-4935-9EA7-C7B74EE744D2}"/>
    <cellStyle name="Normal 2 5 8 2 4 2" xfId="28641" xr:uid="{459B1FF4-BA87-4BB3-8F04-5A33DD60A1CC}"/>
    <cellStyle name="Normal 2 5 8 2 4 3" xfId="26084" xr:uid="{8F91E1C7-6E17-4EC2-8DEA-849DDF060DEA}"/>
    <cellStyle name="Normal 2 5 8 2 4 4" xfId="17299" xr:uid="{C0BBF1FD-7C5D-4DAB-A0F0-C8E5DEDEF76E}"/>
    <cellStyle name="Normal 2 5 8 2 5" xfId="9752" xr:uid="{76768B74-70FA-4465-B1AA-713D127A7702}"/>
    <cellStyle name="Normal 2 5 8 2 5 2" xfId="29404" xr:uid="{DF98DF7B-1E00-43BC-983A-B4CC22D34525}"/>
    <cellStyle name="Normal 2 5 8 2 5 3" xfId="20132" xr:uid="{C594FEF9-4D23-4971-B868-D67002B33B47}"/>
    <cellStyle name="Normal 2 5 8 2 6" xfId="23827" xr:uid="{C8386A60-128C-499F-AFCE-4DD10DBA963E}"/>
    <cellStyle name="Normal 2 5 8 2 7" xfId="12731" xr:uid="{F643D582-96B8-4CC8-AC8C-FCCC2DB6AF69}"/>
    <cellStyle name="Normal 2 5 8 3" xfId="819" xr:uid="{00000000-0005-0000-0000-0000DF040000}"/>
    <cellStyle name="Normal 2 5 8 3 2" xfId="5170" xr:uid="{7EA0FB52-D0FE-464E-B1A8-416EB7CAF6C7}"/>
    <cellStyle name="Normal 2 5 8 3 2 2" xfId="27761" xr:uid="{1B3D8A2B-1258-4528-9408-85F43A031E64}"/>
    <cellStyle name="Normal 2 5 8 3 2 3" xfId="26289" xr:uid="{AA918E9E-EA3E-4349-9744-D71435009A3C}"/>
    <cellStyle name="Normal 2 5 8 3 2 4" xfId="14467" xr:uid="{3E6F9440-77F5-4A99-B3EB-8BA589A02EDF}"/>
    <cellStyle name="Normal 2 5 8 3 3" xfId="6920" xr:uid="{B0B08595-060E-494E-8110-148EF87A2DA8}"/>
    <cellStyle name="Normal 2 5 8 3 3 2" xfId="28637" xr:uid="{032D4AEB-EE59-4E85-8CEB-A25B80BB18B6}"/>
    <cellStyle name="Normal 2 5 8 3 3 3" xfId="27845" xr:uid="{9B0AC6F4-3E72-4516-847F-2AA6AC759CEA}"/>
    <cellStyle name="Normal 2 5 8 3 3 4" xfId="17300" xr:uid="{9CAE0CA5-192E-4FCA-A94D-8A5B4F1AA151}"/>
    <cellStyle name="Normal 2 5 8 3 4" xfId="9753" xr:uid="{9846A3BF-14CF-479A-A442-5CF3BBFAE313}"/>
    <cellStyle name="Normal 2 5 8 3 4 2" xfId="29405" xr:uid="{2D856DE2-86A0-419D-96E1-34CA2644A20C}"/>
    <cellStyle name="Normal 2 5 8 3 4 3" xfId="20133" xr:uid="{53B8728A-7373-4BC2-B56D-E24262BF362B}"/>
    <cellStyle name="Normal 2 5 8 3 5" xfId="23850" xr:uid="{46453A9E-A67F-494D-87B3-15B3F5DFAF52}"/>
    <cellStyle name="Normal 2 5 8 3 6" xfId="13189" xr:uid="{496E3A89-8730-4E6C-828A-8D05C85E2345}"/>
    <cellStyle name="Normal 2 5 8 4" xfId="2340" xr:uid="{00000000-0005-0000-0000-0000B2040000}"/>
    <cellStyle name="Normal 2 5 8 4 2" xfId="7466" xr:uid="{C16FBEFE-52AB-4441-A1C9-E8B5687AE242}"/>
    <cellStyle name="Normal 2 5 8 4 2 2" xfId="27847" xr:uid="{0E4396B1-BC75-464D-B164-CF432F57B523}"/>
    <cellStyle name="Normal 2 5 8 4 2 3" xfId="17846" xr:uid="{FDB08684-D268-4DCA-B262-1B3506CE5912}"/>
    <cellStyle name="Normal 2 5 8 4 3" xfId="10299" xr:uid="{E5AA1FD1-ED76-4FAD-8CA9-11EB7236145B}"/>
    <cellStyle name="Normal 2 5 8 4 3 2" xfId="20679" xr:uid="{C78468E8-4D30-4A55-9AA2-6B20AC0D4496}"/>
    <cellStyle name="Normal 2 5 8 4 4" xfId="25084" xr:uid="{47ACB428-AD37-40AD-87E4-7E37E5606D87}"/>
    <cellStyle name="Normal 2 5 8 4 5" xfId="15013" xr:uid="{A3C273AF-593E-476B-B230-8D7E402C6145}"/>
    <cellStyle name="Normal 2 5 8 5" xfId="3950" xr:uid="{BF81343B-B83B-43B8-9BC5-CB12006B854C}"/>
    <cellStyle name="Normal 2 5 8 5 2" xfId="8781" xr:uid="{CECA1BCB-AD76-4537-8025-497C5AD21B3F}"/>
    <cellStyle name="Normal 2 5 8 5 2 2" xfId="28981" xr:uid="{94C765E6-BB12-4335-80EF-AF4F156CCF00}"/>
    <cellStyle name="Normal 2 5 8 5 2 3" xfId="19161" xr:uid="{0C1C02B2-740E-4BCE-B144-84642897C345}"/>
    <cellStyle name="Normal 2 5 8 5 3" xfId="11614" xr:uid="{0C944F9B-713E-4AE8-BB46-119FFF8D1704}"/>
    <cellStyle name="Normal 2 5 8 5 3 2" xfId="21994" xr:uid="{1EAB1D14-CBDA-43A1-9717-0CB745344DC4}"/>
    <cellStyle name="Normal 2 5 8 5 4" xfId="24534" xr:uid="{6ECCF8D9-9A14-4CC9-AD83-CFF583C82AC6}"/>
    <cellStyle name="Normal 2 5 8 5 5" xfId="16328" xr:uid="{B341DFBB-E567-480A-809E-A7B726B6E9CA}"/>
    <cellStyle name="Normal 2 5 8 6" xfId="5168" xr:uid="{AF740421-A9D7-4981-B0DD-024B66F1145B}"/>
    <cellStyle name="Normal 2 5 8 6 2" xfId="27675" xr:uid="{7DEE681E-4F61-4398-91D7-57107E8AAA8D}"/>
    <cellStyle name="Normal 2 5 8 6 3" xfId="27478" xr:uid="{59820533-D3B5-4D7A-A35D-04C989DD83D8}"/>
    <cellStyle name="Normal 2 5 8 6 4" xfId="14465" xr:uid="{8C96E933-25D4-4073-B797-84AB31DEAECA}"/>
    <cellStyle name="Normal 2 5 8 7" xfId="6918" xr:uid="{239F98C7-8727-4BE7-81D5-EE9277AB63F6}"/>
    <cellStyle name="Normal 2 5 8 7 2" xfId="27061" xr:uid="{96429B7D-6E41-4E3C-89DE-72DA8AA46504}"/>
    <cellStyle name="Normal 2 5 8 7 3" xfId="17298" xr:uid="{D7886A59-2199-41D7-AE3A-FD9033BD4BD3}"/>
    <cellStyle name="Normal 2 5 8 8" xfId="9751" xr:uid="{CB9AC7CF-C7D8-4DCC-A2E0-F4127C7C6F31}"/>
    <cellStyle name="Normal 2 5 8 8 2" xfId="20131" xr:uid="{BB9A25AA-4245-4628-BC06-51E1DB837678}"/>
    <cellStyle name="Normal 2 5 8 9" xfId="24423" xr:uid="{328A836E-32EB-4DD2-AFBA-D794BE946D62}"/>
    <cellStyle name="Normal 2 5 9" xfId="820" xr:uid="{00000000-0005-0000-0000-0000E0040000}"/>
    <cellStyle name="Normal 2 5 9 10" xfId="12503" xr:uid="{7FCA7729-F1C3-43C7-A3F8-4974BBD8AE7A}"/>
    <cellStyle name="Normal 2 5 9 2" xfId="3235" xr:uid="{00000000-0005-0000-0000-0000B7040000}"/>
    <cellStyle name="Normal 2 5 9 2 2" xfId="6292" xr:uid="{0B91A8BA-076C-481F-ADFB-A7856F4F3E46}"/>
    <cellStyle name="Normal 2 5 9 2 2 2" xfId="25630" xr:uid="{6C3EDB00-8CAF-4CFC-9DE8-3599F9EB5F26}"/>
    <cellStyle name="Normal 2 5 9 2 2 3" xfId="27967" xr:uid="{B970ACEE-F553-41DC-8DCB-FA030DEE0490}"/>
    <cellStyle name="Normal 2 5 9 2 2 4" xfId="15861" xr:uid="{0F440309-72D3-4934-AF8C-1DB3325F7EF9}"/>
    <cellStyle name="Normal 2 5 9 2 3" xfId="8314" xr:uid="{F4394632-4CB4-4401-8E21-5AB05E129132}"/>
    <cellStyle name="Normal 2 5 9 2 3 2" xfId="27351" xr:uid="{61014B98-6863-4EE2-9C3B-0C7310C8CF1B}"/>
    <cellStyle name="Normal 2 5 9 2 3 3" xfId="28889" xr:uid="{BEEE6F3E-1FED-40DD-9227-5E2282FE853D}"/>
    <cellStyle name="Normal 2 5 9 2 3 4" xfId="18694" xr:uid="{A2154F9B-A893-4B53-A8A7-192A73DEF509}"/>
    <cellStyle name="Normal 2 5 9 2 4" xfId="11147" xr:uid="{80A17659-A99E-4BA9-9359-3C23DD1BD919}"/>
    <cellStyle name="Normal 2 5 9 2 4 2" xfId="29477" xr:uid="{EFABE57B-B8CC-4BD2-9E3D-CF65BBFFD636}"/>
    <cellStyle name="Normal 2 5 9 2 4 3" xfId="21527" xr:uid="{B509A441-B731-49A6-96BB-4F34A6F2F384}"/>
    <cellStyle name="Normal 2 5 9 2 5" xfId="24245" xr:uid="{F9B116E2-9B39-4305-ABEF-403951DA8795}"/>
    <cellStyle name="Normal 2 5 9 2 6" xfId="13782" xr:uid="{B7F3693F-EB02-4589-9952-0D16020DDF4E}"/>
    <cellStyle name="Normal 2 5 9 3" xfId="2739" xr:uid="{00000000-0005-0000-0000-0000B8040000}"/>
    <cellStyle name="Normal 2 5 9 3 2" xfId="5956" xr:uid="{1C106CF1-7AAC-412B-81B1-54ED467F200B}"/>
    <cellStyle name="Normal 2 5 9 3 2 2" xfId="27465" xr:uid="{CC4B03BE-8BC6-4C64-AF77-07528B0A7D4A}"/>
    <cellStyle name="Normal 2 5 9 3 2 3" xfId="15409" xr:uid="{E570EFB2-99EA-4234-A4D2-5ABF913393A2}"/>
    <cellStyle name="Normal 2 5 9 3 3" xfId="7862" xr:uid="{302C5420-7804-42BA-B297-E308AAEF5BCE}"/>
    <cellStyle name="Normal 2 5 9 3 3 2" xfId="18242" xr:uid="{A9579B9F-64EE-43F8-9A70-559D79FF8E1D}"/>
    <cellStyle name="Normal 2 5 9 3 4" xfId="10695" xr:uid="{25CD7F1D-4955-4FCA-B4B5-67C0756C0511}"/>
    <cellStyle name="Normal 2 5 9 3 4 2" xfId="21075" xr:uid="{35D0D869-E1F7-4435-8529-8D9C63936AF1}"/>
    <cellStyle name="Normal 2 5 9 3 5" xfId="23939" xr:uid="{70708FAF-6117-43BC-A4C3-2588E56CBF5B}"/>
    <cellStyle name="Normal 2 5 9 3 6" xfId="13176" xr:uid="{5C716C2B-4908-4FE3-92D6-4A1D28A4DF2A}"/>
    <cellStyle name="Normal 2 5 9 4" xfId="2272" xr:uid="{00000000-0005-0000-0000-0000B6040000}"/>
    <cellStyle name="Normal 2 5 9 4 2" xfId="7398" xr:uid="{44CC9008-625D-48A4-A3F4-6A660BC2991B}"/>
    <cellStyle name="Normal 2 5 9 4 2 2" xfId="27953" xr:uid="{1ACE6644-AF73-4258-8A74-DFFE087E6897}"/>
    <cellStyle name="Normal 2 5 9 4 2 3" xfId="17778" xr:uid="{9971C4D6-2A38-4BFF-B60A-B3EEDC94716F}"/>
    <cellStyle name="Normal 2 5 9 4 3" xfId="10231" xr:uid="{5F9F0C4C-2D85-4646-960C-56A8C3B1C93E}"/>
    <cellStyle name="Normal 2 5 9 4 3 2" xfId="20611" xr:uid="{81686D14-218A-4EB9-97EF-B8C9AF73EDE0}"/>
    <cellStyle name="Normal 2 5 9 4 4" xfId="23687" xr:uid="{49D8E19A-075C-4E34-A4CE-79C0FF224597}"/>
    <cellStyle name="Normal 2 5 9 4 5" xfId="14945" xr:uid="{7A1B2A35-2331-4EF4-A6EF-5E897BBCE437}"/>
    <cellStyle name="Normal 2 5 9 5" xfId="3810" xr:uid="{C36B1377-C1A8-4750-9E28-3ABDD05BE518}"/>
    <cellStyle name="Normal 2 5 9 5 2" xfId="8644" xr:uid="{154617DC-6663-42CD-931D-5622CEA77ECE}"/>
    <cellStyle name="Normal 2 5 9 5 2 2" xfId="19024" xr:uid="{CE4701C2-C8C4-4A37-B1F3-6C21AEDEA06A}"/>
    <cellStyle name="Normal 2 5 9 5 3" xfId="11477" xr:uid="{6063A356-5B28-4C34-8859-1EBC8C85D199}"/>
    <cellStyle name="Normal 2 5 9 5 3 2" xfId="21857" xr:uid="{4EE30D17-D780-4166-84BD-EC2FB143CCEC}"/>
    <cellStyle name="Normal 2 5 9 5 4" xfId="28103" xr:uid="{BE95F47A-4672-426F-99A6-ACA33F274C2D}"/>
    <cellStyle name="Normal 2 5 9 5 5" xfId="16191" xr:uid="{0865A172-1CAC-4A74-979F-330CE434C959}"/>
    <cellStyle name="Normal 2 5 9 6" xfId="5171" xr:uid="{B31D40FC-3EBC-4519-B7B0-43B86423AE7E}"/>
    <cellStyle name="Normal 2 5 9 6 2" xfId="14468" xr:uid="{4FBA8EC1-5C39-4D2C-BA4F-5F800D6F3DB5}"/>
    <cellStyle name="Normal 2 5 9 7" xfId="6921" xr:uid="{9AAF25E7-CC15-41BD-B93C-BEB25785AB29}"/>
    <cellStyle name="Normal 2 5 9 7 2" xfId="17301" xr:uid="{EB8FE4D3-0522-4388-8A17-14FEAD0B5AC4}"/>
    <cellStyle name="Normal 2 5 9 8" xfId="9754" xr:uid="{27576975-041A-453B-BB10-E93A0FD07564}"/>
    <cellStyle name="Normal 2 5 9 8 2" xfId="20134" xr:uid="{C871B22F-AA4C-4F56-9BB6-586D7328BD16}"/>
    <cellStyle name="Normal 2 5 9 9" xfId="25520" xr:uid="{D68B2B4B-CB3F-46E5-9B54-D643C1350598}"/>
    <cellStyle name="Normal 2 6" xfId="821" xr:uid="{00000000-0005-0000-0000-0000E1040000}"/>
    <cellStyle name="Normal 2 6 10" xfId="5172" xr:uid="{DD478F15-A083-4817-8175-D763E388BB84}"/>
    <cellStyle name="Normal 2 6 10 2" xfId="14469" xr:uid="{E5309782-CB5A-4A22-A5E7-5A4F7C7A20E6}"/>
    <cellStyle name="Normal 2 6 11" xfId="6922" xr:uid="{B39136A8-D95F-4470-8743-FEB656977D2A}"/>
    <cellStyle name="Normal 2 6 11 2" xfId="17302" xr:uid="{A69F4FF9-21AA-4E7B-93DC-CCCD3D07233C}"/>
    <cellStyle name="Normal 2 6 12" xfId="9755" xr:uid="{2EB3993A-F026-4EED-9A24-7B90B3DD425E}"/>
    <cellStyle name="Normal 2 6 12 2" xfId="20135" xr:uid="{DDDB0523-0818-4E09-A63F-A4F629557835}"/>
    <cellStyle name="Normal 2 6 13" xfId="22824" xr:uid="{49B58377-FBC9-4605-89B7-B6DD49E3E0BC}"/>
    <cellStyle name="Normal 2 6 14" xfId="12397" xr:uid="{6FCA1971-0E11-4060-AEE0-39888A0B4FEC}"/>
    <cellStyle name="Normal 2 6 15" xfId="29568" xr:uid="{D20AE30D-0FA9-4A88-B2A2-8B4705DD5E43}"/>
    <cellStyle name="Normal 2 6 2" xfId="822" xr:uid="{00000000-0005-0000-0000-0000E2040000}"/>
    <cellStyle name="Normal 2 6 2 10" xfId="6923" xr:uid="{6B452C7E-FE71-41C6-AEB2-1CEFD1267B3F}"/>
    <cellStyle name="Normal 2 6 2 10 2" xfId="17303" xr:uid="{C1B45B50-B0BF-4C5A-9E26-73DFBCF43E54}"/>
    <cellStyle name="Normal 2 6 2 11" xfId="9756" xr:uid="{70EE3BED-9444-4771-B0E0-B22D2D681A56}"/>
    <cellStyle name="Normal 2 6 2 11 2" xfId="20136" xr:uid="{B8848E42-84F5-402A-8F44-DF4E26C14C9C}"/>
    <cellStyle name="Normal 2 6 2 12" xfId="24770" xr:uid="{35CF3DA4-DC61-44EA-9462-885C50B93914}"/>
    <cellStyle name="Normal 2 6 2 13" xfId="12457" xr:uid="{560212F9-0533-4461-9920-F70CFBCCFBC5}"/>
    <cellStyle name="Normal 2 6 2 2" xfId="823" xr:uid="{00000000-0005-0000-0000-0000E3040000}"/>
    <cellStyle name="Normal 2 6 2 2 10" xfId="13022" xr:uid="{0D4BBAF6-D8A0-465E-8BC7-1533A0227D43}"/>
    <cellStyle name="Normal 2 6 2 2 2" xfId="2750" xr:uid="{00000000-0005-0000-0000-0000BC040000}"/>
    <cellStyle name="Normal 2 6 2 2 2 2" xfId="3238" xr:uid="{00000000-0005-0000-0000-0000BD040000}"/>
    <cellStyle name="Normal 2 6 2 2 2 2 2" xfId="6295" xr:uid="{0B07470C-85B1-4C6C-8ECD-495CD613F7F9}"/>
    <cellStyle name="Normal 2 6 2 2 2 2 2 2" xfId="25984" xr:uid="{15AEB110-49CC-43EA-914F-C7B5BA29E022}"/>
    <cellStyle name="Normal 2 6 2 2 2 2 2 3" xfId="15864" xr:uid="{6299CCA4-F531-4401-9A04-6E9291B145E1}"/>
    <cellStyle name="Normal 2 6 2 2 2 2 3" xfId="8317" xr:uid="{7D00746B-09DC-4BE8-9F40-2E48AA9B3F4E}"/>
    <cellStyle name="Normal 2 6 2 2 2 2 3 2" xfId="18697" xr:uid="{92375DE8-DFE2-4284-ADB8-E6088B04237C}"/>
    <cellStyle name="Normal 2 6 2 2 2 2 4" xfId="11150" xr:uid="{45876200-9A30-4704-87EC-D9A1EE244809}"/>
    <cellStyle name="Normal 2 6 2 2 2 2 4 2" xfId="21530" xr:uid="{19313E0A-2184-42AB-A62F-564856D82415}"/>
    <cellStyle name="Normal 2 6 2 2 2 2 5" xfId="24864" xr:uid="{22919932-BE07-4BEC-A9C1-1F5690CBF9E8}"/>
    <cellStyle name="Normal 2 6 2 2 2 2 6" xfId="13785" xr:uid="{D92ABE24-15D8-42BF-BA33-29B764548151}"/>
    <cellStyle name="Normal 2 6 2 2 2 3" xfId="4313" xr:uid="{451EFECD-E6FF-49A0-931F-814EEFFD5A8F}"/>
    <cellStyle name="Normal 2 6 2 2 2 3 2" xfId="9084" xr:uid="{3595DF81-ADC3-45A8-9BCF-7689DB946DF4}"/>
    <cellStyle name="Normal 2 6 2 2 2 3 2 2" xfId="29127" xr:uid="{3478CBB0-2BB3-4BBC-BDF5-74924D9D1697}"/>
    <cellStyle name="Normal 2 6 2 2 2 3 2 3" xfId="19464" xr:uid="{53207F61-895A-499D-A277-FF244C663D60}"/>
    <cellStyle name="Normal 2 6 2 2 2 3 3" xfId="11917" xr:uid="{48D8DEA2-984C-4B9D-A7AA-ED5779C04D14}"/>
    <cellStyle name="Normal 2 6 2 2 2 3 3 2" xfId="22297" xr:uid="{7CA70C4C-A7DF-4680-9001-4AC840974DE7}"/>
    <cellStyle name="Normal 2 6 2 2 2 3 4" xfId="23343" xr:uid="{D534D1FF-ED6B-4AFA-A78B-91BFD6963392}"/>
    <cellStyle name="Normal 2 6 2 2 2 3 5" xfId="16631" xr:uid="{D5A661F6-AA69-4A0F-BEEE-49C104A2C658}"/>
    <cellStyle name="Normal 2 6 2 2 2 4" xfId="5967" xr:uid="{298A3100-0F0E-4143-A5EA-0E61FD9A4AB6}"/>
    <cellStyle name="Normal 2 6 2 2 2 4 2" xfId="26479" xr:uid="{11AECB0D-6D22-4FB1-BDEF-36BD0B668DF2}"/>
    <cellStyle name="Normal 2 6 2 2 2 4 3" xfId="15420" xr:uid="{06CF890A-500B-4804-8C18-A9A6100DD4F0}"/>
    <cellStyle name="Normal 2 6 2 2 2 5" xfId="7873" xr:uid="{13D454F1-D94D-4985-B799-7A9EE008A9DD}"/>
    <cellStyle name="Normal 2 6 2 2 2 5 2" xfId="18253" xr:uid="{49C3328D-2308-4F91-B477-7FDE2DDB1AD1}"/>
    <cellStyle name="Normal 2 6 2 2 2 6" xfId="10706" xr:uid="{67F0920D-71CE-4035-957B-64609EFCF7FB}"/>
    <cellStyle name="Normal 2 6 2 2 2 6 2" xfId="21086" xr:uid="{B4910B9D-7FD4-4ABB-8821-B0753D2BA9C3}"/>
    <cellStyle name="Normal 2 6 2 2 2 7" xfId="24554" xr:uid="{A6371983-7A9E-40B5-882F-16BA02B0D5BB}"/>
    <cellStyle name="Normal 2 6 2 2 2 8" xfId="13192" xr:uid="{E94E252D-CEC7-44E3-AE45-EF7C918145D9}"/>
    <cellStyle name="Normal 2 6 2 2 3" xfId="3239" xr:uid="{00000000-0005-0000-0000-0000BE040000}"/>
    <cellStyle name="Normal 2 6 2 2 3 2" xfId="4490" xr:uid="{55CEC6C5-0DF6-4B0F-924A-77BA3BC616DD}"/>
    <cellStyle name="Normal 2 6 2 2 3 2 2" xfId="9261" xr:uid="{06250DE4-EF61-49D8-88D3-8EC22069837C}"/>
    <cellStyle name="Normal 2 6 2 2 3 2 2 2" xfId="19641" xr:uid="{66BB9C65-E528-4C7D-B9E6-BE7C48E04D21}"/>
    <cellStyle name="Normal 2 6 2 2 3 2 3" xfId="12094" xr:uid="{668CB0BD-5154-4E9D-9950-737CB28749D1}"/>
    <cellStyle name="Normal 2 6 2 2 3 2 3 2" xfId="22474" xr:uid="{0927B242-5633-413B-9366-D0BF18B6BEF8}"/>
    <cellStyle name="Normal 2 6 2 2 3 2 4" xfId="27214" xr:uid="{86708BAA-E17F-49EC-854A-0A84CF6C76C2}"/>
    <cellStyle name="Normal 2 6 2 2 3 2 5" xfId="16808" xr:uid="{599B188C-F56C-4FC6-A997-E2906A024AF1}"/>
    <cellStyle name="Normal 2 6 2 2 3 3" xfId="6296" xr:uid="{B79DBA51-6000-4D82-80A8-804A3E8AE8B8}"/>
    <cellStyle name="Normal 2 6 2 2 3 3 2" xfId="15865" xr:uid="{7DC4A406-DF69-4EC5-A326-85572F0B978F}"/>
    <cellStyle name="Normal 2 6 2 2 3 4" xfId="8318" xr:uid="{45F53046-B812-4B00-AF6C-5C1BE3C220C6}"/>
    <cellStyle name="Normal 2 6 2 2 3 4 2" xfId="18698" xr:uid="{4FA5C0D2-5A8F-4244-BA51-715E53E0E9C9}"/>
    <cellStyle name="Normal 2 6 2 2 3 5" xfId="11151" xr:uid="{8FB676D1-A2A5-4791-81A5-AA86212AE9BB}"/>
    <cellStyle name="Normal 2 6 2 2 3 5 2" xfId="21531" xr:uid="{1B7321DF-74C0-4FE4-90B0-A4A4BC518DD0}"/>
    <cellStyle name="Normal 2 6 2 2 3 6" xfId="25444" xr:uid="{63EE90C9-352C-4A42-BCBF-967139EC8398}"/>
    <cellStyle name="Normal 2 6 2 2 3 7" xfId="13786" xr:uid="{003465C1-845E-4AA6-AAC9-38E55E50C248}"/>
    <cellStyle name="Normal 2 6 2 2 4" xfId="3237" xr:uid="{00000000-0005-0000-0000-0000BF040000}"/>
    <cellStyle name="Normal 2 6 2 2 4 2" xfId="6294" xr:uid="{8A71D997-902F-4EC5-BD04-EFA816DE2D95}"/>
    <cellStyle name="Normal 2 6 2 2 4 2 2" xfId="26119" xr:uid="{6C41D414-276B-4750-99C0-84744654015A}"/>
    <cellStyle name="Normal 2 6 2 2 4 2 3" xfId="15863" xr:uid="{58E19D04-F987-48EA-AD62-D757F9DC9301}"/>
    <cellStyle name="Normal 2 6 2 2 4 3" xfId="8316" xr:uid="{D7CD78DF-D605-471F-83D2-64D69091FA77}"/>
    <cellStyle name="Normal 2 6 2 2 4 3 2" xfId="18696" xr:uid="{8ADBC21C-45A3-48A1-89F6-3A2356F32654}"/>
    <cellStyle name="Normal 2 6 2 2 4 4" xfId="11149" xr:uid="{14AD40EB-66C8-45BC-83A2-CCA9B1A5ABF3}"/>
    <cellStyle name="Normal 2 6 2 2 4 4 2" xfId="21529" xr:uid="{214F76B3-3270-4655-8C6B-6FFC20D4F682}"/>
    <cellStyle name="Normal 2 6 2 2 4 5" xfId="24351" xr:uid="{781D88E8-E12F-46EC-82D2-751C026D45CE}"/>
    <cellStyle name="Normal 2 6 2 2 4 6" xfId="13784" xr:uid="{91AAE636-ACAC-4080-91F2-DFC72904F990}"/>
    <cellStyle name="Normal 2 6 2 2 5" xfId="4237" xr:uid="{6213120F-9F90-4BE0-92B7-346DAD0055F1}"/>
    <cellStyle name="Normal 2 6 2 2 5 2" xfId="9008" xr:uid="{B23A0D37-DA54-4EDA-BE34-71A567E5C728}"/>
    <cellStyle name="Normal 2 6 2 2 5 2 2" xfId="29079" xr:uid="{5B35F843-65AE-46F3-BBE9-BA3D0813C538}"/>
    <cellStyle name="Normal 2 6 2 2 5 2 3" xfId="19388" xr:uid="{6714A023-88B7-4F17-BD6B-5FA4ACE1AAC2}"/>
    <cellStyle name="Normal 2 6 2 2 5 3" xfId="11841" xr:uid="{C70035A5-E15B-4D76-88E0-5C3F7C131519}"/>
    <cellStyle name="Normal 2 6 2 2 5 3 2" xfId="22221" xr:uid="{E83365C6-6F43-4F18-8F82-0431B69ED16A}"/>
    <cellStyle name="Normal 2 6 2 2 5 4" xfId="23576" xr:uid="{BBCF9256-3B95-44EB-92C0-669EE74927F6}"/>
    <cellStyle name="Normal 2 6 2 2 5 5" xfId="16555" xr:uid="{2525C136-B1B0-4DFD-A134-1912100B16CB}"/>
    <cellStyle name="Normal 2 6 2 2 6" xfId="5174" xr:uid="{EFD3024B-EF2D-42ED-A19F-E2212A050465}"/>
    <cellStyle name="Normal 2 6 2 2 6 2" xfId="28650" xr:uid="{E51DA777-0808-4589-A231-F6DEACAEA0DC}"/>
    <cellStyle name="Normal 2 6 2 2 6 3" xfId="14471" xr:uid="{CC01BC16-52DB-4F97-85D1-813E789606D7}"/>
    <cellStyle name="Normal 2 6 2 2 7" xfId="6924" xr:uid="{8FEB73BD-73B7-40EC-81B9-13739C227541}"/>
    <cellStyle name="Normal 2 6 2 2 7 2" xfId="17304" xr:uid="{8E9BBD76-FCD0-4DA6-9DE2-B44004DEE9FF}"/>
    <cellStyle name="Normal 2 6 2 2 8" xfId="9757" xr:uid="{E500A65A-BD52-41D2-BA8F-127DE68A173E}"/>
    <cellStyle name="Normal 2 6 2 2 8 2" xfId="20137" xr:uid="{6EAF28EB-AB73-4A7D-8ACB-0F87A24CD8B4}"/>
    <cellStyle name="Normal 2 6 2 2 9" xfId="24335" xr:uid="{550195B9-69B1-41FF-8556-424F9227CAEB}"/>
    <cellStyle name="Normal 2 6 2 3" xfId="2749" xr:uid="{00000000-0005-0000-0000-0000C0040000}"/>
    <cellStyle name="Normal 2 6 2 3 2" xfId="3240" xr:uid="{00000000-0005-0000-0000-0000C1040000}"/>
    <cellStyle name="Normal 2 6 2 3 2 2" xfId="6297" xr:uid="{909EF239-56EC-436B-B207-0C2058E4371C}"/>
    <cellStyle name="Normal 2 6 2 3 2 2 2" xfId="27530" xr:uid="{6A3159D9-295F-4279-B03A-E3C845D77425}"/>
    <cellStyle name="Normal 2 6 2 3 2 2 3" xfId="15866" xr:uid="{2C7CBD9F-6D00-4DFD-8C61-0A5C8FFCB40E}"/>
    <cellStyle name="Normal 2 6 2 3 2 3" xfId="8319" xr:uid="{E8956212-19DA-46E6-AE5B-B477D98F4FC0}"/>
    <cellStyle name="Normal 2 6 2 3 2 3 2" xfId="18699" xr:uid="{63AAA577-4A6D-42C1-AEF3-F0691CE300E7}"/>
    <cellStyle name="Normal 2 6 2 3 2 4" xfId="11152" xr:uid="{3183E437-A385-4F27-8C65-8E24BC3C2386}"/>
    <cellStyle name="Normal 2 6 2 3 2 4 2" xfId="21532" xr:uid="{CCA787AD-396D-48F7-939C-67EA61F5EAFF}"/>
    <cellStyle name="Normal 2 6 2 3 2 5" xfId="22795" xr:uid="{35DE97A9-B50F-44E7-8469-98B46AE21DDC}"/>
    <cellStyle name="Normal 2 6 2 3 2 6" xfId="13787" xr:uid="{DBCCB06C-77FF-48D3-B46A-C7ED0160E78B}"/>
    <cellStyle name="Normal 2 6 2 3 3" xfId="4312" xr:uid="{05338117-EB87-4B41-8F3F-9D96A8C69F48}"/>
    <cellStyle name="Normal 2 6 2 3 3 2" xfId="9083" xr:uid="{06B64086-F2FA-4554-A66A-7DCD7A828594}"/>
    <cellStyle name="Normal 2 6 2 3 3 2 2" xfId="29126" xr:uid="{CD74FA9E-399D-4ABF-9104-22E50EC80906}"/>
    <cellStyle name="Normal 2 6 2 3 3 2 3" xfId="19463" xr:uid="{374CA1CC-12B2-48B1-9D67-A7B3DEEE4CBF}"/>
    <cellStyle name="Normal 2 6 2 3 3 3" xfId="11916" xr:uid="{1DD8F1BF-BCEA-465E-A31C-07F49838B74E}"/>
    <cellStyle name="Normal 2 6 2 3 3 3 2" xfId="22296" xr:uid="{9E6596BA-0FCB-417E-82E2-1524BC5841F5}"/>
    <cellStyle name="Normal 2 6 2 3 3 4" xfId="25348" xr:uid="{42660836-C392-4A95-AB7D-2B10EB886405}"/>
    <cellStyle name="Normal 2 6 2 3 3 5" xfId="16630" xr:uid="{563033DD-F564-4805-B714-6325541D0051}"/>
    <cellStyle name="Normal 2 6 2 3 4" xfId="5966" xr:uid="{E65F83FC-A1C3-4EA4-9529-1202F48F8094}"/>
    <cellStyle name="Normal 2 6 2 3 4 2" xfId="27922" xr:uid="{1E851278-57D4-4AA3-A532-7F287997802C}"/>
    <cellStyle name="Normal 2 6 2 3 4 3" xfId="15419" xr:uid="{69C05F2B-C137-4BB6-8704-13070549C81C}"/>
    <cellStyle name="Normal 2 6 2 3 5" xfId="7872" xr:uid="{621F3C51-E706-4289-808D-3600D7DE2E8D}"/>
    <cellStyle name="Normal 2 6 2 3 5 2" xfId="18252" xr:uid="{2C1E3A01-E7C2-4B75-9362-E23996E4157F}"/>
    <cellStyle name="Normal 2 6 2 3 6" xfId="10705" xr:uid="{0942D83E-6785-4069-93ED-E1FEF867500E}"/>
    <cellStyle name="Normal 2 6 2 3 6 2" xfId="21085" xr:uid="{D0426F11-DBC5-4AD7-A855-E1C40AE9F6EE}"/>
    <cellStyle name="Normal 2 6 2 3 7" xfId="24595" xr:uid="{70CCA74D-0F9E-4C26-BE30-EDEF40B34700}"/>
    <cellStyle name="Normal 2 6 2 3 8" xfId="13191" xr:uid="{082743DC-5C06-434B-9280-28C08901C2E8}"/>
    <cellStyle name="Normal 2 6 2 4" xfId="3241" xr:uid="{00000000-0005-0000-0000-0000C2040000}"/>
    <cellStyle name="Normal 2 6 2 4 2" xfId="4491" xr:uid="{99D999CC-6FD5-486B-8B59-AACF02421660}"/>
    <cellStyle name="Normal 2 6 2 4 2 2" xfId="9262" xr:uid="{693B2310-F2CC-4B51-8DCA-6C985B7E01F6}"/>
    <cellStyle name="Normal 2 6 2 4 2 2 2" xfId="19642" xr:uid="{60CE9961-B196-4E53-9106-4D821DF88F34}"/>
    <cellStyle name="Normal 2 6 2 4 2 3" xfId="12095" xr:uid="{F27E296C-2BF5-4C55-A4BC-C01B2BB3001C}"/>
    <cellStyle name="Normal 2 6 2 4 2 3 2" xfId="22475" xr:uid="{6890BA32-74A1-468A-8E1D-EE5DDA9E01A7}"/>
    <cellStyle name="Normal 2 6 2 4 2 4" xfId="26155" xr:uid="{8E1693E9-A028-4C58-88A3-DCB985228DC4}"/>
    <cellStyle name="Normal 2 6 2 4 2 5" xfId="16809" xr:uid="{C18685EF-A719-4116-BA1B-3BA5E1AA00FD}"/>
    <cellStyle name="Normal 2 6 2 4 3" xfId="6298" xr:uid="{492F9173-ED6E-4509-86DB-B2EA5DF6D7F6}"/>
    <cellStyle name="Normal 2 6 2 4 3 2" xfId="15867" xr:uid="{BA1625F8-53AF-4C89-82AA-C0EB3332B7FA}"/>
    <cellStyle name="Normal 2 6 2 4 4" xfId="8320" xr:uid="{C1DB41E0-32DE-4948-9DB1-AAC9D0DB7206}"/>
    <cellStyle name="Normal 2 6 2 4 4 2" xfId="18700" xr:uid="{875847CA-7CEF-469C-BA9D-AF3CD931B7D7}"/>
    <cellStyle name="Normal 2 6 2 4 5" xfId="11153" xr:uid="{A35979AB-4BBF-40BE-BD16-A63862B7E890}"/>
    <cellStyle name="Normal 2 6 2 4 5 2" xfId="21533" xr:uid="{290E8148-7224-483E-8FEB-44D1A8EBA1D7}"/>
    <cellStyle name="Normal 2 6 2 4 6" xfId="23652" xr:uid="{2E0F261C-8B52-49F0-8467-4A7022122960}"/>
    <cellStyle name="Normal 2 6 2 4 7" xfId="13788" xr:uid="{C67B1CEB-659F-49D7-AF42-A53E6118D022}"/>
    <cellStyle name="Normal 2 6 2 5" xfId="3236" xr:uid="{00000000-0005-0000-0000-0000C3040000}"/>
    <cellStyle name="Normal 2 6 2 5 2" xfId="6293" xr:uid="{864BD532-2191-49D7-A5D9-FF59CCEEAFD4}"/>
    <cellStyle name="Normal 2 6 2 5 2 2" xfId="27654" xr:uid="{A64C6447-BC8F-4094-9873-7775BF9AA8CD}"/>
    <cellStyle name="Normal 2 6 2 5 2 3" xfId="15862" xr:uid="{8CEFF8B3-DBEE-4DA2-9982-4C778CE2B6D8}"/>
    <cellStyle name="Normal 2 6 2 5 3" xfId="8315" xr:uid="{5AEDA475-210E-48A9-ACEE-9CB4F1AEDF16}"/>
    <cellStyle name="Normal 2 6 2 5 3 2" xfId="18695" xr:uid="{8CFC2B20-D82C-4836-8B85-B2DDA40B52F2}"/>
    <cellStyle name="Normal 2 6 2 5 4" xfId="11148" xr:uid="{56BF3207-64C4-44E3-AFF4-0474BABB18FC}"/>
    <cellStyle name="Normal 2 6 2 5 4 2" xfId="21528" xr:uid="{80DEABAB-AAEF-44BF-954B-37CF1AB5F697}"/>
    <cellStyle name="Normal 2 6 2 5 5" xfId="24341" xr:uid="{E7546074-5B21-4067-9EB9-A2806E9B7A0C}"/>
    <cellStyle name="Normal 2 6 2 5 6" xfId="13783" xr:uid="{89D4FEE3-FC36-40D1-A84B-A3B2E206D0DA}"/>
    <cellStyle name="Normal 2 6 2 6" xfId="2532" xr:uid="{00000000-0005-0000-0000-0000C4040000}"/>
    <cellStyle name="Normal 2 6 2 6 2" xfId="5805" xr:uid="{10762A9A-7272-485A-943C-B474B929DFA1}"/>
    <cellStyle name="Normal 2 6 2 6 2 2" xfId="28330" xr:uid="{91C42B10-F180-458D-AFC1-107E53C0EC40}"/>
    <cellStyle name="Normal 2 6 2 6 2 3" xfId="15203" xr:uid="{C481E85C-B006-44B4-B153-234F7CD519A4}"/>
    <cellStyle name="Normal 2 6 2 6 3" xfId="7656" xr:uid="{802B6534-EC9E-4BAF-9ED1-E58A0B5A1B3C}"/>
    <cellStyle name="Normal 2 6 2 6 3 2" xfId="18036" xr:uid="{0C59ABBA-3D43-4EB6-8CC4-6FDE3F98A84D}"/>
    <cellStyle name="Normal 2 6 2 6 4" xfId="10489" xr:uid="{1FCE637C-45EC-4DB5-B22E-0EB0BA1F730F}"/>
    <cellStyle name="Normal 2 6 2 6 4 2" xfId="20869" xr:uid="{3DB16BC8-7567-4D71-BE88-6964F1429595}"/>
    <cellStyle name="Normal 2 6 2 6 5" xfId="23452" xr:uid="{3467CB81-E993-4155-9658-380959AE2084}"/>
    <cellStyle name="Normal 2 6 2 6 6" xfId="12919" xr:uid="{12AC7268-F7FD-4FC4-9DD5-F0A75605BD3E}"/>
    <cellStyle name="Normal 2 6 2 7" xfId="2226" xr:uid="{00000000-0005-0000-0000-0000BA040000}"/>
    <cellStyle name="Normal 2 6 2 7 2" xfId="7352" xr:uid="{D530F37D-DEF4-4170-A7A3-CB1060AA827D}"/>
    <cellStyle name="Normal 2 6 2 7 2 2" xfId="17732" xr:uid="{1AC286B0-EC57-4FEF-9592-7305F7F714D3}"/>
    <cellStyle name="Normal 2 6 2 7 3" xfId="10185" xr:uid="{917FF294-FA44-4D45-86B4-360CE91273CB}"/>
    <cellStyle name="Normal 2 6 2 7 3 2" xfId="20565" xr:uid="{80CC7CE1-1E69-417B-BC19-550A0933C939}"/>
    <cellStyle name="Normal 2 6 2 7 4" xfId="24403" xr:uid="{1502BF02-3285-4572-A39D-B74C8D53DD14}"/>
    <cellStyle name="Normal 2 6 2 7 5" xfId="14899" xr:uid="{1CA6A51E-82D5-4C77-BCEB-1851F5CDC9B4}"/>
    <cellStyle name="Normal 2 6 2 8" xfId="3792" xr:uid="{EA396F53-A8E3-4AAD-AEFE-BE244E793E8F}"/>
    <cellStyle name="Normal 2 6 2 8 2" xfId="8627" xr:uid="{ED8914F2-C102-4167-8F91-AA93ECEF9C27}"/>
    <cellStyle name="Normal 2 6 2 8 2 2" xfId="19007" xr:uid="{70494654-2281-49E4-99E3-8834C809E729}"/>
    <cellStyle name="Normal 2 6 2 8 3" xfId="11460" xr:uid="{56BA38B1-DC32-4B80-B62D-8B1022DA2726}"/>
    <cellStyle name="Normal 2 6 2 8 3 2" xfId="21840" xr:uid="{278BD44B-3A17-484E-ABAC-932535BD4874}"/>
    <cellStyle name="Normal 2 6 2 8 4" xfId="16174" xr:uid="{E09CC765-129B-4103-A5F1-3F1553452D84}"/>
    <cellStyle name="Normal 2 6 2 9" xfId="5173" xr:uid="{C8D33ABA-A6DE-4D30-A213-75A149B1FA83}"/>
    <cellStyle name="Normal 2 6 2 9 2" xfId="14470" xr:uid="{974A2E2F-85FD-42D4-9E21-8199EEBB5EB3}"/>
    <cellStyle name="Normal 2 6 3" xfId="824" xr:uid="{00000000-0005-0000-0000-0000E4040000}"/>
    <cellStyle name="Normal 2 6 3 10" xfId="9758" xr:uid="{A4D62B8B-D218-4840-B61C-71340FE99392}"/>
    <cellStyle name="Normal 2 6 3 10 2" xfId="20138" xr:uid="{FC4D10FB-3755-4F39-A082-152E804D35F2}"/>
    <cellStyle name="Normal 2 6 3 11" xfId="25000" xr:uid="{B09E0DFE-CB49-4293-9A76-68CE4C4AFD3E}"/>
    <cellStyle name="Normal 2 6 3 12" xfId="12574" xr:uid="{6DF2FDF8-BF05-4326-8CED-AF04FE39C9F4}"/>
    <cellStyle name="Normal 2 6 3 2" xfId="2751" xr:uid="{00000000-0005-0000-0000-0000C6040000}"/>
    <cellStyle name="Normal 2 6 3 2 2" xfId="3243" xr:uid="{00000000-0005-0000-0000-0000C7040000}"/>
    <cellStyle name="Normal 2 6 3 2 2 2" xfId="6300" xr:uid="{7304B549-7725-4E18-B383-08AC32602764}"/>
    <cellStyle name="Normal 2 6 3 2 2 2 2" xfId="28081" xr:uid="{92E698A4-443E-4E9F-912D-3316C8057977}"/>
    <cellStyle name="Normal 2 6 3 2 2 2 3" xfId="15869" xr:uid="{E2BEE138-2676-4D8C-9875-BCFE68E134F5}"/>
    <cellStyle name="Normal 2 6 3 2 2 3" xfId="8322" xr:uid="{E291EB98-CB64-4225-A299-2FBB6958D1D8}"/>
    <cellStyle name="Normal 2 6 3 2 2 3 2" xfId="18702" xr:uid="{767B6D43-7AD9-4B29-821F-6A35E2A9C3B4}"/>
    <cellStyle name="Normal 2 6 3 2 2 4" xfId="11155" xr:uid="{748016B8-AB50-4139-A5F0-56CB27A68A9F}"/>
    <cellStyle name="Normal 2 6 3 2 2 4 2" xfId="21535" xr:uid="{95D20107-076A-48EF-AB96-F7E20554289D}"/>
    <cellStyle name="Normal 2 6 3 2 2 5" xfId="23900" xr:uid="{0FBF2B24-DE81-4443-8299-141FA0D649DA}"/>
    <cellStyle name="Normal 2 6 3 2 2 6" xfId="13790" xr:uid="{F9D0B80D-AC75-439E-A28A-B9DE7A394B05}"/>
    <cellStyle name="Normal 2 6 3 2 3" xfId="4314" xr:uid="{FDB00B43-EDE2-439A-8599-5EB1BA9F4CE7}"/>
    <cellStyle name="Normal 2 6 3 2 3 2" xfId="9085" xr:uid="{16808E95-2586-46E7-BE40-B97AEE2CFFB2}"/>
    <cellStyle name="Normal 2 6 3 2 3 2 2" xfId="29128" xr:uid="{7F4B2F7D-F1C0-4A26-B6B2-BD2773891107}"/>
    <cellStyle name="Normal 2 6 3 2 3 2 3" xfId="19465" xr:uid="{8D3D01C1-5F5A-488C-9B61-70485AA27C9D}"/>
    <cellStyle name="Normal 2 6 3 2 3 3" xfId="11918" xr:uid="{3CB88BFF-7034-4492-AA0A-14017708B94E}"/>
    <cellStyle name="Normal 2 6 3 2 3 3 2" xfId="22298" xr:uid="{A14D9E91-F974-4C75-97D6-B6D0E1D8D640}"/>
    <cellStyle name="Normal 2 6 3 2 3 4" xfId="24336" xr:uid="{01B9F8C2-15BC-4CE9-BC27-617DA3FAF2A3}"/>
    <cellStyle name="Normal 2 6 3 2 3 5" xfId="16632" xr:uid="{566336C9-D4DB-4A32-91F6-86EAD6606C09}"/>
    <cellStyle name="Normal 2 6 3 2 4" xfId="5968" xr:uid="{B0225D42-3F43-429F-96D2-B3C4FFF017AF}"/>
    <cellStyle name="Normal 2 6 3 2 4 2" xfId="28154" xr:uid="{5C369DB8-5E78-41E0-9489-A73C67F62EB5}"/>
    <cellStyle name="Normal 2 6 3 2 4 3" xfId="15421" xr:uid="{6AC99C5E-64F7-4525-A5AB-A0680637904B}"/>
    <cellStyle name="Normal 2 6 3 2 5" xfId="7874" xr:uid="{187C8DAC-2EBE-40DA-A2BA-B16800DDFA06}"/>
    <cellStyle name="Normal 2 6 3 2 5 2" xfId="18254" xr:uid="{0AB7271F-C4AF-40EE-8F0E-C9A3C9E23C6A}"/>
    <cellStyle name="Normal 2 6 3 2 6" xfId="10707" xr:uid="{68C15709-F04C-47D1-B067-E8BE43F77BD4}"/>
    <cellStyle name="Normal 2 6 3 2 6 2" xfId="21087" xr:uid="{F447D534-E314-47F2-9E88-C461FD47A87B}"/>
    <cellStyle name="Normal 2 6 3 2 7" xfId="24628" xr:uid="{0EB4ABFD-ACE5-4ABD-B332-42F09D2BA598}"/>
    <cellStyle name="Normal 2 6 3 2 8" xfId="13193" xr:uid="{564E1D4A-1A87-4C0D-840E-13FA45AB478F}"/>
    <cellStyle name="Normal 2 6 3 3" xfId="3244" xr:uid="{00000000-0005-0000-0000-0000C8040000}"/>
    <cellStyle name="Normal 2 6 3 3 2" xfId="4492" xr:uid="{87207243-8C53-4DE5-B92B-7719F293434A}"/>
    <cellStyle name="Normal 2 6 3 3 2 2" xfId="9263" xr:uid="{C3B3E6F4-D12B-40A9-849B-D88600E4EA46}"/>
    <cellStyle name="Normal 2 6 3 3 2 2 2" xfId="29248" xr:uid="{B14741FC-784C-4ADB-98D1-04F07AD5543C}"/>
    <cellStyle name="Normal 2 6 3 3 2 2 3" xfId="19643" xr:uid="{B4928044-04CD-4CFA-B67F-F481551FE4B0}"/>
    <cellStyle name="Normal 2 6 3 3 2 3" xfId="12096" xr:uid="{5214C419-B95F-42D2-BB6F-9BE7C79034EF}"/>
    <cellStyle name="Normal 2 6 3 3 2 3 2" xfId="22476" xr:uid="{9EAB2E54-3029-4DFB-A3CA-3ED052C1C342}"/>
    <cellStyle name="Normal 2 6 3 3 2 4" xfId="22867" xr:uid="{CAD82A59-8985-4FFB-91FB-1C6232C10769}"/>
    <cellStyle name="Normal 2 6 3 3 2 5" xfId="16810" xr:uid="{B62F27E4-1ED2-4F69-B12F-EC7A9B613844}"/>
    <cellStyle name="Normal 2 6 3 3 3" xfId="6301" xr:uid="{A3DE6E02-6E83-4DF7-A1B7-959133430995}"/>
    <cellStyle name="Normal 2 6 3 3 3 2" xfId="26212" xr:uid="{EE394A47-E38F-4441-AE45-E5E0C939CDE8}"/>
    <cellStyle name="Normal 2 6 3 3 3 3" xfId="15870" xr:uid="{EFF3A563-4A4D-4BA2-B5BE-55B10045C84D}"/>
    <cellStyle name="Normal 2 6 3 3 4" xfId="8323" xr:uid="{10A2EFD6-4550-41B9-9D2C-0C6CA4889477}"/>
    <cellStyle name="Normal 2 6 3 3 4 2" xfId="18703" xr:uid="{3F5120F2-2B31-45F7-AB64-C295BD28981B}"/>
    <cellStyle name="Normal 2 6 3 3 5" xfId="11156" xr:uid="{BB8F6FE3-F7F8-415E-B8E6-30E494857739}"/>
    <cellStyle name="Normal 2 6 3 3 5 2" xfId="21536" xr:uid="{74ADF930-A0CD-47CC-9983-8F504FF6F67F}"/>
    <cellStyle name="Normal 2 6 3 3 6" xfId="24479" xr:uid="{38F64182-7581-4BB8-91EB-F95C8B7C6FD9}"/>
    <cellStyle name="Normal 2 6 3 3 7" xfId="13791" xr:uid="{B07449D2-9759-4D4B-84D2-842A75D20F86}"/>
    <cellStyle name="Normal 2 6 3 4" xfId="3242" xr:uid="{00000000-0005-0000-0000-0000C9040000}"/>
    <cellStyle name="Normal 2 6 3 4 2" xfId="6299" xr:uid="{76E59889-A8B4-4D0D-A5C6-DA7E60392EA5}"/>
    <cellStyle name="Normal 2 6 3 4 2 2" xfId="26030" xr:uid="{D7ED80EF-2C71-4AFF-BD14-B827B1696D1D}"/>
    <cellStyle name="Normal 2 6 3 4 2 3" xfId="15868" xr:uid="{D1417E44-7FC8-4EED-B6AB-389147BE2DAC}"/>
    <cellStyle name="Normal 2 6 3 4 3" xfId="8321" xr:uid="{E57003F0-69DC-4BDB-87A5-D5970FC7987A}"/>
    <cellStyle name="Normal 2 6 3 4 3 2" xfId="18701" xr:uid="{5BE996CC-BDE8-4271-939A-B58DE1544666}"/>
    <cellStyle name="Normal 2 6 3 4 4" xfId="11154" xr:uid="{BDB2A5CA-124E-4DB8-8FB4-2F10C553E449}"/>
    <cellStyle name="Normal 2 6 3 4 4 2" xfId="21534" xr:uid="{80215D5B-DD7D-485F-939B-771F38FEBCDD}"/>
    <cellStyle name="Normal 2 6 3 4 5" xfId="25545" xr:uid="{4B134884-26C9-4669-87A5-D352E80BAD43}"/>
    <cellStyle name="Normal 2 6 3 4 6" xfId="13789" xr:uid="{B05C497A-8A05-41D1-96AA-F3A7AB582F5C}"/>
    <cellStyle name="Normal 2 6 3 5" xfId="2575" xr:uid="{00000000-0005-0000-0000-0000CA040000}"/>
    <cellStyle name="Normal 2 6 3 5 2" xfId="5839" xr:uid="{DF0E3358-E753-47A6-BED4-29A4340CC710}"/>
    <cellStyle name="Normal 2 6 3 5 2 2" xfId="26225" xr:uid="{8CBC7597-9E25-4985-AB21-CABF7A1CC924}"/>
    <cellStyle name="Normal 2 6 3 5 2 3" xfId="15246" xr:uid="{F9F030D3-C608-4F08-9C1C-0B51A7D277A5}"/>
    <cellStyle name="Normal 2 6 3 5 3" xfId="7699" xr:uid="{C45C4104-5723-49BB-8658-8B71663BE1F3}"/>
    <cellStyle name="Normal 2 6 3 5 3 2" xfId="18079" xr:uid="{4805201E-4483-45A6-80B7-2FACFD456AAC}"/>
    <cellStyle name="Normal 2 6 3 5 4" xfId="10532" xr:uid="{F588443A-6DD1-4DCF-9335-0C05F6C0E82B}"/>
    <cellStyle name="Normal 2 6 3 5 4 2" xfId="20912" xr:uid="{44532367-E5EB-47CF-A810-C3244C6410ED}"/>
    <cellStyle name="Normal 2 6 3 5 5" xfId="23804" xr:uid="{B831D932-89A5-497D-97E7-E8EFC916E333}"/>
    <cellStyle name="Normal 2 6 3 5 6" xfId="12962" xr:uid="{74DE7D1D-E440-4BEA-806A-E5800002F8B0}"/>
    <cellStyle name="Normal 2 6 3 6" xfId="2341" xr:uid="{00000000-0005-0000-0000-0000C5040000}"/>
    <cellStyle name="Normal 2 6 3 6 2" xfId="7467" xr:uid="{3A60FAA7-236C-4287-AADF-56E2DF722CB0}"/>
    <cellStyle name="Normal 2 6 3 6 2 2" xfId="17847" xr:uid="{791B2BBF-96B1-477D-BD65-FE70725DA7C6}"/>
    <cellStyle name="Normal 2 6 3 6 3" xfId="10300" xr:uid="{A010738C-6954-46F7-B0D6-5D8E10447902}"/>
    <cellStyle name="Normal 2 6 3 6 3 2" xfId="20680" xr:uid="{5CFF61F0-0CCD-4BE0-BA9F-5E49FCC5A30F}"/>
    <cellStyle name="Normal 2 6 3 6 4" xfId="24778" xr:uid="{5866C81F-BCDD-41B4-8389-503ADA704CF2}"/>
    <cellStyle name="Normal 2 6 3 6 5" xfId="15014" xr:uid="{B537DB6D-4B8B-4F24-A17E-59B8AA53E2D2}"/>
    <cellStyle name="Normal 2 6 3 7" xfId="3852" xr:uid="{2F0129F9-6EAF-4AAF-9CE7-DA34D158108D}"/>
    <cellStyle name="Normal 2 6 3 7 2" xfId="8684" xr:uid="{C55A7311-DEFF-40BB-AD48-3EC8C83781BC}"/>
    <cellStyle name="Normal 2 6 3 7 2 2" xfId="19064" xr:uid="{6D1693A2-58F9-4467-9713-1AAD0D03E2A2}"/>
    <cellStyle name="Normal 2 6 3 7 3" xfId="11517" xr:uid="{243DA632-E680-4E69-8C95-E06E0EAF6D1D}"/>
    <cellStyle name="Normal 2 6 3 7 3 2" xfId="21897" xr:uid="{864F57A7-5DC2-4353-9E34-85C3714B0248}"/>
    <cellStyle name="Normal 2 6 3 7 4" xfId="16231" xr:uid="{7A31CD01-4889-4F8B-B42B-1EC4E2C4D6B1}"/>
    <cellStyle name="Normal 2 6 3 8" xfId="5175" xr:uid="{8AE79431-F88A-4C41-B95B-4BA664C147B4}"/>
    <cellStyle name="Normal 2 6 3 8 2" xfId="14472" xr:uid="{40FFDD92-F8D1-4A22-A3DF-4E5C0A8744A6}"/>
    <cellStyle name="Normal 2 6 3 9" xfId="6925" xr:uid="{20101572-6AD5-4DB0-B4EC-D86429EB91A3}"/>
    <cellStyle name="Normal 2 6 3 9 2" xfId="17305" xr:uid="{83D1B01E-C56A-4CBA-A0AC-28D7157D2623}"/>
    <cellStyle name="Normal 2 6 4" xfId="825" xr:uid="{00000000-0005-0000-0000-0000E5040000}"/>
    <cellStyle name="Normal 2 6 4 2" xfId="3245" xr:uid="{00000000-0005-0000-0000-0000CC040000}"/>
    <cellStyle name="Normal 2 6 4 2 2" xfId="6302" xr:uid="{26AA86EE-97E0-48FA-85E2-64D1D01642DB}"/>
    <cellStyle name="Normal 2 6 4 2 2 2" xfId="27737" xr:uid="{62530CFF-EAD0-4DCC-8A0F-51132B070C03}"/>
    <cellStyle name="Normal 2 6 4 2 2 3" xfId="15871" xr:uid="{38DC05D0-1BDA-437F-9A6F-0B1EB9623D15}"/>
    <cellStyle name="Normal 2 6 4 2 3" xfId="8324" xr:uid="{66BF30D8-781F-4445-9403-8B1239B99C01}"/>
    <cellStyle name="Normal 2 6 4 2 3 2" xfId="18704" xr:uid="{696D15CB-68D5-4E6B-AC4E-F2E170C0BE1A}"/>
    <cellStyle name="Normal 2 6 4 2 4" xfId="11157" xr:uid="{9AADA220-B9CE-4749-AE31-CBC01B68FA08}"/>
    <cellStyle name="Normal 2 6 4 2 4 2" xfId="21537" xr:uid="{544947B8-8889-427F-98F8-7DB4E71898AA}"/>
    <cellStyle name="Normal 2 6 4 2 5" xfId="23671" xr:uid="{40D936BC-B2FB-444D-BA06-05C16CD95B47}"/>
    <cellStyle name="Normal 2 6 4 2 6" xfId="13792" xr:uid="{CD9279EA-FE4F-45C0-B021-898B07933199}"/>
    <cellStyle name="Normal 2 6 4 3" xfId="2748" xr:uid="{00000000-0005-0000-0000-0000CD040000}"/>
    <cellStyle name="Normal 2 6 4 3 2" xfId="5965" xr:uid="{3AC6F347-C68D-4FB4-8BD8-2118D9E8EF4B}"/>
    <cellStyle name="Normal 2 6 4 3 2 2" xfId="26000" xr:uid="{6407EC0A-CA09-4F54-A5DC-8C2C028A5521}"/>
    <cellStyle name="Normal 2 6 4 3 2 3" xfId="15418" xr:uid="{C193E26C-D856-4793-947D-EF2429FBC763}"/>
    <cellStyle name="Normal 2 6 4 3 3" xfId="7871" xr:uid="{1E3CF3CE-B1BC-4F2D-A7C8-61E4A10A365D}"/>
    <cellStyle name="Normal 2 6 4 3 3 2" xfId="18251" xr:uid="{8BD55EF0-2C46-4F9F-BF52-2E5AC363DFD0}"/>
    <cellStyle name="Normal 2 6 4 3 4" xfId="10704" xr:uid="{DF3A9D90-F1F1-4774-A6A8-BFA0FB02DDAB}"/>
    <cellStyle name="Normal 2 6 4 3 4 2" xfId="21084" xr:uid="{AECC2B9B-F637-458C-95D4-B8705547F79B}"/>
    <cellStyle name="Normal 2 6 4 3 5" xfId="25085" xr:uid="{F7D65038-43B7-4600-B665-FE61C3DC1D05}"/>
    <cellStyle name="Normal 2 6 4 3 6" xfId="13190" xr:uid="{9FF62838-0196-4BF7-8043-8AD349460ECA}"/>
    <cellStyle name="Normal 2 6 4 4" xfId="4173" xr:uid="{FAAE8149-8145-432C-B91A-EC872542167A}"/>
    <cellStyle name="Normal 2 6 4 4 2" xfId="8944" xr:uid="{A898C8CD-3D30-4C1C-ABD9-8656076B5A81}"/>
    <cellStyle name="Normal 2 6 4 4 2 2" xfId="19324" xr:uid="{1A9ED637-57DF-4EC7-8488-4C7592B288CF}"/>
    <cellStyle name="Normal 2 6 4 4 3" xfId="11777" xr:uid="{3183CE16-5648-42F3-904D-5A8528B42A9C}"/>
    <cellStyle name="Normal 2 6 4 4 3 2" xfId="22157" xr:uid="{D292C677-4EC5-461E-B23B-11316430DFAC}"/>
    <cellStyle name="Normal 2 6 4 4 4" xfId="24114" xr:uid="{4B28783D-BCF0-40D5-BA39-A0BD1889A410}"/>
    <cellStyle name="Normal 2 6 4 4 5" xfId="16491" xr:uid="{FCD70FC5-0B68-4997-9C12-BBFBD166F7A2}"/>
    <cellStyle name="Normal 2 6 4 5" xfId="5176" xr:uid="{7A080356-2637-46E2-A77E-82C5ACAE8493}"/>
    <cellStyle name="Normal 2 6 4 5 2" xfId="14473" xr:uid="{87F5C9D8-9A57-40FE-BC24-29C7BD440DC2}"/>
    <cellStyle name="Normal 2 6 4 6" xfId="6926" xr:uid="{1EB19ED3-15F7-414F-9F66-975C06046ACB}"/>
    <cellStyle name="Normal 2 6 4 6 2" xfId="17306" xr:uid="{E908B670-6EEE-4B27-A219-E53B7B9A3CCF}"/>
    <cellStyle name="Normal 2 6 4 7" xfId="9759" xr:uid="{BBF121FB-D7DF-4229-888D-58897BA66988}"/>
    <cellStyle name="Normal 2 6 4 7 2" xfId="20139" xr:uid="{A447422D-86A8-4D49-B623-57D91E1AC329}"/>
    <cellStyle name="Normal 2 6 4 8" xfId="23438" xr:uid="{2467AEF3-5330-47FD-87A4-229510FDA7FD}"/>
    <cellStyle name="Normal 2 6 4 9" xfId="12732" xr:uid="{4D9A41E0-523B-4A63-AEF3-98D8B656F6EC}"/>
    <cellStyle name="Normal 2 6 5" xfId="3246" xr:uid="{00000000-0005-0000-0000-0000CE040000}"/>
    <cellStyle name="Normal 2 6 5 2" xfId="4493" xr:uid="{A3DD9300-DFB9-4CFD-9A54-92274E601C4B}"/>
    <cellStyle name="Normal 2 6 5 2 2" xfId="9264" xr:uid="{DD784A69-7E3E-4F1A-AC82-8F6F1BD52311}"/>
    <cellStyle name="Normal 2 6 5 2 2 2" xfId="29249" xr:uid="{0D00306C-6116-4176-B54A-03C0D3AA4551}"/>
    <cellStyle name="Normal 2 6 5 2 2 3" xfId="19644" xr:uid="{F2CB09A6-383C-48D6-8D03-D7E890852381}"/>
    <cellStyle name="Normal 2 6 5 2 3" xfId="12097" xr:uid="{6A87C19B-A104-452B-9739-483A28C9AE79}"/>
    <cellStyle name="Normal 2 6 5 2 3 2" xfId="22477" xr:uid="{35392DE0-6C17-4AAF-B1BA-5476F364C1F7}"/>
    <cellStyle name="Normal 2 6 5 2 4" xfId="22644" xr:uid="{1DAD417C-CEC3-4A47-A424-5DFB07AF424F}"/>
    <cellStyle name="Normal 2 6 5 2 5" xfId="16811" xr:uid="{CDCBDCFE-1C6A-46F9-8B05-D7FB38E609D1}"/>
    <cellStyle name="Normal 2 6 5 3" xfId="6303" xr:uid="{D9E241B8-02A4-427F-8AE0-EEAB32CD3011}"/>
    <cellStyle name="Normal 2 6 5 3 2" xfId="28142" xr:uid="{5AE0B9C7-05E0-42CD-9E29-BCFC29DBD4C5}"/>
    <cellStyle name="Normal 2 6 5 3 3" xfId="15872" xr:uid="{F4E50B5F-0237-4929-B47F-EF36A19EE155}"/>
    <cellStyle name="Normal 2 6 5 4" xfId="8325" xr:uid="{EFFF14CB-F067-4F81-B899-6C534B5B4390}"/>
    <cellStyle name="Normal 2 6 5 4 2" xfId="18705" xr:uid="{13BEAD3E-CAD8-4E9A-8C8D-73BA059008A1}"/>
    <cellStyle name="Normal 2 6 5 5" xfId="11158" xr:uid="{8260038C-40B8-4B48-B86B-150E1BB7C91B}"/>
    <cellStyle name="Normal 2 6 5 5 2" xfId="21538" xr:uid="{5E4EEA9D-1019-4434-BE7E-77F65C173361}"/>
    <cellStyle name="Normal 2 6 5 6" xfId="25303" xr:uid="{C39A1771-4B7B-4FA5-A546-E3F549907874}"/>
    <cellStyle name="Normal 2 6 5 7" xfId="13793" xr:uid="{62094DEE-5D6A-4587-B5C3-6B51F53AC0CC}"/>
    <cellStyle name="Normal 2 6 6" xfId="2914" xr:uid="{00000000-0005-0000-0000-0000CF040000}"/>
    <cellStyle name="Normal 2 6 6 2" xfId="6099" xr:uid="{3F07CF2B-E2C3-4A94-86F5-C526D5A30387}"/>
    <cellStyle name="Normal 2 6 6 2 2" xfId="25845" xr:uid="{89030345-8F55-454A-84BA-BF49A031CD02}"/>
    <cellStyle name="Normal 2 6 6 2 3" xfId="15577" xr:uid="{ACA6E232-F876-4D2C-B3F8-1D3F6BDA8948}"/>
    <cellStyle name="Normal 2 6 6 3" xfId="8030" xr:uid="{42120A84-98C8-41ED-A11F-EB419CC9F1E1}"/>
    <cellStyle name="Normal 2 6 6 3 2" xfId="18410" xr:uid="{F02AD8A5-2195-4EF0-9E9F-3259ECBE80B4}"/>
    <cellStyle name="Normal 2 6 6 4" xfId="10863" xr:uid="{67350C24-62FC-42C2-9B15-1073360F93E2}"/>
    <cellStyle name="Normal 2 6 6 4 2" xfId="21243" xr:uid="{7586ABD7-1A9A-4747-83A4-C02958ED7CA3}"/>
    <cellStyle name="Normal 2 6 6 5" xfId="22687" xr:uid="{50EB29A5-FE3E-4EE9-8F15-737CE4DD97F0}"/>
    <cellStyle name="Normal 2 6 6 6" xfId="13430" xr:uid="{FB8F4C21-A5D5-4C65-A7E8-2622D69B734E}"/>
    <cellStyle name="Normal 2 6 7" xfId="2472" xr:uid="{00000000-0005-0000-0000-0000D0040000}"/>
    <cellStyle name="Normal 2 6 7 2" xfId="5759" xr:uid="{D2868D63-22F0-4956-A066-B914852ABDEE}"/>
    <cellStyle name="Normal 2 6 7 2 2" xfId="26262" xr:uid="{70223284-C886-43CC-B95C-40E37BC2C671}"/>
    <cellStyle name="Normal 2 6 7 2 3" xfId="15143" xr:uid="{34CDAF7D-28FF-4D89-9CFB-E0BDDA502805}"/>
    <cellStyle name="Normal 2 6 7 3" xfId="7596" xr:uid="{5893C7BC-E3C2-4EF6-8D7B-A10380A32821}"/>
    <cellStyle name="Normal 2 6 7 3 2" xfId="17976" xr:uid="{3F055587-DB80-4D3B-9368-A460981ED099}"/>
    <cellStyle name="Normal 2 6 7 4" xfId="10429" xr:uid="{B6AAA150-C551-43E3-8964-7E03F1AE4B5A}"/>
    <cellStyle name="Normal 2 6 7 4 2" xfId="20809" xr:uid="{E0EF6062-5071-41CB-889C-987F9B3E8377}"/>
    <cellStyle name="Normal 2 6 7 5" xfId="24537" xr:uid="{ABF28A36-FD7D-46E5-B605-AA7A948D3FC4}"/>
    <cellStyle name="Normal 2 6 7 6" xfId="12859" xr:uid="{A6F2CC7B-F5FD-4ACD-BBD6-115C96CC06F1}"/>
    <cellStyle name="Normal 2 6 8" xfId="2166" xr:uid="{00000000-0005-0000-0000-0000B9040000}"/>
    <cellStyle name="Normal 2 6 8 2" xfId="7292" xr:uid="{0EB573FA-EEF6-439E-A56B-BDBDAE879304}"/>
    <cellStyle name="Normal 2 6 8 2 2" xfId="17672" xr:uid="{4DC08CDF-9F03-44B1-AFD4-F6F5E2B029B7}"/>
    <cellStyle name="Normal 2 6 8 3" xfId="10125" xr:uid="{F5839759-13CE-4805-BB77-B640C64967FE}"/>
    <cellStyle name="Normal 2 6 8 3 2" xfId="20505" xr:uid="{578F8F1F-D0D9-4E82-AEDC-2E3008B84CE1}"/>
    <cellStyle name="Normal 2 6 8 4" xfId="22946" xr:uid="{3E25F616-C5F5-426E-A79E-6C9D09D93F12}"/>
    <cellStyle name="Normal 2 6 8 5" xfId="14839" xr:uid="{6735C330-4283-4D90-AC95-85E796A9B56E}"/>
    <cellStyle name="Normal 2 6 9" xfId="3951" xr:uid="{768BD1A0-E9FC-4057-8CB2-EEB941EB5E31}"/>
    <cellStyle name="Normal 2 6 9 2" xfId="8782" xr:uid="{E40725E7-E25B-4B86-978A-F410327532ED}"/>
    <cellStyle name="Normal 2 6 9 2 2" xfId="19162" xr:uid="{AABAA0C8-6D30-44E6-AFFD-FD33B4ACC440}"/>
    <cellStyle name="Normal 2 6 9 3" xfId="11615" xr:uid="{6C6BEF3B-A7BE-4192-8AFB-AC48CF963000}"/>
    <cellStyle name="Normal 2 6 9 3 2" xfId="21995" xr:uid="{BE8C2767-4BA7-4EEE-903C-B8C4D963EC10}"/>
    <cellStyle name="Normal 2 6 9 4" xfId="16329" xr:uid="{0B82CE58-B896-42FB-B2C2-EBDE2E302BD6}"/>
    <cellStyle name="Normal 2 7" xfId="826" xr:uid="{00000000-0005-0000-0000-0000E6040000}"/>
    <cellStyle name="Normal 2 7 10" xfId="5177" xr:uid="{9CD5321E-0D32-4E21-8C53-766D143E0BA3}"/>
    <cellStyle name="Normal 2 7 10 2" xfId="14474" xr:uid="{599DCDD7-1C0F-49D3-AEAE-1B75E1AE40C9}"/>
    <cellStyle name="Normal 2 7 11" xfId="6927" xr:uid="{80BB76AE-DDE6-4543-A159-C3E3623D1485}"/>
    <cellStyle name="Normal 2 7 11 2" xfId="17307" xr:uid="{AE83A673-8891-44DF-A0F1-AEE7ECD49F20}"/>
    <cellStyle name="Normal 2 7 12" xfId="9760" xr:uid="{6278D750-9C21-4CA5-B2B3-E9BDB0803732}"/>
    <cellStyle name="Normal 2 7 12 2" xfId="20140" xr:uid="{CE1E7404-7B0B-4E6D-92D2-BFBF115EE3DB}"/>
    <cellStyle name="Normal 2 7 13" xfId="25464" xr:uid="{DF6CD18B-2F2D-4207-8C69-DD24C3320652}"/>
    <cellStyle name="Normal 2 7 14" xfId="12412" xr:uid="{BD85830B-CE9E-45F5-AE23-751D67618F47}"/>
    <cellStyle name="Normal 2 7 15" xfId="29569" xr:uid="{F2A4C11B-61FF-44DA-8BB6-067397F32AA5}"/>
    <cellStyle name="Normal 2 7 2" xfId="827" xr:uid="{00000000-0005-0000-0000-0000E7040000}"/>
    <cellStyle name="Normal 2 7 2 10" xfId="6928" xr:uid="{4B2C54F7-1C4B-49F1-AF42-2B99EB4FF8AB}"/>
    <cellStyle name="Normal 2 7 2 10 2" xfId="17308" xr:uid="{E7C730BD-8187-4087-84C7-9A21F8D763A7}"/>
    <cellStyle name="Normal 2 7 2 11" xfId="9761" xr:uid="{30B3C8EE-236F-4D31-A8E1-C6229247C9D4}"/>
    <cellStyle name="Normal 2 7 2 11 2" xfId="20141" xr:uid="{8D265F91-367B-4C32-A21A-6320554103E3}"/>
    <cellStyle name="Normal 2 7 2 12" xfId="22857" xr:uid="{92EF549A-DD3C-46B0-BED7-0C9A1986C83C}"/>
    <cellStyle name="Normal 2 7 2 13" xfId="12472" xr:uid="{6962162F-A72E-489A-AFA8-D860B3AC8C11}"/>
    <cellStyle name="Normal 2 7 2 2" xfId="828" xr:uid="{00000000-0005-0000-0000-0000E8040000}"/>
    <cellStyle name="Normal 2 7 2 2 10" xfId="13037" xr:uid="{0AA01A78-69EF-4114-B2BB-B3045BE91DCA}"/>
    <cellStyle name="Normal 2 7 2 2 2" xfId="2754" xr:uid="{00000000-0005-0000-0000-0000D4040000}"/>
    <cellStyle name="Normal 2 7 2 2 2 2" xfId="3249" xr:uid="{00000000-0005-0000-0000-0000D5040000}"/>
    <cellStyle name="Normal 2 7 2 2 2 2 2" xfId="6306" xr:uid="{3F37FFE1-9605-425C-A216-C5C3766D8891}"/>
    <cellStyle name="Normal 2 7 2 2 2 2 2 2" xfId="27928" xr:uid="{71267D9A-AAD4-4888-BB0F-A6752B1171B8}"/>
    <cellStyle name="Normal 2 7 2 2 2 2 2 3" xfId="15875" xr:uid="{78DF3D38-9F73-439E-A287-89CE869E1EE0}"/>
    <cellStyle name="Normal 2 7 2 2 2 2 3" xfId="8328" xr:uid="{041AEE86-5E87-4121-BE6D-95B8ED5DBD23}"/>
    <cellStyle name="Normal 2 7 2 2 2 2 3 2" xfId="18708" xr:uid="{4FBD9496-DACD-4EED-A203-DAA1B518EB17}"/>
    <cellStyle name="Normal 2 7 2 2 2 2 4" xfId="11161" xr:uid="{D9DB168F-7EE2-4C16-A285-F74B1B4773A6}"/>
    <cellStyle name="Normal 2 7 2 2 2 2 4 2" xfId="21541" xr:uid="{B5176D5B-292B-41E6-931B-ABF05B42C01C}"/>
    <cellStyle name="Normal 2 7 2 2 2 2 5" xfId="23025" xr:uid="{3537CE86-360E-4CCD-8DF9-151C226AFF84}"/>
    <cellStyle name="Normal 2 7 2 2 2 2 6" xfId="13796" xr:uid="{C57A5B3F-A737-4DF9-8FE1-263A28DC07EB}"/>
    <cellStyle name="Normal 2 7 2 2 2 3" xfId="4316" xr:uid="{FFC00805-99EC-4945-BAD6-33C2B8920012}"/>
    <cellStyle name="Normal 2 7 2 2 2 3 2" xfId="9087" xr:uid="{2FF21747-EFA1-424C-8717-55E3A30DD691}"/>
    <cellStyle name="Normal 2 7 2 2 2 3 2 2" xfId="29130" xr:uid="{C3EF06AF-415D-4422-AF34-D98D777D4C72}"/>
    <cellStyle name="Normal 2 7 2 2 2 3 2 3" xfId="19467" xr:uid="{7C746684-E314-4401-AC36-5BD913A672F2}"/>
    <cellStyle name="Normal 2 7 2 2 2 3 3" xfId="11920" xr:uid="{BEA25E24-2834-4578-8A5A-5CCC0A8E9A15}"/>
    <cellStyle name="Normal 2 7 2 2 2 3 3 2" xfId="22300" xr:uid="{421306C6-8FF7-4983-9458-E7E6600E8567}"/>
    <cellStyle name="Normal 2 7 2 2 2 3 4" xfId="23092" xr:uid="{EA2CFD82-7F75-467D-A582-25A18A0DA923}"/>
    <cellStyle name="Normal 2 7 2 2 2 3 5" xfId="16634" xr:uid="{B3808F8F-BD78-4371-BDCC-E034C7C8F9E3}"/>
    <cellStyle name="Normal 2 7 2 2 2 4" xfId="5971" xr:uid="{FB91A383-B100-4FF6-986D-91A9D5125407}"/>
    <cellStyle name="Normal 2 7 2 2 2 4 2" xfId="28519" xr:uid="{F53A6796-1339-411E-9581-FBD442974032}"/>
    <cellStyle name="Normal 2 7 2 2 2 4 3" xfId="15424" xr:uid="{6136F13A-FDEC-48F1-B23C-C2ABD1E7BA13}"/>
    <cellStyle name="Normal 2 7 2 2 2 5" xfId="7877" xr:uid="{80A07288-7984-4F94-9DF1-0D50A1274AD2}"/>
    <cellStyle name="Normal 2 7 2 2 2 5 2" xfId="18257" xr:uid="{47E2FEC9-8946-4F38-8291-63337E373D72}"/>
    <cellStyle name="Normal 2 7 2 2 2 6" xfId="10710" xr:uid="{193B0A73-1D11-422A-941F-0024136F0454}"/>
    <cellStyle name="Normal 2 7 2 2 2 6 2" xfId="21090" xr:uid="{9EEF06D9-0239-4678-AAAE-3FE145793384}"/>
    <cellStyle name="Normal 2 7 2 2 2 7" xfId="23587" xr:uid="{85AD88BB-6EEB-4A4F-906C-9069C5A0D512}"/>
    <cellStyle name="Normal 2 7 2 2 2 8" xfId="13196" xr:uid="{05AAC9C7-D092-4CBE-9B97-DCB68CB9F745}"/>
    <cellStyle name="Normal 2 7 2 2 3" xfId="3250" xr:uid="{00000000-0005-0000-0000-0000D6040000}"/>
    <cellStyle name="Normal 2 7 2 2 3 2" xfId="4494" xr:uid="{7BD627DC-9A61-453D-ACA5-190C16C8BA58}"/>
    <cellStyle name="Normal 2 7 2 2 3 2 2" xfId="9265" xr:uid="{337D26E3-2CFF-44DF-8059-821F7436A063}"/>
    <cellStyle name="Normal 2 7 2 2 3 2 2 2" xfId="19645" xr:uid="{A8BF7C60-23AA-4BAD-856E-100679624A23}"/>
    <cellStyle name="Normal 2 7 2 2 3 2 3" xfId="12098" xr:uid="{45F0224D-3863-4BC9-B20B-7DA4569172ED}"/>
    <cellStyle name="Normal 2 7 2 2 3 2 3 2" xfId="22478" xr:uid="{9D8DCE35-9750-4647-8802-B78CB69B4E1A}"/>
    <cellStyle name="Normal 2 7 2 2 3 2 4" xfId="26916" xr:uid="{0E00F23F-E8BD-40B8-A638-5598DB5B40CE}"/>
    <cellStyle name="Normal 2 7 2 2 3 2 5" xfId="16812" xr:uid="{AEDEBC93-6A37-4253-BD9E-035FB4B64FFC}"/>
    <cellStyle name="Normal 2 7 2 2 3 3" xfId="6307" xr:uid="{1B540ABE-382E-4EC7-BA5C-B9B9D969EABB}"/>
    <cellStyle name="Normal 2 7 2 2 3 3 2" xfId="15876" xr:uid="{56368EE5-3F6A-4213-83FF-06A2867DD031}"/>
    <cellStyle name="Normal 2 7 2 2 3 4" xfId="8329" xr:uid="{FABF5BA2-20C0-4727-BF91-3E08B5C6729F}"/>
    <cellStyle name="Normal 2 7 2 2 3 4 2" xfId="18709" xr:uid="{34211832-17F7-48EC-9752-871DB117CE2D}"/>
    <cellStyle name="Normal 2 7 2 2 3 5" xfId="11162" xr:uid="{EB7CAB05-576E-4098-AF42-5091183ECBA8}"/>
    <cellStyle name="Normal 2 7 2 2 3 5 2" xfId="21542" xr:uid="{EEB8D7AF-A6F3-4E05-B5E4-4D7673A558B2}"/>
    <cellStyle name="Normal 2 7 2 2 3 6" xfId="25414" xr:uid="{F687B384-AE79-4E40-ACF7-96DD38E01573}"/>
    <cellStyle name="Normal 2 7 2 2 3 7" xfId="13797" xr:uid="{B8205858-621C-4A89-A6D0-6CD4FF70F5F2}"/>
    <cellStyle name="Normal 2 7 2 2 4" xfId="3248" xr:uid="{00000000-0005-0000-0000-0000D7040000}"/>
    <cellStyle name="Normal 2 7 2 2 4 2" xfId="6305" xr:uid="{F44F7A92-EB00-4577-AB9B-6F205BD23F40}"/>
    <cellStyle name="Normal 2 7 2 2 4 2 2" xfId="27917" xr:uid="{1DBC5BAF-9CEC-491A-B6F4-2B1B977C86E3}"/>
    <cellStyle name="Normal 2 7 2 2 4 2 3" xfId="15874" xr:uid="{2A5D3804-4633-46A2-805D-B7A2DB7B2E49}"/>
    <cellStyle name="Normal 2 7 2 2 4 3" xfId="8327" xr:uid="{54307EDA-67F1-427A-BB24-0EB4451AAEB4}"/>
    <cellStyle name="Normal 2 7 2 2 4 3 2" xfId="18707" xr:uid="{22B3AAA6-B0CB-4404-BE3B-6A68FA312A1E}"/>
    <cellStyle name="Normal 2 7 2 2 4 4" xfId="11160" xr:uid="{08ACD65D-F031-45DD-B78B-E46A9FAC5C6B}"/>
    <cellStyle name="Normal 2 7 2 2 4 4 2" xfId="21540" xr:uid="{E0164970-C186-4A02-A515-0B39605712D6}"/>
    <cellStyle name="Normal 2 7 2 2 4 5" xfId="24485" xr:uid="{FA6B8D25-7A74-4642-B974-C9AD3830C5D9}"/>
    <cellStyle name="Normal 2 7 2 2 4 6" xfId="13795" xr:uid="{D5B324C0-74E6-4D36-9245-B0A521637CD9}"/>
    <cellStyle name="Normal 2 7 2 2 5" xfId="4239" xr:uid="{95A930D3-0D9E-422E-8A05-F1CFFCAE1F41}"/>
    <cellStyle name="Normal 2 7 2 2 5 2" xfId="9010" xr:uid="{12507572-78BE-42B2-88EE-70516A173534}"/>
    <cellStyle name="Normal 2 7 2 2 5 2 2" xfId="29081" xr:uid="{34B9C282-239A-45F8-9330-F0CA98B202F8}"/>
    <cellStyle name="Normal 2 7 2 2 5 2 3" xfId="19390" xr:uid="{FC5FD584-7541-40A6-B047-72B200AA1381}"/>
    <cellStyle name="Normal 2 7 2 2 5 3" xfId="11843" xr:uid="{444A3CEB-84C5-4874-AB48-B6FDAADF5002}"/>
    <cellStyle name="Normal 2 7 2 2 5 3 2" xfId="22223" xr:uid="{D21C198F-4140-4E5F-89CB-3C60825A4E6B}"/>
    <cellStyle name="Normal 2 7 2 2 5 4" xfId="25376" xr:uid="{BA4ED903-B1AF-4D72-8482-B72971F1F96F}"/>
    <cellStyle name="Normal 2 7 2 2 5 5" xfId="16557" xr:uid="{1096B93B-F377-462B-910C-13E14BDBDE1B}"/>
    <cellStyle name="Normal 2 7 2 2 6" xfId="5179" xr:uid="{F43B598E-1922-42AA-B411-7F29ECE41F77}"/>
    <cellStyle name="Normal 2 7 2 2 6 2" xfId="25960" xr:uid="{4374242D-03D9-45EE-A426-050C499E5392}"/>
    <cellStyle name="Normal 2 7 2 2 6 3" xfId="14476" xr:uid="{E61BB159-C497-4CE4-9208-B4A7D076527F}"/>
    <cellStyle name="Normal 2 7 2 2 7" xfId="6929" xr:uid="{C5FC017B-1281-49EE-A7FE-AD0A58A8ADC7}"/>
    <cellStyle name="Normal 2 7 2 2 7 2" xfId="17309" xr:uid="{88D02D7B-FE1C-4365-A58C-6768F4BF4007}"/>
    <cellStyle name="Normal 2 7 2 2 8" xfId="9762" xr:uid="{B11F3A08-AE12-46CF-8956-93A3125E2059}"/>
    <cellStyle name="Normal 2 7 2 2 8 2" xfId="20142" xr:uid="{BECCE343-5413-41D5-832D-CC080D7D00BE}"/>
    <cellStyle name="Normal 2 7 2 2 9" xfId="24631" xr:uid="{F4A5E673-8448-497C-B47D-E193868297B6}"/>
    <cellStyle name="Normal 2 7 2 3" xfId="2753" xr:uid="{00000000-0005-0000-0000-0000D8040000}"/>
    <cellStyle name="Normal 2 7 2 3 2" xfId="3251" xr:uid="{00000000-0005-0000-0000-0000D9040000}"/>
    <cellStyle name="Normal 2 7 2 3 2 2" xfId="6308" xr:uid="{D7846180-0CE6-4D52-B0E8-C521F952BF80}"/>
    <cellStyle name="Normal 2 7 2 3 2 2 2" xfId="27135" xr:uid="{FD1AB626-FCD5-48E7-BF15-EA8B511346D6}"/>
    <cellStyle name="Normal 2 7 2 3 2 2 3" xfId="15877" xr:uid="{203FD30F-F50A-41A5-9390-74BDCEC03D87}"/>
    <cellStyle name="Normal 2 7 2 3 2 3" xfId="8330" xr:uid="{696E6586-97FD-41C9-9E2B-C0E6F980457E}"/>
    <cellStyle name="Normal 2 7 2 3 2 3 2" xfId="18710" xr:uid="{ECEB8EBD-9FFD-4FEB-9786-17316E7B1B69}"/>
    <cellStyle name="Normal 2 7 2 3 2 4" xfId="11163" xr:uid="{94B6BCF9-4A27-4BB5-A178-28D7027893A5}"/>
    <cellStyle name="Normal 2 7 2 3 2 4 2" xfId="21543" xr:uid="{49640450-8BF2-4513-87FD-CA86A1692F55}"/>
    <cellStyle name="Normal 2 7 2 3 2 5" xfId="22721" xr:uid="{DBF382B6-0D5E-447A-A53A-9AAA10F94EDE}"/>
    <cellStyle name="Normal 2 7 2 3 2 6" xfId="13798" xr:uid="{724F37EB-F72B-4E5A-8AA9-08FDC7AB0EDD}"/>
    <cellStyle name="Normal 2 7 2 3 3" xfId="4315" xr:uid="{958B0FC2-126E-4AE2-8755-60955BB885A8}"/>
    <cellStyle name="Normal 2 7 2 3 3 2" xfId="9086" xr:uid="{07750667-D396-40F9-9E90-590CA6AE19BA}"/>
    <cellStyle name="Normal 2 7 2 3 3 2 2" xfId="29129" xr:uid="{64D184F3-8750-4779-AD7E-3C2670C8C1F9}"/>
    <cellStyle name="Normal 2 7 2 3 3 2 3" xfId="19466" xr:uid="{C55BEBA8-7FED-4FA1-8824-1417E579C19D}"/>
    <cellStyle name="Normal 2 7 2 3 3 3" xfId="11919" xr:uid="{19790472-FDBF-4343-A908-D5227F327227}"/>
    <cellStyle name="Normal 2 7 2 3 3 3 2" xfId="22299" xr:uid="{D32F6789-4B33-4ACE-90BB-18E7DA31FC34}"/>
    <cellStyle name="Normal 2 7 2 3 3 4" xfId="24858" xr:uid="{A4FBD7FA-FBEE-4842-A1E8-43055A965CF0}"/>
    <cellStyle name="Normal 2 7 2 3 3 5" xfId="16633" xr:uid="{43E97128-EC23-4A9B-82E7-5DB4C68F61A8}"/>
    <cellStyle name="Normal 2 7 2 3 4" xfId="5970" xr:uid="{E37172F9-AF05-4B50-BE74-DDE24FC1ECFA}"/>
    <cellStyle name="Normal 2 7 2 3 4 2" xfId="28163" xr:uid="{FB7D729F-D05C-4CFB-AECB-578A7A0E111E}"/>
    <cellStyle name="Normal 2 7 2 3 4 3" xfId="15423" xr:uid="{4BC28C4B-2E55-4758-BFE3-FD794385D915}"/>
    <cellStyle name="Normal 2 7 2 3 5" xfId="7876" xr:uid="{CBC480B9-250E-4752-8C7E-FEECAD33E184}"/>
    <cellStyle name="Normal 2 7 2 3 5 2" xfId="18256" xr:uid="{02A38621-5D51-489E-A9C4-C0034C3E1E4F}"/>
    <cellStyle name="Normal 2 7 2 3 6" xfId="10709" xr:uid="{763846FE-D254-4051-A7F8-A6D9B0A23171}"/>
    <cellStyle name="Normal 2 7 2 3 6 2" xfId="21089" xr:uid="{DDE05959-F911-4E96-A639-A3E9431B0F94}"/>
    <cellStyle name="Normal 2 7 2 3 7" xfId="23814" xr:uid="{38386524-8898-4D1D-8213-35251C1FA35C}"/>
    <cellStyle name="Normal 2 7 2 3 8" xfId="13195" xr:uid="{E7CF5003-47AF-4ED3-860D-20AAD7A72CF2}"/>
    <cellStyle name="Normal 2 7 2 4" xfId="3252" xr:uid="{00000000-0005-0000-0000-0000DA040000}"/>
    <cellStyle name="Normal 2 7 2 4 2" xfId="4495" xr:uid="{2B5F4C4D-2964-42B1-AD6E-6EA6156723F7}"/>
    <cellStyle name="Normal 2 7 2 4 2 2" xfId="9266" xr:uid="{D616D958-AABB-4055-9283-BC0981066AD6}"/>
    <cellStyle name="Normal 2 7 2 4 2 2 2" xfId="19646" xr:uid="{B9F8553E-9544-4AB5-ACE8-E5AB115AB242}"/>
    <cellStyle name="Normal 2 7 2 4 2 3" xfId="12099" xr:uid="{7F8B9777-0E7F-483F-8DD2-A23E5BAAEF5C}"/>
    <cellStyle name="Normal 2 7 2 4 2 3 2" xfId="22479" xr:uid="{93CB87D0-516F-4877-83AC-812AAB80E25D}"/>
    <cellStyle name="Normal 2 7 2 4 2 4" xfId="27887" xr:uid="{0107E775-C3CD-4FC3-96E8-6B1CB5C16DB4}"/>
    <cellStyle name="Normal 2 7 2 4 2 5" xfId="16813" xr:uid="{BE278253-1BF1-4981-AE60-1A8A9A90622F}"/>
    <cellStyle name="Normal 2 7 2 4 3" xfId="6309" xr:uid="{C0BB7D75-75B0-4B27-983C-0A8D2EBD4C74}"/>
    <cellStyle name="Normal 2 7 2 4 3 2" xfId="15878" xr:uid="{DFDD26D1-8C76-4C15-A3F7-1E64C55A1AF7}"/>
    <cellStyle name="Normal 2 7 2 4 4" xfId="8331" xr:uid="{4C3E300F-EE99-4C21-84B3-C4E34C2CA8A5}"/>
    <cellStyle name="Normal 2 7 2 4 4 2" xfId="18711" xr:uid="{C7A34A52-4BA3-42AD-A9E5-0E328121B25C}"/>
    <cellStyle name="Normal 2 7 2 4 5" xfId="11164" xr:uid="{C46616C6-3F24-4C03-9C25-9968C2027064}"/>
    <cellStyle name="Normal 2 7 2 4 5 2" xfId="21544" xr:uid="{52474DD4-4027-48EB-9671-E06736DE8582}"/>
    <cellStyle name="Normal 2 7 2 4 6" xfId="25505" xr:uid="{8A7046FA-FA5B-4560-9DE0-3EDEFA402F35}"/>
    <cellStyle name="Normal 2 7 2 4 7" xfId="13799" xr:uid="{D460E849-04E3-45D2-A14A-FB0901FFCC33}"/>
    <cellStyle name="Normal 2 7 2 5" xfId="3247" xr:uid="{00000000-0005-0000-0000-0000DB040000}"/>
    <cellStyle name="Normal 2 7 2 5 2" xfId="6304" xr:uid="{BE4333F0-C05D-4B14-A1A1-E590D6EDBAD9}"/>
    <cellStyle name="Normal 2 7 2 5 2 2" xfId="28390" xr:uid="{0320A238-0342-4A14-AE2A-497B3DFF82F3}"/>
    <cellStyle name="Normal 2 7 2 5 2 3" xfId="15873" xr:uid="{9A287CA8-8C41-4746-9F51-AB1F2306AE2A}"/>
    <cellStyle name="Normal 2 7 2 5 3" xfId="8326" xr:uid="{272CD5A3-1B0C-4262-A382-8AF74FE454EA}"/>
    <cellStyle name="Normal 2 7 2 5 3 2" xfId="18706" xr:uid="{E38479BA-F997-4544-85B0-C83524F2BDFC}"/>
    <cellStyle name="Normal 2 7 2 5 4" xfId="11159" xr:uid="{C4428E8F-46A5-42B0-84F9-39E1F2CA2692}"/>
    <cellStyle name="Normal 2 7 2 5 4 2" xfId="21539" xr:uid="{497F2DA9-598E-44D7-B61B-D0ADA112B81D}"/>
    <cellStyle name="Normal 2 7 2 5 5" xfId="24352" xr:uid="{0A460A1E-0C6C-4332-9151-D6E996923AC3}"/>
    <cellStyle name="Normal 2 7 2 5 6" xfId="13794" xr:uid="{81B3E93F-8D5A-4A1F-A421-B8426C67CC60}"/>
    <cellStyle name="Normal 2 7 2 6" xfId="2547" xr:uid="{00000000-0005-0000-0000-0000DC040000}"/>
    <cellStyle name="Normal 2 7 2 6 2" xfId="5818" xr:uid="{1D674A74-CA68-4F14-86A3-852BD78DBF62}"/>
    <cellStyle name="Normal 2 7 2 6 2 2" xfId="26112" xr:uid="{3916A2C1-F727-448F-9949-3BC53CBA4AF7}"/>
    <cellStyle name="Normal 2 7 2 6 2 3" xfId="15218" xr:uid="{475B378D-4802-46C9-8541-141DE8D7A611}"/>
    <cellStyle name="Normal 2 7 2 6 3" xfId="7671" xr:uid="{27D543AE-D1E2-4C6C-896C-88156F2BB6EC}"/>
    <cellStyle name="Normal 2 7 2 6 3 2" xfId="18051" xr:uid="{CB20DE0A-CCB4-4FEF-838F-66D5180AC852}"/>
    <cellStyle name="Normal 2 7 2 6 4" xfId="10504" xr:uid="{D2745FDC-32DE-435B-A069-D6CA0C79EB48}"/>
    <cellStyle name="Normal 2 7 2 6 4 2" xfId="20884" xr:uid="{9D7CF0B2-9F8D-42D6-8A93-0AA390D6A34A}"/>
    <cellStyle name="Normal 2 7 2 6 5" xfId="24541" xr:uid="{2F47A91F-BD5F-49D3-8DAE-B69289587EBE}"/>
    <cellStyle name="Normal 2 7 2 6 6" xfId="12934" xr:uid="{000E4F26-F5E8-4094-B174-BBE61AFB4D3B}"/>
    <cellStyle name="Normal 2 7 2 7" xfId="2241" xr:uid="{00000000-0005-0000-0000-0000D2040000}"/>
    <cellStyle name="Normal 2 7 2 7 2" xfId="7367" xr:uid="{5119E13D-4E0E-4D76-8686-5B4526C0C1C7}"/>
    <cellStyle name="Normal 2 7 2 7 2 2" xfId="17747" xr:uid="{FCBA4D9A-FBF7-413B-9350-E19F6DCDCF95}"/>
    <cellStyle name="Normal 2 7 2 7 3" xfId="10200" xr:uid="{29268BB4-8542-4ACA-8912-943E50217DC3}"/>
    <cellStyle name="Normal 2 7 2 7 3 2" xfId="20580" xr:uid="{EF86BB97-B758-4ECF-97B9-1B9AB3D18A92}"/>
    <cellStyle name="Normal 2 7 2 7 4" xfId="24474" xr:uid="{2995AD3E-C9A3-4DBC-B784-99DCCD2CE1FF}"/>
    <cellStyle name="Normal 2 7 2 7 5" xfId="14914" xr:uid="{E726648D-85AB-46CF-86E5-5E3FFD70D0FC}"/>
    <cellStyle name="Normal 2 7 2 8" xfId="3794" xr:uid="{CF4F2132-8A0C-43A3-AB68-C933D526D158}"/>
    <cellStyle name="Normal 2 7 2 8 2" xfId="8629" xr:uid="{5B1BB51F-279A-4AF4-B10A-FFDCE55D05F7}"/>
    <cellStyle name="Normal 2 7 2 8 2 2" xfId="19009" xr:uid="{8D5C05B3-37CC-436B-981B-569D3B6C4AFF}"/>
    <cellStyle name="Normal 2 7 2 8 3" xfId="11462" xr:uid="{A4089863-9C82-4C13-BBA9-39443F4DBAC3}"/>
    <cellStyle name="Normal 2 7 2 8 3 2" xfId="21842" xr:uid="{3FBA34BC-2463-474C-8466-B15DFC67BEB4}"/>
    <cellStyle name="Normal 2 7 2 8 4" xfId="16176" xr:uid="{A4FEF638-BB73-444C-A4F9-7A2B01095EAC}"/>
    <cellStyle name="Normal 2 7 2 9" xfId="5178" xr:uid="{E5D43967-6CEF-4691-8C42-561CDAC6057C}"/>
    <cellStyle name="Normal 2 7 2 9 2" xfId="14475" xr:uid="{99C5F3F4-F27D-484C-98C2-80557E391747}"/>
    <cellStyle name="Normal 2 7 3" xfId="829" xr:uid="{00000000-0005-0000-0000-0000E9040000}"/>
    <cellStyle name="Normal 2 7 3 10" xfId="9763" xr:uid="{B80564E9-6480-4D14-BCE7-7C080664B2B4}"/>
    <cellStyle name="Normal 2 7 3 10 2" xfId="20143" xr:uid="{556952A2-9939-4C12-B86B-39B9853E10B0}"/>
    <cellStyle name="Normal 2 7 3 11" xfId="25523" xr:uid="{234A48C0-02A8-44E1-B3E7-3323B0C7D3D2}"/>
    <cellStyle name="Normal 2 7 3 12" xfId="12575" xr:uid="{00020838-BBC7-41F8-BCA5-E57A9E4B56FE}"/>
    <cellStyle name="Normal 2 7 3 2" xfId="2755" xr:uid="{00000000-0005-0000-0000-0000DE040000}"/>
    <cellStyle name="Normal 2 7 3 2 2" xfId="3254" xr:uid="{00000000-0005-0000-0000-0000DF040000}"/>
    <cellStyle name="Normal 2 7 3 2 2 2" xfId="6311" xr:uid="{51EB6BFC-00E1-4ED8-B0FF-AB5DAADD7864}"/>
    <cellStyle name="Normal 2 7 3 2 2 2 2" xfId="28631" xr:uid="{7D93899E-8F71-4234-AB8C-7C54CC5863CC}"/>
    <cellStyle name="Normal 2 7 3 2 2 2 3" xfId="15880" xr:uid="{6E851EF1-83F0-43C0-8E48-F0C74D9CA53E}"/>
    <cellStyle name="Normal 2 7 3 2 2 3" xfId="8333" xr:uid="{0F84327D-3644-4CD7-BEDF-5CD88CF5F3C7}"/>
    <cellStyle name="Normal 2 7 3 2 2 3 2" xfId="18713" xr:uid="{3CEFA913-4086-4620-8FAE-29374E0926BB}"/>
    <cellStyle name="Normal 2 7 3 2 2 4" xfId="11166" xr:uid="{5DD1EFA7-030D-4944-B43B-A633D59FF435}"/>
    <cellStyle name="Normal 2 7 3 2 2 4 2" xfId="21546" xr:uid="{C0EFD3DF-1AD3-44C5-A3C0-412CBDBD60D2}"/>
    <cellStyle name="Normal 2 7 3 2 2 5" xfId="23551" xr:uid="{CE5A8228-E08C-48A3-9221-6D39D333AAE2}"/>
    <cellStyle name="Normal 2 7 3 2 2 6" xfId="13801" xr:uid="{8F3BFDAD-E95B-439F-AF44-3DD15009B399}"/>
    <cellStyle name="Normal 2 7 3 2 3" xfId="4317" xr:uid="{F0FA149B-8459-42D0-8CB6-1F65390FA2E6}"/>
    <cellStyle name="Normal 2 7 3 2 3 2" xfId="9088" xr:uid="{13EE7781-CB1A-48FF-8B60-CAD4EAC598A7}"/>
    <cellStyle name="Normal 2 7 3 2 3 2 2" xfId="29131" xr:uid="{68BB0749-92B9-49EC-89BD-AA5009509809}"/>
    <cellStyle name="Normal 2 7 3 2 3 2 3" xfId="19468" xr:uid="{6B2CA347-D3CE-4655-9B76-DF7270573970}"/>
    <cellStyle name="Normal 2 7 3 2 3 3" xfId="11921" xr:uid="{0AE48217-5F93-410B-827C-64764A3D87CE}"/>
    <cellStyle name="Normal 2 7 3 2 3 3 2" xfId="22301" xr:uid="{264AD89D-73AB-4AAD-874F-8B4282D5C1CF}"/>
    <cellStyle name="Normal 2 7 3 2 3 4" xfId="25533" xr:uid="{3DC2F328-4B81-425C-ABF4-704C59C8F081}"/>
    <cellStyle name="Normal 2 7 3 2 3 5" xfId="16635" xr:uid="{5BA5B6DA-B259-4A1D-A4F2-1E8888B6843A}"/>
    <cellStyle name="Normal 2 7 3 2 4" xfId="5972" xr:uid="{449DB9B6-AF5A-4D70-90FE-048BB77B6718}"/>
    <cellStyle name="Normal 2 7 3 2 4 2" xfId="27621" xr:uid="{511F04B6-3E27-4407-A4D8-8D70F34EFFF4}"/>
    <cellStyle name="Normal 2 7 3 2 4 3" xfId="15425" xr:uid="{6102C36C-5A29-4F8C-AB06-1B403F2FD649}"/>
    <cellStyle name="Normal 2 7 3 2 5" xfId="7878" xr:uid="{A229218C-02A5-47B0-AA7C-571FC337C148}"/>
    <cellStyle name="Normal 2 7 3 2 5 2" xfId="18258" xr:uid="{B84E5EFA-F2D4-4E1C-BD6A-A7951DD11C32}"/>
    <cellStyle name="Normal 2 7 3 2 6" xfId="10711" xr:uid="{E8EC6D97-24ED-43E3-8522-4A0D809F1DB6}"/>
    <cellStyle name="Normal 2 7 3 2 6 2" xfId="21091" xr:uid="{22073319-E475-4888-823F-028CED0905C3}"/>
    <cellStyle name="Normal 2 7 3 2 7" xfId="23711" xr:uid="{8BCE977C-02D7-4091-AC63-AB94B7E90B71}"/>
    <cellStyle name="Normal 2 7 3 2 8" xfId="13197" xr:uid="{F715D9B3-3B00-4753-ADC4-EEA5AFCB12BF}"/>
    <cellStyle name="Normal 2 7 3 3" xfId="3255" xr:uid="{00000000-0005-0000-0000-0000E0040000}"/>
    <cellStyle name="Normal 2 7 3 3 2" xfId="4496" xr:uid="{E44E24F4-11E3-4C63-B085-E40DE17F6EF7}"/>
    <cellStyle name="Normal 2 7 3 3 2 2" xfId="9267" xr:uid="{F607B122-C1DC-445F-8A88-5E4BE4912255}"/>
    <cellStyle name="Normal 2 7 3 3 2 2 2" xfId="29250" xr:uid="{50F3BC27-435C-4D98-8E31-8F9014CC22C4}"/>
    <cellStyle name="Normal 2 7 3 3 2 2 3" xfId="19647" xr:uid="{DFF9221F-6C54-433A-8154-CDBBD1F490E1}"/>
    <cellStyle name="Normal 2 7 3 3 2 3" xfId="12100" xr:uid="{2C3F255D-9EF4-41F8-B486-1B90CA5CE5DC}"/>
    <cellStyle name="Normal 2 7 3 3 2 3 2" xfId="22480" xr:uid="{6B6B44B1-77DA-4CC4-85E4-7343FE41ED86}"/>
    <cellStyle name="Normal 2 7 3 3 2 4" xfId="25585" xr:uid="{0618D42F-60BE-4BC9-A9C5-E2DD27C26C4E}"/>
    <cellStyle name="Normal 2 7 3 3 2 5" xfId="16814" xr:uid="{FD6B4A63-97D0-4A7C-9618-E0F47BC35482}"/>
    <cellStyle name="Normal 2 7 3 3 3" xfId="6312" xr:uid="{F7B8C740-69D5-45D4-B54F-8FF7F200BF30}"/>
    <cellStyle name="Normal 2 7 3 3 3 2" xfId="27028" xr:uid="{CF63DFF2-DF2D-42A9-9CB0-6897F9DAEC31}"/>
    <cellStyle name="Normal 2 7 3 3 3 3" xfId="15881" xr:uid="{8F12AE2C-93C4-4022-9E00-C55DC14BC030}"/>
    <cellStyle name="Normal 2 7 3 3 4" xfId="8334" xr:uid="{29056D99-3D36-4375-A602-B939E0A4C136}"/>
    <cellStyle name="Normal 2 7 3 3 4 2" xfId="18714" xr:uid="{37A61D48-0330-4E70-966F-C37E4E2BC657}"/>
    <cellStyle name="Normal 2 7 3 3 5" xfId="11167" xr:uid="{83932395-17B4-46E8-945E-51CB87C17AAA}"/>
    <cellStyle name="Normal 2 7 3 3 5 2" xfId="21547" xr:uid="{DDB4E08E-1B10-476A-8A94-73E0C7AA389E}"/>
    <cellStyle name="Normal 2 7 3 3 6" xfId="22992" xr:uid="{AA3E6471-6B09-49D6-A1FA-316B52C2DC9E}"/>
    <cellStyle name="Normal 2 7 3 3 7" xfId="13802" xr:uid="{9BA4A25F-A6CF-4C2A-834C-A66F837A42E3}"/>
    <cellStyle name="Normal 2 7 3 4" xfId="3253" xr:uid="{00000000-0005-0000-0000-0000E1040000}"/>
    <cellStyle name="Normal 2 7 3 4 2" xfId="6310" xr:uid="{952B3B49-6784-4F40-88F5-B4F972EA4693}"/>
    <cellStyle name="Normal 2 7 3 4 2 2" xfId="27914" xr:uid="{45FB4DDF-06EC-4EA8-A9DA-793E40797DBA}"/>
    <cellStyle name="Normal 2 7 3 4 2 3" xfId="15879" xr:uid="{EDEC2EC9-F75A-46B8-BD61-C2A06F311FD2}"/>
    <cellStyle name="Normal 2 7 3 4 3" xfId="8332" xr:uid="{F64895AA-6DC0-474D-BB42-ADCFC5A3F235}"/>
    <cellStyle name="Normal 2 7 3 4 3 2" xfId="18712" xr:uid="{C5D09A53-FC8F-4CBB-B471-31D3C50B273E}"/>
    <cellStyle name="Normal 2 7 3 4 4" xfId="11165" xr:uid="{13B95295-4270-4165-818B-1F05CFA39F6C}"/>
    <cellStyle name="Normal 2 7 3 4 4 2" xfId="21545" xr:uid="{DC6DCDA5-83C2-47D6-B40F-B441C545DE85}"/>
    <cellStyle name="Normal 2 7 3 4 5" xfId="25474" xr:uid="{628DC834-128B-46BA-AE94-946C6D07CD2C}"/>
    <cellStyle name="Normal 2 7 3 4 6" xfId="13800" xr:uid="{6D95D2C3-CFCA-4A68-848A-C0045636431B}"/>
    <cellStyle name="Normal 2 7 3 5" xfId="2590" xr:uid="{00000000-0005-0000-0000-0000E2040000}"/>
    <cellStyle name="Normal 2 7 3 5 2" xfId="5854" xr:uid="{6E5D7FC6-BC25-4F64-AB3B-18F95C472E62}"/>
    <cellStyle name="Normal 2 7 3 5 2 2" xfId="26540" xr:uid="{E929C846-2174-423E-BB86-4AA789DAD5AC}"/>
    <cellStyle name="Normal 2 7 3 5 2 3" xfId="15261" xr:uid="{E40C3F2D-C75D-4D37-AC44-D064C4E43DA4}"/>
    <cellStyle name="Normal 2 7 3 5 3" xfId="7714" xr:uid="{28919E85-E930-481E-A738-005C65D7CD08}"/>
    <cellStyle name="Normal 2 7 3 5 3 2" xfId="18094" xr:uid="{5EE22060-DB55-4D74-A870-5D7A5BC55274}"/>
    <cellStyle name="Normal 2 7 3 5 4" xfId="10547" xr:uid="{659A77B6-F830-4D39-A48E-6409F1F0594B}"/>
    <cellStyle name="Normal 2 7 3 5 4 2" xfId="20927" xr:uid="{5D7F621F-D49F-498F-9F7F-7378F1476F5E}"/>
    <cellStyle name="Normal 2 7 3 5 5" xfId="24547" xr:uid="{A5313C3F-96EE-4060-8783-66ECE116BCDA}"/>
    <cellStyle name="Normal 2 7 3 5 6" xfId="12977" xr:uid="{D7BC3DB9-57B9-4FA4-BDE3-AB038564B4B9}"/>
    <cellStyle name="Normal 2 7 3 6" xfId="2342" xr:uid="{00000000-0005-0000-0000-0000DD040000}"/>
    <cellStyle name="Normal 2 7 3 6 2" xfId="7468" xr:uid="{EB054676-16DD-4F99-B06F-880B10F30D6E}"/>
    <cellStyle name="Normal 2 7 3 6 2 2" xfId="17848" xr:uid="{5A3B8AB1-C0FD-4381-B1C0-759725456496}"/>
    <cellStyle name="Normal 2 7 3 6 3" xfId="10301" xr:uid="{59752E6B-2F9C-422B-A5CF-BF244108AB63}"/>
    <cellStyle name="Normal 2 7 3 6 3 2" xfId="20681" xr:uid="{EFC3C9AC-DD31-49D7-A76B-6630B741ADB7}"/>
    <cellStyle name="Normal 2 7 3 6 4" xfId="24342" xr:uid="{6C2B060D-7F3F-43EA-90DF-811375E8A8DA}"/>
    <cellStyle name="Normal 2 7 3 6 5" xfId="15015" xr:uid="{52151680-D1F4-47E0-B0B6-AC16A955DE7D}"/>
    <cellStyle name="Normal 2 7 3 7" xfId="3853" xr:uid="{59876A13-9C9B-4479-82D9-3B4487A30E85}"/>
    <cellStyle name="Normal 2 7 3 7 2" xfId="8685" xr:uid="{DAEF771C-46E2-4656-9534-C313BFDCC933}"/>
    <cellStyle name="Normal 2 7 3 7 2 2" xfId="19065" xr:uid="{A9F8AFBB-20CF-4D39-A663-20579B9E6A4C}"/>
    <cellStyle name="Normal 2 7 3 7 3" xfId="11518" xr:uid="{E53E25F0-554F-4C03-B995-6B4032C65344}"/>
    <cellStyle name="Normal 2 7 3 7 3 2" xfId="21898" xr:uid="{F2F52DF5-D904-4A85-8BA8-3EEEF873E7E4}"/>
    <cellStyle name="Normal 2 7 3 7 4" xfId="16232" xr:uid="{010B7F2A-24A7-459F-B56F-250D84FB8E56}"/>
    <cellStyle name="Normal 2 7 3 8" xfId="5180" xr:uid="{22912720-0D4C-46AF-8639-04244B5F8F4E}"/>
    <cellStyle name="Normal 2 7 3 8 2" xfId="14477" xr:uid="{448BDAA4-27CE-4B7A-8C21-14DB037BD217}"/>
    <cellStyle name="Normal 2 7 3 9" xfId="6930" xr:uid="{AACDEF32-BE4B-4B88-8424-71DD3D415B58}"/>
    <cellStyle name="Normal 2 7 3 9 2" xfId="17310" xr:uid="{060F623E-363F-4BD7-A35D-5DC56C34B0B3}"/>
    <cellStyle name="Normal 2 7 4" xfId="830" xr:uid="{00000000-0005-0000-0000-0000EA040000}"/>
    <cellStyle name="Normal 2 7 4 2" xfId="3256" xr:uid="{00000000-0005-0000-0000-0000E4040000}"/>
    <cellStyle name="Normal 2 7 4 2 2" xfId="6313" xr:uid="{71CEE823-4AD0-4944-A0A5-A0BF88293776}"/>
    <cellStyle name="Normal 2 7 4 2 2 2" xfId="27389" xr:uid="{CEE0CC8A-EEE2-4444-A522-E668DFDF64DE}"/>
    <cellStyle name="Normal 2 7 4 2 2 3" xfId="15882" xr:uid="{8ADAA1E4-6B32-495F-A7DE-CD304107210B}"/>
    <cellStyle name="Normal 2 7 4 2 3" xfId="8335" xr:uid="{8FC6695D-EC43-4BDE-93D5-305C82CFB52A}"/>
    <cellStyle name="Normal 2 7 4 2 3 2" xfId="18715" xr:uid="{95E66D1D-0F3B-4CC6-A376-6951F4876EF2}"/>
    <cellStyle name="Normal 2 7 4 2 4" xfId="11168" xr:uid="{5DF6F997-CD37-4F51-964E-33446D081265}"/>
    <cellStyle name="Normal 2 7 4 2 4 2" xfId="21548" xr:uid="{59983315-2332-4F8C-8208-D6E0014BC384}"/>
    <cellStyle name="Normal 2 7 4 2 5" xfId="25428" xr:uid="{D0E63B7D-5BC9-4688-B9CF-6746F6EEBEEF}"/>
    <cellStyle name="Normal 2 7 4 2 6" xfId="13803" xr:uid="{CD06FEB9-D84B-4249-912F-F1263917FFA9}"/>
    <cellStyle name="Normal 2 7 4 3" xfId="2752" xr:uid="{00000000-0005-0000-0000-0000E5040000}"/>
    <cellStyle name="Normal 2 7 4 3 2" xfId="5969" xr:uid="{145B2AC7-E138-4228-AF58-40C3AD233F72}"/>
    <cellStyle name="Normal 2 7 4 3 2 2" xfId="26516" xr:uid="{2A85577B-91D0-4CCF-98A7-397E250A4C3F}"/>
    <cellStyle name="Normal 2 7 4 3 2 3" xfId="15422" xr:uid="{848982D3-A451-47CB-8014-C2530F0784D8}"/>
    <cellStyle name="Normal 2 7 4 3 3" xfId="7875" xr:uid="{B71A9E4B-A303-4E37-BFF9-85C5EC5891C9}"/>
    <cellStyle name="Normal 2 7 4 3 3 2" xfId="18255" xr:uid="{228DDBD2-EFCA-4FF2-A944-A65244689CC1}"/>
    <cellStyle name="Normal 2 7 4 3 4" xfId="10708" xr:uid="{50A21E25-123A-4EC3-B4DC-ABCE8859B544}"/>
    <cellStyle name="Normal 2 7 4 3 4 2" xfId="21088" xr:uid="{8ED9BA2A-D7B1-4CF3-AFD0-84C83C86077C}"/>
    <cellStyle name="Normal 2 7 4 3 5" xfId="23977" xr:uid="{8EB8C2B8-786A-42D6-9143-5D4DFD9BFC73}"/>
    <cellStyle name="Normal 2 7 4 3 6" xfId="13194" xr:uid="{515F9088-1B79-40D4-8535-FE257CE33DE7}"/>
    <cellStyle name="Normal 2 7 4 4" xfId="4174" xr:uid="{8AC50F76-D3E6-41CF-9C06-029A048ABCE8}"/>
    <cellStyle name="Normal 2 7 4 4 2" xfId="8945" xr:uid="{772C9F48-4D58-4B83-A954-095A564A0D15}"/>
    <cellStyle name="Normal 2 7 4 4 2 2" xfId="19325" xr:uid="{F71795C8-7D43-4499-B687-6A053FA1DE38}"/>
    <cellStyle name="Normal 2 7 4 4 3" xfId="11778" xr:uid="{1638D4BF-F1C5-4F51-B1FC-B5BD54ABF90A}"/>
    <cellStyle name="Normal 2 7 4 4 3 2" xfId="22158" xr:uid="{AF0389C7-E3B2-4F45-870B-8DC1F1EEA5B3}"/>
    <cellStyle name="Normal 2 7 4 4 4" xfId="25048" xr:uid="{7CC9B72E-3642-44F3-AF24-C6D0606626FF}"/>
    <cellStyle name="Normal 2 7 4 4 5" xfId="16492" xr:uid="{8F2EC2B8-9FE6-40E7-A228-62ED530AC17F}"/>
    <cellStyle name="Normal 2 7 4 5" xfId="5181" xr:uid="{717DE2C8-2F2E-4098-81A0-E0FA74614B37}"/>
    <cellStyle name="Normal 2 7 4 5 2" xfId="14478" xr:uid="{E74B6E9E-DE02-443A-B853-CFDBE2F2BB9D}"/>
    <cellStyle name="Normal 2 7 4 6" xfId="6931" xr:uid="{3B77EAA3-7C6C-4770-9571-6AC26DFBFF32}"/>
    <cellStyle name="Normal 2 7 4 6 2" xfId="17311" xr:uid="{F461C47C-701C-47D3-BA57-45790E5533C4}"/>
    <cellStyle name="Normal 2 7 4 7" xfId="9764" xr:uid="{FB8127CE-A3A1-4439-98A8-ECC6B82A8295}"/>
    <cellStyle name="Normal 2 7 4 7 2" xfId="20144" xr:uid="{5AF0005F-F0E6-4D89-9C47-D2C9BB2CD303}"/>
    <cellStyle name="Normal 2 7 4 8" xfId="22993" xr:uid="{562F3934-A9DB-4292-8085-6013FA723BAD}"/>
    <cellStyle name="Normal 2 7 4 9" xfId="12733" xr:uid="{3125FADE-A930-44DF-8690-A3014C853D23}"/>
    <cellStyle name="Normal 2 7 5" xfId="3257" xr:uid="{00000000-0005-0000-0000-0000E6040000}"/>
    <cellStyle name="Normal 2 7 5 2" xfId="4497" xr:uid="{6B1E980C-131C-4198-B764-D6BE5D211DA5}"/>
    <cellStyle name="Normal 2 7 5 2 2" xfId="9268" xr:uid="{B7AAB0C6-24BF-4D46-9AA8-24A20F188FDA}"/>
    <cellStyle name="Normal 2 7 5 2 2 2" xfId="29251" xr:uid="{E4734FF7-FCA2-4419-9732-777445AC6B10}"/>
    <cellStyle name="Normal 2 7 5 2 2 3" xfId="19648" xr:uid="{AE84BA61-752F-4654-AE01-737BED40B691}"/>
    <cellStyle name="Normal 2 7 5 2 3" xfId="12101" xr:uid="{DB0328AF-7516-46F1-91E1-E91A6AB86926}"/>
    <cellStyle name="Normal 2 7 5 2 3 2" xfId="22481" xr:uid="{DFB245FF-558E-4727-AEC3-34DB84043612}"/>
    <cellStyle name="Normal 2 7 5 2 4" xfId="25418" xr:uid="{749BA87B-9475-4996-BE56-534F2E8B02B8}"/>
    <cellStyle name="Normal 2 7 5 2 5" xfId="16815" xr:uid="{C9A14064-E63B-40C9-A73D-AFE5C51F8BEF}"/>
    <cellStyle name="Normal 2 7 5 3" xfId="6314" xr:uid="{016DB043-5EF2-4057-AF73-300D6DBDEF75}"/>
    <cellStyle name="Normal 2 7 5 3 2" xfId="26475" xr:uid="{13D0BCA5-0E56-4BC8-9755-AC8E6E21A552}"/>
    <cellStyle name="Normal 2 7 5 3 3" xfId="15883" xr:uid="{B0344709-8316-48B7-9700-1B797A8C7642}"/>
    <cellStyle name="Normal 2 7 5 4" xfId="8336" xr:uid="{4DA050E3-2232-4805-BC13-40346E73E54B}"/>
    <cellStyle name="Normal 2 7 5 4 2" xfId="18716" xr:uid="{A976D288-5856-4ED8-804A-4ECF8534B765}"/>
    <cellStyle name="Normal 2 7 5 5" xfId="11169" xr:uid="{DA5D3750-153B-426B-9D39-B81E3AAF7F63}"/>
    <cellStyle name="Normal 2 7 5 5 2" xfId="21549" xr:uid="{0C6072E1-0399-40E2-BDF9-50D23FE32DFC}"/>
    <cellStyle name="Normal 2 7 5 6" xfId="24231" xr:uid="{8C853527-3A85-4D80-A47F-7032AA059977}"/>
    <cellStyle name="Normal 2 7 5 7" xfId="13804" xr:uid="{0838E1E9-5B0D-41A5-A8FD-58D14A45CBB8}"/>
    <cellStyle name="Normal 2 7 6" xfId="2915" xr:uid="{00000000-0005-0000-0000-0000E7040000}"/>
    <cellStyle name="Normal 2 7 6 2" xfId="6100" xr:uid="{A72DA3E3-628A-466B-B484-2AD061942FF4}"/>
    <cellStyle name="Normal 2 7 6 2 2" xfId="26187" xr:uid="{E3525FCE-0E8B-4363-86AA-5DB0CA30EAC7}"/>
    <cellStyle name="Normal 2 7 6 2 3" xfId="15578" xr:uid="{AD7A8575-854D-44EA-B785-2F1001A2A045}"/>
    <cellStyle name="Normal 2 7 6 3" xfId="8031" xr:uid="{8C399678-619D-4551-9E61-7E718BD25A05}"/>
    <cellStyle name="Normal 2 7 6 3 2" xfId="18411" xr:uid="{B105745C-B71D-49AF-A6E4-9531ED33804E}"/>
    <cellStyle name="Normal 2 7 6 4" xfId="10864" xr:uid="{A3744CBC-45DE-4DAA-BA85-096F6E9261F1}"/>
    <cellStyle name="Normal 2 7 6 4 2" xfId="21244" xr:uid="{E6A6B3B1-E09F-4A41-954C-56180BE9BB5F}"/>
    <cellStyle name="Normal 2 7 6 5" xfId="23487" xr:uid="{ED24D4F5-7011-4B51-BC0D-6F22A62E844E}"/>
    <cellStyle name="Normal 2 7 6 6" xfId="13431" xr:uid="{F9DC699A-8F1C-4AE1-9057-A1937D783382}"/>
    <cellStyle name="Normal 2 7 7" xfId="2487" xr:uid="{00000000-0005-0000-0000-0000E8040000}"/>
    <cellStyle name="Normal 2 7 7 2" xfId="5771" xr:uid="{AC1B6218-AD1E-4FB2-B01B-3690B7A69759}"/>
    <cellStyle name="Normal 2 7 7 2 2" xfId="28750" xr:uid="{00B60B50-D380-4FF6-9C2A-D02F7AC372E8}"/>
    <cellStyle name="Normal 2 7 7 2 3" xfId="15158" xr:uid="{397FE296-624B-4C47-90C5-13988B62CA4A}"/>
    <cellStyle name="Normal 2 7 7 3" xfId="7611" xr:uid="{B75D5F0E-2123-44E6-AED0-AF402A568DD1}"/>
    <cellStyle name="Normal 2 7 7 3 2" xfId="17991" xr:uid="{562B3F72-ACAA-49FA-986D-18354E0EAC7E}"/>
    <cellStyle name="Normal 2 7 7 4" xfId="10444" xr:uid="{44FF3E11-BB54-432F-9989-F88AFDD01007}"/>
    <cellStyle name="Normal 2 7 7 4 2" xfId="20824" xr:uid="{DEBB59F7-4C48-408A-BD45-419079E7F30B}"/>
    <cellStyle name="Normal 2 7 7 5" xfId="23356" xr:uid="{09A29A52-3B42-4616-92F6-5CBC0EA39103}"/>
    <cellStyle name="Normal 2 7 7 6" xfId="12874" xr:uid="{CA745FC1-03D0-438C-BF2F-B04F366ACD19}"/>
    <cellStyle name="Normal 2 7 8" xfId="2181" xr:uid="{00000000-0005-0000-0000-0000D1040000}"/>
    <cellStyle name="Normal 2 7 8 2" xfId="7307" xr:uid="{0830F5DD-6D21-49F4-A9B3-604959D8120F}"/>
    <cellStyle name="Normal 2 7 8 2 2" xfId="17687" xr:uid="{29EDD52C-37AD-477B-AFB3-3D788AE07F90}"/>
    <cellStyle name="Normal 2 7 8 3" xfId="10140" xr:uid="{DB91861C-0F9C-4892-A88B-7DBA1139476D}"/>
    <cellStyle name="Normal 2 7 8 3 2" xfId="20520" xr:uid="{00B74FED-9925-4107-AD01-E9A8F8C22E98}"/>
    <cellStyle name="Normal 2 7 8 4" xfId="24851" xr:uid="{9F222FCF-80AD-4A76-8591-13E84C4F1B1E}"/>
    <cellStyle name="Normal 2 7 8 5" xfId="14854" xr:uid="{55F52EA5-B516-4C11-A49F-8421E51557FF}"/>
    <cellStyle name="Normal 2 7 9" xfId="3952" xr:uid="{A6386ADA-3287-4373-839E-4D0FB01F6C53}"/>
    <cellStyle name="Normal 2 7 9 2" xfId="8783" xr:uid="{99D06A28-198A-451C-9CC5-BBFF21DD87E2}"/>
    <cellStyle name="Normal 2 7 9 2 2" xfId="19163" xr:uid="{3775A87A-2918-4CCC-82B1-39DC7F69925D}"/>
    <cellStyle name="Normal 2 7 9 3" xfId="11616" xr:uid="{C785F9A9-9F97-4EFB-9C31-10DEE8DC4130}"/>
    <cellStyle name="Normal 2 7 9 3 2" xfId="21996" xr:uid="{C92B6D30-0CB7-48C0-AFA2-0393924E08D1}"/>
    <cellStyle name="Normal 2 7 9 4" xfId="16330" xr:uid="{20C1B482-BFD0-465A-8590-E53314C7EF9A}"/>
    <cellStyle name="Normal 2 8" xfId="831" xr:uid="{00000000-0005-0000-0000-0000EB040000}"/>
    <cellStyle name="Normal 2 8 10" xfId="5182" xr:uid="{40380ED7-DDE8-4CE3-82C0-99469D30D652}"/>
    <cellStyle name="Normal 2 8 10 2" xfId="14479" xr:uid="{E1EB6AAD-E630-4183-B6FD-218D1F36B279}"/>
    <cellStyle name="Normal 2 8 11" xfId="6932" xr:uid="{4E51C6D5-27D3-44AA-BAF2-C86DDDAF7446}"/>
    <cellStyle name="Normal 2 8 11 2" xfId="17312" xr:uid="{837D9E52-6906-4D0D-8672-AB683F7730B4}"/>
    <cellStyle name="Normal 2 8 12" xfId="9765" xr:uid="{A749656F-3C03-463C-BB9D-2A573B397E89}"/>
    <cellStyle name="Normal 2 8 12 2" xfId="20145" xr:uid="{C8F920DA-218B-44F4-8186-69E8299B7674}"/>
    <cellStyle name="Normal 2 8 13" xfId="24145" xr:uid="{0963CDEC-E371-42BB-9422-ACE52BBA0CF3}"/>
    <cellStyle name="Normal 2 8 14" xfId="12446" xr:uid="{A31E1099-78CC-4B71-A141-F56A2524A61E}"/>
    <cellStyle name="Normal 2 8 2" xfId="832" xr:uid="{00000000-0005-0000-0000-0000EC040000}"/>
    <cellStyle name="Normal 2 8 2 10" xfId="9766" xr:uid="{4D9DFE05-B631-403C-BCF3-EF6C419A7C37}"/>
    <cellStyle name="Normal 2 8 2 10 2" xfId="20146" xr:uid="{0277E97B-E62E-427C-BF5C-3E79B155C3BF}"/>
    <cellStyle name="Normal 2 8 2 11" xfId="22934" xr:uid="{A9E5B6A5-7BA3-4B67-B5F4-6B9016B71202}"/>
    <cellStyle name="Normal 2 8 2 12" xfId="12576" xr:uid="{9AA20E7D-A7C9-4928-BD7B-329E347E1DF8}"/>
    <cellStyle name="Normal 2 8 2 2" xfId="833" xr:uid="{00000000-0005-0000-0000-0000ED040000}"/>
    <cellStyle name="Normal 2 8 2 2 2" xfId="3259" xr:uid="{00000000-0005-0000-0000-0000EC040000}"/>
    <cellStyle name="Normal 2 8 2 2 2 2" xfId="6316" xr:uid="{E8CEFCD8-20B3-4E94-9B5B-50A8F801EC89}"/>
    <cellStyle name="Normal 2 8 2 2 2 2 2" xfId="28451" xr:uid="{9B2527F5-BBB3-4B72-A313-3D4FC3D3FC8C}"/>
    <cellStyle name="Normal 2 8 2 2 2 2 3" xfId="28091" xr:uid="{550DFAE7-40CC-4013-9279-7A91D3B432AF}"/>
    <cellStyle name="Normal 2 8 2 2 2 2 4" xfId="15885" xr:uid="{A5BAF042-E853-4939-BD0A-B23D58C90756}"/>
    <cellStyle name="Normal 2 8 2 2 2 3" xfId="8338" xr:uid="{E29A79B0-B795-4C94-814D-9A47992D2E01}"/>
    <cellStyle name="Normal 2 8 2 2 2 3 2" xfId="28890" xr:uid="{90C5D1D6-906A-4005-92B0-64FAE9DF8EF7}"/>
    <cellStyle name="Normal 2 8 2 2 2 3 3" xfId="18718" xr:uid="{C0CF3DCE-97A0-498E-B04F-FBE73C34FEA1}"/>
    <cellStyle name="Normal 2 8 2 2 2 4" xfId="11171" xr:uid="{C6533BE9-E499-41F1-BEC4-3AA5F4A737A6}"/>
    <cellStyle name="Normal 2 8 2 2 2 4 2" xfId="21551" xr:uid="{979617F4-9BC4-4068-AF89-9D803C9B722D}"/>
    <cellStyle name="Normal 2 8 2 2 2 5" xfId="23677" xr:uid="{F7A09A72-CE90-45E7-A8FB-448103B44903}"/>
    <cellStyle name="Normal 2 8 2 2 2 6" xfId="13806" xr:uid="{9A71CDC9-C58C-47F5-8EB7-FCF081FA00A5}"/>
    <cellStyle name="Normal 2 8 2 2 3" xfId="4319" xr:uid="{00641515-B8EE-4462-A5E1-92E8AD68B412}"/>
    <cellStyle name="Normal 2 8 2 2 3 2" xfId="9090" xr:uid="{E5787134-1742-4497-B391-2B38C5521001}"/>
    <cellStyle name="Normal 2 8 2 2 3 2 2" xfId="29133" xr:uid="{60591CF2-D428-4AF2-BB3D-111D24C78CB3}"/>
    <cellStyle name="Normal 2 8 2 2 3 2 3" xfId="19470" xr:uid="{D12FADAD-F941-49B0-A161-CFAB573B85AA}"/>
    <cellStyle name="Normal 2 8 2 2 3 3" xfId="11923" xr:uid="{E4C4019B-05FA-4C55-A2FF-B1FA27230812}"/>
    <cellStyle name="Normal 2 8 2 2 3 3 2" xfId="22303" xr:uid="{AA4D6692-15F2-4F6C-B9B3-B232C24BA114}"/>
    <cellStyle name="Normal 2 8 2 2 3 4" xfId="24489" xr:uid="{31D545F0-70D4-4D94-9FC6-A6B195271AF7}"/>
    <cellStyle name="Normal 2 8 2 2 3 5" xfId="16637" xr:uid="{59F603B3-032B-46B7-BB26-026DED68F117}"/>
    <cellStyle name="Normal 2 8 2 2 4" xfId="5184" xr:uid="{3CFE1E7C-2C46-4B24-A72F-B89B6CD06028}"/>
    <cellStyle name="Normal 2 8 2 2 4 2" xfId="28349" xr:uid="{60632920-281C-46EA-AC97-42678D7DB885}"/>
    <cellStyle name="Normal 2 8 2 2 4 3" xfId="14481" xr:uid="{51350F7B-30E1-4F4E-891E-CAB00AFBC1F8}"/>
    <cellStyle name="Normal 2 8 2 2 5" xfId="6934" xr:uid="{35DC256B-D160-4416-83A4-3BD5F907605A}"/>
    <cellStyle name="Normal 2 8 2 2 5 2" xfId="17314" xr:uid="{125BA631-0382-4A16-9B52-79AC361B8BE7}"/>
    <cellStyle name="Normal 2 8 2 2 6" xfId="9767" xr:uid="{6F07800B-1F18-4E12-8ADD-86321C659FBE}"/>
    <cellStyle name="Normal 2 8 2 2 6 2" xfId="20147" xr:uid="{74537F53-6B31-44FB-ABF9-7042343A8374}"/>
    <cellStyle name="Normal 2 8 2 2 7" xfId="24600" xr:uid="{4354B5C0-2B0E-4A08-A5F4-F2F6E931B73C}"/>
    <cellStyle name="Normal 2 8 2 2 8" xfId="13199" xr:uid="{0A02F550-76AE-4963-938D-99C871307A70}"/>
    <cellStyle name="Normal 2 8 2 3" xfId="3260" xr:uid="{00000000-0005-0000-0000-0000ED040000}"/>
    <cellStyle name="Normal 2 8 2 3 2" xfId="4498" xr:uid="{0BBF4EAF-2EEB-4640-BA38-DBDFC058B749}"/>
    <cellStyle name="Normal 2 8 2 3 2 2" xfId="9269" xr:uid="{48BFEDD3-7392-4C4A-B002-66AD38724562}"/>
    <cellStyle name="Normal 2 8 2 3 2 2 2" xfId="29252" xr:uid="{238C0550-505F-490B-9C2D-23264E218DA0}"/>
    <cellStyle name="Normal 2 8 2 3 2 2 3" xfId="19649" xr:uid="{9EA528C0-22A5-49DE-8E75-D6F59A2F526C}"/>
    <cellStyle name="Normal 2 8 2 3 2 3" xfId="12102" xr:uid="{1F1673D3-C7B3-4070-944F-11A3F491560D}"/>
    <cellStyle name="Normal 2 8 2 3 2 3 2" xfId="22482" xr:uid="{4EC5530C-B788-49D1-B8AD-24172D3E9448}"/>
    <cellStyle name="Normal 2 8 2 3 2 4" xfId="25715" xr:uid="{23044FBC-8E1B-4EE7-B299-D46361B75083}"/>
    <cellStyle name="Normal 2 8 2 3 2 5" xfId="16816" xr:uid="{F64422A4-F1AB-4878-BBE9-CCF2850EC9DB}"/>
    <cellStyle name="Normal 2 8 2 3 3" xfId="6317" xr:uid="{70319F9C-8C6C-4280-B5A7-FA70D7D4E8EC}"/>
    <cellStyle name="Normal 2 8 2 3 3 2" xfId="27175" xr:uid="{944CDA04-5C80-4EA1-80A7-A40B22BF04C9}"/>
    <cellStyle name="Normal 2 8 2 3 3 3" xfId="15886" xr:uid="{2E65C6E6-7705-4581-B6DB-48A3329BC3F3}"/>
    <cellStyle name="Normal 2 8 2 3 4" xfId="8339" xr:uid="{89F6381F-D0A9-48DA-84B5-04BBD4FA5670}"/>
    <cellStyle name="Normal 2 8 2 3 4 2" xfId="18719" xr:uid="{8F0AFD53-0182-4B64-897F-CD52C1FD9A88}"/>
    <cellStyle name="Normal 2 8 2 3 5" xfId="11172" xr:uid="{E4AD119B-BB10-43C1-AED6-D358178586EF}"/>
    <cellStyle name="Normal 2 8 2 3 5 2" xfId="21552" xr:uid="{7A6F2011-0DC7-41B4-858C-64B84CC192DA}"/>
    <cellStyle name="Normal 2 8 2 3 6" xfId="22833" xr:uid="{8923D2E7-2DA7-4CCF-A63E-0536F14CB31F}"/>
    <cellStyle name="Normal 2 8 2 3 7" xfId="13807" xr:uid="{B28A44E3-FA3B-4166-B3F5-6786840ACCA1}"/>
    <cellStyle name="Normal 2 8 2 4" xfId="3258" xr:uid="{00000000-0005-0000-0000-0000EE040000}"/>
    <cellStyle name="Normal 2 8 2 4 2" xfId="6315" xr:uid="{968A0815-396A-4C1F-ACF4-0899CC97A8BE}"/>
    <cellStyle name="Normal 2 8 2 4 2 2" xfId="27078" xr:uid="{169A6153-9C29-40DB-B39A-F4DDE627EFA0}"/>
    <cellStyle name="Normal 2 8 2 4 2 3" xfId="15884" xr:uid="{2870D56E-C8E3-4B29-9892-B687B606CDEA}"/>
    <cellStyle name="Normal 2 8 2 4 3" xfId="8337" xr:uid="{2F49353E-3D79-4C99-AD1D-F70CD5D1E16D}"/>
    <cellStyle name="Normal 2 8 2 4 3 2" xfId="18717" xr:uid="{CC2B2CAA-02A0-48A3-92AE-8DBF048D4E88}"/>
    <cellStyle name="Normal 2 8 2 4 4" xfId="11170" xr:uid="{FC40FFB0-4FEC-4115-AB03-33E0128807DE}"/>
    <cellStyle name="Normal 2 8 2 4 4 2" xfId="21550" xr:uid="{5A6FD68D-ABDC-4917-A965-2A7AF6BA2198}"/>
    <cellStyle name="Normal 2 8 2 4 5" xfId="24520" xr:uid="{147CC830-D3CD-4478-90B8-BCC4D363D848}"/>
    <cellStyle name="Normal 2 8 2 4 6" xfId="13805" xr:uid="{D4E5B640-704A-427D-86D2-AE67A1DDF6F9}"/>
    <cellStyle name="Normal 2 8 2 5" xfId="2521" xr:uid="{00000000-0005-0000-0000-0000EF040000}"/>
    <cellStyle name="Normal 2 8 2 5 2" xfId="5797" xr:uid="{47DCC92F-54E9-4911-AC1D-47F2B7FB5C2F}"/>
    <cellStyle name="Normal 2 8 2 5 2 2" xfId="26991" xr:uid="{4D34E770-5F98-4A6F-9C61-581E4CC543E3}"/>
    <cellStyle name="Normal 2 8 2 5 2 3" xfId="15192" xr:uid="{FDD16847-3A23-4F2B-93C4-65D91B7D4AE2}"/>
    <cellStyle name="Normal 2 8 2 5 3" xfId="7645" xr:uid="{1EF7B022-A18D-4AB6-A3C4-D739248B73E8}"/>
    <cellStyle name="Normal 2 8 2 5 3 2" xfId="18025" xr:uid="{3E320686-9FFB-4CD3-BCAA-76D0D9A5627A}"/>
    <cellStyle name="Normal 2 8 2 5 4" xfId="10478" xr:uid="{AFB5CAA6-E1B0-4B42-960C-3E43FD85A6FF}"/>
    <cellStyle name="Normal 2 8 2 5 4 2" xfId="20858" xr:uid="{BA75980F-6F1F-4861-85F6-25FEDA469C6F}"/>
    <cellStyle name="Normal 2 8 2 5 5" xfId="22803" xr:uid="{8C5AB9D4-325C-4C09-8367-86F84CBEDFC1}"/>
    <cellStyle name="Normal 2 8 2 5 6" xfId="12908" xr:uid="{F3AC945C-F83D-4E22-AA51-69CA9A117B98}"/>
    <cellStyle name="Normal 2 8 2 6" xfId="2343" xr:uid="{00000000-0005-0000-0000-0000EA040000}"/>
    <cellStyle name="Normal 2 8 2 6 2" xfId="7469" xr:uid="{F25297D3-D501-42A1-AA59-8886F1FEEAF3}"/>
    <cellStyle name="Normal 2 8 2 6 2 2" xfId="17849" xr:uid="{D677E904-4008-48A5-A7F7-B9A14DAA6580}"/>
    <cellStyle name="Normal 2 8 2 6 3" xfId="10302" xr:uid="{DC3DB0BA-F8F6-4476-B45D-AD550463A2F8}"/>
    <cellStyle name="Normal 2 8 2 6 3 2" xfId="20682" xr:uid="{F69C4960-EE6C-4465-B5B3-0F5FFFD2313C}"/>
    <cellStyle name="Normal 2 8 2 6 4" xfId="23142" xr:uid="{2E10A497-7F6A-4EC1-9EF8-2439084B8E12}"/>
    <cellStyle name="Normal 2 8 2 6 5" xfId="15016" xr:uid="{8B4776D4-7302-426E-94DD-26E671A43624}"/>
    <cellStyle name="Normal 2 8 2 7" xfId="3854" xr:uid="{B99E1F2C-77D1-436B-A020-A22F5F81BD72}"/>
    <cellStyle name="Normal 2 8 2 7 2" xfId="8686" xr:uid="{362A60B7-29E5-4E02-8394-414C56F97128}"/>
    <cellStyle name="Normal 2 8 2 7 2 2" xfId="19066" xr:uid="{A296323F-529D-4171-83EA-E9E750DE7ADD}"/>
    <cellStyle name="Normal 2 8 2 7 3" xfId="11519" xr:uid="{13CF40C2-23CF-4CF9-80AF-FEDE8F52F4E6}"/>
    <cellStyle name="Normal 2 8 2 7 3 2" xfId="21899" xr:uid="{EED8F838-167F-4C79-89E3-CA02AA7F75C9}"/>
    <cellStyle name="Normal 2 8 2 7 4" xfId="16233" xr:uid="{9B383E1C-F202-4249-AA30-5F4039972BD6}"/>
    <cellStyle name="Normal 2 8 2 8" xfId="5183" xr:uid="{9A79AB6A-5F15-47BD-854C-4704EA6A1DF5}"/>
    <cellStyle name="Normal 2 8 2 8 2" xfId="14480" xr:uid="{9EC2CC00-3494-48C2-A9A9-E28A61A3C528}"/>
    <cellStyle name="Normal 2 8 2 9" xfId="6933" xr:uid="{64F0A1D1-B9AC-43C0-A9B9-60617BD5F23A}"/>
    <cellStyle name="Normal 2 8 2 9 2" xfId="17313" xr:uid="{1BB0B183-2132-4C6F-B5A4-5DB449444F25}"/>
    <cellStyle name="Normal 2 8 3" xfId="834" xr:uid="{00000000-0005-0000-0000-0000EE040000}"/>
    <cellStyle name="Normal 2 8 3 10" xfId="25380" xr:uid="{17E62A56-8EBA-4252-82CC-1F7F66844708}"/>
    <cellStyle name="Normal 2 8 3 11" xfId="12734" xr:uid="{7AC5C086-4CD1-43AF-AB6F-2B1CB78A380D}"/>
    <cellStyle name="Normal 2 8 3 2" xfId="2756" xr:uid="{00000000-0005-0000-0000-0000F1040000}"/>
    <cellStyle name="Normal 2 8 3 2 2" xfId="3262" xr:uid="{00000000-0005-0000-0000-0000F2040000}"/>
    <cellStyle name="Normal 2 8 3 2 2 2" xfId="6319" xr:uid="{BD9D0536-3699-40B6-98E2-EBDCDE845069}"/>
    <cellStyle name="Normal 2 8 3 2 2 2 2" xfId="28183" xr:uid="{3D61B14B-CE7E-4248-A4BA-EDB3E926A8F3}"/>
    <cellStyle name="Normal 2 8 3 2 2 2 3" xfId="15888" xr:uid="{D474407B-F78D-432C-9CED-E3E72F989BBC}"/>
    <cellStyle name="Normal 2 8 3 2 2 3" xfId="8341" xr:uid="{E09CD465-5962-475E-9310-F67B4BA857B8}"/>
    <cellStyle name="Normal 2 8 3 2 2 3 2" xfId="18721" xr:uid="{33F267E9-C350-475A-A4EB-1FC086DF9A10}"/>
    <cellStyle name="Normal 2 8 3 2 2 4" xfId="11174" xr:uid="{30F924E3-F7AF-46C5-A6F8-FC91ED43DBF6}"/>
    <cellStyle name="Normal 2 8 3 2 2 4 2" xfId="21554" xr:uid="{5D81271B-7FBC-40B0-AFF4-8821475572AF}"/>
    <cellStyle name="Normal 2 8 3 2 2 5" xfId="24308" xr:uid="{71376A80-8FAD-4364-968E-982EA9EED0E1}"/>
    <cellStyle name="Normal 2 8 3 2 2 6" xfId="13809" xr:uid="{E05E4D94-3931-46D8-8FC2-EA60D07A61D9}"/>
    <cellStyle name="Normal 2 8 3 2 3" xfId="4320" xr:uid="{D25E4437-4EA4-45F0-9EE5-3638C42BF349}"/>
    <cellStyle name="Normal 2 8 3 2 3 2" xfId="9091" xr:uid="{D69750B2-0EEE-483F-8EF6-9527410F7451}"/>
    <cellStyle name="Normal 2 8 3 2 3 2 2" xfId="29134" xr:uid="{F0AEA303-C52B-4222-8F9D-1F49270C7021}"/>
    <cellStyle name="Normal 2 8 3 2 3 2 3" xfId="19471" xr:uid="{83DD875B-4FE6-4C30-9638-308A9D584DA6}"/>
    <cellStyle name="Normal 2 8 3 2 3 3" xfId="11924" xr:uid="{D6C02531-49AF-4900-8FE3-26F387CE2252}"/>
    <cellStyle name="Normal 2 8 3 2 3 3 2" xfId="22304" xr:uid="{10370E83-08B0-4273-B3A8-E4754264DC3C}"/>
    <cellStyle name="Normal 2 8 3 2 3 4" xfId="23089" xr:uid="{9440B033-98C1-4D25-BC1D-B1882C4FF38B}"/>
    <cellStyle name="Normal 2 8 3 2 3 5" xfId="16638" xr:uid="{B8AB671E-A73C-4504-A03D-D60071FC3531}"/>
    <cellStyle name="Normal 2 8 3 2 4" xfId="5973" xr:uid="{3BB15D85-FDB9-45F7-9409-52962EA45647}"/>
    <cellStyle name="Normal 2 8 3 2 4 2" xfId="27166" xr:uid="{5303FDA9-5ADF-4827-A7AF-96E24920E174}"/>
    <cellStyle name="Normal 2 8 3 2 4 3" xfId="15426" xr:uid="{41CF9545-43B1-47D9-A01C-B25CC5567E38}"/>
    <cellStyle name="Normal 2 8 3 2 5" xfId="7879" xr:uid="{EABEFE2C-BFCA-49C6-A627-85CFB20F1B17}"/>
    <cellStyle name="Normal 2 8 3 2 5 2" xfId="18259" xr:uid="{ED132D4B-2A6F-489F-AFA3-258F5D08FE52}"/>
    <cellStyle name="Normal 2 8 3 2 6" xfId="10712" xr:uid="{4F852A99-764E-45D0-9E91-B7C10AB77553}"/>
    <cellStyle name="Normal 2 8 3 2 6 2" xfId="21092" xr:uid="{BB8E2CBC-5234-4425-B63F-C0213B1BFD16}"/>
    <cellStyle name="Normal 2 8 3 2 7" xfId="22792" xr:uid="{59CB398D-CA33-4225-9761-66A39892865A}"/>
    <cellStyle name="Normal 2 8 3 2 8" xfId="13200" xr:uid="{159B5130-3221-4602-A1C2-C3A0E6216CA5}"/>
    <cellStyle name="Normal 2 8 3 3" xfId="3263" xr:uid="{00000000-0005-0000-0000-0000F3040000}"/>
    <cellStyle name="Normal 2 8 3 3 2" xfId="4499" xr:uid="{3EA06542-8B36-463A-8E1E-CC73CF39FB59}"/>
    <cellStyle name="Normal 2 8 3 3 2 2" xfId="9270" xr:uid="{CC554882-7403-4872-B9D3-30DD53E78D1A}"/>
    <cellStyle name="Normal 2 8 3 3 2 2 2" xfId="29253" xr:uid="{84DF408D-0CED-42F5-962F-7651692141DE}"/>
    <cellStyle name="Normal 2 8 3 3 2 2 3" xfId="19650" xr:uid="{31758A29-DC95-462A-B632-3B363553A416}"/>
    <cellStyle name="Normal 2 8 3 3 2 3" xfId="12103" xr:uid="{9E3EE59A-0169-4C8D-9C7D-BD05A70F4E78}"/>
    <cellStyle name="Normal 2 8 3 3 2 3 2" xfId="22483" xr:uid="{6B4E2281-DEF4-4690-A99A-075310AB67A0}"/>
    <cellStyle name="Normal 2 8 3 3 2 4" xfId="23942" xr:uid="{A24C8BCD-CA8C-4BDF-B9CD-D0461D22C827}"/>
    <cellStyle name="Normal 2 8 3 3 2 5" xfId="16817" xr:uid="{74422C01-685B-4355-AAEA-AF1C6B3E7D79}"/>
    <cellStyle name="Normal 2 8 3 3 3" xfId="6320" xr:uid="{279D0E37-90D2-4222-9285-6030E28A6DF6}"/>
    <cellStyle name="Normal 2 8 3 3 3 2" xfId="27666" xr:uid="{6FB621B3-9AD1-4BB6-8F80-C57F0EE981D3}"/>
    <cellStyle name="Normal 2 8 3 3 3 3" xfId="15889" xr:uid="{CB285C85-0806-410C-B223-4962D476FEC6}"/>
    <cellStyle name="Normal 2 8 3 3 4" xfId="8342" xr:uid="{3FD44BF7-A114-4295-8619-ECA18BD88F96}"/>
    <cellStyle name="Normal 2 8 3 3 4 2" xfId="18722" xr:uid="{7D706125-C714-41D5-8B57-9266C8E5E41D}"/>
    <cellStyle name="Normal 2 8 3 3 5" xfId="11175" xr:uid="{3FCC255D-4B84-44AD-9636-A3A2B72B6B99}"/>
    <cellStyle name="Normal 2 8 3 3 5 2" xfId="21555" xr:uid="{572DC6E6-8985-4FD9-AC2A-016B7FFE0041}"/>
    <cellStyle name="Normal 2 8 3 3 6" xfId="22845" xr:uid="{2BB0CEB5-1638-407D-92A5-AF6A231A7822}"/>
    <cellStyle name="Normal 2 8 3 3 7" xfId="13810" xr:uid="{9296A94C-12A0-42CC-BB7A-168FD37B53E6}"/>
    <cellStyle name="Normal 2 8 3 4" xfId="3261" xr:uid="{00000000-0005-0000-0000-0000F4040000}"/>
    <cellStyle name="Normal 2 8 3 4 2" xfId="6318" xr:uid="{14919506-F606-461B-B41D-72C7D86A95BD}"/>
    <cellStyle name="Normal 2 8 3 4 2 2" xfId="27071" xr:uid="{76F5C591-49A1-4806-9F92-9DB76AB64083}"/>
    <cellStyle name="Normal 2 8 3 4 2 3" xfId="15887" xr:uid="{016EB0A9-4FE7-4904-93A8-9D4FD346A065}"/>
    <cellStyle name="Normal 2 8 3 4 3" xfId="8340" xr:uid="{84E0DE4A-7166-4129-84FC-03A751374921}"/>
    <cellStyle name="Normal 2 8 3 4 3 2" xfId="18720" xr:uid="{1BFCEABB-CA3D-43AE-9144-A7C7BBD81D2A}"/>
    <cellStyle name="Normal 2 8 3 4 4" xfId="11173" xr:uid="{FDCB34B3-A7C8-410F-8351-51348C246EC1}"/>
    <cellStyle name="Normal 2 8 3 4 4 2" xfId="21553" xr:uid="{42CFB193-07F8-4960-A351-EE292CD41811}"/>
    <cellStyle name="Normal 2 8 3 4 5" xfId="25200" xr:uid="{48EE267E-D509-48D9-8E1E-EB7D4D2017E6}"/>
    <cellStyle name="Normal 2 8 3 4 6" xfId="13808" xr:uid="{05B8532D-B56A-489B-98BE-3669A7F17100}"/>
    <cellStyle name="Normal 2 8 3 5" xfId="2624" xr:uid="{00000000-0005-0000-0000-0000F5040000}"/>
    <cellStyle name="Normal 2 8 3 5 2" xfId="5885" xr:uid="{9A8A9323-7AE6-40BB-B754-36EC30028BE6}"/>
    <cellStyle name="Normal 2 8 3 5 2 2" xfId="26156" xr:uid="{A20DC687-5F32-4034-8A17-2601DBC372EB}"/>
    <cellStyle name="Normal 2 8 3 5 2 3" xfId="15295" xr:uid="{990C1D93-C515-4F0D-8131-322B43F7B8CC}"/>
    <cellStyle name="Normal 2 8 3 5 3" xfId="7748" xr:uid="{454114AE-7AEB-49B9-B36B-768C7BCF914E}"/>
    <cellStyle name="Normal 2 8 3 5 3 2" xfId="18128" xr:uid="{71E1F9B9-4024-488D-A226-945B9AB0FA01}"/>
    <cellStyle name="Normal 2 8 3 5 4" xfId="10581" xr:uid="{2B3C5ECB-70C4-4606-9DDC-843CAAA98B1F}"/>
    <cellStyle name="Normal 2 8 3 5 4 2" xfId="20961" xr:uid="{3697A04A-1C78-41C6-8177-74F6DB38E2E7}"/>
    <cellStyle name="Normal 2 8 3 5 5" xfId="23262" xr:uid="{86FB51D7-8590-48B1-BFEC-304D10C56C6C}"/>
    <cellStyle name="Normal 2 8 3 5 6" xfId="13011" xr:uid="{CB326828-C6BC-4D99-8C3E-6149D0EE0BC5}"/>
    <cellStyle name="Normal 2 8 3 6" xfId="4175" xr:uid="{2BF2C53F-CF90-4E79-B6F1-AA1C6B49B262}"/>
    <cellStyle name="Normal 2 8 3 6 2" xfId="8946" xr:uid="{CC1D5B72-12BC-49AE-8051-9F414A0754E5}"/>
    <cellStyle name="Normal 2 8 3 6 2 2" xfId="19326" xr:uid="{11F599AC-CEF8-443B-94B9-0D10200E6597}"/>
    <cellStyle name="Normal 2 8 3 6 3" xfId="11779" xr:uid="{2F3FEE01-A477-4489-9A49-9BC60CBB444B}"/>
    <cellStyle name="Normal 2 8 3 6 3 2" xfId="22159" xr:uid="{394D04A4-DDA6-4BA4-8CC4-CA26E692393C}"/>
    <cellStyle name="Normal 2 8 3 6 4" xfId="24464" xr:uid="{700999BE-0B15-4696-B088-844B62FC8475}"/>
    <cellStyle name="Normal 2 8 3 6 5" xfId="16493" xr:uid="{3D12A16F-E536-4B3A-9019-F138C7D11A92}"/>
    <cellStyle name="Normal 2 8 3 7" xfId="5185" xr:uid="{14A31ADD-2E6B-46C3-9E3A-E7C64FECAC27}"/>
    <cellStyle name="Normal 2 8 3 7 2" xfId="14482" xr:uid="{8061915E-3A6A-482D-9422-9284FF76093D}"/>
    <cellStyle name="Normal 2 8 3 8" xfId="6935" xr:uid="{0467EFA4-6627-44FD-AEEB-166630D9B8BE}"/>
    <cellStyle name="Normal 2 8 3 8 2" xfId="17315" xr:uid="{922BED87-D10C-464F-98AB-8EA4B34D6DFA}"/>
    <cellStyle name="Normal 2 8 3 9" xfId="9768" xr:uid="{9C875BDA-2981-48B8-ADBB-377E072090EF}"/>
    <cellStyle name="Normal 2 8 3 9 2" xfId="20148" xr:uid="{9CDE13C9-8692-47A0-88B9-85608CF777E8}"/>
    <cellStyle name="Normal 2 8 4" xfId="835" xr:uid="{00000000-0005-0000-0000-0000EF040000}"/>
    <cellStyle name="Normal 2 8 4 2" xfId="3264" xr:uid="{00000000-0005-0000-0000-0000F7040000}"/>
    <cellStyle name="Normal 2 8 4 2 2" xfId="6321" xr:uid="{85D5D0ED-3998-423F-85D6-D7F2C7EEB6F6}"/>
    <cellStyle name="Normal 2 8 4 2 2 2" xfId="28413" xr:uid="{7B6C017D-A110-4B25-AC70-1FFF71EBB8FF}"/>
    <cellStyle name="Normal 2 8 4 2 2 3" xfId="15890" xr:uid="{3289FA99-5F4F-4107-ABB3-6495CC572AC2}"/>
    <cellStyle name="Normal 2 8 4 2 3" xfId="8343" xr:uid="{FB0342AB-9DF9-4F40-B43B-8979CBC51628}"/>
    <cellStyle name="Normal 2 8 4 2 3 2" xfId="18723" xr:uid="{60975CA2-8649-4683-82BB-53D1F33969FB}"/>
    <cellStyle name="Normal 2 8 4 2 4" xfId="11176" xr:uid="{6E433FE9-9821-49C9-A393-B052723ADD27}"/>
    <cellStyle name="Normal 2 8 4 2 4 2" xfId="21556" xr:uid="{A28635D2-C8A0-4D50-A0B5-FDCFD80FECBE}"/>
    <cellStyle name="Normal 2 8 4 2 5" xfId="24880" xr:uid="{245BB831-80AE-44B3-9E10-6B402E97DCF8}"/>
    <cellStyle name="Normal 2 8 4 2 6" xfId="13811" xr:uid="{98B15CF9-1ED3-43C2-98D6-29F7FB5E7FEA}"/>
    <cellStyle name="Normal 2 8 4 3" xfId="4318" xr:uid="{BCB18D81-EA89-4B82-A56D-4F6ABD77718E}"/>
    <cellStyle name="Normal 2 8 4 3 2" xfId="9089" xr:uid="{13DC86AC-6F69-4A59-BBCE-A4FAF1E15F90}"/>
    <cellStyle name="Normal 2 8 4 3 2 2" xfId="29132" xr:uid="{2E1D8AC7-D2E8-4AAA-BCDD-339074F81B81}"/>
    <cellStyle name="Normal 2 8 4 3 2 3" xfId="19469" xr:uid="{5E32389D-45B0-4C64-A0EF-2DF86E2B2567}"/>
    <cellStyle name="Normal 2 8 4 3 3" xfId="11922" xr:uid="{CEA9BC84-DAEB-42D8-ABF9-A3962AED31E7}"/>
    <cellStyle name="Normal 2 8 4 3 3 2" xfId="22302" xr:uid="{1028DFFD-EC58-472D-8554-DFF6C3768473}"/>
    <cellStyle name="Normal 2 8 4 3 4" xfId="23310" xr:uid="{C6C77F9D-6399-41CE-A380-A99D83F12098}"/>
    <cellStyle name="Normal 2 8 4 3 5" xfId="16636" xr:uid="{A416AFA9-6AFC-4011-A3D2-91C0AFB8D4D9}"/>
    <cellStyle name="Normal 2 8 4 4" xfId="5186" xr:uid="{A2219C34-4BD7-46B2-82F1-573F84CAEB23}"/>
    <cellStyle name="Normal 2 8 4 4 2" xfId="25857" xr:uid="{944FF65E-C124-4482-8EE6-206DFE1DEC94}"/>
    <cellStyle name="Normal 2 8 4 4 3" xfId="14483" xr:uid="{AC7FFCC3-39B8-483B-9053-711A7D4DBA6C}"/>
    <cellStyle name="Normal 2 8 4 5" xfId="6936" xr:uid="{C93BB016-41FA-4908-B435-B37956C8DA8F}"/>
    <cellStyle name="Normal 2 8 4 5 2" xfId="17316" xr:uid="{58DECF45-AB2C-4597-9E9F-91FC270AA1C6}"/>
    <cellStyle name="Normal 2 8 4 6" xfId="9769" xr:uid="{627620D3-F821-46A0-A7BF-2BFCC84DC435}"/>
    <cellStyle name="Normal 2 8 4 6 2" xfId="20149" xr:uid="{FF9D7BA1-BAA8-4E88-AA3F-9136D759C909}"/>
    <cellStyle name="Normal 2 8 4 7" xfId="23266" xr:uid="{1DAD77E2-B79D-4ED5-9EF7-A316C3DB968D}"/>
    <cellStyle name="Normal 2 8 4 8" xfId="13198" xr:uid="{9A496A9C-CBD9-4D16-8FC2-C445D0CD8337}"/>
    <cellStyle name="Normal 2 8 5" xfId="3265" xr:uid="{00000000-0005-0000-0000-0000F8040000}"/>
    <cellStyle name="Normal 2 8 5 2" xfId="4500" xr:uid="{95CE7CBC-1CDF-4046-832D-591E97A7B94B}"/>
    <cellStyle name="Normal 2 8 5 2 2" xfId="9271" xr:uid="{B4C87EE0-318C-4084-A168-600F15E93567}"/>
    <cellStyle name="Normal 2 8 5 2 2 2" xfId="29254" xr:uid="{A2446C45-DFF1-4140-9BA8-BB45DEE21411}"/>
    <cellStyle name="Normal 2 8 5 2 2 3" xfId="19651" xr:uid="{2BE5E4A7-BA9E-4FE9-B23C-9E3986D4913F}"/>
    <cellStyle name="Normal 2 8 5 2 3" xfId="12104" xr:uid="{B0D6BD58-A5C7-490B-A536-78A00116E9D9}"/>
    <cellStyle name="Normal 2 8 5 2 3 2" xfId="22484" xr:uid="{FFF32534-C8EF-4D49-8E8D-5F47F097BC80}"/>
    <cellStyle name="Normal 2 8 5 2 4" xfId="22637" xr:uid="{2A814E38-8C81-4220-A0FB-6ADE38D1F438}"/>
    <cellStyle name="Normal 2 8 5 2 5" xfId="16818" xr:uid="{DAD025AD-137B-4154-BB4B-4383D25FB0B6}"/>
    <cellStyle name="Normal 2 8 5 3" xfId="6322" xr:uid="{854B9F0F-FE80-4F2A-8D9A-6A844AFA80D8}"/>
    <cellStyle name="Normal 2 8 5 3 2" xfId="27936" xr:uid="{E44DBAFE-CE90-40B9-857B-8F4493FB6303}"/>
    <cellStyle name="Normal 2 8 5 3 3" xfId="15891" xr:uid="{78CAEF5E-B984-4B48-9CA2-5761637A23FA}"/>
    <cellStyle name="Normal 2 8 5 4" xfId="8344" xr:uid="{5CD86AA9-79AF-4DDE-B39C-B50CD8EE6E85}"/>
    <cellStyle name="Normal 2 8 5 4 2" xfId="18724" xr:uid="{63D7B1FD-84E9-4095-B076-B2D617BEDCAC}"/>
    <cellStyle name="Normal 2 8 5 5" xfId="11177" xr:uid="{4069BDF2-1CD4-482D-AA9D-B13EFEC32A9B}"/>
    <cellStyle name="Normal 2 8 5 5 2" xfId="21557" xr:uid="{6DB0EF5D-EFB5-482F-9AAF-268EF1369D1A}"/>
    <cellStyle name="Normal 2 8 5 6" xfId="23606" xr:uid="{DFE117AC-76B4-4D0E-AA1A-E74940FB7B57}"/>
    <cellStyle name="Normal 2 8 5 7" xfId="13812" xr:uid="{6728430F-0CB2-4D6D-BAB9-8F1200CD5761}"/>
    <cellStyle name="Normal 2 8 6" xfId="2916" xr:uid="{00000000-0005-0000-0000-0000F9040000}"/>
    <cellStyle name="Normal 2 8 6 2" xfId="6101" xr:uid="{3693C27C-9C82-4C65-9591-784D8D626FCB}"/>
    <cellStyle name="Normal 2 8 6 2 2" xfId="27481" xr:uid="{6BBD19E0-688D-42C3-8C43-1C1960668AC1}"/>
    <cellStyle name="Normal 2 8 6 2 3" xfId="15579" xr:uid="{D0A58AE8-0DB1-4F0C-8D4C-F1DD7F8F4680}"/>
    <cellStyle name="Normal 2 8 6 3" xfId="8032" xr:uid="{096BBCC9-9439-4C9F-9334-39835D0032F4}"/>
    <cellStyle name="Normal 2 8 6 3 2" xfId="18412" xr:uid="{B649D071-9CDD-4A73-8D53-4EAA7CF837BE}"/>
    <cellStyle name="Normal 2 8 6 4" xfId="10865" xr:uid="{14ACB2B7-C1CE-4C26-824D-067072A7B1AD}"/>
    <cellStyle name="Normal 2 8 6 4 2" xfId="21245" xr:uid="{774D63A6-A79C-4CEB-9E63-2073C231EAAD}"/>
    <cellStyle name="Normal 2 8 6 5" xfId="24170" xr:uid="{231ED169-C61C-42F7-BA8F-F4012A3181B1}"/>
    <cellStyle name="Normal 2 8 6 6" xfId="13432" xr:uid="{659CBC7B-9ABB-4AB1-8F3D-357496DEED41}"/>
    <cellStyle name="Normal 2 8 7" xfId="2461" xr:uid="{00000000-0005-0000-0000-0000FA040000}"/>
    <cellStyle name="Normal 2 8 7 2" xfId="5751" xr:uid="{420CE77F-EE6E-4112-8B6D-3CFBF78B7730}"/>
    <cellStyle name="Normal 2 8 7 2 2" xfId="27990" xr:uid="{20103475-62D2-4261-B302-1B01631AE386}"/>
    <cellStyle name="Normal 2 8 7 2 3" xfId="15132" xr:uid="{2A5CAF93-C37E-4FC4-8D37-9AA66B390343}"/>
    <cellStyle name="Normal 2 8 7 3" xfId="7585" xr:uid="{E1369DA1-6936-445E-9776-756E8BC8A4CB}"/>
    <cellStyle name="Normal 2 8 7 3 2" xfId="17965" xr:uid="{3C4D9E62-5CFD-4054-BAD8-1A521F76900D}"/>
    <cellStyle name="Normal 2 8 7 4" xfId="10418" xr:uid="{E79E2D67-6E66-4D1F-A14C-80F69888CADF}"/>
    <cellStyle name="Normal 2 8 7 4 2" xfId="20798" xr:uid="{77C04EC2-1CB6-4C6B-A6F3-CC7D2DFEDD82}"/>
    <cellStyle name="Normal 2 8 7 5" xfId="25410" xr:uid="{25ECFBBE-39EF-4C18-A5C1-1F5517440866}"/>
    <cellStyle name="Normal 2 8 7 6" xfId="12848" xr:uid="{79B52061-FC86-493E-A650-BAAF17EF6A1E}"/>
    <cellStyle name="Normal 2 8 8" xfId="2215" xr:uid="{00000000-0005-0000-0000-0000E9040000}"/>
    <cellStyle name="Normal 2 8 8 2" xfId="7341" xr:uid="{CA5977A6-D876-44D7-9FEE-2357535D8C47}"/>
    <cellStyle name="Normal 2 8 8 2 2" xfId="17721" xr:uid="{091F2F03-EE83-4D67-BD98-6A61487DE4CE}"/>
    <cellStyle name="Normal 2 8 8 3" xfId="10174" xr:uid="{35FD768A-F8BE-4139-B45B-9B79276C13A7}"/>
    <cellStyle name="Normal 2 8 8 3 2" xfId="20554" xr:uid="{B4DDFE62-1DA1-4DB4-8C1A-EF71AA2CC2BA}"/>
    <cellStyle name="Normal 2 8 8 4" xfId="23035" xr:uid="{21C5D77E-84B8-432F-BAC9-2B1CD3BC24D3}"/>
    <cellStyle name="Normal 2 8 8 5" xfId="14888" xr:uid="{F67F2C44-1844-4646-8932-02499AB1508C}"/>
    <cellStyle name="Normal 2 8 9" xfId="3953" xr:uid="{7F9AEA47-05A2-4632-BE95-7A005B713566}"/>
    <cellStyle name="Normal 2 8 9 2" xfId="8784" xr:uid="{05CB76DB-E328-4BB1-8299-DD519B85DB30}"/>
    <cellStyle name="Normal 2 8 9 2 2" xfId="19164" xr:uid="{E1EBE4D3-4C7E-4FCC-A577-72C43EB1B830}"/>
    <cellStyle name="Normal 2 8 9 3" xfId="11617" xr:uid="{93958A23-51FE-4E74-9ED4-25D8F1D51CAC}"/>
    <cellStyle name="Normal 2 8 9 3 2" xfId="21997" xr:uid="{D0DD4502-6BC4-4349-9F52-3C6FADA4652B}"/>
    <cellStyle name="Normal 2 8 9 4" xfId="16331" xr:uid="{DB231EA8-1B2B-4EB4-8D41-C5FF5053E382}"/>
    <cellStyle name="Normal 2 9" xfId="836" xr:uid="{00000000-0005-0000-0000-0000F0040000}"/>
    <cellStyle name="Normal 2 9 10" xfId="6937" xr:uid="{AE91DB65-462D-4B5C-AB78-BB7A9C4C1098}"/>
    <cellStyle name="Normal 2 9 10 2" xfId="17317" xr:uid="{81D91532-F291-45F6-BE73-94B8507E2777}"/>
    <cellStyle name="Normal 2 9 11" xfId="9770" xr:uid="{813114C5-7C81-4734-A594-0734672162FA}"/>
    <cellStyle name="Normal 2 9 11 2" xfId="20150" xr:uid="{C6CAD91E-5E0F-404D-8669-680F55BB61FD}"/>
    <cellStyle name="Normal 2 9 12" xfId="23146" xr:uid="{E3BC9E6D-5A75-453D-B04D-76D55DE24A17}"/>
    <cellStyle name="Normal 2 9 13" xfId="12429" xr:uid="{1372F135-4AD4-4119-8683-E26CA330B9F6}"/>
    <cellStyle name="Normal 2 9 2" xfId="837" xr:uid="{00000000-0005-0000-0000-0000F1040000}"/>
    <cellStyle name="Normal 2 9 2 10" xfId="9771" xr:uid="{E01CF497-B008-4467-9C31-E0F563EBE783}"/>
    <cellStyle name="Normal 2 9 2 10 2" xfId="20151" xr:uid="{FFB455CC-C063-4331-9150-ACA5B7A096E8}"/>
    <cellStyle name="Normal 2 9 2 11" xfId="23144" xr:uid="{648A3B76-8A1F-41BA-98A6-3039BE86B862}"/>
    <cellStyle name="Normal 2 9 2 12" xfId="12577" xr:uid="{3FAE6098-EF46-4075-BFD7-F975FAE69D97}"/>
    <cellStyle name="Normal 2 9 2 2" xfId="838" xr:uid="{00000000-0005-0000-0000-0000F2040000}"/>
    <cellStyle name="Normal 2 9 2 2 2" xfId="3267" xr:uid="{00000000-0005-0000-0000-0000FE040000}"/>
    <cellStyle name="Normal 2 9 2 2 2 2" xfId="6324" xr:uid="{BC3E04BF-06A6-49DA-9BDD-1001E2153D9B}"/>
    <cellStyle name="Normal 2 9 2 2 2 2 2" xfId="27093" xr:uid="{78DB5D1E-2581-4FDD-9855-9E9066146A65}"/>
    <cellStyle name="Normal 2 9 2 2 2 2 3" xfId="26345" xr:uid="{6070CD22-E1E7-4A24-8700-D6D38B259B17}"/>
    <cellStyle name="Normal 2 9 2 2 2 2 4" xfId="15893" xr:uid="{98AE0B87-97FF-4087-9D55-923819B6276F}"/>
    <cellStyle name="Normal 2 9 2 2 2 3" xfId="8346" xr:uid="{6F69A483-05D6-408C-AF66-3801C6D82C5C}"/>
    <cellStyle name="Normal 2 9 2 2 2 3 2" xfId="28891" xr:uid="{3B3DF95B-9710-43C0-B4FE-D32747372805}"/>
    <cellStyle name="Normal 2 9 2 2 2 3 3" xfId="18726" xr:uid="{72F0DD08-55BA-45C8-A9B6-53726D6507C9}"/>
    <cellStyle name="Normal 2 9 2 2 2 4" xfId="11179" xr:uid="{690270E6-BDEE-4DE1-A5C9-6CEE194A944E}"/>
    <cellStyle name="Normal 2 9 2 2 2 4 2" xfId="21559" xr:uid="{D892CF92-4C9A-47C2-8E76-BB7A8D5320C3}"/>
    <cellStyle name="Normal 2 9 2 2 2 5" xfId="23612" xr:uid="{2FED118A-E829-41D7-9C40-71245A77AE30}"/>
    <cellStyle name="Normal 2 9 2 2 2 6" xfId="13814" xr:uid="{E0E0AAB3-5DFC-4FF3-A25B-55EECC2EF0BA}"/>
    <cellStyle name="Normal 2 9 2 2 3" xfId="4321" xr:uid="{86E8F31E-C380-4499-BDA0-8BBA65CBE9AE}"/>
    <cellStyle name="Normal 2 9 2 2 3 2" xfId="9092" xr:uid="{7EA7BE6E-5CC5-489E-AD09-83AD5DA976D9}"/>
    <cellStyle name="Normal 2 9 2 2 3 2 2" xfId="29135" xr:uid="{A895FE8F-DEDD-44A2-B9B0-6C5C1919C77C}"/>
    <cellStyle name="Normal 2 9 2 2 3 2 3" xfId="19472" xr:uid="{ED575612-F87A-4071-99D9-7B625270E99B}"/>
    <cellStyle name="Normal 2 9 2 2 3 3" xfId="11925" xr:uid="{CBAC65B9-B5DF-4B11-B8DE-4F388D902F23}"/>
    <cellStyle name="Normal 2 9 2 2 3 3 2" xfId="22305" xr:uid="{887A88F4-A0F8-49E7-A3A3-F8D97084DF81}"/>
    <cellStyle name="Normal 2 9 2 2 3 4" xfId="25365" xr:uid="{57475732-5FC8-4A50-92D6-7ED3409C951A}"/>
    <cellStyle name="Normal 2 9 2 2 3 5" xfId="16639" xr:uid="{EEF5B393-3F27-4FEC-892E-4D904216A071}"/>
    <cellStyle name="Normal 2 9 2 2 4" xfId="5189" xr:uid="{4F8F5739-9B5B-4D25-9AF3-72DBD73FC352}"/>
    <cellStyle name="Normal 2 9 2 2 4 2" xfId="26716" xr:uid="{872ABD52-BCA1-46B8-B6B1-EB5CC24308E9}"/>
    <cellStyle name="Normal 2 9 2 2 4 3" xfId="14486" xr:uid="{EB7AA30A-1930-4DCB-8EDC-424353899242}"/>
    <cellStyle name="Normal 2 9 2 2 5" xfId="6939" xr:uid="{2471E609-4543-4A59-B2B1-EA297D8EF1B6}"/>
    <cellStyle name="Normal 2 9 2 2 5 2" xfId="17319" xr:uid="{63BDBE83-3696-4219-82B8-38C6485A4DFE}"/>
    <cellStyle name="Normal 2 9 2 2 6" xfId="9772" xr:uid="{1EE7E42D-EEEC-44DC-973F-C2C11F9E4AC9}"/>
    <cellStyle name="Normal 2 9 2 2 6 2" xfId="20152" xr:uid="{47C76B62-FBA5-4520-951D-E4DD4C60C5DC}"/>
    <cellStyle name="Normal 2 9 2 2 7" xfId="25092" xr:uid="{CE6BC1E3-520B-4A77-81D9-6F6DFA50E449}"/>
    <cellStyle name="Normal 2 9 2 2 8" xfId="13202" xr:uid="{636C9AE1-F46B-4B02-A568-66AC5BFA40F3}"/>
    <cellStyle name="Normal 2 9 2 3" xfId="3268" xr:uid="{00000000-0005-0000-0000-0000FF040000}"/>
    <cellStyle name="Normal 2 9 2 3 2" xfId="4501" xr:uid="{62C96393-4FE8-40F3-8D74-4345E5A07775}"/>
    <cellStyle name="Normal 2 9 2 3 2 2" xfId="9272" xr:uid="{6DAC3865-A2FF-4794-A46C-C8C5852D9D7A}"/>
    <cellStyle name="Normal 2 9 2 3 2 2 2" xfId="29255" xr:uid="{ECC46C3C-044D-4249-93BF-3BB0FE3D99F0}"/>
    <cellStyle name="Normal 2 9 2 3 2 2 3" xfId="19652" xr:uid="{D72677FB-ABC5-4536-8A88-A3721A9427DB}"/>
    <cellStyle name="Normal 2 9 2 3 2 3" xfId="12105" xr:uid="{304DFD41-DA44-4610-9E54-C9515243D7AC}"/>
    <cellStyle name="Normal 2 9 2 3 2 3 2" xfId="22485" xr:uid="{080EB41A-5EF9-4DB2-81D4-3991C5B50D46}"/>
    <cellStyle name="Normal 2 9 2 3 2 4" xfId="25655" xr:uid="{2C35C3F0-D685-4F1A-8870-5100053CE3DE}"/>
    <cellStyle name="Normal 2 9 2 3 2 5" xfId="16819" xr:uid="{93A1B342-A329-436E-A67A-CDFEF105EA9D}"/>
    <cellStyle name="Normal 2 9 2 3 3" xfId="6325" xr:uid="{36B46BEF-5272-4DEB-B8C9-D309A4C0D01A}"/>
    <cellStyle name="Normal 2 9 2 3 3 2" xfId="26622" xr:uid="{7EF5CCC7-1661-41C8-8F51-91A82D582E05}"/>
    <cellStyle name="Normal 2 9 2 3 3 3" xfId="15894" xr:uid="{D62A693F-7E62-461C-B2AC-771054239156}"/>
    <cellStyle name="Normal 2 9 2 3 4" xfId="8347" xr:uid="{9106625A-06CF-4249-9194-B32D172824AA}"/>
    <cellStyle name="Normal 2 9 2 3 4 2" xfId="18727" xr:uid="{72B4B531-7683-420D-9534-E54473519D07}"/>
    <cellStyle name="Normal 2 9 2 3 5" xfId="11180" xr:uid="{0446E31B-373D-4B61-B842-661ED9BFB34F}"/>
    <cellStyle name="Normal 2 9 2 3 5 2" xfId="21560" xr:uid="{3239258A-CB82-4477-BD4D-A18CEEAECFE0}"/>
    <cellStyle name="Normal 2 9 2 3 6" xfId="24405" xr:uid="{9CA6F528-E4B1-4655-9801-A946FB4A526B}"/>
    <cellStyle name="Normal 2 9 2 3 7" xfId="13815" xr:uid="{631B24A0-C0BB-4E46-BF30-FA5F4E08494F}"/>
    <cellStyle name="Normal 2 9 2 4" xfId="3266" xr:uid="{00000000-0005-0000-0000-000000050000}"/>
    <cellStyle name="Normal 2 9 2 4 2" xfId="6323" xr:uid="{1E3C4857-9BEB-4C7B-81E4-DDF53B409D91}"/>
    <cellStyle name="Normal 2 9 2 4 2 2" xfId="27398" xr:uid="{81A83845-D759-42FC-8F40-AB74B0C376FD}"/>
    <cellStyle name="Normal 2 9 2 4 2 3" xfId="15892" xr:uid="{179A5118-F3DE-4E11-97A8-DC1769150E8D}"/>
    <cellStyle name="Normal 2 9 2 4 3" xfId="8345" xr:uid="{07B7AB1B-27C9-410F-BFC3-7D3954BAF0D9}"/>
    <cellStyle name="Normal 2 9 2 4 3 2" xfId="18725" xr:uid="{CFBC9074-8994-40B4-8FD5-98190E218E58}"/>
    <cellStyle name="Normal 2 9 2 4 4" xfId="11178" xr:uid="{9F426A67-9181-4D6B-8518-FBC4828F7967}"/>
    <cellStyle name="Normal 2 9 2 4 4 2" xfId="21558" xr:uid="{0E2FDCDC-F11E-40FE-9010-9B189C24F7B1}"/>
    <cellStyle name="Normal 2 9 2 4 5" xfId="23275" xr:uid="{B32EF0C1-0295-401D-AFC5-5D8711CCD00E}"/>
    <cellStyle name="Normal 2 9 2 4 6" xfId="13813" xr:uid="{B76AD3A9-160A-4598-9630-B593C0FBDB5D}"/>
    <cellStyle name="Normal 2 9 2 5" xfId="2607" xr:uid="{00000000-0005-0000-0000-000001050000}"/>
    <cellStyle name="Normal 2 9 2 5 2" xfId="5870" xr:uid="{DD5BE773-1AF6-446D-B356-77AF6C8C18AF}"/>
    <cellStyle name="Normal 2 9 2 5 2 2" xfId="26929" xr:uid="{992A6211-84BA-489B-8549-5EDC5C8CB2CE}"/>
    <cellStyle name="Normal 2 9 2 5 2 3" xfId="15278" xr:uid="{BDAD92F1-CA7C-4B52-8C8B-8172C043EA4A}"/>
    <cellStyle name="Normal 2 9 2 5 3" xfId="7731" xr:uid="{828B97EE-A4FA-44E2-9289-EC087A9630A6}"/>
    <cellStyle name="Normal 2 9 2 5 3 2" xfId="18111" xr:uid="{84C3E0AD-267D-4531-9F14-16BA000856FE}"/>
    <cellStyle name="Normal 2 9 2 5 4" xfId="10564" xr:uid="{2D48B757-10C2-44D5-9D13-D6630200FCA6}"/>
    <cellStyle name="Normal 2 9 2 5 4 2" xfId="20944" xr:uid="{9E5DC150-175A-49E1-95A0-D9C2E168F842}"/>
    <cellStyle name="Normal 2 9 2 5 5" xfId="23617" xr:uid="{235E0E35-E516-4C73-8F56-488438A8219B}"/>
    <cellStyle name="Normal 2 9 2 5 6" xfId="12994" xr:uid="{EBFF9979-BDAF-4056-9939-7C4F71623F59}"/>
    <cellStyle name="Normal 2 9 2 6" xfId="2344" xr:uid="{00000000-0005-0000-0000-0000FC040000}"/>
    <cellStyle name="Normal 2 9 2 6 2" xfId="7470" xr:uid="{A3825031-8A35-4751-8319-16D4250773A9}"/>
    <cellStyle name="Normal 2 9 2 6 2 2" xfId="17850" xr:uid="{6A6D7382-3B15-4E63-A0C5-35AE511A4D28}"/>
    <cellStyle name="Normal 2 9 2 6 3" xfId="10303" xr:uid="{6C9F06F4-90AC-4A47-8BE9-19945091BC32}"/>
    <cellStyle name="Normal 2 9 2 6 3 2" xfId="20683" xr:uid="{752FD9A0-BE7C-48C3-B6D8-DE200E7B8317}"/>
    <cellStyle name="Normal 2 9 2 6 4" xfId="23979" xr:uid="{882BB1E2-213A-40B5-801C-F92C8B2F8CAB}"/>
    <cellStyle name="Normal 2 9 2 6 5" xfId="15017" xr:uid="{454A5831-CC45-4159-9566-0B45C4292BCE}"/>
    <cellStyle name="Normal 2 9 2 7" xfId="3856" xr:uid="{84458B14-819A-4001-A5E2-AA7DE137479C}"/>
    <cellStyle name="Normal 2 9 2 7 2" xfId="8687" xr:uid="{7C231452-00D8-44C5-850F-2F5CF8904CAD}"/>
    <cellStyle name="Normal 2 9 2 7 2 2" xfId="19067" xr:uid="{57B9845F-62D3-4CBC-BB13-8F55090DAEFE}"/>
    <cellStyle name="Normal 2 9 2 7 3" xfId="11520" xr:uid="{099BBE67-BED5-46EE-A703-C1CC2A10DAD7}"/>
    <cellStyle name="Normal 2 9 2 7 3 2" xfId="21900" xr:uid="{CCEB56CF-F371-4221-BA1B-97CB9CFBBB55}"/>
    <cellStyle name="Normal 2 9 2 7 4" xfId="16234" xr:uid="{7988E97A-6A84-4E79-ACD1-EF42CE5806AC}"/>
    <cellStyle name="Normal 2 9 2 8" xfId="5188" xr:uid="{07B9A2AF-5381-4C50-BB18-E66CF69E1F35}"/>
    <cellStyle name="Normal 2 9 2 8 2" xfId="14485" xr:uid="{594BB21B-5250-4B9D-BCAA-F58B21B491EC}"/>
    <cellStyle name="Normal 2 9 2 9" xfId="6938" xr:uid="{10380160-24E4-4287-B345-BB123C557CF3}"/>
    <cellStyle name="Normal 2 9 2 9 2" xfId="17318" xr:uid="{6910957C-21B0-45DC-86B8-B601CB266F32}"/>
    <cellStyle name="Normal 2 9 3" xfId="839" xr:uid="{00000000-0005-0000-0000-0000F3040000}"/>
    <cellStyle name="Normal 2 9 3 2" xfId="3269" xr:uid="{00000000-0005-0000-0000-000003050000}"/>
    <cellStyle name="Normal 2 9 3 2 2" xfId="6326" xr:uid="{BBC012F7-9A7D-49DD-8FF5-40D30FC91CF8}"/>
    <cellStyle name="Normal 2 9 3 2 2 2" xfId="23645" xr:uid="{1C18D9CE-FF64-4E6C-9490-310C9DBD14D3}"/>
    <cellStyle name="Normal 2 9 3 2 2 3" xfId="25863" xr:uid="{E38453D7-3CA2-4BCD-A759-A27ED0D7C85F}"/>
    <cellStyle name="Normal 2 9 3 2 2 4" xfId="15895" xr:uid="{5D0B3E18-45EC-4A34-999C-A38B5D11956C}"/>
    <cellStyle name="Normal 2 9 3 2 3" xfId="8348" xr:uid="{6FE1859B-1F4B-4AE5-B006-253E9A85D689}"/>
    <cellStyle name="Normal 2 9 3 2 3 2" xfId="28892" xr:uid="{DB4F1271-2971-47BB-9434-EBC1A9A77D51}"/>
    <cellStyle name="Normal 2 9 3 2 3 3" xfId="18728" xr:uid="{A08FB64C-FD02-4DE1-98B2-CC76AD59860A}"/>
    <cellStyle name="Normal 2 9 3 2 4" xfId="11181" xr:uid="{D1F60B17-0A0A-48B6-B3F6-A364C2E8A65E}"/>
    <cellStyle name="Normal 2 9 3 2 4 2" xfId="21561" xr:uid="{F691DC2F-37A1-4850-B6B6-294ABF216EC7}"/>
    <cellStyle name="Normal 2 9 3 2 5" xfId="23449" xr:uid="{A902EA6F-8779-467F-A0AB-F89FA1D314DA}"/>
    <cellStyle name="Normal 2 9 3 2 6" xfId="13816" xr:uid="{2EF0206B-D1E4-49DF-A0B2-624BAFABC794}"/>
    <cellStyle name="Normal 2 9 3 3" xfId="2757" xr:uid="{00000000-0005-0000-0000-000004050000}"/>
    <cellStyle name="Normal 2 9 3 3 2" xfId="5974" xr:uid="{EE14B9B9-556B-4E73-97A6-A602B420A67B}"/>
    <cellStyle name="Normal 2 9 3 3 2 2" xfId="26396" xr:uid="{8A300D6B-CBD2-4CC9-A53A-F97F14E934C1}"/>
    <cellStyle name="Normal 2 9 3 3 2 3" xfId="15427" xr:uid="{1FAAA7AB-A683-47F0-8721-44B50F7F608B}"/>
    <cellStyle name="Normal 2 9 3 3 3" xfId="7880" xr:uid="{9D10ADB1-B487-465E-8521-091EAA3B6159}"/>
    <cellStyle name="Normal 2 9 3 3 3 2" xfId="18260" xr:uid="{7A07D050-F54B-44A6-B0AA-F357C660692E}"/>
    <cellStyle name="Normal 2 9 3 3 4" xfId="10713" xr:uid="{A57E7F78-0E3F-45A7-BA96-B8F956BEFD7B}"/>
    <cellStyle name="Normal 2 9 3 3 4 2" xfId="21093" xr:uid="{6F769498-F9B3-4DF4-830D-1FAC4D3441B0}"/>
    <cellStyle name="Normal 2 9 3 3 5" xfId="24393" xr:uid="{9C2732CD-0C98-47E4-8332-7F5C415C6F25}"/>
    <cellStyle name="Normal 2 9 3 3 6" xfId="13201" xr:uid="{382F7612-55F2-48F9-B04C-497CD00DF9FE}"/>
    <cellStyle name="Normal 2 9 3 4" xfId="4176" xr:uid="{6C57CACD-054E-48B2-A048-29786C24F379}"/>
    <cellStyle name="Normal 2 9 3 4 2" xfId="8947" xr:uid="{F8F2A1C3-DE61-448C-88ED-75D178793C21}"/>
    <cellStyle name="Normal 2 9 3 4 2 2" xfId="29037" xr:uid="{9B6DF6C0-F95C-461C-A3E5-633655C6CFFA}"/>
    <cellStyle name="Normal 2 9 3 4 2 3" xfId="19327" xr:uid="{108B8A07-2F86-434C-8E61-03419833586D}"/>
    <cellStyle name="Normal 2 9 3 4 3" xfId="11780" xr:uid="{BF76D129-6B8D-483E-AB44-23C8CC66B708}"/>
    <cellStyle name="Normal 2 9 3 4 3 2" xfId="22160" xr:uid="{4F7FD296-5668-47CF-84E4-4F6E07AA5347}"/>
    <cellStyle name="Normal 2 9 3 4 4" xfId="23023" xr:uid="{2720F342-B677-4933-B845-E4A73983D0D3}"/>
    <cellStyle name="Normal 2 9 3 4 5" xfId="16494" xr:uid="{1A872D12-5750-4868-B7D1-42CBA1351032}"/>
    <cellStyle name="Normal 2 9 3 5" xfId="5190" xr:uid="{5339BEE7-49BF-4EED-8093-076FF44C11A1}"/>
    <cellStyle name="Normal 2 9 3 5 2" xfId="28359" xr:uid="{18FB857A-43C8-481D-8EDE-42C5616E6A78}"/>
    <cellStyle name="Normal 2 9 3 5 3" xfId="14487" xr:uid="{BB94EF29-4372-4B52-A3B4-CAF5219F54BF}"/>
    <cellStyle name="Normal 2 9 3 6" xfId="6940" xr:uid="{6706ADBA-47C3-45D1-98BA-070E553BC50D}"/>
    <cellStyle name="Normal 2 9 3 6 2" xfId="17320" xr:uid="{16BC5282-6013-4F36-A49D-EF1DCD57E844}"/>
    <cellStyle name="Normal 2 9 3 7" xfId="9773" xr:uid="{765AB162-B962-473F-8533-4F365D25A101}"/>
    <cellStyle name="Normal 2 9 3 7 2" xfId="20153" xr:uid="{FA141201-5DC3-40D7-B45E-56E5963C75AA}"/>
    <cellStyle name="Normal 2 9 3 8" xfId="23561" xr:uid="{98595726-F428-4B11-B725-2105F6E0049B}"/>
    <cellStyle name="Normal 2 9 3 9" xfId="12735" xr:uid="{9693C5B5-154F-4ECD-B366-CF4444A44404}"/>
    <cellStyle name="Normal 2 9 4" xfId="840" xr:uid="{00000000-0005-0000-0000-0000F4040000}"/>
    <cellStyle name="Normal 2 9 4 2" xfId="4502" xr:uid="{F552828F-4638-433C-95A0-F70F96FF42C6}"/>
    <cellStyle name="Normal 2 9 4 2 2" xfId="9273" xr:uid="{8B5882C0-34B7-4018-B8AF-8A9666E84A30}"/>
    <cellStyle name="Normal 2 9 4 2 2 2" xfId="29256" xr:uid="{3A41186D-EB5D-4BF6-BAF2-DC3012D4F2F9}"/>
    <cellStyle name="Normal 2 9 4 2 2 3" xfId="19653" xr:uid="{2EEE7974-63E8-4333-B47E-0810051F19DB}"/>
    <cellStyle name="Normal 2 9 4 2 3" xfId="12106" xr:uid="{77FFCCCE-B339-49A3-AF57-6C591B460D33}"/>
    <cellStyle name="Normal 2 9 4 2 3 2" xfId="22486" xr:uid="{02ECC56F-030A-45B7-B5A5-4889A9B0C6DF}"/>
    <cellStyle name="Normal 2 9 4 2 4" xfId="23150" xr:uid="{1B612711-E694-403C-8DA7-3C97E3C646DC}"/>
    <cellStyle name="Normal 2 9 4 2 5" xfId="16820" xr:uid="{B78AA123-AC1B-44A7-8A77-2E25735F9C80}"/>
    <cellStyle name="Normal 2 9 4 3" xfId="5191" xr:uid="{72D4440E-BC3A-4554-9FB6-A1D858FC9D2E}"/>
    <cellStyle name="Normal 2 9 4 3 2" xfId="26203" xr:uid="{0A911DBC-6518-4F42-A5C9-14C7CC68276A}"/>
    <cellStyle name="Normal 2 9 4 3 3" xfId="14488" xr:uid="{FC52A404-F2D5-4898-B6ED-8CCCAF81E21C}"/>
    <cellStyle name="Normal 2 9 4 4" xfId="6941" xr:uid="{D4EB3F78-59DE-47CB-9C01-1E493E674689}"/>
    <cellStyle name="Normal 2 9 4 4 2" xfId="17321" xr:uid="{B116099D-E97C-496D-A06A-32D374CD2B84}"/>
    <cellStyle name="Normal 2 9 4 5" xfId="9774" xr:uid="{A72709CB-35E5-428D-AD5E-8448C8835858}"/>
    <cellStyle name="Normal 2 9 4 5 2" xfId="20154" xr:uid="{BD1FFA4C-667D-4073-82BA-12518B20D366}"/>
    <cellStyle name="Normal 2 9 4 6" xfId="23129" xr:uid="{9C2BDFD0-30EE-4EBC-A625-26ACF55129C4}"/>
    <cellStyle name="Normal 2 9 4 7" xfId="13817" xr:uid="{B2A2F5FB-83D0-425A-87BB-6FAD4739F9A2}"/>
    <cellStyle name="Normal 2 9 5" xfId="2917" xr:uid="{00000000-0005-0000-0000-000006050000}"/>
    <cellStyle name="Normal 2 9 5 2" xfId="6102" xr:uid="{58528CC1-6AD2-4279-88B3-36D6609DF850}"/>
    <cellStyle name="Normal 2 9 5 2 2" xfId="24074" xr:uid="{C2C5EE96-9995-440E-9BAB-6728372E79CC}"/>
    <cellStyle name="Normal 2 9 5 2 3" xfId="26763" xr:uid="{B71227A7-8E15-40FE-AB6C-C312F130A5E3}"/>
    <cellStyle name="Normal 2 9 5 2 4" xfId="15580" xr:uid="{BC502C78-C287-4AAA-B2B4-855DDE2775FC}"/>
    <cellStyle name="Normal 2 9 5 3" xfId="8033" xr:uid="{5BDB75E0-42B9-47B7-BC4F-32339D7EE5F4}"/>
    <cellStyle name="Normal 2 9 5 3 2" xfId="27594" xr:uid="{4DE08653-E695-4105-8FAF-2EC4861B3D14}"/>
    <cellStyle name="Normal 2 9 5 3 3" xfId="18413" xr:uid="{4E72B610-0225-4948-95A6-B8293541BCC2}"/>
    <cellStyle name="Normal 2 9 5 4" xfId="10866" xr:uid="{32AA6B69-933E-4213-BBD8-E8160E16B6D4}"/>
    <cellStyle name="Normal 2 9 5 4 2" xfId="21246" xr:uid="{F35A2EDB-01FD-4EF0-997D-CE0011391BF6}"/>
    <cellStyle name="Normal 2 9 5 5" xfId="22952" xr:uid="{98F40136-10FD-4A5D-954E-95D1BD6B1790}"/>
    <cellStyle name="Normal 2 9 5 6" xfId="13433" xr:uid="{6FF45A3C-E951-49D1-9CC8-9EC9CB2C2C99}"/>
    <cellStyle name="Normal 2 9 6" xfId="2444" xr:uid="{00000000-0005-0000-0000-000007050000}"/>
    <cellStyle name="Normal 2 9 6 2" xfId="5737" xr:uid="{C0BED993-F139-4C6B-A792-E132324F2C14}"/>
    <cellStyle name="Normal 2 9 6 2 2" xfId="26272" xr:uid="{E224AED6-5478-4071-AAE4-531DAAE09ED8}"/>
    <cellStyle name="Normal 2 9 6 2 3" xfId="15115" xr:uid="{C4B322CF-7FF4-46FB-9710-2B9CF49427F9}"/>
    <cellStyle name="Normal 2 9 6 3" xfId="7568" xr:uid="{6E09B0F8-1818-40FD-B0B9-2BE03937EBA0}"/>
    <cellStyle name="Normal 2 9 6 3 2" xfId="17948" xr:uid="{A2D2891C-9A94-42CD-AE40-9576749EACD4}"/>
    <cellStyle name="Normal 2 9 6 4" xfId="10401" xr:uid="{FAF89A14-3615-4B8B-9728-F0D7110BDD46}"/>
    <cellStyle name="Normal 2 9 6 4 2" xfId="20781" xr:uid="{BF8F50E0-AEAA-451D-B4EA-D6C5391055A7}"/>
    <cellStyle name="Normal 2 9 6 5" xfId="23770" xr:uid="{E27B1D7E-8871-4391-9BAF-DCBA9D83669B}"/>
    <cellStyle name="Normal 2 9 6 6" xfId="12831" xr:uid="{06E2C9D0-79AB-4E4D-B154-4572A5AC5714}"/>
    <cellStyle name="Normal 2 9 7" xfId="2198" xr:uid="{00000000-0005-0000-0000-0000FB040000}"/>
    <cellStyle name="Normal 2 9 7 2" xfId="7324" xr:uid="{EA8C2445-2A00-4AF1-8B3A-62B72269B8D5}"/>
    <cellStyle name="Normal 2 9 7 2 2" xfId="17704" xr:uid="{575865A4-C903-444A-BEFF-E672E9F80B26}"/>
    <cellStyle name="Normal 2 9 7 3" xfId="10157" xr:uid="{F12035F6-C739-489C-9EFC-F90E08ECF96A}"/>
    <cellStyle name="Normal 2 9 7 3 2" xfId="20537" xr:uid="{2453241E-7F61-4AE6-844D-52675AF13A67}"/>
    <cellStyle name="Normal 2 9 7 4" xfId="23372" xr:uid="{9E8031DF-A2E9-4D45-BFC8-2E12170B31A2}"/>
    <cellStyle name="Normal 2 9 7 5" xfId="14871" xr:uid="{E01FAD09-3F53-4B7B-A156-7DBA1FBB85AD}"/>
    <cellStyle name="Normal 2 9 8" xfId="3954" xr:uid="{CED8D824-48D3-4AEF-8F7F-55717388E9E6}"/>
    <cellStyle name="Normal 2 9 8 2" xfId="8785" xr:uid="{C9D54B9E-2B71-467B-A443-019A549ED388}"/>
    <cellStyle name="Normal 2 9 8 2 2" xfId="19165" xr:uid="{AF764DA1-8EEC-4F37-BAFF-823F4512B564}"/>
    <cellStyle name="Normal 2 9 8 3" xfId="11618" xr:uid="{4D51BDD7-64D1-4472-9612-C42DAC1C76C4}"/>
    <cellStyle name="Normal 2 9 8 3 2" xfId="21998" xr:uid="{DF92F74E-7642-42AD-AA75-8CBC2EDD46C4}"/>
    <cellStyle name="Normal 2 9 8 4" xfId="16332" xr:uid="{DEB08D9E-3D2C-4A32-A794-F6E6A1CE67C3}"/>
    <cellStyle name="Normal 2 9 9" xfId="5187" xr:uid="{FC4BB2AD-7E18-4984-98C0-6FFD72EC7400}"/>
    <cellStyle name="Normal 2 9 9 2" xfId="14484" xr:uid="{FD71FD44-744A-47E9-9921-B8D7F3880453}"/>
    <cellStyle name="Normal 20" xfId="12252" xr:uid="{27372840-47D8-489B-95A7-2CD989EBD34B}"/>
    <cellStyle name="Normal 20 2" xfId="22632" xr:uid="{40D62CA8-3A96-48B0-BE9D-F7CE8F4D3E78}"/>
    <cellStyle name="Normal 21" xfId="12383" xr:uid="{FF094764-875A-4C99-A567-5596200E8909}"/>
    <cellStyle name="Normal 22" xfId="12382" xr:uid="{8C915B8E-2FA3-4DC4-BD95-7A870649C7C0}"/>
    <cellStyle name="Normal 23" xfId="30098" xr:uid="{C20B993B-01C2-4C51-8F98-6A9CBB8E2F4D}"/>
    <cellStyle name="Normal 23 2" xfId="30395" xr:uid="{287CA121-5416-4078-9572-C7B4DE184957}"/>
    <cellStyle name="Normal 23 3" xfId="31721" xr:uid="{23061F0C-4409-4E5F-A960-26EABC21E703}"/>
    <cellStyle name="Normal 24" xfId="31723" xr:uid="{4AD80940-F9FE-4312-92C2-BB9034C34D3B}"/>
    <cellStyle name="Normal 25" xfId="30097" xr:uid="{07506169-A6FD-44A0-8C52-1A1EF451F172}"/>
    <cellStyle name="Normal 26" xfId="30102" xr:uid="{7027CCDA-B9FD-43DE-A40A-182DF76F28F4}"/>
    <cellStyle name="Normal 27" xfId="31722"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2"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3" xr:uid="{7E0E1DE2-FFD9-4B6C-A96E-E7DA851E3AAB}"/>
    <cellStyle name="Normal 3 2 2 4 3 3" xfId="30235" xr:uid="{B775CA85-A94A-4FA2-B016-4DD4E6773E9E}"/>
    <cellStyle name="Normal 3 2 2 4 3 3 2" xfId="31378" xr:uid="{FE22CF11-4570-4966-8D0D-C6F52D65F8E8}"/>
    <cellStyle name="Normal 3 2 2 4 3 4" xfId="31575" xr:uid="{D3F1F72C-C507-475E-BFC1-88BFEC9AABA6}"/>
    <cellStyle name="Normal 3 2 2 5" xfId="31262"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9" xr:uid="{032D5C75-76E2-40CA-A12D-BA86BF6B3032}"/>
    <cellStyle name="Normal 3 2 3 3 2 3 2 2 3" xfId="25323"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8" xr:uid="{51E09282-E913-4ED6-8E0D-C413A5D4A1F2}"/>
    <cellStyle name="Normal 3 2 3 3 2 3 2 3 3 3" xfId="30236" xr:uid="{B4011CD2-DE1E-4B51-8A66-B3C8C7A5D421}"/>
    <cellStyle name="Normal 3 2 3 3 2 3 2 3 3 3 2" xfId="31379" xr:uid="{BE93AEFA-7DA3-4658-9FC8-146A8E24F6DB}"/>
    <cellStyle name="Normal 3 2 3 3 2 3 2 3 3 4" xfId="31576" xr:uid="{9B4EC05B-CF70-4662-9DB5-17BD8DAB0B95}"/>
    <cellStyle name="Normal 3 2 3 3 2 3 2 4" xfId="25758" xr:uid="{5EC9D443-D6FF-49B3-87CB-0CAAE76577FA}"/>
    <cellStyle name="Normal 3 2 3 3 2 3 3" xfId="858" xr:uid="{00000000-0005-0000-0000-000007050000}"/>
    <cellStyle name="Normal 3 2 3 3 2 3 4" xfId="2919" xr:uid="{00000000-0005-0000-0000-000014050000}"/>
    <cellStyle name="Normal 3 2 3 3 2 3 4 2" xfId="31291" xr:uid="{EB8BC9D9-A033-4C6E-8AEF-B73E94BB5D44}"/>
    <cellStyle name="Normal 3 2 3 3 2 3 5" xfId="2094" xr:uid="{00000000-0005-0000-0000-000008020000}"/>
    <cellStyle name="Normal 3 2 3 3 2 3 5 2" xfId="4649" xr:uid="{F5C0EA0D-9822-4FF4-BD48-55FE3EF7782D}"/>
    <cellStyle name="Normal 3 2 3 3 2 3 5 3" xfId="30174" xr:uid="{EFD41364-146C-4C8A-A23B-7D13531E8C1D}"/>
    <cellStyle name="Normal 3 2 3 3 2 3 5 3 2" xfId="31318" xr:uid="{B91B5B5F-A506-42B7-A20E-383BCA9FFAF5}"/>
    <cellStyle name="Normal 3 2 3 3 2 3 5 4" xfId="31514" xr:uid="{6D671EEF-9106-4A0F-AE0E-B3AC82C22655}"/>
    <cellStyle name="Normal 3 2 3 3 2 3 6" xfId="3957" xr:uid="{0E1DF840-3114-4679-8527-B4509133BFD3}"/>
    <cellStyle name="Normal 3 2 3 3 2 3 6 2" xfId="4702" xr:uid="{EBED180B-3325-462A-919B-62911980F3E3}"/>
    <cellStyle name="Normal 3 2 3 3 2 3 6 3" xfId="30296" xr:uid="{E136CEC1-43EF-4959-B635-DE56F5F46204}"/>
    <cellStyle name="Normal 3 2 3 3 2 3 6 3 2" xfId="31439" xr:uid="{56DB6537-5079-42DC-8C0E-B9EB0AF26203}"/>
    <cellStyle name="Normal 3 2 3 3 2 3 6 4" xfId="31636" xr:uid="{D8E5B5D1-0B28-44DE-9618-995E05721A23}"/>
    <cellStyle name="Normal 3 2 3 3 2 3 7" xfId="30117" xr:uid="{3A8EA0EB-6553-4DE0-BA6D-E554B6EEBC52}"/>
    <cellStyle name="Normal 3 2 3 3 2 3 7 2" xfId="30478" xr:uid="{12261BA5-6EBE-49C8-858C-4433B97E2B8F}"/>
    <cellStyle name="Normal 3 2 3 3 2 4" xfId="859" xr:uid="{00000000-0005-0000-0000-000008050000}"/>
    <cellStyle name="Normal 3 2 3 3 2 4 2" xfId="2918" xr:uid="{00000000-0005-0000-0000-000015050000}"/>
    <cellStyle name="Normal 3 2 3 3 2 4 3" xfId="23492" xr:uid="{8625022A-D38B-4880-84F6-02FA13E60E21}"/>
    <cellStyle name="Normal 3 2 3 3 2 4 3 2" xfId="29618" xr:uid="{0FEE1F9F-C76F-4B8E-A83F-EAD315906FD7}"/>
    <cellStyle name="Normal 3 2 3 3 2 4 3 3" xfId="29597" xr:uid="{ED318358-FA7F-4BE8-8DAF-D6F7186FE3D7}"/>
    <cellStyle name="Normal 3 2 3 3 2 4 3 3 2" xfId="29641" xr:uid="{6DF48563-C650-48F9-9DC2-55B9B6148D77}"/>
    <cellStyle name="Normal 3 2 3 3 2 4 3 3 3" xfId="30383" xr:uid="{BAC9BCB8-EF57-4DA4-B9C1-3F2B8C7FC657}"/>
    <cellStyle name="Normal 3 2 3 3 2 4 3 3 4" xfId="30370" xr:uid="{34267B84-BB81-4C12-8C46-473BBA220C20}"/>
    <cellStyle name="Normal 3 2 3 3 2 4 3 3 4 2" xfId="31709" xr:uid="{592A1166-586C-44C0-A573-38C22F19E4A2}"/>
    <cellStyle name="Normal 3 2 3 3 2 4 3 4" xfId="30353" xr:uid="{93657840-58F4-4379-9A8A-0046F497FB51}"/>
    <cellStyle name="Normal 3 2 3 3 2 4 3 4 2" xfId="31695" xr:uid="{A40DE0E8-AD45-4E9B-94C0-51490D3093FE}"/>
    <cellStyle name="Normal 3 2 3 3 2 5" xfId="2093" xr:uid="{00000000-0005-0000-0000-000006020000}"/>
    <cellStyle name="Normal 3 2 3 3 2 5 2" xfId="4666" xr:uid="{1B4AA995-6D1E-409F-BFE5-CBE6CD7AB94F}"/>
    <cellStyle name="Normal 3 2 3 3 2 5 3" xfId="30173" xr:uid="{5165A243-F4B8-4207-B6E2-4C6179B2331B}"/>
    <cellStyle name="Normal 3 2 3 3 2 5 3 2" xfId="31317" xr:uid="{FE81CBED-C272-45C6-9FD4-ED32FBB04F14}"/>
    <cellStyle name="Normal 3 2 3 3 2 5 4" xfId="31513" xr:uid="{00EFE9D6-E228-47B1-B203-283A8667D08C}"/>
    <cellStyle name="Normal 3 2 3 3 2 6" xfId="3956" xr:uid="{F8E8F1E1-BBD4-4256-B483-D824BDAE78F4}"/>
    <cellStyle name="Normal 3 2 3 3 2 6 2" xfId="4763" xr:uid="{9F42B403-8D69-4B35-A1B8-4F04141A4544}"/>
    <cellStyle name="Normal 3 2 3 3 2 6 3" xfId="30295" xr:uid="{C496E6E4-1282-47C2-B1C7-9961AE8A150D}"/>
    <cellStyle name="Normal 3 2 3 3 2 6 3 2" xfId="31438" xr:uid="{5A0EDD58-F48D-4E4E-BD06-54CD1EEB56F7}"/>
    <cellStyle name="Normal 3 2 3 3 2 6 4" xfId="31635" xr:uid="{C5452A9F-2C0C-47BC-AC38-CC8ACD830D2A}"/>
    <cellStyle name="Normal 3 2 3 3 2 7" xfId="30116" xr:uid="{019B4B8F-7996-40B8-8487-A11E7446390C}"/>
    <cellStyle name="Normal 3 2 3 3 2 7 2" xfId="30477"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5" xr:uid="{89E53FE7-94C9-4D91-BBC4-6F94CBF85A44}"/>
    <cellStyle name="Normal 3 2 3 3 4 2 2 2 3" xfId="3713" xr:uid="{00000000-0005-0000-0000-00007A040000}"/>
    <cellStyle name="Normal 3 2 3 3 4 2 2 2 3 2" xfId="4774" xr:uid="{3EE6A992-6E14-412B-A546-1161B9E0D3AE}"/>
    <cellStyle name="Normal 3 2 3 3 4 2 2 2 3 3" xfId="30237" xr:uid="{86BCA4BE-8FF9-4E7A-B9DD-185C56EFBE75}"/>
    <cellStyle name="Normal 3 2 3 3 4 2 2 2 3 3 2" xfId="31380" xr:uid="{1A51DAD1-F532-4907-8058-33633595C8CE}"/>
    <cellStyle name="Normal 3 2 3 3 4 2 2 2 3 4" xfId="31577" xr:uid="{E311BA82-333E-46A3-AD01-6013A34DAC67}"/>
    <cellStyle name="Normal 3 2 3 3 4 2 2 2 4" xfId="24731" xr:uid="{08713468-6514-49F8-B4E6-F61F3C4FDA44}"/>
    <cellStyle name="Normal 3 2 3 3 4 2 2 3" xfId="1990" xr:uid="{00000000-0005-0000-0000-00000F050000}"/>
    <cellStyle name="Normal 3 2 3 3 4 2 2 4" xfId="22852" xr:uid="{FAB5457A-0A0A-428D-8F1B-DAFEE4F83219}"/>
    <cellStyle name="Normal 3 2 3 3 4 2 3" xfId="865" xr:uid="{00000000-0005-0000-0000-000010050000}"/>
    <cellStyle name="Normal 3 2 3 3 4 2 3 2" xfId="866" xr:uid="{00000000-0005-0000-0000-000011050000}"/>
    <cellStyle name="Normal 3 2 3 3 4 2 3 2 2" xfId="24503" xr:uid="{EE8B293B-87C8-42E1-AF32-679531BFDE2A}"/>
    <cellStyle name="Normal 3 2 3 3 4 2 3 2 3" xfId="25815" xr:uid="{7C09AC0D-5F28-421E-9E99-2079FC6A8637}"/>
    <cellStyle name="Normal 3 2 3 3 4 2 3 3" xfId="867" xr:uid="{00000000-0005-0000-0000-000012050000}"/>
    <cellStyle name="Normal 3 2 3 3 4 2 3 3 2" xfId="24081" xr:uid="{5907E1A0-6497-4B7D-B2B6-A65DF4324FD1}"/>
    <cellStyle name="Normal 3 2 3 3 4 2 3 3 3" xfId="24458" xr:uid="{1AA0180D-7B02-4838-9AC9-29190EA47CF7}"/>
    <cellStyle name="Normal 3 2 3 3 4 2 3 4" xfId="2096" xr:uid="{00000000-0005-0000-0000-00000E020000}"/>
    <cellStyle name="Normal 3 2 3 3 4 2 3 4 2" xfId="4715" xr:uid="{84F79AEF-86F1-430E-9A02-46E9B0EA2D4B}"/>
    <cellStyle name="Normal 3 2 3 3 4 2 3 4 3" xfId="30176" xr:uid="{DE26479C-16AF-4053-ADA2-2366C14A6988}"/>
    <cellStyle name="Normal 3 2 3 3 4 2 3 4 3 2" xfId="31320" xr:uid="{98ADDAB9-7E5D-4B1A-B857-1BF8F72E74B4}"/>
    <cellStyle name="Normal 3 2 3 3 4 2 3 4 4" xfId="31516" xr:uid="{C975A579-45FB-4F57-850C-66AA6B19B7DF}"/>
    <cellStyle name="Normal 3 2 3 3 4 2 3 5" xfId="25608" xr:uid="{AE0E7AAC-A35C-4739-83F7-24B2349D3A43}"/>
    <cellStyle name="Normal 3 2 3 3 4 2 3 6" xfId="30535" xr:uid="{5DF49D80-F591-4B6B-AC8D-0AA109DB5F47}"/>
    <cellStyle name="Normal 3 2 3 3 4 2 4" xfId="23281" xr:uid="{607B55E2-785A-4475-A5AF-715CB366B607}"/>
    <cellStyle name="Normal 3 2 3 3 4 3" xfId="868" xr:uid="{00000000-0005-0000-0000-000013050000}"/>
    <cellStyle name="Normal 3 2 3 3 4 4" xfId="2920" xr:uid="{00000000-0005-0000-0000-00001D050000}"/>
    <cellStyle name="Normal 3 2 3 3 4 4 2" xfId="31295" xr:uid="{324C98B1-8E30-4CDB-8616-21FD670B2E3A}"/>
    <cellStyle name="Normal 3 2 3 3 4 5" xfId="2095" xr:uid="{00000000-0005-0000-0000-00000B020000}"/>
    <cellStyle name="Normal 3 2 3 3 4 5 2" xfId="3808" xr:uid="{88D4B6F8-D038-4FA2-9B5E-8BA2B2639DFB}"/>
    <cellStyle name="Normal 3 2 3 3 4 5 3" xfId="30175" xr:uid="{CB02CBFB-77EE-4C98-92E6-6936F3E8C9D8}"/>
    <cellStyle name="Normal 3 2 3 3 4 5 3 2" xfId="31319" xr:uid="{F2C34778-01E7-4E78-BC6F-88ABEE2BEE7D}"/>
    <cellStyle name="Normal 3 2 3 3 4 5 4" xfId="31515" xr:uid="{A79C0C5A-7EDD-4B02-A14A-86F26A0520E9}"/>
    <cellStyle name="Normal 3 2 3 3 4 6" xfId="3958" xr:uid="{5C36214B-B9A0-42AD-97C5-679BC9758736}"/>
    <cellStyle name="Normal 3 2 3 3 4 6 2" xfId="4775" xr:uid="{C6EA1D90-BF83-4CD0-B22B-769466A8D247}"/>
    <cellStyle name="Normal 3 2 3 3 4 6 3" xfId="30297" xr:uid="{9F6F5CBA-D16F-48D0-91E5-EA178C3A599A}"/>
    <cellStyle name="Normal 3 2 3 3 4 6 3 2" xfId="31440" xr:uid="{A0375E49-2C8F-471E-911A-A63C71DA3145}"/>
    <cellStyle name="Normal 3 2 3 3 4 6 4" xfId="31637" xr:uid="{849E470A-FB03-4831-8FE0-135351CE5670}"/>
    <cellStyle name="Normal 3 2 3 3 4 7" xfId="30118" xr:uid="{21708935-4338-4B04-A5B4-2B12A5C766F5}"/>
    <cellStyle name="Normal 3 2 3 3 4 7 2" xfId="30479"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8" xr:uid="{345DF071-92C4-4D83-A3A4-5CDB82EFF459}"/>
    <cellStyle name="Normal 3 2 3 3 5 3 2 2" xfId="27325" xr:uid="{36392154-9601-4751-B21A-9FC0AC69F7FB}"/>
    <cellStyle name="Normal 3 2 3 3 5 3 3" xfId="25726" xr:uid="{5EC24068-D279-40A6-85E3-7D41DE988994}"/>
    <cellStyle name="Normal 3 2 3 3 5 3 4" xfId="30238" xr:uid="{57A3C330-EEF1-4F13-A663-4A6AAFC7B558}"/>
    <cellStyle name="Normal 3 2 3 3 5 3 4 2" xfId="31381" xr:uid="{BFC026E1-24FA-40A5-A536-7FBCD1AA6124}"/>
    <cellStyle name="Normal 3 2 3 3 5 3 5" xfId="31578" xr:uid="{78178B15-934C-461A-998B-6869636634B9}"/>
    <cellStyle name="Normal 3 2 3 3 5 4" xfId="25711"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6" xr:uid="{CF3F732A-3464-44B7-ACAC-54207065C4A1}"/>
    <cellStyle name="Normal 3 2 3 4 3 2 2 3" xfId="24090"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0" xr:uid="{3F5C8904-0CB7-4A62-A566-1B839756158A}"/>
    <cellStyle name="Normal 3 2 3 4 3 2 3 3 3" xfId="30239" xr:uid="{09A3577F-9760-4766-9C2F-D9019747DF4A}"/>
    <cellStyle name="Normal 3 2 3 4 3 2 3 3 3 2" xfId="31382" xr:uid="{A4473E79-1F75-4888-8BBE-EA2C63CD76A1}"/>
    <cellStyle name="Normal 3 2 3 4 3 2 3 3 4" xfId="31579" xr:uid="{4CCDC4C7-EF66-4862-AB6F-4192F6078FC6}"/>
    <cellStyle name="Normal 3 2 3 4 3 2 4" xfId="25824" xr:uid="{1A6B0C1D-1919-427D-8E6B-3883E899BAEA}"/>
    <cellStyle name="Normal 3 2 3 4 3 3" xfId="877" xr:uid="{00000000-0005-0000-0000-00001D050000}"/>
    <cellStyle name="Normal 3 2 3 4 3 4" xfId="2921" xr:uid="{00000000-0005-0000-0000-000023050000}"/>
    <cellStyle name="Normal 3 2 3 4 3 4 2" xfId="31284" xr:uid="{8B70590F-73CC-44E1-B466-2B324B3DBBCB}"/>
    <cellStyle name="Normal 3 2 3 4 3 5" xfId="2098" xr:uid="{00000000-0005-0000-0000-000012020000}"/>
    <cellStyle name="Normal 3 2 3 4 3 5 2" xfId="4671" xr:uid="{C7488697-347C-4027-9144-3C9AC3B4D98F}"/>
    <cellStyle name="Normal 3 2 3 4 3 5 3" xfId="30178" xr:uid="{72FD9D08-8B3A-4237-9D8B-137B965D383B}"/>
    <cellStyle name="Normal 3 2 3 4 3 5 3 2" xfId="31322" xr:uid="{45EA9506-8E31-4B6C-9642-21F6D94811EA}"/>
    <cellStyle name="Normal 3 2 3 4 3 5 4" xfId="31518" xr:uid="{57B4B3E7-6D59-438C-A24A-74EBC3100FE4}"/>
    <cellStyle name="Normal 3 2 3 4 3 6" xfId="3960" xr:uid="{D1FAA155-8172-43EB-ACF9-9A7AA25E3D6E}"/>
    <cellStyle name="Normal 3 2 3 4 3 6 2" xfId="4783" xr:uid="{8A9EA233-ABD3-42E4-B860-F2A4E0132FC1}"/>
    <cellStyle name="Normal 3 2 3 4 3 6 3" xfId="30299" xr:uid="{81B67AB2-71E6-4678-8CF3-9987E9088F9B}"/>
    <cellStyle name="Normal 3 2 3 4 3 6 3 2" xfId="31442" xr:uid="{A98CF9BE-AAE6-4825-8E47-7EAA17C2BBF3}"/>
    <cellStyle name="Normal 3 2 3 4 3 6 4" xfId="31639" xr:uid="{AAEDCB10-67E7-4420-AA2F-0DDA1928FE65}"/>
    <cellStyle name="Normal 3 2 3 4 3 7" xfId="30120" xr:uid="{B13A17FC-0920-42D9-BFD0-704A408A0A4C}"/>
    <cellStyle name="Normal 3 2 3 4 3 7 2" xfId="30481"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0" xr:uid="{6712E95B-D981-4590-85C2-AC9FC672C3C9}"/>
    <cellStyle name="Normal 3 2 3 4 4 3 3" xfId="30240" xr:uid="{4F7F6943-EDBD-49B8-92F4-C7F6E5EFC9D8}"/>
    <cellStyle name="Normal 3 2 3 4 4 3 3 2" xfId="31383" xr:uid="{7D216875-FD6D-42D1-B93A-66F40255D01A}"/>
    <cellStyle name="Normal 3 2 3 4 4 3 4" xfId="31580" xr:uid="{E9786FEF-20D7-44D2-9C67-93A7FB8E137B}"/>
    <cellStyle name="Normal 3 2 3 4 5" xfId="2097" xr:uid="{00000000-0005-0000-0000-000010020000}"/>
    <cellStyle name="Normal 3 2 3 4 5 2" xfId="3778" xr:uid="{8B0DC8D1-7DE9-4171-A63D-3B65DE7CC539}"/>
    <cellStyle name="Normal 3 2 3 4 5 3" xfId="30177" xr:uid="{92251D01-4C43-436B-89CC-A84B9DD25DD4}"/>
    <cellStyle name="Normal 3 2 3 4 5 3 2" xfId="31321" xr:uid="{FCE2C500-F43A-4375-A00C-E81F083CEF3F}"/>
    <cellStyle name="Normal 3 2 3 4 5 4" xfId="31517" xr:uid="{EB794679-BCC2-4055-AC27-37AACFDD1FB4}"/>
    <cellStyle name="Normal 3 2 3 4 6" xfId="3959" xr:uid="{C6836599-ECCD-4EBB-AA38-ABF0279C67FA}"/>
    <cellStyle name="Normal 3 2 3 4 6 2" xfId="4748" xr:uid="{E32033F8-C2D4-4D9A-8197-D59BB0805FFB}"/>
    <cellStyle name="Normal 3 2 3 4 6 3" xfId="30298" xr:uid="{D8F87D88-0F19-481C-A1CC-3146338754DB}"/>
    <cellStyle name="Normal 3 2 3 4 6 3 2" xfId="31441" xr:uid="{B4A69638-323B-49E7-90F5-90FE0D97664A}"/>
    <cellStyle name="Normal 3 2 3 4 6 4" xfId="31638" xr:uid="{7FD9D19C-1E53-40EA-BF81-22379F781951}"/>
    <cellStyle name="Normal 3 2 3 4 7" xfId="30119" xr:uid="{2902EA16-525C-4490-96D7-08F0557F0425}"/>
    <cellStyle name="Normal 3 2 3 4 7 2" xfId="30480" xr:uid="{DF6E23B2-6945-41B0-8306-2F702DBA91A9}"/>
    <cellStyle name="Normal 3 2 3 5" xfId="2066" xr:uid="{00000000-0005-0000-0000-000003020000}"/>
    <cellStyle name="Normal 3 2 3 5 2" xfId="4737" xr:uid="{1DEEA62F-24B4-4396-B677-5B3167946642}"/>
    <cellStyle name="Normal 3 2 3 5 3" xfId="30165" xr:uid="{75BDF039-D1D0-4720-91AF-54BBB162394D}"/>
    <cellStyle name="Normal 3 2 3 5 3 2" xfId="30482" xr:uid="{7C8CED2E-CFB8-4B18-9B98-486CBBF1CEE6}"/>
    <cellStyle name="Normal 3 2 3 5 4" xfId="31505" xr:uid="{D2C494B6-B581-4571-B629-4078CCA1DF19}"/>
    <cellStyle name="Normal 3 2 3 6" xfId="30111" xr:uid="{2DA27080-57C7-488E-9E66-228C66F3BB6F}"/>
    <cellStyle name="Normal 3 2 3 6 2" xfId="30470"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7" xr:uid="{3EF99F25-A57D-4DC0-97CB-91B0DD3F630F}"/>
    <cellStyle name="Normal 3 2 4 3 2 2 3" xfId="25694"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0" xr:uid="{E7124F84-1902-4C52-813A-2AD87B201F7F}"/>
    <cellStyle name="Normal 3 2 4 3 2 3 3 3" xfId="30241" xr:uid="{FB3B0704-45A1-4B1D-8FF2-DBF25C1101E3}"/>
    <cellStyle name="Normal 3 2 4 3 2 3 3 3 2" xfId="31384" xr:uid="{C389EE42-3048-406A-ACE1-5B5798D31786}"/>
    <cellStyle name="Normal 3 2 4 3 2 3 3 4" xfId="31581" xr:uid="{E69F89CA-AEBA-4937-8B6F-1B0F7B1F1450}"/>
    <cellStyle name="Normal 3 2 4 3 2 4" xfId="23426" xr:uid="{F5F16304-98F9-4382-9EBD-05DA6A2307A4}"/>
    <cellStyle name="Normal 3 2 4 3 3" xfId="885" xr:uid="{00000000-0005-0000-0000-000027050000}"/>
    <cellStyle name="Normal 3 2 4 3 4" xfId="2923" xr:uid="{00000000-0005-0000-0000-00002A050000}"/>
    <cellStyle name="Normal 3 2 4 3 4 2" xfId="31286" xr:uid="{C5493F1B-7833-429B-A3F9-F86186048626}"/>
    <cellStyle name="Normal 3 2 4 3 5" xfId="2100" xr:uid="{00000000-0005-0000-0000-000016020000}"/>
    <cellStyle name="Normal 3 2 4 3 5 2" xfId="4686" xr:uid="{06BFEBE3-1397-400F-9E69-D60195609A34}"/>
    <cellStyle name="Normal 3 2 4 3 5 3" xfId="30180" xr:uid="{CAF84CE8-A6AE-4653-8439-E2C2CC100971}"/>
    <cellStyle name="Normal 3 2 4 3 5 3 2" xfId="31324" xr:uid="{CD2BA927-620B-4490-8DBC-65DFEFB5E7E2}"/>
    <cellStyle name="Normal 3 2 4 3 5 4" xfId="31520" xr:uid="{F7EE645A-A73D-47E9-8833-528052C962F3}"/>
    <cellStyle name="Normal 3 2 4 3 6" xfId="3963" xr:uid="{C9BE7447-0E91-41CB-9714-02F1C566D84A}"/>
    <cellStyle name="Normal 3 2 4 3 6 2" xfId="4787" xr:uid="{0C195683-FC3A-4228-8CFA-81C976438B43}"/>
    <cellStyle name="Normal 3 2 4 3 6 3" xfId="30301" xr:uid="{5B46428E-4B5D-4956-93B7-0F396B73A2B2}"/>
    <cellStyle name="Normal 3 2 4 3 6 3 2" xfId="31444" xr:uid="{5A6B4B77-3513-4B99-8042-BE10B0FA72A0}"/>
    <cellStyle name="Normal 3 2 4 3 6 4" xfId="31641" xr:uid="{B3547189-4D1A-4E73-AD27-78C5227CE173}"/>
    <cellStyle name="Normal 3 2 4 3 7" xfId="30122" xr:uid="{2FC8C8CB-77C8-4CE3-9500-8BBF0E8D3D67}"/>
    <cellStyle name="Normal 3 2 4 3 7 2" xfId="30484" xr:uid="{FF9CD143-3DC5-4E78-9669-CDD5E69991DD}"/>
    <cellStyle name="Normal 3 2 4 4" xfId="2922" xr:uid="{00000000-0005-0000-0000-00002B050000}"/>
    <cellStyle name="Normal 3 2 4 4 2" xfId="25746" xr:uid="{F4A474D2-41DD-4D0C-B5D7-FFDAF17C5566}"/>
    <cellStyle name="Normal 3 2 4 4 2 2" xfId="29625" xr:uid="{0DCF3C32-0EA3-482C-941C-B4A52CDFF34B}"/>
    <cellStyle name="Normal 3 2 4 4 2 3" xfId="29598" xr:uid="{193FC249-A10F-445C-95C0-0B33E7ED076A}"/>
    <cellStyle name="Normal 3 2 4 4 2 3 2" xfId="29642" xr:uid="{150E5878-774A-4368-848F-E3C08FDFC92C}"/>
    <cellStyle name="Normal 3 2 4 4 2 3 3" xfId="30384" xr:uid="{EAB09D60-EC65-4583-A401-605E05C9795F}"/>
    <cellStyle name="Normal 3 2 4 4 2 3 4" xfId="30371" xr:uid="{EC861FD9-BC0C-408C-9531-DE32A58E2953}"/>
    <cellStyle name="Normal 3 2 4 4 2 3 4 2" xfId="31710" xr:uid="{3FB41312-390E-4923-8C3C-F8147726A4F3}"/>
    <cellStyle name="Normal 3 2 4 4 2 4" xfId="30354" xr:uid="{C34059E2-DD63-4FD3-8EEB-54B190A38F45}"/>
    <cellStyle name="Normal 3 2 4 4 2 4 2" xfId="31696" xr:uid="{6DCD7FB8-B5FD-4C77-BBC6-EAED650E4CF3}"/>
    <cellStyle name="Normal 3 2 4 4 3" xfId="24727" xr:uid="{154F7FD8-B3F3-4487-878D-5A0175DAC264}"/>
    <cellStyle name="Normal 3 2 4 5" xfId="2099" xr:uid="{00000000-0005-0000-0000-000014020000}"/>
    <cellStyle name="Normal 3 2 4 5 2" xfId="4645" xr:uid="{3EC2113D-E49B-4038-9F23-778F9B5DB2AD}"/>
    <cellStyle name="Normal 3 2 4 5 3" xfId="30179" xr:uid="{8EA82334-E7EE-4E69-990C-4DEAF38099AA}"/>
    <cellStyle name="Normal 3 2 4 5 3 2" xfId="31323" xr:uid="{E9CBBCA5-54AD-468F-B466-AB0737888486}"/>
    <cellStyle name="Normal 3 2 4 5 4" xfId="31519" xr:uid="{B5FE814E-E042-40D9-B41A-A129B9C70AF7}"/>
    <cellStyle name="Normal 3 2 4 6" xfId="3962" xr:uid="{7B02E248-334A-4390-803D-03A9529B2562}"/>
    <cellStyle name="Normal 3 2 4 6 2" xfId="4816" xr:uid="{2DE6B781-6A0F-4C4A-A762-5BA32CF9F8AB}"/>
    <cellStyle name="Normal 3 2 4 6 3" xfId="30300" xr:uid="{DD7F06BC-48FB-45F1-B5D9-2F7DC116529F}"/>
    <cellStyle name="Normal 3 2 4 6 3 2" xfId="31443" xr:uid="{F10D9DC9-263D-4EE8-996D-1DD37EFF76EA}"/>
    <cellStyle name="Normal 3 2 4 6 4" xfId="31640" xr:uid="{BCC20E6B-1DD8-47F1-B716-180F52FE094F}"/>
    <cellStyle name="Normal 3 2 4 7" xfId="30121" xr:uid="{2CF31ED3-BF8A-4420-A35A-63A9374EE9CB}"/>
    <cellStyle name="Normal 3 2 4 7 2" xfId="30483" xr:uid="{E8D1DD0B-859F-4702-9615-4F14D8E78C95}"/>
    <cellStyle name="Normal 3 2 5" xfId="29570" xr:uid="{750150B5-C7CA-4EA6-BA0D-6C0AEF29E2A9}"/>
    <cellStyle name="Normal 3 2 5 2" xfId="29629" xr:uid="{FC40ABBD-3EDE-4371-9FF9-A208F204AC39}"/>
    <cellStyle name="Normal 3 2 5 2 2" xfId="31249" xr:uid="{F12AF8C4-3DE1-4158-AA8E-7806F3A8EF51}"/>
    <cellStyle name="Normal 3 2 5 2 3" xfId="30466" xr:uid="{A19572E5-C2FE-4995-B8C9-236F90541CCE}"/>
    <cellStyle name="Normal 3 2 5 3" xfId="29599" xr:uid="{4BE0FB2A-CFA3-46C2-A6F3-5BD4CCDE876F}"/>
    <cellStyle name="Normal 3 2 5 3 2" xfId="29643" xr:uid="{012C5423-63EC-45C8-AB0D-9143CDABBBAF}"/>
    <cellStyle name="Normal 3 2 5 3 3" xfId="30385" xr:uid="{61D53CD0-CA5E-4F77-91D4-46F773F8DF85}"/>
    <cellStyle name="Normal 3 2 5 3 4" xfId="30372" xr:uid="{901B8119-F76A-44E0-936C-BA78095F8F22}"/>
    <cellStyle name="Normal 3 2 5 3 4 2" xfId="31711" xr:uid="{48E12EBD-4D36-46FA-BCC1-A806C8B17EDF}"/>
    <cellStyle name="Normal 3 2 5 4" xfId="29633" xr:uid="{B70E0C93-0F24-4A65-9A4C-6AA94B1973D9}"/>
    <cellStyle name="Normal 3 2 5 5" xfId="30355" xr:uid="{8D54E739-13BE-4332-8917-3C2D88CE836D}"/>
    <cellStyle name="Normal 3 2 5 5 2" xfId="31243" xr:uid="{93394BE0-19B6-4E50-8418-A98C9A434D03}"/>
    <cellStyle name="Normal 3 2 5 5 3" xfId="31697" xr:uid="{59429AA2-65FA-427B-BCCC-AF076B796573}"/>
    <cellStyle name="Normal 3 2 6" xfId="30108" xr:uid="{E75C1CB2-D09F-4E20-9707-91B0AD896C89}"/>
    <cellStyle name="Normal 3 2 6 2" xfId="31494" xr:uid="{75618FDA-0DC1-449E-A37B-B4C7EE151DBA}"/>
    <cellStyle name="Normal 3 3" xfId="886" xr:uid="{00000000-0005-0000-0000-000028050000}"/>
    <cellStyle name="Normal 3 3 2" xfId="29571" xr:uid="{255EAE38-A587-454A-A10E-047DE88AEFA0}"/>
    <cellStyle name="Normal 3 4" xfId="29572" xr:uid="{2F3070F6-1C88-4374-9425-21AEE0A4DFFB}"/>
    <cellStyle name="Normal 3 4 2" xfId="29630" xr:uid="{56437A54-78A7-4336-835A-B2D545FA46F6}"/>
    <cellStyle name="Normal 3 4 3" xfId="29591" xr:uid="{8EA9A8F3-AE43-4EF4-960D-AD7C26FB738D}"/>
    <cellStyle name="Normal 4" xfId="887" xr:uid="{00000000-0005-0000-0000-000029050000}"/>
    <cellStyle name="Normal 4 10" xfId="888" xr:uid="{00000000-0005-0000-0000-00002A050000}"/>
    <cellStyle name="Normal 4 10 10" xfId="9776" xr:uid="{124714D4-58FE-4A1A-95C3-0A3FC13E102A}"/>
    <cellStyle name="Normal 4 10 10 2" xfId="20156" xr:uid="{75151CA6-0830-4718-974F-DA1C711EC993}"/>
    <cellStyle name="Normal 4 10 11" xfId="22799" xr:uid="{DF8820E2-133B-4E33-BD57-2890C0DB6BE3}"/>
    <cellStyle name="Normal 4 10 12" xfId="12578" xr:uid="{A0231339-5278-4006-B10A-D98724736073}"/>
    <cellStyle name="Normal 4 10 2" xfId="889" xr:uid="{00000000-0005-0000-0000-00002B050000}"/>
    <cellStyle name="Normal 4 10 2 2" xfId="890" xr:uid="{00000000-0005-0000-0000-00002C050000}"/>
    <cellStyle name="Normal 4 10 2 2 2" xfId="5195" xr:uid="{2F990ED6-C403-433B-9416-DF936D9A58B9}"/>
    <cellStyle name="Normal 4 10 2 2 2 2" xfId="25732" xr:uid="{8EAC1899-FCAE-42AF-B292-F3C46DB240FD}"/>
    <cellStyle name="Normal 4 10 2 2 2 3" xfId="27274" xr:uid="{A64401EC-5285-4578-B7C7-D6B097D78689}"/>
    <cellStyle name="Normal 4 10 2 2 2 4" xfId="14492" xr:uid="{E7C4EC7E-9AAD-49FD-B157-0C8E5BCC24FC}"/>
    <cellStyle name="Normal 4 10 2 2 3" xfId="6945" xr:uid="{52EE871B-7087-409F-9C4F-E922AA7F83F3}"/>
    <cellStyle name="Normal 4 10 2 2 3 2" xfId="27606" xr:uid="{EDB7409E-4EFD-4903-9940-6903E7494269}"/>
    <cellStyle name="Normal 4 10 2 2 3 3" xfId="26626" xr:uid="{BAC96558-61F5-4DE7-BDC4-B43C1B7A7531}"/>
    <cellStyle name="Normal 4 10 2 2 3 4" xfId="17325" xr:uid="{76CC529E-0A0D-42AD-81FA-974DF2153082}"/>
    <cellStyle name="Normal 4 10 2 2 4" xfId="9778" xr:uid="{DBBF66FF-173D-4216-935C-22F75CD999F5}"/>
    <cellStyle name="Normal 4 10 2 2 4 2" xfId="29406" xr:uid="{89B580D3-DD76-45DF-8750-08C22EC08327}"/>
    <cellStyle name="Normal 4 10 2 2 4 3" xfId="20158" xr:uid="{4ECA2B16-6E25-4D5B-AFA6-B30E1F70021C}"/>
    <cellStyle name="Normal 4 10 2 2 5" xfId="23920" xr:uid="{104E3D88-6CBC-44D8-B9F2-BEAC9DD3083B}"/>
    <cellStyle name="Normal 4 10 2 2 6" xfId="13818" xr:uid="{9E4BF900-B394-4381-A3AD-81D1670F5184}"/>
    <cellStyle name="Normal 4 10 2 3" xfId="2759" xr:uid="{00000000-0005-0000-0000-000031050000}"/>
    <cellStyle name="Normal 4 10 2 3 2" xfId="5976" xr:uid="{CD34A8B9-3B58-4C5E-9CD2-ACBBE4EE33D3}"/>
    <cellStyle name="Normal 4 10 2 3 2 2" xfId="27607" xr:uid="{57EC37BA-FA62-4027-8554-F8D55147A022}"/>
    <cellStyle name="Normal 4 10 2 3 2 3" xfId="15429" xr:uid="{AD4EA0E3-BDF6-4138-BDE3-11682B8BF146}"/>
    <cellStyle name="Normal 4 10 2 3 3" xfId="7882" xr:uid="{A88F4761-7BB3-4048-BEB8-B05CE1392E24}"/>
    <cellStyle name="Normal 4 10 2 3 3 2" xfId="18262" xr:uid="{4F2930A9-615B-4D19-A7D8-75C546950B3C}"/>
    <cellStyle name="Normal 4 10 2 3 4" xfId="10715" xr:uid="{1A351FCC-9811-46B5-BF3B-5BB71B02F51D}"/>
    <cellStyle name="Normal 4 10 2 3 4 2" xfId="21095" xr:uid="{003F525A-3718-4585-88D3-595F3991A7B1}"/>
    <cellStyle name="Normal 4 10 2 3 5" xfId="23268" xr:uid="{F222276F-E2A3-49D9-8473-5AB2636BB857}"/>
    <cellStyle name="Normal 4 10 2 3 6" xfId="13204" xr:uid="{F353F1D6-BE84-4FA7-99E5-62DCA8E8199A}"/>
    <cellStyle name="Normal 4 10 2 4" xfId="4177" xr:uid="{64D4522C-9833-489C-A11E-8967B3AE04DC}"/>
    <cellStyle name="Normal 4 10 2 4 2" xfId="8948" xr:uid="{4A4CF90D-1119-4D6F-9E60-40792F233AB2}"/>
    <cellStyle name="Normal 4 10 2 4 2 2" xfId="29038" xr:uid="{C6649890-FA54-4194-AFE2-7FB2A9751A0E}"/>
    <cellStyle name="Normal 4 10 2 4 2 3" xfId="19328" xr:uid="{E43D67DB-6AFB-4D7F-A589-3770049FB9B0}"/>
    <cellStyle name="Normal 4 10 2 4 3" xfId="11781" xr:uid="{4A9C5750-FFB1-49CA-96CA-C07EBA6AC803}"/>
    <cellStyle name="Normal 4 10 2 4 3 2" xfId="22161" xr:uid="{2468264E-ABFB-4540-9DD4-0F7D7AD581B4}"/>
    <cellStyle name="Normal 4 10 2 4 4" xfId="23560" xr:uid="{B21780F6-0BF4-45CE-A462-C823F73BF55B}"/>
    <cellStyle name="Normal 4 10 2 4 5" xfId="16495" xr:uid="{DAFC14F9-0A12-427D-99CD-D54784F738DB}"/>
    <cellStyle name="Normal 4 10 2 5" xfId="5194" xr:uid="{4C483B6D-F99C-4B05-A1C7-57FA01DAB4FE}"/>
    <cellStyle name="Normal 4 10 2 5 2" xfId="28294" xr:uid="{FEBE1B3F-2BA5-47F7-BDDB-4A373A169525}"/>
    <cellStyle name="Normal 4 10 2 5 3" xfId="14491" xr:uid="{47A2088D-36D2-43B9-BB01-2CE873797F06}"/>
    <cellStyle name="Normal 4 10 2 6" xfId="6944" xr:uid="{1812DBF2-AC43-42C8-BB06-3A4BCCF931A4}"/>
    <cellStyle name="Normal 4 10 2 6 2" xfId="17324" xr:uid="{BD41452F-9AA6-46CE-9258-469684009A0E}"/>
    <cellStyle name="Normal 4 10 2 7" xfId="9777" xr:uid="{38551E4C-25A5-4760-BDFD-02D162B85D0F}"/>
    <cellStyle name="Normal 4 10 2 7 2" xfId="20157" xr:uid="{FCFD3159-8091-4CAA-9037-3A42E64BE277}"/>
    <cellStyle name="Normal 4 10 2 8" xfId="23610" xr:uid="{7F941E2A-5B00-435A-803E-7194FC9FD7CA}"/>
    <cellStyle name="Normal 4 10 2 9" xfId="12736" xr:uid="{9CDAF916-CA42-4BCB-898B-C40C959CFE87}"/>
    <cellStyle name="Normal 4 10 3" xfId="891" xr:uid="{00000000-0005-0000-0000-00002D050000}"/>
    <cellStyle name="Normal 4 10 3 2" xfId="4503" xr:uid="{6D16362C-AFEA-486B-8920-367F7420926C}"/>
    <cellStyle name="Normal 4 10 3 2 2" xfId="9274" xr:uid="{99780004-FDCD-4A0B-8152-2B60D64E3786}"/>
    <cellStyle name="Normal 4 10 3 2 2 2" xfId="29257" xr:uid="{2F30D234-DB78-4265-8658-4B0C0ACB0F03}"/>
    <cellStyle name="Normal 4 10 3 2 2 3" xfId="19654" xr:uid="{B1679AD5-1DD9-4259-88D7-6A9BEE476E54}"/>
    <cellStyle name="Normal 4 10 3 2 3" xfId="12107" xr:uid="{50409475-3339-438E-80D2-61FED637081C}"/>
    <cellStyle name="Normal 4 10 3 2 3 2" xfId="22487" xr:uid="{F584AAFA-DE45-43FC-AAB2-E438922775AE}"/>
    <cellStyle name="Normal 4 10 3 2 4" xfId="22875" xr:uid="{997B49FD-8D98-4B16-80E4-A50EDD2F2198}"/>
    <cellStyle name="Normal 4 10 3 2 5" xfId="16821" xr:uid="{ABF2F5DB-F94C-4116-9E2C-9D552532713D}"/>
    <cellStyle name="Normal 4 10 3 3" xfId="5196" xr:uid="{B1CC3607-94B5-4810-A1F3-7395FF18D1D6}"/>
    <cellStyle name="Normal 4 10 3 3 2" xfId="26812" xr:uid="{DF47A49C-0534-4116-AF38-6B71D8670BF1}"/>
    <cellStyle name="Normal 4 10 3 3 3" xfId="28468" xr:uid="{444FA6A7-6F81-48B9-A252-972A6C01D4C5}"/>
    <cellStyle name="Normal 4 10 3 3 4" xfId="14493" xr:uid="{0A2C7E0F-5ACA-417E-80A8-ECD75776F153}"/>
    <cellStyle name="Normal 4 10 3 4" xfId="6946" xr:uid="{4CF10D0D-797B-4C01-A8B0-EA55739C4E27}"/>
    <cellStyle name="Normal 4 10 3 4 2" xfId="25987" xr:uid="{D21D2495-EC4E-44BB-94AE-D83A4A64BA0B}"/>
    <cellStyle name="Normal 4 10 3 4 3" xfId="27105" xr:uid="{D70869A4-D7A0-4CD3-B673-5D493D3B83D5}"/>
    <cellStyle name="Normal 4 10 3 4 4" xfId="17326" xr:uid="{9BAD3453-D6AB-4662-8C5A-2F959146F325}"/>
    <cellStyle name="Normal 4 10 3 5" xfId="9779" xr:uid="{31153C1E-094A-4FAD-A2C8-AED2E6C459AA}"/>
    <cellStyle name="Normal 4 10 3 5 2" xfId="29407" xr:uid="{4DE15F0B-35BB-4D38-A351-1ACED23A656C}"/>
    <cellStyle name="Normal 4 10 3 5 3" xfId="20159" xr:uid="{FD4E44EC-FD3D-4838-A3BF-0409A06AAEAC}"/>
    <cellStyle name="Normal 4 10 3 6" xfId="22989" xr:uid="{909C1C0E-4459-460F-951C-D2504AD3D7ED}"/>
    <cellStyle name="Normal 4 10 3 7" xfId="13819" xr:uid="{78C8ED3A-E916-42F1-9E5C-77BEA5976622}"/>
    <cellStyle name="Normal 4 10 4" xfId="892" xr:uid="{00000000-0005-0000-0000-00002E050000}"/>
    <cellStyle name="Normal 4 10 4 2" xfId="5197" xr:uid="{29225B61-10D6-49E4-B689-7DA29A6BC097}"/>
    <cellStyle name="Normal 4 10 4 2 2" xfId="24955" xr:uid="{AEE2E6C1-3E49-4E6D-88C0-09DAAF73B352}"/>
    <cellStyle name="Normal 4 10 4 2 3" xfId="26658" xr:uid="{A8DEA6AF-CFB8-44D7-88A6-3CE79EA9FEB1}"/>
    <cellStyle name="Normal 4 10 4 2 4" xfId="14494" xr:uid="{67D78960-714B-470E-9828-13225757EC63}"/>
    <cellStyle name="Normal 4 10 4 3" xfId="6947" xr:uid="{3512A52E-2E69-4AEB-A4C3-1CFB7C727ABA}"/>
    <cellStyle name="Normal 4 10 4 3 2" xfId="26557" xr:uid="{BDC09E19-A8DC-4F8A-839B-81911E093972}"/>
    <cellStyle name="Normal 4 10 4 3 3" xfId="17327" xr:uid="{65139410-F264-46EF-B0CB-80BB4D5CA6DD}"/>
    <cellStyle name="Normal 4 10 4 4" xfId="9780" xr:uid="{9A037222-1BFE-4570-BCCA-F6B2B6A7F055}"/>
    <cellStyle name="Normal 4 10 4 4 2" xfId="20160" xr:uid="{6F7FF800-D959-46B1-8723-FBFEA0A67264}"/>
    <cellStyle name="Normal 4 10 4 5" xfId="25037" xr:uid="{23F471A2-23CF-485A-9470-EB8A1B60AB72}"/>
    <cellStyle name="Normal 4 10 4 6" xfId="13434" xr:uid="{CF48DE48-ED86-4D90-A8D2-8D05C52D06FF}"/>
    <cellStyle name="Normal 4 10 5" xfId="2566" xr:uid="{00000000-0005-0000-0000-000034050000}"/>
    <cellStyle name="Normal 4 10 5 2" xfId="5834" xr:uid="{C063FE69-F0E2-4D45-A560-F5030001885F}"/>
    <cellStyle name="Normal 4 10 5 2 2" xfId="27253" xr:uid="{D2E07114-4D43-403F-A8D1-6F81A59FAB76}"/>
    <cellStyle name="Normal 4 10 5 2 3" xfId="15237" xr:uid="{D834FF16-A543-4408-8F3B-37AD9D7D2200}"/>
    <cellStyle name="Normal 4 10 5 3" xfId="7690" xr:uid="{2C1D8F17-BEC3-43B3-8BDF-5F14666295EC}"/>
    <cellStyle name="Normal 4 10 5 3 2" xfId="18070" xr:uid="{2B470397-D95B-4E23-BB26-A2E974794C44}"/>
    <cellStyle name="Normal 4 10 5 4" xfId="10523" xr:uid="{067679B1-BCB4-410A-8AA3-E3D744CAAEFF}"/>
    <cellStyle name="Normal 4 10 5 4 2" xfId="20903" xr:uid="{10588034-D425-43C5-89B9-4325837A8516}"/>
    <cellStyle name="Normal 4 10 5 5" xfId="23393" xr:uid="{2F2F2D2C-FA05-499B-AC2D-4792A25519FF}"/>
    <cellStyle name="Normal 4 10 5 6" xfId="12953" xr:uid="{229E4CD9-6EB7-4CD6-A1B1-887CC1AE238F}"/>
    <cellStyle name="Normal 4 10 6" xfId="2345" xr:uid="{00000000-0005-0000-0000-00002E050000}"/>
    <cellStyle name="Normal 4 10 6 2" xfId="7471" xr:uid="{4C75DB08-23F8-4CAF-ABBC-50AD2AC7055B}"/>
    <cellStyle name="Normal 4 10 6 2 2" xfId="28666" xr:uid="{3A3895A9-3B5F-45D0-A0E2-D3A24D46753B}"/>
    <cellStyle name="Normal 4 10 6 2 3" xfId="17851" xr:uid="{1B249912-E446-4B58-99F3-1998A4168EE2}"/>
    <cellStyle name="Normal 4 10 6 3" xfId="10304" xr:uid="{019AA4D4-5DAF-44D6-AC54-157997CAA51B}"/>
    <cellStyle name="Normal 4 10 6 3 2" xfId="20684" xr:uid="{BFE40670-4102-4F76-B79E-BD0D3BEDD483}"/>
    <cellStyle name="Normal 4 10 6 4" xfId="23918" xr:uid="{AFB31ABC-E8BD-41CA-A82D-D9A333DD9C47}"/>
    <cellStyle name="Normal 4 10 6 5" xfId="15018" xr:uid="{BEB35555-2A89-47A1-9F06-ED7C9DB51EF0}"/>
    <cellStyle name="Normal 4 10 7" xfId="3965" xr:uid="{B398D8AF-AF4D-4953-A867-252CD87A368E}"/>
    <cellStyle name="Normal 4 10 7 2" xfId="8788" xr:uid="{8009325E-848F-44CF-8CE7-93567544C7F0}"/>
    <cellStyle name="Normal 4 10 7 2 2" xfId="19168" xr:uid="{F9015C3A-97F9-40AC-AB6E-36EC3FAA1859}"/>
    <cellStyle name="Normal 4 10 7 3" xfId="11621" xr:uid="{3B9E4398-FE99-49EB-BEBD-84478FB70F66}"/>
    <cellStyle name="Normal 4 10 7 3 2" xfId="22001" xr:uid="{F1D371AA-EE04-4AC1-936E-CABB6B6751A1}"/>
    <cellStyle name="Normal 4 10 7 4" xfId="26387" xr:uid="{8DF31F90-53E0-4729-BD5F-E35C09717A45}"/>
    <cellStyle name="Normal 4 10 7 5" xfId="16335" xr:uid="{A15950AC-AE0A-4B55-ABE7-98852093A5BE}"/>
    <cellStyle name="Normal 4 10 8" xfId="5193" xr:uid="{28570514-D5C4-4905-B43B-63E1E8E56905}"/>
    <cellStyle name="Normal 4 10 8 2" xfId="14490" xr:uid="{50DA1219-777D-49E6-9D7E-F5CD8917938C}"/>
    <cellStyle name="Normal 4 10 9" xfId="6943" xr:uid="{5E75A7EC-434D-4DBD-819F-AAC90135CA2A}"/>
    <cellStyle name="Normal 4 10 9 2" xfId="17323" xr:uid="{3784540D-38F1-4BA6-9FE3-DFA0FD8CD5D0}"/>
    <cellStyle name="Normal 4 11" xfId="893" xr:uid="{00000000-0005-0000-0000-00002F050000}"/>
    <cellStyle name="Normal 4 11 10" xfId="23937" xr:uid="{A29A5C35-9497-4456-94B7-96B69D98276A}"/>
    <cellStyle name="Normal 4 11 11" xfId="12579" xr:uid="{6D83FB98-F686-4977-84D3-7788A74DA022}"/>
    <cellStyle name="Normal 4 11 2" xfId="894" xr:uid="{00000000-0005-0000-0000-000030050000}"/>
    <cellStyle name="Normal 4 11 2 2" xfId="3270" xr:uid="{00000000-0005-0000-0000-000037050000}"/>
    <cellStyle name="Normal 4 11 2 2 2" xfId="6327" xr:uid="{422257B6-64B6-4FD2-9169-C308AC37E45B}"/>
    <cellStyle name="Normal 4 11 2 2 2 2" xfId="27124" xr:uid="{F46424DB-376F-4411-A9D8-5605D89B692E}"/>
    <cellStyle name="Normal 4 11 2 2 2 3" xfId="26632" xr:uid="{DD024171-1188-40BE-8A31-1FE665EDBEA7}"/>
    <cellStyle name="Normal 4 11 2 2 2 4" xfId="15896" xr:uid="{97A83557-1579-438A-BFE1-094E8A17055E}"/>
    <cellStyle name="Normal 4 11 2 2 3" xfId="8349" xr:uid="{4569C23E-23A8-48A1-9133-B6C5EA369EA8}"/>
    <cellStyle name="Normal 4 11 2 2 3 2" xfId="28893" xr:uid="{BCF56927-59AB-4D53-A564-B32C950163A7}"/>
    <cellStyle name="Normal 4 11 2 2 3 3" xfId="18729" xr:uid="{C19E651D-1BFC-49D5-9552-22C808F0466F}"/>
    <cellStyle name="Normal 4 11 2 2 4" xfId="11182" xr:uid="{CC767DF2-F9B1-4098-924A-07048EBA91A7}"/>
    <cellStyle name="Normal 4 11 2 2 4 2" xfId="21562" xr:uid="{2CD66983-92E9-4B98-85FC-BBC62957B6BE}"/>
    <cellStyle name="Normal 4 11 2 2 5" xfId="24394" xr:uid="{AC710497-B596-40CF-B1B6-07673D4BCB8A}"/>
    <cellStyle name="Normal 4 11 2 2 6" xfId="13820" xr:uid="{9D6D4C85-F89E-4BAD-909D-3CEEAEE3060E}"/>
    <cellStyle name="Normal 4 11 2 3" xfId="4178" xr:uid="{A3D9FC9E-C884-4182-99A1-15D851A03328}"/>
    <cellStyle name="Normal 4 11 2 3 2" xfId="8949" xr:uid="{C7D67904-A6B5-4E58-A37E-C61881918787}"/>
    <cellStyle name="Normal 4 11 2 3 2 2" xfId="29039" xr:uid="{11405609-5EB2-410C-B25F-19EA09DFA030}"/>
    <cellStyle name="Normal 4 11 2 3 2 3" xfId="19329" xr:uid="{6AE5F748-CAC3-448E-B693-7E762FA3B88C}"/>
    <cellStyle name="Normal 4 11 2 3 3" xfId="11782" xr:uid="{7656FD9F-4FAD-40CE-A345-FB3061CF248B}"/>
    <cellStyle name="Normal 4 11 2 3 3 2" xfId="22162" xr:uid="{A54CC9F8-27FF-48D5-9D56-9F66588D7148}"/>
    <cellStyle name="Normal 4 11 2 3 4" xfId="25440" xr:uid="{BE5BA760-5708-4590-9737-59AD92AAA8C0}"/>
    <cellStyle name="Normal 4 11 2 3 5" xfId="16496" xr:uid="{EDA214D0-3AC0-41E4-B616-F2DF26D4EADC}"/>
    <cellStyle name="Normal 4 11 2 4" xfId="5199" xr:uid="{EF58BE6A-9D74-4955-A514-6CA8700A9761}"/>
    <cellStyle name="Normal 4 11 2 4 2" xfId="27747" xr:uid="{69DE0498-5475-4844-A90A-D921B160EFC8}"/>
    <cellStyle name="Normal 4 11 2 4 3" xfId="26360" xr:uid="{E6DE96F4-08A3-4961-9CB4-43EBCB6DE24A}"/>
    <cellStyle name="Normal 4 11 2 4 4" xfId="14496" xr:uid="{C972E08F-E1D7-4653-AD82-C092706F6C00}"/>
    <cellStyle name="Normal 4 11 2 5" xfId="6949" xr:uid="{007FB6E7-99CC-45B7-ACD4-30A70BB9F5BC}"/>
    <cellStyle name="Normal 4 11 2 5 2" xfId="28219" xr:uid="{FB989381-3645-4DDC-9DE2-E0E023733860}"/>
    <cellStyle name="Normal 4 11 2 5 3" xfId="17329" xr:uid="{471B6248-D563-42FC-A1C8-9DB1B363A447}"/>
    <cellStyle name="Normal 4 11 2 6" xfId="9782" xr:uid="{98266657-D830-4610-8642-E34883EA72F7}"/>
    <cellStyle name="Normal 4 11 2 6 2" xfId="20162" xr:uid="{49BA9DDC-07D8-4507-AF2B-3F39882F6F56}"/>
    <cellStyle name="Normal 4 11 2 7" xfId="25480" xr:uid="{ECF008C8-FC1C-4156-9A22-45B511EE75F9}"/>
    <cellStyle name="Normal 4 11 2 8" xfId="12737" xr:uid="{CE750F0B-A59A-4848-8DA5-C2DA04F39545}"/>
    <cellStyle name="Normal 4 11 3" xfId="895" xr:uid="{00000000-0005-0000-0000-000031050000}"/>
    <cellStyle name="Normal 4 11 3 2" xfId="5200" xr:uid="{2E1820E0-DE5F-4951-BE40-AF1BF1A5D85C}"/>
    <cellStyle name="Normal 4 11 3 2 2" xfId="24247" xr:uid="{C3DCA927-B467-4C00-A75E-43B6B016A296}"/>
    <cellStyle name="Normal 4 11 3 2 3" xfId="27241" xr:uid="{6E42BF50-B2C1-4048-8C98-9746AA620B1F}"/>
    <cellStyle name="Normal 4 11 3 2 4" xfId="14497" xr:uid="{663F1602-3A8D-4050-9CB9-361C7838F1F8}"/>
    <cellStyle name="Normal 4 11 3 3" xfId="6950" xr:uid="{973B1C10-A9BC-4745-B24D-13C25E42E6D2}"/>
    <cellStyle name="Normal 4 11 3 3 2" xfId="26570" xr:uid="{1DAFE79A-FE64-4642-B880-E98401DB157E}"/>
    <cellStyle name="Normal 4 11 3 3 3" xfId="28710" xr:uid="{75F174E4-2B25-4693-A6D5-871A4C36939D}"/>
    <cellStyle name="Normal 4 11 3 3 4" xfId="17330" xr:uid="{FEC46F4D-76FF-4B41-8C9D-7F4B291D7522}"/>
    <cellStyle name="Normal 4 11 3 4" xfId="9783" xr:uid="{EC7D2FDD-2E66-42A9-AC23-21C61A1E8C9A}"/>
    <cellStyle name="Normal 4 11 3 4 2" xfId="27751" xr:uid="{F3C55A00-23B5-4E74-9342-14BB92757CAF}"/>
    <cellStyle name="Normal 4 11 3 4 3" xfId="29408" xr:uid="{23CECA96-2D78-4419-AADB-1FA77B4D92E3}"/>
    <cellStyle name="Normal 4 11 3 4 4" xfId="20163" xr:uid="{FF34C308-F182-4723-B386-56478E6A88EF}"/>
    <cellStyle name="Normal 4 11 3 5" xfId="24592" xr:uid="{DF4D5370-9363-4815-A144-5ED2EF678EC5}"/>
    <cellStyle name="Normal 4 11 3 6" xfId="27720" xr:uid="{237FAA27-9CA0-450E-9D6F-0C0AB50910A1}"/>
    <cellStyle name="Normal 4 11 3 7" xfId="13435" xr:uid="{A0E6ECE3-32F4-42B3-A9FE-51B01B004F69}"/>
    <cellStyle name="Normal 4 11 4" xfId="2760" xr:uid="{00000000-0005-0000-0000-000039050000}"/>
    <cellStyle name="Normal 4 11 4 2" xfId="5977" xr:uid="{87A430AB-7C63-4393-8C18-8DE595F89E92}"/>
    <cellStyle name="Normal 4 11 4 2 2" xfId="28307" xr:uid="{31479A3D-AA0F-433C-B726-845ECA7A4BC0}"/>
    <cellStyle name="Normal 4 11 4 2 3" xfId="15430" xr:uid="{75316486-30EA-4BAD-8A8A-4DB3E06AE648}"/>
    <cellStyle name="Normal 4 11 4 3" xfId="7883" xr:uid="{59D3A377-8E3F-490C-AFC1-D62BE1481183}"/>
    <cellStyle name="Normal 4 11 4 3 2" xfId="18263" xr:uid="{7674B51C-0A1C-4E03-ABDF-45DA282D52AB}"/>
    <cellStyle name="Normal 4 11 4 4" xfId="10716" xr:uid="{C782FBDC-F705-474F-8D14-AA325DD20226}"/>
    <cellStyle name="Normal 4 11 4 4 2" xfId="21096" xr:uid="{600158EB-E64C-439A-929E-ACD4D2F9D856}"/>
    <cellStyle name="Normal 4 11 4 5" xfId="24949" xr:uid="{7FF11B45-EE3F-4E2E-9A33-BF5853286B4F}"/>
    <cellStyle name="Normal 4 11 4 6" xfId="13205" xr:uid="{460D5277-D7C3-45F0-8C8B-3F5DBB214757}"/>
    <cellStyle name="Normal 4 11 5" xfId="2346" xr:uid="{00000000-0005-0000-0000-000035050000}"/>
    <cellStyle name="Normal 4 11 5 2" xfId="7472" xr:uid="{A7C97C58-31CC-48D5-BFB5-342305988F1C}"/>
    <cellStyle name="Normal 4 11 5 2 2" xfId="26210" xr:uid="{A2A640B7-60A5-49CF-BE18-57135DF6ECC8}"/>
    <cellStyle name="Normal 4 11 5 2 3" xfId="17852" xr:uid="{DEF1BADF-27BA-40D9-9927-23D01BD0883B}"/>
    <cellStyle name="Normal 4 11 5 3" xfId="10305" xr:uid="{9E9C59F0-0F99-4144-8617-DC0696ED2F12}"/>
    <cellStyle name="Normal 4 11 5 3 2" xfId="20685" xr:uid="{0C5B0B88-29E2-46B6-9CA2-37732EDBCBE4}"/>
    <cellStyle name="Normal 4 11 5 4" xfId="25362" xr:uid="{81C3F1E4-9E0A-4E0A-A47A-CBC1B9184618}"/>
    <cellStyle name="Normal 4 11 5 5" xfId="15019" xr:uid="{DB74DC40-0A53-4821-AE60-5974F9179CC8}"/>
    <cellStyle name="Normal 4 11 6" xfId="3966" xr:uid="{D703879A-933B-41A7-9664-DAA4B46FCA44}"/>
    <cellStyle name="Normal 4 11 6 2" xfId="8789" xr:uid="{0149D366-A63E-4BD8-B369-D310338AE810}"/>
    <cellStyle name="Normal 4 11 6 2 2" xfId="28982" xr:uid="{62A53759-9DD3-459A-AB38-1EF4A4B0B2DA}"/>
    <cellStyle name="Normal 4 11 6 2 3" xfId="19169" xr:uid="{C3D1823F-54EF-4F86-84D8-24599B1B7392}"/>
    <cellStyle name="Normal 4 11 6 3" xfId="11622" xr:uid="{9C84C254-5ADB-4981-A58D-3707101C53F7}"/>
    <cellStyle name="Normal 4 11 6 3 2" xfId="22002" xr:uid="{C6B4FB51-3192-4CB1-83D5-9EA7767ED264}"/>
    <cellStyle name="Normal 4 11 6 4" xfId="26955" xr:uid="{ACEEAE4C-42A7-46E1-8B88-C05C490ABBA1}"/>
    <cellStyle name="Normal 4 11 6 5" xfId="16336" xr:uid="{6C119AF7-4A86-4498-8290-777197E2AC60}"/>
    <cellStyle name="Normal 4 11 7" xfId="5198" xr:uid="{FD4783AB-79C3-462C-A7FF-FAEA4D5C2554}"/>
    <cellStyle name="Normal 4 11 7 2" xfId="28178" xr:uid="{1653654F-B952-43C3-8408-1156CECA0D2A}"/>
    <cellStyle name="Normal 4 11 7 3" xfId="14495" xr:uid="{2C7E8C08-4106-4B1D-86AC-6D30513B53E4}"/>
    <cellStyle name="Normal 4 11 8" xfId="6948" xr:uid="{2D3ADE6F-1842-4DCA-B659-5658EE21816A}"/>
    <cellStyle name="Normal 4 11 8 2" xfId="17328" xr:uid="{09F1D264-CA33-4FD5-8177-CD4AC8AC82D8}"/>
    <cellStyle name="Normal 4 11 9" xfId="9781" xr:uid="{5CC4D5CD-5FF7-4908-8DE7-35F60A6F9315}"/>
    <cellStyle name="Normal 4 11 9 2" xfId="20161" xr:uid="{E34969DE-2D7D-4AB6-A25A-9CB7EBA817FC}"/>
    <cellStyle name="Normal 4 12" xfId="896" xr:uid="{00000000-0005-0000-0000-000032050000}"/>
    <cellStyle name="Normal 4 12 10" xfId="12580" xr:uid="{DCABE360-45B6-4EA3-B5F4-36017D22F2CC}"/>
    <cellStyle name="Normal 4 12 2" xfId="897" xr:uid="{00000000-0005-0000-0000-000033050000}"/>
    <cellStyle name="Normal 4 12 2 2" xfId="2924" xr:uid="{00000000-0005-0000-0000-00003C050000}"/>
    <cellStyle name="Normal 4 12 2 2 2" xfId="6103" xr:uid="{634A1D84-B3FF-4062-B730-9391367CEA8B}"/>
    <cellStyle name="Normal 4 12 2 2 2 2" xfId="27167" xr:uid="{6CEFEC1B-9FDD-49AE-9D25-3A2253BCED70}"/>
    <cellStyle name="Normal 4 12 2 2 2 3" xfId="28746" xr:uid="{1D2F5DE6-BEA4-4A5C-B0C7-7D184973EF21}"/>
    <cellStyle name="Normal 4 12 2 2 2 4" xfId="15581" xr:uid="{27B295EA-F7A8-45B4-AB68-556507B428EA}"/>
    <cellStyle name="Normal 4 12 2 2 3" xfId="8034" xr:uid="{616C26B3-947A-49FA-BD36-3B2A420356CF}"/>
    <cellStyle name="Normal 4 12 2 2 3 2" xfId="28458" xr:uid="{05AA4C15-B790-495B-8255-79ED4BFB713F}"/>
    <cellStyle name="Normal 4 12 2 2 3 3" xfId="18414" xr:uid="{7403AFF8-7A6D-4366-8E7B-04CB4DA435BF}"/>
    <cellStyle name="Normal 4 12 2 2 4" xfId="10867" xr:uid="{0B66BEA1-2DA0-4971-AF66-14DA741A6ABA}"/>
    <cellStyle name="Normal 4 12 2 2 4 2" xfId="21247" xr:uid="{9A9A3C3E-A45C-4BB5-AD82-E772F9CC6453}"/>
    <cellStyle name="Normal 4 12 2 2 5" xfId="24514" xr:uid="{04AB7646-A1EF-4009-8334-09BD6D6CBC7F}"/>
    <cellStyle name="Normal 4 12 2 2 6" xfId="13436" xr:uid="{625EDEB5-736B-4FA7-9D86-01E759B994F5}"/>
    <cellStyle name="Normal 4 12 2 3" xfId="5202" xr:uid="{B217F201-1C7B-45FA-A90D-4F20461B5B19}"/>
    <cellStyle name="Normal 4 12 2 3 2" xfId="25721" xr:uid="{AA7395DA-514E-4EC9-B956-A8C021B2863E}"/>
    <cellStyle name="Normal 4 12 2 3 3" xfId="28388" xr:uid="{64F7476D-DA2B-4C85-830C-601C77AECF00}"/>
    <cellStyle name="Normal 4 12 2 3 4" xfId="14499" xr:uid="{26027C43-C40B-400B-AE4D-8C8B51EBBF56}"/>
    <cellStyle name="Normal 4 12 2 4" xfId="6952" xr:uid="{2DF026E7-287B-46D0-B40E-31BC81BB5547}"/>
    <cellStyle name="Normal 4 12 2 4 2" xfId="26893" xr:uid="{285CBFB0-56D2-43FA-9CDA-49B0387CB8AB}"/>
    <cellStyle name="Normal 4 12 2 4 3" xfId="26339" xr:uid="{F75AB44A-7251-4C39-8A84-FF4B43878775}"/>
    <cellStyle name="Normal 4 12 2 4 4" xfId="17332" xr:uid="{ADE3DD7F-7755-4823-9BD2-920113558A47}"/>
    <cellStyle name="Normal 4 12 2 5" xfId="9785" xr:uid="{9F0D8B6E-82C2-41E7-B057-8D66EF34F6CA}"/>
    <cellStyle name="Normal 4 12 2 5 2" xfId="29409" xr:uid="{183E9DC0-EE97-4D29-A17B-EFFA4F49DFB9}"/>
    <cellStyle name="Normal 4 12 2 5 3" xfId="20165" xr:uid="{5592E532-6E39-4B49-BE7D-5AD8AD3151C4}"/>
    <cellStyle name="Normal 4 12 2 6" xfId="23952" xr:uid="{EE0AA853-C38D-4770-A55C-847C9BC23139}"/>
    <cellStyle name="Normal 4 12 2 7" xfId="12738" xr:uid="{98562FE7-8A01-4979-A47E-9D928F196E2D}"/>
    <cellStyle name="Normal 4 12 3" xfId="898" xr:uid="{00000000-0005-0000-0000-000034050000}"/>
    <cellStyle name="Normal 4 12 3 2" xfId="5203" xr:uid="{CD64FA4D-5C8C-4AAF-9645-E09F3284E44B}"/>
    <cellStyle name="Normal 4 12 3 2 2" xfId="26740" xr:uid="{E5D20643-BFEE-45D2-B711-C150E749A21F}"/>
    <cellStyle name="Normal 4 12 3 2 3" xfId="26209" xr:uid="{3D2A3F0B-3F2B-4DA2-BD81-0958B9476F82}"/>
    <cellStyle name="Normal 4 12 3 2 4" xfId="14500" xr:uid="{267076F1-174C-4F9E-91BC-8AC70DB875E3}"/>
    <cellStyle name="Normal 4 12 3 3" xfId="6953" xr:uid="{CCF2BDA1-E7FE-4016-B600-01C32C5F9F63}"/>
    <cellStyle name="Normal 4 12 3 3 2" xfId="28626" xr:uid="{016B5C70-6D14-4500-B488-0CBAA4F7952F}"/>
    <cellStyle name="Normal 4 12 3 3 3" xfId="27123" xr:uid="{8695EB15-05C1-4107-80DB-8ABED91F2CFA}"/>
    <cellStyle name="Normal 4 12 3 3 4" xfId="17333" xr:uid="{46A2F113-93FC-4F7A-85D5-26AF1CF23737}"/>
    <cellStyle name="Normal 4 12 3 4" xfId="9786" xr:uid="{DE57C4DF-BE71-4218-B83D-48C5AFE60B98}"/>
    <cellStyle name="Normal 4 12 3 4 2" xfId="29410" xr:uid="{45DDAEE3-5E62-49C3-95DD-4C3223D521A4}"/>
    <cellStyle name="Normal 4 12 3 4 3" xfId="20166" xr:uid="{85DC60C8-A7EE-48C4-9507-C530C54A7198}"/>
    <cellStyle name="Normal 4 12 3 5" xfId="25020" xr:uid="{CEE429F4-2DEE-4700-A91D-D56E10462C09}"/>
    <cellStyle name="Normal 4 12 3 6" xfId="13206" xr:uid="{72AB36CC-13CA-44A9-8D88-F8D15F095357}"/>
    <cellStyle name="Normal 4 12 4" xfId="2347" xr:uid="{00000000-0005-0000-0000-00003A050000}"/>
    <cellStyle name="Normal 4 12 4 2" xfId="7473" xr:uid="{7C3BF43B-8669-497C-BFB5-14A2ECFB945C}"/>
    <cellStyle name="Normal 4 12 4 2 2" xfId="27276" xr:uid="{1A352666-929F-4969-ACBD-A3F9BE3A52DC}"/>
    <cellStyle name="Normal 4 12 4 2 3" xfId="17853" xr:uid="{70C770E9-C532-4702-8143-601419A1FBB6}"/>
    <cellStyle name="Normal 4 12 4 3" xfId="10306" xr:uid="{1769F406-21D2-4352-B632-41BA7F254E85}"/>
    <cellStyle name="Normal 4 12 4 3 2" xfId="20686" xr:uid="{C3EC5278-2AEB-4E7D-AE2A-7D13C0631397}"/>
    <cellStyle name="Normal 4 12 4 4" xfId="24204" xr:uid="{7EA7E858-9348-4727-8A46-7F661803DF3D}"/>
    <cellStyle name="Normal 4 12 4 5" xfId="15020" xr:uid="{18E7A2D1-2F0E-4D38-9A05-EF980972580D}"/>
    <cellStyle name="Normal 4 12 5" xfId="3967" xr:uid="{E45DB84D-C2E0-41C1-9817-A5A46BDFB000}"/>
    <cellStyle name="Normal 4 12 5 2" xfId="8790" xr:uid="{F2BE4F5B-71C8-4D96-ABD8-802C9C633C70}"/>
    <cellStyle name="Normal 4 12 5 2 2" xfId="28983" xr:uid="{92BDFB93-1FD9-434E-8573-AF9736FCD7A7}"/>
    <cellStyle name="Normal 4 12 5 2 3" xfId="19170" xr:uid="{BD863C3A-8279-4A1E-B14C-0410FBE9F500}"/>
    <cellStyle name="Normal 4 12 5 3" xfId="11623" xr:uid="{BBCEF7F9-6A49-4FB3-86B4-02ADBA6CD554}"/>
    <cellStyle name="Normal 4 12 5 3 2" xfId="22003" xr:uid="{07DBF146-159A-4C15-B659-0C96044AC077}"/>
    <cellStyle name="Normal 4 12 5 4" xfId="25643" xr:uid="{A5F3C60B-AED3-4A29-9B95-F4A30F1DF929}"/>
    <cellStyle name="Normal 4 12 5 5" xfId="16337" xr:uid="{A77CB27A-ACC2-4C79-AB61-710C18F409EB}"/>
    <cellStyle name="Normal 4 12 6" xfId="5201" xr:uid="{EC53401F-CAAA-4867-B8ED-56C47D0610B5}"/>
    <cellStyle name="Normal 4 12 6 2" xfId="26058" xr:uid="{C281C420-68F2-4658-9DF6-CB6D0F13247C}"/>
    <cellStyle name="Normal 4 12 6 3" xfId="28421" xr:uid="{53F68093-9E82-42A7-A119-0A0FDA27C4BD}"/>
    <cellStyle name="Normal 4 12 6 4" xfId="14498" xr:uid="{9CE49185-622B-4EE6-BA94-468245DBE3FA}"/>
    <cellStyle name="Normal 4 12 7" xfId="6951" xr:uid="{AB12BA99-8CB8-4001-822E-D3382C3B3961}"/>
    <cellStyle name="Normal 4 12 7 2" xfId="27257" xr:uid="{FE51C0DF-1F95-404A-8CDD-AEC36234FE02}"/>
    <cellStyle name="Normal 4 12 7 3" xfId="17331" xr:uid="{C06A5309-1141-4736-99C1-5A24C3FBE809}"/>
    <cellStyle name="Normal 4 12 8" xfId="9784" xr:uid="{3B503EFA-B53C-4520-AACE-13B0CFC6C78C}"/>
    <cellStyle name="Normal 4 12 8 2" xfId="20164" xr:uid="{F415702A-119B-45E9-A42F-CF6408FB0FCA}"/>
    <cellStyle name="Normal 4 12 9" xfId="23518" xr:uid="{51DA6533-86E2-4A52-81E2-09E783706291}"/>
    <cellStyle name="Normal 4 13" xfId="899" xr:uid="{00000000-0005-0000-0000-000035050000}"/>
    <cellStyle name="Normal 4 13 10" xfId="12499" xr:uid="{6B604244-E829-40F9-98FE-4ACF87DC7CC1}"/>
    <cellStyle name="Normal 4 13 2" xfId="3271" xr:uid="{00000000-0005-0000-0000-00003F050000}"/>
    <cellStyle name="Normal 4 13 2 2" xfId="6328" xr:uid="{87E1E428-F807-4D64-81F2-955CE5B9B15F}"/>
    <cellStyle name="Normal 4 13 2 2 2" xfId="23791" xr:uid="{D59CB827-DA22-4C9A-A52B-E8F689D31C7B}"/>
    <cellStyle name="Normal 4 13 2 2 3" xfId="27010" xr:uid="{EDEDC26E-BB3C-4921-9AD1-63E35B5FC1BD}"/>
    <cellStyle name="Normal 4 13 2 2 4" xfId="15897" xr:uid="{5EC8B708-034C-491D-8D80-3CB801241982}"/>
    <cellStyle name="Normal 4 13 2 3" xfId="8350" xr:uid="{A5932099-57E5-46AA-ADFF-147C9F815D1D}"/>
    <cellStyle name="Normal 4 13 2 3 2" xfId="26723" xr:uid="{D5472A88-48DB-4A92-AE76-CA0D4820680B}"/>
    <cellStyle name="Normal 4 13 2 3 3" xfId="28894" xr:uid="{68A91AF3-5B81-42F6-B542-E4A668378359}"/>
    <cellStyle name="Normal 4 13 2 3 4" xfId="18730" xr:uid="{2A7B73D7-2DA6-467E-B0F7-59DB2FDA1F45}"/>
    <cellStyle name="Normal 4 13 2 4" xfId="11183" xr:uid="{E6522B3F-B534-46BD-B1F8-E54B81978DEC}"/>
    <cellStyle name="Normal 4 13 2 4 2" xfId="29478" xr:uid="{C1EB1113-6F91-497D-8098-6077F7CA659F}"/>
    <cellStyle name="Normal 4 13 2 4 3" xfId="21563" xr:uid="{FFF1C304-F737-4899-85FF-4F64A82DC472}"/>
    <cellStyle name="Normal 4 13 2 5" xfId="25425" xr:uid="{5491DF8B-C668-47D9-9220-D57FC8C467BC}"/>
    <cellStyle name="Normal 4 13 2 6" xfId="13821" xr:uid="{19879D26-6E15-4A92-9AB5-6B1E4BA4702D}"/>
    <cellStyle name="Normal 4 13 3" xfId="2758" xr:uid="{00000000-0005-0000-0000-000040050000}"/>
    <cellStyle name="Normal 4 13 3 2" xfId="5975" xr:uid="{C5EBFA5E-4319-4D3B-9BA4-DA655EC302A5}"/>
    <cellStyle name="Normal 4 13 3 2 2" xfId="28295" xr:uid="{61B746F0-A0A8-49EA-A38A-D7E02619383E}"/>
    <cellStyle name="Normal 4 13 3 2 3" xfId="15428" xr:uid="{49E07FAD-520C-461D-BF81-97ACCA028A04}"/>
    <cellStyle name="Normal 4 13 3 3" xfId="7881" xr:uid="{F15A2016-2E3F-4981-9D85-2509551721D6}"/>
    <cellStyle name="Normal 4 13 3 3 2" xfId="18261" xr:uid="{59689636-9CA9-4DD4-AF26-D903B88C20A7}"/>
    <cellStyle name="Normal 4 13 3 4" xfId="10714" xr:uid="{87267858-A412-47D6-B81C-F9291A8BD5CE}"/>
    <cellStyle name="Normal 4 13 3 4 2" xfId="21094" xr:uid="{E59208FE-AB0D-4A91-8D81-DB6EC642A5C0}"/>
    <cellStyle name="Normal 4 13 3 5" xfId="24495" xr:uid="{292F3C2C-45F5-41AC-9A63-9806C86405F1}"/>
    <cellStyle name="Normal 4 13 3 6" xfId="13203" xr:uid="{CBDD1BC2-019F-46E0-922C-A5BAA6699982}"/>
    <cellStyle name="Normal 4 13 4" xfId="2268" xr:uid="{00000000-0005-0000-0000-00003E050000}"/>
    <cellStyle name="Normal 4 13 4 2" xfId="7394" xr:uid="{CC8487F6-CCB4-41CE-835A-BEEA09CABA5E}"/>
    <cellStyle name="Normal 4 13 4 2 2" xfId="27475" xr:uid="{9F4BE9A4-3425-45F5-8DAE-7C5BF41D0AEB}"/>
    <cellStyle name="Normal 4 13 4 2 3" xfId="17774" xr:uid="{FF1AF18A-B797-44D2-B284-F8888F5A911F}"/>
    <cellStyle name="Normal 4 13 4 3" xfId="10227" xr:uid="{2C42D95E-B991-44DF-9601-FDADFC4CABDB}"/>
    <cellStyle name="Normal 4 13 4 3 2" xfId="20607" xr:uid="{974A8033-DFF9-459A-9D5D-8EF269D2436D}"/>
    <cellStyle name="Normal 4 13 4 4" xfId="23137" xr:uid="{2FD6C9DA-8D5F-4F13-B981-BAEBE4081DE2}"/>
    <cellStyle name="Normal 4 13 4 5" xfId="14941" xr:uid="{53A7D4DD-540F-4215-BED1-BF79C1505C0B}"/>
    <cellStyle name="Normal 4 13 5" xfId="3964" xr:uid="{D16F06B3-A21C-479B-BEAB-1C1F90798DCF}"/>
    <cellStyle name="Normal 4 13 5 2" xfId="8787" xr:uid="{7D2EC6B6-27CF-415C-877B-93F017867EA0}"/>
    <cellStyle name="Normal 4 13 5 2 2" xfId="19167" xr:uid="{3403774A-C847-42DD-A15B-97CBD1BB539B}"/>
    <cellStyle name="Normal 4 13 5 3" xfId="11620" xr:uid="{4A67412A-AE8F-47B8-86EC-E986A2B0F1AB}"/>
    <cellStyle name="Normal 4 13 5 3 2" xfId="22000" xr:uid="{4AA1970C-3286-43D8-BE64-B700185DED2E}"/>
    <cellStyle name="Normal 4 13 5 4" xfId="27540" xr:uid="{5495F43B-CA44-4C8E-A854-BBEA35C4B19E}"/>
    <cellStyle name="Normal 4 13 5 5" xfId="16334" xr:uid="{06ECD207-B95A-4CFB-B99F-29EF69CE1FE3}"/>
    <cellStyle name="Normal 4 13 6" xfId="5204" xr:uid="{C458F4C8-14E2-4929-AFBF-06E395360C9E}"/>
    <cellStyle name="Normal 4 13 6 2" xfId="14501" xr:uid="{98CBFEFC-BE88-4A48-A09D-64FA5D3C9D98}"/>
    <cellStyle name="Normal 4 13 7" xfId="6954" xr:uid="{6171A00A-3FDF-4AC1-A965-8F0260EEC5A4}"/>
    <cellStyle name="Normal 4 13 7 2" xfId="17334" xr:uid="{6013EC13-8117-47F8-92F3-8A0922204AA6}"/>
    <cellStyle name="Normal 4 13 8" xfId="9787" xr:uid="{7A79EDC7-8CDC-4DA3-B8F3-F5218C551A8A}"/>
    <cellStyle name="Normal 4 13 8 2" xfId="20167" xr:uid="{2977E316-911C-4135-90C7-F85F921695AA}"/>
    <cellStyle name="Normal 4 13 9" xfId="23187" xr:uid="{0049094B-652F-4256-9DD1-5AC18D12FCB3}"/>
    <cellStyle name="Normal 4 14" xfId="900" xr:uid="{00000000-0005-0000-0000-000036050000}"/>
    <cellStyle name="Normal 4 14 2" xfId="3272" xr:uid="{00000000-0005-0000-0000-000042050000}"/>
    <cellStyle name="Normal 4 14 2 2" xfId="6329" xr:uid="{EBF0C4C7-22BC-4678-943F-7A8954364E8B}"/>
    <cellStyle name="Normal 4 14 2 2 2" xfId="25708" xr:uid="{24A5C626-BB17-41A5-8763-466C638DF9F5}"/>
    <cellStyle name="Normal 4 14 2 2 3" xfId="25944" xr:uid="{031FE5C5-FD31-45B2-B65F-D7A409591BBF}"/>
    <cellStyle name="Normal 4 14 2 2 4" xfId="15898" xr:uid="{C4139796-D729-47B9-A9EE-0C56577F82F1}"/>
    <cellStyle name="Normal 4 14 2 3" xfId="8351" xr:uid="{D18C4476-9EE3-4274-8EC9-41510C85EED9}"/>
    <cellStyle name="Normal 4 14 2 3 2" xfId="28895" xr:uid="{31EDBDC0-1C01-448C-80A3-0C1102463E42}"/>
    <cellStyle name="Normal 4 14 2 3 3" xfId="18731" xr:uid="{116CE884-36E6-458B-8EBF-0CF878CCB78D}"/>
    <cellStyle name="Normal 4 14 2 4" xfId="11184" xr:uid="{FF23DBB9-B391-4C40-8E22-DDB496BA0E70}"/>
    <cellStyle name="Normal 4 14 2 4 2" xfId="21564" xr:uid="{1D06F5B9-AC29-459C-8496-1E6985E6C505}"/>
    <cellStyle name="Normal 4 14 2 5" xfId="23442" xr:uid="{03ADCF2E-14D6-4252-BF04-660ECEFE52F0}"/>
    <cellStyle name="Normal 4 14 2 6" xfId="13822" xr:uid="{C9B8FDAE-C790-45AE-AF63-31AFDC27CD8A}"/>
    <cellStyle name="Normal 4 14 3" xfId="2867" xr:uid="{00000000-0005-0000-0000-000043050000}"/>
    <cellStyle name="Normal 4 14 3 2" xfId="6074" xr:uid="{2B80869F-2692-405E-B16B-761108533BDA}"/>
    <cellStyle name="Normal 4 14 3 2 2" xfId="28589" xr:uid="{2E8A635F-9F23-4FFE-A72D-8675581E8DF5}"/>
    <cellStyle name="Normal 4 14 3 2 3" xfId="15530" xr:uid="{66BD48B7-5DAA-4A82-8221-6527E8424D69}"/>
    <cellStyle name="Normal 4 14 3 3" xfId="7983" xr:uid="{446A1E6B-8CE3-4D2B-BFE0-178AE7CA6D15}"/>
    <cellStyle name="Normal 4 14 3 3 2" xfId="18363" xr:uid="{4E2B77D4-8D83-4DF2-90FA-F834308F4915}"/>
    <cellStyle name="Normal 4 14 3 4" xfId="10816" xr:uid="{BD86AA57-322F-4C1B-B018-62F6EACC4910}"/>
    <cellStyle name="Normal 4 14 3 4 2" xfId="21196" xr:uid="{0504E1B0-AD3F-4389-9F56-F5429C40419E}"/>
    <cellStyle name="Normal 4 14 3 5" xfId="24735" xr:uid="{AC9459C8-51C0-4A5B-A344-3EC32A48C7BC}"/>
    <cellStyle name="Normal 4 14 3 6" xfId="13351" xr:uid="{65544E5E-2E80-4374-94E1-E4633750314F}"/>
    <cellStyle name="Normal 4 14 4" xfId="4115" xr:uid="{614CDF0E-3883-47E3-B9E2-FC75AA6846B9}"/>
    <cellStyle name="Normal 4 14 4 2" xfId="8886" xr:uid="{CE0D2979-3CC2-4E16-99A1-E495EE2BF7BB}"/>
    <cellStyle name="Normal 4 14 4 2 2" xfId="29001" xr:uid="{02DC788F-D4EF-4769-90C2-42EE0E81F1C9}"/>
    <cellStyle name="Normal 4 14 4 2 3" xfId="19266" xr:uid="{34D3EBDB-64A3-49E2-8A69-EBE888B3B041}"/>
    <cellStyle name="Normal 4 14 4 3" xfId="11719" xr:uid="{CEC56EE9-02B4-4DAB-892F-AB3794B969BF}"/>
    <cellStyle name="Normal 4 14 4 3 2" xfId="22099" xr:uid="{2554EE88-C67C-4BCF-8418-02565EE91145}"/>
    <cellStyle name="Normal 4 14 4 4" xfId="23380" xr:uid="{0077080F-BFF5-424B-B2CB-B34D7942044F}"/>
    <cellStyle name="Normal 4 14 4 5" xfId="16433" xr:uid="{3A6C3A53-5140-4FDC-A0C3-5329963CFD37}"/>
    <cellStyle name="Normal 4 14 5" xfId="5205" xr:uid="{A457423E-1DF2-41DC-A4B5-DBB724771767}"/>
    <cellStyle name="Normal 4 14 5 2" xfId="26350" xr:uid="{B9924351-25AD-4A91-AF05-C171052E973F}"/>
    <cellStyle name="Normal 4 14 5 3" xfId="14502" xr:uid="{6FEBAEFD-D88F-4EB7-B72C-78789019A780}"/>
    <cellStyle name="Normal 4 14 6" xfId="6955" xr:uid="{CF72D73A-0632-421B-BDE2-E5D27A6E7A5A}"/>
    <cellStyle name="Normal 4 14 6 2" xfId="17335" xr:uid="{B4D81D25-1620-47CB-B9AF-15F441DD38DC}"/>
    <cellStyle name="Normal 4 14 7" xfId="9788" xr:uid="{BEDF55D9-9FFB-448B-833B-BBF689AE81E0}"/>
    <cellStyle name="Normal 4 14 7 2" xfId="20168" xr:uid="{4D3BEF02-6CB7-43D0-AB6B-141BC70CEAA7}"/>
    <cellStyle name="Normal 4 14 8" xfId="24096" xr:uid="{A6114E6A-4694-4940-BCA7-3B1717FB1401}"/>
    <cellStyle name="Normal 4 14 9" xfId="12657" xr:uid="{4B4642A6-DBBF-4669-8C69-8BCA481779DA}"/>
    <cellStyle name="Normal 4 15" xfId="901" xr:uid="{00000000-0005-0000-0000-000037050000}"/>
    <cellStyle name="Normal 4 15 2" xfId="5206" xr:uid="{2152EC8C-061D-420B-9D6B-B58F12C90A49}"/>
    <cellStyle name="Normal 4 15 2 2" xfId="24362" xr:uid="{4DDE4A4D-5F2B-4F7F-A5BA-15ADDE58C8FC}"/>
    <cellStyle name="Normal 4 15 2 3" xfId="27477" xr:uid="{32D9C258-AB46-44AB-8C29-2E03E7D079E8}"/>
    <cellStyle name="Normal 4 15 2 4" xfId="14503" xr:uid="{0D8F390E-A323-4C57-A1F7-8CBC2BB21E12}"/>
    <cellStyle name="Normal 4 15 2 5" xfId="30032" xr:uid="{69245435-96EF-48AD-A85F-F3C086021E6B}"/>
    <cellStyle name="Normal 4 15 3" xfId="6956" xr:uid="{6F949056-3DA3-4A4D-905A-8E552E3BD423}"/>
    <cellStyle name="Normal 4 15 3 2" xfId="25309" xr:uid="{D3F1DA03-AAD8-427C-9A93-A07E7808BF9D}"/>
    <cellStyle name="Normal 4 15 3 3" xfId="28384" xr:uid="{FA57FE5A-D7CC-482F-93E0-9A985B1546BB}"/>
    <cellStyle name="Normal 4 15 3 4" xfId="17336" xr:uid="{B2F5535D-F7D8-46A1-9426-87745292EA13}"/>
    <cellStyle name="Normal 4 15 4" xfId="9789" xr:uid="{7EFFA494-332C-4FF7-A18A-C4360C8277FD}"/>
    <cellStyle name="Normal 4 15 4 2" xfId="23555" xr:uid="{F8920579-D83A-4A1C-ACCE-0CFDA508B5D8}"/>
    <cellStyle name="Normal 4 15 4 3" xfId="20169" xr:uid="{A1DA45D1-08B2-44C7-B81E-B11857218F7E}"/>
    <cellStyle name="Normal 4 15 5" xfId="23965" xr:uid="{8CE3825A-C4F9-42C0-9621-05B76667C1F6}"/>
    <cellStyle name="Normal 4 15 6" xfId="13355" xr:uid="{A4669137-42CE-4AC9-95A3-3115BD22BB14}"/>
    <cellStyle name="Normal 4 16" xfId="902" xr:uid="{00000000-0005-0000-0000-000038050000}"/>
    <cellStyle name="Normal 4 16 2" xfId="5207" xr:uid="{FED3D8FC-DAFF-40C4-8DD7-BDE8EFB0E59C}"/>
    <cellStyle name="Normal 4 16 2 2" xfId="25768" xr:uid="{A75464D4-4AA7-42A5-BE86-C487126C1AC8}"/>
    <cellStyle name="Normal 4 16 2 3" xfId="14504" xr:uid="{6F1450C7-6852-41A6-99A6-860D40DDC944}"/>
    <cellStyle name="Normal 4 16 3" xfId="6957" xr:uid="{32BD0D16-5F5E-4167-A5E7-3E9B6E5A12B2}"/>
    <cellStyle name="Normal 4 16 3 2" xfId="25720" xr:uid="{BE9FDC77-A0F5-49B4-ACAB-A6AC91492FDD}"/>
    <cellStyle name="Normal 4 16 3 3" xfId="17337" xr:uid="{5FFB2571-FC61-46DC-AED1-B16F7DBA081F}"/>
    <cellStyle name="Normal 4 16 4" xfId="9790" xr:uid="{5607ABC0-E2B7-46E2-BB78-C9823B632A67}"/>
    <cellStyle name="Normal 4 16 4 2" xfId="20170" xr:uid="{AD2B9DBC-1BBE-452C-B586-31C906581171}"/>
    <cellStyle name="Normal 4 16 5" xfId="25147" xr:uid="{AE767CAC-5D02-4A93-A7AF-0BCE2601708A}"/>
    <cellStyle name="Normal 4 16 6" xfId="12816" xr:uid="{30E9AB7D-7F47-4B82-9C96-E2CA60C87215}"/>
    <cellStyle name="Normal 4 17" xfId="903" xr:uid="{00000000-0005-0000-0000-000039050000}"/>
    <cellStyle name="Normal 4 17 2" xfId="6958" xr:uid="{4A5672F2-61BE-4A26-A933-6069F299B438}"/>
    <cellStyle name="Normal 4 17 2 2" xfId="22969" xr:uid="{47BAEC2D-A30D-47E4-9F65-430C047338C1}"/>
    <cellStyle name="Normal 4 17 2 3" xfId="17338" xr:uid="{CB82390D-6283-4C29-B770-C95BE2A9E212}"/>
    <cellStyle name="Normal 4 17 3" xfId="9791" xr:uid="{F63229C1-550B-4ECA-9EA5-A392957143B7}"/>
    <cellStyle name="Normal 4 17 3 2" xfId="25670" xr:uid="{89A62B8C-B8B9-4918-BC48-D0A81FD726B1}"/>
    <cellStyle name="Normal 4 17 3 3" xfId="20171" xr:uid="{0E4FEF04-9206-48B5-B5BC-5E74285A7EC7}"/>
    <cellStyle name="Normal 4 17 4" xfId="25171" xr:uid="{401EA57A-55C0-47C2-8C89-5D0F48CD4901}"/>
    <cellStyle name="Normal 4 17 5" xfId="14505" xr:uid="{E46752DF-F9B2-4E78-B3A7-2D1EDDB35A8C}"/>
    <cellStyle name="Normal 4 18" xfId="3781" xr:uid="{498D3F45-FE58-4FFC-9753-731FB0ECD3C7}"/>
    <cellStyle name="Normal 4 18 2" xfId="8620" xr:uid="{2A84A90A-6745-4823-8323-8E280FE19B84}"/>
    <cellStyle name="Normal 4 18 2 2" xfId="25798" xr:uid="{DF47F90B-F627-44A8-A898-BE5751EC10DE}"/>
    <cellStyle name="Normal 4 18 2 3" xfId="19000" xr:uid="{F6671693-CA65-4EF4-9FDC-1C434716A144}"/>
    <cellStyle name="Normal 4 18 3" xfId="11453" xr:uid="{3D4288CC-D7A0-4E04-8090-27E9F64B29C3}"/>
    <cellStyle name="Normal 4 18 3 2" xfId="25819" xr:uid="{D49A171E-BC4A-4F1F-B755-F85082362E30}"/>
    <cellStyle name="Normal 4 18 3 3" xfId="21833" xr:uid="{EFC46C14-B2D6-475A-BCEA-D6DA30959BBB}"/>
    <cellStyle name="Normal 4 18 4" xfId="25741" xr:uid="{F7DD7180-DF6E-4610-8D3D-C1A548134F19}"/>
    <cellStyle name="Normal 4 18 5" xfId="16167" xr:uid="{E12B28AA-2ED9-4B37-A7BA-87C97A253640}"/>
    <cellStyle name="Normal 4 19" xfId="5192" xr:uid="{A7BC2BA0-0079-4964-AC4B-AEA350E58462}"/>
    <cellStyle name="Normal 4 19 2" xfId="25674" xr:uid="{DBF43541-1C55-4BB7-AD13-4C9F15C3B47E}"/>
    <cellStyle name="Normal 4 19 3" xfId="24781" xr:uid="{903C44A5-017A-4D5E-A0BB-942EB7E8D36D}"/>
    <cellStyle name="Normal 4 19 4" xfId="23922" xr:uid="{3B4CD16E-8E3C-430D-A3D8-3B182181D5ED}"/>
    <cellStyle name="Normal 4 19 5" xfId="14489" xr:uid="{13D57E3E-453D-45DA-956B-A9DC2EB73F7A}"/>
    <cellStyle name="Normal 4 2" xfId="904" xr:uid="{00000000-0005-0000-0000-00003A050000}"/>
    <cellStyle name="Normal 4 2 10" xfId="905" xr:uid="{00000000-0005-0000-0000-00003B050000}"/>
    <cellStyle name="Normal 4 2 10 10" xfId="12581" xr:uid="{1C1F3AF7-3FC1-4AF5-9260-175B9A0608D1}"/>
    <cellStyle name="Normal 4 2 10 2" xfId="906" xr:uid="{00000000-0005-0000-0000-00003C050000}"/>
    <cellStyle name="Normal 4 2 10 2 2" xfId="2925" xr:uid="{00000000-0005-0000-0000-000049050000}"/>
    <cellStyle name="Normal 4 2 10 2 2 2" xfId="6104" xr:uid="{2CD4AF38-1293-44D3-82FD-381A4547F7B7}"/>
    <cellStyle name="Normal 4 2 10 2 2 2 2" xfId="27609" xr:uid="{887708D4-A3AB-480B-98B7-F11C45DA195B}"/>
    <cellStyle name="Normal 4 2 10 2 2 2 3" xfId="27033" xr:uid="{F192572E-FA3E-4598-99B0-F88A932A5295}"/>
    <cellStyle name="Normal 4 2 10 2 2 2 4" xfId="15582" xr:uid="{15A7E389-7689-4BDC-A601-961369D4FD92}"/>
    <cellStyle name="Normal 4 2 10 2 2 3" xfId="8035" xr:uid="{828286EA-7AA6-42BA-9E2D-104102B86FF6}"/>
    <cellStyle name="Normal 4 2 10 2 2 3 2" xfId="26873" xr:uid="{381EB044-756A-4CF6-B112-722C8D9A299C}"/>
    <cellStyle name="Normal 4 2 10 2 2 3 3" xfId="18415" xr:uid="{E1C40F26-5762-414A-B56B-8AC5973DA0ED}"/>
    <cellStyle name="Normal 4 2 10 2 2 4" xfId="10868" xr:uid="{7A892757-E0BA-4BDD-8C0A-11B8DA7F1D97}"/>
    <cellStyle name="Normal 4 2 10 2 2 4 2" xfId="21248" xr:uid="{AE99E40C-C079-43E4-972C-D74167BF3429}"/>
    <cellStyle name="Normal 4 2 10 2 2 5" xfId="23953" xr:uid="{F2243CEE-2965-4A24-872D-A2AF7333F309}"/>
    <cellStyle name="Normal 4 2 10 2 2 6" xfId="13437" xr:uid="{3E22C284-E8F9-4AA6-8BAE-4DC6B7F62D90}"/>
    <cellStyle name="Normal 4 2 10 2 3" xfId="5210" xr:uid="{9E65A668-589A-46F2-A32A-A1C562E8551F}"/>
    <cellStyle name="Normal 4 2 10 2 3 2" xfId="23899" xr:uid="{E5C68282-A426-45FB-9A48-C863A41A3E5A}"/>
    <cellStyle name="Normal 4 2 10 2 3 3" xfId="28527" xr:uid="{37344D2D-FCB4-48A5-8B55-4E29C951C58C}"/>
    <cellStyle name="Normal 4 2 10 2 3 4" xfId="14508" xr:uid="{89F5FE66-9B28-4ECC-91DC-9E14D076BA8C}"/>
    <cellStyle name="Normal 4 2 10 2 4" xfId="6961" xr:uid="{F52CCE02-B732-4BA3-8AFE-DE0AF264F111}"/>
    <cellStyle name="Normal 4 2 10 2 4 2" xfId="28209" xr:uid="{FE22950C-8E64-4B3B-A5F8-003256BBE512}"/>
    <cellStyle name="Normal 4 2 10 2 4 3" xfId="26122" xr:uid="{43697AA5-C880-44F1-B32B-03B95CC3DF49}"/>
    <cellStyle name="Normal 4 2 10 2 4 4" xfId="17341" xr:uid="{43B24351-9F6E-4914-ACB2-477734EB2CCA}"/>
    <cellStyle name="Normal 4 2 10 2 5" xfId="9794" xr:uid="{28AC10B2-7BB0-4F20-825B-41B1E2AE93C8}"/>
    <cellStyle name="Normal 4 2 10 2 5 2" xfId="29411" xr:uid="{C8A3F48B-174F-4CDF-BF57-C3C2F558B252}"/>
    <cellStyle name="Normal 4 2 10 2 5 3" xfId="20174" xr:uid="{77BBB3EB-0C3C-4801-A6E3-6DFD2E77628F}"/>
    <cellStyle name="Normal 4 2 10 2 6" xfId="22801" xr:uid="{123F473C-911A-4770-95C8-FE7C33678C1B}"/>
    <cellStyle name="Normal 4 2 10 2 7" xfId="12739" xr:uid="{71B1A28C-A5A6-420E-82C3-2A2CD5871B5B}"/>
    <cellStyle name="Normal 4 2 10 3" xfId="907" xr:uid="{00000000-0005-0000-0000-00003D050000}"/>
    <cellStyle name="Normal 4 2 10 3 2" xfId="5211" xr:uid="{8975F72F-D0D1-4725-B25D-9618BD91B371}"/>
    <cellStyle name="Normal 4 2 10 3 2 2" xfId="26362" xr:uid="{4D41C7EA-7484-4536-8C34-C5C9B4859874}"/>
    <cellStyle name="Normal 4 2 10 3 2 3" xfId="26898" xr:uid="{86E894B8-780C-4340-8693-ADE2E5899790}"/>
    <cellStyle name="Normal 4 2 10 3 2 4" xfId="14509" xr:uid="{533CA289-1D73-4347-84A1-0DFBDDD3F8FB}"/>
    <cellStyle name="Normal 4 2 10 3 3" xfId="6962" xr:uid="{B3CA0F27-F4B7-4C63-B850-5C2CE75B6DA8}"/>
    <cellStyle name="Normal 4 2 10 3 3 2" xfId="27322" xr:uid="{1A707BEF-7010-4AE4-A4BB-FA2D06D6AA2E}"/>
    <cellStyle name="Normal 4 2 10 3 3 3" xfId="26896" xr:uid="{2AAD49CE-880D-499C-ACF2-026ED1631D1F}"/>
    <cellStyle name="Normal 4 2 10 3 3 4" xfId="17342" xr:uid="{E52061AB-851B-4536-A0F8-0B5AEE32FF85}"/>
    <cellStyle name="Normal 4 2 10 3 4" xfId="9795" xr:uid="{523F02B9-2BA8-4A3A-9530-DCCDB5AA4B06}"/>
    <cellStyle name="Normal 4 2 10 3 4 2" xfId="29412" xr:uid="{60897F67-55EC-4F07-9C22-3EA69EF53A89}"/>
    <cellStyle name="Normal 4 2 10 3 4 3" xfId="20175" xr:uid="{E526AFD1-0256-43FD-B196-BED2BF3B44C9}"/>
    <cellStyle name="Normal 4 2 10 3 5" xfId="23864" xr:uid="{D093FDC0-6426-4978-A82E-0CB54027E4C6}"/>
    <cellStyle name="Normal 4 2 10 3 6" xfId="13208" xr:uid="{C6392642-0716-4D14-82FD-0E3646BAFCE1}"/>
    <cellStyle name="Normal 4 2 10 4" xfId="2348" xr:uid="{00000000-0005-0000-0000-000047050000}"/>
    <cellStyle name="Normal 4 2 10 4 2" xfId="7474" xr:uid="{5328430A-944E-49B1-AEF6-B5C2F374381D}"/>
    <cellStyle name="Normal 4 2 10 4 2 2" xfId="26224" xr:uid="{8AD8243A-60C9-4B97-B713-D73A48CC2E83}"/>
    <cellStyle name="Normal 4 2 10 4 2 3" xfId="17854" xr:uid="{F611490C-610C-4B2B-99F6-21ED2EC5EB60}"/>
    <cellStyle name="Normal 4 2 10 4 3" xfId="10307" xr:uid="{39F63380-B06A-4B83-9287-B5BD44FC19A7}"/>
    <cellStyle name="Normal 4 2 10 4 3 2" xfId="20687" xr:uid="{9E0A6208-1AD8-4912-8171-8B69711FF9BF}"/>
    <cellStyle name="Normal 4 2 10 4 4" xfId="25312" xr:uid="{CDF812E3-72A6-4230-8038-5F24CF006DAC}"/>
    <cellStyle name="Normal 4 2 10 4 5" xfId="15021" xr:uid="{4C791D4B-FE7D-489A-8C76-E4CB6E277DEF}"/>
    <cellStyle name="Normal 4 2 10 5" xfId="3969" xr:uid="{5996B1B9-A7BD-475C-AA9E-7A83E249082B}"/>
    <cellStyle name="Normal 4 2 10 5 2" xfId="8792" xr:uid="{8F0B5B0A-F029-436A-BBAD-0CFE62AF8BD5}"/>
    <cellStyle name="Normal 4 2 10 5 2 2" xfId="28984" xr:uid="{650C1DE3-5727-426D-989E-C20D2CF3A5AA}"/>
    <cellStyle name="Normal 4 2 10 5 2 3" xfId="19172" xr:uid="{A2D633B8-973E-41F1-AA16-B3AB165CF25B}"/>
    <cellStyle name="Normal 4 2 10 5 3" xfId="11625" xr:uid="{2015F5DE-56CF-436F-AB5E-A7A6158128AB}"/>
    <cellStyle name="Normal 4 2 10 5 3 2" xfId="22005" xr:uid="{30C73229-9442-4B78-8A30-595244F9DEAD}"/>
    <cellStyle name="Normal 4 2 10 5 4" xfId="22907" xr:uid="{2583863C-D271-4D90-9F52-F208277C096D}"/>
    <cellStyle name="Normal 4 2 10 5 5" xfId="16339" xr:uid="{2C97BFC6-BB76-40E9-AD18-3C85D14907A3}"/>
    <cellStyle name="Normal 4 2 10 6" xfId="5209" xr:uid="{7459E4B8-8B62-4EAA-A827-940BFBA6FF6A}"/>
    <cellStyle name="Normal 4 2 10 6 2" xfId="27439" xr:uid="{BA04A4F7-4B2A-4328-A73E-5676854BE081}"/>
    <cellStyle name="Normal 4 2 10 6 3" xfId="26794" xr:uid="{AF87D0D5-F953-41E6-B3A6-2192A80CB766}"/>
    <cellStyle name="Normal 4 2 10 6 4" xfId="14507" xr:uid="{B695B458-2531-4728-B4B1-DCE341083A59}"/>
    <cellStyle name="Normal 4 2 10 7" xfId="6960" xr:uid="{D82B3822-C6A6-4197-9644-17BB0260DAC1}"/>
    <cellStyle name="Normal 4 2 10 7 2" xfId="27339" xr:uid="{1E33A25E-5900-4252-8E58-DED04262F6E4}"/>
    <cellStyle name="Normal 4 2 10 7 3" xfId="17340" xr:uid="{F60F3B04-A426-4F69-BD42-D9B3A45E81F0}"/>
    <cellStyle name="Normal 4 2 10 8" xfId="9793" xr:uid="{42CAC7D8-8534-4BAB-A687-1326501055A5}"/>
    <cellStyle name="Normal 4 2 10 8 2" xfId="20173" xr:uid="{1DE78D67-20A2-4EFB-8D84-458E5AAFFB0D}"/>
    <cellStyle name="Normal 4 2 10 9" xfId="24418" xr:uid="{4AB66C56-8C99-443A-99F7-92D80BCF7025}"/>
    <cellStyle name="Normal 4 2 11" xfId="908" xr:uid="{00000000-0005-0000-0000-00003E050000}"/>
    <cellStyle name="Normal 4 2 11 10" xfId="12500" xr:uid="{82FE4754-DCE8-4B64-A21E-29A06E00D4CD}"/>
    <cellStyle name="Normal 4 2 11 2" xfId="3273" xr:uid="{00000000-0005-0000-0000-00004C050000}"/>
    <cellStyle name="Normal 4 2 11 2 2" xfId="6330" xr:uid="{3C203743-DF6E-4A04-8565-9755DB1F4CA6}"/>
    <cellStyle name="Normal 4 2 11 2 2 2" xfId="23685" xr:uid="{C92B1744-22AD-4EA7-AE28-431EAA341AC6}"/>
    <cellStyle name="Normal 4 2 11 2 2 3" xfId="27084" xr:uid="{35868BFB-4865-4F17-83C6-445B51E8AC96}"/>
    <cellStyle name="Normal 4 2 11 2 2 4" xfId="15899" xr:uid="{51505143-F4E8-43E3-8E67-616BEB8A118A}"/>
    <cellStyle name="Normal 4 2 11 2 3" xfId="8352" xr:uid="{B9119ACF-DBF3-42DA-9795-7AF14DD2F561}"/>
    <cellStyle name="Normal 4 2 11 2 3 2" xfId="27972" xr:uid="{F8019C84-1CFE-4052-A5AC-1E5A131E1BB1}"/>
    <cellStyle name="Normal 4 2 11 2 3 3" xfId="28896" xr:uid="{C4FAB93F-9F72-4D0D-88BF-E4D59DA23AAF}"/>
    <cellStyle name="Normal 4 2 11 2 3 4" xfId="18732" xr:uid="{E1545138-1DF5-4929-BC30-0193935CBD6F}"/>
    <cellStyle name="Normal 4 2 11 2 4" xfId="11185" xr:uid="{B52E1FAC-3E81-4BAB-AB24-976BD2396174}"/>
    <cellStyle name="Normal 4 2 11 2 4 2" xfId="29479" xr:uid="{D6314228-13D1-48DA-9E27-0F30B8D9A2F6}"/>
    <cellStyle name="Normal 4 2 11 2 4 3" xfId="21565" xr:uid="{2451CC2A-117C-430E-9DFD-DE02DE6C3D00}"/>
    <cellStyle name="Normal 4 2 11 2 5" xfId="22873" xr:uid="{3F4E4A5F-4B50-4CDE-8F3E-536A49BDAFDD}"/>
    <cellStyle name="Normal 4 2 11 2 6" xfId="13823" xr:uid="{08AD87F2-2F3B-462B-81D3-DDD4297D05CF}"/>
    <cellStyle name="Normal 4 2 11 3" xfId="2761" xr:uid="{00000000-0005-0000-0000-00004D050000}"/>
    <cellStyle name="Normal 4 2 11 3 2" xfId="5978" xr:uid="{E778F592-8C4F-4F05-B7F8-FE05CFA5DD84}"/>
    <cellStyle name="Normal 4 2 11 3 2 2" xfId="28096" xr:uid="{E6A28BE8-67A0-436F-9730-C21C920A2F19}"/>
    <cellStyle name="Normal 4 2 11 3 2 3" xfId="15431" xr:uid="{DC4F2176-65E5-4192-BD37-E5EDE12B869B}"/>
    <cellStyle name="Normal 4 2 11 3 3" xfId="7884" xr:uid="{48A8E4B2-9E08-4646-95CF-2B2AC6C4BE97}"/>
    <cellStyle name="Normal 4 2 11 3 3 2" xfId="18264" xr:uid="{4AEFFEEF-80E6-4E04-9208-5928F5FA860F}"/>
    <cellStyle name="Normal 4 2 11 3 4" xfId="10717" xr:uid="{4A3E78A9-DA38-479D-9560-2A56A42EDE2E}"/>
    <cellStyle name="Normal 4 2 11 3 4 2" xfId="21097" xr:uid="{167E9FCA-9FBC-4FAD-9C38-9F2A59DE88BF}"/>
    <cellStyle name="Normal 4 2 11 3 5" xfId="22669" xr:uid="{A876EBD5-B8C4-4845-BA45-27AAAD52BC06}"/>
    <cellStyle name="Normal 4 2 11 3 6" xfId="13207" xr:uid="{C072739A-7930-4220-816B-56D8B9F019DF}"/>
    <cellStyle name="Normal 4 2 11 4" xfId="2269" xr:uid="{00000000-0005-0000-0000-00004B050000}"/>
    <cellStyle name="Normal 4 2 11 4 2" xfId="7395" xr:uid="{D3EBD313-E8E6-498E-9C69-81C7C91B4EF9}"/>
    <cellStyle name="Normal 4 2 11 4 2 2" xfId="26957" xr:uid="{24706F7D-8E66-4631-9E2D-73CE0996E932}"/>
    <cellStyle name="Normal 4 2 11 4 2 3" xfId="17775" xr:uid="{44BEC249-2C26-4D7D-8A7B-6EA093550D06}"/>
    <cellStyle name="Normal 4 2 11 4 3" xfId="10228" xr:uid="{37145A3E-5207-4822-9371-1701F1171EAC}"/>
    <cellStyle name="Normal 4 2 11 4 3 2" xfId="20608" xr:uid="{2648A42C-AFC5-4B2A-A487-921917475C33}"/>
    <cellStyle name="Normal 4 2 11 4 4" xfId="22719" xr:uid="{04B88765-A487-4E4C-9901-A4AFCC2BEA9D}"/>
    <cellStyle name="Normal 4 2 11 4 5" xfId="14942" xr:uid="{54722A99-E9CD-42FD-ADE5-3002164BBFB0}"/>
    <cellStyle name="Normal 4 2 11 5" xfId="3968" xr:uid="{40437C33-ED0F-4C4F-A451-25B473F93DC5}"/>
    <cellStyle name="Normal 4 2 11 5 2" xfId="8791" xr:uid="{F601A150-0B31-41E0-8DA0-B0CA702CE233}"/>
    <cellStyle name="Normal 4 2 11 5 2 2" xfId="19171" xr:uid="{C055CD5A-EEA0-4E2F-9C4C-0FFA1884F164}"/>
    <cellStyle name="Normal 4 2 11 5 3" xfId="11624" xr:uid="{18C1F18F-8736-4F0E-9183-DAE598D48C29}"/>
    <cellStyle name="Normal 4 2 11 5 3 2" xfId="22004" xr:uid="{5BD16FAA-15E3-4F97-BD1F-6159CFC80DB3}"/>
    <cellStyle name="Normal 4 2 11 5 4" xfId="28477" xr:uid="{107AD78C-92F9-4F1E-8FBC-B882481E552A}"/>
    <cellStyle name="Normal 4 2 11 5 5" xfId="16338" xr:uid="{FCFE0DAB-F5F6-45F3-A5B5-EC52EB7A7B1C}"/>
    <cellStyle name="Normal 4 2 11 6" xfId="5212" xr:uid="{B46CAF38-B055-486A-8BE3-EDDA147D0CE2}"/>
    <cellStyle name="Normal 4 2 11 6 2" xfId="14510" xr:uid="{9979028E-74D2-48FA-8DDB-B0FB662A7327}"/>
    <cellStyle name="Normal 4 2 11 7" xfId="6963" xr:uid="{2103BA03-C730-48E1-8A8E-3EA6EBE0DC67}"/>
    <cellStyle name="Normal 4 2 11 7 2" xfId="17343" xr:uid="{44ED385A-2AE5-488B-9AF7-EC162777E131}"/>
    <cellStyle name="Normal 4 2 11 8" xfId="9796" xr:uid="{3D1A39C1-0F2B-4485-8F3B-282F54907637}"/>
    <cellStyle name="Normal 4 2 11 8 2" xfId="20176" xr:uid="{1462CF82-5627-415F-A5F1-5446D590116B}"/>
    <cellStyle name="Normal 4 2 11 9" xfId="25481" xr:uid="{0AACD3D2-46F8-4DA4-BBF8-728F9B0062DF}"/>
    <cellStyle name="Normal 4 2 12" xfId="909" xr:uid="{00000000-0005-0000-0000-00003F050000}"/>
    <cellStyle name="Normal 4 2 12 2" xfId="3274" xr:uid="{00000000-0005-0000-0000-00004F050000}"/>
    <cellStyle name="Normal 4 2 12 2 2" xfId="6331" xr:uid="{57243C19-697E-473A-B248-624327C4602A}"/>
    <cellStyle name="Normal 4 2 12 2 2 2" xfId="28199" xr:uid="{7AE55AE3-FE7A-4884-B9D0-FF83A0F217D0}"/>
    <cellStyle name="Normal 4 2 12 2 2 3" xfId="15900" xr:uid="{3FE29F57-3DFD-4507-B092-AE152A169DD6}"/>
    <cellStyle name="Normal 4 2 12 2 3" xfId="8353" xr:uid="{5AD9B8F9-11BB-42FD-9C0F-B2ACEF54F25E}"/>
    <cellStyle name="Normal 4 2 12 2 3 2" xfId="18733" xr:uid="{F2D6770D-4D1C-4B5F-B4AE-F933182345A3}"/>
    <cellStyle name="Normal 4 2 12 2 4" xfId="11186" xr:uid="{22DEECCE-A0CD-40ED-AACB-44B8A1591DC2}"/>
    <cellStyle name="Normal 4 2 12 2 4 2" xfId="21566" xr:uid="{057485CF-B3AB-4D7F-A7B1-06107B4DC1A2}"/>
    <cellStyle name="Normal 4 2 12 2 5" xfId="24212" xr:uid="{A62A4FA9-8C7C-48B5-9FD5-D9DBE6429A79}"/>
    <cellStyle name="Normal 4 2 12 2 6" xfId="13824" xr:uid="{6B44576E-1ADF-4AAB-8E8F-03C03CF5113B}"/>
    <cellStyle name="Normal 4 2 12 3" xfId="4116" xr:uid="{C0E2A95B-A1C1-45B5-ABD0-12419E732CDB}"/>
    <cellStyle name="Normal 4 2 12 3 2" xfId="8887" xr:uid="{64CAA0F6-7251-41FA-B955-52C98B1D866C}"/>
    <cellStyle name="Normal 4 2 12 3 2 2" xfId="29002" xr:uid="{EAA76D94-DAD4-411C-9672-FB8590B35F01}"/>
    <cellStyle name="Normal 4 2 12 3 2 3" xfId="19267" xr:uid="{8DDE7DFE-B407-4EC4-9B14-CFB8194E7F6F}"/>
    <cellStyle name="Normal 4 2 12 3 3" xfId="11720" xr:uid="{3123DE6C-788F-444D-AB15-34EE5957B888}"/>
    <cellStyle name="Normal 4 2 12 3 3 2" xfId="22100" xr:uid="{F9A360FE-0F2C-4A6A-8E01-733B824AA1D3}"/>
    <cellStyle name="Normal 4 2 12 3 4" xfId="24659" xr:uid="{05599161-2CD7-4A59-BB2B-EC7793B7AAD8}"/>
    <cellStyle name="Normal 4 2 12 3 5" xfId="16434" xr:uid="{59BD7CDC-1EE6-43DC-846C-DEB35DC39991}"/>
    <cellStyle name="Normal 4 2 12 4" xfId="5213" xr:uid="{663F3992-2E3B-4876-9DF9-D8F9D70D6972}"/>
    <cellStyle name="Normal 4 2 12 4 2" xfId="24937" xr:uid="{545761CC-FC14-4597-9478-9D21E16AE88C}"/>
    <cellStyle name="Normal 4 2 12 4 3" xfId="26148" xr:uid="{2F7F0F47-228E-4280-8856-CE0E3D9B355A}"/>
    <cellStyle name="Normal 4 2 12 4 4" xfId="14511" xr:uid="{B29831FF-22CC-4496-B741-AED3B23604FD}"/>
    <cellStyle name="Normal 4 2 12 5" xfId="6964" xr:uid="{F9954EFB-9273-41C8-9A78-25F5E8F1288A}"/>
    <cellStyle name="Normal 4 2 12 5 2" xfId="26582" xr:uid="{03D41094-D075-4F1C-BF8B-A5362ED5EBAA}"/>
    <cellStyle name="Normal 4 2 12 5 3" xfId="17344" xr:uid="{C3F3474C-C1A6-41B5-979F-298D44083AF5}"/>
    <cellStyle name="Normal 4 2 12 6" xfId="9797" xr:uid="{76B95C7D-0586-474F-B8AF-B0CCFF19C26A}"/>
    <cellStyle name="Normal 4 2 12 6 2" xfId="20177" xr:uid="{7AEFD330-56B6-4B26-B329-F828984E1315}"/>
    <cellStyle name="Normal 4 2 12 7" xfId="24445" xr:uid="{58AE3336-1CE4-4012-A7DE-217525D1A1BC}"/>
    <cellStyle name="Normal 4 2 12 8" xfId="12658" xr:uid="{7F5BCED3-8E97-496B-A83E-ED562CA0D877}"/>
    <cellStyle name="Normal 4 2 13" xfId="910" xr:uid="{00000000-0005-0000-0000-000040050000}"/>
    <cellStyle name="Normal 4 2 13 2" xfId="5214" xr:uid="{B9CFA165-2251-4903-B5AF-7F91BE12455C}"/>
    <cellStyle name="Normal 4 2 13 2 2" xfId="25276" xr:uid="{683E918D-C673-4735-B0F8-FAC7A5B01144}"/>
    <cellStyle name="Normal 4 2 13 2 3" xfId="28338" xr:uid="{6051871C-D20C-4522-BEFE-D4EBAA8EA9F8}"/>
    <cellStyle name="Normal 4 2 13 2 4" xfId="14512" xr:uid="{D6AFA65F-6472-4E8B-91C1-FBAD54B3CD4F}"/>
    <cellStyle name="Normal 4 2 13 3" xfId="6965" xr:uid="{8C09D563-2893-4843-BCD4-CC10B1168477}"/>
    <cellStyle name="Normal 4 2 13 3 2" xfId="22911" xr:uid="{DCFAB4E1-ADFB-4B54-91B7-297FFF170CCE}"/>
    <cellStyle name="Normal 4 2 13 3 3" xfId="17345" xr:uid="{81640F5B-6D16-441B-9AE6-A663077F7A59}"/>
    <cellStyle name="Normal 4 2 13 4" xfId="9798" xr:uid="{9489FE99-E323-4CE2-AB84-C2870FBC4082}"/>
    <cellStyle name="Normal 4 2 13 4 2" xfId="20178" xr:uid="{EB5230F9-A7EA-4766-9CC0-A005FECC8416}"/>
    <cellStyle name="Normal 4 2 13 5" xfId="23198" xr:uid="{1F99CF31-EECD-4601-A448-FBD0619A42A1}"/>
    <cellStyle name="Normal 4 2 13 6" xfId="13356" xr:uid="{F6163DAC-A749-4C4C-BF5B-FBD5FE08AB67}"/>
    <cellStyle name="Normal 4 2 14" xfId="2431" xr:uid="{00000000-0005-0000-0000-000051050000}"/>
    <cellStyle name="Normal 4 2 14 2" xfId="5727" xr:uid="{1944C359-D1BC-4C47-8FAE-38DD4B5810C8}"/>
    <cellStyle name="Normal 4 2 14 2 2" xfId="28567" xr:uid="{ABE07BF4-324A-46E7-A17D-09E199107C54}"/>
    <cellStyle name="Normal 4 2 14 2 3" xfId="15102" xr:uid="{C59EDB31-B160-4473-BBB4-631B98FC424F}"/>
    <cellStyle name="Normal 4 2 14 3" xfId="7555" xr:uid="{0F980473-09F3-48ED-AC29-9374C6927889}"/>
    <cellStyle name="Normal 4 2 14 3 2" xfId="17935" xr:uid="{C350FC9B-C3ED-4025-BA32-18A6180B4119}"/>
    <cellStyle name="Normal 4 2 14 4" xfId="10388" xr:uid="{34FC9352-DF33-4BA8-8F66-F791B7E33A15}"/>
    <cellStyle name="Normal 4 2 14 4 2" xfId="20768" xr:uid="{6F721377-F3A7-491A-A3F2-EB95C437E24B}"/>
    <cellStyle name="Normal 4 2 14 5" xfId="23754" xr:uid="{EA0D995E-5FF6-4F57-868E-149D4A60FA02}"/>
    <cellStyle name="Normal 4 2 14 6" xfId="12817" xr:uid="{3DCF1676-21AA-4089-A749-0BE68428EC7A}"/>
    <cellStyle name="Normal 4 2 15" xfId="2158" xr:uid="{00000000-0005-0000-0000-000046050000}"/>
    <cellStyle name="Normal 4 2 15 2" xfId="7284" xr:uid="{68D389C6-B65B-4B57-8695-00107252F18A}"/>
    <cellStyle name="Normal 4 2 15 2 2" xfId="27148" xr:uid="{17A309DB-A644-477D-9B0D-A0536F0E8417}"/>
    <cellStyle name="Normal 4 2 15 2 3" xfId="17664" xr:uid="{7C4FD314-CB10-403B-83A5-8290EBEAC479}"/>
    <cellStyle name="Normal 4 2 15 3" xfId="10117" xr:uid="{CFC204A1-6795-48DE-89AF-D3D874DAFB26}"/>
    <cellStyle name="Normal 4 2 15 3 2" xfId="20497" xr:uid="{069D1D85-8652-419E-9121-EA4F3A6D8CD0}"/>
    <cellStyle name="Normal 4 2 15 4" xfId="23114" xr:uid="{0700854F-4580-478D-B6AB-331935D9045D}"/>
    <cellStyle name="Normal 4 2 15 5" xfId="14831" xr:uid="{9E532901-D255-4CD4-A05C-2D4608C4EE1A}"/>
    <cellStyle name="Normal 4 2 16" xfId="3782" xr:uid="{27CC7272-F4E2-4520-8C54-59A332157E49}"/>
    <cellStyle name="Normal 4 2 16 2" xfId="8621" xr:uid="{4EAA9704-FCEC-48C5-8844-C9B8227FEA16}"/>
    <cellStyle name="Normal 4 2 16 2 2" xfId="19001" xr:uid="{E0F32574-3B85-4CF3-BDB9-E03BC42D58A4}"/>
    <cellStyle name="Normal 4 2 16 3" xfId="11454" xr:uid="{E9BA206A-0C6C-4F83-914B-9E2E07F02FA7}"/>
    <cellStyle name="Normal 4 2 16 3 2" xfId="21834" xr:uid="{59BB904D-D1F2-4354-B67B-DE0EA2C8F00A}"/>
    <cellStyle name="Normal 4 2 16 4" xfId="25790" xr:uid="{35B12276-71AF-461C-AE9A-427A350131B5}"/>
    <cellStyle name="Normal 4 2 16 5" xfId="16168" xr:uid="{1545F333-97CF-46AF-850C-51D5368240A3}"/>
    <cellStyle name="Normal 4 2 17" xfId="5208" xr:uid="{40A45B17-08A7-429D-8BD0-7720AD32C752}"/>
    <cellStyle name="Normal 4 2 17 2" xfId="14506" xr:uid="{5B1A016E-2D09-4B3B-98B7-731CCA32B5ED}"/>
    <cellStyle name="Normal 4 2 18" xfId="6959" xr:uid="{1F9797DC-AAF9-450A-834E-2C1BBEA5DA7A}"/>
    <cellStyle name="Normal 4 2 18 2" xfId="17339" xr:uid="{30EFEE0E-5220-4048-9358-20DAC758A838}"/>
    <cellStyle name="Normal 4 2 19" xfId="9792" xr:uid="{9B414E89-376D-43A7-AFAD-BF33BE972A2C}"/>
    <cellStyle name="Normal 4 2 19 2" xfId="20172"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2" xr:uid="{185D5FB2-85C2-4416-AC75-4FDE5AC6B1DF}"/>
    <cellStyle name="Normal 4 2 2 10 2 2 2" xfId="26579" xr:uid="{B42086E8-B959-4099-801F-672DEC2E0025}"/>
    <cellStyle name="Normal 4 2 2 10 2 2 3" xfId="15901" xr:uid="{452F1F5D-5074-4FD2-95C9-D04823D47F33}"/>
    <cellStyle name="Normal 4 2 2 10 2 3" xfId="8354" xr:uid="{153892A2-F93F-4E14-B3F3-08E2EA9DECD7}"/>
    <cellStyle name="Normal 4 2 2 10 2 3 2" xfId="18734" xr:uid="{E97DF94D-DCCB-4B23-B8B5-E2072511C9D1}"/>
    <cellStyle name="Normal 4 2 2 10 2 4" xfId="11187" xr:uid="{132DB61E-A0F6-40EA-8A14-D18FC83EE2CE}"/>
    <cellStyle name="Normal 4 2 2 10 2 4 2" xfId="21567" xr:uid="{B16012CC-04A6-4971-91F8-10D17303B46B}"/>
    <cellStyle name="Normal 4 2 2 10 2 5" xfId="24011" xr:uid="{77E7BDF6-8B7A-4EB6-B150-4D77A6C11D38}"/>
    <cellStyle name="Normal 4 2 2 10 2 6" xfId="13825" xr:uid="{DA35EE25-1A4B-4F9B-B2C0-C383A2CD0766}"/>
    <cellStyle name="Normal 4 2 2 10 3" xfId="4179" xr:uid="{E8F62DEC-F5C8-42CD-A259-9BE651747801}"/>
    <cellStyle name="Normal 4 2 2 10 3 2" xfId="8950" xr:uid="{75BCDBA2-0158-4D5A-9CD1-5F782654B6F2}"/>
    <cellStyle name="Normal 4 2 2 10 3 2 2" xfId="29040" xr:uid="{BC5579B2-43A0-4EA1-A35A-04487637E72F}"/>
    <cellStyle name="Normal 4 2 2 10 3 2 3" xfId="19330" xr:uid="{5F984210-6810-47A9-B5F3-B59C911EC90B}"/>
    <cellStyle name="Normal 4 2 2 10 3 3" xfId="11783" xr:uid="{3339DDCC-70EA-478E-A9F8-32DBB8D883B2}"/>
    <cellStyle name="Normal 4 2 2 10 3 3 2" xfId="22163" xr:uid="{54E497B8-380D-4ACC-8784-CD20EE42FE48}"/>
    <cellStyle name="Normal 4 2 2 10 3 4" xfId="23607" xr:uid="{2C8585E0-C069-4507-BAC1-CCDE8C3D2477}"/>
    <cellStyle name="Normal 4 2 2 10 3 5" xfId="16497" xr:uid="{000A0721-BE3F-4DE6-A670-AAE937D1F561}"/>
    <cellStyle name="Normal 4 2 2 10 4" xfId="5216" xr:uid="{4EB3040A-9666-465A-9EBA-F4CF9D32B3C0}"/>
    <cellStyle name="Normal 4 2 2 10 4 2" xfId="25597" xr:uid="{203D3871-DD7E-4628-82BB-2C2F31A1BC76}"/>
    <cellStyle name="Normal 4 2 2 10 4 3" xfId="26290" xr:uid="{43B93DD7-EA6B-4238-A94D-730A91ED13F8}"/>
    <cellStyle name="Normal 4 2 2 10 4 4" xfId="14514" xr:uid="{87915702-98F2-4892-B3E9-B71660CD3F1A}"/>
    <cellStyle name="Normal 4 2 2 10 5" xfId="6967" xr:uid="{A464D24B-E40E-4838-AB46-D234D06B716F}"/>
    <cellStyle name="Normal 4 2 2 10 5 2" xfId="26300" xr:uid="{C027921C-8B3B-430A-9639-5218B95214C9}"/>
    <cellStyle name="Normal 4 2 2 10 5 3" xfId="17347" xr:uid="{B035E0E2-CAB1-4239-95B7-D4414DE2A23A}"/>
    <cellStyle name="Normal 4 2 2 10 6" xfId="9800" xr:uid="{CDFC3378-980C-472A-910D-BFCC669BD829}"/>
    <cellStyle name="Normal 4 2 2 10 6 2" xfId="20180" xr:uid="{940DF854-35D4-4CBB-9499-CA473C6DE8FA}"/>
    <cellStyle name="Normal 4 2 2 10 7" xfId="23008" xr:uid="{959DFF94-1B52-45F5-ADCF-7A6870F80A28}"/>
    <cellStyle name="Normal 4 2 2 10 8" xfId="12740" xr:uid="{C95538CA-7F08-4DE8-9100-45949CACB198}"/>
    <cellStyle name="Normal 4 2 2 11" xfId="913" xr:uid="{00000000-0005-0000-0000-000043050000}"/>
    <cellStyle name="Normal 4 2 2 11 2" xfId="5217" xr:uid="{27E7D2F7-8A58-4417-81DC-C797F66B222E}"/>
    <cellStyle name="Normal 4 2 2 11 2 2" xfId="22939" xr:uid="{E4853C26-B6A5-4022-B8BA-094D7181B69D}"/>
    <cellStyle name="Normal 4 2 2 11 2 3" xfId="28121" xr:uid="{803779A3-B52D-4DB8-9BA3-E064CEDB4EDF}"/>
    <cellStyle name="Normal 4 2 2 11 2 4" xfId="14515" xr:uid="{607B8411-1C42-495F-A5F9-E4A8C274DF3A}"/>
    <cellStyle name="Normal 4 2 2 11 3" xfId="6968" xr:uid="{5A4AC2D8-0476-44F7-850F-EBE5B9E95294}"/>
    <cellStyle name="Normal 4 2 2 11 3 2" xfId="27037" xr:uid="{EE41EE3F-7DAB-4326-8B66-E1F148D3036C}"/>
    <cellStyle name="Normal 4 2 2 11 3 3" xfId="17348" xr:uid="{E6278A32-D60F-4D6F-BA08-E494E08F2CBE}"/>
    <cellStyle name="Normal 4 2 2 11 4" xfId="9801" xr:uid="{071AFB65-363D-4AEF-8405-D54E4F6B7A51}"/>
    <cellStyle name="Normal 4 2 2 11 4 2" xfId="20181" xr:uid="{F96BCF8A-523F-4905-8DC7-50E08DFF478B}"/>
    <cellStyle name="Normal 4 2 2 11 5" xfId="23708" xr:uid="{DC3F3100-3942-4219-BF9A-89EFA33F2CAA}"/>
    <cellStyle name="Normal 4 2 2 11 6" xfId="13438" xr:uid="{25A1D4A9-1F40-41D7-995E-CD0254D7F015}"/>
    <cellStyle name="Normal 4 2 2 12" xfId="2439" xr:uid="{00000000-0005-0000-0000-000056050000}"/>
    <cellStyle name="Normal 4 2 2 12 2" xfId="5733" xr:uid="{8547517B-8782-4609-B33A-3D63C44BF131}"/>
    <cellStyle name="Normal 4 2 2 12 2 2" xfId="26014" xr:uid="{1CB25410-FC96-496C-8EB8-798C5784FD28}"/>
    <cellStyle name="Normal 4 2 2 12 2 3" xfId="15110" xr:uid="{0FE9A20C-C962-4A7A-AD94-954A69DDA6A6}"/>
    <cellStyle name="Normal 4 2 2 12 3" xfId="7563" xr:uid="{64007956-3482-47D2-9868-CCC187CEB834}"/>
    <cellStyle name="Normal 4 2 2 12 3 2" xfId="17943" xr:uid="{5606201E-E1C2-4C8B-828E-E5CB02270946}"/>
    <cellStyle name="Normal 4 2 2 12 4" xfId="10396" xr:uid="{86A3DC0E-5108-4020-8B99-37CB5341841F}"/>
    <cellStyle name="Normal 4 2 2 12 4 2" xfId="20776" xr:uid="{696A862E-EDD7-4007-BD2B-226DF2627FFB}"/>
    <cellStyle name="Normal 4 2 2 12 5" xfId="23020" xr:uid="{BAF468B8-ED33-44EA-A05D-FDAF302D77CB}"/>
    <cellStyle name="Normal 4 2 2 12 6" xfId="12825" xr:uid="{C759DABA-98F7-4310-A754-1D0D20A4DE9F}"/>
    <cellStyle name="Normal 4 2 2 13" xfId="2169" xr:uid="{00000000-0005-0000-0000-000052050000}"/>
    <cellStyle name="Normal 4 2 2 13 2" xfId="7295" xr:uid="{6FB8E346-A4FC-4EC0-B955-F22EE28F903C}"/>
    <cellStyle name="Normal 4 2 2 13 2 2" xfId="25880" xr:uid="{89DE9C29-9D64-4A61-9946-9E17F5F858CE}"/>
    <cellStyle name="Normal 4 2 2 13 2 3" xfId="17675" xr:uid="{317C0F3D-5A95-46DC-A00F-A42DFA954F0A}"/>
    <cellStyle name="Normal 4 2 2 13 3" xfId="10128" xr:uid="{008BE103-F31A-4EE0-9CE8-279CC533AB21}"/>
    <cellStyle name="Normal 4 2 2 13 3 2" xfId="20508" xr:uid="{6B6C2BA2-CE92-4379-BE26-7E3DB75D7A30}"/>
    <cellStyle name="Normal 4 2 2 13 4" xfId="25002" xr:uid="{51999392-4F95-43AF-A5E4-7A589442CCCB}"/>
    <cellStyle name="Normal 4 2 2 13 5" xfId="14842" xr:uid="{50A31E45-B226-41F3-96D7-F7AE06317ADE}"/>
    <cellStyle name="Normal 4 2 2 14" xfId="3970" xr:uid="{506337B6-E5FF-4C3A-AC3F-7F5EB249ADE2}"/>
    <cellStyle name="Normal 4 2 2 14 2" xfId="8793" xr:uid="{6816267C-CA97-4402-BD8A-30BAE9FFD2EB}"/>
    <cellStyle name="Normal 4 2 2 14 2 2" xfId="19173" xr:uid="{FEE2672A-26C4-496E-8CCD-E2CD8439F4EE}"/>
    <cellStyle name="Normal 4 2 2 14 3" xfId="11626" xr:uid="{0412BC77-676E-48C0-B280-5E17E1F24B54}"/>
    <cellStyle name="Normal 4 2 2 14 3 2" xfId="22006" xr:uid="{C47AF24F-E0E2-4DB5-8006-6E21B6128F61}"/>
    <cellStyle name="Normal 4 2 2 14 4" xfId="28254" xr:uid="{B55D04E7-6FDE-47CC-B0E4-A2E698104F39}"/>
    <cellStyle name="Normal 4 2 2 14 5" xfId="16340" xr:uid="{6FC29E5D-3ECF-4292-BEC7-408E86683948}"/>
    <cellStyle name="Normal 4 2 2 15" xfId="5215" xr:uid="{F75B133F-711A-4428-B6C2-C87F953FE4CB}"/>
    <cellStyle name="Normal 4 2 2 15 2" xfId="14513" xr:uid="{8D7CE6F0-F1F5-4E29-A5FE-BEC7F61EA2C6}"/>
    <cellStyle name="Normal 4 2 2 16" xfId="6966" xr:uid="{227B8A98-21E7-4B31-8E84-EB7743178BF0}"/>
    <cellStyle name="Normal 4 2 2 16 2" xfId="17346" xr:uid="{059F3E2E-C8A1-4492-8C20-7D394D910061}"/>
    <cellStyle name="Normal 4 2 2 17" xfId="9799" xr:uid="{A4C1941F-E307-4CEB-983A-FA32E492783F}"/>
    <cellStyle name="Normal 4 2 2 17 2" xfId="20179" xr:uid="{DB2017BF-18F0-4687-AD41-27960EC6A76F}"/>
    <cellStyle name="Normal 4 2 2 18" xfId="23649" xr:uid="{0A8A455A-A8EF-430F-92FD-55612F61147B}"/>
    <cellStyle name="Normal 4 2 2 19" xfId="12400" xr:uid="{7232607F-40C2-428E-83EC-64C6242A32AC}"/>
    <cellStyle name="Normal 4 2 2 2" xfId="914" xr:uid="{00000000-0005-0000-0000-000044050000}"/>
    <cellStyle name="Normal 4 2 2 2 10" xfId="5218" xr:uid="{364E115F-8F58-470F-8CA2-708DF92C7DC9}"/>
    <cellStyle name="Normal 4 2 2 2 10 2" xfId="14516" xr:uid="{7160F19E-8775-4FA0-900D-158F6A3203ED}"/>
    <cellStyle name="Normal 4 2 2 2 11" xfId="6969" xr:uid="{DCD49193-39B7-416C-B686-ADE5E64F7630}"/>
    <cellStyle name="Normal 4 2 2 2 11 2" xfId="17349" xr:uid="{1056EB77-8C93-489F-A457-7C6479E8980D}"/>
    <cellStyle name="Normal 4 2 2 2 12" xfId="9802" xr:uid="{0B953A81-D92E-44F0-A54A-527F8DE97B99}"/>
    <cellStyle name="Normal 4 2 2 2 12 2" xfId="20182" xr:uid="{09116E36-69EE-4EE1-AB7C-6ED61FACEDB4}"/>
    <cellStyle name="Normal 4 2 2 2 13" xfId="24788" xr:uid="{B823D996-2878-4B0A-BD9F-8035BEA5F8C9}"/>
    <cellStyle name="Normal 4 2 2 2 14" xfId="12423" xr:uid="{EF2096D0-6203-4F9D-8317-B60DD2079030}"/>
    <cellStyle name="Normal 4 2 2 2 2" xfId="915" xr:uid="{00000000-0005-0000-0000-000045050000}"/>
    <cellStyle name="Normal 4 2 2 2 2 10" xfId="6970" xr:uid="{FBFD471C-F7A4-4045-9E45-7FC9C20E281F}"/>
    <cellStyle name="Normal 4 2 2 2 2 10 2" xfId="17350" xr:uid="{81BE71D8-3FB8-45C2-9262-D46F9334548D}"/>
    <cellStyle name="Normal 4 2 2 2 2 11" xfId="9803" xr:uid="{6B2B4B35-2608-4CF9-9808-23B644968073}"/>
    <cellStyle name="Normal 4 2 2 2 2 11 2" xfId="20183" xr:uid="{4BD94397-7859-4669-8DE7-21131FC76711}"/>
    <cellStyle name="Normal 4 2 2 2 2 12" xfId="24466" xr:uid="{2675B592-A58D-4B77-8B94-8676EAB45A3C}"/>
    <cellStyle name="Normal 4 2 2 2 2 13" xfId="12483" xr:uid="{0078570A-5EDE-4ACF-8733-E2FB68784F0C}"/>
    <cellStyle name="Normal 4 2 2 2 2 2" xfId="916" xr:uid="{00000000-0005-0000-0000-000046050000}"/>
    <cellStyle name="Normal 4 2 2 2 2 2 10" xfId="13048" xr:uid="{381C7113-683D-43E6-BCCA-0D1F2EB08DFC}"/>
    <cellStyle name="Normal 4 2 2 2 2 2 2" xfId="2765" xr:uid="{00000000-0005-0000-0000-00005A050000}"/>
    <cellStyle name="Normal 4 2 2 2 2 2 2 2" xfId="3278" xr:uid="{00000000-0005-0000-0000-00005B050000}"/>
    <cellStyle name="Normal 4 2 2 2 2 2 2 2 2" xfId="6335" xr:uid="{B8ACEB30-0CE2-4173-B279-A6A7C4B74632}"/>
    <cellStyle name="Normal 4 2 2 2 2 2 2 2 2 2" xfId="27885" xr:uid="{7BD79C04-A0A8-4BF9-BA89-7647764278B8}"/>
    <cellStyle name="Normal 4 2 2 2 2 2 2 2 2 3" xfId="15904" xr:uid="{056C4EB1-52EB-49F9-8A39-8E3104E2BD69}"/>
    <cellStyle name="Normal 4 2 2 2 2 2 2 2 3" xfId="8357" xr:uid="{09D49612-BF5E-42A4-81E7-8D0CF8A45DFB}"/>
    <cellStyle name="Normal 4 2 2 2 2 2 2 2 3 2" xfId="18737" xr:uid="{A3F72BED-15B3-4F0D-B23D-DDE223D168C3}"/>
    <cellStyle name="Normal 4 2 2 2 2 2 2 2 4" xfId="11190" xr:uid="{4F15445F-E254-4744-AFD8-98DD5955A3F6}"/>
    <cellStyle name="Normal 4 2 2 2 2 2 2 2 4 2" xfId="21570" xr:uid="{5720F82A-957C-469D-B4DE-DEA634CA4FF5}"/>
    <cellStyle name="Normal 4 2 2 2 2 2 2 2 5" xfId="25447" xr:uid="{104A3E42-31B4-4435-A191-36A34B559480}"/>
    <cellStyle name="Normal 4 2 2 2 2 2 2 2 6" xfId="13828" xr:uid="{4CB194F4-5771-4E79-8CC9-8C1142B493C0}"/>
    <cellStyle name="Normal 4 2 2 2 2 2 2 3" xfId="4323" xr:uid="{F0596E22-3024-46AE-9601-D6EC0250F4CC}"/>
    <cellStyle name="Normal 4 2 2 2 2 2 2 3 2" xfId="9094" xr:uid="{BA6C2552-E7CD-45EC-8D65-1D81C7C490FD}"/>
    <cellStyle name="Normal 4 2 2 2 2 2 2 3 2 2" xfId="29137" xr:uid="{2ED4F116-AE48-4DD7-B2DC-0FA0ED7D4D2F}"/>
    <cellStyle name="Normal 4 2 2 2 2 2 2 3 2 3" xfId="19474" xr:uid="{E2B1A06E-BC42-48EB-A399-5AD1CF4AFF9A}"/>
    <cellStyle name="Normal 4 2 2 2 2 2 2 3 3" xfId="11927" xr:uid="{7B61F769-7681-4E74-8261-76194DC96EA4}"/>
    <cellStyle name="Normal 4 2 2 2 2 2 2 3 3 2" xfId="22307" xr:uid="{4B15C1DE-14C7-47ED-B545-930AF3BE57FD}"/>
    <cellStyle name="Normal 4 2 2 2 2 2 2 3 4" xfId="23970" xr:uid="{E14D23FD-4C6E-4A17-BDB4-4BC1E4323E26}"/>
    <cellStyle name="Normal 4 2 2 2 2 2 2 3 5" xfId="16641" xr:uid="{55064A3D-6723-44F9-BCAC-D31647776C51}"/>
    <cellStyle name="Normal 4 2 2 2 2 2 2 4" xfId="5982" xr:uid="{2D391F71-8852-498E-919B-1BC4D82E05D1}"/>
    <cellStyle name="Normal 4 2 2 2 2 2 2 4 2" xfId="28158" xr:uid="{47AFD2F5-31E0-4592-8088-089B9256271A}"/>
    <cellStyle name="Normal 4 2 2 2 2 2 2 4 3" xfId="15435" xr:uid="{85ED1564-DEA1-4D4E-86E0-9F3C30586B03}"/>
    <cellStyle name="Normal 4 2 2 2 2 2 2 5" xfId="7888" xr:uid="{3BEDB544-4F3A-460B-8604-4A7F80F80213}"/>
    <cellStyle name="Normal 4 2 2 2 2 2 2 5 2" xfId="18268" xr:uid="{7403030F-0C12-4503-9663-025B88F1465A}"/>
    <cellStyle name="Normal 4 2 2 2 2 2 2 6" xfId="10721" xr:uid="{D4E14310-DBD6-45F8-8432-B1F4E22B2EE9}"/>
    <cellStyle name="Normal 4 2 2 2 2 2 2 6 2" xfId="21101" xr:uid="{863C0D28-CD95-4B89-AD02-44CE4C7F79C9}"/>
    <cellStyle name="Normal 4 2 2 2 2 2 2 7" xfId="24428" xr:uid="{51103B87-10AF-43AF-9352-1EA17A854C2C}"/>
    <cellStyle name="Normal 4 2 2 2 2 2 2 8" xfId="13212" xr:uid="{8F923523-AF98-4C51-8FCF-0A238C899859}"/>
    <cellStyle name="Normal 4 2 2 2 2 2 3" xfId="3279" xr:uid="{00000000-0005-0000-0000-00005C050000}"/>
    <cellStyle name="Normal 4 2 2 2 2 2 3 2" xfId="4504" xr:uid="{C4960D59-ABB2-4263-B98F-3ADF28BD29AD}"/>
    <cellStyle name="Normal 4 2 2 2 2 2 3 2 2" xfId="9275" xr:uid="{5E2E79B0-1FA2-4ACF-9126-695F56DFD9EE}"/>
    <cellStyle name="Normal 4 2 2 2 2 2 3 2 2 2" xfId="19655" xr:uid="{FEECDFFA-5CAD-446C-B6DB-9EC0ACAF8C97}"/>
    <cellStyle name="Normal 4 2 2 2 2 2 3 2 3" xfId="12108" xr:uid="{C4879C75-18E5-4C23-8AF2-EA7F4561FCE3}"/>
    <cellStyle name="Normal 4 2 2 2 2 2 3 2 3 2" xfId="22488" xr:uid="{B343FD7E-829C-402E-B665-34829A6EF2A0}"/>
    <cellStyle name="Normal 4 2 2 2 2 2 3 2 4" xfId="26757" xr:uid="{D8DF39DE-DEBC-4B6D-BF97-3D569CC19CCF}"/>
    <cellStyle name="Normal 4 2 2 2 2 2 3 2 5" xfId="16822" xr:uid="{8D6CD8B5-B9D3-4D1A-932C-4FDA296EAACE}"/>
    <cellStyle name="Normal 4 2 2 2 2 2 3 3" xfId="6336" xr:uid="{3D22DF39-A235-4A42-AC45-2DFC73B9B481}"/>
    <cellStyle name="Normal 4 2 2 2 2 2 3 3 2" xfId="15905" xr:uid="{20EFF842-34D6-413B-A22E-5B91EEB0AD2A}"/>
    <cellStyle name="Normal 4 2 2 2 2 2 3 4" xfId="8358" xr:uid="{B62D4CB3-E43D-4F06-8BB2-4ED8C9FE06BC}"/>
    <cellStyle name="Normal 4 2 2 2 2 2 3 4 2" xfId="18738" xr:uid="{D52C76AA-AA51-4268-BE14-158A9A6BBDFF}"/>
    <cellStyle name="Normal 4 2 2 2 2 2 3 5" xfId="11191" xr:uid="{3E981503-59DE-4E02-9232-C87B1235CD5D}"/>
    <cellStyle name="Normal 4 2 2 2 2 2 3 5 2" xfId="21571" xr:uid="{44313A65-735C-4B6F-9E3D-EC1D47FD9835}"/>
    <cellStyle name="Normal 4 2 2 2 2 2 3 6" xfId="23991" xr:uid="{A66FD1E4-2484-479A-8073-731C626FE251}"/>
    <cellStyle name="Normal 4 2 2 2 2 2 3 7" xfId="13829" xr:uid="{7F59F0FA-9FEF-403D-A242-D34BDDD37F66}"/>
    <cellStyle name="Normal 4 2 2 2 2 2 4" xfId="3277" xr:uid="{00000000-0005-0000-0000-00005D050000}"/>
    <cellStyle name="Normal 4 2 2 2 2 2 4 2" xfId="6334" xr:uid="{7A735161-B8C5-44A4-A4CE-A5FEEF41D92B}"/>
    <cellStyle name="Normal 4 2 2 2 2 2 4 2 2" xfId="26630" xr:uid="{6DAB9FC2-EFC9-4B64-AED0-A9FEE05D1429}"/>
    <cellStyle name="Normal 4 2 2 2 2 2 4 2 3" xfId="15903" xr:uid="{82A4BE76-6424-490A-BAD3-E9981441ADFF}"/>
    <cellStyle name="Normal 4 2 2 2 2 2 4 3" xfId="8356" xr:uid="{C0A69965-9CE8-4AAD-90D3-8CD6D399852A}"/>
    <cellStyle name="Normal 4 2 2 2 2 2 4 3 2" xfId="18736" xr:uid="{F02D0328-7796-4150-9617-E54D067863F7}"/>
    <cellStyle name="Normal 4 2 2 2 2 2 4 4" xfId="11189" xr:uid="{DA82A739-2A85-4F7E-93B4-0A10E74E95B8}"/>
    <cellStyle name="Normal 4 2 2 2 2 2 4 4 2" xfId="21569" xr:uid="{2ADCF35A-5C13-4FBF-9683-A53E1D794BB6}"/>
    <cellStyle name="Normal 4 2 2 2 2 2 4 5" xfId="24754" xr:uid="{E3ED486C-C073-4F6D-924E-826C33313BA5}"/>
    <cellStyle name="Normal 4 2 2 2 2 2 4 6" xfId="13827" xr:uid="{D7B5A615-11BF-4D15-A925-307EF0939938}"/>
    <cellStyle name="Normal 4 2 2 2 2 2 5" xfId="4248" xr:uid="{CC6D375D-BD4D-40F5-9C57-7D2555740F5E}"/>
    <cellStyle name="Normal 4 2 2 2 2 2 5 2" xfId="9019" xr:uid="{4DC7DB8F-38A3-4B33-A67C-CF99CC9D11EE}"/>
    <cellStyle name="Normal 4 2 2 2 2 2 5 2 2" xfId="29090" xr:uid="{91B21A91-3A94-4F37-A8DC-9EB5B6AD36FC}"/>
    <cellStyle name="Normal 4 2 2 2 2 2 5 2 3" xfId="19399" xr:uid="{5CD80ABA-E1E9-4602-8258-8E1497F69587}"/>
    <cellStyle name="Normal 4 2 2 2 2 2 5 3" xfId="11852" xr:uid="{C0EF5E50-5348-49CA-B68D-21DE54DE347E}"/>
    <cellStyle name="Normal 4 2 2 2 2 2 5 3 2" xfId="22232" xr:uid="{91C55B56-521E-473A-B31D-860E68AB3DC2}"/>
    <cellStyle name="Normal 4 2 2 2 2 2 5 4" xfId="25469" xr:uid="{28BA4A29-AD1A-4A54-AE20-AEB3BC2E7175}"/>
    <cellStyle name="Normal 4 2 2 2 2 2 5 5" xfId="16566" xr:uid="{943696B2-CEE6-4E22-B067-25005356976F}"/>
    <cellStyle name="Normal 4 2 2 2 2 2 6" xfId="5220" xr:uid="{8D425C41-DB49-4C08-8292-EEBA558AED65}"/>
    <cellStyle name="Normal 4 2 2 2 2 2 6 2" xfId="26102" xr:uid="{3797F20E-714F-47D7-AABA-4F2A42BBC04D}"/>
    <cellStyle name="Normal 4 2 2 2 2 2 6 3" xfId="14518" xr:uid="{1EF54C17-758F-4721-881E-32B942577160}"/>
    <cellStyle name="Normal 4 2 2 2 2 2 7" xfId="6971" xr:uid="{4D95FE9B-573B-4455-80C7-E879AF30CE0A}"/>
    <cellStyle name="Normal 4 2 2 2 2 2 7 2" xfId="17351" xr:uid="{5E91A820-70D7-4845-B9B2-02D632E906BC}"/>
    <cellStyle name="Normal 4 2 2 2 2 2 8" xfId="9804" xr:uid="{6435EA55-4A57-4026-BBFE-853758CC3F04}"/>
    <cellStyle name="Normal 4 2 2 2 2 2 8 2" xfId="20184" xr:uid="{0040778D-3436-4031-B47B-7043A6EDC977}"/>
    <cellStyle name="Normal 4 2 2 2 2 2 9" xfId="22804" xr:uid="{405BFEED-439C-4ECB-9DD2-C937295F820A}"/>
    <cellStyle name="Normal 4 2 2 2 2 3" xfId="2764" xr:uid="{00000000-0005-0000-0000-00005E050000}"/>
    <cellStyle name="Normal 4 2 2 2 2 3 2" xfId="3280" xr:uid="{00000000-0005-0000-0000-00005F050000}"/>
    <cellStyle name="Normal 4 2 2 2 2 3 2 2" xfId="6337" xr:uid="{6F599886-50AC-44C8-BB63-387A109B2C0C}"/>
    <cellStyle name="Normal 4 2 2 2 2 3 2 2 2" xfId="28293" xr:uid="{C3D29537-2C39-45E4-9B83-9A7C9FBB291E}"/>
    <cellStyle name="Normal 4 2 2 2 2 3 2 2 3" xfId="15906" xr:uid="{12E46451-17A2-49E9-B949-BA87973F3990}"/>
    <cellStyle name="Normal 4 2 2 2 2 3 2 3" xfId="8359" xr:uid="{CAAA5857-6B10-4F1C-BD3B-47F91B744DDD}"/>
    <cellStyle name="Normal 4 2 2 2 2 3 2 3 2" xfId="18739" xr:uid="{366D2C2C-2663-4830-93C1-A3A75DC980BA}"/>
    <cellStyle name="Normal 4 2 2 2 2 3 2 4" xfId="11192" xr:uid="{AF994CEA-8DDC-4B2D-8F5B-4191DA0CEAA3}"/>
    <cellStyle name="Normal 4 2 2 2 2 3 2 4 2" xfId="21572" xr:uid="{3E972101-8543-4643-99BC-C2BC9EA6E181}"/>
    <cellStyle name="Normal 4 2 2 2 2 3 2 5" xfId="23818" xr:uid="{8317A978-06D6-47EF-A1A5-03A902BCAEFE}"/>
    <cellStyle name="Normal 4 2 2 2 2 3 2 6" xfId="13830" xr:uid="{33CB82B1-B3D6-4C39-97FB-08508AEE9FCB}"/>
    <cellStyle name="Normal 4 2 2 2 2 3 3" xfId="4322" xr:uid="{C3395475-EFDB-4698-84AF-97E8EB448CA9}"/>
    <cellStyle name="Normal 4 2 2 2 2 3 3 2" xfId="9093" xr:uid="{064CBE81-A934-4A21-A818-105ED985EC0D}"/>
    <cellStyle name="Normal 4 2 2 2 2 3 3 2 2" xfId="29136" xr:uid="{00C57CEC-F247-4291-9634-6F04CED5819E}"/>
    <cellStyle name="Normal 4 2 2 2 2 3 3 2 3" xfId="19473" xr:uid="{B03D30EE-5FE1-497E-A5A7-ADF8B01A2439}"/>
    <cellStyle name="Normal 4 2 2 2 2 3 3 3" xfId="11926" xr:uid="{E304E41F-6D35-4010-8A1E-A3B506FC073C}"/>
    <cellStyle name="Normal 4 2 2 2 2 3 3 3 2" xfId="22306" xr:uid="{1CCC0997-75C1-4453-B046-2440FA702C06}"/>
    <cellStyle name="Normal 4 2 2 2 2 3 3 4" xfId="23904" xr:uid="{331EDECF-7D60-4CE5-A477-CF6F841D8940}"/>
    <cellStyle name="Normal 4 2 2 2 2 3 3 5" xfId="16640" xr:uid="{DC8E110D-2CDC-4699-92F3-98582196137E}"/>
    <cellStyle name="Normal 4 2 2 2 2 3 4" xfId="5981" xr:uid="{82511949-F407-4787-AB88-3B911D3733BD}"/>
    <cellStyle name="Normal 4 2 2 2 2 3 4 2" xfId="28544" xr:uid="{567136AE-C2C4-4AD1-97D8-639A684F147D}"/>
    <cellStyle name="Normal 4 2 2 2 2 3 4 3" xfId="15434" xr:uid="{74A6AA41-E4EB-43E7-9C1E-5328428D32C7}"/>
    <cellStyle name="Normal 4 2 2 2 2 3 5" xfId="7887" xr:uid="{DE58D20C-2F88-4D7D-BD01-3512CBDC095E}"/>
    <cellStyle name="Normal 4 2 2 2 2 3 5 2" xfId="18267" xr:uid="{184D57AF-D37C-42E0-A9BF-D97A730CC4A5}"/>
    <cellStyle name="Normal 4 2 2 2 2 3 6" xfId="10720" xr:uid="{0B4729B8-3E78-47E4-A1D3-CC04345AB3EF}"/>
    <cellStyle name="Normal 4 2 2 2 2 3 6 2" xfId="21100" xr:uid="{3D377C8A-6FB9-41F2-BFA6-AE9A8EB3742C}"/>
    <cellStyle name="Normal 4 2 2 2 2 3 7" xfId="23861" xr:uid="{6D28C593-A7B1-439A-855E-26108A25625D}"/>
    <cellStyle name="Normal 4 2 2 2 2 3 8" xfId="13211" xr:uid="{2F74BFD1-832B-4EDB-8525-BB152BCEF047}"/>
    <cellStyle name="Normal 4 2 2 2 2 4" xfId="3281" xr:uid="{00000000-0005-0000-0000-000060050000}"/>
    <cellStyle name="Normal 4 2 2 2 2 4 2" xfId="4505" xr:uid="{A423A57F-4B31-4ABC-94E5-261B442008F4}"/>
    <cellStyle name="Normal 4 2 2 2 2 4 2 2" xfId="9276" xr:uid="{01125D3C-A911-41C1-A52A-E9713F0CA091}"/>
    <cellStyle name="Normal 4 2 2 2 2 4 2 2 2" xfId="19656" xr:uid="{4EAFBCB5-9E0A-4E27-87FE-F6B6E7A1E05A}"/>
    <cellStyle name="Normal 4 2 2 2 2 4 2 3" xfId="12109" xr:uid="{0C9A767A-4E2E-44B8-83BE-81C71939CEFE}"/>
    <cellStyle name="Normal 4 2 2 2 2 4 2 3 2" xfId="22489" xr:uid="{2A927B39-6FD2-4FF0-AB17-9AE29384958F}"/>
    <cellStyle name="Normal 4 2 2 2 2 4 2 4" xfId="27941" xr:uid="{7426BC20-4997-46FE-BA4F-2F944E01A8DB}"/>
    <cellStyle name="Normal 4 2 2 2 2 4 2 5" xfId="16823" xr:uid="{95E11B15-F74B-4978-B820-74FD92A3F434}"/>
    <cellStyle name="Normal 4 2 2 2 2 4 3" xfId="6338" xr:uid="{FF70B162-4850-4388-B5CA-EEFAEB34D3E2}"/>
    <cellStyle name="Normal 4 2 2 2 2 4 3 2" xfId="15907" xr:uid="{C215E602-59B2-4BC4-B2B0-158367296468}"/>
    <cellStyle name="Normal 4 2 2 2 2 4 4" xfId="8360" xr:uid="{A19C8D5D-4DAD-4D76-AEEE-A5DC9E9F75B7}"/>
    <cellStyle name="Normal 4 2 2 2 2 4 4 2" xfId="18740" xr:uid="{A805E533-3D68-46DF-A972-069B1DB12A96}"/>
    <cellStyle name="Normal 4 2 2 2 2 4 5" xfId="11193" xr:uid="{1E7601FC-DD29-49F5-AE25-E5EF8894E07D}"/>
    <cellStyle name="Normal 4 2 2 2 2 4 5 2" xfId="21573" xr:uid="{78D30B21-FCE6-4C62-B0A2-8757813E3BA7}"/>
    <cellStyle name="Normal 4 2 2 2 2 4 6" xfId="23533" xr:uid="{98E53F46-CB64-45E1-84CB-035C4715276C}"/>
    <cellStyle name="Normal 4 2 2 2 2 4 7" xfId="13831" xr:uid="{F6122276-2D32-4C10-8C43-5F49D34D894B}"/>
    <cellStyle name="Normal 4 2 2 2 2 5" xfId="3276" xr:uid="{00000000-0005-0000-0000-000061050000}"/>
    <cellStyle name="Normal 4 2 2 2 2 5 2" xfId="6333" xr:uid="{60F73424-790C-46E1-B5C6-885A1AF07FF6}"/>
    <cellStyle name="Normal 4 2 2 2 2 5 2 2" xfId="27999" xr:uid="{8BC18318-709F-4054-902A-E7AE5D25BFF9}"/>
    <cellStyle name="Normal 4 2 2 2 2 5 2 3" xfId="15902" xr:uid="{9C0574D4-FB05-4BD5-826A-8C05666DCD78}"/>
    <cellStyle name="Normal 4 2 2 2 2 5 3" xfId="8355" xr:uid="{CD849E83-F7D1-4A92-955F-9C1A6644143D}"/>
    <cellStyle name="Normal 4 2 2 2 2 5 3 2" xfId="18735" xr:uid="{4F487EA7-6651-4245-BF24-630B16ED073B}"/>
    <cellStyle name="Normal 4 2 2 2 2 5 4" xfId="11188" xr:uid="{D225D92F-E41F-42B4-B89D-25457A02BFCA}"/>
    <cellStyle name="Normal 4 2 2 2 2 5 4 2" xfId="21568" xr:uid="{12619C35-F315-4D9D-A84E-273D6CC5238A}"/>
    <cellStyle name="Normal 4 2 2 2 2 5 5" xfId="24251" xr:uid="{A296CF64-4476-444F-98F6-78180AB82126}"/>
    <cellStyle name="Normal 4 2 2 2 2 5 6" xfId="13826" xr:uid="{5FE98964-64C5-40FC-87C7-397116A3E87B}"/>
    <cellStyle name="Normal 4 2 2 2 2 6" xfId="2558" xr:uid="{00000000-0005-0000-0000-000062050000}"/>
    <cellStyle name="Normal 4 2 2 2 2 6 2" xfId="5827" xr:uid="{0DF684C7-764C-4AAC-8CD8-14201A6C6590}"/>
    <cellStyle name="Normal 4 2 2 2 2 6 2 2" xfId="27215" xr:uid="{0B025752-5132-41E9-99B4-38149AF0795A}"/>
    <cellStyle name="Normal 4 2 2 2 2 6 2 3" xfId="15229" xr:uid="{58068AC9-58D3-461F-BB08-9F9B2240891D}"/>
    <cellStyle name="Normal 4 2 2 2 2 6 3" xfId="7682" xr:uid="{230B2416-A2F5-44E7-8B0D-FE6882FF5675}"/>
    <cellStyle name="Normal 4 2 2 2 2 6 3 2" xfId="18062" xr:uid="{CC6576D4-B509-4518-9ED6-F821A660E7F9}"/>
    <cellStyle name="Normal 4 2 2 2 2 6 4" xfId="10515" xr:uid="{FDB8EBD0-01F4-4E5C-A1B8-6FB6E9030363}"/>
    <cellStyle name="Normal 4 2 2 2 2 6 4 2" xfId="20895" xr:uid="{7CF60288-1231-484C-BDA0-74CA89989A7F}"/>
    <cellStyle name="Normal 4 2 2 2 2 6 5" xfId="24946" xr:uid="{20493766-E88B-4D6A-BA0E-13FDFE62A073}"/>
    <cellStyle name="Normal 4 2 2 2 2 6 6" xfId="12945" xr:uid="{8A840297-6404-4D8D-BFD8-B0944E3D8CE5}"/>
    <cellStyle name="Normal 4 2 2 2 2 7" xfId="2252" xr:uid="{00000000-0005-0000-0000-000058050000}"/>
    <cellStyle name="Normal 4 2 2 2 2 7 2" xfId="7378" xr:uid="{6254E648-DD1A-4488-82E8-25A0BE964A06}"/>
    <cellStyle name="Normal 4 2 2 2 2 7 2 2" xfId="17758" xr:uid="{52AE3BC1-BB63-4E5C-BE16-6713D509A65E}"/>
    <cellStyle name="Normal 4 2 2 2 2 7 3" xfId="10211" xr:uid="{1E482F3D-96F8-440C-BE60-A80086D8B3A8}"/>
    <cellStyle name="Normal 4 2 2 2 2 7 3 2" xfId="20591" xr:uid="{6CC03342-5797-44F3-996E-B8275468CEDF}"/>
    <cellStyle name="Normal 4 2 2 2 2 7 4" xfId="22789" xr:uid="{9BCF720B-752D-48A4-9E53-8CFF0F96D762}"/>
    <cellStyle name="Normal 4 2 2 2 2 7 5" xfId="14925" xr:uid="{0FBE1125-EB6C-4287-97AB-777916CFB58B}"/>
    <cellStyle name="Normal 4 2 2 2 2 8" xfId="3803" xr:uid="{24DA41A7-685F-424A-BFC2-2BBAB9FDCAE4}"/>
    <cellStyle name="Normal 4 2 2 2 2 8 2" xfId="8638" xr:uid="{EE91C2E1-CEEC-4FA3-B153-68C755A4A508}"/>
    <cellStyle name="Normal 4 2 2 2 2 8 2 2" xfId="19018" xr:uid="{592F2261-B02C-4FA5-B080-1625E0E8FD5F}"/>
    <cellStyle name="Normal 4 2 2 2 2 8 3" xfId="11471" xr:uid="{3B65E4CB-832D-49D9-97A9-556C3AFB1965}"/>
    <cellStyle name="Normal 4 2 2 2 2 8 3 2" xfId="21851" xr:uid="{E01C12FF-0186-410A-A58F-A8D094EE9F31}"/>
    <cellStyle name="Normal 4 2 2 2 2 8 4" xfId="16185" xr:uid="{16C9592A-6A5B-4535-B26D-DF226ACE4CCA}"/>
    <cellStyle name="Normal 4 2 2 2 2 9" xfId="5219" xr:uid="{098FB361-0977-449C-A54A-751652BABDB3}"/>
    <cellStyle name="Normal 4 2 2 2 2 9 2" xfId="14517" xr:uid="{6C2C943B-1F73-4481-B253-8FC5292D5710}"/>
    <cellStyle name="Normal 4 2 2 2 3" xfId="917" xr:uid="{00000000-0005-0000-0000-000047050000}"/>
    <cellStyle name="Normal 4 2 2 2 3 10" xfId="9805" xr:uid="{47D7B61C-4B5F-48EF-AE2A-F6164E629AC3}"/>
    <cellStyle name="Normal 4 2 2 2 3 10 2" xfId="20185" xr:uid="{D188C3D8-E33C-44DA-A6D5-05210E795B88}"/>
    <cellStyle name="Normal 4 2 2 2 3 11" xfId="23764" xr:uid="{1FA630D4-DC6C-4FED-822C-365CE5A7D548}"/>
    <cellStyle name="Normal 4 2 2 2 3 12" xfId="12583" xr:uid="{56C1FD10-DAD2-4CAA-A17F-5A72D2C2C2C9}"/>
    <cellStyle name="Normal 4 2 2 2 3 2" xfId="2766" xr:uid="{00000000-0005-0000-0000-000064050000}"/>
    <cellStyle name="Normal 4 2 2 2 3 2 2" xfId="3283" xr:uid="{00000000-0005-0000-0000-000065050000}"/>
    <cellStyle name="Normal 4 2 2 2 3 2 2 2" xfId="6340" xr:uid="{23D571E8-0208-4D73-98AA-0AAC948AC8F0}"/>
    <cellStyle name="Normal 4 2 2 2 3 2 2 2 2" xfId="28085" xr:uid="{5BC5DC13-3946-4B4D-95D2-B4BCFDD9D2AE}"/>
    <cellStyle name="Normal 4 2 2 2 3 2 2 2 3" xfId="15909" xr:uid="{08EA4DAE-CBBF-42F3-991F-65568DD9D8C9}"/>
    <cellStyle name="Normal 4 2 2 2 3 2 2 3" xfId="8362" xr:uid="{5209D608-A312-4385-A725-D938A6D35EC6}"/>
    <cellStyle name="Normal 4 2 2 2 3 2 2 3 2" xfId="18742" xr:uid="{D9A02B23-C4B8-47F7-9E8B-68A9D5E2F43D}"/>
    <cellStyle name="Normal 4 2 2 2 3 2 2 4" xfId="11195" xr:uid="{9F13AB9E-7EC7-4554-AB2B-4E151B9AA314}"/>
    <cellStyle name="Normal 4 2 2 2 3 2 2 4 2" xfId="21575" xr:uid="{4EC84CC0-3C85-4F09-8318-6F62D9478C5A}"/>
    <cellStyle name="Normal 4 2 2 2 3 2 2 5" xfId="24053" xr:uid="{CB7E155F-202C-4244-8B23-502BD8CB1D41}"/>
    <cellStyle name="Normal 4 2 2 2 3 2 2 6" xfId="13833" xr:uid="{6E75D810-67ED-4B4C-8F20-A0E3D6FECAFB}"/>
    <cellStyle name="Normal 4 2 2 2 3 2 3" xfId="4324" xr:uid="{4FABEAB4-BFF2-4733-B2E3-5947C5455FC7}"/>
    <cellStyle name="Normal 4 2 2 2 3 2 3 2" xfId="9095" xr:uid="{640A9CF6-988B-43DD-9C1D-13B8166CF6A6}"/>
    <cellStyle name="Normal 4 2 2 2 3 2 3 2 2" xfId="29138" xr:uid="{ED13436E-3563-44D4-B170-08A5FAEABBCA}"/>
    <cellStyle name="Normal 4 2 2 2 3 2 3 2 3" xfId="19475" xr:uid="{DA1B4311-E792-4739-AAF3-B687F4D4F731}"/>
    <cellStyle name="Normal 4 2 2 2 3 2 3 3" xfId="11928" xr:uid="{B2075360-9661-4E49-A14A-B7FF820019B4}"/>
    <cellStyle name="Normal 4 2 2 2 3 2 3 3 2" xfId="22308" xr:uid="{3ED2E095-0567-4CF4-A874-D928FDC61044}"/>
    <cellStyle name="Normal 4 2 2 2 3 2 3 4" xfId="24001" xr:uid="{E80D8598-27AE-4BB1-93E8-53F0FDEABD7D}"/>
    <cellStyle name="Normal 4 2 2 2 3 2 3 5" xfId="16642" xr:uid="{77361467-D4BA-4CAE-AEE8-26900A67AE3F}"/>
    <cellStyle name="Normal 4 2 2 2 3 2 4" xfId="5983" xr:uid="{C72175AA-C9EA-4F44-8B5C-0438F0FD2F0B}"/>
    <cellStyle name="Normal 4 2 2 2 3 2 4 2" xfId="26191" xr:uid="{5C3FD90B-B17F-43D9-BD17-983240DFCE39}"/>
    <cellStyle name="Normal 4 2 2 2 3 2 4 3" xfId="15436" xr:uid="{27BBE414-D942-48C6-9663-F4403ACCD803}"/>
    <cellStyle name="Normal 4 2 2 2 3 2 5" xfId="7889" xr:uid="{41896ECE-885C-4CE2-8060-2565205E09B1}"/>
    <cellStyle name="Normal 4 2 2 2 3 2 5 2" xfId="18269" xr:uid="{65AEFC6B-78E4-4DB4-A21E-9056ED9F7F28}"/>
    <cellStyle name="Normal 4 2 2 2 3 2 6" xfId="10722" xr:uid="{FCBF7084-238B-4855-B8E2-AAD00D84AC09}"/>
    <cellStyle name="Normal 4 2 2 2 3 2 6 2" xfId="21102" xr:uid="{2774C62D-697B-41CD-9CAE-8906AD8BD80D}"/>
    <cellStyle name="Normal 4 2 2 2 3 2 7" xfId="24601" xr:uid="{23407B31-2950-4252-B410-1E954824E197}"/>
    <cellStyle name="Normal 4 2 2 2 3 2 8" xfId="13213" xr:uid="{8A13A376-05AC-4A95-9E3A-B70CB94A17E3}"/>
    <cellStyle name="Normal 4 2 2 2 3 3" xfId="3284" xr:uid="{00000000-0005-0000-0000-000066050000}"/>
    <cellStyle name="Normal 4 2 2 2 3 3 2" xfId="4506" xr:uid="{B51A62CE-E34A-4E74-9C18-46C2C94512CA}"/>
    <cellStyle name="Normal 4 2 2 2 3 3 2 2" xfId="9277" xr:uid="{2CCC404B-302C-4853-908C-10864B09B373}"/>
    <cellStyle name="Normal 4 2 2 2 3 3 2 2 2" xfId="29258" xr:uid="{A03F0689-EB93-4231-8FD5-B048413C71AC}"/>
    <cellStyle name="Normal 4 2 2 2 3 3 2 2 3" xfId="19657" xr:uid="{889C5688-D942-4CF4-92A9-4775679CC015}"/>
    <cellStyle name="Normal 4 2 2 2 3 3 2 3" xfId="12110" xr:uid="{9055429D-ECF7-46AB-9299-2C04CEFF549E}"/>
    <cellStyle name="Normal 4 2 2 2 3 3 2 3 2" xfId="22490" xr:uid="{B1D25EE4-F4B9-4EEE-BBE8-2F5C3345CEF8}"/>
    <cellStyle name="Normal 4 2 2 2 3 3 2 4" xfId="25059" xr:uid="{38AD75FE-55CD-4010-BCC9-A1FAA2F90A67}"/>
    <cellStyle name="Normal 4 2 2 2 3 3 2 5" xfId="16824" xr:uid="{2A67E511-EDDD-4A20-9C27-078451C900C7}"/>
    <cellStyle name="Normal 4 2 2 2 3 3 3" xfId="6341" xr:uid="{63CF34C2-9C02-4748-BD86-E2B2E19C348A}"/>
    <cellStyle name="Normal 4 2 2 2 3 3 3 2" xfId="26158" xr:uid="{8280DF36-EEE6-491A-9D09-664698192FC7}"/>
    <cellStyle name="Normal 4 2 2 2 3 3 3 3" xfId="15910" xr:uid="{34FDF884-0B17-49C1-BACF-F02E078DE7F8}"/>
    <cellStyle name="Normal 4 2 2 2 3 3 4" xfId="8363" xr:uid="{343CF02A-958B-4B44-8833-A4B600F0E7EC}"/>
    <cellStyle name="Normal 4 2 2 2 3 3 4 2" xfId="18743" xr:uid="{C508E7EE-F3B7-434D-BEF2-A9B5219E428B}"/>
    <cellStyle name="Normal 4 2 2 2 3 3 5" xfId="11196" xr:uid="{CD0BAF0A-1603-43A8-BCA6-7C56D9B4F913}"/>
    <cellStyle name="Normal 4 2 2 2 3 3 5 2" xfId="21576" xr:uid="{EF6C10FF-43B8-4280-B1FA-DF459CAE5F5E}"/>
    <cellStyle name="Normal 4 2 2 2 3 3 6" xfId="25017" xr:uid="{12EB2416-BD58-454B-9959-18E03C063F32}"/>
    <cellStyle name="Normal 4 2 2 2 3 3 7" xfId="13834" xr:uid="{CB5DEEED-B8EE-485A-9634-C2434881B8F5}"/>
    <cellStyle name="Normal 4 2 2 2 3 4" xfId="3282" xr:uid="{00000000-0005-0000-0000-000067050000}"/>
    <cellStyle name="Normal 4 2 2 2 3 4 2" xfId="6339" xr:uid="{84906B7B-D4F1-47A1-ABC3-A02A1312675E}"/>
    <cellStyle name="Normal 4 2 2 2 3 4 2 2" xfId="26646" xr:uid="{2C145300-C97C-4971-BF83-8398451F4330}"/>
    <cellStyle name="Normal 4 2 2 2 3 4 2 3" xfId="15908" xr:uid="{75841195-DF04-4BA5-82DE-9684B1D713F6}"/>
    <cellStyle name="Normal 4 2 2 2 3 4 3" xfId="8361" xr:uid="{AC708855-A337-4B62-A848-0B24072AFEEF}"/>
    <cellStyle name="Normal 4 2 2 2 3 4 3 2" xfId="18741" xr:uid="{0E1C300D-5ABE-4497-B2C7-47C2748CE773}"/>
    <cellStyle name="Normal 4 2 2 2 3 4 4" xfId="11194" xr:uid="{92CF7EB8-8E4F-4F3D-81F3-11FF89BB63E3}"/>
    <cellStyle name="Normal 4 2 2 2 3 4 4 2" xfId="21574" xr:uid="{19C844FD-E66B-4B11-A942-0C0DFBE1AA29}"/>
    <cellStyle name="Normal 4 2 2 2 3 4 5" xfId="24916" xr:uid="{11FE66E9-72D7-4C23-867F-9FD3DA77D68A}"/>
    <cellStyle name="Normal 4 2 2 2 3 4 6" xfId="13832" xr:uid="{ADE1AFF2-8C1A-4670-BFA5-266DCD9E2748}"/>
    <cellStyle name="Normal 4 2 2 2 3 5" xfId="2601" xr:uid="{00000000-0005-0000-0000-000068050000}"/>
    <cellStyle name="Normal 4 2 2 2 3 5 2" xfId="5865" xr:uid="{83688F7B-15CE-4845-A4A9-062CEA153E02}"/>
    <cellStyle name="Normal 4 2 2 2 3 5 2 2" xfId="28038" xr:uid="{66BDFECE-8E62-482C-B315-AAC3B030A9AD}"/>
    <cellStyle name="Normal 4 2 2 2 3 5 2 3" xfId="15272" xr:uid="{DA135101-8362-4D70-B2BA-A90EDCAD79F7}"/>
    <cellStyle name="Normal 4 2 2 2 3 5 3" xfId="7725" xr:uid="{722BF4E1-1CE2-4E31-B297-1429B8FCA87C}"/>
    <cellStyle name="Normal 4 2 2 2 3 5 3 2" xfId="18105" xr:uid="{B88ECCA1-EE4B-4376-B76B-EE8330706F0A}"/>
    <cellStyle name="Normal 4 2 2 2 3 5 4" xfId="10558" xr:uid="{88BE88D3-ECFE-4943-A802-391E49668A93}"/>
    <cellStyle name="Normal 4 2 2 2 3 5 4 2" xfId="20938" xr:uid="{16CB8B2A-B38A-40C8-86CD-E0877DEE8032}"/>
    <cellStyle name="Normal 4 2 2 2 3 5 5" xfId="25356" xr:uid="{0EE88708-E060-41B8-818F-1CF83BF59345}"/>
    <cellStyle name="Normal 4 2 2 2 3 5 6" xfId="12988" xr:uid="{4073137C-AB90-4AC6-B6E9-DEA045DBF4FF}"/>
    <cellStyle name="Normal 4 2 2 2 3 6" xfId="2350" xr:uid="{00000000-0005-0000-0000-000063050000}"/>
    <cellStyle name="Normal 4 2 2 2 3 6 2" xfId="7476" xr:uid="{225E50F3-147D-4227-B435-E86D71DD914B}"/>
    <cellStyle name="Normal 4 2 2 2 3 6 2 2" xfId="17856" xr:uid="{DD96CC2C-E349-4109-910F-25D613F735DA}"/>
    <cellStyle name="Normal 4 2 2 2 3 6 3" xfId="10309" xr:uid="{67DC567D-8371-4415-9382-97D6CD20ED76}"/>
    <cellStyle name="Normal 4 2 2 2 3 6 3 2" xfId="20689" xr:uid="{A9BB8DD5-D192-499E-AC36-22D30AAA30D7}"/>
    <cellStyle name="Normal 4 2 2 2 3 6 4" xfId="25411" xr:uid="{C30C510D-244E-47DB-8CD0-D58F70CF0CB9}"/>
    <cellStyle name="Normal 4 2 2 2 3 6 5" xfId="15023" xr:uid="{4657A565-7808-4B27-A1D8-8288D0C19352}"/>
    <cellStyle name="Normal 4 2 2 2 3 7" xfId="3880" xr:uid="{E15CBF60-A602-42B3-95FB-FF35C357C80E}"/>
    <cellStyle name="Normal 4 2 2 2 3 7 2" xfId="8711" xr:uid="{ECDC04D8-486B-4194-BB3F-DEAF1FC0A0BB}"/>
    <cellStyle name="Normal 4 2 2 2 3 7 2 2" xfId="19091" xr:uid="{3795D105-2DB6-4577-A405-88F1F3197116}"/>
    <cellStyle name="Normal 4 2 2 2 3 7 3" xfId="11544" xr:uid="{0789174A-1A15-4801-B531-51CDAB9C9C5E}"/>
    <cellStyle name="Normal 4 2 2 2 3 7 3 2" xfId="21924" xr:uid="{6233EBAD-153E-450C-85F9-6C2FB7690721}"/>
    <cellStyle name="Normal 4 2 2 2 3 7 4" xfId="16258" xr:uid="{E432F5C8-8152-420F-97B2-73F079D96A03}"/>
    <cellStyle name="Normal 4 2 2 2 3 8" xfId="5221" xr:uid="{86A7BF5F-C068-4C30-B73F-407DE4B95413}"/>
    <cellStyle name="Normal 4 2 2 2 3 8 2" xfId="14519" xr:uid="{9D8A3E58-18AD-4423-877D-AEAB447B1ABE}"/>
    <cellStyle name="Normal 4 2 2 2 3 9" xfId="6972" xr:uid="{728DC7B3-75EB-41E7-B869-E512F28904D9}"/>
    <cellStyle name="Normal 4 2 2 2 3 9 2" xfId="17352" xr:uid="{9727448C-8D0A-45F4-ABF5-A72216390A5E}"/>
    <cellStyle name="Normal 4 2 2 2 4" xfId="918" xr:uid="{00000000-0005-0000-0000-000048050000}"/>
    <cellStyle name="Normal 4 2 2 2 4 2" xfId="3285" xr:uid="{00000000-0005-0000-0000-00006A050000}"/>
    <cellStyle name="Normal 4 2 2 2 4 2 2" xfId="6342" xr:uid="{C4B46A48-1CA9-4BE2-8607-B3BB86308C02}"/>
    <cellStyle name="Normal 4 2 2 2 4 2 2 2" xfId="27136" xr:uid="{9F1F8244-E3A0-411C-A856-32B4C10DF939}"/>
    <cellStyle name="Normal 4 2 2 2 4 2 2 3" xfId="15911" xr:uid="{6A91B766-9518-4FD0-A550-63A3B3381BDF}"/>
    <cellStyle name="Normal 4 2 2 2 4 2 3" xfId="8364" xr:uid="{BFEB444A-B39A-427F-B850-AD955D810C96}"/>
    <cellStyle name="Normal 4 2 2 2 4 2 3 2" xfId="18744" xr:uid="{E249B219-2AFA-47BD-8707-2135478E115B}"/>
    <cellStyle name="Normal 4 2 2 2 4 2 4" xfId="11197" xr:uid="{290D993C-746C-436D-9BCC-EB5510327F57}"/>
    <cellStyle name="Normal 4 2 2 2 4 2 4 2" xfId="21577" xr:uid="{721941F7-07FA-487B-94A7-208AF6FD6CE7}"/>
    <cellStyle name="Normal 4 2 2 2 4 2 5" xfId="25408" xr:uid="{E82479EF-244A-4211-8851-32C1278A617F}"/>
    <cellStyle name="Normal 4 2 2 2 4 2 6" xfId="13835" xr:uid="{26738D8C-7092-4F23-9798-02C9AA1BC30E}"/>
    <cellStyle name="Normal 4 2 2 2 4 3" xfId="2763" xr:uid="{00000000-0005-0000-0000-00006B050000}"/>
    <cellStyle name="Normal 4 2 2 2 4 3 2" xfId="5980" xr:uid="{F98D6499-6964-458E-9AE0-1B03993E33FA}"/>
    <cellStyle name="Normal 4 2 2 2 4 3 2 2" xfId="28499" xr:uid="{04F6BEF0-094C-48B6-8107-1B362795A795}"/>
    <cellStyle name="Normal 4 2 2 2 4 3 2 3" xfId="15433" xr:uid="{D2312F29-7028-4CF6-8554-2D350BCC4FFB}"/>
    <cellStyle name="Normal 4 2 2 2 4 3 3" xfId="7886" xr:uid="{7CDFBBFC-194A-45A6-B073-04F587ED3E3F}"/>
    <cellStyle name="Normal 4 2 2 2 4 3 3 2" xfId="18266" xr:uid="{EC834A35-9453-4CAF-8950-F802DDB5DC6F}"/>
    <cellStyle name="Normal 4 2 2 2 4 3 4" xfId="10719" xr:uid="{FFBDCC92-C1E4-4C2B-AFAF-FBBADFEBAF62}"/>
    <cellStyle name="Normal 4 2 2 2 4 3 4 2" xfId="21099" xr:uid="{16B084A0-4AE6-498C-8517-15E85C982633}"/>
    <cellStyle name="Normal 4 2 2 2 4 3 5" xfId="24259" xr:uid="{D529CCF3-D1BC-4EC1-95A5-211BF8DDAEEA}"/>
    <cellStyle name="Normal 4 2 2 2 4 3 6" xfId="13210" xr:uid="{F91EB318-9735-4FC2-A7D6-63C57C1DAE43}"/>
    <cellStyle name="Normal 4 2 2 2 4 4" xfId="4180" xr:uid="{09F09E15-871D-4244-890C-93B16B2D3BE3}"/>
    <cellStyle name="Normal 4 2 2 2 4 4 2" xfId="8951" xr:uid="{3C265B06-A5BF-48AD-89A9-2D22F9A5D61E}"/>
    <cellStyle name="Normal 4 2 2 2 4 4 2 2" xfId="19331" xr:uid="{521178AC-315A-4187-A6DA-D40BCC284914}"/>
    <cellStyle name="Normal 4 2 2 2 4 4 3" xfId="11784" xr:uid="{D142966C-F984-4520-B50F-9E4FE6BA102C}"/>
    <cellStyle name="Normal 4 2 2 2 4 4 3 2" xfId="22164" xr:uid="{BDDD4821-8C01-4D78-BB38-35D03234A43C}"/>
    <cellStyle name="Normal 4 2 2 2 4 4 4" xfId="22774" xr:uid="{6B039AF2-98CF-4B6D-96D8-00C613B9D56F}"/>
    <cellStyle name="Normal 4 2 2 2 4 4 5" xfId="16498" xr:uid="{B917C92B-E32B-457D-9BDE-48FA35C389D2}"/>
    <cellStyle name="Normal 4 2 2 2 4 5" xfId="5222" xr:uid="{5C4D6AF4-82E1-41DD-BCC0-3E46B66D7E15}"/>
    <cellStyle name="Normal 4 2 2 2 4 5 2" xfId="14520" xr:uid="{B460FFE8-EBCA-443B-A0C9-5E288F9C981F}"/>
    <cellStyle name="Normal 4 2 2 2 4 6" xfId="6973" xr:uid="{C75A9B51-C5CA-4ADE-84AB-FF4ECCBA604E}"/>
    <cellStyle name="Normal 4 2 2 2 4 6 2" xfId="17353" xr:uid="{869329D5-6304-41A1-949E-A1C36BADE2D0}"/>
    <cellStyle name="Normal 4 2 2 2 4 7" xfId="9806" xr:uid="{A3D628FC-B9AB-4888-8202-144FB0F1C438}"/>
    <cellStyle name="Normal 4 2 2 2 4 7 2" xfId="20186" xr:uid="{3DB03CB8-537F-46DC-B9B9-47CADBD84AB8}"/>
    <cellStyle name="Normal 4 2 2 2 4 8" xfId="24896" xr:uid="{91E13E85-9BCB-4769-8D67-49E29F2EAF30}"/>
    <cellStyle name="Normal 4 2 2 2 4 9" xfId="12741" xr:uid="{9C685099-7178-41A6-87FD-6B656B7C8790}"/>
    <cellStyle name="Normal 4 2 2 2 5" xfId="3286" xr:uid="{00000000-0005-0000-0000-00006C050000}"/>
    <cellStyle name="Normal 4 2 2 2 5 2" xfId="4507" xr:uid="{C38558B0-20A2-4476-87DA-6BFF6065FB72}"/>
    <cellStyle name="Normal 4 2 2 2 5 2 2" xfId="9278" xr:uid="{E0806218-B591-4968-A464-B3CFC314A602}"/>
    <cellStyle name="Normal 4 2 2 2 5 2 2 2" xfId="29259" xr:uid="{CBE4C94A-BFEF-4921-B9D4-BDF3799D9EC4}"/>
    <cellStyle name="Normal 4 2 2 2 5 2 2 3" xfId="19658" xr:uid="{7F52E468-4C7D-4963-8EFE-B305532A9E98}"/>
    <cellStyle name="Normal 4 2 2 2 5 2 3" xfId="12111" xr:uid="{3FA5C244-90D7-448B-A003-E813D33AB845}"/>
    <cellStyle name="Normal 4 2 2 2 5 2 3 2" xfId="22491" xr:uid="{33C03823-B642-4C57-8C16-AAEC2EFF685B}"/>
    <cellStyle name="Normal 4 2 2 2 5 2 4" xfId="23422" xr:uid="{D869F22B-A0AF-40DB-AAF7-0AA930C414B2}"/>
    <cellStyle name="Normal 4 2 2 2 5 2 5" xfId="16825" xr:uid="{956D3CA5-05CC-4296-A22F-A38646B755B3}"/>
    <cellStyle name="Normal 4 2 2 2 5 3" xfId="6343" xr:uid="{EEC73034-AAE7-44A5-BFE4-E5EE8526D30F}"/>
    <cellStyle name="Normal 4 2 2 2 5 3 2" xfId="27663" xr:uid="{F78D3E12-E12D-48EB-9C6A-35C5A4F5082F}"/>
    <cellStyle name="Normal 4 2 2 2 5 3 3" xfId="15912" xr:uid="{D1C4BCCB-C9E7-43E1-B5D0-57A511DF6D74}"/>
    <cellStyle name="Normal 4 2 2 2 5 4" xfId="8365" xr:uid="{654E4D6B-CABE-4867-BC98-A2411752ACCC}"/>
    <cellStyle name="Normal 4 2 2 2 5 4 2" xfId="18745" xr:uid="{A97C0CFD-ACBD-4FA9-95F8-B58DB1F0A5EB}"/>
    <cellStyle name="Normal 4 2 2 2 5 5" xfId="11198" xr:uid="{0D07C26D-2E8B-4E1B-AB67-B08E32EB68DA}"/>
    <cellStyle name="Normal 4 2 2 2 5 5 2" xfId="21578" xr:uid="{DE9345F1-CDD7-4ABB-AC3F-44D7879809BD}"/>
    <cellStyle name="Normal 4 2 2 2 5 6" xfId="23625" xr:uid="{94716677-757A-4C82-AEF7-D595FF518AED}"/>
    <cellStyle name="Normal 4 2 2 2 5 7" xfId="13836" xr:uid="{F629A4FF-E862-472E-A6DE-BF2634491564}"/>
    <cellStyle name="Normal 4 2 2 2 6" xfId="2926" xr:uid="{00000000-0005-0000-0000-00006D050000}"/>
    <cellStyle name="Normal 4 2 2 2 6 2" xfId="6105" xr:uid="{EC6B6115-246A-4E2D-A4D0-BCBFD219C349}"/>
    <cellStyle name="Normal 4 2 2 2 6 2 2" xfId="27551" xr:uid="{E87F3D8D-DCB9-4655-8DE1-DCDB851F043B}"/>
    <cellStyle name="Normal 4 2 2 2 6 2 3" xfId="15583" xr:uid="{64957473-5187-4040-BCE6-86D8A7C2F96B}"/>
    <cellStyle name="Normal 4 2 2 2 6 3" xfId="8036" xr:uid="{4E390FF0-81EF-4B05-A5D5-D107E8BA8641}"/>
    <cellStyle name="Normal 4 2 2 2 6 3 2" xfId="18416" xr:uid="{4C9FF954-9B95-4E4F-94CC-9D81B58025F3}"/>
    <cellStyle name="Normal 4 2 2 2 6 4" xfId="10869" xr:uid="{C7D9EEDE-59CB-4892-A90E-D6CBAA776294}"/>
    <cellStyle name="Normal 4 2 2 2 6 4 2" xfId="21249" xr:uid="{013422BF-270B-44C7-AC44-3A278CD4DF6B}"/>
    <cellStyle name="Normal 4 2 2 2 6 5" xfId="22643" xr:uid="{E1543EFA-274E-4B41-AC5A-2033AED55C16}"/>
    <cellStyle name="Normal 4 2 2 2 6 6" xfId="13439" xr:uid="{1B856EAC-F127-4C13-9933-1ED8CDE6CD7F}"/>
    <cellStyle name="Normal 4 2 2 2 7" xfId="2498" xr:uid="{00000000-0005-0000-0000-00006E050000}"/>
    <cellStyle name="Normal 4 2 2 2 7 2" xfId="5780" xr:uid="{2155F36A-BC96-4357-8425-D920261F69FF}"/>
    <cellStyle name="Normal 4 2 2 2 7 2 2" xfId="26761" xr:uid="{ADAD11F8-F25F-4855-BAE8-EFC94FBD37D3}"/>
    <cellStyle name="Normal 4 2 2 2 7 2 3" xfId="15169" xr:uid="{E80883C3-46A1-47FD-B5AC-8A846D7591A9}"/>
    <cellStyle name="Normal 4 2 2 2 7 3" xfId="7622" xr:uid="{6DD1F1C5-4FF3-43BB-8726-56F22B3580A5}"/>
    <cellStyle name="Normal 4 2 2 2 7 3 2" xfId="18002" xr:uid="{543D6EC0-4DF1-47AB-A541-7269906FF7A8}"/>
    <cellStyle name="Normal 4 2 2 2 7 4" xfId="10455" xr:uid="{7B541D81-392E-494B-9E52-B84DFE8720F2}"/>
    <cellStyle name="Normal 4 2 2 2 7 4 2" xfId="20835" xr:uid="{9B9851DE-6809-4B6A-A05F-EFB36E3F281E}"/>
    <cellStyle name="Normal 4 2 2 2 7 5" xfId="25183" xr:uid="{1A35A034-AFBA-4F4A-875C-3A3926CBB46C}"/>
    <cellStyle name="Normal 4 2 2 2 7 6" xfId="12885" xr:uid="{973CBE25-492A-4DEE-9351-36187EA70F9D}"/>
    <cellStyle name="Normal 4 2 2 2 8" xfId="2192" xr:uid="{00000000-0005-0000-0000-000057050000}"/>
    <cellStyle name="Normal 4 2 2 2 8 2" xfId="7318" xr:uid="{202650CD-28B0-4E67-8827-41E01F03D3C2}"/>
    <cellStyle name="Normal 4 2 2 2 8 2 2" xfId="17698" xr:uid="{22E13DBB-C16D-40EB-A3AE-92B11712B437}"/>
    <cellStyle name="Normal 4 2 2 2 8 3" xfId="10151" xr:uid="{DDC1FFF8-DCB9-41A1-AD22-A544A04EC073}"/>
    <cellStyle name="Normal 4 2 2 2 8 3 2" xfId="20531" xr:uid="{282BB72D-2582-4555-8080-50D626A4473B}"/>
    <cellStyle name="Normal 4 2 2 2 8 4" xfId="22872" xr:uid="{18F331D2-7DF0-4D44-AC68-C52BAE4D538F}"/>
    <cellStyle name="Normal 4 2 2 2 8 5" xfId="14865" xr:uid="{C4251E7B-F494-4BCD-A000-9A36D0D12557}"/>
    <cellStyle name="Normal 4 2 2 2 9" xfId="3971" xr:uid="{E3924D78-0A6A-4160-954B-7BDD5285864D}"/>
    <cellStyle name="Normal 4 2 2 2 9 2" xfId="8794" xr:uid="{AB6CF9CE-B9D0-4210-B8E0-DC6533CA4258}"/>
    <cellStyle name="Normal 4 2 2 2 9 2 2" xfId="19174" xr:uid="{71695F3D-89F5-4DE4-B18F-DCFA154EECDC}"/>
    <cellStyle name="Normal 4 2 2 2 9 3" xfId="11627" xr:uid="{7AC8E88D-7772-433F-995A-E060E7D40B17}"/>
    <cellStyle name="Normal 4 2 2 2 9 3 2" xfId="22007" xr:uid="{881B4292-B64F-467F-B0F4-E3DBBC28FE57}"/>
    <cellStyle name="Normal 4 2 2 2 9 4" xfId="16341" xr:uid="{1D3749AB-17A1-4775-9954-ED2D5FA48BCC}"/>
    <cellStyle name="Normal 4 2 2 3" xfId="919" xr:uid="{00000000-0005-0000-0000-000049050000}"/>
    <cellStyle name="Normal 4 2 2 3 10" xfId="5223" xr:uid="{4C8EB03A-B9E6-4ADB-83F2-4632A0FD4A2B}"/>
    <cellStyle name="Normal 4 2 2 3 10 2" xfId="14521" xr:uid="{7B904648-2E13-475E-8929-1CAFDB91392D}"/>
    <cellStyle name="Normal 4 2 2 3 11" xfId="6974" xr:uid="{A6B2F5C6-3548-4D10-BB4C-0DD9C94E11B5}"/>
    <cellStyle name="Normal 4 2 2 3 11 2" xfId="17354" xr:uid="{81E6248D-E257-462A-8568-10D278AD3795}"/>
    <cellStyle name="Normal 4 2 2 3 12" xfId="9807" xr:uid="{27B0B000-06A1-4CF3-AE41-AC14DEA3D8C1}"/>
    <cellStyle name="Normal 4 2 2 3 12 2" xfId="20187" xr:uid="{F709525A-B072-44F6-B4E0-E5E26CF316E0}"/>
    <cellStyle name="Normal 4 2 2 3 13" xfId="23660" xr:uid="{5661E3C3-41EC-4747-A0C2-DAC047C18CE2}"/>
    <cellStyle name="Normal 4 2 2 3 14" xfId="12460" xr:uid="{45C8C42A-A7F7-4A77-9F12-E8B7335646F6}"/>
    <cellStyle name="Normal 4 2 2 3 2" xfId="920" xr:uid="{00000000-0005-0000-0000-00004A050000}"/>
    <cellStyle name="Normal 4 2 2 3 2 10" xfId="9808" xr:uid="{DE249236-C757-4834-993F-5C73C75AA67F}"/>
    <cellStyle name="Normal 4 2 2 3 2 10 2" xfId="20188" xr:uid="{F789E804-F60C-4EE6-897A-5E66BF106061}"/>
    <cellStyle name="Normal 4 2 2 3 2 11" xfId="25500" xr:uid="{CE144F7C-62F7-4442-9C6C-8946645A422A}"/>
    <cellStyle name="Normal 4 2 2 3 2 12" xfId="12584" xr:uid="{EDE6596E-3C0A-4452-99A5-DAF699009E35}"/>
    <cellStyle name="Normal 4 2 2 3 2 2" xfId="921" xr:uid="{00000000-0005-0000-0000-00004B050000}"/>
    <cellStyle name="Normal 4 2 2 3 2 2 2" xfId="3288" xr:uid="{00000000-0005-0000-0000-000072050000}"/>
    <cellStyle name="Normal 4 2 2 3 2 2 2 2" xfId="6345" xr:uid="{6A54CE14-D909-4302-97CD-DFEA3C63DEFE}"/>
    <cellStyle name="Normal 4 2 2 3 2 2 2 2 2" xfId="27287" xr:uid="{74314792-9A52-4FD3-83EA-A9758D019597}"/>
    <cellStyle name="Normal 4 2 2 3 2 2 2 2 3" xfId="26808" xr:uid="{B31CB6F5-F9A0-42C4-91F0-13935C43AE2C}"/>
    <cellStyle name="Normal 4 2 2 3 2 2 2 2 4" xfId="15914" xr:uid="{A27C0814-8A83-4DDB-8F7C-B1439C12E70C}"/>
    <cellStyle name="Normal 4 2 2 3 2 2 2 3" xfId="8367" xr:uid="{CF2509EC-CF3A-42B5-AB21-5E4FA426CA7D}"/>
    <cellStyle name="Normal 4 2 2 3 2 2 2 3 2" xfId="28897" xr:uid="{E9459B4A-E860-4D0C-B117-ECDB048044CA}"/>
    <cellStyle name="Normal 4 2 2 3 2 2 2 3 3" xfId="18747" xr:uid="{83C0937A-826D-42BF-9A56-14B96ACA789F}"/>
    <cellStyle name="Normal 4 2 2 3 2 2 2 4" xfId="11200" xr:uid="{B1333805-23F5-42D1-A06A-B10B1039CC81}"/>
    <cellStyle name="Normal 4 2 2 3 2 2 2 4 2" xfId="21580" xr:uid="{3B9F75CD-5554-435A-BE1A-EC7F02967A5D}"/>
    <cellStyle name="Normal 4 2 2 3 2 2 2 5" xfId="23526" xr:uid="{41D0B654-967F-4713-B25A-9593268AA2D9}"/>
    <cellStyle name="Normal 4 2 2 3 2 2 2 6" xfId="13838" xr:uid="{FC3937F6-94BF-45BD-BFF6-3D475EA41BE5}"/>
    <cellStyle name="Normal 4 2 2 3 2 2 3" xfId="4326" xr:uid="{B2787D4B-7961-437E-9E35-5D6DDF9D9A8E}"/>
    <cellStyle name="Normal 4 2 2 3 2 2 3 2" xfId="9097" xr:uid="{E9AC06A7-A309-4A91-99B9-7D5C2085F1AC}"/>
    <cellStyle name="Normal 4 2 2 3 2 2 3 2 2" xfId="29140" xr:uid="{75F295F7-4C31-466A-82B8-B55628C300EF}"/>
    <cellStyle name="Normal 4 2 2 3 2 2 3 2 3" xfId="19477" xr:uid="{E9EE146E-DB2D-4132-9FCC-ADA79ADCFB0B}"/>
    <cellStyle name="Normal 4 2 2 3 2 2 3 3" xfId="11930" xr:uid="{EA49450A-8459-4CB3-8CA4-26B90595B325}"/>
    <cellStyle name="Normal 4 2 2 3 2 2 3 3 2" xfId="22310" xr:uid="{86C4B435-7388-4D54-82D1-41ACDEF81221}"/>
    <cellStyle name="Normal 4 2 2 3 2 2 3 4" xfId="25507" xr:uid="{0D38197A-44CC-4C81-B138-82303A9591BC}"/>
    <cellStyle name="Normal 4 2 2 3 2 2 3 5" xfId="16644" xr:uid="{23980CF4-E09C-4D13-B87E-5CCFA853EF8E}"/>
    <cellStyle name="Normal 4 2 2 3 2 2 4" xfId="5225" xr:uid="{C90F8EC9-0711-4445-A27F-548BD7ABFFF8}"/>
    <cellStyle name="Normal 4 2 2 3 2 2 4 2" xfId="26824" xr:uid="{8A36930A-77D3-4494-8377-A6B36B48A0AA}"/>
    <cellStyle name="Normal 4 2 2 3 2 2 4 3" xfId="14523" xr:uid="{591D5692-58AF-4158-844E-AF60AA0FCE90}"/>
    <cellStyle name="Normal 4 2 2 3 2 2 5" xfId="6976" xr:uid="{E6250537-DD63-4B3A-BA35-405BF6064E52}"/>
    <cellStyle name="Normal 4 2 2 3 2 2 5 2" xfId="17356" xr:uid="{702F81DF-B704-48B8-85F6-1713D67E71D8}"/>
    <cellStyle name="Normal 4 2 2 3 2 2 6" xfId="9809" xr:uid="{C4E51B45-3297-4D8A-9EED-5C6B21E518ED}"/>
    <cellStyle name="Normal 4 2 2 3 2 2 6 2" xfId="20189" xr:uid="{1EFB45F9-AA05-429D-A87D-98B6282F9883}"/>
    <cellStyle name="Normal 4 2 2 3 2 2 7" xfId="24422" xr:uid="{CC96FF20-3507-443E-844E-77D6A8BEC4D1}"/>
    <cellStyle name="Normal 4 2 2 3 2 2 8" xfId="13215" xr:uid="{0E02A5E9-2AF7-4929-B622-2CFCBE6193BB}"/>
    <cellStyle name="Normal 4 2 2 3 2 3" xfId="3289" xr:uid="{00000000-0005-0000-0000-000073050000}"/>
    <cellStyle name="Normal 4 2 2 3 2 3 2" xfId="4508" xr:uid="{C36D94FA-6760-4288-AB2F-C8BAEE966C3F}"/>
    <cellStyle name="Normal 4 2 2 3 2 3 2 2" xfId="9279" xr:uid="{6303850A-18D2-40CD-83FF-372915C50C2A}"/>
    <cellStyle name="Normal 4 2 2 3 2 3 2 2 2" xfId="29260" xr:uid="{6EE79945-357E-4B97-8754-EA1A514ED2DD}"/>
    <cellStyle name="Normal 4 2 2 3 2 3 2 2 3" xfId="19659" xr:uid="{38C642DD-E7D8-458B-94A1-D590D07B8655}"/>
    <cellStyle name="Normal 4 2 2 3 2 3 2 3" xfId="12112" xr:uid="{B18BB930-11BE-45B0-A95D-58F13AC6782B}"/>
    <cellStyle name="Normal 4 2 2 3 2 3 2 3 2" xfId="22492" xr:uid="{5C6F0A01-4396-4DDA-817B-0CB09248E996}"/>
    <cellStyle name="Normal 4 2 2 3 2 3 2 4" xfId="24866" xr:uid="{729C037F-17CF-48D9-81BE-F87240CF6698}"/>
    <cellStyle name="Normal 4 2 2 3 2 3 2 5" xfId="16826" xr:uid="{EE1BA9C0-5CBB-4AB9-BBDE-109F29F2BBF9}"/>
    <cellStyle name="Normal 4 2 2 3 2 3 3" xfId="6346" xr:uid="{89E13BB4-452B-4B4E-B512-6F4C7AB53434}"/>
    <cellStyle name="Normal 4 2 2 3 2 3 3 2" xfId="28335" xr:uid="{41BDAC96-9A6F-49BB-8160-E581AB4DDD33}"/>
    <cellStyle name="Normal 4 2 2 3 2 3 3 3" xfId="15915" xr:uid="{61890395-B9E6-41F5-9477-2927DBD163D7}"/>
    <cellStyle name="Normal 4 2 2 3 2 3 4" xfId="8368" xr:uid="{7B3AB6B3-5718-43AF-973E-91A1BEB64A71}"/>
    <cellStyle name="Normal 4 2 2 3 2 3 4 2" xfId="18748" xr:uid="{46A5317C-FB63-4E74-8202-BFD9F96392BA}"/>
    <cellStyle name="Normal 4 2 2 3 2 3 5" xfId="11201" xr:uid="{062485BB-F023-41D3-95F6-7DFC4C3DDB9B}"/>
    <cellStyle name="Normal 4 2 2 3 2 3 5 2" xfId="21581" xr:uid="{50F5A99C-A45E-4535-B4A3-3AE894577F2B}"/>
    <cellStyle name="Normal 4 2 2 3 2 3 6" xfId="22704" xr:uid="{4B8116B2-847D-4D06-9AD9-012C0CA83F0C}"/>
    <cellStyle name="Normal 4 2 2 3 2 3 7" xfId="13839" xr:uid="{E5627E8D-234A-4478-BD39-83DA09E9BC12}"/>
    <cellStyle name="Normal 4 2 2 3 2 4" xfId="3287" xr:uid="{00000000-0005-0000-0000-000074050000}"/>
    <cellStyle name="Normal 4 2 2 3 2 4 2" xfId="6344" xr:uid="{D240B1F4-A6D0-448A-8BDF-63F85E91C8F8}"/>
    <cellStyle name="Normal 4 2 2 3 2 4 2 2" xfId="28473" xr:uid="{18314E4A-AE67-4B6F-B508-912FB11A91DB}"/>
    <cellStyle name="Normal 4 2 2 3 2 4 2 3" xfId="15913" xr:uid="{57CB71E1-FF78-4EF7-8785-8F6EDFBCB33B}"/>
    <cellStyle name="Normal 4 2 2 3 2 4 3" xfId="8366" xr:uid="{92240B2D-38C1-454D-B56E-7E3D0956F970}"/>
    <cellStyle name="Normal 4 2 2 3 2 4 3 2" xfId="18746" xr:uid="{55706EA9-509C-4177-8277-C7D144419419}"/>
    <cellStyle name="Normal 4 2 2 3 2 4 4" xfId="11199" xr:uid="{020EB1DA-255C-4C76-AB91-43E46051CB40}"/>
    <cellStyle name="Normal 4 2 2 3 2 4 4 2" xfId="21579" xr:uid="{211767A5-3246-4480-9B39-F538EC29A29B}"/>
    <cellStyle name="Normal 4 2 2 3 2 4 5" xfId="24203" xr:uid="{9082D8DB-4C96-4830-BD21-A262EBAE688D}"/>
    <cellStyle name="Normal 4 2 2 3 2 4 6" xfId="13837" xr:uid="{F70D6774-E243-4164-A7AF-951DE2E9E02A}"/>
    <cellStyle name="Normal 4 2 2 3 2 5" xfId="2535" xr:uid="{00000000-0005-0000-0000-000075050000}"/>
    <cellStyle name="Normal 4 2 2 3 2 5 2" xfId="5808" xr:uid="{FDCA5AD5-95DA-412D-8D47-258CC2B41DD1}"/>
    <cellStyle name="Normal 4 2 2 3 2 5 2 2" xfId="26977" xr:uid="{DD5C1E70-C5F2-4324-8FC2-7D920610937F}"/>
    <cellStyle name="Normal 4 2 2 3 2 5 2 3" xfId="15206" xr:uid="{80C0A50B-A75B-41D2-8A38-2CD2CE4DFE08}"/>
    <cellStyle name="Normal 4 2 2 3 2 5 3" xfId="7659" xr:uid="{4EEB0860-2372-458C-B5F9-A0CC253A1AE3}"/>
    <cellStyle name="Normal 4 2 2 3 2 5 3 2" xfId="18039" xr:uid="{EC5DD510-18CA-4DBC-A34C-F3120B2B44E6}"/>
    <cellStyle name="Normal 4 2 2 3 2 5 4" xfId="10492" xr:uid="{BA2AC357-34BA-4763-A738-292D2A44C02D}"/>
    <cellStyle name="Normal 4 2 2 3 2 5 4 2" xfId="20872" xr:uid="{97F0FD2C-82B5-497E-BD95-3C5AF1BAADE6}"/>
    <cellStyle name="Normal 4 2 2 3 2 5 5" xfId="23286" xr:uid="{AD5C5887-0803-4E20-9BB9-7BB57DB48E1C}"/>
    <cellStyle name="Normal 4 2 2 3 2 5 6" xfId="12922" xr:uid="{68E2A869-D5B2-42EE-8820-A9D0C6D71C9E}"/>
    <cellStyle name="Normal 4 2 2 3 2 6" xfId="2351" xr:uid="{00000000-0005-0000-0000-000070050000}"/>
    <cellStyle name="Normal 4 2 2 3 2 6 2" xfId="7477" xr:uid="{B3F065FD-3BF3-41C5-98FB-7285E0CEF677}"/>
    <cellStyle name="Normal 4 2 2 3 2 6 2 2" xfId="17857" xr:uid="{BDC82D49-BB9F-499F-BD8E-F48F4542180F}"/>
    <cellStyle name="Normal 4 2 2 3 2 6 3" xfId="10310" xr:uid="{7F6C7885-EA64-4EDE-A8FA-6AAF050F0977}"/>
    <cellStyle name="Normal 4 2 2 3 2 6 3 2" xfId="20690" xr:uid="{6FE03C0A-13E8-4886-927D-BBE3FE3D81F0}"/>
    <cellStyle name="Normal 4 2 2 3 2 6 4" xfId="24129" xr:uid="{E708F31D-9929-434E-A242-2DCD60721706}"/>
    <cellStyle name="Normal 4 2 2 3 2 6 5" xfId="15024" xr:uid="{DB145D00-6261-49DE-B2D9-6277AC08AB4C}"/>
    <cellStyle name="Normal 4 2 2 3 2 7" xfId="3892" xr:uid="{D96A2613-E50C-4D2C-900D-398FAFA7F405}"/>
    <cellStyle name="Normal 4 2 2 3 2 7 2" xfId="8723" xr:uid="{6B9C5CFA-735E-40A8-BC44-5B567045E3DA}"/>
    <cellStyle name="Normal 4 2 2 3 2 7 2 2" xfId="19103" xr:uid="{F878870E-6795-4137-B63C-DC6965F96EA3}"/>
    <cellStyle name="Normal 4 2 2 3 2 7 3" xfId="11556" xr:uid="{313CA58C-0C94-491D-8B0D-3F823C796A86}"/>
    <cellStyle name="Normal 4 2 2 3 2 7 3 2" xfId="21936" xr:uid="{7B76D477-D22B-41C2-AD72-52B2987A93E9}"/>
    <cellStyle name="Normal 4 2 2 3 2 7 4" xfId="16270" xr:uid="{2AF31336-C692-4258-A919-C034B70AC8E1}"/>
    <cellStyle name="Normal 4 2 2 3 2 8" xfId="5224" xr:uid="{11FEB477-B239-4E41-BF3C-424859C341A2}"/>
    <cellStyle name="Normal 4 2 2 3 2 8 2" xfId="14522" xr:uid="{1C01992E-5370-4D5F-9595-794570A6E419}"/>
    <cellStyle name="Normal 4 2 2 3 2 9" xfId="6975" xr:uid="{CD0EAC3F-8B8F-4C1C-9E73-3D82BD185AD1}"/>
    <cellStyle name="Normal 4 2 2 3 2 9 2" xfId="17355" xr:uid="{24878BB0-662F-4A83-B137-81A7CAFD42EF}"/>
    <cellStyle name="Normal 4 2 2 3 3" xfId="922" xr:uid="{00000000-0005-0000-0000-00004C050000}"/>
    <cellStyle name="Normal 4 2 2 3 3 10" xfId="24832" xr:uid="{4EECE424-3A63-471E-922A-1E15FA2706A9}"/>
    <cellStyle name="Normal 4 2 2 3 3 11" xfId="12742" xr:uid="{5741375C-0DE7-4CD2-9B1D-266696C61809}"/>
    <cellStyle name="Normal 4 2 2 3 3 2" xfId="2767" xr:uid="{00000000-0005-0000-0000-000077050000}"/>
    <cellStyle name="Normal 4 2 2 3 3 2 2" xfId="3291" xr:uid="{00000000-0005-0000-0000-000078050000}"/>
    <cellStyle name="Normal 4 2 2 3 3 2 2 2" xfId="6348" xr:uid="{434E8FF1-E3A1-4A7A-9D1D-E422117A86E0}"/>
    <cellStyle name="Normal 4 2 2 3 3 2 2 2 2" xfId="26279" xr:uid="{FB0C84E7-0B72-4918-9970-2FC3865AE175}"/>
    <cellStyle name="Normal 4 2 2 3 3 2 2 2 3" xfId="15917" xr:uid="{85CEAFD0-7320-4AB2-80CA-F5BBF7272431}"/>
    <cellStyle name="Normal 4 2 2 3 3 2 2 3" xfId="8370" xr:uid="{5658B379-62E3-4B78-A892-615E0DBF142B}"/>
    <cellStyle name="Normal 4 2 2 3 3 2 2 3 2" xfId="18750" xr:uid="{36ECC6A3-E66B-48C9-98EC-F0563C4FCFAC}"/>
    <cellStyle name="Normal 4 2 2 3 3 2 2 4" xfId="11203" xr:uid="{670C891C-FEE6-465B-9F49-17016E61A29A}"/>
    <cellStyle name="Normal 4 2 2 3 3 2 2 4 2" xfId="21583" xr:uid="{D8613B90-EF87-4E98-9B45-90E0CED13444}"/>
    <cellStyle name="Normal 4 2 2 3 3 2 2 5" xfId="24182" xr:uid="{B1BC3264-4C98-4DA8-852B-AF3043EB1577}"/>
    <cellStyle name="Normal 4 2 2 3 3 2 2 6" xfId="13841" xr:uid="{DB97B712-1A9D-4DC8-8486-4307375B2E4A}"/>
    <cellStyle name="Normal 4 2 2 3 3 2 3" xfId="4327" xr:uid="{C5AA2334-1273-4173-B3B8-B5CB37BE8962}"/>
    <cellStyle name="Normal 4 2 2 3 3 2 3 2" xfId="9098" xr:uid="{44C37417-6B57-4553-AC9B-D229E9B997B9}"/>
    <cellStyle name="Normal 4 2 2 3 3 2 3 2 2" xfId="29141" xr:uid="{D40A5EC6-241A-409E-91AE-4819692CFC03}"/>
    <cellStyle name="Normal 4 2 2 3 3 2 3 2 3" xfId="19478" xr:uid="{CEB719ED-63A8-4C8C-A753-FF73A8613B6A}"/>
    <cellStyle name="Normal 4 2 2 3 3 2 3 3" xfId="11931" xr:uid="{38255705-73A4-431D-9719-044B4F097BEE}"/>
    <cellStyle name="Normal 4 2 2 3 3 2 3 3 2" xfId="22311" xr:uid="{B81C1962-FF7F-4612-8257-B61BE007B819}"/>
    <cellStyle name="Normal 4 2 2 3 3 2 3 4" xfId="23171" xr:uid="{42F1F596-555E-403E-AB74-6EB1CAF57960}"/>
    <cellStyle name="Normal 4 2 2 3 3 2 3 5" xfId="16645" xr:uid="{86BE4334-F088-405C-A088-DDE12CDBF8A8}"/>
    <cellStyle name="Normal 4 2 2 3 3 2 4" xfId="5984" xr:uid="{6CD26D58-AE40-4F2C-9636-48FA196B1729}"/>
    <cellStyle name="Normal 4 2 2 3 3 2 4 2" xfId="26935" xr:uid="{EFA6AA2A-AF5C-45A6-A72E-1404566ABC42}"/>
    <cellStyle name="Normal 4 2 2 3 3 2 4 3" xfId="15437" xr:uid="{285B8E85-9421-4D07-9D13-478ADF68C046}"/>
    <cellStyle name="Normal 4 2 2 3 3 2 5" xfId="7890" xr:uid="{DB69350F-17D3-47EA-8934-579359DD09E7}"/>
    <cellStyle name="Normal 4 2 2 3 3 2 5 2" xfId="18270" xr:uid="{19F0100D-EDEA-431D-AC57-2928E2AF4EA9}"/>
    <cellStyle name="Normal 4 2 2 3 3 2 6" xfId="10723" xr:uid="{8D1D27BC-5F8E-4036-A1FD-5FB484E3065D}"/>
    <cellStyle name="Normal 4 2 2 3 3 2 6 2" xfId="21103" xr:uid="{8504755E-2C9A-444D-B39B-5EDE58B524F6}"/>
    <cellStyle name="Normal 4 2 2 3 3 2 7" xfId="23628" xr:uid="{6EDC3B47-764A-4865-B633-DFCF9A7B1D0B}"/>
    <cellStyle name="Normal 4 2 2 3 3 2 8" xfId="13216" xr:uid="{FE14FB89-FCA9-4C38-86FA-EE6B4E306967}"/>
    <cellStyle name="Normal 4 2 2 3 3 3" xfId="3292" xr:uid="{00000000-0005-0000-0000-000079050000}"/>
    <cellStyle name="Normal 4 2 2 3 3 3 2" xfId="4509" xr:uid="{BFC336D4-79D3-4CAA-B822-E16C2E6AE884}"/>
    <cellStyle name="Normal 4 2 2 3 3 3 2 2" xfId="9280" xr:uid="{69DB0E82-7231-4EF9-8E5F-CF704D83CF63}"/>
    <cellStyle name="Normal 4 2 2 3 3 3 2 2 2" xfId="29261" xr:uid="{0F0D3CEC-3DB5-4FAC-AC4A-01334006FD4B}"/>
    <cellStyle name="Normal 4 2 2 3 3 3 2 2 3" xfId="19660" xr:uid="{CFAF9355-601D-4DE1-89FD-013215428D57}"/>
    <cellStyle name="Normal 4 2 2 3 3 3 2 3" xfId="12113" xr:uid="{366E67AA-5270-44E8-84F4-C6842E565697}"/>
    <cellStyle name="Normal 4 2 2 3 3 3 2 3 2" xfId="22493" xr:uid="{0500BF19-E3B2-49DE-8FEF-1901F44CB56F}"/>
    <cellStyle name="Normal 4 2 2 3 3 3 2 4" xfId="25754" xr:uid="{6D702D5A-D6DB-4458-8921-97DB530C6936}"/>
    <cellStyle name="Normal 4 2 2 3 3 3 2 5" xfId="16827" xr:uid="{2923CDDE-CA22-4AEA-8B4A-88A1559BE632}"/>
    <cellStyle name="Normal 4 2 2 3 3 3 3" xfId="6349" xr:uid="{8F703B92-FDC1-4FDC-9B8E-05ACB1B45D6E}"/>
    <cellStyle name="Normal 4 2 2 3 3 3 3 2" xfId="25964" xr:uid="{3F45C47A-2625-4291-B192-E78EA09675B3}"/>
    <cellStyle name="Normal 4 2 2 3 3 3 3 3" xfId="15918" xr:uid="{A0BF842F-4A42-4357-9C5B-00165141087F}"/>
    <cellStyle name="Normal 4 2 2 3 3 3 4" xfId="8371" xr:uid="{B0888013-3562-4F65-95A4-9E67D43E46AC}"/>
    <cellStyle name="Normal 4 2 2 3 3 3 4 2" xfId="18751" xr:uid="{21D2A06D-0C57-4B89-8E20-DDF5DE4C50D7}"/>
    <cellStyle name="Normal 4 2 2 3 3 3 5" xfId="11204" xr:uid="{263D0205-7975-4EC4-A778-7A0F41CF251E}"/>
    <cellStyle name="Normal 4 2 2 3 3 3 5 2" xfId="21584" xr:uid="{C7BEB32D-BD0A-49D8-90C0-5C0856A866F3}"/>
    <cellStyle name="Normal 4 2 2 3 3 3 6" xfId="24964" xr:uid="{6E8C3C21-6818-4122-918C-BC5DFBBDDB90}"/>
    <cellStyle name="Normal 4 2 2 3 3 3 7" xfId="13842" xr:uid="{910A00BA-AC07-4195-839B-F5610560FFD8}"/>
    <cellStyle name="Normal 4 2 2 3 3 4" xfId="3290" xr:uid="{00000000-0005-0000-0000-00007A050000}"/>
    <cellStyle name="Normal 4 2 2 3 3 4 2" xfId="6347" xr:uid="{9D7252F3-DDE2-4834-AB9B-3929F2551B73}"/>
    <cellStyle name="Normal 4 2 2 3 3 4 2 2" xfId="28217" xr:uid="{F6B88384-9DF5-4FA3-A23A-94A0036F0EF3}"/>
    <cellStyle name="Normal 4 2 2 3 3 4 2 3" xfId="15916" xr:uid="{D2CFF331-E80F-464C-8BD8-60BF12FB9868}"/>
    <cellStyle name="Normal 4 2 2 3 3 4 3" xfId="8369" xr:uid="{AB962451-27B1-4F41-907F-B83B4F094BB9}"/>
    <cellStyle name="Normal 4 2 2 3 3 4 3 2" xfId="18749" xr:uid="{4E5B0C8C-151E-4AE7-979F-2824FF775781}"/>
    <cellStyle name="Normal 4 2 2 3 3 4 4" xfId="11202" xr:uid="{CCFEC741-96B6-4F2B-861C-63947B09A4A2}"/>
    <cellStyle name="Normal 4 2 2 3 3 4 4 2" xfId="21582" xr:uid="{8075C9AE-18BC-4386-A1D9-B2B11FD4B470}"/>
    <cellStyle name="Normal 4 2 2 3 3 4 5" xfId="23624" xr:uid="{820FAFF3-85BA-46F3-AAD0-40AD2B2749BE}"/>
    <cellStyle name="Normal 4 2 2 3 3 4 6" xfId="13840" xr:uid="{4DCF245E-C65B-4C56-9A5E-0585997F88EA}"/>
    <cellStyle name="Normal 4 2 2 3 3 5" xfId="2637" xr:uid="{00000000-0005-0000-0000-00007B050000}"/>
    <cellStyle name="Normal 4 2 2 3 3 5 2" xfId="5898" xr:uid="{17B37AA6-44D7-4370-98C4-D7ADFAD06DBC}"/>
    <cellStyle name="Normal 4 2 2 3 3 5 2 2" xfId="27038" xr:uid="{AB735D45-9A65-4A06-8525-2BE8A5B2CA4E}"/>
    <cellStyle name="Normal 4 2 2 3 3 5 2 3" xfId="15308" xr:uid="{03EF8E35-A3A1-40B1-A0AA-3274B08F9661}"/>
    <cellStyle name="Normal 4 2 2 3 3 5 3" xfId="7761" xr:uid="{730417C8-A719-4F27-B372-024378348F48}"/>
    <cellStyle name="Normal 4 2 2 3 3 5 3 2" xfId="18141" xr:uid="{9FF1DF2C-01F2-4D8B-9F5C-4E775CC9B449}"/>
    <cellStyle name="Normal 4 2 2 3 3 5 4" xfId="10594" xr:uid="{294E3DBE-82FE-404A-A616-C1D88ED52E16}"/>
    <cellStyle name="Normal 4 2 2 3 3 5 4 2" xfId="20974" xr:uid="{7A13C033-EFA9-4D00-9684-980FCECCD704}"/>
    <cellStyle name="Normal 4 2 2 3 3 5 5" xfId="23756" xr:uid="{432E6AD6-4EAB-492F-A35F-066FE9DD9890}"/>
    <cellStyle name="Normal 4 2 2 3 3 5 6" xfId="13025" xr:uid="{0E272F77-BD25-4C27-874E-AAC8C858BB75}"/>
    <cellStyle name="Normal 4 2 2 3 3 6" xfId="4181" xr:uid="{68A65460-D581-4268-8738-E9DAC0BA2ACE}"/>
    <cellStyle name="Normal 4 2 2 3 3 6 2" xfId="8952" xr:uid="{72870363-4ED9-436B-8DEE-F3E4DCA9B767}"/>
    <cellStyle name="Normal 4 2 2 3 3 6 2 2" xfId="19332" xr:uid="{F882F131-A388-4A1E-A9EB-7BDB8A9DEB8B}"/>
    <cellStyle name="Normal 4 2 2 3 3 6 3" xfId="11785" xr:uid="{3BE2E3DF-31AB-4D27-8776-8E7A73C85BFD}"/>
    <cellStyle name="Normal 4 2 2 3 3 6 3 2" xfId="22165" xr:uid="{3E8C096E-150E-4CA9-8FF5-55CFDBD96955}"/>
    <cellStyle name="Normal 4 2 2 3 3 6 4" xfId="25528" xr:uid="{6CC007BE-C920-424C-8722-5B87DEBD6519}"/>
    <cellStyle name="Normal 4 2 2 3 3 6 5" xfId="16499" xr:uid="{6B8E4524-C743-4582-8A35-0455456AEA2D}"/>
    <cellStyle name="Normal 4 2 2 3 3 7" xfId="5226" xr:uid="{654DADEF-5BEE-4A70-B479-EA4DF0B5269A}"/>
    <cellStyle name="Normal 4 2 2 3 3 7 2" xfId="14524" xr:uid="{214E56C4-AA70-4B46-8A87-F958FFAF30CE}"/>
    <cellStyle name="Normal 4 2 2 3 3 8" xfId="6977" xr:uid="{390F904A-24B0-4B71-B52A-F039CB888172}"/>
    <cellStyle name="Normal 4 2 2 3 3 8 2" xfId="17357" xr:uid="{FD5706EA-289E-4389-8085-F4B3DF5D361C}"/>
    <cellStyle name="Normal 4 2 2 3 3 9" xfId="9810" xr:uid="{9DAC1ADE-E604-40E8-B25C-8AE52CB94EF7}"/>
    <cellStyle name="Normal 4 2 2 3 3 9 2" xfId="20190" xr:uid="{EE60523C-88E7-4D9D-A06E-BF65E4676508}"/>
    <cellStyle name="Normal 4 2 2 3 4" xfId="923" xr:uid="{00000000-0005-0000-0000-00004D050000}"/>
    <cellStyle name="Normal 4 2 2 3 4 2" xfId="3293" xr:uid="{00000000-0005-0000-0000-00007D050000}"/>
    <cellStyle name="Normal 4 2 2 3 4 2 2" xfId="6350" xr:uid="{903EC303-10FC-411F-B382-8CA196B0FA9E}"/>
    <cellStyle name="Normal 4 2 2 3 4 2 2 2" xfId="26393" xr:uid="{2E55253E-8D44-49E1-A081-9E916C148A99}"/>
    <cellStyle name="Normal 4 2 2 3 4 2 2 3" xfId="15919" xr:uid="{A099347E-D2C8-429B-9BAA-3E2A90202DBF}"/>
    <cellStyle name="Normal 4 2 2 3 4 2 3" xfId="8372" xr:uid="{5D141035-696A-4E11-878E-EBD242DE40E9}"/>
    <cellStyle name="Normal 4 2 2 3 4 2 3 2" xfId="18752" xr:uid="{E53136B3-33EB-4D74-B5D8-661977FAD2C2}"/>
    <cellStyle name="Normal 4 2 2 3 4 2 4" xfId="11205" xr:uid="{60653EEB-44E4-4338-A45A-F98B38267337}"/>
    <cellStyle name="Normal 4 2 2 3 4 2 4 2" xfId="21585" xr:uid="{6E290F7F-7490-44E8-8D1D-849FA539D956}"/>
    <cellStyle name="Normal 4 2 2 3 4 2 5" xfId="25066" xr:uid="{4B20A928-3BF0-4131-9850-99DBE8EFBC68}"/>
    <cellStyle name="Normal 4 2 2 3 4 2 6" xfId="13843" xr:uid="{95F8A9EF-9FB0-41A9-B6CE-9892A4E3E2E1}"/>
    <cellStyle name="Normal 4 2 2 3 4 3" xfId="4325" xr:uid="{CFA2580C-8217-414C-9859-71B9E67B7CAC}"/>
    <cellStyle name="Normal 4 2 2 3 4 3 2" xfId="9096" xr:uid="{CC5DD4F7-4287-46E7-B743-0798B1E276C8}"/>
    <cellStyle name="Normal 4 2 2 3 4 3 2 2" xfId="29139" xr:uid="{A6F36CBA-F00B-4B19-A6C4-D9E5F3632040}"/>
    <cellStyle name="Normal 4 2 2 3 4 3 2 3" xfId="19476" xr:uid="{DA4AA475-C3E8-4EFE-A1B6-E2E5B8F0A4AD}"/>
    <cellStyle name="Normal 4 2 2 3 4 3 3" xfId="11929" xr:uid="{44D23ACD-5634-446E-BD46-8522CCB2B94C}"/>
    <cellStyle name="Normal 4 2 2 3 4 3 3 2" xfId="22309" xr:uid="{495D3382-AF99-4460-A947-CE81718D8307}"/>
    <cellStyle name="Normal 4 2 2 3 4 3 4" xfId="23363" xr:uid="{D1C35386-1376-4B27-B1B7-1514218E98E7}"/>
    <cellStyle name="Normal 4 2 2 3 4 3 5" xfId="16643" xr:uid="{46F62C47-74B7-4BFF-9FB8-0CA1E0F68596}"/>
    <cellStyle name="Normal 4 2 2 3 4 4" xfId="5227" xr:uid="{B06EC196-D623-41BB-9755-7F3CAFA7877F}"/>
    <cellStyle name="Normal 4 2 2 3 4 4 2" xfId="27060" xr:uid="{D2008287-8AB6-4294-98BF-F42428FDFB1F}"/>
    <cellStyle name="Normal 4 2 2 3 4 4 3" xfId="14525" xr:uid="{ED31B2A9-EB38-4D6F-B778-406C4AA72E44}"/>
    <cellStyle name="Normal 4 2 2 3 4 5" xfId="6978" xr:uid="{BCF7E8DF-2D67-4C25-AD26-C7642BF978DD}"/>
    <cellStyle name="Normal 4 2 2 3 4 5 2" xfId="17358" xr:uid="{23DFBA90-FA5C-47BC-8F39-12985AF4A672}"/>
    <cellStyle name="Normal 4 2 2 3 4 6" xfId="9811" xr:uid="{49073248-F7CD-4E09-AC9C-9F9DD844E98F}"/>
    <cellStyle name="Normal 4 2 2 3 4 6 2" xfId="20191" xr:uid="{7EF81C41-C72F-47F2-8707-1A56334CA33A}"/>
    <cellStyle name="Normal 4 2 2 3 4 7" xfId="24453" xr:uid="{DDEAE3DF-9B4E-4BFF-996F-73C4E7C1C643}"/>
    <cellStyle name="Normal 4 2 2 3 4 8" xfId="13214" xr:uid="{38D7521A-ACA3-4633-9CD1-86380A409521}"/>
    <cellStyle name="Normal 4 2 2 3 5" xfId="3294" xr:uid="{00000000-0005-0000-0000-00007E050000}"/>
    <cellStyle name="Normal 4 2 2 3 5 2" xfId="4510" xr:uid="{EDD4B0BD-21AD-4575-B0BB-6E5584BA8968}"/>
    <cellStyle name="Normal 4 2 2 3 5 2 2" xfId="9281" xr:uid="{0C10E1BC-B471-4F26-B951-4FBEE845F0BF}"/>
    <cellStyle name="Normal 4 2 2 3 5 2 2 2" xfId="29262" xr:uid="{6F325DE0-354A-4F89-BB12-BC82C49ED3C2}"/>
    <cellStyle name="Normal 4 2 2 3 5 2 2 3" xfId="19661" xr:uid="{E4450B45-E98A-494F-B564-0E51C692795D}"/>
    <cellStyle name="Normal 4 2 2 3 5 2 3" xfId="12114" xr:uid="{03F9FCD8-517E-4619-B5ED-92190ADB52B7}"/>
    <cellStyle name="Normal 4 2 2 3 5 2 3 2" xfId="22494" xr:uid="{E8762A68-8649-4416-B5BE-17AD1E4B5093}"/>
    <cellStyle name="Normal 4 2 2 3 5 2 4" xfId="23387" xr:uid="{426B393D-1C8B-46A7-948C-4EBB83DAF223}"/>
    <cellStyle name="Normal 4 2 2 3 5 2 5" xfId="16828" xr:uid="{D154F8CF-A302-4A23-9698-C405646370A4}"/>
    <cellStyle name="Normal 4 2 2 3 5 3" xfId="6351" xr:uid="{CA67D7C3-161B-41BD-8E71-FC9DC48DD57B}"/>
    <cellStyle name="Normal 4 2 2 3 5 3 2" xfId="27005" xr:uid="{AC6B385D-7441-4676-BB30-362DA48ABD73}"/>
    <cellStyle name="Normal 4 2 2 3 5 3 3" xfId="15920" xr:uid="{294CEA23-2C85-4770-89C3-EFD50B0A0C71}"/>
    <cellStyle name="Normal 4 2 2 3 5 4" xfId="8373" xr:uid="{429CF405-1390-403A-B8DD-D74AEEEE382B}"/>
    <cellStyle name="Normal 4 2 2 3 5 4 2" xfId="18753" xr:uid="{F0567FDE-6F5E-4EFC-B339-D3D8F41EAC59}"/>
    <cellStyle name="Normal 4 2 2 3 5 5" xfId="11206" xr:uid="{B4123C7D-1D5B-4683-9284-7DF1184A0883}"/>
    <cellStyle name="Normal 4 2 2 3 5 5 2" xfId="21586" xr:uid="{06EA28BA-E65A-4A86-9AA2-F77EB29C3F6B}"/>
    <cellStyle name="Normal 4 2 2 3 5 6" xfId="25321" xr:uid="{727BCEBE-3334-4D89-8771-987FA425547D}"/>
    <cellStyle name="Normal 4 2 2 3 5 7" xfId="13844" xr:uid="{DEFA00F6-18FB-427B-B130-728411644C83}"/>
    <cellStyle name="Normal 4 2 2 3 6" xfId="2927" xr:uid="{00000000-0005-0000-0000-00007F050000}"/>
    <cellStyle name="Normal 4 2 2 3 6 2" xfId="6106" xr:uid="{9F3C0357-5F61-4F3B-8096-0CF0F6AC8D66}"/>
    <cellStyle name="Normal 4 2 2 3 6 2 2" xfId="27469" xr:uid="{2E14018F-0E47-45B2-97A9-91B205A340B5}"/>
    <cellStyle name="Normal 4 2 2 3 6 2 3" xfId="15584" xr:uid="{64C90382-7B55-45A0-BEEB-8B0C1A2287BB}"/>
    <cellStyle name="Normal 4 2 2 3 6 3" xfId="8037" xr:uid="{723D2E27-132C-4556-87F6-C96E666DA9E2}"/>
    <cellStyle name="Normal 4 2 2 3 6 3 2" xfId="18417" xr:uid="{01B60CE9-C58F-40AD-B2ED-E2917838A755}"/>
    <cellStyle name="Normal 4 2 2 3 6 4" xfId="10870" xr:uid="{331A1D25-1E24-4484-BA91-7328824DCA98}"/>
    <cellStyle name="Normal 4 2 2 3 6 4 2" xfId="21250" xr:uid="{88F54577-95BD-42A6-85D4-E866A4006185}"/>
    <cellStyle name="Normal 4 2 2 3 6 5" xfId="25420" xr:uid="{8FF3C58E-8BD4-46B2-8C6F-993942D0C36F}"/>
    <cellStyle name="Normal 4 2 2 3 6 6" xfId="13440" xr:uid="{82146FBA-DF5A-403F-A8F8-AB19096A80A2}"/>
    <cellStyle name="Normal 4 2 2 3 7" xfId="2475" xr:uid="{00000000-0005-0000-0000-000080050000}"/>
    <cellStyle name="Normal 4 2 2 3 7 2" xfId="5762" xr:uid="{EC9D5935-AF72-4A26-A29D-51DAFC622B55}"/>
    <cellStyle name="Normal 4 2 2 3 7 2 2" xfId="27988" xr:uid="{E237374A-B761-4C1C-982F-F03C3356940D}"/>
    <cellStyle name="Normal 4 2 2 3 7 2 3" xfId="15146" xr:uid="{846F4005-524B-4E01-9B61-46CAB7B98D9C}"/>
    <cellStyle name="Normal 4 2 2 3 7 3" xfId="7599" xr:uid="{2DB1E442-9720-4757-BAC5-E023FA285D05}"/>
    <cellStyle name="Normal 4 2 2 3 7 3 2" xfId="17979" xr:uid="{F54C884B-2F83-4B33-B9F3-5FCE05C53621}"/>
    <cellStyle name="Normal 4 2 2 3 7 4" xfId="10432" xr:uid="{FEFE2369-68AF-434E-BCD2-AD61EC64D19A}"/>
    <cellStyle name="Normal 4 2 2 3 7 4 2" xfId="20812" xr:uid="{9C38CEA3-60C5-4E85-A799-A8CCAF3CBCF0}"/>
    <cellStyle name="Normal 4 2 2 3 7 5" xfId="23478" xr:uid="{667CD572-A39D-4242-BDBE-6BD6CBDADC26}"/>
    <cellStyle name="Normal 4 2 2 3 7 6" xfId="12862" xr:uid="{B3F4EDBB-7567-4018-802F-FF91A3DACCD9}"/>
    <cellStyle name="Normal 4 2 2 3 8" xfId="2229" xr:uid="{00000000-0005-0000-0000-00006F050000}"/>
    <cellStyle name="Normal 4 2 2 3 8 2" xfId="7355" xr:uid="{251AE1BE-6A83-459C-AEFA-B7D341745D18}"/>
    <cellStyle name="Normal 4 2 2 3 8 2 2" xfId="17735" xr:uid="{725D5F2A-A59D-4980-976E-3DAD4C780A9A}"/>
    <cellStyle name="Normal 4 2 2 3 8 3" xfId="10188" xr:uid="{CEA25CFD-DE8E-42A7-A923-AE34B8E6132F}"/>
    <cellStyle name="Normal 4 2 2 3 8 3 2" xfId="20568" xr:uid="{3701C557-99FE-4970-9E68-4ADB8F989C0B}"/>
    <cellStyle name="Normal 4 2 2 3 8 4" xfId="22663" xr:uid="{9BF09DFD-D193-4044-B1FF-E169C922CF43}"/>
    <cellStyle name="Normal 4 2 2 3 8 5" xfId="14902" xr:uid="{6ACCD0C8-4CE4-4F2E-8108-56149E92E85E}"/>
    <cellStyle name="Normal 4 2 2 3 9" xfId="3972" xr:uid="{0782F743-45C0-44C0-AEAC-8FCADDB238D7}"/>
    <cellStyle name="Normal 4 2 2 3 9 2" xfId="8795" xr:uid="{4AA8DE3C-01B3-4E95-9784-D962C9D85806}"/>
    <cellStyle name="Normal 4 2 2 3 9 2 2" xfId="19175" xr:uid="{F6E00A14-FBCC-4F12-9770-F7BEB8332FD4}"/>
    <cellStyle name="Normal 4 2 2 3 9 3" xfId="11628" xr:uid="{39C37010-AD2B-4D73-A546-B0C121666EB7}"/>
    <cellStyle name="Normal 4 2 2 3 9 3 2" xfId="22008" xr:uid="{59BB1F7F-F732-4642-B32D-D5C9FB5DAD06}"/>
    <cellStyle name="Normal 4 2 2 3 9 4" xfId="16342" xr:uid="{4EFDA8A4-00E8-4C1A-9A8D-8A09CE090A7D}"/>
    <cellStyle name="Normal 4 2 2 4" xfId="924" xr:uid="{00000000-0005-0000-0000-00004E050000}"/>
    <cellStyle name="Normal 4 2 2 4 10" xfId="6979" xr:uid="{43E72B32-F5E5-4D7A-8456-82088F87763A}"/>
    <cellStyle name="Normal 4 2 2 4 10 2" xfId="17359" xr:uid="{04BDADEE-CE3C-48F0-9BF5-EEC502683A20}"/>
    <cellStyle name="Normal 4 2 2 4 11" xfId="9812" xr:uid="{096BC897-755D-4269-9E65-AD651079D9D0}"/>
    <cellStyle name="Normal 4 2 2 4 11 2" xfId="20192" xr:uid="{A6A89815-2657-4104-BB75-987E6C39D265}"/>
    <cellStyle name="Normal 4 2 2 4 12" xfId="23877" xr:uid="{DB376193-8776-4576-A119-EDD2E75704CF}"/>
    <cellStyle name="Normal 4 2 2 4 13" xfId="12440" xr:uid="{73433729-7ABE-457A-8D58-3712B623EA70}"/>
    <cellStyle name="Normal 4 2 2 4 2" xfId="925" xr:uid="{00000000-0005-0000-0000-00004F050000}"/>
    <cellStyle name="Normal 4 2 2 4 2 10" xfId="9813" xr:uid="{74B6838E-3A0E-4581-8315-134652AC2605}"/>
    <cellStyle name="Normal 4 2 2 4 2 10 2" xfId="20193" xr:uid="{FA79C592-F3E4-45B7-8425-361543C0209D}"/>
    <cellStyle name="Normal 4 2 2 4 2 11" xfId="25134" xr:uid="{FE895F79-E79E-42EB-9468-F7EA69AAFCBD}"/>
    <cellStyle name="Normal 4 2 2 4 2 12" xfId="12585" xr:uid="{65891DFD-AC75-4EF2-BE1B-E12741DF5688}"/>
    <cellStyle name="Normal 4 2 2 4 2 2" xfId="926" xr:uid="{00000000-0005-0000-0000-000050050000}"/>
    <cellStyle name="Normal 4 2 2 4 2 2 2" xfId="3296" xr:uid="{00000000-0005-0000-0000-000084050000}"/>
    <cellStyle name="Normal 4 2 2 4 2 2 2 2" xfId="6353" xr:uid="{57213AAF-F5C4-44D0-A2B0-97F183471ECE}"/>
    <cellStyle name="Normal 4 2 2 4 2 2 2 2 2" xfId="27079" xr:uid="{FA7FA6CA-809C-434A-98F6-EFA80E8E9178}"/>
    <cellStyle name="Normal 4 2 2 4 2 2 2 2 3" xfId="27739" xr:uid="{F68157DE-0A3F-47CF-9F36-F86C136DC849}"/>
    <cellStyle name="Normal 4 2 2 4 2 2 2 2 4" xfId="15922" xr:uid="{B20FDE2B-52F5-42DE-AA97-018AFF58F137}"/>
    <cellStyle name="Normal 4 2 2 4 2 2 2 3" xfId="8375" xr:uid="{94A78240-CA92-4263-8B92-90DC69479D83}"/>
    <cellStyle name="Normal 4 2 2 4 2 2 2 3 2" xfId="28898" xr:uid="{1E60605B-AFC0-40FC-BDC4-0FBEA0E3394C}"/>
    <cellStyle name="Normal 4 2 2 4 2 2 2 3 3" xfId="18755" xr:uid="{07EB8F78-4D54-41C2-9ADD-00AC7DE8CF58}"/>
    <cellStyle name="Normal 4 2 2 4 2 2 2 4" xfId="11208" xr:uid="{7D57D94D-2B60-458D-BA6C-47C53AE0F291}"/>
    <cellStyle name="Normal 4 2 2 4 2 2 2 4 2" xfId="21588" xr:uid="{7271D98C-9040-49C3-9D7A-7C7D325CC6FB}"/>
    <cellStyle name="Normal 4 2 2 4 2 2 2 5" xfId="23383" xr:uid="{AA79B49B-DA04-48DE-850B-55B9AFF31B3F}"/>
    <cellStyle name="Normal 4 2 2 4 2 2 2 6" xfId="13846" xr:uid="{A33995DC-CE48-435F-9431-9C4EE806C447}"/>
    <cellStyle name="Normal 4 2 2 4 2 2 3" xfId="4328" xr:uid="{88AADD46-078C-4A1A-86CD-8C746649C1D3}"/>
    <cellStyle name="Normal 4 2 2 4 2 2 3 2" xfId="9099" xr:uid="{5AAA42F9-F8DA-4B91-9EB6-E9FE37649223}"/>
    <cellStyle name="Normal 4 2 2 4 2 2 3 2 2" xfId="29142" xr:uid="{B9E1C12C-87CA-4909-B0CC-617106AB27B7}"/>
    <cellStyle name="Normal 4 2 2 4 2 2 3 2 3" xfId="19479" xr:uid="{9F7414B7-8F52-4B89-BCA5-DE0EAD9F4546}"/>
    <cellStyle name="Normal 4 2 2 4 2 2 3 3" xfId="11932" xr:uid="{4502D610-E4EF-4C5E-9328-75FA8F718928}"/>
    <cellStyle name="Normal 4 2 2 4 2 2 3 3 2" xfId="22312" xr:uid="{11411F55-E273-4FE0-A186-04C1753E8C00}"/>
    <cellStyle name="Normal 4 2 2 4 2 2 3 4" xfId="25540" xr:uid="{954FFE69-45B1-4E9A-BDCD-E82D809935BA}"/>
    <cellStyle name="Normal 4 2 2 4 2 2 3 5" xfId="16646" xr:uid="{5B7A3110-2BE7-496F-AC9D-2E711862E030}"/>
    <cellStyle name="Normal 4 2 2 4 2 2 4" xfId="5230" xr:uid="{71A08C51-E181-4520-A87B-EB59AC28F586}"/>
    <cellStyle name="Normal 4 2 2 4 2 2 4 2" xfId="27674" xr:uid="{45FB5C57-856C-454C-9E6A-DB8981F59C9F}"/>
    <cellStyle name="Normal 4 2 2 4 2 2 4 3" xfId="14528" xr:uid="{9693F6C0-C7B6-4EB2-AC80-24099C13C0B3}"/>
    <cellStyle name="Normal 4 2 2 4 2 2 5" xfId="6981" xr:uid="{C34822D5-4980-4FB2-A8AB-9A66281BCD4A}"/>
    <cellStyle name="Normal 4 2 2 4 2 2 5 2" xfId="17361" xr:uid="{5B29B84B-2882-495A-A6A1-674BEE0C4A87}"/>
    <cellStyle name="Normal 4 2 2 4 2 2 6" xfId="9814" xr:uid="{B3D2A0E6-EF4F-442A-A3F6-CF3EBD577BB0}"/>
    <cellStyle name="Normal 4 2 2 4 2 2 6 2" xfId="20194" xr:uid="{8A7864B9-710E-45C3-B548-9810DBD6652D}"/>
    <cellStyle name="Normal 4 2 2 4 2 2 7" xfId="24868" xr:uid="{A3223941-99C9-4708-A4D9-962243FD31A6}"/>
    <cellStyle name="Normal 4 2 2 4 2 2 8" xfId="13218" xr:uid="{C4FAC374-CD0C-427D-9D1F-54A139A334CB}"/>
    <cellStyle name="Normal 4 2 2 4 2 3" xfId="3297" xr:uid="{00000000-0005-0000-0000-000085050000}"/>
    <cellStyle name="Normal 4 2 2 4 2 3 2" xfId="4511" xr:uid="{0818EA2E-927A-481A-859A-BCB273EFD974}"/>
    <cellStyle name="Normal 4 2 2 4 2 3 2 2" xfId="9282" xr:uid="{CCB918E8-A93E-4B16-84D4-AC3489B98F89}"/>
    <cellStyle name="Normal 4 2 2 4 2 3 2 2 2" xfId="29263" xr:uid="{EEDF7A42-8E48-4406-B6EE-1FF2A7C945F6}"/>
    <cellStyle name="Normal 4 2 2 4 2 3 2 2 3" xfId="19662" xr:uid="{AFB95E2C-728A-4693-BDBD-8364CF8A08B1}"/>
    <cellStyle name="Normal 4 2 2 4 2 3 2 3" xfId="12115" xr:uid="{93B9522D-5B6A-40E6-84CC-70C7765501C8}"/>
    <cellStyle name="Normal 4 2 2 4 2 3 2 3 2" xfId="22495" xr:uid="{67AD3FC9-E43D-458A-A5E2-6BC6C9BE5C24}"/>
    <cellStyle name="Normal 4 2 2 4 2 3 2 4" xfId="25271" xr:uid="{2DC845AD-6C37-486A-A7B8-01497128D10F}"/>
    <cellStyle name="Normal 4 2 2 4 2 3 2 5" xfId="16829" xr:uid="{0633965A-7B30-4EC2-8C0E-2C8A62B26074}"/>
    <cellStyle name="Normal 4 2 2 4 2 3 3" xfId="6354" xr:uid="{FDDB43A5-ABEA-49F9-8B54-B851083D45D7}"/>
    <cellStyle name="Normal 4 2 2 4 2 3 3 2" xfId="28218" xr:uid="{86F5E978-9FED-4FBE-BC62-5099C0089DEE}"/>
    <cellStyle name="Normal 4 2 2 4 2 3 3 3" xfId="15923" xr:uid="{55403D2F-1CF3-4059-A788-591AE8339692}"/>
    <cellStyle name="Normal 4 2 2 4 2 3 4" xfId="8376" xr:uid="{543F9E0E-EB2C-4DB4-8FC4-7742DCCA1393}"/>
    <cellStyle name="Normal 4 2 2 4 2 3 4 2" xfId="18756" xr:uid="{083473DA-79F7-4E5D-9210-F776595C2A0E}"/>
    <cellStyle name="Normal 4 2 2 4 2 3 5" xfId="11209" xr:uid="{A96EA365-06FB-400A-A0A0-F3301435CF8D}"/>
    <cellStyle name="Normal 4 2 2 4 2 3 5 2" xfId="21589" xr:uid="{2702454B-AC90-417A-B4E6-1021B0A56BC9}"/>
    <cellStyle name="Normal 4 2 2 4 2 3 6" xfId="23088" xr:uid="{DE759B16-35D1-44DC-BFF4-D8C2C2A31E68}"/>
    <cellStyle name="Normal 4 2 2 4 2 3 7" xfId="13847" xr:uid="{0ADE618F-B6AE-4C45-95BD-9B1583E34E61}"/>
    <cellStyle name="Normal 4 2 2 4 2 4" xfId="3295" xr:uid="{00000000-0005-0000-0000-000086050000}"/>
    <cellStyle name="Normal 4 2 2 4 2 4 2" xfId="6352" xr:uid="{AAF72A24-F1C6-480B-98DC-4A89960A15A5}"/>
    <cellStyle name="Normal 4 2 2 4 2 4 2 2" xfId="26248" xr:uid="{7442A6A0-3EDD-4480-B062-C50A51984114}"/>
    <cellStyle name="Normal 4 2 2 4 2 4 2 3" xfId="15921" xr:uid="{DA566C5C-2C16-4232-AE10-7BEF4D950917}"/>
    <cellStyle name="Normal 4 2 2 4 2 4 3" xfId="8374" xr:uid="{20768569-174D-40A4-9A7F-25676938BB96}"/>
    <cellStyle name="Normal 4 2 2 4 2 4 3 2" xfId="18754" xr:uid="{20CE6C7A-761A-46D0-96C2-AD0FF85A7D94}"/>
    <cellStyle name="Normal 4 2 2 4 2 4 4" xfId="11207" xr:uid="{DA374353-C8F8-4AE2-8C96-8538D52C51F7}"/>
    <cellStyle name="Normal 4 2 2 4 2 4 4 2" xfId="21587" xr:uid="{CFF0B452-282C-4DD8-9127-B61CE55EEAA7}"/>
    <cellStyle name="Normal 4 2 2 4 2 4 5" xfId="25394" xr:uid="{E892D505-0A99-41BD-8E5A-1F3F82763A3C}"/>
    <cellStyle name="Normal 4 2 2 4 2 4 6" xfId="13845" xr:uid="{06B5F8F0-3CB7-4B3F-9C0A-9D8FF13D20B1}"/>
    <cellStyle name="Normal 4 2 2 4 2 5" xfId="2618" xr:uid="{00000000-0005-0000-0000-000087050000}"/>
    <cellStyle name="Normal 4 2 2 4 2 5 2" xfId="5879" xr:uid="{171A5BF7-BC41-4681-85A6-995E693AE31B}"/>
    <cellStyle name="Normal 4 2 2 4 2 5 2 2" xfId="25851" xr:uid="{BE7B5EEC-EA53-42AF-B95F-D971A9CF9890}"/>
    <cellStyle name="Normal 4 2 2 4 2 5 2 3" xfId="15289" xr:uid="{85F14D3C-8ABE-4C7B-8EB9-96863347B539}"/>
    <cellStyle name="Normal 4 2 2 4 2 5 3" xfId="7742" xr:uid="{26A12828-DFE0-4715-9316-629A4B9DBE36}"/>
    <cellStyle name="Normal 4 2 2 4 2 5 3 2" xfId="18122" xr:uid="{AE099D59-17E4-4E4F-AA29-D90E573E0551}"/>
    <cellStyle name="Normal 4 2 2 4 2 5 4" xfId="10575" xr:uid="{3D7714DE-F127-4500-8005-EFFB419DAD0C}"/>
    <cellStyle name="Normal 4 2 2 4 2 5 4 2" xfId="20955" xr:uid="{38B96024-71F1-4D35-B8AD-4060713747C2}"/>
    <cellStyle name="Normal 4 2 2 4 2 5 5" xfId="25467" xr:uid="{39726886-B996-427D-9878-F32605EC1946}"/>
    <cellStyle name="Normal 4 2 2 4 2 5 6" xfId="13005" xr:uid="{F1E4B336-E499-4981-8108-CA3BBF41F09A}"/>
    <cellStyle name="Normal 4 2 2 4 2 6" xfId="2352" xr:uid="{00000000-0005-0000-0000-000082050000}"/>
    <cellStyle name="Normal 4 2 2 4 2 6 2" xfId="7478" xr:uid="{B1557CEC-49F6-4432-A9B6-3FA38E9ECDD5}"/>
    <cellStyle name="Normal 4 2 2 4 2 6 2 2" xfId="17858" xr:uid="{0E89E44A-523E-472B-943B-FA6A00816B8D}"/>
    <cellStyle name="Normal 4 2 2 4 2 6 3" xfId="10311" xr:uid="{8C71FD11-9122-4445-B3C1-70AB7805FDB4}"/>
    <cellStyle name="Normal 4 2 2 4 2 6 3 2" xfId="20691" xr:uid="{80D63F16-10E5-4DA3-A974-0043DAC15398}"/>
    <cellStyle name="Normal 4 2 2 4 2 6 4" xfId="24882" xr:uid="{3D4B304D-F455-457D-A90B-E2E5A08C7EA4}"/>
    <cellStyle name="Normal 4 2 2 4 2 6 5" xfId="15025" xr:uid="{B669BB6C-6997-4AD8-8732-EA1A33D9B286}"/>
    <cellStyle name="Normal 4 2 2 4 2 7" xfId="3893" xr:uid="{B1EFC525-476C-434F-9E37-E08229CCCE26}"/>
    <cellStyle name="Normal 4 2 2 4 2 7 2" xfId="8724" xr:uid="{FCE14AAF-D21D-4506-9395-355BAD6D8146}"/>
    <cellStyle name="Normal 4 2 2 4 2 7 2 2" xfId="19104" xr:uid="{F27D2E40-C611-4140-9B54-38E2E2EE971B}"/>
    <cellStyle name="Normal 4 2 2 4 2 7 3" xfId="11557" xr:uid="{AA35E4C3-6C6B-47D8-B322-4B463ED45D22}"/>
    <cellStyle name="Normal 4 2 2 4 2 7 3 2" xfId="21937" xr:uid="{23C4568E-9550-4B68-846A-7D11E933FE72}"/>
    <cellStyle name="Normal 4 2 2 4 2 7 4" xfId="16271" xr:uid="{6E29289B-C7EC-4ECC-B39D-909A5086C9CB}"/>
    <cellStyle name="Normal 4 2 2 4 2 8" xfId="5229" xr:uid="{50D16BA2-8008-491C-BC3B-413F344C97FB}"/>
    <cellStyle name="Normal 4 2 2 4 2 8 2" xfId="14527" xr:uid="{4C3EE0CF-CA2D-48BF-95C6-4BF5421807AC}"/>
    <cellStyle name="Normal 4 2 2 4 2 9" xfId="6980" xr:uid="{875A6027-B59C-4A05-9E65-B3598367CBD9}"/>
    <cellStyle name="Normal 4 2 2 4 2 9 2" xfId="17360" xr:uid="{31A635BB-04AE-4C97-823E-027693102A10}"/>
    <cellStyle name="Normal 4 2 2 4 3" xfId="927" xr:uid="{00000000-0005-0000-0000-000051050000}"/>
    <cellStyle name="Normal 4 2 2 4 3 2" xfId="3298" xr:uid="{00000000-0005-0000-0000-000089050000}"/>
    <cellStyle name="Normal 4 2 2 4 3 2 2" xfId="6355" xr:uid="{DB7ED969-706E-4EF0-8AEF-B44F27724A10}"/>
    <cellStyle name="Normal 4 2 2 4 3 2 2 2" xfId="23126" xr:uid="{9FE4B55D-C27F-4451-A7C1-C9A4141F9F8A}"/>
    <cellStyle name="Normal 4 2 2 4 3 2 2 3" xfId="27251" xr:uid="{CA430E71-5522-4843-98CF-6155ACFE8AD5}"/>
    <cellStyle name="Normal 4 2 2 4 3 2 2 4" xfId="15924" xr:uid="{C8B4B23E-964D-45F0-BD2E-16FB4962FA6A}"/>
    <cellStyle name="Normal 4 2 2 4 3 2 3" xfId="8377" xr:uid="{E71EE9B8-8A89-4351-94DC-B421A5A739E6}"/>
    <cellStyle name="Normal 4 2 2 4 3 2 3 2" xfId="28899" xr:uid="{8A9BB08A-E1CA-405D-AAF2-CCC73066E3DE}"/>
    <cellStyle name="Normal 4 2 2 4 3 2 3 3" xfId="18757" xr:uid="{39935B28-D386-4C98-8C09-EB303EB0DF92}"/>
    <cellStyle name="Normal 4 2 2 4 3 2 4" xfId="11210" xr:uid="{2C0893F6-16AC-4C83-9939-1FC44AAE1A9C}"/>
    <cellStyle name="Normal 4 2 2 4 3 2 4 2" xfId="21590" xr:uid="{A416532E-34D5-4011-986D-89B29049DD01}"/>
    <cellStyle name="Normal 4 2 2 4 3 2 5" xfId="23638" xr:uid="{ADB69F83-0DC2-4AB2-A25E-152CDECDF452}"/>
    <cellStyle name="Normal 4 2 2 4 3 2 6" xfId="13848" xr:uid="{A4050B32-F993-42F5-8D2A-3EA26B22D6A8}"/>
    <cellStyle name="Normal 4 2 2 4 3 3" xfId="2768" xr:uid="{00000000-0005-0000-0000-00008A050000}"/>
    <cellStyle name="Normal 4 2 2 4 3 3 2" xfId="5985" xr:uid="{D714554F-13C7-4848-82DA-F99578ED663A}"/>
    <cellStyle name="Normal 4 2 2 4 3 3 2 2" xfId="26167" xr:uid="{4A8A2886-3655-4331-8314-C7D89A290E72}"/>
    <cellStyle name="Normal 4 2 2 4 3 3 2 3" xfId="15438" xr:uid="{BC108CB3-8816-4F88-B024-2E3BE8906A44}"/>
    <cellStyle name="Normal 4 2 2 4 3 3 3" xfId="7891" xr:uid="{F9E1BE4C-D1B0-4252-8D15-CA52ECD0B49B}"/>
    <cellStyle name="Normal 4 2 2 4 3 3 3 2" xfId="18271" xr:uid="{9D3BCCF4-1B4A-4E65-BE42-0D0D7784F0B5}"/>
    <cellStyle name="Normal 4 2 2 4 3 3 4" xfId="10724" xr:uid="{F08D7AC6-7D0D-40B5-9DBE-C91C9CF97BB7}"/>
    <cellStyle name="Normal 4 2 2 4 3 3 4 2" xfId="21104" xr:uid="{8FB6AC6A-4B64-430D-A14E-25FF3B69A30F}"/>
    <cellStyle name="Normal 4 2 2 4 3 3 5" xfId="23729" xr:uid="{CF92C751-6CFD-4CA8-A398-128DAAC974AF}"/>
    <cellStyle name="Normal 4 2 2 4 3 3 6" xfId="13217" xr:uid="{E7F360B1-F7E5-46C2-A001-A68EAD7EDD58}"/>
    <cellStyle name="Normal 4 2 2 4 3 4" xfId="4182" xr:uid="{C41374AA-398E-49B6-93FD-E1A9331CDFBC}"/>
    <cellStyle name="Normal 4 2 2 4 3 4 2" xfId="8953" xr:uid="{2AE103A5-42BD-4788-B14D-BCB8209021C1}"/>
    <cellStyle name="Normal 4 2 2 4 3 4 2 2" xfId="29041" xr:uid="{1A00E0E5-F5CE-451B-9F9A-DA9C7B5273AD}"/>
    <cellStyle name="Normal 4 2 2 4 3 4 2 3" xfId="19333" xr:uid="{110560D6-4830-4636-B47C-84D0AA400F01}"/>
    <cellStyle name="Normal 4 2 2 4 3 4 3" xfId="11786" xr:uid="{4AB957CD-0568-492F-99FA-8AA901196C47}"/>
    <cellStyle name="Normal 4 2 2 4 3 4 3 2" xfId="22166" xr:uid="{959B2846-8940-444B-9242-3D2D882B8289}"/>
    <cellStyle name="Normal 4 2 2 4 3 4 4" xfId="23593" xr:uid="{85AB795E-D515-4FF1-B160-6B8D05B87815}"/>
    <cellStyle name="Normal 4 2 2 4 3 4 5" xfId="16500" xr:uid="{041B70B4-5B7D-41AE-8F55-49F80D50D331}"/>
    <cellStyle name="Normal 4 2 2 4 3 5" xfId="5231" xr:uid="{C79EFE5B-41C6-462D-B4AC-220D9794CBC6}"/>
    <cellStyle name="Normal 4 2 2 4 3 5 2" xfId="28284" xr:uid="{A131D15C-124D-4DEB-BDDF-DD0D370252B0}"/>
    <cellStyle name="Normal 4 2 2 4 3 5 3" xfId="14529" xr:uid="{239FF3B8-81F4-4B1E-8621-980706B91857}"/>
    <cellStyle name="Normal 4 2 2 4 3 6" xfId="6982" xr:uid="{13FAE052-AAAF-4089-9B8C-AC0A9A30A793}"/>
    <cellStyle name="Normal 4 2 2 4 3 6 2" xfId="17362" xr:uid="{798452EE-FFD2-46AE-A248-D50DB1B3F953}"/>
    <cellStyle name="Normal 4 2 2 4 3 7" xfId="9815" xr:uid="{F6094285-A40A-4F54-8464-644AB105B121}"/>
    <cellStyle name="Normal 4 2 2 4 3 7 2" xfId="20195" xr:uid="{E0FCD560-82AA-48F0-8626-A9CDB155C7F6}"/>
    <cellStyle name="Normal 4 2 2 4 3 8" xfId="23927" xr:uid="{B8BD615D-BCC6-44CB-97AB-FCFF8CC4069D}"/>
    <cellStyle name="Normal 4 2 2 4 3 9" xfId="12743" xr:uid="{EF6AB516-E6BA-436B-8008-52FF10DC7C72}"/>
    <cellStyle name="Normal 4 2 2 4 4" xfId="928" xr:uid="{00000000-0005-0000-0000-000052050000}"/>
    <cellStyle name="Normal 4 2 2 4 4 2" xfId="4512" xr:uid="{7F0BAE6F-8248-4C02-BF04-CC0E1E710B11}"/>
    <cellStyle name="Normal 4 2 2 4 4 2 2" xfId="9283" xr:uid="{C5A7C9DC-C510-4E40-89A9-1A786C2F8733}"/>
    <cellStyle name="Normal 4 2 2 4 4 2 2 2" xfId="29264" xr:uid="{9B6D7F25-F703-4899-B377-A6929FFA8706}"/>
    <cellStyle name="Normal 4 2 2 4 4 2 2 3" xfId="19663" xr:uid="{75DA1B32-F879-4F31-9D4A-AE0B31D392BA}"/>
    <cellStyle name="Normal 4 2 2 4 4 2 3" xfId="12116" xr:uid="{90B7D2CC-CB4E-4D61-8F2C-37CD29D6B66B}"/>
    <cellStyle name="Normal 4 2 2 4 4 2 3 2" xfId="22496" xr:uid="{12E16E5C-8897-4BE6-B2B0-329C403E707D}"/>
    <cellStyle name="Normal 4 2 2 4 4 2 4" xfId="25604" xr:uid="{95370623-BF1A-416E-987A-4E99F4F097B5}"/>
    <cellStyle name="Normal 4 2 2 4 4 2 5" xfId="16830" xr:uid="{5AF74597-6190-4DBE-B557-1DC9EE8ABB2C}"/>
    <cellStyle name="Normal 4 2 2 4 4 3" xfId="5232" xr:uid="{DC98DC4E-5DC0-4CF2-B1E2-0640CA7891F1}"/>
    <cellStyle name="Normal 4 2 2 4 4 3 2" xfId="25858" xr:uid="{39A713B4-432B-4920-8061-C58CD61DE077}"/>
    <cellStyle name="Normal 4 2 2 4 4 3 3" xfId="14530" xr:uid="{E125828D-806B-441F-8960-87D5B184F968}"/>
    <cellStyle name="Normal 4 2 2 4 4 4" xfId="6983" xr:uid="{B589063A-5A25-4BE9-873F-199C25D2C403}"/>
    <cellStyle name="Normal 4 2 2 4 4 4 2" xfId="17363" xr:uid="{5DA7FAB8-26C6-4D3C-AD00-27D33ACB7DE0}"/>
    <cellStyle name="Normal 4 2 2 4 4 5" xfId="9816" xr:uid="{5FDF8056-D649-42E6-86D3-515DFA2885AE}"/>
    <cellStyle name="Normal 4 2 2 4 4 5 2" xfId="20196" xr:uid="{9694BB31-BBB1-4DE5-AE33-972C3DB25A66}"/>
    <cellStyle name="Normal 4 2 2 4 4 6" xfId="22922" xr:uid="{38504A9F-730E-4AFE-84EC-6873EF8F377A}"/>
    <cellStyle name="Normal 4 2 2 4 4 7" xfId="13849" xr:uid="{48C4D6CF-5E56-4CE8-BED3-BA3B24319385}"/>
    <cellStyle name="Normal 4 2 2 4 5" xfId="2928" xr:uid="{00000000-0005-0000-0000-00008C050000}"/>
    <cellStyle name="Normal 4 2 2 4 5 2" xfId="6107" xr:uid="{94E986A0-9D03-4141-BAA9-6B86CD95BC63}"/>
    <cellStyle name="Normal 4 2 2 4 5 2 2" xfId="25712" xr:uid="{E5329199-FF78-4B4A-8B5D-D953DEA46CC1}"/>
    <cellStyle name="Normal 4 2 2 4 5 2 3" xfId="27965" xr:uid="{2BA4E496-5583-47CD-A334-E7ADA2E23914}"/>
    <cellStyle name="Normal 4 2 2 4 5 2 4" xfId="15585" xr:uid="{C60D9B1A-07BB-4E09-9939-2FD56421173C}"/>
    <cellStyle name="Normal 4 2 2 4 5 3" xfId="8038" xr:uid="{7DA0102F-5996-450F-A2F8-FD7CA9B9A43A}"/>
    <cellStyle name="Normal 4 2 2 4 5 3 2" xfId="28241" xr:uid="{4B0F276F-F12C-461C-96E8-541A24B9A97B}"/>
    <cellStyle name="Normal 4 2 2 4 5 3 3" xfId="18418" xr:uid="{66C3041F-BB06-46A9-8916-6826EF97BC08}"/>
    <cellStyle name="Normal 4 2 2 4 5 4" xfId="10871" xr:uid="{D17C5C4B-F940-4D53-86D1-51EE1CD3A322}"/>
    <cellStyle name="Normal 4 2 2 4 5 4 2" xfId="21251" xr:uid="{529D701B-8938-44F3-9B41-8B7D3475A218}"/>
    <cellStyle name="Normal 4 2 2 4 5 5" xfId="25270" xr:uid="{89D46EA6-8B48-4DE6-96C0-708E1778CD65}"/>
    <cellStyle name="Normal 4 2 2 4 5 6" xfId="13441" xr:uid="{0433115D-CD86-4F97-9A69-0CD7588BD6CA}"/>
    <cellStyle name="Normal 4 2 2 4 6" xfId="2455" xr:uid="{00000000-0005-0000-0000-00008D050000}"/>
    <cellStyle name="Normal 4 2 2 4 6 2" xfId="5746" xr:uid="{6B248BF3-FE3E-4975-ACF5-E79D0C31AE6B}"/>
    <cellStyle name="Normal 4 2 2 4 6 2 2" xfId="27108" xr:uid="{6D5AABAF-7EA6-482E-A3D3-B00D19E543D5}"/>
    <cellStyle name="Normal 4 2 2 4 6 2 3" xfId="15126" xr:uid="{472856FF-6085-4563-98BB-CE62A8294F52}"/>
    <cellStyle name="Normal 4 2 2 4 6 3" xfId="7579" xr:uid="{F76A5DB4-AE73-4355-9086-9B46F7852BB8}"/>
    <cellStyle name="Normal 4 2 2 4 6 3 2" xfId="17959" xr:uid="{735D299E-C6F1-4BB1-8DDD-5D65C0A2C320}"/>
    <cellStyle name="Normal 4 2 2 4 6 4" xfId="10412" xr:uid="{9021F540-409A-4C40-A5B4-87DF8A106FF3}"/>
    <cellStyle name="Normal 4 2 2 4 6 4 2" xfId="20792" xr:uid="{7220C185-106B-4FC8-9093-434972A947E8}"/>
    <cellStyle name="Normal 4 2 2 4 6 5" xfId="22676" xr:uid="{A71608BB-3685-495F-8A97-BC62EF5BA3EA}"/>
    <cellStyle name="Normal 4 2 2 4 6 6" xfId="12842" xr:uid="{0DD415B8-547E-4632-B007-51AFF8BE85A1}"/>
    <cellStyle name="Normal 4 2 2 4 7" xfId="2209" xr:uid="{00000000-0005-0000-0000-000081050000}"/>
    <cellStyle name="Normal 4 2 2 4 7 2" xfId="7335" xr:uid="{3BF7C5D6-6D70-4BAB-9DE4-9D0AB1537E19}"/>
    <cellStyle name="Normal 4 2 2 4 7 2 2" xfId="17715" xr:uid="{A5A87725-B542-456C-8C24-5938A5086B56}"/>
    <cellStyle name="Normal 4 2 2 4 7 3" xfId="10168" xr:uid="{4DC94CEA-72D3-4462-AEBD-33D0D4D37B08}"/>
    <cellStyle name="Normal 4 2 2 4 7 3 2" xfId="20548" xr:uid="{812DAA69-B456-4A1B-A0AE-237CBC55FE00}"/>
    <cellStyle name="Normal 4 2 2 4 7 4" xfId="25096" xr:uid="{59F58065-4199-4106-9A15-BD2C5391B7B0}"/>
    <cellStyle name="Normal 4 2 2 4 7 5" xfId="14882" xr:uid="{0112D7EC-2D98-4DEC-B91B-F1F848280BB9}"/>
    <cellStyle name="Normal 4 2 2 4 8" xfId="3973" xr:uid="{0ED48F26-5E12-4166-A72C-6C4C5EBBF6E1}"/>
    <cellStyle name="Normal 4 2 2 4 8 2" xfId="8796" xr:uid="{B54FB584-BA06-4EA1-8EA4-E90091879801}"/>
    <cellStyle name="Normal 4 2 2 4 8 2 2" xfId="19176" xr:uid="{43D71011-D7FA-43E6-AE67-38BB7485609A}"/>
    <cellStyle name="Normal 4 2 2 4 8 3" xfId="11629" xr:uid="{768F07F0-1087-4E61-808E-A14C0851C388}"/>
    <cellStyle name="Normal 4 2 2 4 8 3 2" xfId="22009" xr:uid="{46234296-031E-4FFD-AB74-AEB0A33D65BC}"/>
    <cellStyle name="Normal 4 2 2 4 8 4" xfId="16343" xr:uid="{EBCA9866-59FB-4AE0-99FD-11E1A4B490BA}"/>
    <cellStyle name="Normal 4 2 2 4 9" xfId="5228" xr:uid="{141EB3B9-3DBB-46EA-A0E2-EEA3709D310A}"/>
    <cellStyle name="Normal 4 2 2 4 9 2" xfId="14526" xr:uid="{5959E2D1-4D58-4EA5-A4A4-9B85D8ADCB59}"/>
    <cellStyle name="Normal 4 2 2 5" xfId="929" xr:uid="{00000000-0005-0000-0000-000053050000}"/>
    <cellStyle name="Normal 4 2 2 5 10" xfId="9817" xr:uid="{58171749-EBE0-41BC-A70E-179CEEF4D561}"/>
    <cellStyle name="Normal 4 2 2 5 10 2" xfId="20197" xr:uid="{F2D3F1B8-6D2E-44D4-A005-7B245604EB93}"/>
    <cellStyle name="Normal 4 2 2 5 11" xfId="23639" xr:uid="{4F6A9DC8-DC4E-49AC-9523-A707C70EEC77}"/>
    <cellStyle name="Normal 4 2 2 5 12" xfId="12586" xr:uid="{4A902344-3DCA-4B79-8C03-DAFE5EFE6440}"/>
    <cellStyle name="Normal 4 2 2 5 2" xfId="930" xr:uid="{00000000-0005-0000-0000-000054050000}"/>
    <cellStyle name="Normal 4 2 2 5 2 2" xfId="931" xr:uid="{00000000-0005-0000-0000-000055050000}"/>
    <cellStyle name="Normal 4 2 2 5 2 2 2" xfId="5235" xr:uid="{BB2A55E1-3D3F-4778-BABA-3D7670BAE9A7}"/>
    <cellStyle name="Normal 4 2 2 5 2 2 2 2" xfId="24780" xr:uid="{74E8F1D5-1987-43CF-86B6-92E1C1DC5CAE}"/>
    <cellStyle name="Normal 4 2 2 5 2 2 2 3" xfId="27415" xr:uid="{91A993C5-8F2D-4A39-B491-DF055DE86D3F}"/>
    <cellStyle name="Normal 4 2 2 5 2 2 2 4" xfId="14533" xr:uid="{A58CF70A-7684-468F-AF9E-72F91CDEE923}"/>
    <cellStyle name="Normal 4 2 2 5 2 2 3" xfId="6986" xr:uid="{B06B3D5D-2FFD-47A5-9374-E7A749D7EB10}"/>
    <cellStyle name="Normal 4 2 2 5 2 2 3 2" xfId="27617" xr:uid="{686F00C0-92AF-48EF-8F7F-341E1897A390}"/>
    <cellStyle name="Normal 4 2 2 5 2 2 3 3" xfId="27354" xr:uid="{702B176F-70B9-4C22-9475-A180B82C544E}"/>
    <cellStyle name="Normal 4 2 2 5 2 2 3 4" xfId="17366" xr:uid="{7DE463CC-A07F-486F-BB45-A1F85BEC3835}"/>
    <cellStyle name="Normal 4 2 2 5 2 2 4" xfId="9819" xr:uid="{D5FE8D46-57A1-4FC6-9783-A476A8A2C32E}"/>
    <cellStyle name="Normal 4 2 2 5 2 2 4 2" xfId="29413" xr:uid="{68BE820C-826A-4F57-ADEA-F7F33A39BF0A}"/>
    <cellStyle name="Normal 4 2 2 5 2 2 4 3" xfId="20199" xr:uid="{F308CD53-9FA7-4232-AE58-24B2EA28331A}"/>
    <cellStyle name="Normal 4 2 2 5 2 2 5" xfId="24679" xr:uid="{1AB2CD9D-E3DE-4EBE-B49B-256598088DFA}"/>
    <cellStyle name="Normal 4 2 2 5 2 2 6" xfId="13850" xr:uid="{D5346BBC-C88F-434A-BAD1-F6962974956D}"/>
    <cellStyle name="Normal 4 2 2 5 2 3" xfId="2769" xr:uid="{00000000-0005-0000-0000-000091050000}"/>
    <cellStyle name="Normal 4 2 2 5 2 3 2" xfId="5986" xr:uid="{4F79CE1D-FD04-4C1D-A924-F43EB3944698}"/>
    <cellStyle name="Normal 4 2 2 5 2 3 2 2" xfId="27660" xr:uid="{78AB8423-D389-4A4C-AA7F-9649141E7E78}"/>
    <cellStyle name="Normal 4 2 2 5 2 3 2 3" xfId="15439" xr:uid="{531E4F4E-25E5-4752-B345-7AB1E9CE93D1}"/>
    <cellStyle name="Normal 4 2 2 5 2 3 3" xfId="7892" xr:uid="{CF0B3C64-E9A4-45CB-A1FE-9AC51949BCF2}"/>
    <cellStyle name="Normal 4 2 2 5 2 3 3 2" xfId="18272" xr:uid="{2B965257-6DF8-4838-AC3B-96710552853B}"/>
    <cellStyle name="Normal 4 2 2 5 2 3 4" xfId="10725" xr:uid="{9D62CC09-3D0C-4422-B8FC-85CA6C106737}"/>
    <cellStyle name="Normal 4 2 2 5 2 3 4 2" xfId="21105" xr:uid="{BFCBB2F2-3BD5-4435-B291-1D9922CF1C77}"/>
    <cellStyle name="Normal 4 2 2 5 2 3 5" xfId="24430" xr:uid="{B81F789B-A9FC-42A8-8330-5722F5ED092D}"/>
    <cellStyle name="Normal 4 2 2 5 2 3 6" xfId="13219" xr:uid="{0AE12896-55C9-400E-B3AD-39B52619F1E1}"/>
    <cellStyle name="Normal 4 2 2 5 2 4" xfId="4183" xr:uid="{C65CDB0D-6C14-4C4C-87D1-96C498932E52}"/>
    <cellStyle name="Normal 4 2 2 5 2 4 2" xfId="8954" xr:uid="{AEBCDB12-132A-452C-88C9-3FC1C24CFE4E}"/>
    <cellStyle name="Normal 4 2 2 5 2 4 2 2" xfId="29042" xr:uid="{26AD6E36-E1A2-433D-A82E-BC36F2F67C15}"/>
    <cellStyle name="Normal 4 2 2 5 2 4 2 3" xfId="19334" xr:uid="{C7C432BD-09CF-4123-8F42-D072425FBBA1}"/>
    <cellStyle name="Normal 4 2 2 5 2 4 3" xfId="11787" xr:uid="{A55D2D27-6739-4D76-82E6-630FED310E41}"/>
    <cellStyle name="Normal 4 2 2 5 2 4 3 2" xfId="22167" xr:uid="{321A2C97-4639-4556-BBDC-487AF3689163}"/>
    <cellStyle name="Normal 4 2 2 5 2 4 4" xfId="25058" xr:uid="{1F29A50C-4EA9-4D04-AC66-CEF83CD20367}"/>
    <cellStyle name="Normal 4 2 2 5 2 4 5" xfId="16501" xr:uid="{440D7215-C38F-4516-A4CE-2A597E91CD6C}"/>
    <cellStyle name="Normal 4 2 2 5 2 5" xfId="5234" xr:uid="{5B25C12D-A192-48CA-AC6B-FE90824957C4}"/>
    <cellStyle name="Normal 4 2 2 5 2 5 2" xfId="26476" xr:uid="{783D4596-487B-4E3C-BB7C-A9BBBD3AC4AA}"/>
    <cellStyle name="Normal 4 2 2 5 2 5 3" xfId="14532" xr:uid="{3D001904-949B-4072-A028-E4CB6746FFCE}"/>
    <cellStyle name="Normal 4 2 2 5 2 6" xfId="6985" xr:uid="{45EC6BC5-5E6F-4537-B521-428A8AFBB9A5}"/>
    <cellStyle name="Normal 4 2 2 5 2 6 2" xfId="17365" xr:uid="{862A1209-6E22-4B39-845A-AFB905B8255E}"/>
    <cellStyle name="Normal 4 2 2 5 2 7" xfId="9818" xr:uid="{AAC5116F-CB34-4B2F-8E39-FFF7ED7A0A97}"/>
    <cellStyle name="Normal 4 2 2 5 2 7 2" xfId="20198" xr:uid="{7412C043-D4CC-480B-86F4-33890837420C}"/>
    <cellStyle name="Normal 4 2 2 5 2 8" xfId="24650" xr:uid="{88F5A006-EB78-4F59-BF5B-E07823D4D7C3}"/>
    <cellStyle name="Normal 4 2 2 5 2 9" xfId="12744" xr:uid="{431D2F21-2C4D-4F5F-BA8F-7DD2E2FAB5CD}"/>
    <cellStyle name="Normal 4 2 2 5 3" xfId="932" xr:uid="{00000000-0005-0000-0000-000056050000}"/>
    <cellStyle name="Normal 4 2 2 5 3 2" xfId="4513" xr:uid="{E049B8BE-D8B3-4C11-B71A-CECFADEA9B46}"/>
    <cellStyle name="Normal 4 2 2 5 3 2 2" xfId="9284" xr:uid="{59266FD9-2CBC-409D-BE2A-DADD88089D21}"/>
    <cellStyle name="Normal 4 2 2 5 3 2 2 2" xfId="29265" xr:uid="{8F65F3E8-198E-4DC9-B2F5-2F429F94C8C2}"/>
    <cellStyle name="Normal 4 2 2 5 3 2 2 3" xfId="19664" xr:uid="{171404A7-91D5-4668-BD99-3D813849E06B}"/>
    <cellStyle name="Normal 4 2 2 5 3 2 3" xfId="12117" xr:uid="{729A547F-B580-400E-A1FF-6F5B18CD426C}"/>
    <cellStyle name="Normal 4 2 2 5 3 2 3 2" xfId="22497" xr:uid="{0D8505EA-1315-4A5E-B875-2CCF2ABF7183}"/>
    <cellStyle name="Normal 4 2 2 5 3 2 4" xfId="23437" xr:uid="{05B6868B-10CB-4611-8174-C49205B1C086}"/>
    <cellStyle name="Normal 4 2 2 5 3 2 5" xfId="16831" xr:uid="{04DF7987-3D04-4196-95B7-14D3FE0348E2}"/>
    <cellStyle name="Normal 4 2 2 5 3 3" xfId="5236" xr:uid="{D0DC0D79-6B0D-42F4-8359-B63BD6B67808}"/>
    <cellStyle name="Normal 4 2 2 5 3 3 2" xfId="23029" xr:uid="{6C72D273-C781-4929-9BDC-EC14BA3726CA}"/>
    <cellStyle name="Normal 4 2 2 5 3 3 3" xfId="27282" xr:uid="{FEC6DF22-1838-4905-B289-846F6F736681}"/>
    <cellStyle name="Normal 4 2 2 5 3 3 4" xfId="14534" xr:uid="{9362DCF5-4498-4EE8-8D1C-A467273DD596}"/>
    <cellStyle name="Normal 4 2 2 5 3 4" xfId="6987" xr:uid="{901345E2-1587-469C-939D-B36370FF6A42}"/>
    <cellStyle name="Normal 4 2 2 5 3 4 2" xfId="25625" xr:uid="{3D7F0D0C-9321-4763-AD34-9EF0AE3FF06C}"/>
    <cellStyle name="Normal 4 2 2 5 3 4 3" xfId="28580" xr:uid="{63F75DC7-B827-4F4B-831E-0EB2CFD23B86}"/>
    <cellStyle name="Normal 4 2 2 5 3 4 4" xfId="17367" xr:uid="{8DCB8E37-B49A-46AC-82EB-538434DD6566}"/>
    <cellStyle name="Normal 4 2 2 5 3 5" xfId="9820" xr:uid="{22B8E61A-940A-44EF-A67B-1FEF8E888503}"/>
    <cellStyle name="Normal 4 2 2 5 3 5 2" xfId="29414" xr:uid="{8E69B30C-E9F1-4BF1-A24F-F3AC703D1500}"/>
    <cellStyle name="Normal 4 2 2 5 3 5 3" xfId="20200" xr:uid="{AC92B244-EF5E-4695-B110-FEA706E96ED0}"/>
    <cellStyle name="Normal 4 2 2 5 3 6" xfId="23036" xr:uid="{B1C54EFA-4EE1-4FC3-8C1B-3F4ED1734102}"/>
    <cellStyle name="Normal 4 2 2 5 3 7" xfId="13851" xr:uid="{BAFA886D-9DEC-4C30-B41C-4298CE465B14}"/>
    <cellStyle name="Normal 4 2 2 5 4" xfId="933" xr:uid="{00000000-0005-0000-0000-000057050000}"/>
    <cellStyle name="Normal 4 2 2 5 4 2" xfId="5237" xr:uid="{FBF7B6F4-DCA5-464C-A60C-8751E1E408E9}"/>
    <cellStyle name="Normal 4 2 2 5 4 2 2" xfId="24703" xr:uid="{C7485AA5-B669-4551-9315-FC080ED8CFEA}"/>
    <cellStyle name="Normal 4 2 2 5 4 2 3" xfId="26233" xr:uid="{6AD5F11A-EA59-4309-8090-DC567E72943C}"/>
    <cellStyle name="Normal 4 2 2 5 4 2 4" xfId="14535" xr:uid="{7ECE356E-313B-42CB-A1D3-FCC2375DFF9A}"/>
    <cellStyle name="Normal 4 2 2 5 4 3" xfId="6988" xr:uid="{E84AAD02-12D7-498D-988A-7DE82B4F9F15}"/>
    <cellStyle name="Normal 4 2 2 5 4 3 2" xfId="27045" xr:uid="{699BE569-BFB6-4A74-9F07-4D458083C0BC}"/>
    <cellStyle name="Normal 4 2 2 5 4 3 3" xfId="17368" xr:uid="{A1361F66-D4AA-4CF8-9DAD-7AD2D9E3D438}"/>
    <cellStyle name="Normal 4 2 2 5 4 4" xfId="9821" xr:uid="{BE39222B-A1CF-424C-B8B8-0E83D50105AB}"/>
    <cellStyle name="Normal 4 2 2 5 4 4 2" xfId="20201" xr:uid="{E020F430-1093-46F8-9E00-662975A4E683}"/>
    <cellStyle name="Normal 4 2 2 5 4 5" xfId="24315" xr:uid="{31FBF425-6E7C-4A0E-B0B8-02059FDD6E19}"/>
    <cellStyle name="Normal 4 2 2 5 4 6" xfId="13442" xr:uid="{1695C9F3-8203-4C46-A191-BA26B2A9EFE9}"/>
    <cellStyle name="Normal 4 2 2 5 5" xfId="2515" xr:uid="{00000000-0005-0000-0000-000094050000}"/>
    <cellStyle name="Normal 4 2 2 5 5 2" xfId="5792" xr:uid="{77BAEC64-5E37-4042-98C2-8298A57D0226}"/>
    <cellStyle name="Normal 4 2 2 5 5 2 2" xfId="27529" xr:uid="{AD85F3C9-B223-4255-90FB-AD6300F365A0}"/>
    <cellStyle name="Normal 4 2 2 5 5 2 3" xfId="15186" xr:uid="{3C121F72-D4F8-4D10-8449-508995BBCF3A}"/>
    <cellStyle name="Normal 4 2 2 5 5 3" xfId="7639" xr:uid="{F8DB22E3-7B6D-4144-802D-7AA035B0A0EE}"/>
    <cellStyle name="Normal 4 2 2 5 5 3 2" xfId="18019" xr:uid="{A4DF8C86-0048-4F64-8F80-FAD5B89C41FF}"/>
    <cellStyle name="Normal 4 2 2 5 5 4" xfId="10472" xr:uid="{8C3DC2F1-19B5-4410-B4B5-C002ABC268E2}"/>
    <cellStyle name="Normal 4 2 2 5 5 4 2" xfId="20852" xr:uid="{CF407E97-4759-4A15-ABD7-8BBA39E492D5}"/>
    <cellStyle name="Normal 4 2 2 5 5 5" xfId="24481" xr:uid="{8D7EE892-8887-495A-A9A0-AD53852F641B}"/>
    <cellStyle name="Normal 4 2 2 5 5 6" xfId="12902" xr:uid="{D6A48E63-4E4B-45EA-A18E-8440363B7741}"/>
    <cellStyle name="Normal 4 2 2 5 6" xfId="2353" xr:uid="{00000000-0005-0000-0000-00008E050000}"/>
    <cellStyle name="Normal 4 2 2 5 6 2" xfId="7479" xr:uid="{DB22DD5E-9B79-40A0-9C8D-3FA9C2E3A5B5}"/>
    <cellStyle name="Normal 4 2 2 5 6 2 2" xfId="28092" xr:uid="{71BE59F2-93C1-40BC-814A-90D10CD9E6F6}"/>
    <cellStyle name="Normal 4 2 2 5 6 2 3" xfId="17859" xr:uid="{F9370712-E4E1-4873-B0F5-71AD2E79E593}"/>
    <cellStyle name="Normal 4 2 2 5 6 3" xfId="10312" xr:uid="{EFD862F5-19BF-4263-BCA2-5A933F86B82B}"/>
    <cellStyle name="Normal 4 2 2 5 6 3 2" xfId="20692" xr:uid="{41724785-511B-42F5-800E-97FAF9D83914}"/>
    <cellStyle name="Normal 4 2 2 5 6 4" xfId="23717" xr:uid="{D1BE1319-0532-4686-98EF-6512B4ADDEDD}"/>
    <cellStyle name="Normal 4 2 2 5 6 5" xfId="15026" xr:uid="{7E22B584-62AC-47F9-A90D-CB5E498CB451}"/>
    <cellStyle name="Normal 4 2 2 5 7" xfId="3974" xr:uid="{C4ACFCEF-14B3-40AE-ABFF-B000279843F1}"/>
    <cellStyle name="Normal 4 2 2 5 7 2" xfId="8797" xr:uid="{C5D84EDB-E9B5-4072-9365-B9F8F88EE448}"/>
    <cellStyle name="Normal 4 2 2 5 7 2 2" xfId="19177" xr:uid="{9E213812-8C20-4C0B-BA78-7AFC9E58DEB3}"/>
    <cellStyle name="Normal 4 2 2 5 7 3" xfId="11630" xr:uid="{C23ADEDA-2837-47F1-9E98-FDE60199FEC2}"/>
    <cellStyle name="Normal 4 2 2 5 7 3 2" xfId="22010" xr:uid="{2254D8D2-FDA5-4C97-B63B-61350D6E97E8}"/>
    <cellStyle name="Normal 4 2 2 5 7 4" xfId="28327" xr:uid="{9E80C560-B7C3-4DF8-8EF7-1A19A15D5A9C}"/>
    <cellStyle name="Normal 4 2 2 5 7 5" xfId="16344" xr:uid="{4A3E1B43-F1F0-4F84-A199-892F3592355D}"/>
    <cellStyle name="Normal 4 2 2 5 8" xfId="5233" xr:uid="{99EDCC47-7759-4792-8EE3-30957819F237}"/>
    <cellStyle name="Normal 4 2 2 5 8 2" xfId="14531" xr:uid="{05C04DB2-3738-498B-8248-64DBEBF26A1B}"/>
    <cellStyle name="Normal 4 2 2 5 9" xfId="6984" xr:uid="{7234C7C5-2619-42B4-9EBE-929194430821}"/>
    <cellStyle name="Normal 4 2 2 5 9 2" xfId="17364" xr:uid="{5C19578B-13BB-4230-930C-8CB16E58F99E}"/>
    <cellStyle name="Normal 4 2 2 6" xfId="934" xr:uid="{00000000-0005-0000-0000-000058050000}"/>
    <cellStyle name="Normal 4 2 2 6 10" xfId="9822" xr:uid="{2561D18D-4E72-4AE6-AA97-22DF5CAF4D20}"/>
    <cellStyle name="Normal 4 2 2 6 10 2" xfId="20202" xr:uid="{DD89E622-D3D6-4B3E-B7AD-5A25DA26FF2A}"/>
    <cellStyle name="Normal 4 2 2 6 11" xfId="23590" xr:uid="{11A9B7DB-80B6-4EA4-A830-7E6CBC498292}"/>
    <cellStyle name="Normal 4 2 2 6 12" xfId="12587" xr:uid="{E2F84217-4F6D-4768-A087-B3CEB335A4E4}"/>
    <cellStyle name="Normal 4 2 2 6 2" xfId="935" xr:uid="{00000000-0005-0000-0000-000059050000}"/>
    <cellStyle name="Normal 4 2 2 6 2 2" xfId="936" xr:uid="{00000000-0005-0000-0000-00005A050000}"/>
    <cellStyle name="Normal 4 2 2 6 2 2 2" xfId="5240" xr:uid="{6F5B2623-C032-414D-8BC1-BDCFC1F6835C}"/>
    <cellStyle name="Normal 4 2 2 6 2 2 2 2" xfId="22743" xr:uid="{09CD513C-488E-4419-97B1-B67AF03D62BA}"/>
    <cellStyle name="Normal 4 2 2 6 2 2 2 3" xfId="27580" xr:uid="{DFB8FFD9-D5C8-4DA4-8614-F96625D45145}"/>
    <cellStyle name="Normal 4 2 2 6 2 2 2 4" xfId="14538" xr:uid="{A5EF2391-BEAF-477E-8940-36D03BE1E800}"/>
    <cellStyle name="Normal 4 2 2 6 2 2 3" xfId="6991" xr:uid="{95F4974A-894F-4860-8699-13AB1BEB70AB}"/>
    <cellStyle name="Normal 4 2 2 6 2 2 3 2" xfId="27618" xr:uid="{ED699511-B2B0-4ECF-BFA3-495CB59F5F4E}"/>
    <cellStyle name="Normal 4 2 2 6 2 2 3 3" xfId="26660" xr:uid="{EF9AA21E-2E22-4858-8F3D-7B1CA787E389}"/>
    <cellStyle name="Normal 4 2 2 6 2 2 3 4" xfId="17371" xr:uid="{5F93B48C-62FE-4CC8-ADE3-9E2B782D49B9}"/>
    <cellStyle name="Normal 4 2 2 6 2 2 4" xfId="9824" xr:uid="{1D8DD49B-3C79-41E4-9C8F-9484788576C5}"/>
    <cellStyle name="Normal 4 2 2 6 2 2 4 2" xfId="29415" xr:uid="{CCD0D234-5A2B-4730-A0F9-0150433F8D5E}"/>
    <cellStyle name="Normal 4 2 2 6 2 2 4 3" xfId="20204" xr:uid="{C31C3F99-CC06-43B0-A424-4AF2C4049761}"/>
    <cellStyle name="Normal 4 2 2 6 2 2 5" xfId="24361" xr:uid="{4C68074B-E687-4033-8FEB-9F77E550AE00}"/>
    <cellStyle name="Normal 4 2 2 6 2 2 6" xfId="13852" xr:uid="{DAA0A645-9EEE-48A8-AF04-A76D1DCAD4DD}"/>
    <cellStyle name="Normal 4 2 2 6 2 3" xfId="2770" xr:uid="{00000000-0005-0000-0000-000098050000}"/>
    <cellStyle name="Normal 4 2 2 6 2 3 2" xfId="5987" xr:uid="{77158A41-DC44-4BAC-82C0-46E3F59185DA}"/>
    <cellStyle name="Normal 4 2 2 6 2 3 2 2" xfId="26907" xr:uid="{B6EF9791-E7B2-44FD-ACE6-D90AB1367990}"/>
    <cellStyle name="Normal 4 2 2 6 2 3 2 3" xfId="15440" xr:uid="{3320EA68-7558-45B0-AFEC-B1ADC52F4049}"/>
    <cellStyle name="Normal 4 2 2 6 2 3 3" xfId="7893" xr:uid="{44AC1D0C-A867-43BA-A801-5D1DFE078152}"/>
    <cellStyle name="Normal 4 2 2 6 2 3 3 2" xfId="18273" xr:uid="{8879CEAB-EFBF-4490-9446-1A37C0675D06}"/>
    <cellStyle name="Normal 4 2 2 6 2 3 4" xfId="10726" xr:uid="{FC74A597-35EC-4AFA-97DC-58E59BEF5AB2}"/>
    <cellStyle name="Normal 4 2 2 6 2 3 4 2" xfId="21106" xr:uid="{6F74B78A-DFE0-4366-8219-445536C6F776}"/>
    <cellStyle name="Normal 4 2 2 6 2 3 5" xfId="25358" xr:uid="{5DD0AF5D-8B3F-444E-AA6A-9DCDDE37FF46}"/>
    <cellStyle name="Normal 4 2 2 6 2 3 6" xfId="13220" xr:uid="{9A48E49D-3543-4A53-84C3-D924CEF31E0D}"/>
    <cellStyle name="Normal 4 2 2 6 2 4" xfId="4184" xr:uid="{4A600C20-B7B2-4CC1-8893-32A614127785}"/>
    <cellStyle name="Normal 4 2 2 6 2 4 2" xfId="8955" xr:uid="{EA0D9F9D-E07C-4CB9-BE3E-87351E77F228}"/>
    <cellStyle name="Normal 4 2 2 6 2 4 2 2" xfId="29043" xr:uid="{2DBA315C-5C30-47D3-A2FB-DEF876A68A13}"/>
    <cellStyle name="Normal 4 2 2 6 2 4 2 3" xfId="19335" xr:uid="{975FDC66-83DC-45C1-BC2E-40F9A9AC5561}"/>
    <cellStyle name="Normal 4 2 2 6 2 4 3" xfId="11788" xr:uid="{CA5CD5B8-C598-4FC7-9B17-45027E2B06BD}"/>
    <cellStyle name="Normal 4 2 2 6 2 4 3 2" xfId="22168" xr:uid="{A0187298-99B6-4651-BD1A-6C1C79138CB1}"/>
    <cellStyle name="Normal 4 2 2 6 2 4 4" xfId="23964" xr:uid="{388895BE-FD39-4AF5-B105-8FDC92A42E0B}"/>
    <cellStyle name="Normal 4 2 2 6 2 4 5" xfId="16502" xr:uid="{C5169F37-8B69-4859-8714-687CB20A635B}"/>
    <cellStyle name="Normal 4 2 2 6 2 5" xfId="5239" xr:uid="{662E116E-9EC3-4A06-979B-4EFE42AE6890}"/>
    <cellStyle name="Normal 4 2 2 6 2 5 2" xfId="28372" xr:uid="{70454BAD-28A9-4101-AE6B-D9ED288DDA2B}"/>
    <cellStyle name="Normal 4 2 2 6 2 5 3" xfId="14537" xr:uid="{5187D604-5B23-4136-BC05-65A19767659B}"/>
    <cellStyle name="Normal 4 2 2 6 2 6" xfId="6990" xr:uid="{FF310834-285A-481B-9925-936D55C32865}"/>
    <cellStyle name="Normal 4 2 2 6 2 6 2" xfId="17370" xr:uid="{3DB2F12C-026A-4A45-B982-D32BF14048DC}"/>
    <cellStyle name="Normal 4 2 2 6 2 7" xfId="9823" xr:uid="{ECA44F94-06E9-4180-9BDD-88E77CCD4115}"/>
    <cellStyle name="Normal 4 2 2 6 2 7 2" xfId="20203" xr:uid="{E0440E39-4A6D-45F4-8B3C-3D4577E20CFE}"/>
    <cellStyle name="Normal 4 2 2 6 2 8" xfId="22932" xr:uid="{1FA73B3E-1D31-499C-8A57-0C8195DC023A}"/>
    <cellStyle name="Normal 4 2 2 6 2 9" xfId="12745" xr:uid="{F073804B-386A-4A13-9194-C1CB16759E4B}"/>
    <cellStyle name="Normal 4 2 2 6 3" xfId="937" xr:uid="{00000000-0005-0000-0000-00005B050000}"/>
    <cellStyle name="Normal 4 2 2 6 3 2" xfId="4514" xr:uid="{3C535D30-4F3D-46CB-AFA7-72D4C11D4890}"/>
    <cellStyle name="Normal 4 2 2 6 3 2 2" xfId="9285" xr:uid="{9A792B1F-E3F2-44F4-BC2C-B5A5BE9CC4A8}"/>
    <cellStyle name="Normal 4 2 2 6 3 2 2 2" xfId="29266" xr:uid="{8CF39A1A-A244-4345-BA53-8293D37B0FDB}"/>
    <cellStyle name="Normal 4 2 2 6 3 2 2 3" xfId="19665" xr:uid="{2A9B5CC3-3017-488E-97D0-098DAD78554D}"/>
    <cellStyle name="Normal 4 2 2 6 3 2 3" xfId="12118" xr:uid="{1A834563-6AB8-48AC-BECC-0CB2AF0093DD}"/>
    <cellStyle name="Normal 4 2 2 6 3 2 3 2" xfId="22498" xr:uid="{7C83541A-4FC0-4BB7-82C5-06FE99E97000}"/>
    <cellStyle name="Normal 4 2 2 6 3 2 4" xfId="24962" xr:uid="{F3290EC6-C128-4396-83B4-C190E6F07075}"/>
    <cellStyle name="Normal 4 2 2 6 3 2 5" xfId="16832" xr:uid="{2607B29E-3790-41F8-B887-50EC8B36D73A}"/>
    <cellStyle name="Normal 4 2 2 6 3 3" xfId="5241" xr:uid="{90D8FC7C-E81B-4DA4-BA7F-0935FFDDE95B}"/>
    <cellStyle name="Normal 4 2 2 6 3 3 2" xfId="26822" xr:uid="{4FF99E2A-6C61-4C03-ACCE-44D4D0A6E67D}"/>
    <cellStyle name="Normal 4 2 2 6 3 3 3" xfId="27486" xr:uid="{2C8E640E-2B5A-4837-A3E7-41231A33D013}"/>
    <cellStyle name="Normal 4 2 2 6 3 3 4" xfId="14539" xr:uid="{AE953FB9-649F-4C31-9347-AD2DA4997FA0}"/>
    <cellStyle name="Normal 4 2 2 6 3 4" xfId="6992" xr:uid="{3C5B5C16-8376-49F8-B0CB-5AB1F34D0DFB}"/>
    <cellStyle name="Normal 4 2 2 6 3 4 2" xfId="27285" xr:uid="{3980CFEC-2FE6-4C5C-BED4-9B7570AFD8E2}"/>
    <cellStyle name="Normal 4 2 2 6 3 4 3" xfId="27272" xr:uid="{862D206E-6C31-4D59-A121-52856B57CFD7}"/>
    <cellStyle name="Normal 4 2 2 6 3 4 4" xfId="17372" xr:uid="{550094BF-19E4-4FD0-8B2B-5979CB7F0FF3}"/>
    <cellStyle name="Normal 4 2 2 6 3 5" xfId="9825" xr:uid="{CEB9C7F4-F0A1-4722-B955-5F2C1D176CBB}"/>
    <cellStyle name="Normal 4 2 2 6 3 5 2" xfId="29416" xr:uid="{26618566-766D-4872-8583-5618A3E842C7}"/>
    <cellStyle name="Normal 4 2 2 6 3 5 3" xfId="20205" xr:uid="{B3B95895-399D-4E1D-BF34-EA2962EEC19E}"/>
    <cellStyle name="Normal 4 2 2 6 3 6" xfId="24230" xr:uid="{514BFD68-60B8-4E2A-BEBA-EB6872B3289A}"/>
    <cellStyle name="Normal 4 2 2 6 3 7" xfId="13853" xr:uid="{5C8A8026-B8CF-48C7-B291-F159243D9733}"/>
    <cellStyle name="Normal 4 2 2 6 4" xfId="938" xr:uid="{00000000-0005-0000-0000-00005C050000}"/>
    <cellStyle name="Normal 4 2 2 6 4 2" xfId="5242" xr:uid="{8B7500D1-1045-40FB-A876-21499B7F35D7}"/>
    <cellStyle name="Normal 4 2 2 6 4 2 2" xfId="23326" xr:uid="{9F3982A5-F9A4-42BF-94FD-1144EC865199}"/>
    <cellStyle name="Normal 4 2 2 6 4 2 3" xfId="26270" xr:uid="{0A351F3D-29E9-459A-BE2F-2BDA2C34C3E0}"/>
    <cellStyle name="Normal 4 2 2 6 4 2 4" xfId="14540" xr:uid="{E29ABD2C-8DF0-401D-B148-402D0B0DBC6B}"/>
    <cellStyle name="Normal 4 2 2 6 4 3" xfId="6993" xr:uid="{4F566D0D-B754-4C10-8F65-41EB9DAD07DA}"/>
    <cellStyle name="Normal 4 2 2 6 4 3 2" xfId="27219" xr:uid="{A972ADBB-CA94-4267-9428-02104DFCED14}"/>
    <cellStyle name="Normal 4 2 2 6 4 3 3" xfId="17373" xr:uid="{F7CBC127-F930-4B83-8A23-AF06F29B60B2}"/>
    <cellStyle name="Normal 4 2 2 6 4 4" xfId="9826" xr:uid="{EA920DFB-FD30-4FB8-BCE4-997A3CE84931}"/>
    <cellStyle name="Normal 4 2 2 6 4 4 2" xfId="20206" xr:uid="{FAE1C70A-5106-450B-8D57-D90B25E4D0FB}"/>
    <cellStyle name="Normal 4 2 2 6 4 5" xfId="23582" xr:uid="{ECD4C5CC-E49D-4568-8896-C362906263EC}"/>
    <cellStyle name="Normal 4 2 2 6 4 6" xfId="13443" xr:uid="{6CB2BAB9-19E6-4059-BDB0-2427D88FA990}"/>
    <cellStyle name="Normal 4 2 2 6 5" xfId="2578" xr:uid="{00000000-0005-0000-0000-00009B050000}"/>
    <cellStyle name="Normal 4 2 2 6 5 2" xfId="5842" xr:uid="{BB13DED3-5EA3-43B9-963D-8ACB59D162CF}"/>
    <cellStyle name="Normal 4 2 2 6 5 2 2" xfId="26839" xr:uid="{437FD476-A855-46B3-934E-248641D8A05B}"/>
    <cellStyle name="Normal 4 2 2 6 5 2 3" xfId="15249" xr:uid="{693E8A13-DBC6-4777-94D9-DF3033BB3255}"/>
    <cellStyle name="Normal 4 2 2 6 5 3" xfId="7702" xr:uid="{D062841D-12D1-4B74-8218-F4536D4677E6}"/>
    <cellStyle name="Normal 4 2 2 6 5 3 2" xfId="18082" xr:uid="{F8220E91-E151-48CE-B448-569CB90D494F}"/>
    <cellStyle name="Normal 4 2 2 6 5 4" xfId="10535" xr:uid="{DD7E7BC7-C813-4AA2-801A-51231DD1A7A6}"/>
    <cellStyle name="Normal 4 2 2 6 5 4 2" xfId="20915" xr:uid="{16A8D1CD-5EC0-4376-BDD5-9CC83AA89412}"/>
    <cellStyle name="Normal 4 2 2 6 5 5" xfId="24970" xr:uid="{6D93BF68-17F3-41CB-9DDA-E8C0E8DEE6BD}"/>
    <cellStyle name="Normal 4 2 2 6 5 6" xfId="12965" xr:uid="{1B54A201-D8DB-4CA1-9906-E4EF9C822C61}"/>
    <cellStyle name="Normal 4 2 2 6 6" xfId="2354" xr:uid="{00000000-0005-0000-0000-000095050000}"/>
    <cellStyle name="Normal 4 2 2 6 6 2" xfId="7480" xr:uid="{FAEF91AF-9211-4435-A837-B87E36160B8C}"/>
    <cellStyle name="Normal 4 2 2 6 6 2 2" xfId="26930" xr:uid="{5B19A4BC-3F78-4EE6-8F92-C8895AE3E6EA}"/>
    <cellStyle name="Normal 4 2 2 6 6 2 3" xfId="17860" xr:uid="{5525B37D-CB38-447D-85B6-6EE5E847F0DC}"/>
    <cellStyle name="Normal 4 2 2 6 6 3" xfId="10313" xr:uid="{DA2AEF52-F208-4F89-A091-302F21486427}"/>
    <cellStyle name="Normal 4 2 2 6 6 3 2" xfId="20693" xr:uid="{B4B6196F-62E2-4FDD-996A-245C9E1D4C98}"/>
    <cellStyle name="Normal 4 2 2 6 6 4" xfId="23031" xr:uid="{09ED6ABB-BDED-4F80-B8BB-8E7246681CA1}"/>
    <cellStyle name="Normal 4 2 2 6 6 5" xfId="15027" xr:uid="{C22F411D-7C67-4A71-B13B-8EE2229526A0}"/>
    <cellStyle name="Normal 4 2 2 6 7" xfId="3975" xr:uid="{3C44D71E-0ED7-4B64-B21F-FB171EDB30F8}"/>
    <cellStyle name="Normal 4 2 2 6 7 2" xfId="8798" xr:uid="{CDB8CAFA-399C-4118-97FE-5516055D49DA}"/>
    <cellStyle name="Normal 4 2 2 6 7 2 2" xfId="19178" xr:uid="{285168F4-5223-4535-A0CE-271C75819637}"/>
    <cellStyle name="Normal 4 2 2 6 7 3" xfId="11631" xr:uid="{A488E30D-91C2-44D5-AB3E-7785E8398C46}"/>
    <cellStyle name="Normal 4 2 2 6 7 3 2" xfId="22011" xr:uid="{F707871D-780D-4C95-B221-B241EF4E1839}"/>
    <cellStyle name="Normal 4 2 2 6 7 4" xfId="27575" xr:uid="{36575FDE-8F80-4BA2-AC5B-6CB7E45CBDEC}"/>
    <cellStyle name="Normal 4 2 2 6 7 5" xfId="16345" xr:uid="{AFC830DC-84AB-4ED2-BEE4-C2ADF3452D36}"/>
    <cellStyle name="Normal 4 2 2 6 8" xfId="5238" xr:uid="{5BDB20EC-E8E3-44DF-84B7-9AFAC17D679F}"/>
    <cellStyle name="Normal 4 2 2 6 8 2" xfId="14536" xr:uid="{7843AA79-BD79-4A07-84FF-0BAB2ADCF180}"/>
    <cellStyle name="Normal 4 2 2 6 9" xfId="6989" xr:uid="{7A743304-F793-4464-8858-A840A2C99EAD}"/>
    <cellStyle name="Normal 4 2 2 6 9 2" xfId="17369" xr:uid="{2C470E94-78DF-49F4-ADD7-DE0028853463}"/>
    <cellStyle name="Normal 4 2 2 7" xfId="939" xr:uid="{00000000-0005-0000-0000-00005D050000}"/>
    <cellStyle name="Normal 4 2 2 7 10" xfId="12588" xr:uid="{F487EBE3-2457-4BE7-A555-B738C8F4B1CC}"/>
    <cellStyle name="Normal 4 2 2 7 2" xfId="940" xr:uid="{00000000-0005-0000-0000-00005E050000}"/>
    <cellStyle name="Normal 4 2 2 7 2 2" xfId="2929" xr:uid="{00000000-0005-0000-0000-00009E050000}"/>
    <cellStyle name="Normal 4 2 2 7 2 2 2" xfId="6108" xr:uid="{57C0A4CB-A731-4894-954B-67C4835C67DD}"/>
    <cellStyle name="Normal 4 2 2 7 2 2 2 2" xfId="28550" xr:uid="{00EB9B60-60AE-47DF-87FC-A929CF3ECBC9}"/>
    <cellStyle name="Normal 4 2 2 7 2 2 2 3" xfId="28559" xr:uid="{0D04EC90-A42A-42BA-BEC8-C572A8A71233}"/>
    <cellStyle name="Normal 4 2 2 7 2 2 2 4" xfId="15586" xr:uid="{989D8687-E2BC-414E-B06B-B1EEA33901DE}"/>
    <cellStyle name="Normal 4 2 2 7 2 2 3" xfId="8039" xr:uid="{E11D03F5-4B64-441A-B3A8-AF846F4FD19D}"/>
    <cellStyle name="Normal 4 2 2 7 2 2 3 2" xfId="28545" xr:uid="{B1383DD4-151F-44B8-845C-866CCE70ABA6}"/>
    <cellStyle name="Normal 4 2 2 7 2 2 3 3" xfId="18419" xr:uid="{0D9E908E-557F-4CB0-8D4D-439C683CD112}"/>
    <cellStyle name="Normal 4 2 2 7 2 2 4" xfId="10872" xr:uid="{CD1F0151-0780-4C32-A907-04B6AC3F91C0}"/>
    <cellStyle name="Normal 4 2 2 7 2 2 4 2" xfId="21252" xr:uid="{E173457F-7059-4390-9D22-FBD5B29E91A9}"/>
    <cellStyle name="Normal 4 2 2 7 2 2 5" xfId="24334" xr:uid="{9B020136-7BA9-4ECA-901B-0B93B9691C85}"/>
    <cellStyle name="Normal 4 2 2 7 2 2 6" xfId="13444" xr:uid="{CB385DE0-E6B5-435B-8AB0-FC43CF144F09}"/>
    <cellStyle name="Normal 4 2 2 7 2 3" xfId="5244" xr:uid="{D04BEBCB-D9B3-46E7-9F67-2B62050C65D8}"/>
    <cellStyle name="Normal 4 2 2 7 2 3 2" xfId="22814" xr:uid="{6EC1EBB6-14EB-46B1-B179-3A987D46FA48}"/>
    <cellStyle name="Normal 4 2 2 7 2 3 3" xfId="27002" xr:uid="{BABBEF22-2173-49D7-B125-D2184A702964}"/>
    <cellStyle name="Normal 4 2 2 7 2 3 4" xfId="14542" xr:uid="{BD1DD18D-ADD1-4FCB-9B93-1322F539C844}"/>
    <cellStyle name="Normal 4 2 2 7 2 4" xfId="6995" xr:uid="{86F6412A-F37C-4495-A69A-3EA4E32F3A34}"/>
    <cellStyle name="Normal 4 2 2 7 2 4 2" xfId="26234" xr:uid="{FEE8BE2B-87B2-4DAA-9A76-C334EC6AE9DB}"/>
    <cellStyle name="Normal 4 2 2 7 2 4 3" xfId="28378" xr:uid="{EA9DC767-E875-4F33-9676-DFF1AE133D23}"/>
    <cellStyle name="Normal 4 2 2 7 2 4 4" xfId="17375" xr:uid="{DFCFE355-5189-466F-8882-4EDE43DCB1DD}"/>
    <cellStyle name="Normal 4 2 2 7 2 5" xfId="9828" xr:uid="{7F2563CD-AD6A-483B-8E73-61E5882B47DA}"/>
    <cellStyle name="Normal 4 2 2 7 2 5 2" xfId="29417" xr:uid="{441BBF49-982E-411F-A346-AEDD884F8C83}"/>
    <cellStyle name="Normal 4 2 2 7 2 5 3" xfId="20208" xr:uid="{7AB1868C-4F40-4E23-939E-075A2BBFBB20}"/>
    <cellStyle name="Normal 4 2 2 7 2 6" xfId="25431" xr:uid="{31D5A380-4290-46FB-957A-611FB36B4545}"/>
    <cellStyle name="Normal 4 2 2 7 2 7" xfId="12746" xr:uid="{22704B4E-8FE0-49EF-A78F-8EA5E20E7E73}"/>
    <cellStyle name="Normal 4 2 2 7 3" xfId="941" xr:uid="{00000000-0005-0000-0000-00005F050000}"/>
    <cellStyle name="Normal 4 2 2 7 3 2" xfId="5245" xr:uid="{B40BB902-CB0E-40C3-A0CD-B7F27874C6B2}"/>
    <cellStyle name="Normal 4 2 2 7 3 2 2" xfId="27668" xr:uid="{17E9F41F-C4CD-4EDE-ABF5-8174F052771D}"/>
    <cellStyle name="Normal 4 2 2 7 3 2 3" xfId="27516" xr:uid="{FD804A08-F8CC-4A4A-A913-C66336A6B8B3}"/>
    <cellStyle name="Normal 4 2 2 7 3 2 4" xfId="14543" xr:uid="{DBF67581-FF04-4376-8D32-9033CD4C85DC}"/>
    <cellStyle name="Normal 4 2 2 7 3 3" xfId="6996" xr:uid="{43D0183A-0402-46DC-A9A6-746377F5DC85}"/>
    <cellStyle name="Normal 4 2 2 7 3 3 2" xfId="27612" xr:uid="{877A84E7-BEAE-42D5-98EC-569717F4AA35}"/>
    <cellStyle name="Normal 4 2 2 7 3 3 3" xfId="27754" xr:uid="{1AA65364-8454-410A-83E3-AA9DDBDD96C7}"/>
    <cellStyle name="Normal 4 2 2 7 3 3 4" xfId="17376" xr:uid="{BBDB9507-B01F-4BEC-AB97-141A5F057185}"/>
    <cellStyle name="Normal 4 2 2 7 3 4" xfId="9829" xr:uid="{CB5FE095-E508-4487-95A1-4C0A4FB94C21}"/>
    <cellStyle name="Normal 4 2 2 7 3 4 2" xfId="29418" xr:uid="{F8ED6E61-114B-4280-81CA-949C17B9017D}"/>
    <cellStyle name="Normal 4 2 2 7 3 4 3" xfId="20209" xr:uid="{F73018EA-2BD9-4911-861A-F3E27C3C8E03}"/>
    <cellStyle name="Normal 4 2 2 7 3 5" xfId="22780" xr:uid="{3C1090F0-CECB-4396-8D62-6EE60CEF2CBA}"/>
    <cellStyle name="Normal 4 2 2 7 3 6" xfId="13221" xr:uid="{F238A0EC-F728-491D-AB52-3CBDDEEC0F2B}"/>
    <cellStyle name="Normal 4 2 2 7 4" xfId="2355" xr:uid="{00000000-0005-0000-0000-00009C050000}"/>
    <cellStyle name="Normal 4 2 2 7 4 2" xfId="7481" xr:uid="{AF381B43-6F28-42FB-ADF6-39881F3664B6}"/>
    <cellStyle name="Normal 4 2 2 7 4 2 2" xfId="27340" xr:uid="{4C124964-6D75-43BD-87A3-DB5968AB63FC}"/>
    <cellStyle name="Normal 4 2 2 7 4 2 3" xfId="17861" xr:uid="{1AA920BF-D970-4DB5-96D4-82BE17E020E1}"/>
    <cellStyle name="Normal 4 2 2 7 4 3" xfId="10314" xr:uid="{17223411-B143-474A-9153-83094A1A8D56}"/>
    <cellStyle name="Normal 4 2 2 7 4 3 2" xfId="20694" xr:uid="{578AB773-C1CD-4F3D-AAA2-422DB0737571}"/>
    <cellStyle name="Normal 4 2 2 7 4 4" xfId="24350" xr:uid="{3E4651B1-E0F7-4322-977E-C1E96A9EB270}"/>
    <cellStyle name="Normal 4 2 2 7 4 5" xfId="15028" xr:uid="{C73873C5-A60C-4636-A163-84B1757B618D}"/>
    <cellStyle name="Normal 4 2 2 7 5" xfId="3976" xr:uid="{934EA604-89F8-4E07-B3A6-51317F9C39B3}"/>
    <cellStyle name="Normal 4 2 2 7 5 2" xfId="8799" xr:uid="{E97C1750-D686-46D2-90C1-4907475BF21F}"/>
    <cellStyle name="Normal 4 2 2 7 5 2 2" xfId="28985" xr:uid="{16F49C96-6BD1-419D-918F-631C11AFE1DC}"/>
    <cellStyle name="Normal 4 2 2 7 5 2 3" xfId="19179" xr:uid="{911759E1-9787-40A1-8AE4-7B1622E8E587}"/>
    <cellStyle name="Normal 4 2 2 7 5 3" xfId="11632" xr:uid="{3CEC2403-4157-40CA-9E59-0F5F1916D13A}"/>
    <cellStyle name="Normal 4 2 2 7 5 3 2" xfId="22012" xr:uid="{A5C5B410-8379-4663-B995-C71596118E97}"/>
    <cellStyle name="Normal 4 2 2 7 5 4" xfId="22971" xr:uid="{4BDC54B1-DED7-41CA-BED8-E15591FD4457}"/>
    <cellStyle name="Normal 4 2 2 7 5 5" xfId="16346" xr:uid="{2A1BC78A-509C-4FA4-9AE8-1B2CDACF40D9}"/>
    <cellStyle name="Normal 4 2 2 7 6" xfId="5243" xr:uid="{258B6F67-E5EF-4F01-8939-97492B16C45F}"/>
    <cellStyle name="Normal 4 2 2 7 6 2" xfId="27171" xr:uid="{4124BC3B-E978-4BFE-B8F2-6D9FFD167813}"/>
    <cellStyle name="Normal 4 2 2 7 6 3" xfId="28733" xr:uid="{58230EF1-BA5D-4231-AA59-4E83E22C59CC}"/>
    <cellStyle name="Normal 4 2 2 7 6 4" xfId="14541" xr:uid="{F4F19B9C-E86A-4A6A-B6B4-A7727EA94E00}"/>
    <cellStyle name="Normal 4 2 2 7 7" xfId="6994" xr:uid="{AA130C79-5346-4DC8-A7EA-6C1A6065897D}"/>
    <cellStyle name="Normal 4 2 2 7 7 2" xfId="26939" xr:uid="{612954AE-D8B5-49B2-89B9-2B002DFA3236}"/>
    <cellStyle name="Normal 4 2 2 7 7 3" xfId="17374" xr:uid="{A97E16E6-D345-4653-842F-738BB3BAE9E2}"/>
    <cellStyle name="Normal 4 2 2 7 8" xfId="9827" xr:uid="{184DB9DC-A051-4499-9310-FBC8AE4FAFAB}"/>
    <cellStyle name="Normal 4 2 2 7 8 2" xfId="20207" xr:uid="{0D6BC51B-4DDB-4E0B-AD2F-F96D6CB6D943}"/>
    <cellStyle name="Normal 4 2 2 7 9" xfId="23191" xr:uid="{188E0066-9312-4677-B353-400A1C65B06B}"/>
    <cellStyle name="Normal 4 2 2 8" xfId="942" xr:uid="{00000000-0005-0000-0000-000060050000}"/>
    <cellStyle name="Normal 4 2 2 8 10" xfId="12589" xr:uid="{B079923D-5E20-4831-A1EE-294B4200D102}"/>
    <cellStyle name="Normal 4 2 2 8 2" xfId="943" xr:uid="{00000000-0005-0000-0000-000061050000}"/>
    <cellStyle name="Normal 4 2 2 8 2 2" xfId="2930" xr:uid="{00000000-0005-0000-0000-0000A2050000}"/>
    <cellStyle name="Normal 4 2 2 8 2 2 2" xfId="6109" xr:uid="{09581792-6878-4251-A402-1BF73B90A971}"/>
    <cellStyle name="Normal 4 2 2 8 2 2 2 2" xfId="27834" xr:uid="{FE74F500-C292-4503-BFFC-57F6AAF580A9}"/>
    <cellStyle name="Normal 4 2 2 8 2 2 2 3" xfId="25969" xr:uid="{1EC5700D-4A61-4448-AD6F-E00583B5722B}"/>
    <cellStyle name="Normal 4 2 2 8 2 2 2 4" xfId="15587" xr:uid="{69769A35-F4BD-42E6-B479-E5B6925471AA}"/>
    <cellStyle name="Normal 4 2 2 8 2 2 3" xfId="8040" xr:uid="{64C8C9E2-9C80-4C86-96BF-735E47896E8C}"/>
    <cellStyle name="Normal 4 2 2 8 2 2 3 2" xfId="26181" xr:uid="{C1C144FB-D2B9-41FE-823D-8E407FAFD562}"/>
    <cellStyle name="Normal 4 2 2 8 2 2 3 3" xfId="18420" xr:uid="{AB733DD3-59EB-44FD-88FE-C553D0930AAA}"/>
    <cellStyle name="Normal 4 2 2 8 2 2 4" xfId="10873" xr:uid="{2EAAE8FA-6A0E-43DF-9D0F-6BE18F13AB63}"/>
    <cellStyle name="Normal 4 2 2 8 2 2 4 2" xfId="21253" xr:uid="{18E1EACE-9DC3-4EB3-AFCB-C3BB85F96F7E}"/>
    <cellStyle name="Normal 4 2 2 8 2 2 5" xfId="22784" xr:uid="{B6D41360-5303-4439-9539-3A457D6A800A}"/>
    <cellStyle name="Normal 4 2 2 8 2 2 6" xfId="13445" xr:uid="{D0DBE192-C6E1-426F-AF69-9E13AE9C728B}"/>
    <cellStyle name="Normal 4 2 2 8 2 3" xfId="5247" xr:uid="{289C0D3D-8600-4311-B6E6-04C89FA3FACF}"/>
    <cellStyle name="Normal 4 2 2 8 2 3 2" xfId="24677" xr:uid="{30638458-4653-4069-B1A0-FAB5B964E877}"/>
    <cellStyle name="Normal 4 2 2 8 2 3 3" xfId="28553" xr:uid="{52728E3E-1CE5-4205-BB37-C736E33D8CFB}"/>
    <cellStyle name="Normal 4 2 2 8 2 3 4" xfId="14545" xr:uid="{5F5559E7-9E8E-4F3C-921F-83265B2F862F}"/>
    <cellStyle name="Normal 4 2 2 8 2 4" xfId="6998" xr:uid="{98938B21-9FC9-4129-B01A-6E0E21BDE738}"/>
    <cellStyle name="Normal 4 2 2 8 2 4 2" xfId="26484" xr:uid="{DC37F2DE-BCCF-4A97-9840-6F251271A387}"/>
    <cellStyle name="Normal 4 2 2 8 2 4 3" xfId="25853" xr:uid="{77C348A3-9279-4F9E-979F-2E574ED2C001}"/>
    <cellStyle name="Normal 4 2 2 8 2 4 4" xfId="17378" xr:uid="{E33761A8-9F00-4268-951C-63294C6FA910}"/>
    <cellStyle name="Normal 4 2 2 8 2 5" xfId="9831" xr:uid="{A5738BC8-A75D-4FBB-887B-14D7995DCF5F}"/>
    <cellStyle name="Normal 4 2 2 8 2 5 2" xfId="29419" xr:uid="{F5410C9A-1AA5-45A9-AF2D-08D2E333369C}"/>
    <cellStyle name="Normal 4 2 2 8 2 5 3" xfId="20211" xr:uid="{E4AA0D4E-B5A6-4F5A-8840-62CE0C869968}"/>
    <cellStyle name="Normal 4 2 2 8 2 6" xfId="23797" xr:uid="{00FC52DA-01F4-4867-AD5C-93D2839C800E}"/>
    <cellStyle name="Normal 4 2 2 8 2 7" xfId="12747" xr:uid="{94FB40D9-BF27-4CB1-A214-31A4E496E876}"/>
    <cellStyle name="Normal 4 2 2 8 3" xfId="944" xr:uid="{00000000-0005-0000-0000-000062050000}"/>
    <cellStyle name="Normal 4 2 2 8 3 2" xfId="5248" xr:uid="{4D9BC826-49DF-4AF2-88B9-97A48C6BF2E8}"/>
    <cellStyle name="Normal 4 2 2 8 3 2 2" xfId="28391" xr:uid="{3AC4B514-BA35-4187-9298-F5195983ED60}"/>
    <cellStyle name="Normal 4 2 2 8 3 2 3" xfId="27146" xr:uid="{DADAAF39-1753-4664-BB00-A256FBA3CE3B}"/>
    <cellStyle name="Normal 4 2 2 8 3 2 4" xfId="14546" xr:uid="{BFEDBC4C-51DC-489D-AFEF-2749A13AABAB}"/>
    <cellStyle name="Normal 4 2 2 8 3 3" xfId="6999" xr:uid="{7F52BAFA-DE2F-4D6A-BEE8-CD7532851F97}"/>
    <cellStyle name="Normal 4 2 2 8 3 3 2" xfId="26437" xr:uid="{0FDE18EF-223E-4F9E-BB32-181FFF94D91A}"/>
    <cellStyle name="Normal 4 2 2 8 3 3 3" xfId="26748" xr:uid="{B6B9B256-7109-4468-8C1C-C130722DBA2B}"/>
    <cellStyle name="Normal 4 2 2 8 3 3 4" xfId="17379" xr:uid="{2B25E608-5F2C-423F-8C80-1375E2FAA2E4}"/>
    <cellStyle name="Normal 4 2 2 8 3 4" xfId="9832" xr:uid="{08A94F09-7809-4B28-882D-1B0F769EEEBD}"/>
    <cellStyle name="Normal 4 2 2 8 3 4 2" xfId="29420" xr:uid="{F109C8A4-44EC-41D2-92AB-8AC5B9E76DF1}"/>
    <cellStyle name="Normal 4 2 2 8 3 4 3" xfId="20212" xr:uid="{C5866C1F-E534-4979-B683-7A6B8D29D865}"/>
    <cellStyle name="Normal 4 2 2 8 3 5" xfId="22904" xr:uid="{A1855F6E-7621-41E9-B405-D45D8B422CE2}"/>
    <cellStyle name="Normal 4 2 2 8 3 6" xfId="13222" xr:uid="{261B8577-FDAC-4371-A1E3-01F7881F1F22}"/>
    <cellStyle name="Normal 4 2 2 8 4" xfId="2356" xr:uid="{00000000-0005-0000-0000-0000A0050000}"/>
    <cellStyle name="Normal 4 2 2 8 4 2" xfId="7482" xr:uid="{78E28C14-4BF2-45E6-90B6-51A0B78E35A8}"/>
    <cellStyle name="Normal 4 2 2 8 4 2 2" xfId="27647" xr:uid="{5D9CE891-17CD-4AA8-87DC-A95426A137B3}"/>
    <cellStyle name="Normal 4 2 2 8 4 2 3" xfId="17862" xr:uid="{5EA0968A-AC38-4283-8C58-897FF3CD151A}"/>
    <cellStyle name="Normal 4 2 2 8 4 3" xfId="10315" xr:uid="{B156299D-1585-4445-91F5-30774E13C2E2}"/>
    <cellStyle name="Normal 4 2 2 8 4 3 2" xfId="20695" xr:uid="{F3E85103-AE30-4527-A3BE-52C908370154}"/>
    <cellStyle name="Normal 4 2 2 8 4 4" xfId="25493" xr:uid="{1CC4CB99-89F5-432B-B534-392FA34B5B4B}"/>
    <cellStyle name="Normal 4 2 2 8 4 5" xfId="15029" xr:uid="{8CB859D4-7AE7-42E7-8605-196CC4590EC4}"/>
    <cellStyle name="Normal 4 2 2 8 5" xfId="3977" xr:uid="{1CC1E78C-F7DE-4130-A584-0982B132CF8E}"/>
    <cellStyle name="Normal 4 2 2 8 5 2" xfId="8800" xr:uid="{BA955A1A-5670-4FC0-99AD-5A2856B5D440}"/>
    <cellStyle name="Normal 4 2 2 8 5 2 2" xfId="28986" xr:uid="{34079C3E-CB67-4FC5-806A-7653903E694E}"/>
    <cellStyle name="Normal 4 2 2 8 5 2 3" xfId="19180" xr:uid="{44DB25A4-5BF0-40DB-8D02-41DD4CB5D720}"/>
    <cellStyle name="Normal 4 2 2 8 5 3" xfId="11633" xr:uid="{7E0DE244-4DBA-4549-ACCF-6E1DACEE34DD}"/>
    <cellStyle name="Normal 4 2 2 8 5 3 2" xfId="22013" xr:uid="{FF8FDA02-F622-47D5-89FC-F44A0ED0CF69}"/>
    <cellStyle name="Normal 4 2 2 8 5 4" xfId="23982" xr:uid="{37E8991E-E7DC-475D-A227-1F381F3327D3}"/>
    <cellStyle name="Normal 4 2 2 8 5 5" xfId="16347" xr:uid="{2226C1CB-C3F7-4DA7-A464-EC9956605E01}"/>
    <cellStyle name="Normal 4 2 2 8 6" xfId="5246" xr:uid="{872CE609-91EB-4200-84DC-9E4CAEF16719}"/>
    <cellStyle name="Normal 4 2 2 8 6 2" xfId="26520" xr:uid="{E356F0AA-9DB5-42C0-A8A8-D027EA83DE7F}"/>
    <cellStyle name="Normal 4 2 2 8 6 3" xfId="27055" xr:uid="{A4791983-7DC8-4FC4-9115-A49572A6DAB9}"/>
    <cellStyle name="Normal 4 2 2 8 6 4" xfId="14544" xr:uid="{660A899C-A2B3-44D5-A0AE-70E3028FA2FC}"/>
    <cellStyle name="Normal 4 2 2 8 7" xfId="6997" xr:uid="{F5CE00E5-403B-4776-BAF1-667226287A9D}"/>
    <cellStyle name="Normal 4 2 2 8 7 2" xfId="28723" xr:uid="{75DAF2BA-C780-463B-B47B-59D04D56A534}"/>
    <cellStyle name="Normal 4 2 2 8 7 3" xfId="17377" xr:uid="{7BBB0A78-A78B-4E47-A061-57FD249F2CAB}"/>
    <cellStyle name="Normal 4 2 2 8 8" xfId="9830" xr:uid="{3FCAB39E-5391-4F05-990F-45A67FFFFF88}"/>
    <cellStyle name="Normal 4 2 2 8 8 2" xfId="20210" xr:uid="{605D1BF4-2DAB-48AE-AA26-C94C99E2D0C0}"/>
    <cellStyle name="Normal 4 2 2 8 9" xfId="23104" xr:uid="{FA722071-1ED3-40CD-A15E-0F1B6755E765}"/>
    <cellStyle name="Normal 4 2 2 9" xfId="945" xr:uid="{00000000-0005-0000-0000-000063050000}"/>
    <cellStyle name="Normal 4 2 2 9 10" xfId="12582" xr:uid="{DE514E55-F128-4711-B21D-61AFB7B8B980}"/>
    <cellStyle name="Normal 4 2 2 9 2" xfId="3299" xr:uid="{00000000-0005-0000-0000-0000A5050000}"/>
    <cellStyle name="Normal 4 2 2 9 2 2" xfId="6356" xr:uid="{6E4E1E2D-8A1F-4B24-9424-9540C19E367E}"/>
    <cellStyle name="Normal 4 2 2 9 2 2 2" xfId="24062" xr:uid="{45CEF859-7BCD-43A7-9DF0-135D1D6D9722}"/>
    <cellStyle name="Normal 4 2 2 9 2 2 3" xfId="26597" xr:uid="{9106F3BF-F128-4A95-B1CD-60CF1E93C852}"/>
    <cellStyle name="Normal 4 2 2 9 2 2 4" xfId="15925" xr:uid="{594B141C-1131-44FA-9644-D29B5916A6AA}"/>
    <cellStyle name="Normal 4 2 2 9 2 3" xfId="8378" xr:uid="{680DAFC1-10CF-4115-A50B-E062B27340DB}"/>
    <cellStyle name="Normal 4 2 2 9 2 3 2" xfId="27081" xr:uid="{F65F60EC-4525-406B-B346-1CC28797EB54}"/>
    <cellStyle name="Normal 4 2 2 9 2 3 3" xfId="28900" xr:uid="{A099C605-7E55-41EE-943A-37B7A9E230B0}"/>
    <cellStyle name="Normal 4 2 2 9 2 3 4" xfId="18758" xr:uid="{BE8CF6AF-34B7-4897-A3C5-ABCA19E9F174}"/>
    <cellStyle name="Normal 4 2 2 9 2 4" xfId="11211" xr:uid="{4A039120-EAC4-4732-B509-DF19BC2B8961}"/>
    <cellStyle name="Normal 4 2 2 9 2 4 2" xfId="29480" xr:uid="{3EECB917-46C5-426D-B71C-9CAD5E36E357}"/>
    <cellStyle name="Normal 4 2 2 9 2 4 3" xfId="21591" xr:uid="{043FC9C7-426D-49F9-9931-347D933E02D0}"/>
    <cellStyle name="Normal 4 2 2 9 2 5" xfId="23211" xr:uid="{935A0560-C5B2-4465-8504-275C632C1F9F}"/>
    <cellStyle name="Normal 4 2 2 9 2 6" xfId="13854" xr:uid="{F186F80C-532F-4235-A090-3A81DB8588C4}"/>
    <cellStyle name="Normal 4 2 2 9 3" xfId="2762" xr:uid="{00000000-0005-0000-0000-0000A6050000}"/>
    <cellStyle name="Normal 4 2 2 9 3 2" xfId="5979" xr:uid="{2AF29E17-0413-428C-BBF0-234F517D09CF}"/>
    <cellStyle name="Normal 4 2 2 9 3 2 2" xfId="26728" xr:uid="{CBD8DB94-08B9-4486-9B8A-70ABEDF9C196}"/>
    <cellStyle name="Normal 4 2 2 9 3 2 3" xfId="15432" xr:uid="{58F35442-55F3-4803-AFFB-C5B9DA17A21B}"/>
    <cellStyle name="Normal 4 2 2 9 3 3" xfId="7885" xr:uid="{AD2FD54C-B7B0-483B-84C4-9315D79E4958}"/>
    <cellStyle name="Normal 4 2 2 9 3 3 2" xfId="18265" xr:uid="{8E6CD3BB-045E-4361-A340-E92C1684F0E3}"/>
    <cellStyle name="Normal 4 2 2 9 3 4" xfId="10718" xr:uid="{22042846-8DA7-4EFF-AF99-F515EC8385E3}"/>
    <cellStyle name="Normal 4 2 2 9 3 4 2" xfId="21098" xr:uid="{B4348F17-6C32-4A25-BAB2-9572A3923888}"/>
    <cellStyle name="Normal 4 2 2 9 3 5" xfId="24451" xr:uid="{5593175C-5566-4DF7-A66F-443ED8A91F7A}"/>
    <cellStyle name="Normal 4 2 2 9 3 6" xfId="13209" xr:uid="{D542F37B-7C2B-405F-B27E-0A0D239496E8}"/>
    <cellStyle name="Normal 4 2 2 9 4" xfId="2349" xr:uid="{00000000-0005-0000-0000-0000A4050000}"/>
    <cellStyle name="Normal 4 2 2 9 4 2" xfId="7475" xr:uid="{8319465A-71C1-44B2-86C2-66BC9E2147B4}"/>
    <cellStyle name="Normal 4 2 2 9 4 2 2" xfId="28678" xr:uid="{FC39BD23-F123-4A99-81DC-DB5D583C8804}"/>
    <cellStyle name="Normal 4 2 2 9 4 2 3" xfId="17855" xr:uid="{DD2E3797-C5E2-486C-9C3E-C72BADED4EAE}"/>
    <cellStyle name="Normal 4 2 2 9 4 3" xfId="10308" xr:uid="{2202193C-5B0D-41BD-BF6A-D20065EA68DF}"/>
    <cellStyle name="Normal 4 2 2 9 4 3 2" xfId="20688" xr:uid="{E46D9796-DE38-44E1-B95E-34EA2AC7FE65}"/>
    <cellStyle name="Normal 4 2 2 9 4 4" xfId="23961" xr:uid="{E211FAC1-22F6-4376-BF8E-9B6235C4893B}"/>
    <cellStyle name="Normal 4 2 2 9 4 5" xfId="15022" xr:uid="{84A360AA-ACC9-47BE-A916-17EADE44D08D}"/>
    <cellStyle name="Normal 4 2 2 9 5" xfId="3858" xr:uid="{0DFD9279-66F4-49BF-8ABE-BC45BE9D3279}"/>
    <cellStyle name="Normal 4 2 2 9 5 2" xfId="8689" xr:uid="{22B78481-BFA1-4D5C-BE0A-88DA74F04189}"/>
    <cellStyle name="Normal 4 2 2 9 5 2 2" xfId="19069" xr:uid="{D855CF00-E479-4DC7-A6F1-A54F0034438A}"/>
    <cellStyle name="Normal 4 2 2 9 5 3" xfId="11522" xr:uid="{84137D52-6A9A-45E9-822B-5688EA979476}"/>
    <cellStyle name="Normal 4 2 2 9 5 3 2" xfId="21902" xr:uid="{57BCF616-2B4E-42BA-BADD-ED4A680DF9F5}"/>
    <cellStyle name="Normal 4 2 2 9 5 4" xfId="26842" xr:uid="{3833537E-321F-4F08-8CD8-D4323549DA52}"/>
    <cellStyle name="Normal 4 2 2 9 5 5" xfId="16236" xr:uid="{7AD6093B-7B22-41CD-B28E-14C576F4FB21}"/>
    <cellStyle name="Normal 4 2 2 9 6" xfId="5249" xr:uid="{5F5B01DA-BF19-4D3F-9F37-461CE1DBE838}"/>
    <cellStyle name="Normal 4 2 2 9 6 2" xfId="14547" xr:uid="{CD01CB4D-BD54-4DA9-A0D7-6B36D8D57A7B}"/>
    <cellStyle name="Normal 4 2 2 9 7" xfId="7000" xr:uid="{0CE4F7C6-4118-43BE-A668-888ED1884BDB}"/>
    <cellStyle name="Normal 4 2 2 9 7 2" xfId="17380" xr:uid="{75471894-3CE6-4529-BE28-CAA3D6503453}"/>
    <cellStyle name="Normal 4 2 2 9 8" xfId="9833" xr:uid="{E0C65649-4008-44CA-BB86-D5E7ACF05731}"/>
    <cellStyle name="Normal 4 2 2 9 8 2" xfId="20213" xr:uid="{C03B357F-14E5-4DE0-BF16-B52EACF1B891}"/>
    <cellStyle name="Normal 4 2 2 9 9" xfId="24587" xr:uid="{B8116788-610A-4EF1-98E6-02B0A43EF3E3}"/>
    <cellStyle name="Normal 4 2 20" xfId="24904" xr:uid="{7CC5CC8E-A63E-44A8-9265-588E7557C3B6}"/>
    <cellStyle name="Normal 4 2 21" xfId="12389" xr:uid="{DF718B35-7351-4E69-B0D4-B23D8E6301EC}"/>
    <cellStyle name="Normal 4 2 3" xfId="946" xr:uid="{00000000-0005-0000-0000-000064050000}"/>
    <cellStyle name="Normal 4 2 3 10" xfId="5250" xr:uid="{2BD7E16D-467E-4203-BADC-0CC44CE1E35D}"/>
    <cellStyle name="Normal 4 2 3 10 2" xfId="14548" xr:uid="{7E3E2729-B3B9-497B-9C2D-2A6EA9BCF7EF}"/>
    <cellStyle name="Normal 4 2 3 11" xfId="7001" xr:uid="{0F8E82CF-DA38-44A7-9BAB-8EAF0FCC0A4D}"/>
    <cellStyle name="Normal 4 2 3 11 2" xfId="17381" xr:uid="{DE1D59A2-929D-42C0-BC66-443196226E3C}"/>
    <cellStyle name="Normal 4 2 3 12" xfId="9834" xr:uid="{9EED1AAC-1B2A-4562-ACE5-EE2F4E445031}"/>
    <cellStyle name="Normal 4 2 3 12 2" xfId="20214" xr:uid="{5B5515BB-C269-49F4-B6E4-B5A0733E303D}"/>
    <cellStyle name="Normal 4 2 3 13" xfId="24782" xr:uid="{A50685D2-0C11-46DF-A4A3-25F902E1626C}"/>
    <cellStyle name="Normal 4 2 3 14" xfId="12409" xr:uid="{B9A8D04E-3872-4C08-963B-4B8410F1CD3C}"/>
    <cellStyle name="Normal 4 2 3 2" xfId="947" xr:uid="{00000000-0005-0000-0000-000065050000}"/>
    <cellStyle name="Normal 4 2 3 2 10" xfId="7002" xr:uid="{F478E16C-4463-449F-9221-67C12BABAE90}"/>
    <cellStyle name="Normal 4 2 3 2 10 2" xfId="17382" xr:uid="{C78D9F6F-5C52-48CF-B7AA-8014ADBBEB0A}"/>
    <cellStyle name="Normal 4 2 3 2 11" xfId="9835" xr:uid="{E70F5F20-0996-46D8-B0A2-42AC2D61A96F}"/>
    <cellStyle name="Normal 4 2 3 2 11 2" xfId="20215" xr:uid="{2C568235-566C-418C-BCE9-C55DC896AC01}"/>
    <cellStyle name="Normal 4 2 3 2 12" xfId="25209" xr:uid="{50186835-642E-4C8F-BE3D-DA803AC18C20}"/>
    <cellStyle name="Normal 4 2 3 2 13" xfId="12469" xr:uid="{2BC600A7-7EE7-4979-8C49-A434A72939B8}"/>
    <cellStyle name="Normal 4 2 3 2 2" xfId="948" xr:uid="{00000000-0005-0000-0000-000066050000}"/>
    <cellStyle name="Normal 4 2 3 2 2 10" xfId="9836" xr:uid="{01B031BC-6941-4B26-920C-332DEB14A125}"/>
    <cellStyle name="Normal 4 2 3 2 2 10 2" xfId="20216" xr:uid="{2C21B5A5-C225-4DEB-AA3B-DADBCFFE6C9F}"/>
    <cellStyle name="Normal 4 2 3 2 2 11" xfId="23489" xr:uid="{29759637-3DD4-4B69-9EB4-0B6F77170251}"/>
    <cellStyle name="Normal 4 2 3 2 2 12" xfId="12591" xr:uid="{882EF21D-6320-4356-B7D3-F83F9DD7C4F1}"/>
    <cellStyle name="Normal 4 2 3 2 2 2" xfId="2773" xr:uid="{00000000-0005-0000-0000-0000AA050000}"/>
    <cellStyle name="Normal 4 2 3 2 2 2 2" xfId="3301" xr:uid="{00000000-0005-0000-0000-0000AB050000}"/>
    <cellStyle name="Normal 4 2 3 2 2 2 2 2" xfId="6358" xr:uid="{89C8923C-17D9-4D31-A862-C14CE5CDE0D1}"/>
    <cellStyle name="Normal 4 2 3 2 2 2 2 2 2" xfId="27086" xr:uid="{9413C2A7-B792-46C6-B470-36EAB6526A64}"/>
    <cellStyle name="Normal 4 2 3 2 2 2 2 2 3" xfId="27367" xr:uid="{8D83968A-3E50-434B-8AD6-D9FDCBC984C3}"/>
    <cellStyle name="Normal 4 2 3 2 2 2 2 2 4" xfId="15927" xr:uid="{C58D3C4E-58B5-4615-BF7F-AB772A204B50}"/>
    <cellStyle name="Normal 4 2 3 2 2 2 2 3" xfId="8380" xr:uid="{E7C5AB54-797F-4A79-9674-94828B119DB3}"/>
    <cellStyle name="Normal 4 2 3 2 2 2 2 3 2" xfId="28901" xr:uid="{6831838B-07E0-47FC-8E04-3542DE05B01C}"/>
    <cellStyle name="Normal 4 2 3 2 2 2 2 3 3" xfId="18760" xr:uid="{CF0DDA58-F101-49AE-B8A9-46CB315448F3}"/>
    <cellStyle name="Normal 4 2 3 2 2 2 2 4" xfId="11213" xr:uid="{68A94025-047D-46F7-A5BA-D75DB98B96E7}"/>
    <cellStyle name="Normal 4 2 3 2 2 2 2 4 2" xfId="21593" xr:uid="{2C15B6F5-4265-4456-9222-C45B17C039E0}"/>
    <cellStyle name="Normal 4 2 3 2 2 2 2 5" xfId="24683" xr:uid="{C5E5FD7D-6ABB-4102-91D2-EC65BB6FFFD7}"/>
    <cellStyle name="Normal 4 2 3 2 2 2 2 6" xfId="13856" xr:uid="{5C226E65-CF46-4114-8E35-A29BF53894EB}"/>
    <cellStyle name="Normal 4 2 3 2 2 2 3" xfId="4329" xr:uid="{27964B00-F2D5-4596-8451-9BDBD56C8BA5}"/>
    <cellStyle name="Normal 4 2 3 2 2 2 3 2" xfId="9100" xr:uid="{331C5B4E-823D-40A5-9607-5D646183B846}"/>
    <cellStyle name="Normal 4 2 3 2 2 2 3 2 2" xfId="29143" xr:uid="{8B4C61EA-15E4-415C-B554-8D03E2FA2398}"/>
    <cellStyle name="Normal 4 2 3 2 2 2 3 2 3" xfId="19480" xr:uid="{A90DAA79-9986-42C1-AF04-803FAF98A659}"/>
    <cellStyle name="Normal 4 2 3 2 2 2 3 3" xfId="11933" xr:uid="{6AB7CE6B-BE9F-4E5F-9313-B4981AD8D99C}"/>
    <cellStyle name="Normal 4 2 3 2 2 2 3 3 2" xfId="22313" xr:uid="{2D89B00A-FC2B-4D78-9F4A-7403D079C90C}"/>
    <cellStyle name="Normal 4 2 3 2 2 2 3 4" xfId="24017" xr:uid="{0E925F37-F8D0-4034-9A48-975C7D9B5AC4}"/>
    <cellStyle name="Normal 4 2 3 2 2 2 3 5" xfId="16647" xr:uid="{6741DDB6-C341-459C-97DE-702DF4E29657}"/>
    <cellStyle name="Normal 4 2 3 2 2 2 4" xfId="5990" xr:uid="{2C18F543-E27B-44AB-AA06-5A23FBB080E9}"/>
    <cellStyle name="Normal 4 2 3 2 2 2 4 2" xfId="26944" xr:uid="{C72013DD-CCEE-42D1-B77D-D0BB95452F1E}"/>
    <cellStyle name="Normal 4 2 3 2 2 2 4 3" xfId="15443" xr:uid="{0172374D-8479-418D-A352-D52BDF8306D6}"/>
    <cellStyle name="Normal 4 2 3 2 2 2 5" xfId="7896" xr:uid="{BD4BBE6C-17C2-4BAD-9B37-8819241E2577}"/>
    <cellStyle name="Normal 4 2 3 2 2 2 5 2" xfId="18276" xr:uid="{C8293643-2729-45A0-BD7A-83B397918AA0}"/>
    <cellStyle name="Normal 4 2 3 2 2 2 6" xfId="10729" xr:uid="{D6A86BD5-84AE-4B43-BFB3-076C681E8B27}"/>
    <cellStyle name="Normal 4 2 3 2 2 2 6 2" xfId="21109" xr:uid="{75728E5D-5DA3-4043-B9D4-F03ABC5DC432}"/>
    <cellStyle name="Normal 4 2 3 2 2 2 7" xfId="25031" xr:uid="{4321F765-EAF6-481E-A724-328A23CA2969}"/>
    <cellStyle name="Normal 4 2 3 2 2 2 8" xfId="13225" xr:uid="{7904ED2D-EE61-4575-9F4B-C331B77A69FA}"/>
    <cellStyle name="Normal 4 2 3 2 2 3" xfId="3302" xr:uid="{00000000-0005-0000-0000-0000AC050000}"/>
    <cellStyle name="Normal 4 2 3 2 2 3 2" xfId="4515" xr:uid="{6D50011B-C532-44D6-B43D-E87F903FA790}"/>
    <cellStyle name="Normal 4 2 3 2 2 3 2 2" xfId="9286" xr:uid="{8D03004E-54FE-42EA-BBF9-DAC429B21F80}"/>
    <cellStyle name="Normal 4 2 3 2 2 3 2 2 2" xfId="29267" xr:uid="{C3570ED0-8F16-4676-A172-7EB71B59F115}"/>
    <cellStyle name="Normal 4 2 3 2 2 3 2 2 3" xfId="19666" xr:uid="{C83973C4-CA0B-4189-BF9C-4B2DF2D97896}"/>
    <cellStyle name="Normal 4 2 3 2 2 3 2 3" xfId="12119" xr:uid="{B45241BD-47E5-41DD-8F19-D2A2C33AA965}"/>
    <cellStyle name="Normal 4 2 3 2 2 3 2 3 2" xfId="22499" xr:uid="{00B22D51-F239-41D7-93A6-EDFBDBCA48CE}"/>
    <cellStyle name="Normal 4 2 3 2 2 3 2 4" xfId="27015" xr:uid="{ACAC9304-7BC3-4B7A-B5D3-8DDDC874B00D}"/>
    <cellStyle name="Normal 4 2 3 2 2 3 2 5" xfId="16833" xr:uid="{0A25D8D4-2ACB-40B7-9679-7ADBBFEE6610}"/>
    <cellStyle name="Normal 4 2 3 2 2 3 3" xfId="6359" xr:uid="{31E8356A-95F4-4A6F-8EA7-687AD58AFD19}"/>
    <cellStyle name="Normal 4 2 3 2 2 3 3 2" xfId="28320" xr:uid="{636BBC61-C6A5-426B-9BD5-D5F6145FE51D}"/>
    <cellStyle name="Normal 4 2 3 2 2 3 3 3" xfId="15928" xr:uid="{C1A5858E-96D1-4ADF-AFED-1104CA10BD0D}"/>
    <cellStyle name="Normal 4 2 3 2 2 3 4" xfId="8381" xr:uid="{F588F986-11CF-4770-8E5C-3AAFFD6146FC}"/>
    <cellStyle name="Normal 4 2 3 2 2 3 4 2" xfId="18761" xr:uid="{877D9809-B8DD-4D96-BDBB-73B4F76E6343}"/>
    <cellStyle name="Normal 4 2 3 2 2 3 5" xfId="11214" xr:uid="{6C284A0A-0DC0-41B9-AFD7-BB3873B1608C}"/>
    <cellStyle name="Normal 4 2 3 2 2 3 5 2" xfId="21594" xr:uid="{1EB8083D-F766-404A-9589-599184D0F8A6}"/>
    <cellStyle name="Normal 4 2 3 2 2 3 6" xfId="22988" xr:uid="{ABF29836-2AA1-48B7-A366-FE398257733C}"/>
    <cellStyle name="Normal 4 2 3 2 2 3 7" xfId="13857" xr:uid="{37BD2BD6-6E1C-4EA9-821F-99B055D3BA2A}"/>
    <cellStyle name="Normal 4 2 3 2 2 4" xfId="3300" xr:uid="{00000000-0005-0000-0000-0000AD050000}"/>
    <cellStyle name="Normal 4 2 3 2 2 4 2" xfId="6357" xr:uid="{C1E464F8-AD39-4D30-9CFC-7E54408ACAD2}"/>
    <cellStyle name="Normal 4 2 3 2 2 4 2 2" xfId="28147" xr:uid="{895B60BC-4B23-490E-8F89-B62CD9351C4B}"/>
    <cellStyle name="Normal 4 2 3 2 2 4 2 3" xfId="15926" xr:uid="{C3F78B7A-B76F-42F1-A0C8-740D407FEDCB}"/>
    <cellStyle name="Normal 4 2 3 2 2 4 3" xfId="8379" xr:uid="{6FA2E360-57D4-424A-A42E-97DB80382D28}"/>
    <cellStyle name="Normal 4 2 3 2 2 4 3 2" xfId="18759" xr:uid="{8E534455-B4D4-4109-80B2-D739C51C212E}"/>
    <cellStyle name="Normal 4 2 3 2 2 4 4" xfId="11212" xr:uid="{30F27D84-F851-40B0-9D8D-BA613509A3E2}"/>
    <cellStyle name="Normal 4 2 3 2 2 4 4 2" xfId="21592" xr:uid="{6FD68503-E85E-4487-AB1B-B7DF3D8B2CA8}"/>
    <cellStyle name="Normal 4 2 3 2 2 4 5" xfId="24493" xr:uid="{9398B8F6-1C04-4B30-BFD4-86091FC23EB6}"/>
    <cellStyle name="Normal 4 2 3 2 2 4 6" xfId="13855" xr:uid="{AFA105AB-BB52-4C3D-BD2F-99B293002E2D}"/>
    <cellStyle name="Normal 4 2 3 2 2 5" xfId="2646" xr:uid="{00000000-0005-0000-0000-0000AE050000}"/>
    <cellStyle name="Normal 4 2 3 2 2 5 2" xfId="5907" xr:uid="{A3FC01D2-D45A-456E-9AC5-41FF7184AB71}"/>
    <cellStyle name="Normal 4 2 3 2 2 5 2 2" xfId="28290" xr:uid="{168AFBF8-E05A-463D-9143-C9F6C7EEC90D}"/>
    <cellStyle name="Normal 4 2 3 2 2 5 2 3" xfId="15317" xr:uid="{7017F6D0-2B0F-410C-AF05-2E7D82D05083}"/>
    <cellStyle name="Normal 4 2 3 2 2 5 3" xfId="7770" xr:uid="{EC396275-686B-4429-B869-F947FD668551}"/>
    <cellStyle name="Normal 4 2 3 2 2 5 3 2" xfId="18150" xr:uid="{5805ACAA-2B3B-4747-8109-FA18F1B78B4F}"/>
    <cellStyle name="Normal 4 2 3 2 2 5 4" xfId="10603" xr:uid="{5520C602-4FB1-4F6C-980B-28E47F4C9F0D}"/>
    <cellStyle name="Normal 4 2 3 2 2 5 4 2" xfId="20983" xr:uid="{64D02580-9128-44F4-8D2A-A1D7F5788E88}"/>
    <cellStyle name="Normal 4 2 3 2 2 5 5" xfId="24693" xr:uid="{E8B465D9-82D9-4919-811F-327B99579B46}"/>
    <cellStyle name="Normal 4 2 3 2 2 5 6" xfId="13034" xr:uid="{AA6CA743-EE39-466F-B850-6BC8A8B217C6}"/>
    <cellStyle name="Normal 4 2 3 2 2 6" xfId="2358" xr:uid="{00000000-0005-0000-0000-0000A9050000}"/>
    <cellStyle name="Normal 4 2 3 2 2 6 2" xfId="7484" xr:uid="{140F805A-541E-43C4-951D-18A360B72EC2}"/>
    <cellStyle name="Normal 4 2 3 2 2 6 2 2" xfId="17864" xr:uid="{6B0A4DE7-4013-4690-A577-A913A2F03A51}"/>
    <cellStyle name="Normal 4 2 3 2 2 6 3" xfId="10317" xr:uid="{1A9B45D9-F693-4EDD-A7FC-60EABD2FDB3F}"/>
    <cellStyle name="Normal 4 2 3 2 2 6 3 2" xfId="20697" xr:uid="{B208B857-17A3-4C04-A607-D312BE9DF30A}"/>
    <cellStyle name="Normal 4 2 3 2 2 6 4" xfId="24043" xr:uid="{24AB5370-DA9D-4625-959B-D5A0319939BC}"/>
    <cellStyle name="Normal 4 2 3 2 2 6 5" xfId="15031" xr:uid="{E66AFB57-8F73-4358-A693-4779C3AE1A89}"/>
    <cellStyle name="Normal 4 2 3 2 2 7" xfId="3895" xr:uid="{201BE687-BFB5-471C-A6BF-20D48642CE65}"/>
    <cellStyle name="Normal 4 2 3 2 2 7 2" xfId="8726" xr:uid="{6B7A5A98-A6EE-4599-91CD-E248789F73D3}"/>
    <cellStyle name="Normal 4 2 3 2 2 7 2 2" xfId="19106" xr:uid="{28446D4C-D83B-4EF5-99AE-7D201A018481}"/>
    <cellStyle name="Normal 4 2 3 2 2 7 3" xfId="11559" xr:uid="{5E360618-2024-470E-8639-5E6E01524EF8}"/>
    <cellStyle name="Normal 4 2 3 2 2 7 3 2" xfId="21939" xr:uid="{38436333-B084-437E-89B5-61DA0343ED2B}"/>
    <cellStyle name="Normal 4 2 3 2 2 7 4" xfId="16273" xr:uid="{E4A4DB8E-6B8E-494C-B7EE-57E61DD45AFC}"/>
    <cellStyle name="Normal 4 2 3 2 2 8" xfId="5252" xr:uid="{A0D37A58-A5CE-4436-A5BA-AA581978EEF0}"/>
    <cellStyle name="Normal 4 2 3 2 2 8 2" xfId="14550" xr:uid="{E92DD833-C60D-4522-B768-1B23C313C5C1}"/>
    <cellStyle name="Normal 4 2 3 2 2 9" xfId="7003" xr:uid="{A1A12B1C-79E2-4292-A8DF-9E447994414D}"/>
    <cellStyle name="Normal 4 2 3 2 2 9 2" xfId="17383" xr:uid="{08055018-930A-4323-A1B6-7CA228461C3D}"/>
    <cellStyle name="Normal 4 2 3 2 3" xfId="949" xr:uid="{00000000-0005-0000-0000-000067050000}"/>
    <cellStyle name="Normal 4 2 3 2 3 2" xfId="3303" xr:uid="{00000000-0005-0000-0000-0000B0050000}"/>
    <cellStyle name="Normal 4 2 3 2 3 2 2" xfId="6360" xr:uid="{1DC87285-0E28-413E-8C88-23F2F54535AE}"/>
    <cellStyle name="Normal 4 2 3 2 3 2 2 2" xfId="28333" xr:uid="{F131C03A-78F1-4AA3-803E-095AC8C2BCE5}"/>
    <cellStyle name="Normal 4 2 3 2 3 2 2 3" xfId="28339" xr:uid="{F15967C9-914A-40B1-AE8D-3A04A5D89435}"/>
    <cellStyle name="Normal 4 2 3 2 3 2 2 4" xfId="15929" xr:uid="{A0E735FF-EF44-431E-8F4A-5BEA4BBE314F}"/>
    <cellStyle name="Normal 4 2 3 2 3 2 3" xfId="8382" xr:uid="{0D16436B-43B1-4701-AE20-562C8D2723FA}"/>
    <cellStyle name="Normal 4 2 3 2 3 2 3 2" xfId="28902" xr:uid="{DC4F5CF2-0BCB-475F-8754-C18E7002E24E}"/>
    <cellStyle name="Normal 4 2 3 2 3 2 3 3" xfId="18762" xr:uid="{EB8A1894-2ECB-4438-B172-0D5CC3623BCE}"/>
    <cellStyle name="Normal 4 2 3 2 3 2 4" xfId="11215" xr:uid="{8AA50733-FEA7-44DA-A0D2-249F1802EE85}"/>
    <cellStyle name="Normal 4 2 3 2 3 2 4 2" xfId="21595" xr:uid="{AD49165A-94CF-4684-A9E8-62561DFC9419}"/>
    <cellStyle name="Normal 4 2 3 2 3 2 5" xfId="22869" xr:uid="{002A3DE3-8149-4791-9736-8E2B5599730A}"/>
    <cellStyle name="Normal 4 2 3 2 3 2 6" xfId="13858" xr:uid="{58D514D3-D6F4-41FF-B495-C30AA68E8D35}"/>
    <cellStyle name="Normal 4 2 3 2 3 3" xfId="2772" xr:uid="{00000000-0005-0000-0000-0000B1050000}"/>
    <cellStyle name="Normal 4 2 3 2 3 3 2" xfId="5989" xr:uid="{8EDC80F3-BB18-4116-839C-24DC107942DB}"/>
    <cellStyle name="Normal 4 2 3 2 3 3 2 2" xfId="26260" xr:uid="{867E8E3F-0666-4250-8DB7-7B567C4BCF8A}"/>
    <cellStyle name="Normal 4 2 3 2 3 3 2 3" xfId="15442" xr:uid="{51B34A18-73E8-4CC0-8B49-CCB35097E2D7}"/>
    <cellStyle name="Normal 4 2 3 2 3 3 3" xfId="7895" xr:uid="{56C41649-7049-4178-8B09-EA4F8628B3FF}"/>
    <cellStyle name="Normal 4 2 3 2 3 3 3 2" xfId="18275" xr:uid="{73B3F451-57B1-4100-BC37-6E7BF8770B14}"/>
    <cellStyle name="Normal 4 2 3 2 3 3 4" xfId="10728" xr:uid="{9E0578E9-AC8C-442E-8BBD-318D8230F97F}"/>
    <cellStyle name="Normal 4 2 3 2 3 3 4 2" xfId="21108" xr:uid="{A455727F-EC3B-477D-AA65-D9F9B6D3A6D7}"/>
    <cellStyle name="Normal 4 2 3 2 3 3 5" xfId="23975" xr:uid="{71D7DFB1-FD17-45FC-9DAF-7EEBC8A1FDF0}"/>
    <cellStyle name="Normal 4 2 3 2 3 3 6" xfId="13224" xr:uid="{0125291F-2C52-47D9-B6FF-93F5D4843EBA}"/>
    <cellStyle name="Normal 4 2 3 2 3 4" xfId="4186" xr:uid="{1DEFBAE0-A0A3-432C-A9F0-42580848E4E3}"/>
    <cellStyle name="Normal 4 2 3 2 3 4 2" xfId="8957" xr:uid="{2CE25E94-B24F-47E3-B36F-915FC78AF815}"/>
    <cellStyle name="Normal 4 2 3 2 3 4 2 2" xfId="29045" xr:uid="{56B3A386-38B6-4496-A9F5-076351356B47}"/>
    <cellStyle name="Normal 4 2 3 2 3 4 2 3" xfId="19337" xr:uid="{52C3D09E-D789-46D0-AF42-8DADEA265E27}"/>
    <cellStyle name="Normal 4 2 3 2 3 4 3" xfId="11790" xr:uid="{E4AA35A6-6AA7-4362-9E90-6C2936F3F133}"/>
    <cellStyle name="Normal 4 2 3 2 3 4 3 2" xfId="22170" xr:uid="{EF60385F-7448-4608-871D-B3FFAF694B51}"/>
    <cellStyle name="Normal 4 2 3 2 3 4 4" xfId="24948" xr:uid="{A4C522DF-B142-4EDE-8BF4-D44C81DAD4B8}"/>
    <cellStyle name="Normal 4 2 3 2 3 4 5" xfId="16504" xr:uid="{66085C31-CC84-4EB7-AB8A-120650E692A0}"/>
    <cellStyle name="Normal 4 2 3 2 3 5" xfId="5253" xr:uid="{9CEF59E5-F63B-43F6-8764-B25EF6C72324}"/>
    <cellStyle name="Normal 4 2 3 2 3 5 2" xfId="26861" xr:uid="{D0D7369A-B1F8-49C2-BF13-4CE12D00315A}"/>
    <cellStyle name="Normal 4 2 3 2 3 5 3" xfId="14551" xr:uid="{407CB54E-EC64-446F-8A2E-79F52CB746A4}"/>
    <cellStyle name="Normal 4 2 3 2 3 6" xfId="7004" xr:uid="{D036AE8A-60CC-4471-B10D-D2D5F097C2E2}"/>
    <cellStyle name="Normal 4 2 3 2 3 6 2" xfId="17384" xr:uid="{312546B7-C2EE-4F4D-9E26-9827A40EDFC1}"/>
    <cellStyle name="Normal 4 2 3 2 3 7" xfId="9837" xr:uid="{9E5AA68B-6EF3-4A19-B637-4A7F39B6DD8A}"/>
    <cellStyle name="Normal 4 2 3 2 3 7 2" xfId="20217" xr:uid="{BF15622C-D1C2-4A1D-913D-74CA0331F1F5}"/>
    <cellStyle name="Normal 4 2 3 2 3 8" xfId="25280" xr:uid="{D1F3FED7-DA20-4543-9147-972C7FD1A832}"/>
    <cellStyle name="Normal 4 2 3 2 3 9" xfId="12749" xr:uid="{A7A86424-DB42-45CE-9B3C-4830D0D72C9E}"/>
    <cellStyle name="Normal 4 2 3 2 4" xfId="3304" xr:uid="{00000000-0005-0000-0000-0000B2050000}"/>
    <cellStyle name="Normal 4 2 3 2 4 2" xfId="4516" xr:uid="{CC245521-A2AC-4403-9DBB-2B958F5DD097}"/>
    <cellStyle name="Normal 4 2 3 2 4 2 2" xfId="9287" xr:uid="{08FDC34A-6A5C-4A47-8F82-5B4324C8952A}"/>
    <cellStyle name="Normal 4 2 3 2 4 2 2 2" xfId="29268" xr:uid="{F55B0AE7-0F44-4986-B904-EB5A6313EDFA}"/>
    <cellStyle name="Normal 4 2 3 2 4 2 2 3" xfId="19667" xr:uid="{D7C76DF2-C637-432C-A52F-A79C20205DCE}"/>
    <cellStyle name="Normal 4 2 3 2 4 2 3" xfId="12120" xr:uid="{C904939E-AA7A-4366-B7AE-0EC5A39F67DE}"/>
    <cellStyle name="Normal 4 2 3 2 4 2 3 2" xfId="22500" xr:uid="{E01C7A6A-D51A-41E0-9D6A-16388F585402}"/>
    <cellStyle name="Normal 4 2 3 2 4 2 4" xfId="23345" xr:uid="{8BD4559B-4551-4936-92B9-C1B49A254CE3}"/>
    <cellStyle name="Normal 4 2 3 2 4 2 5" xfId="16834" xr:uid="{A66A5541-0154-492A-A1DF-3DEB613431E2}"/>
    <cellStyle name="Normal 4 2 3 2 4 3" xfId="6361" xr:uid="{EFA12493-F5FD-40B4-922B-403F198A4304}"/>
    <cellStyle name="Normal 4 2 3 2 4 3 2" xfId="26370" xr:uid="{6821BBD7-193D-49E1-A55A-C90B2C39E0B1}"/>
    <cellStyle name="Normal 4 2 3 2 4 3 3" xfId="15930" xr:uid="{1225C357-DC62-4259-90D6-E17258668A84}"/>
    <cellStyle name="Normal 4 2 3 2 4 4" xfId="8383" xr:uid="{C8CC2FE3-0278-4EBA-A280-6ECBA6B8B0A2}"/>
    <cellStyle name="Normal 4 2 3 2 4 4 2" xfId="18763" xr:uid="{B3567CBE-B310-4F26-A778-B9771B386D27}"/>
    <cellStyle name="Normal 4 2 3 2 4 5" xfId="11216" xr:uid="{1BB41705-20E0-409C-BD64-ABB46268D385}"/>
    <cellStyle name="Normal 4 2 3 2 4 5 2" xfId="21596" xr:uid="{BDFBD6A6-3646-4816-935F-631C49FCFD95}"/>
    <cellStyle name="Normal 4 2 3 2 4 6" xfId="24825" xr:uid="{AE3AA3E4-9541-4B09-9F86-C5D934D3E664}"/>
    <cellStyle name="Normal 4 2 3 2 4 7" xfId="13859" xr:uid="{72206FC7-0B96-4509-889B-0E5EF82238B5}"/>
    <cellStyle name="Normal 4 2 3 2 5" xfId="2932" xr:uid="{00000000-0005-0000-0000-0000B3050000}"/>
    <cellStyle name="Normal 4 2 3 2 5 2" xfId="6111" xr:uid="{EF13CB29-EC77-4A1D-88AE-CAE52F2FC3B3}"/>
    <cellStyle name="Normal 4 2 3 2 5 2 2" xfId="28660" xr:uid="{7FDDA227-0F7C-4717-8083-31E3C4B59D6B}"/>
    <cellStyle name="Normal 4 2 3 2 5 2 3" xfId="27365" xr:uid="{F83B9E79-4EF2-4F17-8A88-6CB3A0D6F5C5}"/>
    <cellStyle name="Normal 4 2 3 2 5 2 4" xfId="15589" xr:uid="{53CFB214-7340-4827-9A6F-BDE0BF13CBB9}"/>
    <cellStyle name="Normal 4 2 3 2 5 3" xfId="8042" xr:uid="{347405AE-F7E2-4DD0-BA1B-F9A73032B4C7}"/>
    <cellStyle name="Normal 4 2 3 2 5 3 2" xfId="28305" xr:uid="{75F39DE5-DF17-4FE6-AF6E-915A60CB5CC9}"/>
    <cellStyle name="Normal 4 2 3 2 5 3 3" xfId="18422" xr:uid="{1FFD5126-76AE-472E-A6C8-2CD846D10A2E}"/>
    <cellStyle name="Normal 4 2 3 2 5 4" xfId="10875" xr:uid="{A21240A8-3425-459D-AF7A-C9D596F96081}"/>
    <cellStyle name="Normal 4 2 3 2 5 4 2" xfId="21255" xr:uid="{0B0B6316-5ECB-4927-A0F0-F4C72259B9D7}"/>
    <cellStyle name="Normal 4 2 3 2 5 5" xfId="24257" xr:uid="{B62637BC-DF2E-4927-89BE-19F4E21E80B3}"/>
    <cellStyle name="Normal 4 2 3 2 5 6" xfId="13447" xr:uid="{00C74991-E7D3-4282-85AC-90BD2FEBBDC3}"/>
    <cellStyle name="Normal 4 2 3 2 6" xfId="2544" xr:uid="{00000000-0005-0000-0000-0000B4050000}"/>
    <cellStyle name="Normal 4 2 3 2 6 2" xfId="5815" xr:uid="{293E0C98-CA98-4DC3-95C7-2B18B15748A0}"/>
    <cellStyle name="Normal 4 2 3 2 6 2 2" xfId="26773" xr:uid="{9A034F82-9F94-4ECB-859C-CEA7A0663522}"/>
    <cellStyle name="Normal 4 2 3 2 6 2 3" xfId="15215" xr:uid="{8760C568-CBB1-4F6B-93C2-E327735E125D}"/>
    <cellStyle name="Normal 4 2 3 2 6 3" xfId="7668" xr:uid="{ECD6D6BF-7F36-4DC7-9056-51D43448CFF4}"/>
    <cellStyle name="Normal 4 2 3 2 6 3 2" xfId="18048" xr:uid="{EDC4F534-B97F-4705-BBC8-F6DFD30BAFE9}"/>
    <cellStyle name="Normal 4 2 3 2 6 4" xfId="10501" xr:uid="{B8CB40EC-3BE5-425D-B580-8F666E98AC96}"/>
    <cellStyle name="Normal 4 2 3 2 6 4 2" xfId="20881" xr:uid="{FE33DD13-8CD9-453C-9183-1343E8CB61AB}"/>
    <cellStyle name="Normal 4 2 3 2 6 5" xfId="22677" xr:uid="{EB2771FF-83DB-4BE8-A70D-8195FE8EBA09}"/>
    <cellStyle name="Normal 4 2 3 2 6 6" xfId="12931" xr:uid="{D8998256-A5DA-4B45-ADDC-1254E901F31A}"/>
    <cellStyle name="Normal 4 2 3 2 7" xfId="2238" xr:uid="{00000000-0005-0000-0000-0000A8050000}"/>
    <cellStyle name="Normal 4 2 3 2 7 2" xfId="7364" xr:uid="{8972484A-F219-462A-B65C-E92E4BCE5B24}"/>
    <cellStyle name="Normal 4 2 3 2 7 2 2" xfId="17744" xr:uid="{5400C91C-C59A-4A59-BFAE-AD35B9953A4B}"/>
    <cellStyle name="Normal 4 2 3 2 7 3" xfId="10197" xr:uid="{1834C5A4-DF54-4ACD-B293-AA63E8F7B8A8}"/>
    <cellStyle name="Normal 4 2 3 2 7 3 2" xfId="20577" xr:uid="{4EFD0C23-D13F-4498-9E25-5DFA90E608A0}"/>
    <cellStyle name="Normal 4 2 3 2 7 4" xfId="25078" xr:uid="{2AC24674-5A1C-4C89-9E80-72D1B23C7B66}"/>
    <cellStyle name="Normal 4 2 3 2 7 5" xfId="14911" xr:uid="{D54D9855-96DB-4DFE-9369-CBFBE4A30470}"/>
    <cellStyle name="Normal 4 2 3 2 8" xfId="3979" xr:uid="{46C4FFC8-6B57-4E1D-9AB5-47E04C856F6C}"/>
    <cellStyle name="Normal 4 2 3 2 8 2" xfId="8802" xr:uid="{4249F5BD-5F3F-4FD7-9E7A-C74EFE76F35D}"/>
    <cellStyle name="Normal 4 2 3 2 8 2 2" xfId="19182" xr:uid="{BAF09C08-6348-4832-B716-BB9E0DEEF79D}"/>
    <cellStyle name="Normal 4 2 3 2 8 3" xfId="11635" xr:uid="{CF34461F-5565-4C10-9587-05B8EA19FE1E}"/>
    <cellStyle name="Normal 4 2 3 2 8 3 2" xfId="22015" xr:uid="{20FCD6BC-C0B5-4954-B835-407699632997}"/>
    <cellStyle name="Normal 4 2 3 2 8 4" xfId="16349" xr:uid="{16C5E8BC-4143-47D9-9547-8053EA412692}"/>
    <cellStyle name="Normal 4 2 3 2 9" xfId="5251" xr:uid="{C4DC83C7-5871-4468-8486-F18B902F0D8C}"/>
    <cellStyle name="Normal 4 2 3 2 9 2" xfId="14549" xr:uid="{06E05F03-E05C-4EE0-B763-08078DB2805A}"/>
    <cellStyle name="Normal 4 2 3 3" xfId="950" xr:uid="{00000000-0005-0000-0000-000068050000}"/>
    <cellStyle name="Normal 4 2 3 3 10" xfId="9838" xr:uid="{25EC58C3-493E-406E-9427-BDB78C0B423E}"/>
    <cellStyle name="Normal 4 2 3 3 10 2" xfId="20218" xr:uid="{58AA0474-729E-4792-A811-73D61CB923D0}"/>
    <cellStyle name="Normal 4 2 3 3 11" xfId="24419" xr:uid="{E5DA6052-0696-452F-B06B-5C15C8DF8469}"/>
    <cellStyle name="Normal 4 2 3 3 12" xfId="12590" xr:uid="{3473E772-2AF7-46BA-A18B-3FBEDCDF24EE}"/>
    <cellStyle name="Normal 4 2 3 3 2" xfId="2774" xr:uid="{00000000-0005-0000-0000-0000B6050000}"/>
    <cellStyle name="Normal 4 2 3 3 2 2" xfId="3306" xr:uid="{00000000-0005-0000-0000-0000B7050000}"/>
    <cellStyle name="Normal 4 2 3 3 2 2 2" xfId="6363" xr:uid="{1CD81F59-7311-4C80-8F59-FA3959D45C6D}"/>
    <cellStyle name="Normal 4 2 3 3 2 2 2 2" xfId="26837" xr:uid="{729D81C3-FBFE-4689-A24D-F8590F273366}"/>
    <cellStyle name="Normal 4 2 3 3 2 2 2 3" xfId="26511" xr:uid="{A3A5386B-1A73-44F3-83F4-93626DC275F4}"/>
    <cellStyle name="Normal 4 2 3 3 2 2 2 4" xfId="15932" xr:uid="{00B7F0D6-92A1-4ED3-92F7-88BA358D614F}"/>
    <cellStyle name="Normal 4 2 3 3 2 2 3" xfId="8385" xr:uid="{748B9053-2A21-47A1-984C-38961D1872F4}"/>
    <cellStyle name="Normal 4 2 3 3 2 2 3 2" xfId="28903" xr:uid="{5852EDAE-9229-44E9-9A01-E6402EBC8D99}"/>
    <cellStyle name="Normal 4 2 3 3 2 2 3 3" xfId="18765" xr:uid="{27E3F9E4-1B75-4C4B-AA8D-3A9730581E47}"/>
    <cellStyle name="Normal 4 2 3 3 2 2 4" xfId="11218" xr:uid="{EA7DAFF5-A74A-426B-8108-9FB71F75132A}"/>
    <cellStyle name="Normal 4 2 3 3 2 2 4 2" xfId="21598" xr:uid="{7EDEEF2A-3542-4197-8FD6-9FA4B3BC94A7}"/>
    <cellStyle name="Normal 4 2 3 3 2 2 5" xfId="24425" xr:uid="{621059D3-C646-4807-9D3C-53A7E5B31D1B}"/>
    <cellStyle name="Normal 4 2 3 3 2 2 6" xfId="13861" xr:uid="{CEAF4B72-FBA7-454E-8D40-FD66885426E4}"/>
    <cellStyle name="Normal 4 2 3 3 2 3" xfId="4330" xr:uid="{05CAFDE6-C50A-4589-AD93-6071FC671BE7}"/>
    <cellStyle name="Normal 4 2 3 3 2 3 2" xfId="9101" xr:uid="{53504C1E-5403-49B7-885A-7F774A86E723}"/>
    <cellStyle name="Normal 4 2 3 3 2 3 2 2" xfId="29144" xr:uid="{221F318D-85CC-436E-B3FC-9C23CB56A426}"/>
    <cellStyle name="Normal 4 2 3 3 2 3 2 3" xfId="19481" xr:uid="{7AA7ABA4-CF2E-4DC2-9BFB-C7D2BBBE2E34}"/>
    <cellStyle name="Normal 4 2 3 3 2 3 3" xfId="11934" xr:uid="{855938AF-DA06-4CBF-8344-B869F971499C}"/>
    <cellStyle name="Normal 4 2 3 3 2 3 3 2" xfId="22314" xr:uid="{DCE2DCA2-3880-4FDD-A21B-992878DB8C8C}"/>
    <cellStyle name="Normal 4 2 3 3 2 3 4" xfId="24630" xr:uid="{31BFE68F-5225-47AC-B413-6F9B1FA70CB6}"/>
    <cellStyle name="Normal 4 2 3 3 2 3 5" xfId="16648" xr:uid="{C8E3014B-3479-4810-A4B6-11EFC4FC6373}"/>
    <cellStyle name="Normal 4 2 3 3 2 4" xfId="5991" xr:uid="{4A083A20-F2B9-4B42-9C6C-2B5F9C35C786}"/>
    <cellStyle name="Normal 4 2 3 3 2 4 2" xfId="28529" xr:uid="{6509E96D-230F-4003-8AFF-B9FDDB608DA4}"/>
    <cellStyle name="Normal 4 2 3 3 2 4 3" xfId="15444" xr:uid="{6C00E0FF-7983-403D-ADDB-8492E9A85854}"/>
    <cellStyle name="Normal 4 2 3 3 2 5" xfId="7897" xr:uid="{FA3EA1E6-DF14-446C-8C6A-7F6484382840}"/>
    <cellStyle name="Normal 4 2 3 3 2 5 2" xfId="18277" xr:uid="{C88802F8-DB09-441A-8344-7FFE42018A16}"/>
    <cellStyle name="Normal 4 2 3 3 2 6" xfId="10730" xr:uid="{D226724E-27D9-46CA-8390-7EF0A1056DF1}"/>
    <cellStyle name="Normal 4 2 3 3 2 6 2" xfId="21110" xr:uid="{D4B45722-41BB-4EB2-87B5-9BF3F3D98ADA}"/>
    <cellStyle name="Normal 4 2 3 3 2 7" xfId="23777" xr:uid="{72E4F31F-6C76-4827-B67C-DE9FFF561400}"/>
    <cellStyle name="Normal 4 2 3 3 2 8" xfId="13226" xr:uid="{10621F8B-1202-4589-B35D-FC72626CA259}"/>
    <cellStyle name="Normal 4 2 3 3 3" xfId="3307" xr:uid="{00000000-0005-0000-0000-0000B8050000}"/>
    <cellStyle name="Normal 4 2 3 3 3 2" xfId="4517" xr:uid="{6A4DCA90-A371-4656-9F2C-A2BDC2A6E07E}"/>
    <cellStyle name="Normal 4 2 3 3 3 2 2" xfId="9288" xr:uid="{6696BC9B-BBBD-4529-A2F4-FA8F579DD210}"/>
    <cellStyle name="Normal 4 2 3 3 3 2 2 2" xfId="29269" xr:uid="{E1FBAC63-15C8-410D-A466-36AF06B1ABAB}"/>
    <cellStyle name="Normal 4 2 3 3 3 2 2 3" xfId="19668" xr:uid="{5ED27F23-74DC-4247-875C-17F5FF39ACD8}"/>
    <cellStyle name="Normal 4 2 3 3 3 2 3" xfId="12121" xr:uid="{70A5F0E8-F95E-43FC-A12A-136F0DCD80A2}"/>
    <cellStyle name="Normal 4 2 3 3 3 2 3 2" xfId="22501" xr:uid="{5C352434-C6EA-430B-BB36-DE50FA1E7877}"/>
    <cellStyle name="Normal 4 2 3 3 3 2 4" xfId="25765" xr:uid="{5D5807B8-C6E2-4DDA-8FB4-D0E1EAD322A2}"/>
    <cellStyle name="Normal 4 2 3 3 3 2 5" xfId="16835" xr:uid="{E457555B-79B1-4831-A149-E9AD6EBAD87E}"/>
    <cellStyle name="Normal 4 2 3 3 3 3" xfId="6364" xr:uid="{D742FCCB-FC4F-41F2-BB18-70C256890AC6}"/>
    <cellStyle name="Normal 4 2 3 3 3 3 2" xfId="28738" xr:uid="{FB0F97AE-4E29-46C0-9017-9E207224AAF9}"/>
    <cellStyle name="Normal 4 2 3 3 3 3 3" xfId="15933" xr:uid="{B8B4A67E-5B91-47B3-8FEB-6941B5C87163}"/>
    <cellStyle name="Normal 4 2 3 3 3 4" xfId="8386" xr:uid="{6160E50C-8FB4-4FCC-BCCC-76AAA6C492E0}"/>
    <cellStyle name="Normal 4 2 3 3 3 4 2" xfId="18766" xr:uid="{13F72318-6A94-4295-83EA-AD682ED409AB}"/>
    <cellStyle name="Normal 4 2 3 3 3 5" xfId="11219" xr:uid="{A367C1C9-3790-43E4-8419-1CC1DE1B226C}"/>
    <cellStyle name="Normal 4 2 3 3 3 5 2" xfId="21599" xr:uid="{EAA6C400-7A9E-40E3-A705-620CD434DCBF}"/>
    <cellStyle name="Normal 4 2 3 3 3 6" xfId="22745" xr:uid="{E1F60546-EC14-433B-9FDD-85E285577137}"/>
    <cellStyle name="Normal 4 2 3 3 3 7" xfId="13862" xr:uid="{D936FFB1-B32F-4448-955D-C731B03C3AE5}"/>
    <cellStyle name="Normal 4 2 3 3 4" xfId="3305" xr:uid="{00000000-0005-0000-0000-0000B9050000}"/>
    <cellStyle name="Normal 4 2 3 3 4 2" xfId="6362" xr:uid="{30C827C5-2CB7-4BC0-BFD5-76805C33FFE3}"/>
    <cellStyle name="Normal 4 2 3 3 4 2 2" xfId="26648" xr:uid="{02E9A7EC-19AB-41B7-81E7-5CC820E9A12C}"/>
    <cellStyle name="Normal 4 2 3 3 4 2 3" xfId="15931" xr:uid="{3F283C22-AD3C-4861-B3F9-958A11C50E18}"/>
    <cellStyle name="Normal 4 2 3 3 4 3" xfId="8384" xr:uid="{BA647B05-0B4A-478B-A3C2-83934F5B1711}"/>
    <cellStyle name="Normal 4 2 3 3 4 3 2" xfId="18764" xr:uid="{2DA0F929-F647-4B86-BDA4-3941F920FF48}"/>
    <cellStyle name="Normal 4 2 3 3 4 4" xfId="11217" xr:uid="{314E0CC9-533F-4CE4-90BB-D31C8E9329D9}"/>
    <cellStyle name="Normal 4 2 3 3 4 4 2" xfId="21597" xr:uid="{1EA1C35A-8471-4577-B748-62F55A1B3D00}"/>
    <cellStyle name="Normal 4 2 3 3 4 5" xfId="25457" xr:uid="{73B82462-F451-4208-880C-A1F4B204F064}"/>
    <cellStyle name="Normal 4 2 3 3 4 6" xfId="13860" xr:uid="{E7BD0201-9B39-48E2-9735-4501A70B220C}"/>
    <cellStyle name="Normal 4 2 3 3 5" xfId="2587" xr:uid="{00000000-0005-0000-0000-0000BA050000}"/>
    <cellStyle name="Normal 4 2 3 3 5 2" xfId="5851" xr:uid="{8600F437-F318-40A9-853F-30090BC6E1B0}"/>
    <cellStyle name="Normal 4 2 3 3 5 2 2" xfId="28344" xr:uid="{02921BA6-4E50-482B-9BD4-81F5B53598B8}"/>
    <cellStyle name="Normal 4 2 3 3 5 2 3" xfId="15258" xr:uid="{18221306-AFAC-4DA7-B87A-9C58515CB900}"/>
    <cellStyle name="Normal 4 2 3 3 5 3" xfId="7711" xr:uid="{5F2B10FC-B0EA-42A9-9A6A-313FFA47B160}"/>
    <cellStyle name="Normal 4 2 3 3 5 3 2" xfId="18091" xr:uid="{88A28A0F-5B43-43B2-8BDD-3EE9879C34E4}"/>
    <cellStyle name="Normal 4 2 3 3 5 4" xfId="10544" xr:uid="{A1424A49-014E-4746-A827-C11BAA5DE421}"/>
    <cellStyle name="Normal 4 2 3 3 5 4 2" xfId="20924" xr:uid="{C4B02CBA-BBA7-446F-9367-3CABF4C2E6A1}"/>
    <cellStyle name="Normal 4 2 3 3 5 5" xfId="25527" xr:uid="{283AA715-620D-45CA-8179-4D82E62BE102}"/>
    <cellStyle name="Normal 4 2 3 3 5 6" xfId="12974" xr:uid="{BA51BFBE-5042-4DFB-8D87-728311F73588}"/>
    <cellStyle name="Normal 4 2 3 3 6" xfId="2357" xr:uid="{00000000-0005-0000-0000-0000B5050000}"/>
    <cellStyle name="Normal 4 2 3 3 6 2" xfId="7483" xr:uid="{CFCE80E9-BE88-44D5-94F3-67D08275F55A}"/>
    <cellStyle name="Normal 4 2 3 3 6 2 2" xfId="17863" xr:uid="{8B93EE89-852A-4CEA-A44F-44CE7F43AFFC}"/>
    <cellStyle name="Normal 4 2 3 3 6 3" xfId="10316" xr:uid="{42D561D3-C464-42ED-B3E6-9BD5E46FBCE1}"/>
    <cellStyle name="Normal 4 2 3 3 6 3 2" xfId="20696" xr:uid="{2F9CC1EE-1342-43F7-A6F0-B696DB089CA9}"/>
    <cellStyle name="Normal 4 2 3 3 6 4" xfId="23178" xr:uid="{CF85037C-BA88-49FF-94D5-224F9ACE17E7}"/>
    <cellStyle name="Normal 4 2 3 3 6 5" xfId="15030" xr:uid="{524619C0-8F27-4B96-ADCA-377414F4603C}"/>
    <cellStyle name="Normal 4 2 3 3 7" xfId="3894" xr:uid="{9FA658B2-0CD2-44BB-93CB-908D10C28D28}"/>
    <cellStyle name="Normal 4 2 3 3 7 2" xfId="8725" xr:uid="{0027EAC9-44D8-40A9-B4C2-10D13AE413C5}"/>
    <cellStyle name="Normal 4 2 3 3 7 2 2" xfId="19105" xr:uid="{B2C7124D-EEFF-4D90-9921-5B7E5FF6CB40}"/>
    <cellStyle name="Normal 4 2 3 3 7 3" xfId="11558" xr:uid="{85C81E62-23DD-4DBB-90AF-911629682FB0}"/>
    <cellStyle name="Normal 4 2 3 3 7 3 2" xfId="21938" xr:uid="{747F3EE8-D18B-4691-AF48-12BF0211BB3A}"/>
    <cellStyle name="Normal 4 2 3 3 7 4" xfId="16272" xr:uid="{B4975713-7DDF-4D95-A163-79EEBF40DD73}"/>
    <cellStyle name="Normal 4 2 3 3 8" xfId="5254" xr:uid="{C825A153-7A6F-448C-BD12-5CD9A2172765}"/>
    <cellStyle name="Normal 4 2 3 3 8 2" xfId="14552" xr:uid="{6FF81324-D179-4090-971F-FA778C240155}"/>
    <cellStyle name="Normal 4 2 3 3 9" xfId="7005" xr:uid="{0F80BCE5-D41C-4C50-9E02-DC90E42D3A42}"/>
    <cellStyle name="Normal 4 2 3 3 9 2" xfId="17385" xr:uid="{9DB66723-671B-4FA2-82E4-F01D3F77FABC}"/>
    <cellStyle name="Normal 4 2 3 4" xfId="951" xr:uid="{00000000-0005-0000-0000-000069050000}"/>
    <cellStyle name="Normal 4 2 3 4 2" xfId="3308" xr:uid="{00000000-0005-0000-0000-0000BC050000}"/>
    <cellStyle name="Normal 4 2 3 4 2 2" xfId="6365" xr:uid="{15885116-FA71-4A90-A75B-3F076EA644CD}"/>
    <cellStyle name="Normal 4 2 3 4 2 2 2" xfId="23392" xr:uid="{66009578-905B-4570-A71A-3FD44C5C0E5C}"/>
    <cellStyle name="Normal 4 2 3 4 2 2 3" xfId="26050" xr:uid="{F3B831F5-176A-4CB0-B3CF-DF8EA10CC7D8}"/>
    <cellStyle name="Normal 4 2 3 4 2 2 4" xfId="15934" xr:uid="{2F9AD8D0-D03E-4CD9-9C68-0AC8D31E95B6}"/>
    <cellStyle name="Normal 4 2 3 4 2 3" xfId="8387" xr:uid="{7764CF8C-0268-4BB4-972C-E444BCA261A8}"/>
    <cellStyle name="Normal 4 2 3 4 2 3 2" xfId="28904" xr:uid="{D36AFA7C-32FB-4232-A06E-892CD04B86A6}"/>
    <cellStyle name="Normal 4 2 3 4 2 3 3" xfId="18767" xr:uid="{8D9D8AA9-35A1-4D8D-88E4-9F8EEDB17C57}"/>
    <cellStyle name="Normal 4 2 3 4 2 4" xfId="11220" xr:uid="{9EFA8B02-449A-49EC-A945-AD1EE6AB5C80}"/>
    <cellStyle name="Normal 4 2 3 4 2 4 2" xfId="21600" xr:uid="{EB21F535-F292-4B26-A798-028930C99D81}"/>
    <cellStyle name="Normal 4 2 3 4 2 5" xfId="23071" xr:uid="{F8FFBBA4-8152-47B0-9D71-FEA29ABDAEAE}"/>
    <cellStyle name="Normal 4 2 3 4 2 6" xfId="13863" xr:uid="{21A75129-1CE7-427E-8DF6-1A9767C2842D}"/>
    <cellStyle name="Normal 4 2 3 4 3" xfId="2771" xr:uid="{00000000-0005-0000-0000-0000BD050000}"/>
    <cellStyle name="Normal 4 2 3 4 3 2" xfId="5988" xr:uid="{E2680F38-B585-4DC0-B2C6-9A27103D3997}"/>
    <cellStyle name="Normal 4 2 3 4 3 2 2" xfId="26823" xr:uid="{18882200-BFC7-42E2-88CF-85BD31EEE036}"/>
    <cellStyle name="Normal 4 2 3 4 3 2 3" xfId="15441" xr:uid="{38C3E382-4FB3-4F4C-B2DB-ED232731AE46}"/>
    <cellStyle name="Normal 4 2 3 4 3 3" xfId="7894" xr:uid="{41E82A28-46F4-449C-BD43-86E81CD4F6E1}"/>
    <cellStyle name="Normal 4 2 3 4 3 3 2" xfId="18274" xr:uid="{781466C1-8E2B-4D70-A405-474B6799E0AE}"/>
    <cellStyle name="Normal 4 2 3 4 3 4" xfId="10727" xr:uid="{FF171E7E-21DD-4186-BFA0-C0FDC4F1D159}"/>
    <cellStyle name="Normal 4 2 3 4 3 4 2" xfId="21107" xr:uid="{A88CFF59-1E1E-4C8D-9D05-B6D999DB226E}"/>
    <cellStyle name="Normal 4 2 3 4 3 5" xfId="22891" xr:uid="{74F1C319-2A39-4A13-BD63-641BD69B3F50}"/>
    <cellStyle name="Normal 4 2 3 4 3 6" xfId="13223" xr:uid="{35154037-21B1-4EFD-9FE0-89D44781CB67}"/>
    <cellStyle name="Normal 4 2 3 4 4" xfId="4185" xr:uid="{677A8D55-C78B-4372-9CCE-17A940B9914E}"/>
    <cellStyle name="Normal 4 2 3 4 4 2" xfId="8956" xr:uid="{7E885884-59BB-4B78-B243-9D257FF8CC04}"/>
    <cellStyle name="Normal 4 2 3 4 4 2 2" xfId="29044" xr:uid="{61A6C1D5-8F16-4CC6-9D49-5014EC7A95B3}"/>
    <cellStyle name="Normal 4 2 3 4 4 2 3" xfId="19336" xr:uid="{406E4F20-38A8-478E-82AB-991C1FDD3868}"/>
    <cellStyle name="Normal 4 2 3 4 4 3" xfId="11789" xr:uid="{DA45C73A-14CB-473A-9D6C-EBAFC3F9EDD8}"/>
    <cellStyle name="Normal 4 2 3 4 4 3 2" xfId="22169" xr:uid="{0D04C51E-441E-4B20-B961-65F8017070B8}"/>
    <cellStyle name="Normal 4 2 3 4 4 4" xfId="24707" xr:uid="{2261FEC8-4A5A-4445-9FE4-C5A480F122B5}"/>
    <cellStyle name="Normal 4 2 3 4 4 5" xfId="16503" xr:uid="{214CB978-CEDA-4045-A914-8AAF6B152B01}"/>
    <cellStyle name="Normal 4 2 3 4 5" xfId="5255" xr:uid="{6B7659AE-173E-427E-80E3-F83930005EB9}"/>
    <cellStyle name="Normal 4 2 3 4 5 2" xfId="26196" xr:uid="{C4CD90A9-9AC9-4AAA-9DD5-66469D0F5C02}"/>
    <cellStyle name="Normal 4 2 3 4 5 3" xfId="14553" xr:uid="{CA229418-26F0-4924-99F4-B7745655967E}"/>
    <cellStyle name="Normal 4 2 3 4 6" xfId="7006" xr:uid="{4A190C7E-CA6F-4FDD-9C9D-9E6AF75E39F4}"/>
    <cellStyle name="Normal 4 2 3 4 6 2" xfId="17386" xr:uid="{8BCECC1B-C486-4F49-AAEA-FE27C8A84A4A}"/>
    <cellStyle name="Normal 4 2 3 4 7" xfId="9839" xr:uid="{6B4666AB-6BD3-45FE-988D-A4432552852B}"/>
    <cellStyle name="Normal 4 2 3 4 7 2" xfId="20219" xr:uid="{2AB87C0F-0D72-46BE-B503-049391DECB0B}"/>
    <cellStyle name="Normal 4 2 3 4 8" xfId="24044" xr:uid="{8496056C-5F7A-4783-BE4F-4D1CDE1E88A8}"/>
    <cellStyle name="Normal 4 2 3 4 9" xfId="12748" xr:uid="{D879B53D-03A7-421F-926A-7C7F27CFB1EB}"/>
    <cellStyle name="Normal 4 2 3 5" xfId="952" xr:uid="{00000000-0005-0000-0000-00006A050000}"/>
    <cellStyle name="Normal 4 2 3 5 2" xfId="4518" xr:uid="{4656EF47-2BD5-4483-8BFA-04B1850E55AE}"/>
    <cellStyle name="Normal 4 2 3 5 2 2" xfId="9289" xr:uid="{2B386E9D-B1B9-4E1D-BA7C-01B1EDFB051A}"/>
    <cellStyle name="Normal 4 2 3 5 2 2 2" xfId="29270" xr:uid="{A7637314-6F51-4FED-819F-042454F4C41F}"/>
    <cellStyle name="Normal 4 2 3 5 2 2 3" xfId="19669" xr:uid="{51701C86-A7D7-4F9C-9536-1B7BA0A22FD5}"/>
    <cellStyle name="Normal 4 2 3 5 2 3" xfId="12122" xr:uid="{573B4A00-59BC-47E7-B6BB-4C2F67C2A1F4}"/>
    <cellStyle name="Normal 4 2 3 5 2 3 2" xfId="22502" xr:uid="{30C8EF28-C1F2-4282-981B-CD5A597746E1}"/>
    <cellStyle name="Normal 4 2 3 5 2 4" xfId="24714" xr:uid="{2A754CB1-007A-4F5B-91B5-EED4802A381E}"/>
    <cellStyle name="Normal 4 2 3 5 2 5" xfId="16836" xr:uid="{4FF1ABBF-2E9E-42E5-8193-FC78B514B1B4}"/>
    <cellStyle name="Normal 4 2 3 5 3" xfId="5256" xr:uid="{0F54D9FF-DC19-49A4-8495-82236AB0606A}"/>
    <cellStyle name="Normal 4 2 3 5 3 2" xfId="27584" xr:uid="{525EDE61-2BC9-4F10-B427-4CE0CD04B50F}"/>
    <cellStyle name="Normal 4 2 3 5 3 3" xfId="14554" xr:uid="{35796630-1041-4014-9D5A-87EB276C3477}"/>
    <cellStyle name="Normal 4 2 3 5 4" xfId="7007" xr:uid="{8CF81234-63BF-40BF-9EA6-1CDFD899DB31}"/>
    <cellStyle name="Normal 4 2 3 5 4 2" xfId="17387" xr:uid="{BA189343-9CA4-4276-9188-1B3B861D1F3B}"/>
    <cellStyle name="Normal 4 2 3 5 5" xfId="9840" xr:uid="{1D591E55-031E-4F44-B24C-F11C9D68E9B2}"/>
    <cellStyle name="Normal 4 2 3 5 5 2" xfId="20220" xr:uid="{8E5CDEBF-5808-4D1C-90FB-14AA86F96FA6}"/>
    <cellStyle name="Normal 4 2 3 5 6" xfId="23039" xr:uid="{E2B3C8B6-91D6-4008-8B66-921D62637234}"/>
    <cellStyle name="Normal 4 2 3 5 7" xfId="13864" xr:uid="{14965001-C387-42B6-836B-8AFE06586FE5}"/>
    <cellStyle name="Normal 4 2 3 6" xfId="2931" xr:uid="{00000000-0005-0000-0000-0000BF050000}"/>
    <cellStyle name="Normal 4 2 3 6 2" xfId="6110" xr:uid="{446165BE-328B-44C8-BC15-FB79F76ED3D9}"/>
    <cellStyle name="Normal 4 2 3 6 2 2" xfId="25664" xr:uid="{83A359C9-2336-419C-AED0-B1E6C7ADE2E8}"/>
    <cellStyle name="Normal 4 2 3 6 2 3" xfId="28260" xr:uid="{B0AD0ECD-F641-4279-B08F-41B1D1038CE9}"/>
    <cellStyle name="Normal 4 2 3 6 2 4" xfId="15588" xr:uid="{0E0ED630-CABF-4DD8-ABA9-CEF30DFEA6BF}"/>
    <cellStyle name="Normal 4 2 3 6 3" xfId="8041" xr:uid="{FDEF862E-B81A-41E9-8BE9-99343B878974}"/>
    <cellStyle name="Normal 4 2 3 6 3 2" xfId="26106" xr:uid="{C978C064-4C7E-4CED-9004-622384883182}"/>
    <cellStyle name="Normal 4 2 3 6 3 3" xfId="18421" xr:uid="{D90FBCF7-0408-4492-8E8B-05AC1B94A270}"/>
    <cellStyle name="Normal 4 2 3 6 4" xfId="10874" xr:uid="{6BC091B2-B780-4BC4-A5AF-BA3A2D12F4F8}"/>
    <cellStyle name="Normal 4 2 3 6 4 2" xfId="21254" xr:uid="{05D21080-D7B8-4B54-9613-D0E1C1F22DD4}"/>
    <cellStyle name="Normal 4 2 3 6 5" xfId="24676" xr:uid="{38FC6B86-80D9-4670-960F-8730C0CFC4C4}"/>
    <cellStyle name="Normal 4 2 3 6 6" xfId="13446" xr:uid="{16A609A2-FE49-43CB-BB3E-F2262B30A475}"/>
    <cellStyle name="Normal 4 2 3 7" xfId="2484" xr:uid="{00000000-0005-0000-0000-0000C0050000}"/>
    <cellStyle name="Normal 4 2 3 7 2" xfId="5769" xr:uid="{F4A12FC9-BED2-42A5-BCFE-7B22AB063CA7}"/>
    <cellStyle name="Normal 4 2 3 7 2 2" xfId="28122" xr:uid="{2E024300-D0E0-41D1-91A3-3749EA92F464}"/>
    <cellStyle name="Normal 4 2 3 7 2 3" xfId="15155" xr:uid="{5FDF95AF-F9CB-4C85-8ED8-1E7BFACCB765}"/>
    <cellStyle name="Normal 4 2 3 7 3" xfId="7608" xr:uid="{F335C29A-EA68-4417-BE03-E7024A1ADE71}"/>
    <cellStyle name="Normal 4 2 3 7 3 2" xfId="17988" xr:uid="{CDE19C8D-7B38-483D-B4BF-2E34F83D91F9}"/>
    <cellStyle name="Normal 4 2 3 7 4" xfId="10441" xr:uid="{C0DFBBA3-8AC1-44DE-941A-9074A9D381B9}"/>
    <cellStyle name="Normal 4 2 3 7 4 2" xfId="20821" xr:uid="{08D247D1-525B-4DBB-9278-847036D3334D}"/>
    <cellStyle name="Normal 4 2 3 7 5" xfId="22675" xr:uid="{E59BC248-21DD-4CA6-8C42-120C4A42E3D2}"/>
    <cellStyle name="Normal 4 2 3 7 6" xfId="12871" xr:uid="{0914C74F-D3F8-4A3C-8F28-E02E0FA47CA2}"/>
    <cellStyle name="Normal 4 2 3 8" xfId="2178" xr:uid="{00000000-0005-0000-0000-0000A7050000}"/>
    <cellStyle name="Normal 4 2 3 8 2" xfId="7304" xr:uid="{EF585BE3-52CF-4A9C-B6EB-C56CD98A4930}"/>
    <cellStyle name="Normal 4 2 3 8 2 2" xfId="17684" xr:uid="{05F10ABB-C7A8-4DAF-B37D-4495F74C9B2E}"/>
    <cellStyle name="Normal 4 2 3 8 3" xfId="10137" xr:uid="{17119CE7-9826-4EB9-A82D-A92672FF273E}"/>
    <cellStyle name="Normal 4 2 3 8 3 2" xfId="20517" xr:uid="{90BBE726-0B56-42FB-963E-A2DB570C4DAC}"/>
    <cellStyle name="Normal 4 2 3 8 4" xfId="24121" xr:uid="{6A19462F-AFFE-4E51-9668-9EDB2B36017B}"/>
    <cellStyle name="Normal 4 2 3 8 5" xfId="14851" xr:uid="{EED6880F-F7E4-4B99-8530-CBEB91354EB0}"/>
    <cellStyle name="Normal 4 2 3 9" xfId="3978" xr:uid="{7818914E-813A-42B3-A95F-7A98C3EB8C89}"/>
    <cellStyle name="Normal 4 2 3 9 2" xfId="8801" xr:uid="{5B3B7504-11EE-438E-99B2-7CC4C7B6A29C}"/>
    <cellStyle name="Normal 4 2 3 9 2 2" xfId="19181" xr:uid="{EB5EC1D6-71C1-4505-B131-A9764C468763}"/>
    <cellStyle name="Normal 4 2 3 9 3" xfId="11634" xr:uid="{0231D9F0-98E3-48FE-A32C-E5F266DB8F08}"/>
    <cellStyle name="Normal 4 2 3 9 3 2" xfId="22014" xr:uid="{02F3A305-D4E3-402F-A954-D00A09EA835A}"/>
    <cellStyle name="Normal 4 2 3 9 4" xfId="16348" xr:uid="{15FFFFCF-8FC4-4468-AC0B-775E7AB98BF2}"/>
    <cellStyle name="Normal 4 2 4" xfId="953" xr:uid="{00000000-0005-0000-0000-00006B050000}"/>
    <cellStyle name="Normal 4 2 4 10" xfId="5257" xr:uid="{92557A2A-6922-415A-915C-DC7EBA6DC24E}"/>
    <cellStyle name="Normal 4 2 4 10 2" xfId="14555" xr:uid="{4DA1E953-C235-4F77-811B-235A94CD7C1C}"/>
    <cellStyle name="Normal 4 2 4 11" xfId="7008" xr:uid="{E287E4C4-88A8-4146-9B3E-DEAB030FA39B}"/>
    <cellStyle name="Normal 4 2 4 11 2" xfId="17388" xr:uid="{5D3E21C3-6CB3-4E3A-9BDF-15A54915CED8}"/>
    <cellStyle name="Normal 4 2 4 12" xfId="9841" xr:uid="{53F88A13-5143-45C1-8FE3-AA389BB93023}"/>
    <cellStyle name="Normal 4 2 4 12 2" xfId="20221" xr:uid="{DFEBD4B4-3DC5-4B4C-AC56-D72D0D9DC9F6}"/>
    <cellStyle name="Normal 4 2 4 13" xfId="25126" xr:uid="{914E5B49-75AF-4E14-8809-E53FB4E312D0}"/>
    <cellStyle name="Normal 4 2 4 14" xfId="12415" xr:uid="{4EC55601-18DD-4A6B-ABFF-18BC1EB06292}"/>
    <cellStyle name="Normal 4 2 4 2" xfId="954" xr:uid="{00000000-0005-0000-0000-00006C050000}"/>
    <cellStyle name="Normal 4 2 4 2 10" xfId="7009" xr:uid="{1B33CC15-95FC-4B88-B900-A5A070CDF8CE}"/>
    <cellStyle name="Normal 4 2 4 2 10 2" xfId="17389" xr:uid="{D9C72AD7-7534-4359-8C9D-EC3093305EF7}"/>
    <cellStyle name="Normal 4 2 4 2 11" xfId="9842" xr:uid="{327F9A4D-7C9F-4596-A209-3C53C77B10F7}"/>
    <cellStyle name="Normal 4 2 4 2 11 2" xfId="20222" xr:uid="{ED97466E-5897-48B5-A257-A8C01C9B7D3D}"/>
    <cellStyle name="Normal 4 2 4 2 12" xfId="25404" xr:uid="{7BE420BF-B3C3-49CC-8877-309657D14EC0}"/>
    <cellStyle name="Normal 4 2 4 2 13" xfId="12475" xr:uid="{9AAAE6D2-BDFE-4D25-A37D-C614586DC883}"/>
    <cellStyle name="Normal 4 2 4 2 2" xfId="955" xr:uid="{00000000-0005-0000-0000-00006D050000}"/>
    <cellStyle name="Normal 4 2 4 2 2 10" xfId="13040" xr:uid="{0518ADBA-EAE1-44C9-BD9C-5C095DBC040B}"/>
    <cellStyle name="Normal 4 2 4 2 2 2" xfId="2777" xr:uid="{00000000-0005-0000-0000-0000C4050000}"/>
    <cellStyle name="Normal 4 2 4 2 2 2 2" xfId="3311" xr:uid="{00000000-0005-0000-0000-0000C5050000}"/>
    <cellStyle name="Normal 4 2 4 2 2 2 2 2" xfId="6368" xr:uid="{F7F46212-965D-443A-BC2B-8EF3D4E7B6E4}"/>
    <cellStyle name="Normal 4 2 4 2 2 2 2 2 2" xfId="28488" xr:uid="{F27A126C-BAC6-4865-B2A7-C59E5C630FC1}"/>
    <cellStyle name="Normal 4 2 4 2 2 2 2 2 3" xfId="15937" xr:uid="{CF796483-6C59-458A-B0D3-CF3607D2D278}"/>
    <cellStyle name="Normal 4 2 4 2 2 2 2 3" xfId="8390" xr:uid="{02B35389-3627-4F92-8F2E-F4E26D2545B4}"/>
    <cellStyle name="Normal 4 2 4 2 2 2 2 3 2" xfId="18770" xr:uid="{72A46A02-D935-4C9F-A630-70B89D1277EA}"/>
    <cellStyle name="Normal 4 2 4 2 2 2 2 4" xfId="11223" xr:uid="{D6261DBD-B929-4065-B8D2-98236B18BA5D}"/>
    <cellStyle name="Normal 4 2 4 2 2 2 2 4 2" xfId="21603" xr:uid="{E0D20DC9-2DD0-47EB-8B99-FA7962417642}"/>
    <cellStyle name="Normal 4 2 4 2 2 2 2 5" xfId="25286" xr:uid="{79B17386-25AF-4533-BB2D-E27F54B6F6C9}"/>
    <cellStyle name="Normal 4 2 4 2 2 2 2 6" xfId="13867" xr:uid="{F35C7E5F-69FA-446D-9166-6E3F72F158FB}"/>
    <cellStyle name="Normal 4 2 4 2 2 2 3" xfId="4332" xr:uid="{962AEA59-F20B-410D-B9C7-AE0EB4985D35}"/>
    <cellStyle name="Normal 4 2 4 2 2 2 3 2" xfId="9103" xr:uid="{D6825B2B-352F-463F-BF6B-9A946D68C952}"/>
    <cellStyle name="Normal 4 2 4 2 2 2 3 2 2" xfId="29146" xr:uid="{748526D6-91CD-4708-BEEB-DF016A2128D5}"/>
    <cellStyle name="Normal 4 2 4 2 2 2 3 2 3" xfId="19483" xr:uid="{32966831-1FDA-4A3F-A819-3B84E1552744}"/>
    <cellStyle name="Normal 4 2 4 2 2 2 3 3" xfId="11936" xr:uid="{4E76D198-2015-488C-8EDD-AECFC07D6198}"/>
    <cellStyle name="Normal 4 2 4 2 2 2 3 3 2" xfId="22316" xr:uid="{C7D158B7-F744-434B-A515-35CADF5090FC}"/>
    <cellStyle name="Normal 4 2 4 2 2 2 3 4" xfId="23287" xr:uid="{24CDC4A8-6E19-4F8C-B89D-82F45A458965}"/>
    <cellStyle name="Normal 4 2 4 2 2 2 3 5" xfId="16650" xr:uid="{746A0C6C-721F-41CB-B94D-A0F160F2C2B5}"/>
    <cellStyle name="Normal 4 2 4 2 2 2 4" xfId="5994" xr:uid="{0C60D263-E577-4612-B43C-D2384F51FA2A}"/>
    <cellStyle name="Normal 4 2 4 2 2 2 4 2" xfId="27100" xr:uid="{D3ED555A-8C77-4222-A8A7-6D61AB6ADC8B}"/>
    <cellStyle name="Normal 4 2 4 2 2 2 4 3" xfId="15447" xr:uid="{C1BE2F4E-2212-42A8-BC0B-9788EA180924}"/>
    <cellStyle name="Normal 4 2 4 2 2 2 5" xfId="7900" xr:uid="{BAECB433-03CF-4A94-8327-A5F1E50AC443}"/>
    <cellStyle name="Normal 4 2 4 2 2 2 5 2" xfId="18280" xr:uid="{AF4AACD1-6E5C-4C26-9158-465C893271F8}"/>
    <cellStyle name="Normal 4 2 4 2 2 2 6" xfId="10733" xr:uid="{7579DA1D-51EB-403F-8267-0189AEB5DC1D}"/>
    <cellStyle name="Normal 4 2 4 2 2 2 6 2" xfId="21113" xr:uid="{0E774EBC-C085-4829-821B-A528B72D724D}"/>
    <cellStyle name="Normal 4 2 4 2 2 2 7" xfId="24083" xr:uid="{73281CDE-EC60-44AC-A9D4-25E152DFDF7D}"/>
    <cellStyle name="Normal 4 2 4 2 2 2 8" xfId="13229" xr:uid="{65423134-FD4E-4F49-A63E-35B75C1BC091}"/>
    <cellStyle name="Normal 4 2 4 2 2 3" xfId="3312" xr:uid="{00000000-0005-0000-0000-0000C6050000}"/>
    <cellStyle name="Normal 4 2 4 2 2 3 2" xfId="4519" xr:uid="{8785A69D-3EE6-4D8B-93FB-1937C1B62C27}"/>
    <cellStyle name="Normal 4 2 4 2 2 3 2 2" xfId="9290" xr:uid="{0CE73404-82F4-45BB-A3C1-EE240E66AF64}"/>
    <cellStyle name="Normal 4 2 4 2 2 3 2 2 2" xfId="19670" xr:uid="{2D31876F-5C19-471D-9CB3-84A3016DE877}"/>
    <cellStyle name="Normal 4 2 4 2 2 3 2 3" xfId="12123" xr:uid="{EF807780-426F-4880-BB7D-7F818E4480F2}"/>
    <cellStyle name="Normal 4 2 4 2 2 3 2 3 2" xfId="22503" xr:uid="{64838BF5-17B6-4C61-A36B-832640FF7334}"/>
    <cellStyle name="Normal 4 2 4 2 2 3 2 4" xfId="26545" xr:uid="{2F8CD3E1-4934-4E26-9941-D6217A646EDC}"/>
    <cellStyle name="Normal 4 2 4 2 2 3 2 5" xfId="16837" xr:uid="{4B27BEDA-DFE1-4D06-81F0-214FA72DD545}"/>
    <cellStyle name="Normal 4 2 4 2 2 3 3" xfId="6369" xr:uid="{DE2B9C1A-7D2C-4E97-A9E9-FA07BA1D056A}"/>
    <cellStyle name="Normal 4 2 4 2 2 3 3 2" xfId="15938" xr:uid="{037C1F9C-AFAD-4BFD-8509-067930C5B2E5}"/>
    <cellStyle name="Normal 4 2 4 2 2 3 4" xfId="8391" xr:uid="{93F7310A-E24F-470B-865E-8F0FA2BDF80A}"/>
    <cellStyle name="Normal 4 2 4 2 2 3 4 2" xfId="18771" xr:uid="{0FE431C9-DEA2-4068-B33E-F71B35EA269A}"/>
    <cellStyle name="Normal 4 2 4 2 2 3 5" xfId="11224" xr:uid="{FA16BA0A-8D55-44C9-AD70-122FC48F14CE}"/>
    <cellStyle name="Normal 4 2 4 2 2 3 5 2" xfId="21604" xr:uid="{B37FAB07-9E6E-42DD-B067-BBB4D564F671}"/>
    <cellStyle name="Normal 4 2 4 2 2 3 6" xfId="23423" xr:uid="{D1976568-D927-41C7-9358-2AD2A9196E78}"/>
    <cellStyle name="Normal 4 2 4 2 2 3 7" xfId="13868" xr:uid="{4370A27A-01EB-48DE-B0CC-5E8DBC2BEFDC}"/>
    <cellStyle name="Normal 4 2 4 2 2 4" xfId="3310" xr:uid="{00000000-0005-0000-0000-0000C7050000}"/>
    <cellStyle name="Normal 4 2 4 2 2 4 2" xfId="6367" xr:uid="{7A44404F-AA80-4570-8CDB-9231464368EF}"/>
    <cellStyle name="Normal 4 2 4 2 2 4 2 2" xfId="26931" xr:uid="{B273AB90-00EF-4FBF-BE01-C8EBF67866F2}"/>
    <cellStyle name="Normal 4 2 4 2 2 4 2 3" xfId="15936" xr:uid="{28CB331E-9E5B-4D0F-988F-3C4F109C63F6}"/>
    <cellStyle name="Normal 4 2 4 2 2 4 3" xfId="8389" xr:uid="{0172FC6E-FC4E-4F13-96F8-1607BE35AEEB}"/>
    <cellStyle name="Normal 4 2 4 2 2 4 3 2" xfId="18769" xr:uid="{76737887-7890-46BC-B264-607C3D6E499B}"/>
    <cellStyle name="Normal 4 2 4 2 2 4 4" xfId="11222" xr:uid="{2D578303-F774-4DB9-A7CD-9CDC432616E6}"/>
    <cellStyle name="Normal 4 2 4 2 2 4 4 2" xfId="21602" xr:uid="{47EFD2C0-9AE5-4458-A1E1-8046DAB75A2C}"/>
    <cellStyle name="Normal 4 2 4 2 2 4 5" xfId="24014" xr:uid="{F2A8BBA6-C5D5-49B6-B0DC-99C672104553}"/>
    <cellStyle name="Normal 4 2 4 2 2 4 6" xfId="13866" xr:uid="{F836A739-A2AB-4BB8-AAF8-5D4AF36B6200}"/>
    <cellStyle name="Normal 4 2 4 2 2 5" xfId="4242" xr:uid="{080A2A35-79CB-43D1-BE90-8CDF17E2F6E3}"/>
    <cellStyle name="Normal 4 2 4 2 2 5 2" xfId="9013" xr:uid="{DAAFFD7E-0CCD-49A9-942D-210CFCF066B2}"/>
    <cellStyle name="Normal 4 2 4 2 2 5 2 2" xfId="29084" xr:uid="{042BA6CC-D052-4310-B171-689D1E606A0D}"/>
    <cellStyle name="Normal 4 2 4 2 2 5 2 3" xfId="19393" xr:uid="{4822A939-ABCE-45AB-A315-428FFFB8BB69}"/>
    <cellStyle name="Normal 4 2 4 2 2 5 3" xfId="11846" xr:uid="{683F1369-E79F-46C0-AD14-15C0B0BC8D4C}"/>
    <cellStyle name="Normal 4 2 4 2 2 5 3 2" xfId="22226" xr:uid="{E5817707-8332-443A-9A27-C6DE16A5E818}"/>
    <cellStyle name="Normal 4 2 4 2 2 5 4" xfId="23876" xr:uid="{1E86306A-C4AE-4B58-9D5C-ECBA812BB9EE}"/>
    <cellStyle name="Normal 4 2 4 2 2 5 5" xfId="16560" xr:uid="{6867C43A-9BE3-4D83-AF41-2B08BA695F8D}"/>
    <cellStyle name="Normal 4 2 4 2 2 6" xfId="5259" xr:uid="{926A9510-1618-4DE8-AE32-0C9D5C1DC7BA}"/>
    <cellStyle name="Normal 4 2 4 2 2 6 2" xfId="28022" xr:uid="{C920E4B9-51D9-4B10-BFEB-0E9B2B6DD5B0}"/>
    <cellStyle name="Normal 4 2 4 2 2 6 3" xfId="14557" xr:uid="{E0B42F2F-9A83-450B-BFD0-BE9F73EBE884}"/>
    <cellStyle name="Normal 4 2 4 2 2 7" xfId="7010" xr:uid="{9C06AE77-04AE-4BE3-B528-0CD51FE2D7DA}"/>
    <cellStyle name="Normal 4 2 4 2 2 7 2" xfId="17390" xr:uid="{0D9F1507-2644-4F0F-AF87-7E6471B57AD0}"/>
    <cellStyle name="Normal 4 2 4 2 2 8" xfId="9843" xr:uid="{3BB55576-924D-46BE-B9A0-A56BE8FCAD76}"/>
    <cellStyle name="Normal 4 2 4 2 2 8 2" xfId="20223" xr:uid="{ACE81BFD-BC41-493A-B7C4-C130180CB59F}"/>
    <cellStyle name="Normal 4 2 4 2 2 9" xfId="23718" xr:uid="{D3D4FF7D-323D-45D6-90EF-54DD0DC62D32}"/>
    <cellStyle name="Normal 4 2 4 2 3" xfId="2776" xr:uid="{00000000-0005-0000-0000-0000C8050000}"/>
    <cellStyle name="Normal 4 2 4 2 3 2" xfId="3313" xr:uid="{00000000-0005-0000-0000-0000C9050000}"/>
    <cellStyle name="Normal 4 2 4 2 3 2 2" xfId="6370" xr:uid="{3034CCE6-2921-4E19-B6FD-B1D298CB8E59}"/>
    <cellStyle name="Normal 4 2 4 2 3 2 2 2" xfId="27619" xr:uid="{225BA693-0DA8-4F0B-A53B-B11194CFE94D}"/>
    <cellStyle name="Normal 4 2 4 2 3 2 2 3" xfId="15939" xr:uid="{FF16E160-FC3D-464B-B18D-4D3E46F71D68}"/>
    <cellStyle name="Normal 4 2 4 2 3 2 3" xfId="8392" xr:uid="{8FB1FC54-74E8-4DA3-8655-887DA7849E99}"/>
    <cellStyle name="Normal 4 2 4 2 3 2 3 2" xfId="18772" xr:uid="{550E4618-083D-477F-86F6-4039DA182DE9}"/>
    <cellStyle name="Normal 4 2 4 2 3 2 4" xfId="11225" xr:uid="{2FF5B702-1560-46AD-BB2C-45570E0258DF}"/>
    <cellStyle name="Normal 4 2 4 2 3 2 4 2" xfId="21605" xr:uid="{AC194AAA-EE0A-4439-93ED-269F8CCCABC7}"/>
    <cellStyle name="Normal 4 2 4 2 3 2 5" xfId="22672" xr:uid="{6623DC24-859C-4C35-A09A-414CDFD69DB4}"/>
    <cellStyle name="Normal 4 2 4 2 3 2 6" xfId="13869" xr:uid="{BDE09925-C603-461C-94CB-8A7B94EF6F41}"/>
    <cellStyle name="Normal 4 2 4 2 3 3" xfId="4331" xr:uid="{812642AA-2F67-4D04-9730-19298251B28E}"/>
    <cellStyle name="Normal 4 2 4 2 3 3 2" xfId="9102" xr:uid="{30592C62-F469-4BB5-A47B-645FDFC4B6BF}"/>
    <cellStyle name="Normal 4 2 4 2 3 3 2 2" xfId="29145" xr:uid="{A43D4E21-EA3A-4B0C-8483-C847C1CCF7CF}"/>
    <cellStyle name="Normal 4 2 4 2 3 3 2 3" xfId="19482" xr:uid="{FFE8A291-82FB-4590-9360-9D10B30EBE60}"/>
    <cellStyle name="Normal 4 2 4 2 3 3 3" xfId="11935" xr:uid="{11B5E0CA-C911-41C9-8225-BB28855B304D}"/>
    <cellStyle name="Normal 4 2 4 2 3 3 3 2" xfId="22315" xr:uid="{D0D9BE2E-E845-408F-A1FE-0975102FD49A}"/>
    <cellStyle name="Normal 4 2 4 2 3 3 4" xfId="22890" xr:uid="{92ABD060-088C-4B16-86E2-C32F8F1874F1}"/>
    <cellStyle name="Normal 4 2 4 2 3 3 5" xfId="16649" xr:uid="{32EDD925-5E33-4629-B8F7-906615A7D0D9}"/>
    <cellStyle name="Normal 4 2 4 2 3 4" xfId="5993" xr:uid="{7E0FEAE9-697D-4CAB-8C77-FE5F637AB917}"/>
    <cellStyle name="Normal 4 2 4 2 3 4 2" xfId="26417" xr:uid="{6AF32965-CB40-4E1B-A384-F6859406EF9D}"/>
    <cellStyle name="Normal 4 2 4 2 3 4 3" xfId="15446" xr:uid="{E4AB833E-CC38-4790-9DF9-373431051397}"/>
    <cellStyle name="Normal 4 2 4 2 3 5" xfId="7899" xr:uid="{CEA57206-BF81-4A5C-B62A-E54E6CF77200}"/>
    <cellStyle name="Normal 4 2 4 2 3 5 2" xfId="18279" xr:uid="{2486CE3D-79C5-4516-99C1-FD27BC917075}"/>
    <cellStyle name="Normal 4 2 4 2 3 6" xfId="10732" xr:uid="{50EE12FB-49FF-476E-BE79-8D8770D0E190}"/>
    <cellStyle name="Normal 4 2 4 2 3 6 2" xfId="21112" xr:uid="{AF64C935-7421-4998-8763-FC34486390AD}"/>
    <cellStyle name="Normal 4 2 4 2 3 7" xfId="22648" xr:uid="{ED92971D-D461-49A0-A131-B7FD85763F17}"/>
    <cellStyle name="Normal 4 2 4 2 3 8" xfId="13228" xr:uid="{A611D601-F0E9-425F-AB32-0EA5A12CFE9A}"/>
    <cellStyle name="Normal 4 2 4 2 4" xfId="3314" xr:uid="{00000000-0005-0000-0000-0000CA050000}"/>
    <cellStyle name="Normal 4 2 4 2 4 2" xfId="4520" xr:uid="{EBF02899-363D-4B62-A808-B3044BC09E29}"/>
    <cellStyle name="Normal 4 2 4 2 4 2 2" xfId="9291" xr:uid="{7ACC878A-16A9-4172-977D-81BF61D19206}"/>
    <cellStyle name="Normal 4 2 4 2 4 2 2 2" xfId="19671" xr:uid="{D1872F77-AB94-42A4-84AE-EDBC51F3A6E0}"/>
    <cellStyle name="Normal 4 2 4 2 4 2 3" xfId="12124" xr:uid="{569EAB24-B76E-46E9-B726-5291FDA0C70C}"/>
    <cellStyle name="Normal 4 2 4 2 4 2 3 2" xfId="22504" xr:uid="{061AF932-B759-4066-8606-FAF0806E618A}"/>
    <cellStyle name="Normal 4 2 4 2 4 2 4" xfId="28074" xr:uid="{EA672EFD-D258-430E-937C-4BC693A8DE0C}"/>
    <cellStyle name="Normal 4 2 4 2 4 2 5" xfId="16838" xr:uid="{0631AB2A-381A-4A8C-9275-1424D19CBF58}"/>
    <cellStyle name="Normal 4 2 4 2 4 3" xfId="6371" xr:uid="{2ACB0DEE-7F68-473F-B9E7-87CE39C00104}"/>
    <cellStyle name="Normal 4 2 4 2 4 3 2" xfId="15940" xr:uid="{E99ED3F9-6E3E-4662-B33C-DAA5B06A64E4}"/>
    <cellStyle name="Normal 4 2 4 2 4 4" xfId="8393" xr:uid="{3B6FE961-AF3D-46E2-A45B-901CD3B1A982}"/>
    <cellStyle name="Normal 4 2 4 2 4 4 2" xfId="18773" xr:uid="{C2741261-5B1E-4A3E-9111-6B97C33F7416}"/>
    <cellStyle name="Normal 4 2 4 2 4 5" xfId="11226" xr:uid="{6BC4CB2D-BD78-4E8F-8FDD-8EE21A39A908}"/>
    <cellStyle name="Normal 4 2 4 2 4 5 2" xfId="21606" xr:uid="{0024434E-5028-4B47-ACCB-860E25A35D66}"/>
    <cellStyle name="Normal 4 2 4 2 4 6" xfId="23779" xr:uid="{5546BA34-C2F9-4A3D-911A-801708B8FC18}"/>
    <cellStyle name="Normal 4 2 4 2 4 7" xfId="13870" xr:uid="{9843B0F1-36BB-4B59-AD97-144F1B1C1F0E}"/>
    <cellStyle name="Normal 4 2 4 2 5" xfId="3309" xr:uid="{00000000-0005-0000-0000-0000CB050000}"/>
    <cellStyle name="Normal 4 2 4 2 5 2" xfId="6366" xr:uid="{2902E2AC-1B99-4252-B238-5086F32D4E9D}"/>
    <cellStyle name="Normal 4 2 4 2 5 2 2" xfId="28617" xr:uid="{362A7BD1-C6C4-4B09-9554-DD0D52E657B6}"/>
    <cellStyle name="Normal 4 2 4 2 5 2 3" xfId="15935" xr:uid="{CF7AAE41-0500-49DB-8EF9-B8C509FE47E8}"/>
    <cellStyle name="Normal 4 2 4 2 5 3" xfId="8388" xr:uid="{E296C98D-5351-40B8-834F-F7AE11C3AFCC}"/>
    <cellStyle name="Normal 4 2 4 2 5 3 2" xfId="18768" xr:uid="{BDF2FD51-EECC-41A5-B8D8-A06F223DB737}"/>
    <cellStyle name="Normal 4 2 4 2 5 4" xfId="11221" xr:uid="{32C67B06-4400-4139-937F-33EA1CEA39C1}"/>
    <cellStyle name="Normal 4 2 4 2 5 4 2" xfId="21601" xr:uid="{581DDE93-88FD-41F2-9948-C412E49B9C8A}"/>
    <cellStyle name="Normal 4 2 4 2 5 5" xfId="25566" xr:uid="{FF97EFD9-CC4F-472D-98A1-329FB1323446}"/>
    <cellStyle name="Normal 4 2 4 2 5 6" xfId="13865" xr:uid="{D43EB5C4-067F-45E0-A802-03405DAC100D}"/>
    <cellStyle name="Normal 4 2 4 2 6" xfId="2550" xr:uid="{00000000-0005-0000-0000-0000CC050000}"/>
    <cellStyle name="Normal 4 2 4 2 6 2" xfId="5821" xr:uid="{425935FD-0E62-4907-911C-E41F2F006040}"/>
    <cellStyle name="Normal 4 2 4 2 6 2 2" xfId="28036" xr:uid="{A5513BCD-E24A-4DB2-AE03-44F9719771AE}"/>
    <cellStyle name="Normal 4 2 4 2 6 2 3" xfId="15221" xr:uid="{07F338FD-F839-4E3C-99C4-6AB2B21E5AED}"/>
    <cellStyle name="Normal 4 2 4 2 6 3" xfId="7674" xr:uid="{B06AE91E-263D-4B4E-AF68-43E9E5BF1265}"/>
    <cellStyle name="Normal 4 2 4 2 6 3 2" xfId="18054" xr:uid="{2EE5CE7C-94FE-46D3-A05B-B306C33CF854}"/>
    <cellStyle name="Normal 4 2 4 2 6 4" xfId="10507" xr:uid="{16FC5834-2F35-4B6E-9609-B79E58FA3039}"/>
    <cellStyle name="Normal 4 2 4 2 6 4 2" xfId="20887" xr:uid="{2F41DFA0-7255-4962-9DC0-3E2586712447}"/>
    <cellStyle name="Normal 4 2 4 2 6 5" xfId="22850" xr:uid="{D2F25CE2-2851-4F73-8812-EB629C46D578}"/>
    <cellStyle name="Normal 4 2 4 2 6 6" xfId="12937" xr:uid="{80EFA000-D408-4BDD-83A4-401B63CA3E02}"/>
    <cellStyle name="Normal 4 2 4 2 7" xfId="2244" xr:uid="{00000000-0005-0000-0000-0000C2050000}"/>
    <cellStyle name="Normal 4 2 4 2 7 2" xfId="7370" xr:uid="{F7F1B275-66AB-4022-8265-651F51F5C17B}"/>
    <cellStyle name="Normal 4 2 4 2 7 2 2" xfId="17750" xr:uid="{7074B6A5-E76B-41F1-A4ED-D6E1DA724EE7}"/>
    <cellStyle name="Normal 4 2 4 2 7 3" xfId="10203" xr:uid="{AA56B796-9B68-4D2F-A740-E2B35951BE7A}"/>
    <cellStyle name="Normal 4 2 4 2 7 3 2" xfId="20583" xr:uid="{45CB5D69-4C00-4515-AA34-2C35CD5498F3}"/>
    <cellStyle name="Normal 4 2 4 2 7 4" xfId="25381" xr:uid="{5C36B8E6-AD19-4220-8F11-1089BFCC3729}"/>
    <cellStyle name="Normal 4 2 4 2 7 5" xfId="14917" xr:uid="{89F83DB4-8451-40E4-880F-82AA340D582C}"/>
    <cellStyle name="Normal 4 2 4 2 8" xfId="3797" xr:uid="{92B94B7A-8A75-4181-A5F0-12A617A71729}"/>
    <cellStyle name="Normal 4 2 4 2 8 2" xfId="8632" xr:uid="{3295DEAA-3E4C-40F1-94A6-40A5E974671F}"/>
    <cellStyle name="Normal 4 2 4 2 8 2 2" xfId="19012" xr:uid="{A4A7CBC2-6FB2-4F80-8CCB-A189AA545466}"/>
    <cellStyle name="Normal 4 2 4 2 8 3" xfId="11465" xr:uid="{092FD2DF-FDAA-4AFC-ADD4-54A07F16BDDE}"/>
    <cellStyle name="Normal 4 2 4 2 8 3 2" xfId="21845" xr:uid="{CF964CEC-DF7C-4824-9B75-8E453D2C7A6C}"/>
    <cellStyle name="Normal 4 2 4 2 8 4" xfId="16179" xr:uid="{708598F8-338C-40AB-9EBB-E35B994521DF}"/>
    <cellStyle name="Normal 4 2 4 2 9" xfId="5258" xr:uid="{19C31006-CBFA-424E-879C-38FA46CC37EE}"/>
    <cellStyle name="Normal 4 2 4 2 9 2" xfId="14556" xr:uid="{198AD25B-9C39-4DCE-B323-71648C5F7486}"/>
    <cellStyle name="Normal 4 2 4 3" xfId="956" xr:uid="{00000000-0005-0000-0000-00006E050000}"/>
    <cellStyle name="Normal 4 2 4 3 10" xfId="9844" xr:uid="{7980634C-EEAA-4B39-8FFA-914BAAF0CC29}"/>
    <cellStyle name="Normal 4 2 4 3 10 2" xfId="20224" xr:uid="{6B728514-C6A1-40AB-99FD-B709BFEBC66E}"/>
    <cellStyle name="Normal 4 2 4 3 11" xfId="23246" xr:uid="{2890303F-A444-48F4-997B-2BDA5BBD2609}"/>
    <cellStyle name="Normal 4 2 4 3 12" xfId="12592" xr:uid="{EB4DE55D-FA03-4AD2-9DA8-31FB62808FAF}"/>
    <cellStyle name="Normal 4 2 4 3 2" xfId="2778" xr:uid="{00000000-0005-0000-0000-0000CE050000}"/>
    <cellStyle name="Normal 4 2 4 3 2 2" xfId="3316" xr:uid="{00000000-0005-0000-0000-0000CF050000}"/>
    <cellStyle name="Normal 4 2 4 3 2 2 2" xfId="6373" xr:uid="{E50A07B0-BEE2-489E-9328-83695D23809A}"/>
    <cellStyle name="Normal 4 2 4 3 2 2 2 2" xfId="25841" xr:uid="{472F1B4B-D996-42A5-AE97-D0B5975D1982}"/>
    <cellStyle name="Normal 4 2 4 3 2 2 2 3" xfId="15942" xr:uid="{F4A97B65-CBBB-4D81-840C-1203349D4D8C}"/>
    <cellStyle name="Normal 4 2 4 3 2 2 3" xfId="8395" xr:uid="{61B68C81-9A57-46C7-AC09-69E53D88C48D}"/>
    <cellStyle name="Normal 4 2 4 3 2 2 3 2" xfId="18775" xr:uid="{68B13D81-919E-4D55-800C-81439CD569C6}"/>
    <cellStyle name="Normal 4 2 4 3 2 2 4" xfId="11228" xr:uid="{0BD21476-923E-4824-AE68-1108E11C47D3}"/>
    <cellStyle name="Normal 4 2 4 3 2 2 4 2" xfId="21608" xr:uid="{4BD11946-4B3B-4DC7-9A8B-1A09CDDBFB32}"/>
    <cellStyle name="Normal 4 2 4 3 2 2 5" xfId="22994" xr:uid="{20FBB001-AEB4-4236-8AE0-B9172F175F21}"/>
    <cellStyle name="Normal 4 2 4 3 2 2 6" xfId="13872" xr:uid="{BEA246CD-FA76-4EEA-BA5E-0099DC825D91}"/>
    <cellStyle name="Normal 4 2 4 3 2 3" xfId="4333" xr:uid="{70FD9E69-BE70-4E32-ADCD-F26EF1031737}"/>
    <cellStyle name="Normal 4 2 4 3 2 3 2" xfId="9104" xr:uid="{100E7661-CCFA-499C-BB8E-570D9B3A707D}"/>
    <cellStyle name="Normal 4 2 4 3 2 3 2 2" xfId="29147" xr:uid="{29E033BA-1F02-4D6D-814F-B5190BB6A064}"/>
    <cellStyle name="Normal 4 2 4 3 2 3 2 3" xfId="19484" xr:uid="{A6C3521C-E9B0-4EFC-A02D-68BCB64C3270}"/>
    <cellStyle name="Normal 4 2 4 3 2 3 3" xfId="11937" xr:uid="{7D859E24-DC83-412D-A9F2-3B346F54493F}"/>
    <cellStyle name="Normal 4 2 4 3 2 3 3 2" xfId="22317" xr:uid="{51A16266-628D-4559-8096-4A7C5716C82E}"/>
    <cellStyle name="Normal 4 2 4 3 2 3 4" xfId="25251" xr:uid="{8DA9FE6F-EC62-464D-9C2A-257FAB75C469}"/>
    <cellStyle name="Normal 4 2 4 3 2 3 5" xfId="16651" xr:uid="{3CF6BB31-513A-4429-A908-3D4465B49ACF}"/>
    <cellStyle name="Normal 4 2 4 3 2 4" xfId="5995" xr:uid="{C585EE5C-0C7E-4E8A-9EBC-9D4EF2C48856}"/>
    <cellStyle name="Normal 4 2 4 3 2 4 2" xfId="26669" xr:uid="{47545DB1-A879-44A8-A9D7-C66E01693FF4}"/>
    <cellStyle name="Normal 4 2 4 3 2 4 3" xfId="15448" xr:uid="{8FA7142E-13FD-4095-B363-FEBBA079393F}"/>
    <cellStyle name="Normal 4 2 4 3 2 5" xfId="7901" xr:uid="{E59910C0-C8CE-45D7-8BB1-921365E4C248}"/>
    <cellStyle name="Normal 4 2 4 3 2 5 2" xfId="18281" xr:uid="{61889791-4194-436A-AFA4-EA738B9CB93A}"/>
    <cellStyle name="Normal 4 2 4 3 2 6" xfId="10734" xr:uid="{FFB2F7C2-6EE7-42F3-9FF2-8DC2D385AAA6}"/>
    <cellStyle name="Normal 4 2 4 3 2 6 2" xfId="21114" xr:uid="{8A2E294C-E80C-446E-89C6-617A1C88DD9E}"/>
    <cellStyle name="Normal 4 2 4 3 2 7" xfId="25367" xr:uid="{3C979E4B-0444-4BCB-8C20-F21BF7A98A39}"/>
    <cellStyle name="Normal 4 2 4 3 2 8" xfId="13230" xr:uid="{6955B6A0-96C5-49EC-AECE-9F1DC348D231}"/>
    <cellStyle name="Normal 4 2 4 3 3" xfId="3317" xr:uid="{00000000-0005-0000-0000-0000D0050000}"/>
    <cellStyle name="Normal 4 2 4 3 3 2" xfId="4521" xr:uid="{452F2669-B5DC-43ED-B942-D6EBDB042C62}"/>
    <cellStyle name="Normal 4 2 4 3 3 2 2" xfId="9292" xr:uid="{3FBD5F5F-665F-452F-93EF-157A2DBBF1A6}"/>
    <cellStyle name="Normal 4 2 4 3 3 2 2 2" xfId="29271" xr:uid="{7E93B808-D226-4A8E-B51A-B82780826BD8}"/>
    <cellStyle name="Normal 4 2 4 3 3 2 2 3" xfId="19672" xr:uid="{E694131A-4781-43A4-A698-72ABD9B8FA16}"/>
    <cellStyle name="Normal 4 2 4 3 3 2 3" xfId="12125" xr:uid="{D1BCF4B3-80F5-4106-9F87-F4DC69AC2871}"/>
    <cellStyle name="Normal 4 2 4 3 3 2 3 2" xfId="22505" xr:uid="{E7DB2DAD-96C3-4485-AD62-16D728226575}"/>
    <cellStyle name="Normal 4 2 4 3 3 2 4" xfId="24878" xr:uid="{875B205B-2264-4E6B-8CD0-E13992B167CA}"/>
    <cellStyle name="Normal 4 2 4 3 3 2 5" xfId="16839" xr:uid="{24E0BF4E-6AED-40AF-A46E-61B426B2C917}"/>
    <cellStyle name="Normal 4 2 4 3 3 3" xfId="6374" xr:uid="{ECA3A690-95F0-4B75-B420-41EDABD93669}"/>
    <cellStyle name="Normal 4 2 4 3 3 3 2" xfId="26692" xr:uid="{B3F5872F-FD91-4319-B1D5-D871FE0E9206}"/>
    <cellStyle name="Normal 4 2 4 3 3 3 3" xfId="15943" xr:uid="{47A21E3D-874D-401A-9839-50F84F8E920E}"/>
    <cellStyle name="Normal 4 2 4 3 3 4" xfId="8396" xr:uid="{F19C02D7-8DC5-4E0D-BA09-0471247CCC2C}"/>
    <cellStyle name="Normal 4 2 4 3 3 4 2" xfId="18776" xr:uid="{543CCA03-FCB4-473C-AA4F-B71195258A1A}"/>
    <cellStyle name="Normal 4 2 4 3 3 5" xfId="11229" xr:uid="{48AC09F0-BAB9-4B80-A3CE-E17B4D1C7BA0}"/>
    <cellStyle name="Normal 4 2 4 3 3 5 2" xfId="21609" xr:uid="{8E76B7AC-06C0-4221-981D-E581F58FC62F}"/>
    <cellStyle name="Normal 4 2 4 3 3 6" xfId="23895" xr:uid="{7BF36CE9-B073-43AB-9892-A0943BCB676A}"/>
    <cellStyle name="Normal 4 2 4 3 3 7" xfId="13873" xr:uid="{8029D831-5042-4AD6-A5E1-0CED18B1F5B1}"/>
    <cellStyle name="Normal 4 2 4 3 4" xfId="3315" xr:uid="{00000000-0005-0000-0000-0000D1050000}"/>
    <cellStyle name="Normal 4 2 4 3 4 2" xfId="6372" xr:uid="{9DFC3F29-3736-430A-B542-2324A0EA1F82}"/>
    <cellStyle name="Normal 4 2 4 3 4 2 2" xfId="27825" xr:uid="{0A4B0E17-AEFA-4D43-9BC3-A991821EE378}"/>
    <cellStyle name="Normal 4 2 4 3 4 2 3" xfId="15941" xr:uid="{EAF7A55A-280E-4753-905E-BC552F1928D2}"/>
    <cellStyle name="Normal 4 2 4 3 4 3" xfId="8394" xr:uid="{E86F7CF2-CD6F-4DB7-9ABB-E9E1EEFC979F}"/>
    <cellStyle name="Normal 4 2 4 3 4 3 2" xfId="18774" xr:uid="{7A4A18A8-B832-4AEB-8D35-C27912FCFA5B}"/>
    <cellStyle name="Normal 4 2 4 3 4 4" xfId="11227" xr:uid="{3A26AD30-EC9F-463E-A463-C23AF88236A3}"/>
    <cellStyle name="Normal 4 2 4 3 4 4 2" xfId="21607" xr:uid="{4BEE525C-BAEF-4447-8C43-4AD1DBBC7ABF}"/>
    <cellStyle name="Normal 4 2 4 3 4 5" xfId="23203" xr:uid="{387481E8-0217-4D9E-ACC1-0A0134F28288}"/>
    <cellStyle name="Normal 4 2 4 3 4 6" xfId="13871" xr:uid="{B3D46E0D-F9A7-4D5A-8CE8-D2AAB8E1B247}"/>
    <cellStyle name="Normal 4 2 4 3 5" xfId="2593" xr:uid="{00000000-0005-0000-0000-0000D2050000}"/>
    <cellStyle name="Normal 4 2 4 3 5 2" xfId="5857" xr:uid="{6540DA4C-6EF8-475E-B40F-063D43474F28}"/>
    <cellStyle name="Normal 4 2 4 3 5 2 2" xfId="25908" xr:uid="{BE00B786-DECC-4F16-B902-A37A54F38A67}"/>
    <cellStyle name="Normal 4 2 4 3 5 2 3" xfId="15264" xr:uid="{02D90CFF-227E-4DA4-89FB-D4473886255B}"/>
    <cellStyle name="Normal 4 2 4 3 5 3" xfId="7717" xr:uid="{73D32EFB-44BA-467F-89E4-C29677B39BEE}"/>
    <cellStyle name="Normal 4 2 4 3 5 3 2" xfId="18097" xr:uid="{2D339902-8E18-40CA-AB08-92129A3BFFB9}"/>
    <cellStyle name="Normal 4 2 4 3 5 4" xfId="10550" xr:uid="{69470CF8-E37E-47CF-B505-27957D5B8C8C}"/>
    <cellStyle name="Normal 4 2 4 3 5 4 2" xfId="20930" xr:uid="{4AA63951-640B-4C91-AC44-4D9057252DB3}"/>
    <cellStyle name="Normal 4 2 4 3 5 5" xfId="24571" xr:uid="{5574917E-5A39-4BAB-89DC-E95C233A8071}"/>
    <cellStyle name="Normal 4 2 4 3 5 6" xfId="12980" xr:uid="{A5A747CE-AD30-4B2E-AC5B-55284CF6B1FF}"/>
    <cellStyle name="Normal 4 2 4 3 6" xfId="2359" xr:uid="{00000000-0005-0000-0000-0000CD050000}"/>
    <cellStyle name="Normal 4 2 4 3 6 2" xfId="7485" xr:uid="{258536EB-589C-4882-95FC-7FE7C3FB078A}"/>
    <cellStyle name="Normal 4 2 4 3 6 2 2" xfId="17865" xr:uid="{78D6E1BC-F4AD-471C-869D-9B211C8274AD}"/>
    <cellStyle name="Normal 4 2 4 3 6 3" xfId="10318" xr:uid="{1795E98D-1858-4E51-8516-5CA312E08E91}"/>
    <cellStyle name="Normal 4 2 4 3 6 3 2" xfId="20698" xr:uid="{BFFF2118-A297-4E22-8250-8D3F309BBCDC}"/>
    <cellStyle name="Normal 4 2 4 3 6 4" xfId="24041" xr:uid="{4B2ECA22-7162-4B4E-9675-47FF2997767C}"/>
    <cellStyle name="Normal 4 2 4 3 6 5" xfId="15032" xr:uid="{2E5F23A7-93B1-46BB-B5A6-52CF70AFEEC1}"/>
    <cellStyle name="Normal 4 2 4 3 7" xfId="3896" xr:uid="{407F759E-344C-46F4-B726-31C28228A117}"/>
    <cellStyle name="Normal 4 2 4 3 7 2" xfId="8727" xr:uid="{29F472D2-E110-4D88-9F61-E13E5FA9C81B}"/>
    <cellStyle name="Normal 4 2 4 3 7 2 2" xfId="19107" xr:uid="{2284EC89-07AC-411D-82FE-34F09DF7D6CB}"/>
    <cellStyle name="Normal 4 2 4 3 7 3" xfId="11560" xr:uid="{CD4DEB1D-45A5-48C7-9769-59B46F61D03D}"/>
    <cellStyle name="Normal 4 2 4 3 7 3 2" xfId="21940" xr:uid="{770ADE17-99E5-4AFE-B579-1A98EE501125}"/>
    <cellStyle name="Normal 4 2 4 3 7 4" xfId="16274" xr:uid="{6FB5E671-849F-4DE7-8BF9-30A2B731599F}"/>
    <cellStyle name="Normal 4 2 4 3 8" xfId="5260" xr:uid="{5AB2208D-2ECB-46B1-A1AD-1C10EFA86D2C}"/>
    <cellStyle name="Normal 4 2 4 3 8 2" xfId="14558" xr:uid="{4386F813-09E8-4B41-BDF4-20EFB92A3414}"/>
    <cellStyle name="Normal 4 2 4 3 9" xfId="7011" xr:uid="{789A5CDE-7332-4F6B-BBF3-E319B9A8D71B}"/>
    <cellStyle name="Normal 4 2 4 3 9 2" xfId="17391" xr:uid="{0280FBB0-A649-4BD5-9490-08CDC4E0C773}"/>
    <cellStyle name="Normal 4 2 4 4" xfId="957" xr:uid="{00000000-0005-0000-0000-00006F050000}"/>
    <cellStyle name="Normal 4 2 4 4 2" xfId="3318" xr:uid="{00000000-0005-0000-0000-0000D4050000}"/>
    <cellStyle name="Normal 4 2 4 4 2 2" xfId="6375" xr:uid="{8F0A29D2-D7B3-4E56-8B87-AD49C0CD0FE5}"/>
    <cellStyle name="Normal 4 2 4 4 2 2 2" xfId="28144" xr:uid="{15F7E190-0EFB-4B46-AA08-B9FC031F951D}"/>
    <cellStyle name="Normal 4 2 4 4 2 2 3" xfId="15944" xr:uid="{487857BB-B8D6-44AB-AAD0-1E227A507C31}"/>
    <cellStyle name="Normal 4 2 4 4 2 3" xfId="8397" xr:uid="{3C143CBE-B596-4111-8A73-325C4AE99A01}"/>
    <cellStyle name="Normal 4 2 4 4 2 3 2" xfId="18777" xr:uid="{E3F37898-0DDA-4A76-BB45-32C1418C3704}"/>
    <cellStyle name="Normal 4 2 4 4 2 4" xfId="11230" xr:uid="{E3F73AD3-0682-43FA-B6BE-B1AC0C81098B}"/>
    <cellStyle name="Normal 4 2 4 4 2 4 2" xfId="21610" xr:uid="{A4317B59-8ACE-4D43-99A5-700EF431C073}"/>
    <cellStyle name="Normal 4 2 4 4 2 5" xfId="23510" xr:uid="{5D01FDC3-A29C-4A13-BF5E-B5E597BBEDD5}"/>
    <cellStyle name="Normal 4 2 4 4 2 6" xfId="13874" xr:uid="{EF4703E9-A033-4E67-A333-D632E5176286}"/>
    <cellStyle name="Normal 4 2 4 4 3" xfId="2775" xr:uid="{00000000-0005-0000-0000-0000D5050000}"/>
    <cellStyle name="Normal 4 2 4 4 3 2" xfId="5992" xr:uid="{E39637DE-8B66-4185-BED9-6C2E3B488169}"/>
    <cellStyle name="Normal 4 2 4 4 3 2 2" xfId="26671" xr:uid="{4E299BC9-8DB1-4608-9829-A2D535EA19CC}"/>
    <cellStyle name="Normal 4 2 4 4 3 2 3" xfId="15445" xr:uid="{A86BE9B4-5BF6-4AC2-845B-0F93735DE431}"/>
    <cellStyle name="Normal 4 2 4 4 3 3" xfId="7898" xr:uid="{49FB707D-5367-445B-843A-C1E85E660FEB}"/>
    <cellStyle name="Normal 4 2 4 4 3 3 2" xfId="18278" xr:uid="{CB8FFE37-A4C6-48A6-96A9-2AF7AF0CA451}"/>
    <cellStyle name="Normal 4 2 4 4 3 4" xfId="10731" xr:uid="{3CC66CFE-E550-4D08-A1AB-2B1B4982A0A6}"/>
    <cellStyle name="Normal 4 2 4 4 3 4 2" xfId="21111" xr:uid="{7E5A6ECD-BFCC-41EB-82DF-4C12E332DF0E}"/>
    <cellStyle name="Normal 4 2 4 4 3 5" xfId="23581" xr:uid="{D9A6BF4D-F8C7-42C0-8A5E-D7AA8EA7777E}"/>
    <cellStyle name="Normal 4 2 4 4 3 6" xfId="13227" xr:uid="{A90A061A-B369-4680-847B-0A783306D795}"/>
    <cellStyle name="Normal 4 2 4 4 4" xfId="4187" xr:uid="{37541807-A374-4414-A8FC-CA3014A4BA8C}"/>
    <cellStyle name="Normal 4 2 4 4 4 2" xfId="8958" xr:uid="{E638087D-DBF0-408F-9269-238EAE4FDAD1}"/>
    <cellStyle name="Normal 4 2 4 4 4 2 2" xfId="19338" xr:uid="{82C4527E-C1FD-4226-B7E8-DBAACF9A92D8}"/>
    <cellStyle name="Normal 4 2 4 4 4 3" xfId="11791" xr:uid="{C2E290E2-01AD-4948-8E08-B7B63F83A8DE}"/>
    <cellStyle name="Normal 4 2 4 4 4 3 2" xfId="22171" xr:uid="{C48759BE-054B-4476-9F46-1DE0B3D590AF}"/>
    <cellStyle name="Normal 4 2 4 4 4 4" xfId="23087" xr:uid="{49F7775F-FA77-45F2-A31A-5733512B8D0F}"/>
    <cellStyle name="Normal 4 2 4 4 4 5" xfId="16505" xr:uid="{602C9A63-5940-4C18-8981-5534B09B89AD}"/>
    <cellStyle name="Normal 4 2 4 4 5" xfId="5261" xr:uid="{1319BDE0-2551-4B68-9802-4AF23C378265}"/>
    <cellStyle name="Normal 4 2 4 4 5 2" xfId="14559" xr:uid="{506F6334-74C2-4EB3-B6D2-460CE5A593E1}"/>
    <cellStyle name="Normal 4 2 4 4 6" xfId="7012" xr:uid="{1FD27AA7-1AC6-427C-87A2-0A63C3C06FDA}"/>
    <cellStyle name="Normal 4 2 4 4 6 2" xfId="17392" xr:uid="{B84107C5-AF48-4DF1-B84D-7E20783158E9}"/>
    <cellStyle name="Normal 4 2 4 4 7" xfId="9845" xr:uid="{F632BA21-DE08-4DDC-BDE3-5FFF9D26B162}"/>
    <cellStyle name="Normal 4 2 4 4 7 2" xfId="20225" xr:uid="{BDE3FB14-5D7D-4075-8FDC-057441F77C7D}"/>
    <cellStyle name="Normal 4 2 4 4 8" xfId="23798" xr:uid="{4AD55E4F-86CD-4A1A-86B9-10820CEB76B6}"/>
    <cellStyle name="Normal 4 2 4 4 9" xfId="12750" xr:uid="{DC1691DB-C08E-4886-BA52-B7506B2A424A}"/>
    <cellStyle name="Normal 4 2 4 5" xfId="3319" xr:uid="{00000000-0005-0000-0000-0000D6050000}"/>
    <cellStyle name="Normal 4 2 4 5 2" xfId="4522" xr:uid="{0E8E5B39-AFE5-4CA4-91C7-A3464D3F00BB}"/>
    <cellStyle name="Normal 4 2 4 5 2 2" xfId="9293" xr:uid="{D591BF78-F04D-47D5-928F-52D8E541F8AB}"/>
    <cellStyle name="Normal 4 2 4 5 2 2 2" xfId="29272" xr:uid="{E258C256-3FE8-4006-AD74-D535CAB304C6}"/>
    <cellStyle name="Normal 4 2 4 5 2 2 3" xfId="19673" xr:uid="{F7F64A4D-2122-45F6-82E2-5BE09EFD026C}"/>
    <cellStyle name="Normal 4 2 4 5 2 3" xfId="12126" xr:uid="{5847B0E9-E996-4C29-941D-70FE8A368C53}"/>
    <cellStyle name="Normal 4 2 4 5 2 3 2" xfId="22506" xr:uid="{B14B6018-F271-4684-8764-3ACE4519415E}"/>
    <cellStyle name="Normal 4 2 4 5 2 4" xfId="23306" xr:uid="{CCA219FC-92C2-4C0C-BF3E-6F6BEBE0DE9F}"/>
    <cellStyle name="Normal 4 2 4 5 2 5" xfId="16840" xr:uid="{CF25A3E3-5418-4DC1-9C6E-A406DC03D001}"/>
    <cellStyle name="Normal 4 2 4 5 3" xfId="6376" xr:uid="{256B6FAA-C2C9-4ACE-B9C7-6FC9B51CDB96}"/>
    <cellStyle name="Normal 4 2 4 5 3 2" xfId="27141" xr:uid="{70BFEA5C-4E6C-4F46-95C9-B5C80A30C9F4}"/>
    <cellStyle name="Normal 4 2 4 5 3 3" xfId="15945" xr:uid="{743BA6B8-A56E-4CBB-9753-736E70BD010B}"/>
    <cellStyle name="Normal 4 2 4 5 4" xfId="8398" xr:uid="{3570482D-F52B-470B-89CD-2CD3F4ABBB04}"/>
    <cellStyle name="Normal 4 2 4 5 4 2" xfId="18778" xr:uid="{2BC47C64-585F-462F-AF3E-C7AF3A226651}"/>
    <cellStyle name="Normal 4 2 4 5 5" xfId="11231" xr:uid="{1C6947AC-084A-43D7-9915-2206CA974BD9}"/>
    <cellStyle name="Normal 4 2 4 5 5 2" xfId="21611" xr:uid="{559AE209-05D8-4985-B557-0D438344104A}"/>
    <cellStyle name="Normal 4 2 4 5 6" xfId="23980" xr:uid="{664207EE-4914-4965-9834-53028B4545F1}"/>
    <cellStyle name="Normal 4 2 4 5 7" xfId="13875" xr:uid="{0277DFB1-73A2-4180-A054-EB5BD2A38890}"/>
    <cellStyle name="Normal 4 2 4 6" xfId="2933" xr:uid="{00000000-0005-0000-0000-0000D7050000}"/>
    <cellStyle name="Normal 4 2 4 6 2" xfId="6112" xr:uid="{C3DED480-E875-415D-B2C5-2357CB13D6CB}"/>
    <cellStyle name="Normal 4 2 4 6 2 2" xfId="28596" xr:uid="{E6CCCEB0-5E6C-474F-83E3-B0858B991066}"/>
    <cellStyle name="Normal 4 2 4 6 2 3" xfId="15590" xr:uid="{4E4B3070-74E1-4F0F-AA9D-7F9455C98DCE}"/>
    <cellStyle name="Normal 4 2 4 6 3" xfId="8043" xr:uid="{CF045047-FE2E-438C-A3AF-36CFCCD81394}"/>
    <cellStyle name="Normal 4 2 4 6 3 2" xfId="18423" xr:uid="{6974ED14-239E-4C96-B588-6D4C3D4FAC53}"/>
    <cellStyle name="Normal 4 2 4 6 4" xfId="10876" xr:uid="{271A16A4-2E4D-4EDB-B60B-F37169EF597F}"/>
    <cellStyle name="Normal 4 2 4 6 4 2" xfId="21256" xr:uid="{E48D12CF-779A-4ED9-8B8B-FF952051B37A}"/>
    <cellStyle name="Normal 4 2 4 6 5" xfId="24061" xr:uid="{B8F51B56-D343-4566-AA4C-10BF28E83B0A}"/>
    <cellStyle name="Normal 4 2 4 6 6" xfId="13448" xr:uid="{77F5DE15-377E-43E2-AD6E-5E17F1ADD0A4}"/>
    <cellStyle name="Normal 4 2 4 7" xfId="2490" xr:uid="{00000000-0005-0000-0000-0000D8050000}"/>
    <cellStyle name="Normal 4 2 4 7 2" xfId="5774" xr:uid="{F018ECED-5A6F-4447-9A54-9EE76DDBE63F}"/>
    <cellStyle name="Normal 4 2 4 7 2 2" xfId="26493" xr:uid="{20CD0C60-F007-4614-9B70-9A17FB6DFF1D}"/>
    <cellStyle name="Normal 4 2 4 7 2 3" xfId="15161" xr:uid="{E1E7917D-0F93-4527-AE06-FB2AF4482F01}"/>
    <cellStyle name="Normal 4 2 4 7 3" xfId="7614" xr:uid="{6514BE92-1F04-4928-8709-D85A419C7015}"/>
    <cellStyle name="Normal 4 2 4 7 3 2" xfId="17994" xr:uid="{9CEE5451-D453-4DDB-9594-21DEED4014B7}"/>
    <cellStyle name="Normal 4 2 4 7 4" xfId="10447" xr:uid="{38B26B3D-726D-459F-AF2C-ECD1E29A4E39}"/>
    <cellStyle name="Normal 4 2 4 7 4 2" xfId="20827" xr:uid="{1E7E024D-C69D-493A-99B3-BA694475E263}"/>
    <cellStyle name="Normal 4 2 4 7 5" xfId="23757" xr:uid="{3E8674F5-2E40-4193-BA4B-289E887374FE}"/>
    <cellStyle name="Normal 4 2 4 7 6" xfId="12877" xr:uid="{36D69116-BF77-4B1C-AEC5-5834A30DC7E7}"/>
    <cellStyle name="Normal 4 2 4 8" xfId="2184" xr:uid="{00000000-0005-0000-0000-0000C1050000}"/>
    <cellStyle name="Normal 4 2 4 8 2" xfId="7310" xr:uid="{F12A16AD-7B72-415C-9FDB-084D86B3C010}"/>
    <cellStyle name="Normal 4 2 4 8 2 2" xfId="17690" xr:uid="{5429233F-C9A4-4E27-A5B1-9C96FFE0F1DC}"/>
    <cellStyle name="Normal 4 2 4 8 3" xfId="10143" xr:uid="{81ABF9DE-FCB1-4960-BBE8-9EDEB58738B3}"/>
    <cellStyle name="Normal 4 2 4 8 3 2" xfId="20523" xr:uid="{CEF406A1-D7FF-40FB-86B1-E3777551BBAD}"/>
    <cellStyle name="Normal 4 2 4 8 4" xfId="23695" xr:uid="{991D425F-ED78-4AF1-A784-690BB22855BD}"/>
    <cellStyle name="Normal 4 2 4 8 5" xfId="14857" xr:uid="{F13E48C5-0826-4DBF-9B5F-E3424307332A}"/>
    <cellStyle name="Normal 4 2 4 9" xfId="3980" xr:uid="{45AF6E9E-6287-4168-9448-70EA475F6D56}"/>
    <cellStyle name="Normal 4 2 4 9 2" xfId="8803" xr:uid="{96A98EB3-8991-4181-A17C-6603F625A4A6}"/>
    <cellStyle name="Normal 4 2 4 9 2 2" xfId="19183" xr:uid="{8BBAFF3B-41EF-46F1-A4FD-B9358D20F12A}"/>
    <cellStyle name="Normal 4 2 4 9 3" xfId="11636" xr:uid="{23034033-ACF7-4415-A7E9-1BCB1E9700BD}"/>
    <cellStyle name="Normal 4 2 4 9 3 2" xfId="22016" xr:uid="{B28099F8-D03B-4A07-9886-76653D588664}"/>
    <cellStyle name="Normal 4 2 4 9 4" xfId="16350" xr:uid="{A710A958-0260-4144-B2F9-F9DE1EBA01CF}"/>
    <cellStyle name="Normal 4 2 5" xfId="958" xr:uid="{00000000-0005-0000-0000-000070050000}"/>
    <cellStyle name="Normal 4 2 5 10" xfId="5262" xr:uid="{0CBE73A5-7193-4D2C-A908-00C86B036AD4}"/>
    <cellStyle name="Normal 4 2 5 10 2" xfId="14560" xr:uid="{A731E1B3-3F9F-4889-B99A-0145435E747A}"/>
    <cellStyle name="Normal 4 2 5 11" xfId="7013" xr:uid="{3967B753-E8EF-48AC-83DE-54B8730320A3}"/>
    <cellStyle name="Normal 4 2 5 11 2" xfId="17393" xr:uid="{490C3C79-1905-444B-A011-4DBCF704CF26}"/>
    <cellStyle name="Normal 4 2 5 12" xfId="9846" xr:uid="{33654FB9-4B74-41A2-813A-B8AE1BDE3AB7}"/>
    <cellStyle name="Normal 4 2 5 12 2" xfId="20226" xr:uid="{5AF73625-CF6A-48A5-916A-015C667A23E4}"/>
    <cellStyle name="Normal 4 2 5 13" xfId="25429" xr:uid="{8BAE80AC-F656-4AEE-B7FB-D550FE15D202}"/>
    <cellStyle name="Normal 4 2 5 14" xfId="12449" xr:uid="{146E16A4-1DDA-401D-A374-6B4A02EC93AD}"/>
    <cellStyle name="Normal 4 2 5 2" xfId="959" xr:uid="{00000000-0005-0000-0000-000071050000}"/>
    <cellStyle name="Normal 4 2 5 2 10" xfId="9847" xr:uid="{B26CF3D7-1113-434C-8C60-5E5772F9ADCC}"/>
    <cellStyle name="Normal 4 2 5 2 10 2" xfId="20227" xr:uid="{15613978-8531-43E1-8060-4069E3668F7C}"/>
    <cellStyle name="Normal 4 2 5 2 11" xfId="23550" xr:uid="{E140D3AB-46F1-4E88-94C1-1F97E001E18E}"/>
    <cellStyle name="Normal 4 2 5 2 12" xfId="12593" xr:uid="{3E88260C-B2CB-41BC-91B2-A4DF1C1B4BA0}"/>
    <cellStyle name="Normal 4 2 5 2 2" xfId="960" xr:uid="{00000000-0005-0000-0000-000072050000}"/>
    <cellStyle name="Normal 4 2 5 2 2 2" xfId="3321" xr:uid="{00000000-0005-0000-0000-0000DC050000}"/>
    <cellStyle name="Normal 4 2 5 2 2 2 2" xfId="6378" xr:uid="{B770ADED-9101-408A-83A1-B924951FF274}"/>
    <cellStyle name="Normal 4 2 5 2 2 2 2 2" xfId="28265" xr:uid="{C74EC279-60EC-4E28-A305-0DCD07AF538C}"/>
    <cellStyle name="Normal 4 2 5 2 2 2 2 3" xfId="26683" xr:uid="{C3478ABA-1720-4FAC-8FED-923AEB8466D0}"/>
    <cellStyle name="Normal 4 2 5 2 2 2 2 4" xfId="15947" xr:uid="{7C2475F4-8D89-4CA3-8E9E-C24BB1B3C501}"/>
    <cellStyle name="Normal 4 2 5 2 2 2 3" xfId="8400" xr:uid="{C22CFE14-56FC-4F3C-AF93-DD42ECF197AC}"/>
    <cellStyle name="Normal 4 2 5 2 2 2 3 2" xfId="28905" xr:uid="{57FFE5EE-767B-4502-97BB-CDFC96E7FA7D}"/>
    <cellStyle name="Normal 4 2 5 2 2 2 3 3" xfId="18780" xr:uid="{EC3C5B6E-4CC2-4105-9791-A067BF9E0F15}"/>
    <cellStyle name="Normal 4 2 5 2 2 2 4" xfId="11233" xr:uid="{E2E5DE9D-117A-48A6-81CD-2FA1A7C81124}"/>
    <cellStyle name="Normal 4 2 5 2 2 2 4 2" xfId="21613" xr:uid="{2AA75FDA-06FB-4904-BDD8-843D86CA359A}"/>
    <cellStyle name="Normal 4 2 5 2 2 2 5" xfId="22737" xr:uid="{BE7C205A-0BA3-4733-A7F0-821BF620A085}"/>
    <cellStyle name="Normal 4 2 5 2 2 2 6" xfId="13877" xr:uid="{D2F893E2-3F1E-4A3F-9EB0-404D65F01C6D}"/>
    <cellStyle name="Normal 4 2 5 2 2 3" xfId="4335" xr:uid="{5BE6B68A-7B10-4B7E-854E-6FFB4FFE172B}"/>
    <cellStyle name="Normal 4 2 5 2 2 3 2" xfId="9106" xr:uid="{1302051A-ABE6-4175-AA37-19EB6E160850}"/>
    <cellStyle name="Normal 4 2 5 2 2 3 2 2" xfId="29149" xr:uid="{99041798-5A95-422D-AE30-E4AE237CFDBC}"/>
    <cellStyle name="Normal 4 2 5 2 2 3 2 3" xfId="19486" xr:uid="{3C106315-F70B-4A49-A801-9FBE3D5B27D2}"/>
    <cellStyle name="Normal 4 2 5 2 2 3 3" xfId="11939" xr:uid="{86EFA8A8-BEE4-47A3-AF34-8FFF9C28A589}"/>
    <cellStyle name="Normal 4 2 5 2 2 3 3 2" xfId="22319" xr:uid="{EF63205B-BB47-4CBB-BE9E-5BC10AEF294F}"/>
    <cellStyle name="Normal 4 2 5 2 2 3 4" xfId="25216" xr:uid="{19DF6725-F748-4B6D-90AD-46D9D3FFDDBE}"/>
    <cellStyle name="Normal 4 2 5 2 2 3 5" xfId="16653" xr:uid="{92D965AF-E9A9-4832-A5CA-A4A2669210C2}"/>
    <cellStyle name="Normal 4 2 5 2 2 4" xfId="5264" xr:uid="{2276ACD1-E7D6-4418-A080-980DEAE92B44}"/>
    <cellStyle name="Normal 4 2 5 2 2 4 2" xfId="25996" xr:uid="{CE44DA71-1C40-4684-8046-9C67712C9040}"/>
    <cellStyle name="Normal 4 2 5 2 2 4 3" xfId="14562" xr:uid="{EC1BC237-9119-4647-97ED-878B17EF3299}"/>
    <cellStyle name="Normal 4 2 5 2 2 5" xfId="7015" xr:uid="{19BD68A2-67CA-4449-AA4B-DDBA978C8675}"/>
    <cellStyle name="Normal 4 2 5 2 2 5 2" xfId="17395" xr:uid="{F9B737A5-8B7A-461F-8D10-F24CC8DCE17C}"/>
    <cellStyle name="Normal 4 2 5 2 2 6" xfId="9848" xr:uid="{1CBAEAD7-2B41-4B13-B4C6-ACEE43A54F72}"/>
    <cellStyle name="Normal 4 2 5 2 2 6 2" xfId="20228" xr:uid="{173F5588-FDB3-4B71-B930-4E0584D44597}"/>
    <cellStyle name="Normal 4 2 5 2 2 7" xfId="25502" xr:uid="{D33929E5-E0B8-4C10-91F3-31EBD339EBD4}"/>
    <cellStyle name="Normal 4 2 5 2 2 8" xfId="13232" xr:uid="{4F9CECE8-EB50-49F4-9389-259541B4B9EF}"/>
    <cellStyle name="Normal 4 2 5 2 3" xfId="3322" xr:uid="{00000000-0005-0000-0000-0000DD050000}"/>
    <cellStyle name="Normal 4 2 5 2 3 2" xfId="4523" xr:uid="{347C5674-4DFD-40C4-B12F-56BE80C5BE4E}"/>
    <cellStyle name="Normal 4 2 5 2 3 2 2" xfId="9294" xr:uid="{3F581F5C-90FA-474F-BF10-5137BEAE4725}"/>
    <cellStyle name="Normal 4 2 5 2 3 2 2 2" xfId="29273" xr:uid="{0CBB4331-0319-490B-B15B-9200E81CA6A4}"/>
    <cellStyle name="Normal 4 2 5 2 3 2 2 3" xfId="19674" xr:uid="{838DF7E9-BA6F-4FBF-B781-FB2858570C60}"/>
    <cellStyle name="Normal 4 2 5 2 3 2 3" xfId="12127" xr:uid="{7FABD496-6C93-4FDA-A3DD-F96ABDEEAAC0}"/>
    <cellStyle name="Normal 4 2 5 2 3 2 3 2" xfId="22507" xr:uid="{35BD0BB6-0B4C-4E1B-A833-D8A806597684}"/>
    <cellStyle name="Normal 4 2 5 2 3 2 4" xfId="25654" xr:uid="{F9AED57B-FB20-4B83-AFC5-9B9BF17A3DBE}"/>
    <cellStyle name="Normal 4 2 5 2 3 2 5" xfId="16841" xr:uid="{2D5ADDA7-B3A4-4C7D-939C-F6084C4E276A}"/>
    <cellStyle name="Normal 4 2 5 2 3 3" xfId="6379" xr:uid="{CD6C82C8-A74A-433D-B39F-B9C161BA02EE}"/>
    <cellStyle name="Normal 4 2 5 2 3 3 2" xfId="28289" xr:uid="{B9A18EF6-7C90-4427-ADEF-358CCBDACFD6}"/>
    <cellStyle name="Normal 4 2 5 2 3 3 3" xfId="15948" xr:uid="{BE577C5B-C10E-446F-8688-350CADE73FEF}"/>
    <cellStyle name="Normal 4 2 5 2 3 4" xfId="8401" xr:uid="{9718EDC0-0073-4EC3-B6B9-540CB1B96F41}"/>
    <cellStyle name="Normal 4 2 5 2 3 4 2" xfId="18781" xr:uid="{ACEE0FCB-F137-469D-8B77-9CB741FA1AC7}"/>
    <cellStyle name="Normal 4 2 5 2 3 5" xfId="11234" xr:uid="{5AE48A34-F6DB-4551-BA3E-857436778BD5}"/>
    <cellStyle name="Normal 4 2 5 2 3 5 2" xfId="21614" xr:uid="{A40392E5-DC6A-4C8D-8E01-AF1046A67A4D}"/>
    <cellStyle name="Normal 4 2 5 2 3 6" xfId="22756" xr:uid="{C5EB7D95-B669-4759-BF56-E246B3848CF9}"/>
    <cellStyle name="Normal 4 2 5 2 3 7" xfId="13878" xr:uid="{6DBC202F-6DB1-4F1E-A066-512B436B0C98}"/>
    <cellStyle name="Normal 4 2 5 2 4" xfId="3320" xr:uid="{00000000-0005-0000-0000-0000DE050000}"/>
    <cellStyle name="Normal 4 2 5 2 4 2" xfId="6377" xr:uid="{432CD6A6-AFDF-41D6-BFC3-3790A92C6F84}"/>
    <cellStyle name="Normal 4 2 5 2 4 2 2" xfId="26375" xr:uid="{82ABE11C-256E-4056-918B-A35B699AB672}"/>
    <cellStyle name="Normal 4 2 5 2 4 2 3" xfId="15946" xr:uid="{C37600C8-3ED2-440B-8690-8C3B3063BCDD}"/>
    <cellStyle name="Normal 4 2 5 2 4 3" xfId="8399" xr:uid="{E8E189F8-8F4B-4890-9701-B5D1C06B73F2}"/>
    <cellStyle name="Normal 4 2 5 2 4 3 2" xfId="18779" xr:uid="{5CAD051B-AFF1-400C-8267-4F53AB69DDA2}"/>
    <cellStyle name="Normal 4 2 5 2 4 4" xfId="11232" xr:uid="{FBA4F533-2B3C-4CCD-973C-9CAB932C23CE}"/>
    <cellStyle name="Normal 4 2 5 2 4 4 2" xfId="21612" xr:uid="{D2FC6275-5A85-4ECA-933B-0219857FE0FB}"/>
    <cellStyle name="Normal 4 2 5 2 4 5" xfId="24154" xr:uid="{D8002FA3-967C-4F90-ACC8-5D137DBF6F85}"/>
    <cellStyle name="Normal 4 2 5 2 4 6" xfId="13876" xr:uid="{D694F6F7-2BF7-4D7B-96A4-EED1281B6703}"/>
    <cellStyle name="Normal 4 2 5 2 5" xfId="2524" xr:uid="{00000000-0005-0000-0000-0000DF050000}"/>
    <cellStyle name="Normal 4 2 5 2 5 2" xfId="5800" xr:uid="{11D778BA-8E15-4019-B38A-8E52B38AEBF0}"/>
    <cellStyle name="Normal 4 2 5 2 5 2 2" xfId="25981" xr:uid="{6A9AA136-2BD0-4FBF-9ABB-282C03ECF6E4}"/>
    <cellStyle name="Normal 4 2 5 2 5 2 3" xfId="15195" xr:uid="{16AA72AB-A281-4DDC-AB5D-460210E2E450}"/>
    <cellStyle name="Normal 4 2 5 2 5 3" xfId="7648" xr:uid="{4A162BEF-2978-4CE7-BE45-90F48C2F33A4}"/>
    <cellStyle name="Normal 4 2 5 2 5 3 2" xfId="18028" xr:uid="{A9BED9A7-98A0-45A8-9F06-91AB686E446A}"/>
    <cellStyle name="Normal 4 2 5 2 5 4" xfId="10481" xr:uid="{FAACC862-64F7-4F79-A96E-E160C786ABCD}"/>
    <cellStyle name="Normal 4 2 5 2 5 4 2" xfId="20861" xr:uid="{F9F4DD29-D3C2-476C-AD88-BB91E3826189}"/>
    <cellStyle name="Normal 4 2 5 2 5 5" xfId="23974" xr:uid="{38614436-59D6-4DEC-8B43-2E00B0443410}"/>
    <cellStyle name="Normal 4 2 5 2 5 6" xfId="12911" xr:uid="{65572533-9279-4D9C-B564-FD495FB82F6F}"/>
    <cellStyle name="Normal 4 2 5 2 6" xfId="2360" xr:uid="{00000000-0005-0000-0000-0000DA050000}"/>
    <cellStyle name="Normal 4 2 5 2 6 2" xfId="7486" xr:uid="{6258D792-03F6-4DD9-BEBA-5118EF4C3843}"/>
    <cellStyle name="Normal 4 2 5 2 6 2 2" xfId="17866" xr:uid="{4E480B7B-420E-401D-A276-81C4402CB61A}"/>
    <cellStyle name="Normal 4 2 5 2 6 3" xfId="10319" xr:uid="{166DEC97-5528-433D-9E11-55CBE0AF026F}"/>
    <cellStyle name="Normal 4 2 5 2 6 3 2" xfId="20699" xr:uid="{A2F4F4BD-0514-452A-9200-A93BC546385A}"/>
    <cellStyle name="Normal 4 2 5 2 6 4" xfId="23307" xr:uid="{39990AC5-8C6B-4B0D-8798-96B022C2360D}"/>
    <cellStyle name="Normal 4 2 5 2 6 5" xfId="15033" xr:uid="{B2BFCC8C-E173-4385-9802-1DD47ED3D577}"/>
    <cellStyle name="Normal 4 2 5 2 7" xfId="3897" xr:uid="{CB65113C-B265-478E-9D02-6C0656EEE1BA}"/>
    <cellStyle name="Normal 4 2 5 2 7 2" xfId="8728" xr:uid="{F611B9F0-8701-45BA-A1D0-35AEA580EF9B}"/>
    <cellStyle name="Normal 4 2 5 2 7 2 2" xfId="19108" xr:uid="{8C51E9BE-0237-4151-B049-E10F9C4E50BC}"/>
    <cellStyle name="Normal 4 2 5 2 7 3" xfId="11561" xr:uid="{A087CB4F-BC5D-45D1-9053-01A720DEFB4C}"/>
    <cellStyle name="Normal 4 2 5 2 7 3 2" xfId="21941" xr:uid="{C1497DF3-61B4-49B1-BBCD-BCAC48179AF9}"/>
    <cellStyle name="Normal 4 2 5 2 7 4" xfId="16275" xr:uid="{CEADDF0D-E011-4200-AC7B-8AC418DCC36E}"/>
    <cellStyle name="Normal 4 2 5 2 8" xfId="5263" xr:uid="{20239CCB-D576-44EC-92EA-AE90C1783381}"/>
    <cellStyle name="Normal 4 2 5 2 8 2" xfId="14561" xr:uid="{EB0580DD-36D2-4FF5-95A1-7A591DC27CD8}"/>
    <cellStyle name="Normal 4 2 5 2 9" xfId="7014" xr:uid="{795DA4D6-C3B5-4D29-AFD2-CAB6BA65E474}"/>
    <cellStyle name="Normal 4 2 5 2 9 2" xfId="17394" xr:uid="{BC3F3C25-047F-4FC7-92EC-024B562BEF50}"/>
    <cellStyle name="Normal 4 2 5 3" xfId="961" xr:uid="{00000000-0005-0000-0000-000073050000}"/>
    <cellStyle name="Normal 4 2 5 3 10" xfId="23368" xr:uid="{79750114-A351-4CCB-867C-76DE717FA61F}"/>
    <cellStyle name="Normal 4 2 5 3 11" xfId="12751" xr:uid="{68D682AD-CD8A-4A06-B9ED-79FA4A5D9671}"/>
    <cellStyle name="Normal 4 2 5 3 2" xfId="2779" xr:uid="{00000000-0005-0000-0000-0000E1050000}"/>
    <cellStyle name="Normal 4 2 5 3 2 2" xfId="3324" xr:uid="{00000000-0005-0000-0000-0000E2050000}"/>
    <cellStyle name="Normal 4 2 5 3 2 2 2" xfId="6381" xr:uid="{C605AE42-8AF8-4194-BC12-7E70C5668458}"/>
    <cellStyle name="Normal 4 2 5 3 2 2 2 2" xfId="25934" xr:uid="{881930D7-1D5F-4EE7-99A4-6ED322AE55F4}"/>
    <cellStyle name="Normal 4 2 5 3 2 2 2 3" xfId="15950" xr:uid="{9C3F95C9-7282-4699-ABF6-D9D420A73124}"/>
    <cellStyle name="Normal 4 2 5 3 2 2 3" xfId="8403" xr:uid="{63265D94-9F3F-4751-862E-84A7C7425231}"/>
    <cellStyle name="Normal 4 2 5 3 2 2 3 2" xfId="18783" xr:uid="{87EB6427-0939-4666-98F2-B807DC62D3A7}"/>
    <cellStyle name="Normal 4 2 5 3 2 2 4" xfId="11236" xr:uid="{6D46F3E2-61ED-49DD-A7B0-4D3D5DE01971}"/>
    <cellStyle name="Normal 4 2 5 3 2 2 4 2" xfId="21616" xr:uid="{D9A396D4-C104-4104-8079-35ECEFA27857}"/>
    <cellStyle name="Normal 4 2 5 3 2 2 5" xfId="22732" xr:uid="{79BD1422-BA6E-495E-B773-5F7BDF605971}"/>
    <cellStyle name="Normal 4 2 5 3 2 2 6" xfId="13880" xr:uid="{ED7E36B9-4F50-4BEF-8561-30C24B6E9567}"/>
    <cellStyle name="Normal 4 2 5 3 2 3" xfId="4336" xr:uid="{39B36460-E5E2-499F-B81B-388D9582238E}"/>
    <cellStyle name="Normal 4 2 5 3 2 3 2" xfId="9107" xr:uid="{B92390C0-83F6-4DAD-BC04-EB8BF96EDE31}"/>
    <cellStyle name="Normal 4 2 5 3 2 3 2 2" xfId="29150" xr:uid="{070640E3-9208-4E43-A10C-1694F45BCA18}"/>
    <cellStyle name="Normal 4 2 5 3 2 3 2 3" xfId="19487" xr:uid="{7F818460-2C5F-4647-B0B0-F6EF4BED27A8}"/>
    <cellStyle name="Normal 4 2 5 3 2 3 3" xfId="11940" xr:uid="{945CD2CC-9CFA-4EC6-9F24-795824B1CA01}"/>
    <cellStyle name="Normal 4 2 5 3 2 3 3 2" xfId="22320" xr:uid="{22E56662-CC04-4231-9943-6BCB77BBCA11}"/>
    <cellStyle name="Normal 4 2 5 3 2 3 4" xfId="22642" xr:uid="{A0C14500-DB99-4ED6-9B7F-46A1EE961179}"/>
    <cellStyle name="Normal 4 2 5 3 2 3 5" xfId="16654" xr:uid="{10B3DEC3-B4E7-4C9B-AB4B-DB531B6D72E3}"/>
    <cellStyle name="Normal 4 2 5 3 2 4" xfId="5996" xr:uid="{1A0F0C4D-3DB7-4C15-A38C-F56B40761BAE}"/>
    <cellStyle name="Normal 4 2 5 3 2 4 2" xfId="26488" xr:uid="{29AFC224-D2C8-4CEC-9F58-60B5AC8080FC}"/>
    <cellStyle name="Normal 4 2 5 3 2 4 3" xfId="15449" xr:uid="{2DFD23E7-52D0-45DD-9860-4A74BC84B353}"/>
    <cellStyle name="Normal 4 2 5 3 2 5" xfId="7902" xr:uid="{E883D2D4-FF50-40C7-9722-8245DECE913C}"/>
    <cellStyle name="Normal 4 2 5 3 2 5 2" xfId="18282" xr:uid="{6B2F9257-DA6A-49DC-9D36-382C53D5F344}"/>
    <cellStyle name="Normal 4 2 5 3 2 6" xfId="10735" xr:uid="{A815C69A-3F68-4268-BC28-4657AC26A748}"/>
    <cellStyle name="Normal 4 2 5 3 2 6 2" xfId="21115" xr:uid="{EAC72D7D-689A-4F1C-B1FF-EC52E59BBEC3}"/>
    <cellStyle name="Normal 4 2 5 3 2 7" xfId="23622" xr:uid="{62CEBA34-760D-405C-B215-4548645090E9}"/>
    <cellStyle name="Normal 4 2 5 3 2 8" xfId="13233" xr:uid="{B446E305-1C65-492A-AE55-2E81932ACC2B}"/>
    <cellStyle name="Normal 4 2 5 3 3" xfId="3325" xr:uid="{00000000-0005-0000-0000-0000E3050000}"/>
    <cellStyle name="Normal 4 2 5 3 3 2" xfId="4524" xr:uid="{E5453EDB-7847-48AE-AA88-4DA4D08CB3CA}"/>
    <cellStyle name="Normal 4 2 5 3 3 2 2" xfId="9295" xr:uid="{594792DB-F602-4F9B-9710-0E8420CA1289}"/>
    <cellStyle name="Normal 4 2 5 3 3 2 2 2" xfId="29274" xr:uid="{5FD6E443-B487-4105-A522-1BD6A7BDFD1D}"/>
    <cellStyle name="Normal 4 2 5 3 3 2 2 3" xfId="19675" xr:uid="{00548E8E-C009-4C8F-B5E6-2C47547A9FC3}"/>
    <cellStyle name="Normal 4 2 5 3 3 2 3" xfId="12128" xr:uid="{55C2624A-BC5F-448E-89A1-BB428B91C339}"/>
    <cellStyle name="Normal 4 2 5 3 3 2 3 2" xfId="22508" xr:uid="{EF73F6D8-9102-4476-B85B-C502DAF53583}"/>
    <cellStyle name="Normal 4 2 5 3 3 2 4" xfId="23689" xr:uid="{AFEAA7CE-90A4-465C-836A-F5D5C5D436D2}"/>
    <cellStyle name="Normal 4 2 5 3 3 2 5" xfId="16842" xr:uid="{FA2F7731-E4AF-4871-9E36-71D90F3B9AF3}"/>
    <cellStyle name="Normal 4 2 5 3 3 3" xfId="6382" xr:uid="{B816879C-A5F2-4FEF-81E0-B90C1C1B71B1}"/>
    <cellStyle name="Normal 4 2 5 3 3 3 2" xfId="26303" xr:uid="{FF48CE8C-519D-4A38-88D4-DA1956A00C79}"/>
    <cellStyle name="Normal 4 2 5 3 3 3 3" xfId="15951" xr:uid="{5907614C-2626-4B8F-BDEA-CFD0E8F86ED4}"/>
    <cellStyle name="Normal 4 2 5 3 3 4" xfId="8404" xr:uid="{EA9A7BC6-C0E7-45EB-A8CF-4EBA6BADE169}"/>
    <cellStyle name="Normal 4 2 5 3 3 4 2" xfId="18784" xr:uid="{19191B56-EA36-4B20-AEED-830A10CAAD27}"/>
    <cellStyle name="Normal 4 2 5 3 3 5" xfId="11237" xr:uid="{C636646A-A91B-4460-BE67-329647A062AB}"/>
    <cellStyle name="Normal 4 2 5 3 3 5 2" xfId="21617" xr:uid="{6DA88660-B64C-4244-939E-63DEB00E3242}"/>
    <cellStyle name="Normal 4 2 5 3 3 6" xfId="22696" xr:uid="{AC4C5E30-F5D9-4B86-8D24-26742E4CF504}"/>
    <cellStyle name="Normal 4 2 5 3 3 7" xfId="13881" xr:uid="{C8DF9A62-7C81-4C4A-9EA7-7888785F30B1}"/>
    <cellStyle name="Normal 4 2 5 3 4" xfId="3323" xr:uid="{00000000-0005-0000-0000-0000E4050000}"/>
    <cellStyle name="Normal 4 2 5 3 4 2" xfId="6380" xr:uid="{387E779B-00CE-4EC3-892B-B2B90CA3EFE7}"/>
    <cellStyle name="Normal 4 2 5 3 4 2 2" xfId="26887" xr:uid="{A286A1A6-8CF2-4D80-8B25-D8F8DE6624FF}"/>
    <cellStyle name="Normal 4 2 5 3 4 2 3" xfId="15949" xr:uid="{37752C60-178A-4A20-9C24-8CC6E9C19ACC}"/>
    <cellStyle name="Normal 4 2 5 3 4 3" xfId="8402" xr:uid="{54A2113F-AA51-4487-952D-0029B2365B37}"/>
    <cellStyle name="Normal 4 2 5 3 4 3 2" xfId="18782" xr:uid="{3A1B1FB0-E466-42DE-9132-0C42DBD5D2D6}"/>
    <cellStyle name="Normal 4 2 5 3 4 4" xfId="11235" xr:uid="{0B0ACCC4-DB40-4733-81F6-2F736105CA80}"/>
    <cellStyle name="Normal 4 2 5 3 4 4 2" xfId="21615" xr:uid="{74A7B9B8-7A1A-454F-A977-76690D774C54}"/>
    <cellStyle name="Normal 4 2 5 3 4 5" xfId="24185" xr:uid="{A47BE7BA-D7F5-402A-AC36-51DDB649C961}"/>
    <cellStyle name="Normal 4 2 5 3 4 6" xfId="13879" xr:uid="{48A85F04-0BE0-47B5-B892-DE3379BFCC42}"/>
    <cellStyle name="Normal 4 2 5 3 5" xfId="2627" xr:uid="{00000000-0005-0000-0000-0000E5050000}"/>
    <cellStyle name="Normal 4 2 5 3 5 2" xfId="5888" xr:uid="{F9EB9A5C-A7DA-4DF2-8279-9B34F07990F0}"/>
    <cellStyle name="Normal 4 2 5 3 5 2 2" xfId="26988" xr:uid="{0D84CEF1-9AE5-410B-8E6D-1BA242AC0101}"/>
    <cellStyle name="Normal 4 2 5 3 5 2 3" xfId="15298" xr:uid="{0A4BA692-CC5E-4132-9D94-17C7477AC0CB}"/>
    <cellStyle name="Normal 4 2 5 3 5 3" xfId="7751" xr:uid="{25712DD4-1059-4CA5-9A3C-EFA115EC4468}"/>
    <cellStyle name="Normal 4 2 5 3 5 3 2" xfId="18131" xr:uid="{2E6B801A-C33C-4D75-9C90-F828E5EC0C3B}"/>
    <cellStyle name="Normal 4 2 5 3 5 4" xfId="10584" xr:uid="{B468A150-16E3-4D01-BBAB-E817329AD542}"/>
    <cellStyle name="Normal 4 2 5 3 5 4 2" xfId="20964" xr:uid="{BFCE8A20-96C1-4BCF-A6A5-A248B059E7A5}"/>
    <cellStyle name="Normal 4 2 5 3 5 5" xfId="22842" xr:uid="{ABB10640-FEDD-4C24-868F-7A8EA3B27B59}"/>
    <cellStyle name="Normal 4 2 5 3 5 6" xfId="13014" xr:uid="{220D344D-761E-4309-BD03-807ABD6DDB3A}"/>
    <cellStyle name="Normal 4 2 5 3 6" xfId="4188" xr:uid="{BC304B4B-82E9-4E7C-B296-6D65F062491B}"/>
    <cellStyle name="Normal 4 2 5 3 6 2" xfId="8959" xr:uid="{6903D274-2589-436F-A52D-2707B23AF46A}"/>
    <cellStyle name="Normal 4 2 5 3 6 2 2" xfId="19339" xr:uid="{D9D5D96A-E195-4626-94D0-384CD033A3BF}"/>
    <cellStyle name="Normal 4 2 5 3 6 3" xfId="11792" xr:uid="{C1F6140E-B44B-4175-86C0-F6252E1D6231}"/>
    <cellStyle name="Normal 4 2 5 3 6 3 2" xfId="22172" xr:uid="{34510711-65CB-48FB-8757-F6F2AA6CFE45}"/>
    <cellStyle name="Normal 4 2 5 3 6 4" xfId="24606" xr:uid="{F66BF6C3-8931-40E4-85D4-741BA5B42733}"/>
    <cellStyle name="Normal 4 2 5 3 6 5" xfId="16506" xr:uid="{8C4F2945-644E-48C4-A252-2306264F717A}"/>
    <cellStyle name="Normal 4 2 5 3 7" xfId="5265" xr:uid="{C09DB10E-1F2D-449E-B56E-05130914761F}"/>
    <cellStyle name="Normal 4 2 5 3 7 2" xfId="14563" xr:uid="{F33A083D-51F9-40EF-9E9E-66C1606CF4B3}"/>
    <cellStyle name="Normal 4 2 5 3 8" xfId="7016" xr:uid="{53721B6D-FBE2-43DF-BCCD-E6655CA3DD99}"/>
    <cellStyle name="Normal 4 2 5 3 8 2" xfId="17396" xr:uid="{072A331F-596B-4952-8436-15C6FFD85F80}"/>
    <cellStyle name="Normal 4 2 5 3 9" xfId="9849" xr:uid="{A24F73A7-1478-4E03-B26A-41F723577305}"/>
    <cellStyle name="Normal 4 2 5 3 9 2" xfId="20229" xr:uid="{66E85D27-4E42-4EE3-87C0-78058182270B}"/>
    <cellStyle name="Normal 4 2 5 4" xfId="962" xr:uid="{00000000-0005-0000-0000-000074050000}"/>
    <cellStyle name="Normal 4 2 5 4 2" xfId="3326" xr:uid="{00000000-0005-0000-0000-0000E7050000}"/>
    <cellStyle name="Normal 4 2 5 4 2 2" xfId="6383" xr:uid="{2D8A9C61-8F07-4BE3-B6CB-92BA97D88958}"/>
    <cellStyle name="Normal 4 2 5 4 2 2 2" xfId="26261" xr:uid="{FFE65A06-3AB4-4919-A981-6F99564EA57D}"/>
    <cellStyle name="Normal 4 2 5 4 2 2 3" xfId="15952" xr:uid="{BB3D1C01-5747-4DAE-B9BD-95C9518332E1}"/>
    <cellStyle name="Normal 4 2 5 4 2 3" xfId="8405" xr:uid="{C8EA9E31-80AB-44C4-A0ED-22532E9C6E9A}"/>
    <cellStyle name="Normal 4 2 5 4 2 3 2" xfId="18785" xr:uid="{6C8F56C3-F9D8-4581-A2A6-9B795558E906}"/>
    <cellStyle name="Normal 4 2 5 4 2 4" xfId="11238" xr:uid="{6658D817-0906-49C9-A476-79B6586D018E}"/>
    <cellStyle name="Normal 4 2 5 4 2 4 2" xfId="21618" xr:uid="{40772340-F376-4654-B687-93962604834C}"/>
    <cellStyle name="Normal 4 2 5 4 2 5" xfId="23349" xr:uid="{A7470EB6-7774-4F99-ADA4-26A6B94C1DE6}"/>
    <cellStyle name="Normal 4 2 5 4 2 6" xfId="13882" xr:uid="{2F51F388-9219-431B-84AF-102469B74FD8}"/>
    <cellStyle name="Normal 4 2 5 4 3" xfId="4334" xr:uid="{F79196D7-441F-4273-8A49-2B180DFCA0FD}"/>
    <cellStyle name="Normal 4 2 5 4 3 2" xfId="9105" xr:uid="{CEE77492-61F9-4417-BAFD-C519B7073992}"/>
    <cellStyle name="Normal 4 2 5 4 3 2 2" xfId="29148" xr:uid="{5DF036F2-C522-4BE5-89DB-31C26EA17703}"/>
    <cellStyle name="Normal 4 2 5 4 3 2 3" xfId="19485" xr:uid="{C968488D-217B-48EF-8AB1-EE20461C5AB5}"/>
    <cellStyle name="Normal 4 2 5 4 3 3" xfId="11938" xr:uid="{DC646F8A-CF8E-4E4C-AABB-920E1ABA1CAC}"/>
    <cellStyle name="Normal 4 2 5 4 3 3 2" xfId="22318" xr:uid="{90E7123E-3C95-4430-B5F5-CAEF48BF0651}"/>
    <cellStyle name="Normal 4 2 5 4 3 4" xfId="24548" xr:uid="{B08EFD12-EDA2-48E2-8B12-53A8A0C19493}"/>
    <cellStyle name="Normal 4 2 5 4 3 5" xfId="16652" xr:uid="{FC7ABEB3-79E1-40C6-809F-C09973868853}"/>
    <cellStyle name="Normal 4 2 5 4 4" xfId="5266" xr:uid="{90636868-3CBD-43CF-9E0C-16942A9F471A}"/>
    <cellStyle name="Normal 4 2 5 4 4 2" xfId="27535" xr:uid="{9BB7A04A-111A-48BD-950A-D4021D2D8F4B}"/>
    <cellStyle name="Normal 4 2 5 4 4 3" xfId="14564" xr:uid="{F358DA77-44A8-4EA2-97FD-95B69369D8E1}"/>
    <cellStyle name="Normal 4 2 5 4 5" xfId="7017" xr:uid="{180F0E22-7AF7-42B8-9CAF-B98E3A758FB0}"/>
    <cellStyle name="Normal 4 2 5 4 5 2" xfId="17397" xr:uid="{E5377EE4-82A2-4E2C-B29F-B7FAA78461F2}"/>
    <cellStyle name="Normal 4 2 5 4 6" xfId="9850" xr:uid="{EE520D22-54F9-4A56-882D-EDD964009DA5}"/>
    <cellStyle name="Normal 4 2 5 4 6 2" xfId="20230" xr:uid="{3E91A0AC-E69E-438A-BEC3-6BC5C92BA4B4}"/>
    <cellStyle name="Normal 4 2 5 4 7" xfId="23686" xr:uid="{F8AB6D34-FDEA-4429-8542-10CAF464858D}"/>
    <cellStyle name="Normal 4 2 5 4 8" xfId="13231" xr:uid="{52DFCB45-735F-4B62-8392-014FB9CBE2FC}"/>
    <cellStyle name="Normal 4 2 5 5" xfId="3327" xr:uid="{00000000-0005-0000-0000-0000E8050000}"/>
    <cellStyle name="Normal 4 2 5 5 2" xfId="4525" xr:uid="{6D8784FB-DF71-4A83-8BDB-B3BDE7149BF9}"/>
    <cellStyle name="Normal 4 2 5 5 2 2" xfId="9296" xr:uid="{939521D8-ADC4-43CB-94FA-F0819C3406E9}"/>
    <cellStyle name="Normal 4 2 5 5 2 2 2" xfId="29275" xr:uid="{19DF4257-E43C-469F-9C16-B24162758384}"/>
    <cellStyle name="Normal 4 2 5 5 2 2 3" xfId="19676" xr:uid="{A5E31672-4691-46A0-B679-F339810D17C6}"/>
    <cellStyle name="Normal 4 2 5 5 2 3" xfId="12129" xr:uid="{99A63C92-0408-437E-9FB4-E8FC1C9FCFAA}"/>
    <cellStyle name="Normal 4 2 5 5 2 3 2" xfId="22509" xr:uid="{67C58881-5862-41EE-9DD7-947707FCFD34}"/>
    <cellStyle name="Normal 4 2 5 5 2 4" xfId="22985" xr:uid="{A8AA8306-3676-4E55-A536-A97B78DC1C8C}"/>
    <cellStyle name="Normal 4 2 5 5 2 5" xfId="16843" xr:uid="{F53A3395-D366-43D3-947A-A5C3B26D2711}"/>
    <cellStyle name="Normal 4 2 5 5 3" xfId="6384" xr:uid="{7B8F94D8-8887-4BA3-866C-407C1FBD36D0}"/>
    <cellStyle name="Normal 4 2 5 5 3 2" xfId="27816" xr:uid="{87681F70-42A7-43F7-8321-22E7CEF77D0C}"/>
    <cellStyle name="Normal 4 2 5 5 3 3" xfId="15953" xr:uid="{5AA64C3B-0F1C-42DE-B554-03458BE76FAC}"/>
    <cellStyle name="Normal 4 2 5 5 4" xfId="8406" xr:uid="{D8F9B07C-BF9A-4884-A50C-878839D29542}"/>
    <cellStyle name="Normal 4 2 5 5 4 2" xfId="18786" xr:uid="{7EE55C6F-078D-4EB4-97C4-E0C515C05408}"/>
    <cellStyle name="Normal 4 2 5 5 5" xfId="11239" xr:uid="{BEBAF8B2-74C4-45AF-8296-FB1ACA4054FD}"/>
    <cellStyle name="Normal 4 2 5 5 5 2" xfId="21619" xr:uid="{E8BDEB03-F972-4EEF-AED1-3CE2087889AB}"/>
    <cellStyle name="Normal 4 2 5 5 6" xfId="25325" xr:uid="{CD8F67A7-A3F0-427E-B834-3775BDAD38C0}"/>
    <cellStyle name="Normal 4 2 5 5 7" xfId="13883" xr:uid="{85D00D68-9ECF-44FF-A6D4-9D8CC9870C10}"/>
    <cellStyle name="Normal 4 2 5 6" xfId="2934" xr:uid="{00000000-0005-0000-0000-0000E9050000}"/>
    <cellStyle name="Normal 4 2 5 6 2" xfId="6113" xr:uid="{BE900F96-FEA2-4E30-92A8-CAE0953D3425}"/>
    <cellStyle name="Normal 4 2 5 6 2 2" xfId="27270" xr:uid="{14F8E04A-0425-4615-95E5-8CD6F3472A76}"/>
    <cellStyle name="Normal 4 2 5 6 2 3" xfId="15591" xr:uid="{02E86C8F-E312-4B22-A092-CD1A084F2D56}"/>
    <cellStyle name="Normal 4 2 5 6 3" xfId="8044" xr:uid="{FDB47C98-6356-471F-B78F-D9589B434C33}"/>
    <cellStyle name="Normal 4 2 5 6 3 2" xfId="18424" xr:uid="{ACB89726-CBF0-487C-A098-8B8203A24883}"/>
    <cellStyle name="Normal 4 2 5 6 4" xfId="10877" xr:uid="{D467590A-68A2-4185-81DF-CE6DFE8C83CB}"/>
    <cellStyle name="Normal 4 2 5 6 4 2" xfId="21257" xr:uid="{C6486E78-3A73-4F03-8C3B-96DFCE1ED896}"/>
    <cellStyle name="Normal 4 2 5 6 5" xfId="23648" xr:uid="{8E98ABBA-56EF-4EB2-8C80-C71F3B7F9032}"/>
    <cellStyle name="Normal 4 2 5 6 6" xfId="13449" xr:uid="{A84DE8E5-B24F-4345-923E-B3A2D97ACC76}"/>
    <cellStyle name="Normal 4 2 5 7" xfId="2464" xr:uid="{00000000-0005-0000-0000-0000EA050000}"/>
    <cellStyle name="Normal 4 2 5 7 2" xfId="5754" xr:uid="{B3C0D14B-390F-41E4-BDFD-0922C0DFF1F0}"/>
    <cellStyle name="Normal 4 2 5 7 2 2" xfId="27789" xr:uid="{B73C931D-43BD-471E-82AB-D8E8B2765E0C}"/>
    <cellStyle name="Normal 4 2 5 7 2 3" xfId="15135" xr:uid="{434BEB20-E85A-4B68-8FD8-E53101751DE4}"/>
    <cellStyle name="Normal 4 2 5 7 3" xfId="7588" xr:uid="{98097413-696C-4D6B-B43B-A312583BFC60}"/>
    <cellStyle name="Normal 4 2 5 7 3 2" xfId="17968" xr:uid="{91808D4E-F3DA-4DE1-806C-2787AF64E39E}"/>
    <cellStyle name="Normal 4 2 5 7 4" xfId="10421" xr:uid="{C7695EA6-FCC5-46B3-8581-BABB751203C3}"/>
    <cellStyle name="Normal 4 2 5 7 4 2" xfId="20801" xr:uid="{C91687E2-92DF-49FB-83E1-C765A8EEDC20}"/>
    <cellStyle name="Normal 4 2 5 7 5" xfId="23070" xr:uid="{47CF11B8-F3BB-4AAE-920F-7AD967892354}"/>
    <cellStyle name="Normal 4 2 5 7 6" xfId="12851" xr:uid="{A38FCE37-52D1-467C-BFAB-9EB57318F51A}"/>
    <cellStyle name="Normal 4 2 5 8" xfId="2218" xr:uid="{00000000-0005-0000-0000-0000D9050000}"/>
    <cellStyle name="Normal 4 2 5 8 2" xfId="7344" xr:uid="{4572ABC9-1896-420C-86A5-CA9F76DFAD18}"/>
    <cellStyle name="Normal 4 2 5 8 2 2" xfId="17724" xr:uid="{38E23D4E-CAE6-422B-9F2C-0834EA8B1317}"/>
    <cellStyle name="Normal 4 2 5 8 3" xfId="10177" xr:uid="{3DE857B0-E18A-4932-8D4C-3AFD4D4E0790}"/>
    <cellStyle name="Normal 4 2 5 8 3 2" xfId="20557" xr:uid="{D5152B89-6BA3-4F88-8144-44DA55D45D7C}"/>
    <cellStyle name="Normal 4 2 5 8 4" xfId="22678" xr:uid="{BF7C7BED-1E09-48AF-BDAE-3B31DE56324F}"/>
    <cellStyle name="Normal 4 2 5 8 5" xfId="14891" xr:uid="{D71B3A97-AF0F-4824-915F-65B51B64D8FB}"/>
    <cellStyle name="Normal 4 2 5 9" xfId="3981" xr:uid="{02D1CB85-E6A3-4145-AB9C-27FB597ED793}"/>
    <cellStyle name="Normal 4 2 5 9 2" xfId="8804" xr:uid="{D0323B9F-1984-415E-B9FC-A3EA0A4AA7C1}"/>
    <cellStyle name="Normal 4 2 5 9 2 2" xfId="19184" xr:uid="{7F24D07F-AB6C-4885-B430-C8903F1F7EDB}"/>
    <cellStyle name="Normal 4 2 5 9 3" xfId="11637" xr:uid="{5809E595-3478-4878-8122-F05D934B4A9B}"/>
    <cellStyle name="Normal 4 2 5 9 3 2" xfId="22017" xr:uid="{B97DDBE7-F401-4CF7-89ED-4BA7425BFDC2}"/>
    <cellStyle name="Normal 4 2 5 9 4" xfId="16351" xr:uid="{06C86599-A475-46F6-813F-4124D8A04094}"/>
    <cellStyle name="Normal 4 2 6" xfId="963" xr:uid="{00000000-0005-0000-0000-000075050000}"/>
    <cellStyle name="Normal 4 2 6 10" xfId="7018" xr:uid="{DEFFBE65-696A-4203-9BDA-4690425232DD}"/>
    <cellStyle name="Normal 4 2 6 10 2" xfId="17398" xr:uid="{0291D174-1953-4046-9ED3-0F6455134A09}"/>
    <cellStyle name="Normal 4 2 6 11" xfId="9851" xr:uid="{2DFF8B14-F295-4A73-9C97-CE02457F3E60}"/>
    <cellStyle name="Normal 4 2 6 11 2" xfId="20231" xr:uid="{DF6BB936-6B5B-4984-BAD0-AF167AF2B481}"/>
    <cellStyle name="Normal 4 2 6 12" xfId="23290" xr:uid="{0A0B5212-006E-47FF-824A-9A325E4E6528}"/>
    <cellStyle name="Normal 4 2 6 13" xfId="12432" xr:uid="{DCA0F383-9FD0-412D-95B2-3029A322B4DD}"/>
    <cellStyle name="Normal 4 2 6 2" xfId="964" xr:uid="{00000000-0005-0000-0000-000076050000}"/>
    <cellStyle name="Normal 4 2 6 2 10" xfId="9852" xr:uid="{AAF76A15-98AD-4B4E-B884-BCF135D9E71E}"/>
    <cellStyle name="Normal 4 2 6 2 10 2" xfId="20232" xr:uid="{D322F266-7F4C-4A30-80C0-03EC2326BB7A}"/>
    <cellStyle name="Normal 4 2 6 2 11" xfId="25489" xr:uid="{93B5B837-D4AE-458F-909D-9852DE494C60}"/>
    <cellStyle name="Normal 4 2 6 2 12" xfId="12594" xr:uid="{70D1879F-DFEE-439A-8114-F9F951CC7F53}"/>
    <cellStyle name="Normal 4 2 6 2 2" xfId="965" xr:uid="{00000000-0005-0000-0000-000077050000}"/>
    <cellStyle name="Normal 4 2 6 2 2 2" xfId="3329" xr:uid="{00000000-0005-0000-0000-0000EE050000}"/>
    <cellStyle name="Normal 4 2 6 2 2 2 2" xfId="6386" xr:uid="{BAC233AC-A810-4E84-B638-9230A1EF5733}"/>
    <cellStyle name="Normal 4 2 6 2 2 2 2 2" xfId="27436" xr:uid="{01FEDD6C-50A2-42AD-BAEA-5B3F2BA9B97A}"/>
    <cellStyle name="Normal 4 2 6 2 2 2 2 3" xfId="25891" xr:uid="{D370D220-E45B-4428-804E-88C734B5BA41}"/>
    <cellStyle name="Normal 4 2 6 2 2 2 2 4" xfId="15955" xr:uid="{B86B1128-6148-4733-AA93-440790B6DAC6}"/>
    <cellStyle name="Normal 4 2 6 2 2 2 3" xfId="8408" xr:uid="{13F54889-9A2A-4EAE-9E4D-B98CA4578160}"/>
    <cellStyle name="Normal 4 2 6 2 2 2 3 2" xfId="28906" xr:uid="{23A09F88-3BC4-4005-89B4-928F9EB03608}"/>
    <cellStyle name="Normal 4 2 6 2 2 2 3 3" xfId="18788" xr:uid="{FBBABA64-E424-4A9F-AA21-7B14DA85B7DB}"/>
    <cellStyle name="Normal 4 2 6 2 2 2 4" xfId="11241" xr:uid="{7408C84E-0E61-492E-ACF8-C9C3926B6747}"/>
    <cellStyle name="Normal 4 2 6 2 2 2 4 2" xfId="21621" xr:uid="{E053CD8D-E533-488E-B006-84049A8B0B14}"/>
    <cellStyle name="Normal 4 2 6 2 2 2 5" xfId="23775" xr:uid="{F2768962-D32F-4F2C-B61F-D72571688E4C}"/>
    <cellStyle name="Normal 4 2 6 2 2 2 6" xfId="13885" xr:uid="{0B2A3A0F-5995-44D1-B366-34381A1C7D8E}"/>
    <cellStyle name="Normal 4 2 6 2 2 3" xfId="4337" xr:uid="{857F86B8-95F4-4D78-8DC8-9C82D2E1F62A}"/>
    <cellStyle name="Normal 4 2 6 2 2 3 2" xfId="9108" xr:uid="{1F71B0AA-B07E-4E1B-B426-81E8CE243CCB}"/>
    <cellStyle name="Normal 4 2 6 2 2 3 2 2" xfId="29151" xr:uid="{1E8BF86F-831C-480C-922A-037576019845}"/>
    <cellStyle name="Normal 4 2 6 2 2 3 2 3" xfId="19488" xr:uid="{7D3B6463-E4B3-4766-BC1A-4E297A722C8A}"/>
    <cellStyle name="Normal 4 2 6 2 2 3 3" xfId="11941" xr:uid="{BE966F00-1B64-4BBB-9425-77D4C0A09E5B}"/>
    <cellStyle name="Normal 4 2 6 2 2 3 3 2" xfId="22321" xr:uid="{0FFB036E-9636-4239-8BEA-C670967D3303}"/>
    <cellStyle name="Normal 4 2 6 2 2 3 4" xfId="25208" xr:uid="{E1531264-CDA4-4A91-86DD-32418CD92D27}"/>
    <cellStyle name="Normal 4 2 6 2 2 3 5" xfId="16655" xr:uid="{26BB06FE-C18D-48A2-88D1-79ACDB3FEBE0}"/>
    <cellStyle name="Normal 4 2 6 2 2 4" xfId="5269" xr:uid="{845432CD-F2D3-4D76-907D-D59FA9CD2874}"/>
    <cellStyle name="Normal 4 2 6 2 2 4 2" xfId="27714" xr:uid="{A445EB11-AC63-43BA-9DB2-5C1783F44351}"/>
    <cellStyle name="Normal 4 2 6 2 2 4 3" xfId="14567" xr:uid="{A512F79D-014F-4042-B953-7D07D24825A3}"/>
    <cellStyle name="Normal 4 2 6 2 2 5" xfId="7020" xr:uid="{D760C8EB-0D87-4AC0-8888-2BA1C8E6609F}"/>
    <cellStyle name="Normal 4 2 6 2 2 5 2" xfId="17400" xr:uid="{9F4F324B-1C74-4189-84AD-6C60919BC47C}"/>
    <cellStyle name="Normal 4 2 6 2 2 6" xfId="9853" xr:uid="{1C183A3C-01F1-47A9-99F4-EA098027F5B3}"/>
    <cellStyle name="Normal 4 2 6 2 2 6 2" xfId="20233" xr:uid="{BAF14791-1445-4BFD-BB71-EA245F0BD374}"/>
    <cellStyle name="Normal 4 2 6 2 2 7" xfId="24661" xr:uid="{715982D8-8CCD-4DB3-A321-1023E28E91DD}"/>
    <cellStyle name="Normal 4 2 6 2 2 8" xfId="13235" xr:uid="{AE4511A6-6A37-451D-9339-1781BCD0E6C2}"/>
    <cellStyle name="Normal 4 2 6 2 3" xfId="3330" xr:uid="{00000000-0005-0000-0000-0000EF050000}"/>
    <cellStyle name="Normal 4 2 6 2 3 2" xfId="4526" xr:uid="{3B4A1E04-19F3-4BAC-8FB4-223D8C385833}"/>
    <cellStyle name="Normal 4 2 6 2 3 2 2" xfId="9297" xr:uid="{2643789D-BFF3-4FDE-89AE-576DAE0B7112}"/>
    <cellStyle name="Normal 4 2 6 2 3 2 2 2" xfId="29276" xr:uid="{ADC3726D-943B-4422-AA3B-312D33597F2D}"/>
    <cellStyle name="Normal 4 2 6 2 3 2 2 3" xfId="19677" xr:uid="{7F045121-FE28-46D2-8BD9-F2FD593D591E}"/>
    <cellStyle name="Normal 4 2 6 2 3 2 3" xfId="12130" xr:uid="{0E3A85B9-3D67-49A3-AC4A-3F0B11D3BE28}"/>
    <cellStyle name="Normal 4 2 6 2 3 2 3 2" xfId="22510" xr:uid="{A532BA39-5A27-49FF-B9D0-60AB1D2FC30C}"/>
    <cellStyle name="Normal 4 2 6 2 3 2 4" xfId="25729" xr:uid="{D479B867-F913-46C3-8BC5-AD701191ADBD}"/>
    <cellStyle name="Normal 4 2 6 2 3 2 5" xfId="16844" xr:uid="{5D574386-622A-4518-AF71-2749C6E6758C}"/>
    <cellStyle name="Normal 4 2 6 2 3 3" xfId="6387" xr:uid="{E3EC29E1-6B29-4691-AB1C-9E9E1E6D1FED}"/>
    <cellStyle name="Normal 4 2 6 2 3 3 2" xfId="26451" xr:uid="{EDC3EDAC-2582-499B-83E7-7013BC20D12A}"/>
    <cellStyle name="Normal 4 2 6 2 3 3 3" xfId="15956" xr:uid="{70662303-3DE4-41B2-BA67-8D3E9A6F8572}"/>
    <cellStyle name="Normal 4 2 6 2 3 4" xfId="8409" xr:uid="{BA7460BF-5E29-4C76-B10D-498E7A56FBC8}"/>
    <cellStyle name="Normal 4 2 6 2 3 4 2" xfId="18789" xr:uid="{AA8F3C40-3D91-473A-941F-906738993696}"/>
    <cellStyle name="Normal 4 2 6 2 3 5" xfId="11242" xr:uid="{895AA936-CA0C-4AD0-9B67-A23D4BBA7485}"/>
    <cellStyle name="Normal 4 2 6 2 3 5 2" xfId="21622" xr:uid="{B0D3F07F-5DD6-4BB5-8FA2-B4B5E91E4DE2}"/>
    <cellStyle name="Normal 4 2 6 2 3 6" xfId="23642" xr:uid="{FAEA117C-7D53-4795-9506-15D60D08DB14}"/>
    <cellStyle name="Normal 4 2 6 2 3 7" xfId="13886" xr:uid="{07894BF5-186F-46A5-90C3-C0E35D34DD71}"/>
    <cellStyle name="Normal 4 2 6 2 4" xfId="3328" xr:uid="{00000000-0005-0000-0000-0000F0050000}"/>
    <cellStyle name="Normal 4 2 6 2 4 2" xfId="6385" xr:uid="{1EFB95CC-F524-4CCE-B4C8-B3532779C91A}"/>
    <cellStyle name="Normal 4 2 6 2 4 2 2" xfId="27676" xr:uid="{5221F9D5-5C43-4BD8-A639-B8EAD77C4AA0}"/>
    <cellStyle name="Normal 4 2 6 2 4 2 3" xfId="15954" xr:uid="{4AA7393A-9535-46B1-AE7B-422F403D5E63}"/>
    <cellStyle name="Normal 4 2 6 2 4 3" xfId="8407" xr:uid="{BD057D78-443F-4F6A-BD3C-B805CE90C35E}"/>
    <cellStyle name="Normal 4 2 6 2 4 3 2" xfId="18787" xr:uid="{D7A8E92A-98A9-40BB-94F4-2F8B9EA5559F}"/>
    <cellStyle name="Normal 4 2 6 2 4 4" xfId="11240" xr:uid="{B77882D4-2BB8-4E51-817A-F4DFBF0C2F01}"/>
    <cellStyle name="Normal 4 2 6 2 4 4 2" xfId="21620" xr:uid="{19B015B6-C3D9-4F13-A81C-788AA33944AD}"/>
    <cellStyle name="Normal 4 2 6 2 4 5" xfId="24569" xr:uid="{9069EFC3-BB10-45D2-ACFB-9403E33DCD81}"/>
    <cellStyle name="Normal 4 2 6 2 4 6" xfId="13884" xr:uid="{4372CB72-119F-489D-BBEB-1AD6D0581791}"/>
    <cellStyle name="Normal 4 2 6 2 5" xfId="2610" xr:uid="{00000000-0005-0000-0000-0000F1050000}"/>
    <cellStyle name="Normal 4 2 6 2 5 2" xfId="5873" xr:uid="{07DD4D81-18F0-424D-AB3F-DCC8D97687DA}"/>
    <cellStyle name="Normal 4 2 6 2 5 2 2" xfId="28153" xr:uid="{0A8188F9-9BE0-4643-A3E1-78D3C7C185FA}"/>
    <cellStyle name="Normal 4 2 6 2 5 2 3" xfId="15281" xr:uid="{7DA7F9BC-5C98-4BE4-9B9A-C10CE37169CE}"/>
    <cellStyle name="Normal 4 2 6 2 5 3" xfId="7734" xr:uid="{FED3B4A8-396E-42D7-B50F-9D3B0DBCA14D}"/>
    <cellStyle name="Normal 4 2 6 2 5 3 2" xfId="18114" xr:uid="{3D2EC2C8-79D0-47C5-80A4-2811D2A4C0F5}"/>
    <cellStyle name="Normal 4 2 6 2 5 4" xfId="10567" xr:uid="{B4611E73-2207-41F3-8632-1E9574B02295}"/>
    <cellStyle name="Normal 4 2 6 2 5 4 2" xfId="20947" xr:uid="{C2CB5B8B-BB12-453B-9554-7525A2BD3805}"/>
    <cellStyle name="Normal 4 2 6 2 5 5" xfId="23499" xr:uid="{01E9226A-9A95-4F7B-B42B-1AACED1D9B86}"/>
    <cellStyle name="Normal 4 2 6 2 5 6" xfId="12997" xr:uid="{9A39D173-392B-4426-AD21-69500934C59C}"/>
    <cellStyle name="Normal 4 2 6 2 6" xfId="2361" xr:uid="{00000000-0005-0000-0000-0000EC050000}"/>
    <cellStyle name="Normal 4 2 6 2 6 2" xfId="7487" xr:uid="{36A58D09-B824-4A83-8738-F5426A950A4E}"/>
    <cellStyle name="Normal 4 2 6 2 6 2 2" xfId="17867" xr:uid="{B28F8718-5697-444D-AE82-7AF47CC92C2B}"/>
    <cellStyle name="Normal 4 2 6 2 6 3" xfId="10320" xr:uid="{3ED99E39-33F5-4F31-98CE-B9FEE95B9407}"/>
    <cellStyle name="Normal 4 2 6 2 6 3 2" xfId="20700" xr:uid="{37D94780-3B16-4555-9083-35032C5908D6}"/>
    <cellStyle name="Normal 4 2 6 2 6 4" xfId="23375" xr:uid="{1A3EA359-9DE4-4D7E-8066-FF4884B37497}"/>
    <cellStyle name="Normal 4 2 6 2 6 5" xfId="15034" xr:uid="{7F5C3E7B-8BFC-4881-9F5E-4D195B13A68F}"/>
    <cellStyle name="Normal 4 2 6 2 7" xfId="3898" xr:uid="{AA3D5DF3-B1EE-4297-AA11-BA003746AEB6}"/>
    <cellStyle name="Normal 4 2 6 2 7 2" xfId="8729" xr:uid="{53ADFC7F-9696-475D-9D78-12468888E6C4}"/>
    <cellStyle name="Normal 4 2 6 2 7 2 2" xfId="19109" xr:uid="{54C6A38B-1B82-465D-A279-513907E7CFA6}"/>
    <cellStyle name="Normal 4 2 6 2 7 3" xfId="11562" xr:uid="{6B266857-CB04-46C9-B790-0A3E49B6057C}"/>
    <cellStyle name="Normal 4 2 6 2 7 3 2" xfId="21942" xr:uid="{972EF6E0-3C28-452F-8AE8-878C81AA9467}"/>
    <cellStyle name="Normal 4 2 6 2 7 4" xfId="16276" xr:uid="{0F76F6A9-D3F2-42FB-8BF3-311F1A13DB19}"/>
    <cellStyle name="Normal 4 2 6 2 8" xfId="5268" xr:uid="{319875FB-8008-49E7-9C02-EED376AEFF7C}"/>
    <cellStyle name="Normal 4 2 6 2 8 2" xfId="14566" xr:uid="{DDF5DFE2-BAD9-4697-BDB6-C9BA65F2F991}"/>
    <cellStyle name="Normal 4 2 6 2 9" xfId="7019" xr:uid="{0F7B2D12-A05C-4F27-BE47-222BC3C4A06A}"/>
    <cellStyle name="Normal 4 2 6 2 9 2" xfId="17399" xr:uid="{CDA9802D-6A62-4039-96EA-9AB473645173}"/>
    <cellStyle name="Normal 4 2 6 3" xfId="966" xr:uid="{00000000-0005-0000-0000-000078050000}"/>
    <cellStyle name="Normal 4 2 6 3 2" xfId="3331" xr:uid="{00000000-0005-0000-0000-0000F3050000}"/>
    <cellStyle name="Normal 4 2 6 3 2 2" xfId="6388" xr:uid="{FE92993F-BAF8-4C5B-9F7C-AE05EE62D22B}"/>
    <cellStyle name="Normal 4 2 6 3 2 2 2" xfId="25676" xr:uid="{C0EE5ABE-996E-4F6B-B7AD-58B41061E466}"/>
    <cellStyle name="Normal 4 2 6 3 2 2 3" xfId="27987" xr:uid="{2F42EDBE-BC3F-4C91-BAAE-6B0948836DED}"/>
    <cellStyle name="Normal 4 2 6 3 2 2 4" xfId="15957" xr:uid="{7426F8A1-AE9F-41EA-8EA0-D58B5D52ACF8}"/>
    <cellStyle name="Normal 4 2 6 3 2 3" xfId="8410" xr:uid="{C474FC15-91E5-4D33-B0F6-A82653846DB4}"/>
    <cellStyle name="Normal 4 2 6 3 2 3 2" xfId="28907" xr:uid="{CF51905B-2ADD-40D8-A7FB-31E292C6AF88}"/>
    <cellStyle name="Normal 4 2 6 3 2 3 3" xfId="18790" xr:uid="{343A9DA3-0E4B-4C2D-9F23-ED2461D33386}"/>
    <cellStyle name="Normal 4 2 6 3 2 4" xfId="11243" xr:uid="{90FC2832-9F79-4557-BE5E-1089DDFF8350}"/>
    <cellStyle name="Normal 4 2 6 3 2 4 2" xfId="21623" xr:uid="{8DA32EF5-1CEB-4CC4-BC92-F33A8B50D9F0}"/>
    <cellStyle name="Normal 4 2 6 3 2 5" xfId="24310" xr:uid="{B6AAD285-E742-4B62-B4ED-57D839C9066F}"/>
    <cellStyle name="Normal 4 2 6 3 2 6" xfId="13887" xr:uid="{1B2BD6CC-67ED-4A93-99E0-2748B9D2A540}"/>
    <cellStyle name="Normal 4 2 6 3 3" xfId="2780" xr:uid="{00000000-0005-0000-0000-0000F4050000}"/>
    <cellStyle name="Normal 4 2 6 3 3 2" xfId="5997" xr:uid="{1684FD6E-1C2D-4B92-B5D1-821C8B9D5A9C}"/>
    <cellStyle name="Normal 4 2 6 3 3 2 2" xfId="28342" xr:uid="{7C3DF070-E185-4A69-87FA-43E27DBE019C}"/>
    <cellStyle name="Normal 4 2 6 3 3 2 3" xfId="15450" xr:uid="{77B3597A-511B-4796-85FD-53FDBEE36A9B}"/>
    <cellStyle name="Normal 4 2 6 3 3 3" xfId="7903" xr:uid="{9A99C179-EF21-47B5-92A9-F85335778B74}"/>
    <cellStyle name="Normal 4 2 6 3 3 3 2" xfId="18283" xr:uid="{82730A57-B685-428B-A2BD-50CA72A6FBD0}"/>
    <cellStyle name="Normal 4 2 6 3 3 4" xfId="10736" xr:uid="{9F70DF0B-080C-4430-B3C0-91DD352022C6}"/>
    <cellStyle name="Normal 4 2 6 3 3 4 2" xfId="21116" xr:uid="{2466BF61-16A6-4DF7-A8C3-712F105B9071}"/>
    <cellStyle name="Normal 4 2 6 3 3 5" xfId="23879" xr:uid="{8596DDE8-CBB3-4C0D-A541-2F54AE8282B1}"/>
    <cellStyle name="Normal 4 2 6 3 3 6" xfId="13234" xr:uid="{21DE1455-38A9-4019-B32C-08D8109886B2}"/>
    <cellStyle name="Normal 4 2 6 3 4" xfId="4189" xr:uid="{40606041-DA8B-4377-AA3C-F2C00702F787}"/>
    <cellStyle name="Normal 4 2 6 3 4 2" xfId="8960" xr:uid="{C66EE141-AE82-434F-B65F-361BAD69F1E6}"/>
    <cellStyle name="Normal 4 2 6 3 4 2 2" xfId="29046" xr:uid="{9382D94B-DCB1-4011-9176-F3AC01C961F4}"/>
    <cellStyle name="Normal 4 2 6 3 4 2 3" xfId="19340" xr:uid="{23366CE6-989D-4451-AD99-E1CAB3D4CF0C}"/>
    <cellStyle name="Normal 4 2 6 3 4 3" xfId="11793" xr:uid="{6C6B874E-6267-4F5F-86D1-6C14266CB4C3}"/>
    <cellStyle name="Normal 4 2 6 3 4 3 2" xfId="22173" xr:uid="{C33C7272-BA02-473F-9F73-3E5525316369}"/>
    <cellStyle name="Normal 4 2 6 3 4 4" xfId="24915" xr:uid="{D1A430FD-F708-4F93-8B88-EB63EA560D80}"/>
    <cellStyle name="Normal 4 2 6 3 4 5" xfId="16507" xr:uid="{8609A487-7754-4F40-89C8-88528592A204}"/>
    <cellStyle name="Normal 4 2 6 3 5" xfId="5270" xr:uid="{584CF36E-63D8-4E1F-B462-50FA7D66AD92}"/>
    <cellStyle name="Normal 4 2 6 3 5 2" xfId="25935" xr:uid="{26C2E12F-6534-4FBA-A1C8-87642CD37059}"/>
    <cellStyle name="Normal 4 2 6 3 5 3" xfId="14568" xr:uid="{3B8A09C0-1692-46C5-96B7-FE928EDDD8A3}"/>
    <cellStyle name="Normal 4 2 6 3 6" xfId="7021" xr:uid="{B44D897B-9503-442F-886D-E558BAF987A4}"/>
    <cellStyle name="Normal 4 2 6 3 6 2" xfId="17401" xr:uid="{03DB9A1F-E3DC-424B-8835-C0B872E74A93}"/>
    <cellStyle name="Normal 4 2 6 3 7" xfId="9854" xr:uid="{A24C2DCE-6D31-4069-BE85-1EABC0836247}"/>
    <cellStyle name="Normal 4 2 6 3 7 2" xfId="20234" xr:uid="{16F25DB6-6C13-48F7-8EEF-F305CFA7EA75}"/>
    <cellStyle name="Normal 4 2 6 3 8" xfId="23277" xr:uid="{53F1ADCD-A2B6-443C-90D0-30C7F86D4AF5}"/>
    <cellStyle name="Normal 4 2 6 3 9" xfId="12752" xr:uid="{004352A9-0DBB-4201-B860-3A2496E83A61}"/>
    <cellStyle name="Normal 4 2 6 4" xfId="967" xr:uid="{00000000-0005-0000-0000-000079050000}"/>
    <cellStyle name="Normal 4 2 6 4 2" xfId="4527" xr:uid="{DED110EA-4FF8-44EC-81CD-282E94001006}"/>
    <cellStyle name="Normal 4 2 6 4 2 2" xfId="9298" xr:uid="{0DA1CCB9-C711-4155-A334-3C6A56E58164}"/>
    <cellStyle name="Normal 4 2 6 4 2 2 2" xfId="29277" xr:uid="{B90B2C4E-6921-4B87-9274-42B9C74AD2DF}"/>
    <cellStyle name="Normal 4 2 6 4 2 2 3" xfId="19678" xr:uid="{5D0EEA66-234D-4E46-AE98-B416CEAB992B}"/>
    <cellStyle name="Normal 4 2 6 4 2 3" xfId="12131" xr:uid="{24F307D8-4CC8-4225-993F-EB795795E782}"/>
    <cellStyle name="Normal 4 2 6 4 2 3 2" xfId="22511" xr:uid="{BFF4A2C3-5869-44F5-8885-D70070B4C538}"/>
    <cellStyle name="Normal 4 2 6 4 2 4" xfId="25432" xr:uid="{A49B63E4-FA31-42C2-BDFB-FC8FAB4DB1DA}"/>
    <cellStyle name="Normal 4 2 6 4 2 5" xfId="16845" xr:uid="{151BECC0-F259-4535-9B23-B11A73E29759}"/>
    <cellStyle name="Normal 4 2 6 4 3" xfId="5271" xr:uid="{030FAB88-72EC-442A-B69B-959D39BD510A}"/>
    <cellStyle name="Normal 4 2 6 4 3 2" xfId="28015" xr:uid="{940E6B7D-174B-42BA-9111-E86BD89D0A21}"/>
    <cellStyle name="Normal 4 2 6 4 3 3" xfId="14569" xr:uid="{7709087C-7763-4E58-9AF2-9BFC0C3F1F94}"/>
    <cellStyle name="Normal 4 2 6 4 4" xfId="7022" xr:uid="{6C011319-2626-4F1A-923C-913F15298D48}"/>
    <cellStyle name="Normal 4 2 6 4 4 2" xfId="17402" xr:uid="{9A48E7CE-7C90-447D-874F-D9D1D8BC9CEC}"/>
    <cellStyle name="Normal 4 2 6 4 5" xfId="9855" xr:uid="{4AC0B897-9F0B-4935-9EE5-C071DBF6BAB3}"/>
    <cellStyle name="Normal 4 2 6 4 5 2" xfId="20235" xr:uid="{E84A4B4A-75CD-4A59-B7DF-5D11CA0F2256}"/>
    <cellStyle name="Normal 4 2 6 4 6" xfId="23675" xr:uid="{E2572290-DD8A-4041-88A8-76E5A43C2C3E}"/>
    <cellStyle name="Normal 4 2 6 4 7" xfId="13888" xr:uid="{FDD0F8A3-0BCC-477E-BBAD-878A7FAEB041}"/>
    <cellStyle name="Normal 4 2 6 5" xfId="2935" xr:uid="{00000000-0005-0000-0000-0000F6050000}"/>
    <cellStyle name="Normal 4 2 6 5 2" xfId="6114" xr:uid="{49FD57F7-0D14-41A4-BB9A-FD686BE73B14}"/>
    <cellStyle name="Normal 4 2 6 5 2 2" xfId="25665" xr:uid="{9617A641-5376-4873-B334-0A18ACE25AF7}"/>
    <cellStyle name="Normal 4 2 6 5 2 3" xfId="26828" xr:uid="{486B707A-D64E-4F41-991E-646BFC4E3308}"/>
    <cellStyle name="Normal 4 2 6 5 2 4" xfId="15592" xr:uid="{7BC0E760-E082-469C-B346-2F2688DE3869}"/>
    <cellStyle name="Normal 4 2 6 5 3" xfId="8045" xr:uid="{04086D41-E9AD-40AE-BF3A-BADDAEFD08AE}"/>
    <cellStyle name="Normal 4 2 6 5 3 2" xfId="28752" xr:uid="{070C6FAE-E5E7-403F-BD1E-5634967E85B2}"/>
    <cellStyle name="Normal 4 2 6 5 3 3" xfId="18425" xr:uid="{0FD652B7-BF6E-46EC-AE54-2D00C96B8C57}"/>
    <cellStyle name="Normal 4 2 6 5 4" xfId="10878" xr:uid="{833C2923-73FE-445C-A9CB-EDDC2620A496}"/>
    <cellStyle name="Normal 4 2 6 5 4 2" xfId="21258" xr:uid="{3822B3BA-483E-493F-9034-8BC640CD0A99}"/>
    <cellStyle name="Normal 4 2 6 5 5" xfId="23174" xr:uid="{6E0C4EA4-0CE7-4116-B59E-5195228600A9}"/>
    <cellStyle name="Normal 4 2 6 5 6" xfId="13450" xr:uid="{99AC9C3F-479A-4003-A88D-B5EC02EAB443}"/>
    <cellStyle name="Normal 4 2 6 6" xfId="2447" xr:uid="{00000000-0005-0000-0000-0000F7050000}"/>
    <cellStyle name="Normal 4 2 6 6 2" xfId="5740" xr:uid="{E78AD926-4D52-4521-A7B9-95BD7DBAD383}"/>
    <cellStyle name="Normal 4 2 6 6 2 2" xfId="27909" xr:uid="{A90D7833-AFF6-4E69-9896-A39DF4AE1AE7}"/>
    <cellStyle name="Normal 4 2 6 6 2 3" xfId="15118" xr:uid="{2616915A-7E35-44F3-9F82-326B14B23196}"/>
    <cellStyle name="Normal 4 2 6 6 3" xfId="7571" xr:uid="{E02D6971-BBD4-4B48-851B-BCCDE6302B70}"/>
    <cellStyle name="Normal 4 2 6 6 3 2" xfId="17951" xr:uid="{1C7BCFD2-81D3-417A-A632-8DD7D1A65E82}"/>
    <cellStyle name="Normal 4 2 6 6 4" xfId="10404" xr:uid="{ECFF3D03-DFA7-4425-A720-F403C59C6701}"/>
    <cellStyle name="Normal 4 2 6 6 4 2" xfId="20784" xr:uid="{99A73FA3-7F73-437D-8071-4F5B3A3C8AF7}"/>
    <cellStyle name="Normal 4 2 6 6 5" xfId="23435" xr:uid="{37C8720F-BA41-4E79-99AA-D6470235F8D2}"/>
    <cellStyle name="Normal 4 2 6 6 6" xfId="12834" xr:uid="{570C49A3-FAF4-495A-8892-2CC6AD9653A7}"/>
    <cellStyle name="Normal 4 2 6 7" xfId="2201" xr:uid="{00000000-0005-0000-0000-0000EB050000}"/>
    <cellStyle name="Normal 4 2 6 7 2" xfId="7327" xr:uid="{EBE469A9-310C-4141-944D-1CC1B26602A5}"/>
    <cellStyle name="Normal 4 2 6 7 2 2" xfId="17707" xr:uid="{1B9B7FBB-2472-47EE-AF99-0BCDBA0F2444}"/>
    <cellStyle name="Normal 4 2 6 7 3" xfId="10160" xr:uid="{0FF57B05-FD99-4351-97BE-855AEFD9ED1D}"/>
    <cellStyle name="Normal 4 2 6 7 3 2" xfId="20540" xr:uid="{4BB541D0-49FA-4AB4-92D3-9EE0782C903D}"/>
    <cellStyle name="Normal 4 2 6 7 4" xfId="25072" xr:uid="{C021C09F-3E96-449F-BFCD-20D6CB46C1A5}"/>
    <cellStyle name="Normal 4 2 6 7 5" xfId="14874" xr:uid="{91C5B66E-C397-486B-A351-7B86C9C2CEA2}"/>
    <cellStyle name="Normal 4 2 6 8" xfId="3982" xr:uid="{39E719C9-56D6-454A-BB9F-E7BC7A19B069}"/>
    <cellStyle name="Normal 4 2 6 8 2" xfId="8805" xr:uid="{18AFC519-0509-452D-8D8A-E81B6F817390}"/>
    <cellStyle name="Normal 4 2 6 8 2 2" xfId="19185" xr:uid="{81B46A5A-09ED-45DA-A568-F500B1B04E8D}"/>
    <cellStyle name="Normal 4 2 6 8 3" xfId="11638" xr:uid="{5810BEEF-9E1E-42DF-91A4-FCAFB5433636}"/>
    <cellStyle name="Normal 4 2 6 8 3 2" xfId="22018" xr:uid="{F7A5AD6D-91FB-4763-B22A-F3CC08EE0549}"/>
    <cellStyle name="Normal 4 2 6 8 4" xfId="16352" xr:uid="{59D4C8B2-18FC-4EB9-943C-77A8A3AF0FF2}"/>
    <cellStyle name="Normal 4 2 6 9" xfId="5267" xr:uid="{2CC65B87-FEB3-4BEB-BE29-375ED386E1E2}"/>
    <cellStyle name="Normal 4 2 6 9 2" xfId="14565" xr:uid="{65D57A87-172B-4717-93B8-77D04244D815}"/>
    <cellStyle name="Normal 4 2 7" xfId="968" xr:uid="{00000000-0005-0000-0000-00007A050000}"/>
    <cellStyle name="Normal 4 2 7 10" xfId="7023" xr:uid="{C75AEBD9-7B22-4650-B68F-FC6B3EC006A0}"/>
    <cellStyle name="Normal 4 2 7 10 2" xfId="17403" xr:uid="{87CEF99F-4E84-4987-AC5A-6617EE727F05}"/>
    <cellStyle name="Normal 4 2 7 11" xfId="9856" xr:uid="{DD7630E6-64D9-45F8-BAA3-1C33580C3CC4}"/>
    <cellStyle name="Normal 4 2 7 11 2" xfId="20236" xr:uid="{2914F869-D008-4CB9-978A-74E781FD64FE}"/>
    <cellStyle name="Normal 4 2 7 12" xfId="23945" xr:uid="{EA3501E9-9971-4DAE-8CC0-9B7F32512BE8}"/>
    <cellStyle name="Normal 4 2 7 13" xfId="12494" xr:uid="{272FD9C3-2939-41EC-936A-6EFD742FF676}"/>
    <cellStyle name="Normal 4 2 7 2" xfId="969" xr:uid="{00000000-0005-0000-0000-00007B050000}"/>
    <cellStyle name="Normal 4 2 7 2 10" xfId="9857" xr:uid="{9B1E82FD-5E66-4F20-A2F0-EA31C6173BC7}"/>
    <cellStyle name="Normal 4 2 7 2 10 2" xfId="20237" xr:uid="{CDA7754F-4E62-4B5E-ACDC-34F9341A588E}"/>
    <cellStyle name="Normal 4 2 7 2 11" xfId="23334" xr:uid="{C8EDA597-C8F0-40E0-A26F-E41264E8DF50}"/>
    <cellStyle name="Normal 4 2 7 2 12" xfId="12595" xr:uid="{4FC3BA18-ABA9-4F00-9F2B-682E5BCFE915}"/>
    <cellStyle name="Normal 4 2 7 2 2" xfId="970" xr:uid="{00000000-0005-0000-0000-00007C050000}"/>
    <cellStyle name="Normal 4 2 7 2 2 2" xfId="3333" xr:uid="{00000000-0005-0000-0000-0000FB050000}"/>
    <cellStyle name="Normal 4 2 7 2 2 2 2" xfId="6390" xr:uid="{A104640B-11BD-4307-BACA-F462E8B05409}"/>
    <cellStyle name="Normal 4 2 7 2 2 2 2 2" xfId="27727" xr:uid="{538036BB-6F49-4B5A-84C5-6ECF941CE508}"/>
    <cellStyle name="Normal 4 2 7 2 2 2 2 3" xfId="28150" xr:uid="{CEC9637F-0D22-4ED5-AFD2-B7FD4F6F8D4F}"/>
    <cellStyle name="Normal 4 2 7 2 2 2 2 4" xfId="15959" xr:uid="{A2981CF7-3FE6-48D9-ACFC-DC1AF20C26CD}"/>
    <cellStyle name="Normal 4 2 7 2 2 2 3" xfId="8412" xr:uid="{76B45A79-A86F-4FDF-88DF-BD113CF49B1F}"/>
    <cellStyle name="Normal 4 2 7 2 2 2 3 2" xfId="28908" xr:uid="{6A21A0C9-778A-41D3-A142-0869BA7FE5AB}"/>
    <cellStyle name="Normal 4 2 7 2 2 2 3 3" xfId="18792" xr:uid="{8D161002-90FE-4100-A6C9-D02BC4700E68}"/>
    <cellStyle name="Normal 4 2 7 2 2 2 4" xfId="11245" xr:uid="{88C8BC9F-1286-4DEA-895C-BDF3D493CA6A}"/>
    <cellStyle name="Normal 4 2 7 2 2 2 4 2" xfId="21625" xr:uid="{9B01512E-6756-409F-80A5-11331296626B}"/>
    <cellStyle name="Normal 4 2 7 2 2 2 5" xfId="23508" xr:uid="{515FCD7A-96F3-4928-AF9E-7936EDFDB442}"/>
    <cellStyle name="Normal 4 2 7 2 2 2 6" xfId="13890" xr:uid="{5C584651-4D2E-4164-840F-CBB3F2363E79}"/>
    <cellStyle name="Normal 4 2 7 2 2 3" xfId="4338" xr:uid="{A2F0346D-0964-4489-AF9A-98C76D704BA2}"/>
    <cellStyle name="Normal 4 2 7 2 2 3 2" xfId="9109" xr:uid="{0CBE516C-84E1-4BA7-82F7-74CD1B506B4D}"/>
    <cellStyle name="Normal 4 2 7 2 2 3 2 2" xfId="29152" xr:uid="{FCA1CA00-3E69-4FEC-B15C-28A1C0FBA569}"/>
    <cellStyle name="Normal 4 2 7 2 2 3 2 3" xfId="19489" xr:uid="{F3510842-5E75-4AA4-ACED-6DCBEF17394C}"/>
    <cellStyle name="Normal 4 2 7 2 2 3 3" xfId="11942" xr:uid="{CBC68661-EB31-45DB-AA6D-FDF871813ED8}"/>
    <cellStyle name="Normal 4 2 7 2 2 3 3 2" xfId="22322" xr:uid="{EC4EDDC2-1E88-46F3-B002-8553D44B8F4D}"/>
    <cellStyle name="Normal 4 2 7 2 2 3 4" xfId="24291" xr:uid="{E6583185-FB7E-4BF1-A4F8-BE5929EDEE2F}"/>
    <cellStyle name="Normal 4 2 7 2 2 3 5" xfId="16656" xr:uid="{6380045C-725D-495C-8C15-E83B6E688C2F}"/>
    <cellStyle name="Normal 4 2 7 2 2 4" xfId="5274" xr:uid="{CF2F36A8-4210-46F0-AEF4-C136B3BC60D2}"/>
    <cellStyle name="Normal 4 2 7 2 2 4 2" xfId="26858" xr:uid="{44C835BE-4E5C-4EFB-B161-4A7B3A6435B3}"/>
    <cellStyle name="Normal 4 2 7 2 2 4 3" xfId="14572" xr:uid="{2B704AB7-BF60-4CD9-80D1-B23DB9D717E9}"/>
    <cellStyle name="Normal 4 2 7 2 2 5" xfId="7025" xr:uid="{67B594AD-469D-4118-80E6-64E604FD07BB}"/>
    <cellStyle name="Normal 4 2 7 2 2 5 2" xfId="17405" xr:uid="{F2DD9EA1-BE8D-4470-B982-6C580029D30A}"/>
    <cellStyle name="Normal 4 2 7 2 2 6" xfId="9858" xr:uid="{6A5DB13C-3DFB-4216-A525-675D4274090C}"/>
    <cellStyle name="Normal 4 2 7 2 2 6 2" xfId="20238" xr:uid="{237421BF-F932-4FFF-AB38-6B092A3E3278}"/>
    <cellStyle name="Normal 4 2 7 2 2 7" xfId="23367" xr:uid="{5144D789-F1E1-4F92-B0B6-1A55B20AE894}"/>
    <cellStyle name="Normal 4 2 7 2 2 8" xfId="13237" xr:uid="{814A08A0-E839-4E7D-857B-9695706BF099}"/>
    <cellStyle name="Normal 4 2 7 2 3" xfId="3334" xr:uid="{00000000-0005-0000-0000-0000FC050000}"/>
    <cellStyle name="Normal 4 2 7 2 3 2" xfId="4528" xr:uid="{113E0108-CA11-426D-A7AE-4C0788D53CB6}"/>
    <cellStyle name="Normal 4 2 7 2 3 2 2" xfId="9299" xr:uid="{0BFB295B-C3F7-4F36-86D6-CBDBA07D92B4}"/>
    <cellStyle name="Normal 4 2 7 2 3 2 2 2" xfId="29278" xr:uid="{39582063-3B8C-4E67-9507-ADA9A0C73728}"/>
    <cellStyle name="Normal 4 2 7 2 3 2 2 3" xfId="19679" xr:uid="{ADBD3F24-B1B1-4250-89F9-F5C959B05EFB}"/>
    <cellStyle name="Normal 4 2 7 2 3 2 3" xfId="12132" xr:uid="{1222DCB9-48E2-4AA9-842E-5EF1B5E119F0}"/>
    <cellStyle name="Normal 4 2 7 2 3 2 3 2" xfId="22512" xr:uid="{FE61A86C-E855-49B0-8C22-5164BF01611A}"/>
    <cellStyle name="Normal 4 2 7 2 3 2 4" xfId="24369" xr:uid="{34139AB0-1605-4A00-8935-FE283338C7CC}"/>
    <cellStyle name="Normal 4 2 7 2 3 2 5" xfId="16846" xr:uid="{7892A2B9-A497-431C-A7D0-1FF51ECDCB89}"/>
    <cellStyle name="Normal 4 2 7 2 3 3" xfId="6391" xr:uid="{24005D36-6C58-4A2A-AC91-27423652490B}"/>
    <cellStyle name="Normal 4 2 7 2 3 3 2" xfId="26921" xr:uid="{9FE2913F-4DF2-45FF-AA04-A1B4D2E9EA23}"/>
    <cellStyle name="Normal 4 2 7 2 3 3 3" xfId="15960" xr:uid="{0E2461BA-E4A1-420E-9D22-2B797902385B}"/>
    <cellStyle name="Normal 4 2 7 2 3 4" xfId="8413" xr:uid="{EF939839-3CEB-4523-8745-D961CA6A0D8D}"/>
    <cellStyle name="Normal 4 2 7 2 3 4 2" xfId="18793" xr:uid="{A96BBD39-090B-488A-894B-9326A5CCA39E}"/>
    <cellStyle name="Normal 4 2 7 2 3 5" xfId="11246" xr:uid="{C9992B36-10B0-4ED1-8DDD-7BF4ED461CBC}"/>
    <cellStyle name="Normal 4 2 7 2 3 5 2" xfId="21626" xr:uid="{394874BC-F433-4BF5-BD59-6F5C02316855}"/>
    <cellStyle name="Normal 4 2 7 2 3 6" xfId="24971" xr:uid="{C1B4319E-1D3B-4F63-AE06-22BBEEEA9372}"/>
    <cellStyle name="Normal 4 2 7 2 3 7" xfId="13891" xr:uid="{92B057E0-91C3-4B1B-B171-94837575EFAD}"/>
    <cellStyle name="Normal 4 2 7 2 4" xfId="3332" xr:uid="{00000000-0005-0000-0000-0000FD050000}"/>
    <cellStyle name="Normal 4 2 7 2 4 2" xfId="6389" xr:uid="{111BF01C-1114-4917-AD87-FB5B2FE55A85}"/>
    <cellStyle name="Normal 4 2 7 2 4 2 2" xfId="28653" xr:uid="{B7FA4BFC-8DF5-4D39-98F2-1F99C9FA3540}"/>
    <cellStyle name="Normal 4 2 7 2 4 2 3" xfId="15958" xr:uid="{E123A4F9-E181-44DD-B24C-B0952899D43E}"/>
    <cellStyle name="Normal 4 2 7 2 4 3" xfId="8411" xr:uid="{B30E7EE4-CD91-4910-83EA-305F60F8FAFD}"/>
    <cellStyle name="Normal 4 2 7 2 4 3 2" xfId="18791" xr:uid="{D21EB055-EE75-4725-A2C2-169E92B31C0B}"/>
    <cellStyle name="Normal 4 2 7 2 4 4" xfId="11244" xr:uid="{F76FAE72-67FD-4B53-B162-C0300C65DF8F}"/>
    <cellStyle name="Normal 4 2 7 2 4 4 2" xfId="21624" xr:uid="{C3CEF82F-8E1C-483A-B617-9BBE836DCB9A}"/>
    <cellStyle name="Normal 4 2 7 2 4 5" xfId="22914" xr:uid="{A524EB65-2F3D-4896-91AB-2D00C4E7B88E}"/>
    <cellStyle name="Normal 4 2 7 2 4 6" xfId="13889" xr:uid="{FA41583B-3916-4931-BB11-0693536E74F3}"/>
    <cellStyle name="Normal 4 2 7 2 5" xfId="2658" xr:uid="{00000000-0005-0000-0000-0000FE050000}"/>
    <cellStyle name="Normal 4 2 7 2 5 2" xfId="5917" xr:uid="{0B8E98C4-A267-4536-882E-A4447A842A72}"/>
    <cellStyle name="Normal 4 2 7 2 5 2 2" xfId="28523" xr:uid="{B360D795-95FD-463C-9900-756996F4A2B5}"/>
    <cellStyle name="Normal 4 2 7 2 5 2 3" xfId="15329" xr:uid="{74AE6123-61E8-4FD5-ADF8-771B47BB86F2}"/>
    <cellStyle name="Normal 4 2 7 2 5 3" xfId="7782" xr:uid="{34AB58B6-C80F-4279-9365-4E2AAAFAD3DC}"/>
    <cellStyle name="Normal 4 2 7 2 5 3 2" xfId="18162" xr:uid="{1E982559-A11B-4DF8-899E-505850C975CD}"/>
    <cellStyle name="Normal 4 2 7 2 5 4" xfId="10615" xr:uid="{D7B3D5ED-EF51-4FF0-A314-EE0A11BF7CCE}"/>
    <cellStyle name="Normal 4 2 7 2 5 4 2" xfId="20995" xr:uid="{DB13A2EA-6374-421D-984E-7992E4D06FE6}"/>
    <cellStyle name="Normal 4 2 7 2 5 5" xfId="23325" xr:uid="{7140C098-BC0D-4672-B2B9-EE4625B52432}"/>
    <cellStyle name="Normal 4 2 7 2 5 6" xfId="13059" xr:uid="{5131B977-8762-4AD2-B136-13B11C91F4DB}"/>
    <cellStyle name="Normal 4 2 7 2 6" xfId="2362" xr:uid="{00000000-0005-0000-0000-0000F9050000}"/>
    <cellStyle name="Normal 4 2 7 2 6 2" xfId="7488" xr:uid="{6D14173A-43EB-49FA-8F83-F337B32B1E9C}"/>
    <cellStyle name="Normal 4 2 7 2 6 2 2" xfId="17868" xr:uid="{E4CB5BC6-FF96-4E57-95EA-5649002034A5}"/>
    <cellStyle name="Normal 4 2 7 2 6 3" xfId="10321" xr:uid="{072E85DB-784C-42A4-B9B3-6D28478D462C}"/>
    <cellStyle name="Normal 4 2 7 2 6 3 2" xfId="20701" xr:uid="{97AF1658-E4E3-4AB0-B9D6-BF6C3B1E1215}"/>
    <cellStyle name="Normal 4 2 7 2 6 4" xfId="23978" xr:uid="{7E8A1A54-5878-43CD-AFD2-E284B8365121}"/>
    <cellStyle name="Normal 4 2 7 2 6 5" xfId="15035" xr:uid="{880158E5-203E-48BE-BEEE-0FCB4F074F6F}"/>
    <cellStyle name="Normal 4 2 7 2 7" xfId="3899" xr:uid="{95B3FED8-33A7-4EE0-B147-F06D67130D62}"/>
    <cellStyle name="Normal 4 2 7 2 7 2" xfId="8730" xr:uid="{9F10AB3E-B78D-4030-986E-CBE8C079A842}"/>
    <cellStyle name="Normal 4 2 7 2 7 2 2" xfId="19110" xr:uid="{F1A858DD-C3DB-4077-B8BF-B36DF118D961}"/>
    <cellStyle name="Normal 4 2 7 2 7 3" xfId="11563" xr:uid="{EB48044C-321E-41BB-B7B5-229AF60CC36C}"/>
    <cellStyle name="Normal 4 2 7 2 7 3 2" xfId="21943" xr:uid="{358D9FE7-445A-4896-A7EE-AA20328B1EEE}"/>
    <cellStyle name="Normal 4 2 7 2 7 4" xfId="16277" xr:uid="{13C88D2F-287E-4A14-B313-C8CA6C86FF4D}"/>
    <cellStyle name="Normal 4 2 7 2 8" xfId="5273" xr:uid="{237905E0-C648-4B61-B7E0-EC5463F82D93}"/>
    <cellStyle name="Normal 4 2 7 2 8 2" xfId="14571" xr:uid="{05B823AA-78FD-4DE9-BEEE-402DE116742F}"/>
    <cellStyle name="Normal 4 2 7 2 9" xfId="7024" xr:uid="{48F952B1-AD2A-4E5D-8EA9-E2F952458A23}"/>
    <cellStyle name="Normal 4 2 7 2 9 2" xfId="17404" xr:uid="{094EAE94-18DC-4BC2-864D-753A9ACBD085}"/>
    <cellStyle name="Normal 4 2 7 3" xfId="971" xr:uid="{00000000-0005-0000-0000-00007D050000}"/>
    <cellStyle name="Normal 4 2 7 3 2" xfId="3335" xr:uid="{00000000-0005-0000-0000-000000060000}"/>
    <cellStyle name="Normal 4 2 7 3 2 2" xfId="6392" xr:uid="{6894B5CC-A9EF-4A60-BDE9-95263FC21D97}"/>
    <cellStyle name="Normal 4 2 7 3 2 2 2" xfId="24618" xr:uid="{5E855E91-9205-4EEA-A6EF-2EDDC6D19AEC}"/>
    <cellStyle name="Normal 4 2 7 3 2 2 3" xfId="28410" xr:uid="{20943430-55D3-462E-BC2F-75B8BB4DA39D}"/>
    <cellStyle name="Normal 4 2 7 3 2 2 4" xfId="15961" xr:uid="{A624F227-6BF0-4751-A735-E610CB4161D9}"/>
    <cellStyle name="Normal 4 2 7 3 2 3" xfId="8414" xr:uid="{F49FB817-3E57-46EA-82E0-F65264ECE60D}"/>
    <cellStyle name="Normal 4 2 7 3 2 3 2" xfId="28909" xr:uid="{C67EA1F7-CEAB-40B8-B20E-1D6E5080FF91}"/>
    <cellStyle name="Normal 4 2 7 3 2 3 3" xfId="18794" xr:uid="{4373D8BB-E58E-429B-A6EE-2F8F0C677499}"/>
    <cellStyle name="Normal 4 2 7 3 2 4" xfId="11247" xr:uid="{94D54862-EBCD-4AB4-994D-2B7E41C49496}"/>
    <cellStyle name="Normal 4 2 7 3 2 4 2" xfId="21627" xr:uid="{83B10924-4B83-4D1E-A513-05EBC9E74FBE}"/>
    <cellStyle name="Normal 4 2 7 3 2 5" xfId="23539" xr:uid="{35D40B51-041E-45E9-826C-55A1A9E1D1AD}"/>
    <cellStyle name="Normal 4 2 7 3 2 6" xfId="13892" xr:uid="{59EEE289-60C0-4CE9-AD10-F17BDF93D2B8}"/>
    <cellStyle name="Normal 4 2 7 3 3" xfId="2781" xr:uid="{00000000-0005-0000-0000-000001060000}"/>
    <cellStyle name="Normal 4 2 7 3 3 2" xfId="5998" xr:uid="{862657B4-C8A8-4485-AD9D-2E02B17136BA}"/>
    <cellStyle name="Normal 4 2 7 3 3 2 2" xfId="26446" xr:uid="{2BD4EA99-7000-4956-8F32-99348924CBDE}"/>
    <cellStyle name="Normal 4 2 7 3 3 2 3" xfId="15451" xr:uid="{7EB9AA54-6740-4350-8021-517A5B053727}"/>
    <cellStyle name="Normal 4 2 7 3 3 3" xfId="7904" xr:uid="{561FFBA7-0444-4BE1-A885-359AA0311B2A}"/>
    <cellStyle name="Normal 4 2 7 3 3 3 2" xfId="18284" xr:uid="{FC06019D-4AA8-44CB-AE39-E5C0BEA226EB}"/>
    <cellStyle name="Normal 4 2 7 3 3 4" xfId="10737" xr:uid="{4AECFF8A-6016-43FA-BDF8-CE807158EFA1}"/>
    <cellStyle name="Normal 4 2 7 3 3 4 2" xfId="21117" xr:uid="{1270DBE3-E6EE-4E4C-AF01-1B829F41CC24}"/>
    <cellStyle name="Normal 4 2 7 3 3 5" xfId="23865" xr:uid="{5F4B6C36-E53B-4916-B805-5DDA1C345929}"/>
    <cellStyle name="Normal 4 2 7 3 3 6" xfId="13236" xr:uid="{AF5EC30D-9029-4B11-A9CD-FBECBFF08BFB}"/>
    <cellStyle name="Normal 4 2 7 3 4" xfId="4190" xr:uid="{EE098A8E-BB8D-44E9-98A5-A8DCD7678D57}"/>
    <cellStyle name="Normal 4 2 7 3 4 2" xfId="8961" xr:uid="{6D043502-6E4C-4B0F-87E4-A2DD1FC9E754}"/>
    <cellStyle name="Normal 4 2 7 3 4 2 2" xfId="29047" xr:uid="{1F7E944F-324A-4193-8BB1-22B01FABCC39}"/>
    <cellStyle name="Normal 4 2 7 3 4 2 3" xfId="19341" xr:uid="{C05A1BEC-8249-4BD2-BCD5-417BABEB63CD}"/>
    <cellStyle name="Normal 4 2 7 3 4 3" xfId="11794" xr:uid="{89D4EB9E-A9AC-4A1D-8027-0C3EC3B29DE1}"/>
    <cellStyle name="Normal 4 2 7 3 4 3 2" xfId="22174" xr:uid="{BDF2FB53-3E3B-4EA3-BE85-D79FD0004FA2}"/>
    <cellStyle name="Normal 4 2 7 3 4 4" xfId="24009" xr:uid="{DCAF9AA8-B18D-4E10-9745-AAFD5B1F7DE0}"/>
    <cellStyle name="Normal 4 2 7 3 4 5" xfId="16508" xr:uid="{A3F04144-E344-4A3A-BB98-1F3C830D127F}"/>
    <cellStyle name="Normal 4 2 7 3 5" xfId="5275" xr:uid="{A8E8EAA8-488D-4AC8-B651-AA208792813B}"/>
    <cellStyle name="Normal 4 2 7 3 5 2" xfId="27538" xr:uid="{C9D662AF-980D-43AF-BA91-F77D209B3D77}"/>
    <cellStyle name="Normal 4 2 7 3 5 3" xfId="14573" xr:uid="{9E0F34C7-04E4-4686-9E4C-C7AABA552520}"/>
    <cellStyle name="Normal 4 2 7 3 6" xfId="7026" xr:uid="{7101569A-1C52-4460-BE75-A60726303EEF}"/>
    <cellStyle name="Normal 4 2 7 3 6 2" xfId="17406" xr:uid="{73635458-58A4-4D2A-ADCA-702B8E38EC46}"/>
    <cellStyle name="Normal 4 2 7 3 7" xfId="9859" xr:uid="{5A92F21F-822C-4C88-8BEA-8D714C64FC1F}"/>
    <cellStyle name="Normal 4 2 7 3 7 2" xfId="20239" xr:uid="{C911BBDC-5203-4D2A-8C89-901D5AF5BED9}"/>
    <cellStyle name="Normal 4 2 7 3 8" xfId="25455" xr:uid="{90304659-5AF2-40EA-8466-8A49D787F88E}"/>
    <cellStyle name="Normal 4 2 7 3 9" xfId="12753" xr:uid="{67BD0219-01D4-4407-BD68-97C2F796C297}"/>
    <cellStyle name="Normal 4 2 7 4" xfId="972" xr:uid="{00000000-0005-0000-0000-00007E050000}"/>
    <cellStyle name="Normal 4 2 7 4 2" xfId="4529" xr:uid="{1E03E791-A4F0-4FB5-93A5-7A859C73DCFD}"/>
    <cellStyle name="Normal 4 2 7 4 2 2" xfId="9300" xr:uid="{43907C58-C7A7-48A0-B170-8259FB5E8ACB}"/>
    <cellStyle name="Normal 4 2 7 4 2 2 2" xfId="29279" xr:uid="{139B9E3C-FA64-4957-A942-870D28718899}"/>
    <cellStyle name="Normal 4 2 7 4 2 2 3" xfId="19680" xr:uid="{7FF9FCA9-5DAF-4A37-8A8B-FE7CAD87B57C}"/>
    <cellStyle name="Normal 4 2 7 4 2 3" xfId="12133" xr:uid="{2300D057-5705-4915-9AB1-A036255FD8A3}"/>
    <cellStyle name="Normal 4 2 7 4 2 3 2" xfId="22513" xr:uid="{EF00A232-1983-45C7-99C1-25BCFF2E7EE2}"/>
    <cellStyle name="Normal 4 2 7 4 2 4" xfId="23564" xr:uid="{BD0EB80D-CB65-46D1-B51A-AA6D713E4E69}"/>
    <cellStyle name="Normal 4 2 7 4 2 5" xfId="16847" xr:uid="{82CA5815-F667-49B8-B966-4215EB8CC32D}"/>
    <cellStyle name="Normal 4 2 7 4 3" xfId="5276" xr:uid="{22659D20-DD1F-4B09-B732-A690D86AD939}"/>
    <cellStyle name="Normal 4 2 7 4 3 2" xfId="27682" xr:uid="{7C8346FC-C56E-452B-845C-60471E2ECAC1}"/>
    <cellStyle name="Normal 4 2 7 4 3 3" xfId="14574" xr:uid="{1AC289DB-6F21-4F7A-BC7E-6DBEDD1998F8}"/>
    <cellStyle name="Normal 4 2 7 4 4" xfId="7027" xr:uid="{8416F650-4C2F-4026-8F20-CE8F217DFC58}"/>
    <cellStyle name="Normal 4 2 7 4 4 2" xfId="17407" xr:uid="{D9805223-DFCB-457D-A67F-E58230512B5E}"/>
    <cellStyle name="Normal 4 2 7 4 5" xfId="9860" xr:uid="{A724B2CB-7BED-4B8C-96C2-AD817E70DCBE}"/>
    <cellStyle name="Normal 4 2 7 4 5 2" xfId="20240" xr:uid="{50162262-81D2-40EF-A075-39283F170340}"/>
    <cellStyle name="Normal 4 2 7 4 6" xfId="23902" xr:uid="{21A97C26-5C37-4054-ACD8-665D44C1149B}"/>
    <cellStyle name="Normal 4 2 7 4 7" xfId="13893" xr:uid="{918B7820-9462-45BD-B17C-037886FBE9D2}"/>
    <cellStyle name="Normal 4 2 7 5" xfId="2936" xr:uid="{00000000-0005-0000-0000-000003060000}"/>
    <cellStyle name="Normal 4 2 7 5 2" xfId="6115" xr:uid="{4E59170C-A0D3-49D8-957B-76561BEAE973}"/>
    <cellStyle name="Normal 4 2 7 5 2 2" xfId="24512" xr:uid="{A45598E6-5926-4D21-8EB2-CE84B2657D3F}"/>
    <cellStyle name="Normal 4 2 7 5 2 3" xfId="26197" xr:uid="{AA8D113C-C45A-433D-8B8F-D20F15EF0C47}"/>
    <cellStyle name="Normal 4 2 7 5 2 4" xfId="15593" xr:uid="{6E5B6E54-4529-4FE5-8D08-C2D7262A1083}"/>
    <cellStyle name="Normal 4 2 7 5 3" xfId="8046" xr:uid="{E61B217A-FAFA-46D5-9601-820A7AB65639}"/>
    <cellStyle name="Normal 4 2 7 5 3 2" xfId="28753" xr:uid="{B33DB8FE-1A40-41F1-A5BA-6DB9326581DF}"/>
    <cellStyle name="Normal 4 2 7 5 3 3" xfId="18426" xr:uid="{9A1B3D19-05F5-4054-966C-18D7751C3232}"/>
    <cellStyle name="Normal 4 2 7 5 4" xfId="10879" xr:uid="{1A42C680-86E1-47A7-9141-E27611283B61}"/>
    <cellStyle name="Normal 4 2 7 5 4 2" xfId="21259" xr:uid="{08B6FE4A-85C6-47F0-A09E-72D4D427BDD0}"/>
    <cellStyle name="Normal 4 2 7 5 5" xfId="25296" xr:uid="{E8A4723B-7430-4152-866A-C03EA5D7A761}"/>
    <cellStyle name="Normal 4 2 7 5 6" xfId="13451" xr:uid="{3289B5C0-3A6A-4D8E-AB22-8FE956432551}"/>
    <cellStyle name="Normal 4 2 7 6" xfId="2507" xr:uid="{00000000-0005-0000-0000-000004060000}"/>
    <cellStyle name="Normal 4 2 7 6 2" xfId="5786" xr:uid="{D52005AF-2FD7-4964-8C65-E3FED5FFCA25}"/>
    <cellStyle name="Normal 4 2 7 6 2 2" xfId="27324" xr:uid="{C5AD142D-D34C-4179-BC57-4615AA9022B0}"/>
    <cellStyle name="Normal 4 2 7 6 2 3" xfId="15178" xr:uid="{E37280FA-A970-48C9-A71C-BBA6CABAD5CF}"/>
    <cellStyle name="Normal 4 2 7 6 3" xfId="7631" xr:uid="{34061503-8091-4780-87EA-093AEE054C3C}"/>
    <cellStyle name="Normal 4 2 7 6 3 2" xfId="18011" xr:uid="{D7A4ED82-176C-46F8-90D3-7040E1566BCA}"/>
    <cellStyle name="Normal 4 2 7 6 4" xfId="10464" xr:uid="{AD8D5477-D29B-41A9-AD12-DB26F66C767E}"/>
    <cellStyle name="Normal 4 2 7 6 4 2" xfId="20844" xr:uid="{DAEE3A37-A98F-44D5-93C3-F127EEC8E705}"/>
    <cellStyle name="Normal 4 2 7 6 5" xfId="25131" xr:uid="{8DAD8510-DDBC-49B2-8DEF-0977FB2DAA8B}"/>
    <cellStyle name="Normal 4 2 7 6 6" xfId="12894" xr:uid="{7276ED74-3708-442E-BAE4-517CF65E217E}"/>
    <cellStyle name="Normal 4 2 7 7" xfId="2263" xr:uid="{00000000-0005-0000-0000-0000F8050000}"/>
    <cellStyle name="Normal 4 2 7 7 2" xfId="7389" xr:uid="{EFF16FA0-9C71-493F-95AA-E397F7814545}"/>
    <cellStyle name="Normal 4 2 7 7 2 2" xfId="17769" xr:uid="{CD268DC7-A4E1-4080-A456-3EAB59D7C165}"/>
    <cellStyle name="Normal 4 2 7 7 3" xfId="10222" xr:uid="{F4D6F143-BEE0-443A-8E81-CB84D87B5788}"/>
    <cellStyle name="Normal 4 2 7 7 3 2" xfId="20602" xr:uid="{C788F3F1-2412-475C-9F43-691E266D0447}"/>
    <cellStyle name="Normal 4 2 7 7 4" xfId="23220" xr:uid="{38E5DFB3-6F3A-406F-920D-BC317E0B4430}"/>
    <cellStyle name="Normal 4 2 7 7 5" xfId="14936" xr:uid="{FB8C50A0-7E4D-42A5-B082-0D28309EE4E5}"/>
    <cellStyle name="Normal 4 2 7 8" xfId="3983" xr:uid="{894844A2-3842-4181-B8E7-16CD020B5E9F}"/>
    <cellStyle name="Normal 4 2 7 8 2" xfId="8806" xr:uid="{D83763B7-C4DB-4AAE-B760-BDE32A09BEA3}"/>
    <cellStyle name="Normal 4 2 7 8 2 2" xfId="19186" xr:uid="{BAF878A4-C149-4CDE-B6BF-0ABAEFBF5B28}"/>
    <cellStyle name="Normal 4 2 7 8 3" xfId="11639" xr:uid="{CA2EB3B0-0D40-415C-BB8F-BDE2BA540984}"/>
    <cellStyle name="Normal 4 2 7 8 3 2" xfId="22019" xr:uid="{C0E05051-576E-4D76-B98B-56BAF7B24591}"/>
    <cellStyle name="Normal 4 2 7 8 4" xfId="16353" xr:uid="{2B28B409-2F3B-4695-8596-639C2FE9F156}"/>
    <cellStyle name="Normal 4 2 7 9" xfId="5272" xr:uid="{41A31826-BDF1-4198-B72A-456F75655F7C}"/>
    <cellStyle name="Normal 4 2 7 9 2" xfId="14570" xr:uid="{DD627F48-FB14-4FDE-8D46-EF8C6AFB9050}"/>
    <cellStyle name="Normal 4 2 8" xfId="973" xr:uid="{00000000-0005-0000-0000-00007F050000}"/>
    <cellStyle name="Normal 4 2 8 10" xfId="9861" xr:uid="{75B5D47C-3C06-4BA9-BAB7-CF12BC487F82}"/>
    <cellStyle name="Normal 4 2 8 10 2" xfId="20241" xr:uid="{F2035F97-69F5-40A0-A689-99D44FA158A6}"/>
    <cellStyle name="Normal 4 2 8 11" xfId="23626" xr:uid="{C9769FB7-88D1-4C49-90B2-0DEDE9CEE586}"/>
    <cellStyle name="Normal 4 2 8 12" xfId="12596" xr:uid="{94C67E68-5FB3-4D88-B6D6-262D1A8D722D}"/>
    <cellStyle name="Normal 4 2 8 2" xfId="974" xr:uid="{00000000-0005-0000-0000-000080050000}"/>
    <cellStyle name="Normal 4 2 8 2 2" xfId="975" xr:uid="{00000000-0005-0000-0000-000081050000}"/>
    <cellStyle name="Normal 4 2 8 2 2 2" xfId="5279" xr:uid="{002BCBA6-CD3C-4A9A-96DB-18E92E45D4D5}"/>
    <cellStyle name="Normal 4 2 8 2 2 2 2" xfId="24269" xr:uid="{14820CE3-F87E-466C-80FF-9BE9231B28D8}"/>
    <cellStyle name="Normal 4 2 8 2 2 2 3" xfId="27689" xr:uid="{46442BAB-1B2C-4337-B4B3-1CF398D708A1}"/>
    <cellStyle name="Normal 4 2 8 2 2 2 4" xfId="14577" xr:uid="{4A11DA3F-6388-4B19-8DBF-84C8A00B7040}"/>
    <cellStyle name="Normal 4 2 8 2 2 3" xfId="7030" xr:uid="{2345E928-B604-4966-8111-D0A1B7B10269}"/>
    <cellStyle name="Normal 4 2 8 2 2 3 2" xfId="27628" xr:uid="{86E3D177-B74D-4433-97E5-99913C69C2F3}"/>
    <cellStyle name="Normal 4 2 8 2 2 3 3" xfId="27356" xr:uid="{E36BBA77-4B6C-459C-A521-6C8AD49668ED}"/>
    <cellStyle name="Normal 4 2 8 2 2 3 4" xfId="17410" xr:uid="{8ACBB9DF-75CC-499A-8D42-666817D0A63E}"/>
    <cellStyle name="Normal 4 2 8 2 2 4" xfId="9863" xr:uid="{0222AE8A-FA30-4B54-998A-218DFD9AECF0}"/>
    <cellStyle name="Normal 4 2 8 2 2 4 2" xfId="29421" xr:uid="{56BAF5F6-A05D-4E15-97F0-42BAF4887226}"/>
    <cellStyle name="Normal 4 2 8 2 2 4 3" xfId="20243" xr:uid="{529E0624-A9C6-42C3-B82F-FF024053C18A}"/>
    <cellStyle name="Normal 4 2 8 2 2 5" xfId="23860" xr:uid="{D643BF77-5398-43B8-AF2A-B97DC68FCA4F}"/>
    <cellStyle name="Normal 4 2 8 2 2 6" xfId="13894" xr:uid="{B116A3FE-836C-4744-AB75-B8244732AB29}"/>
    <cellStyle name="Normal 4 2 8 2 3" xfId="2782" xr:uid="{00000000-0005-0000-0000-000008060000}"/>
    <cellStyle name="Normal 4 2 8 2 3 2" xfId="5999" xr:uid="{E8246B52-2A51-4F88-AC27-87867C91476B}"/>
    <cellStyle name="Normal 4 2 8 2 3 2 2" xfId="26821" xr:uid="{B399A5AE-E54C-4055-8B1F-27845F8D9C65}"/>
    <cellStyle name="Normal 4 2 8 2 3 2 3" xfId="15452" xr:uid="{3E018943-2CD0-4769-A24D-63BF4DC0DECE}"/>
    <cellStyle name="Normal 4 2 8 2 3 3" xfId="7905" xr:uid="{81F47BCD-69A1-4897-9B7D-7E3451F84B91}"/>
    <cellStyle name="Normal 4 2 8 2 3 3 2" xfId="18285" xr:uid="{C12A5E93-74C0-46E0-BDE6-78BC8F2E9ABB}"/>
    <cellStyle name="Normal 4 2 8 2 3 4" xfId="10738" xr:uid="{E9675B84-B9EA-4486-B079-CD600A3057C6}"/>
    <cellStyle name="Normal 4 2 8 2 3 4 2" xfId="21118" xr:uid="{9E097176-4296-4319-9D0D-F40CDD27D0EE}"/>
    <cellStyle name="Normal 4 2 8 2 3 5" xfId="24390" xr:uid="{8BFC6150-DDD5-4709-BCCF-CA80D506DB04}"/>
    <cellStyle name="Normal 4 2 8 2 3 6" xfId="13238" xr:uid="{8F32D7EC-28A5-4F4A-8E4B-1800717ACCE7}"/>
    <cellStyle name="Normal 4 2 8 2 4" xfId="4191" xr:uid="{2A119F8A-9286-4A7E-B655-6A76E0F727CE}"/>
    <cellStyle name="Normal 4 2 8 2 4 2" xfId="8962" xr:uid="{4EE76E04-26A7-4DB0-A2F6-E193951983E8}"/>
    <cellStyle name="Normal 4 2 8 2 4 2 2" xfId="29048" xr:uid="{1B4FE232-DAB5-41C4-AF05-BFC09F349536}"/>
    <cellStyle name="Normal 4 2 8 2 4 2 3" xfId="19342" xr:uid="{EC4FD09F-8278-4AE5-BB20-B5D05061C366}"/>
    <cellStyle name="Normal 4 2 8 2 4 3" xfId="11795" xr:uid="{88CB058E-A897-43F8-9BE8-9308FB6D48A2}"/>
    <cellStyle name="Normal 4 2 8 2 4 3 2" xfId="22175" xr:uid="{E422BD9F-6B07-4EDE-AECE-D4090BCAF21F}"/>
    <cellStyle name="Normal 4 2 8 2 4 4" xfId="24872" xr:uid="{D2DFC07E-BC0F-4B14-B90C-7760A4F759F0}"/>
    <cellStyle name="Normal 4 2 8 2 4 5" xfId="16509" xr:uid="{C2F4B2D6-95B7-4E77-90D0-FB34BE448CB5}"/>
    <cellStyle name="Normal 4 2 8 2 5" xfId="5278" xr:uid="{A0B63C32-334A-400F-8AE8-957C2A98584E}"/>
    <cellStyle name="Normal 4 2 8 2 5 2" xfId="28502" xr:uid="{05DF3D99-40EB-4D60-9B0F-0C7BFA56CE37}"/>
    <cellStyle name="Normal 4 2 8 2 5 3" xfId="14576" xr:uid="{F60E8D24-EF7F-4A09-A8FF-33FD0DA3A323}"/>
    <cellStyle name="Normal 4 2 8 2 6" xfId="7029" xr:uid="{3FC9E43D-66F9-4D0D-B694-16FD46AA2275}"/>
    <cellStyle name="Normal 4 2 8 2 6 2" xfId="17409" xr:uid="{2F4FB22F-28D8-4590-B5D7-FC6875ECAB61}"/>
    <cellStyle name="Normal 4 2 8 2 7" xfId="9862" xr:uid="{108CC694-574B-46C5-8649-D126581961E9}"/>
    <cellStyle name="Normal 4 2 8 2 7 2" xfId="20242" xr:uid="{CA6E0A24-F8E0-45E8-A475-93964168AAEF}"/>
    <cellStyle name="Normal 4 2 8 2 8" xfId="23428" xr:uid="{C489105B-F240-4C4D-A27A-4B04AF9510C6}"/>
    <cellStyle name="Normal 4 2 8 2 9" xfId="12754" xr:uid="{685156F6-C842-4C4E-AE35-CF03A474A500}"/>
    <cellStyle name="Normal 4 2 8 3" xfId="976" xr:uid="{00000000-0005-0000-0000-000082050000}"/>
    <cellStyle name="Normal 4 2 8 3 2" xfId="4530" xr:uid="{C776B60D-BF65-45A6-9F7F-097D3AA61C69}"/>
    <cellStyle name="Normal 4 2 8 3 2 2" xfId="9301" xr:uid="{626F593F-0981-431F-8F98-91D2430A6026}"/>
    <cellStyle name="Normal 4 2 8 3 2 2 2" xfId="29280" xr:uid="{8C33BE09-90BA-4A9D-B79D-F483669A1BC0}"/>
    <cellStyle name="Normal 4 2 8 3 2 2 3" xfId="19681" xr:uid="{AEC3E18F-3EAA-4A99-B9C5-F5C568C4CFF8}"/>
    <cellStyle name="Normal 4 2 8 3 2 3" xfId="12134" xr:uid="{6227930D-EBD1-4EDE-BD4B-0FA572848A41}"/>
    <cellStyle name="Normal 4 2 8 3 2 3 2" xfId="22514" xr:uid="{ADB20690-2F4B-426C-B993-8AAC8EABC124}"/>
    <cellStyle name="Normal 4 2 8 3 2 4" xfId="25629" xr:uid="{73FF503C-0874-4AB0-9772-E3019965A795}"/>
    <cellStyle name="Normal 4 2 8 3 2 5" xfId="16848" xr:uid="{5047CEF5-2DB8-43FD-9B18-DADA40C9C559}"/>
    <cellStyle name="Normal 4 2 8 3 3" xfId="5280" xr:uid="{EA308A1F-9E21-466B-9181-BBA1F7A7BEF0}"/>
    <cellStyle name="Normal 4 2 8 3 3 2" xfId="26830" xr:uid="{73526452-4BA8-4E4D-B954-246CF43DC764}"/>
    <cellStyle name="Normal 4 2 8 3 3 3" xfId="26083" xr:uid="{DE5FB2D0-3406-4A9B-86E1-7733C577CEAC}"/>
    <cellStyle name="Normal 4 2 8 3 3 4" xfId="14578" xr:uid="{4E1C39A6-4501-45F4-BF32-26DDC8688B75}"/>
    <cellStyle name="Normal 4 2 8 3 4" xfId="7031" xr:uid="{B01B7BF7-1BDB-47D2-BA16-EA3A3599A1B1}"/>
    <cellStyle name="Normal 4 2 8 3 4 2" xfId="27591" xr:uid="{27D5A90D-3C2E-465B-A7B7-E69A4DDE8F5A}"/>
    <cellStyle name="Normal 4 2 8 3 4 3" xfId="25879" xr:uid="{BD3B06D1-5D7C-4E88-BE62-74FC4F57D391}"/>
    <cellStyle name="Normal 4 2 8 3 4 4" xfId="17411" xr:uid="{067B1167-04F2-4B58-A44C-19BE32FA69A8}"/>
    <cellStyle name="Normal 4 2 8 3 5" xfId="9864" xr:uid="{584A9564-4815-4898-BF0C-36D2ED106056}"/>
    <cellStyle name="Normal 4 2 8 3 5 2" xfId="29422" xr:uid="{7C3D385E-C8A0-4F65-B338-1A2D9FF74FA3}"/>
    <cellStyle name="Normal 4 2 8 3 5 3" xfId="20244" xr:uid="{416B0672-457C-4CA1-AEEC-CD1B3247D0E3}"/>
    <cellStyle name="Normal 4 2 8 3 6" xfId="23272" xr:uid="{187F3FCC-75E3-4883-98CD-D692FA43E764}"/>
    <cellStyle name="Normal 4 2 8 3 7" xfId="13895" xr:uid="{5A4033B9-864B-4331-8EFB-88FA31432662}"/>
    <cellStyle name="Normal 4 2 8 4" xfId="977" xr:uid="{00000000-0005-0000-0000-000083050000}"/>
    <cellStyle name="Normal 4 2 8 4 2" xfId="5281" xr:uid="{7E5248ED-DB83-44BA-8982-5B910168DAEA}"/>
    <cellStyle name="Normal 4 2 8 4 2 2" xfId="24816" xr:uid="{7C816423-915D-482F-A730-34901DA47CB3}"/>
    <cellStyle name="Normal 4 2 8 4 2 3" xfId="27698" xr:uid="{C548D3E3-BE2C-4ADB-B55F-8F36A895B4C9}"/>
    <cellStyle name="Normal 4 2 8 4 2 4" xfId="14579" xr:uid="{8F6EFBFC-0F84-45AC-A641-ED0E255EE901}"/>
    <cellStyle name="Normal 4 2 8 4 3" xfId="7032" xr:uid="{8F6F6C15-2E1B-4DFB-B6D7-5649EF620FE1}"/>
    <cellStyle name="Normal 4 2 8 4 3 2" xfId="27526" xr:uid="{671E24FF-B631-4BD0-BC0B-D23BC6C0B1D0}"/>
    <cellStyle name="Normal 4 2 8 4 3 3" xfId="17412" xr:uid="{9239E6D0-09E5-4713-98D9-D26FF7E42A05}"/>
    <cellStyle name="Normal 4 2 8 4 4" xfId="9865" xr:uid="{E5832AE4-B69A-4E63-A369-26E8F0D5640B}"/>
    <cellStyle name="Normal 4 2 8 4 4 2" xfId="20245" xr:uid="{832710B5-4915-4486-BF68-871BDDD9F1C0}"/>
    <cellStyle name="Normal 4 2 8 4 5" xfId="25090" xr:uid="{A242D922-0156-4748-8368-BC0D5D54FB29}"/>
    <cellStyle name="Normal 4 2 8 4 6" xfId="13452" xr:uid="{18CC260C-6143-4E38-815E-E806F6423DC4}"/>
    <cellStyle name="Normal 4 2 8 5" xfId="2567" xr:uid="{00000000-0005-0000-0000-00000B060000}"/>
    <cellStyle name="Normal 4 2 8 5 2" xfId="5835" xr:uid="{2B602938-BE88-46F4-AEED-0480511D709B}"/>
    <cellStyle name="Normal 4 2 8 5 2 2" xfId="28064" xr:uid="{0AE654D7-F739-4ED1-BFDA-1BC756BA7DF0}"/>
    <cellStyle name="Normal 4 2 8 5 2 3" xfId="15238" xr:uid="{16EA463A-6ED1-4BD1-85B3-08A833DFF1D2}"/>
    <cellStyle name="Normal 4 2 8 5 3" xfId="7691" xr:uid="{F235D23B-8571-4175-AA1A-18813D62F247}"/>
    <cellStyle name="Normal 4 2 8 5 3 2" xfId="18071" xr:uid="{87371162-240D-41A4-89A2-EA13734C2C8A}"/>
    <cellStyle name="Normal 4 2 8 5 4" xfId="10524" xr:uid="{64C7662A-6B89-4E97-AE09-A82A5BE3A734}"/>
    <cellStyle name="Normal 4 2 8 5 4 2" xfId="20904" xr:uid="{1D8E848B-D2CB-469F-AD14-D24CDAAEBACF}"/>
    <cellStyle name="Normal 4 2 8 5 5" xfId="24225" xr:uid="{D93D1C32-E8A1-48DF-81B0-2813A9FDDF3C}"/>
    <cellStyle name="Normal 4 2 8 5 6" xfId="12954" xr:uid="{A1298907-49AF-4C2B-A33A-1F1253F4A8E9}"/>
    <cellStyle name="Normal 4 2 8 6" xfId="2363" xr:uid="{00000000-0005-0000-0000-000005060000}"/>
    <cellStyle name="Normal 4 2 8 6 2" xfId="7489" xr:uid="{623DA9FF-7B9B-411D-B8E0-140CD750E036}"/>
    <cellStyle name="Normal 4 2 8 6 2 2" xfId="28071" xr:uid="{7DB86C15-161B-4423-B90D-A5EA2145346E}"/>
    <cellStyle name="Normal 4 2 8 6 2 3" xfId="17869" xr:uid="{F4A2072C-9F0D-4DAF-8BA8-0DF0D6F03F70}"/>
    <cellStyle name="Normal 4 2 8 6 3" xfId="10322" xr:uid="{9F013E8F-994F-4C24-87B6-D31789EAB697}"/>
    <cellStyle name="Normal 4 2 8 6 3 2" xfId="20702" xr:uid="{4BAE5CB0-31DA-46A6-A93C-B4220F77CAB5}"/>
    <cellStyle name="Normal 4 2 8 6 4" xfId="23041" xr:uid="{727CA44D-E866-4381-906F-15827DBC514F}"/>
    <cellStyle name="Normal 4 2 8 6 5" xfId="15036" xr:uid="{DC13B300-0AAB-4FEA-924B-B41E1F402523}"/>
    <cellStyle name="Normal 4 2 8 7" xfId="3984" xr:uid="{0D503DE1-E6FB-41B9-872C-260C16FD35DF}"/>
    <cellStyle name="Normal 4 2 8 7 2" xfId="8807" xr:uid="{2238076B-17C5-4BB0-8771-7246541852C0}"/>
    <cellStyle name="Normal 4 2 8 7 2 2" xfId="19187" xr:uid="{D50F9003-10E7-4758-88F1-5489C3DD8E39}"/>
    <cellStyle name="Normal 4 2 8 7 3" xfId="11640" xr:uid="{5609E8A0-B570-4536-9E8D-EF43746CF1A3}"/>
    <cellStyle name="Normal 4 2 8 7 3 2" xfId="22020" xr:uid="{3E45361C-DB83-47CD-ACDE-DB7B2162FCDE}"/>
    <cellStyle name="Normal 4 2 8 7 4" xfId="26980" xr:uid="{A0368A9F-F8DF-48B0-8AF2-25EE521D4116}"/>
    <cellStyle name="Normal 4 2 8 7 5" xfId="16354" xr:uid="{83063297-299C-4D8E-A1EC-68A069649514}"/>
    <cellStyle name="Normal 4 2 8 8" xfId="5277" xr:uid="{F36601DD-9793-4E6C-A6F7-1BEE8586145E}"/>
    <cellStyle name="Normal 4 2 8 8 2" xfId="14575" xr:uid="{0F9B40D2-AF9E-4369-B145-F10988D4531B}"/>
    <cellStyle name="Normal 4 2 8 9" xfId="7028" xr:uid="{1EFC0CD8-F643-412B-958A-E519945578B1}"/>
    <cellStyle name="Normal 4 2 8 9 2" xfId="17408" xr:uid="{C449D1EC-A7C5-48A1-BDFF-346BD6863E2E}"/>
    <cellStyle name="Normal 4 2 9" xfId="978" xr:uid="{00000000-0005-0000-0000-000084050000}"/>
    <cellStyle name="Normal 4 2 9 10" xfId="24696" xr:uid="{1BC18EEE-28F1-4D7D-BBBE-1BB67F6215FF}"/>
    <cellStyle name="Normal 4 2 9 11" xfId="12597" xr:uid="{736C4B30-A948-4E20-A4A9-4004E479C4BA}"/>
    <cellStyle name="Normal 4 2 9 2" xfId="979" xr:uid="{00000000-0005-0000-0000-000085050000}"/>
    <cellStyle name="Normal 4 2 9 2 2" xfId="3336" xr:uid="{00000000-0005-0000-0000-00000E060000}"/>
    <cellStyle name="Normal 4 2 9 2 2 2" xfId="6393" xr:uid="{85737081-3632-4418-8D8B-482B84C5F817}"/>
    <cellStyle name="Normal 4 2 9 2 2 2 2" xfId="27957" xr:uid="{B1F2C022-8335-4926-9921-99B718CBC7A8}"/>
    <cellStyle name="Normal 4 2 9 2 2 2 3" xfId="26514" xr:uid="{17C870E6-F094-46EF-AF70-8A284D8C113A}"/>
    <cellStyle name="Normal 4 2 9 2 2 2 4" xfId="15962" xr:uid="{B2B4E031-D27B-4E61-900F-7265CAED60DE}"/>
    <cellStyle name="Normal 4 2 9 2 2 3" xfId="8415" xr:uid="{4FDCBAA5-9629-4E67-9817-0322E2190FE2}"/>
    <cellStyle name="Normal 4 2 9 2 2 3 2" xfId="28910" xr:uid="{7DB9E4D2-0ADB-4E13-8EFD-5A7E368FC6F0}"/>
    <cellStyle name="Normal 4 2 9 2 2 3 3" xfId="18795" xr:uid="{B3E3D26E-4A4A-4ABA-BA70-31CFAB7E1A7F}"/>
    <cellStyle name="Normal 4 2 9 2 2 4" xfId="11248" xr:uid="{DFFCE619-3FE1-4D27-A046-5ECDC4FED236}"/>
    <cellStyle name="Normal 4 2 9 2 2 4 2" xfId="21628" xr:uid="{71893766-D46A-4B71-92F4-42CDAFC58422}"/>
    <cellStyle name="Normal 4 2 9 2 2 5" xfId="25244" xr:uid="{9ABB1AF1-AFA9-4E59-BCBA-2CC8F3B327FF}"/>
    <cellStyle name="Normal 4 2 9 2 2 6" xfId="13896" xr:uid="{AE5C2F51-3957-42C2-B249-4FDF23092ACD}"/>
    <cellStyle name="Normal 4 2 9 2 3" xfId="4192" xr:uid="{4F4C7D3C-EC36-41C6-8F6F-636865ADBAC5}"/>
    <cellStyle name="Normal 4 2 9 2 3 2" xfId="8963" xr:uid="{B5A22BA2-6878-4F6D-96CF-A3E0B0C9D051}"/>
    <cellStyle name="Normal 4 2 9 2 3 2 2" xfId="29049" xr:uid="{31E5468C-2CC0-4D6B-9530-B5CE5EEEB8D2}"/>
    <cellStyle name="Normal 4 2 9 2 3 2 3" xfId="19343" xr:uid="{E38136C2-795B-4D28-BB2A-83F81243C71D}"/>
    <cellStyle name="Normal 4 2 9 2 3 3" xfId="11796" xr:uid="{5DA08E2F-2DFD-4E9E-B540-595FA3528708}"/>
    <cellStyle name="Normal 4 2 9 2 3 3 2" xfId="22176" xr:uid="{9A29D151-0C95-46D7-AE97-35CB67D05839}"/>
    <cellStyle name="Normal 4 2 9 2 3 4" xfId="23240" xr:uid="{D0592480-FAD9-4F74-BD50-575F47EA9966}"/>
    <cellStyle name="Normal 4 2 9 2 3 5" xfId="16510" xr:uid="{8C702828-AFCB-4120-863A-A536385D3145}"/>
    <cellStyle name="Normal 4 2 9 2 4" xfId="5283" xr:uid="{53B389DF-D682-4A0E-8BEB-331AAF4C3CEE}"/>
    <cellStyle name="Normal 4 2 9 2 4 2" xfId="26652" xr:uid="{185D022D-E2CF-4615-BB19-920BD47AA99E}"/>
    <cellStyle name="Normal 4 2 9 2 4 3" xfId="28628" xr:uid="{6A98504E-B232-4026-B271-C589E09AD7D7}"/>
    <cellStyle name="Normal 4 2 9 2 4 4" xfId="14581" xr:uid="{455BA2F0-BC97-4A95-832E-27DBD9094669}"/>
    <cellStyle name="Normal 4 2 9 2 5" xfId="7034" xr:uid="{A5B16A84-63C1-4BD0-B771-236B34CFA1D7}"/>
    <cellStyle name="Normal 4 2 9 2 5 2" xfId="27137" xr:uid="{43FC2B26-B15F-4196-9AAE-72144CDB43D5}"/>
    <cellStyle name="Normal 4 2 9 2 5 3" xfId="17414" xr:uid="{D4574702-FFA2-4546-8A44-76862B42F0C4}"/>
    <cellStyle name="Normal 4 2 9 2 6" xfId="9867" xr:uid="{0ED17B6E-F62B-447B-A94A-5AAAE28E3315}"/>
    <cellStyle name="Normal 4 2 9 2 6 2" xfId="20247" xr:uid="{52007826-FC97-4682-B597-7143189CCC7D}"/>
    <cellStyle name="Normal 4 2 9 2 7" xfId="24988" xr:uid="{99193BA7-1C8B-4A46-A25D-4485E2BE0A4C}"/>
    <cellStyle name="Normal 4 2 9 2 8" xfId="12755" xr:uid="{59F4C902-4A6A-41B3-B2B7-E74F5E7CB393}"/>
    <cellStyle name="Normal 4 2 9 3" xfId="980" xr:uid="{00000000-0005-0000-0000-000086050000}"/>
    <cellStyle name="Normal 4 2 9 3 2" xfId="5284" xr:uid="{5A311702-84C2-47AB-A3FB-F5C8D392B100}"/>
    <cellStyle name="Normal 4 2 9 3 2 2" xfId="23739" xr:uid="{01A71D77-0373-4EB3-B9DF-80215CF7D626}"/>
    <cellStyle name="Normal 4 2 9 3 2 3" xfId="27709" xr:uid="{C37C1A31-55F7-48E1-A38A-D34EC57AB787}"/>
    <cellStyle name="Normal 4 2 9 3 2 4" xfId="14582" xr:uid="{761168BF-2B18-4C42-AC39-95747D971D35}"/>
    <cellStyle name="Normal 4 2 9 3 3" xfId="7035" xr:uid="{366C57EB-7033-4AA0-991A-DF21D35E5D57}"/>
    <cellStyle name="Normal 4 2 9 3 3 2" xfId="27629" xr:uid="{E6647535-F096-4F67-B5CE-22F93FC73584}"/>
    <cellStyle name="Normal 4 2 9 3 3 3" xfId="27203" xr:uid="{7136C924-2548-445A-8895-85C21611BDF4}"/>
    <cellStyle name="Normal 4 2 9 3 3 4" xfId="17415" xr:uid="{85577A67-3650-4B79-B56D-89F335AEBC42}"/>
    <cellStyle name="Normal 4 2 9 3 4" xfId="9868" xr:uid="{6C5704B4-FC3A-4877-AF08-7878EA373C0B}"/>
    <cellStyle name="Normal 4 2 9 3 4 2" xfId="26693" xr:uid="{B68923CF-F64F-4FE9-B16C-E0A3A0DF64EE}"/>
    <cellStyle name="Normal 4 2 9 3 4 3" xfId="29423" xr:uid="{84E1DE07-325C-41D1-AD82-DF07BFEEF52C}"/>
    <cellStyle name="Normal 4 2 9 3 4 4" xfId="20248" xr:uid="{224D8381-8C81-4F39-97B6-C28351A151A5}"/>
    <cellStyle name="Normal 4 2 9 3 5" xfId="22716" xr:uid="{3B7EF572-2B4D-4A32-8E47-ED37BAFAD9A2}"/>
    <cellStyle name="Normal 4 2 9 3 6" xfId="27772" xr:uid="{60B996DF-D627-4A20-A0F3-FD18C1023D7E}"/>
    <cellStyle name="Normal 4 2 9 3 7" xfId="13453" xr:uid="{ED6C3D71-3215-4FD4-A087-AEEF8B0E7655}"/>
    <cellStyle name="Normal 4 2 9 4" xfId="2783" xr:uid="{00000000-0005-0000-0000-000010060000}"/>
    <cellStyle name="Normal 4 2 9 4 2" xfId="6000" xr:uid="{5B23AC81-87E8-4D19-BBCC-C615337C2E49}"/>
    <cellStyle name="Normal 4 2 9 4 2 2" xfId="28611" xr:uid="{116A0CEA-2948-497B-9BD2-94F0B4CC7B1A}"/>
    <cellStyle name="Normal 4 2 9 4 2 3" xfId="15453" xr:uid="{B9396408-B53A-4678-841B-2A3CDC5033FF}"/>
    <cellStyle name="Normal 4 2 9 4 3" xfId="7906" xr:uid="{186C58AA-4B64-44FC-B2B5-3F1E3A4256B5}"/>
    <cellStyle name="Normal 4 2 9 4 3 2" xfId="18286" xr:uid="{C72F8021-8254-4869-82B8-2E95D17084B8}"/>
    <cellStyle name="Normal 4 2 9 4 4" xfId="10739" xr:uid="{C61E9972-1B7D-4D24-A78C-8DD052BDE4AE}"/>
    <cellStyle name="Normal 4 2 9 4 4 2" xfId="21119" xr:uid="{CB788F74-DDC2-42F0-AE44-6FCC5E8FD954}"/>
    <cellStyle name="Normal 4 2 9 4 5" xfId="24979" xr:uid="{B2004425-31FC-4288-8FF7-D5697CA49C00}"/>
    <cellStyle name="Normal 4 2 9 4 6" xfId="13239" xr:uid="{FB3EA9A0-28F6-49CF-A929-F194F94A4FAE}"/>
    <cellStyle name="Normal 4 2 9 5" xfId="2364" xr:uid="{00000000-0005-0000-0000-00000C060000}"/>
    <cellStyle name="Normal 4 2 9 5 2" xfId="7490" xr:uid="{AB29F732-18B8-4461-941D-8D1A560AB5C2}"/>
    <cellStyle name="Normal 4 2 9 5 2 2" xfId="27471" xr:uid="{FA8BAB30-618F-4D5E-B9DC-4BB9E35ADD12}"/>
    <cellStyle name="Normal 4 2 9 5 2 3" xfId="17870" xr:uid="{6B849158-6D64-4B4A-8AAD-2EDA30776E4F}"/>
    <cellStyle name="Normal 4 2 9 5 3" xfId="10323" xr:uid="{6552F46C-CBC0-4F33-BAE8-8F78EF5A1D08}"/>
    <cellStyle name="Normal 4 2 9 5 3 2" xfId="20703" xr:uid="{3DFE3164-85F3-428E-BC47-E7535BD0CB2F}"/>
    <cellStyle name="Normal 4 2 9 5 4" xfId="23611" xr:uid="{0C4CE829-02ED-4680-A5EC-B27FE438262D}"/>
    <cellStyle name="Normal 4 2 9 5 5" xfId="15037" xr:uid="{1C424D77-7E30-41D7-A2B0-AC375F658583}"/>
    <cellStyle name="Normal 4 2 9 6" xfId="3985" xr:uid="{2081E4A0-2A0D-472E-894C-28A332A6A6F5}"/>
    <cellStyle name="Normal 4 2 9 6 2" xfId="8808" xr:uid="{D95BEDCE-3DB6-4310-A41A-A464FB9268D6}"/>
    <cellStyle name="Normal 4 2 9 6 2 2" xfId="28987" xr:uid="{A653E288-0828-461A-AF3A-EA6DD7D1ACC1}"/>
    <cellStyle name="Normal 4 2 9 6 2 3" xfId="19188" xr:uid="{578F7CDB-B29D-4105-A45B-84C2314EF4AD}"/>
    <cellStyle name="Normal 4 2 9 6 3" xfId="11641" xr:uid="{9CA866A3-CB78-493C-B8EB-D6F3F63E18D8}"/>
    <cellStyle name="Normal 4 2 9 6 3 2" xfId="22021" xr:uid="{30F1378C-3BD4-4503-9B02-20514C361F13}"/>
    <cellStyle name="Normal 4 2 9 6 4" xfId="28483" xr:uid="{4C17BFAD-749F-47FD-8705-EC1CD83CB710}"/>
    <cellStyle name="Normal 4 2 9 6 5" xfId="16355" xr:uid="{AA4F05ED-B016-419B-A844-584D08DC2CBE}"/>
    <cellStyle name="Normal 4 2 9 7" xfId="5282" xr:uid="{85EDD228-FBD8-4AA1-B472-1931854E7F68}"/>
    <cellStyle name="Normal 4 2 9 7 2" xfId="26609" xr:uid="{C4DC5367-9F95-43B1-8EE7-48ECB31B25EF}"/>
    <cellStyle name="Normal 4 2 9 7 3" xfId="14580" xr:uid="{1E121E5D-ABF5-4EF0-B016-F171581C28C4}"/>
    <cellStyle name="Normal 4 2 9 8" xfId="7033" xr:uid="{2234AECC-897F-4F0C-8FF2-2937045B6D58}"/>
    <cellStyle name="Normal 4 2 9 8 2" xfId="17413" xr:uid="{5420E77A-C3D8-47C1-95B2-6DF6C0CC7DAE}"/>
    <cellStyle name="Normal 4 2 9 9" xfId="9866" xr:uid="{AC175359-7CA8-4095-8AEA-4603FC6D285E}"/>
    <cellStyle name="Normal 4 2 9 9 2" xfId="20246" xr:uid="{445870CE-DF3A-4EA0-A8E1-BF46B37E8949}"/>
    <cellStyle name="Normal 4 20" xfId="6942" xr:uid="{E5601753-EC59-4977-8FB5-EEB0F80A55B2}"/>
    <cellStyle name="Normal 4 20 2" xfId="25791" xr:uid="{733D533C-A0A8-4A04-88DC-892CA7B11E9A}"/>
    <cellStyle name="Normal 4 20 3" xfId="24028" xr:uid="{22F76A3A-8637-4E9C-B992-261509B13550}"/>
    <cellStyle name="Normal 4 20 4" xfId="17322" xr:uid="{5CEF4AA7-294C-443E-87C5-D24C01734031}"/>
    <cellStyle name="Normal 4 21" xfId="9775" xr:uid="{66584F7F-5120-4B7C-BA26-A2A9646FAF34}"/>
    <cellStyle name="Normal 4 21 2" xfId="23749" xr:uid="{96F41DEB-7FBA-4E04-8E58-35A3FFA8C282}"/>
    <cellStyle name="Normal 4 21 3" xfId="20155" xr:uid="{89F4FCE5-136C-4E64-82F3-9A9D86157179}"/>
    <cellStyle name="Normal 4 22" xfId="23825" xr:uid="{89B62F44-3C78-4195-9036-0186F7E268B9}"/>
    <cellStyle name="Normal 4 23" xfId="25781" xr:uid="{6F6096DE-56CA-421D-A3CC-34838D6F30D6}"/>
    <cellStyle name="Normal 4 24" xfId="23758" xr:uid="{443C657F-6607-423A-BC22-E4DD780257E1}"/>
    <cellStyle name="Normal 4 25" xfId="12388"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4" xr:uid="{2B3C16A7-0299-4D00-884B-418C5FB40CB9}"/>
    <cellStyle name="Normal 4 4 10 2 2 2" xfId="27437" xr:uid="{B25B4AEB-DE57-41AC-928A-065CFEEE6CAA}"/>
    <cellStyle name="Normal 4 4 10 2 2 3" xfId="15963" xr:uid="{7879A539-78A4-448A-A87F-E92FBAEF97DC}"/>
    <cellStyle name="Normal 4 4 10 2 3" xfId="8416" xr:uid="{583422FB-6557-44D6-AB50-5D8EE6570BE5}"/>
    <cellStyle name="Normal 4 4 10 2 3 2" xfId="18796" xr:uid="{749FCA83-AC03-4587-814B-41BBBD87E1DA}"/>
    <cellStyle name="Normal 4 4 10 2 4" xfId="11249" xr:uid="{ED6D8674-A3A4-45F5-A466-51DA9A2688F7}"/>
    <cellStyle name="Normal 4 4 10 2 4 2" xfId="21629" xr:uid="{F3A80C5E-84E7-435B-9BE0-0FCC838237D5}"/>
    <cellStyle name="Normal 4 4 10 2 5" xfId="23134" xr:uid="{4773E5C8-78B3-4A69-B50A-E73FFA2FBCCF}"/>
    <cellStyle name="Normal 4 4 10 2 6" xfId="13897" xr:uid="{DC64F37C-163F-4469-88FD-03E34F86253B}"/>
    <cellStyle name="Normal 4 4 10 3" xfId="4193" xr:uid="{BA9BCFEA-7265-4417-99C4-FCCF7A9A6298}"/>
    <cellStyle name="Normal 4 4 10 3 2" xfId="8964" xr:uid="{FCE9226C-6C34-4450-AE7E-4069F92C8732}"/>
    <cellStyle name="Normal 4 4 10 3 2 2" xfId="29050" xr:uid="{04607B34-5BE2-473C-94A5-198042603CA1}"/>
    <cellStyle name="Normal 4 4 10 3 2 3" xfId="19344" xr:uid="{C227E74E-86D9-442A-A358-7EDCD5C42F03}"/>
    <cellStyle name="Normal 4 4 10 3 3" xfId="11797" xr:uid="{4D658857-33C5-4111-A534-AC3F607D2353}"/>
    <cellStyle name="Normal 4 4 10 3 3 2" xfId="22177" xr:uid="{B810C485-A883-462F-983E-B8A6B7F20A14}"/>
    <cellStyle name="Normal 4 4 10 3 4" xfId="24273" xr:uid="{48B0F57A-7D64-4953-B01F-A611DA132406}"/>
    <cellStyle name="Normal 4 4 10 3 5" xfId="16511" xr:uid="{12443884-7777-4CDA-8CA1-6F5A9B0565BD}"/>
    <cellStyle name="Normal 4 4 10 4" xfId="5286" xr:uid="{8C67447C-FE59-4471-B4BA-EDFAF1272678}"/>
    <cellStyle name="Normal 4 4 10 4 2" xfId="23732" xr:uid="{BF527957-304C-458A-90FD-A22AE275089D}"/>
    <cellStyle name="Normal 4 4 10 4 3" xfId="27390" xr:uid="{55AD940C-30E6-4902-A365-A64DF68773C4}"/>
    <cellStyle name="Normal 4 4 10 4 4" xfId="14584" xr:uid="{66285ADD-B94E-44A6-9734-A772E61513B9}"/>
    <cellStyle name="Normal 4 4 10 5" xfId="7037" xr:uid="{4E23692F-4825-41D4-987B-33F6C6BA84E7}"/>
    <cellStyle name="Normal 4 4 10 5 2" xfId="27502" xr:uid="{66B24CEC-5671-4237-8B96-DA92835B61DB}"/>
    <cellStyle name="Normal 4 4 10 5 3" xfId="17417" xr:uid="{7E1F0AF1-E2B3-4486-B108-6C288AC71D52}"/>
    <cellStyle name="Normal 4 4 10 6" xfId="9870" xr:uid="{4AAC2B23-A6C8-4572-A41A-52CE581C565E}"/>
    <cellStyle name="Normal 4 4 10 6 2" xfId="20250" xr:uid="{1B20F519-9A0D-4D39-90C2-F1CA31D4020E}"/>
    <cellStyle name="Normal 4 4 10 7" xfId="24730" xr:uid="{1F622891-86BB-47F3-BF5E-F05E5D38CFB9}"/>
    <cellStyle name="Normal 4 4 10 8" xfId="12756" xr:uid="{5706E484-CBB5-4107-881D-3B86DB21800A}"/>
    <cellStyle name="Normal 4 4 11" xfId="985" xr:uid="{00000000-0005-0000-0000-00008B050000}"/>
    <cellStyle name="Normal 4 4 11 2" xfId="5287" xr:uid="{2D01C6A3-5E13-49D3-A264-A301C24C97E9}"/>
    <cellStyle name="Normal 4 4 11 2 2" xfId="24019" xr:uid="{B7878FE6-C1FB-463C-8E21-644148B194B4}"/>
    <cellStyle name="Normal 4 4 11 2 3" xfId="26193" xr:uid="{C93C88BF-660A-4278-B197-F382EEC7D5F7}"/>
    <cellStyle name="Normal 4 4 11 2 4" xfId="14585" xr:uid="{9C93F634-F45F-427F-BBDD-237ABA4E4D74}"/>
    <cellStyle name="Normal 4 4 11 3" xfId="7038" xr:uid="{BA85FB4F-4182-4FEA-9F2D-3C1253BFF8AC}"/>
    <cellStyle name="Normal 4 4 11 3 2" xfId="28735" xr:uid="{B917CE2C-9F5A-4BE6-88C0-05B474DDDE7F}"/>
    <cellStyle name="Normal 4 4 11 3 3" xfId="17418" xr:uid="{593FFA6A-25F3-488F-B567-620550E0658E}"/>
    <cellStyle name="Normal 4 4 11 4" xfId="9871" xr:uid="{E736C63F-2AC8-40E9-B856-007691D1358D}"/>
    <cellStyle name="Normal 4 4 11 4 2" xfId="20251" xr:uid="{3DE2923C-A1D4-4A30-817B-099939583E53}"/>
    <cellStyle name="Normal 4 4 11 5" xfId="23381" xr:uid="{8753CE19-BDC1-496D-9B10-84F52A2C2977}"/>
    <cellStyle name="Normal 4 4 11 6" xfId="13454" xr:uid="{1A418053-A1DE-4ACB-B87E-72BACB563292}"/>
    <cellStyle name="Normal 4 4 12" xfId="2438" xr:uid="{00000000-0005-0000-0000-000017060000}"/>
    <cellStyle name="Normal 4 4 12 2" xfId="5732" xr:uid="{E71BE5E9-4E25-48CB-9343-145BEA0EBCC5}"/>
    <cellStyle name="Normal 4 4 12 2 2" xfId="26575" xr:uid="{21AE1773-78AE-4197-A9B0-3BBFB9C9E91E}"/>
    <cellStyle name="Normal 4 4 12 2 3" xfId="15109" xr:uid="{FC799BCE-0E7F-4FBA-92BD-CF35EA6E6931}"/>
    <cellStyle name="Normal 4 4 12 3" xfId="7562" xr:uid="{E0AD47AD-FCB9-46D2-A82B-78269D50B0CC}"/>
    <cellStyle name="Normal 4 4 12 3 2" xfId="17942" xr:uid="{F1BCDD12-3285-44A3-83BB-45A3826FA9EF}"/>
    <cellStyle name="Normal 4 4 12 4" xfId="10395" xr:uid="{0F79B491-781B-4AA5-BCCF-0ECA010CA42D}"/>
    <cellStyle name="Normal 4 4 12 4 2" xfId="20775" xr:uid="{D67BBA4C-FCB8-489E-AB99-439196C30658}"/>
    <cellStyle name="Normal 4 4 12 5" xfId="23459" xr:uid="{EA478E3F-F02C-4621-92A9-EB4311A7D3A0}"/>
    <cellStyle name="Normal 4 4 12 6" xfId="12824" xr:uid="{CB655288-B256-4B54-8734-27010C1AAA7E}"/>
    <cellStyle name="Normal 4 4 13" xfId="2168" xr:uid="{00000000-0005-0000-0000-000013060000}"/>
    <cellStyle name="Normal 4 4 13 2" xfId="7294" xr:uid="{57CB4F8B-BA01-4C5B-AB7D-D92DB9F23A1A}"/>
    <cellStyle name="Normal 4 4 13 2 2" xfId="27890" xr:uid="{268AFB25-8671-4D25-B439-C5B125B633C7}"/>
    <cellStyle name="Normal 4 4 13 2 3" xfId="17674" xr:uid="{FF2C2023-6DE8-4DD5-9ABF-6A5128AAD6C7}"/>
    <cellStyle name="Normal 4 4 13 3" xfId="10127" xr:uid="{5E6F0728-FF33-458B-A04C-3ABC0E193730}"/>
    <cellStyle name="Normal 4 4 13 3 2" xfId="20507" xr:uid="{F9EC4638-AF3D-4BC2-9A3D-B74529B7EE0F}"/>
    <cellStyle name="Normal 4 4 13 4" xfId="23826" xr:uid="{52337421-501D-41E5-AECA-1496CD97E96F}"/>
    <cellStyle name="Normal 4 4 13 5" xfId="14841" xr:uid="{7FE6E188-AC7A-4DD5-AC00-61B0300A9B35}"/>
    <cellStyle name="Normal 4 4 14" xfId="3986" xr:uid="{32463145-0242-4FD3-A3C7-1AE8BB5420B2}"/>
    <cellStyle name="Normal 4 4 14 2" xfId="8809" xr:uid="{96E81A39-F7BE-4A1A-A2D4-A37A066F9669}"/>
    <cellStyle name="Normal 4 4 14 2 2" xfId="19189" xr:uid="{36253008-536F-4BEE-84DC-4A737DA8E433}"/>
    <cellStyle name="Normal 4 4 14 3" xfId="11642" xr:uid="{2F1DDD0D-D96B-415F-809D-56D584388FF7}"/>
    <cellStyle name="Normal 4 4 14 3 2" xfId="22022" xr:uid="{383070A4-5390-471A-AD4E-826DCA4547CE}"/>
    <cellStyle name="Normal 4 4 14 4" xfId="27555" xr:uid="{744D9950-0345-4247-B848-A80C1FEA7202}"/>
    <cellStyle name="Normal 4 4 14 5" xfId="16356" xr:uid="{E8A4D107-3532-44AA-8749-422BA1D4FE1D}"/>
    <cellStyle name="Normal 4 4 15" xfId="5285" xr:uid="{C2382099-3E92-49C9-AA4B-4EABED7BD494}"/>
    <cellStyle name="Normal 4 4 15 2" xfId="14583" xr:uid="{959891F0-419E-410A-AEA5-D53342EE6FB7}"/>
    <cellStyle name="Normal 4 4 16" xfId="7036" xr:uid="{8C2EBE04-C40B-4FA8-9156-B892929DEFBD}"/>
    <cellStyle name="Normal 4 4 16 2" xfId="17416" xr:uid="{56D911EF-30F2-45D0-8E50-FFA41229358F}"/>
    <cellStyle name="Normal 4 4 17" xfId="9869" xr:uid="{995A7B1C-9591-4AA1-82E2-F53A667DBFCB}"/>
    <cellStyle name="Normal 4 4 17 2" xfId="20249" xr:uid="{01A18C04-7DF0-48CC-AA97-6996ACE26D4A}"/>
    <cellStyle name="Normal 4 4 18" xfId="24747" xr:uid="{703F48F3-BBAE-4AE8-B24A-6032927DEB6F}"/>
    <cellStyle name="Normal 4 4 19" xfId="12399" xr:uid="{A9899CC4-8D74-42E8-BCF8-C9D3A48E992D}"/>
    <cellStyle name="Normal 4 4 2" xfId="986" xr:uid="{00000000-0005-0000-0000-00008C050000}"/>
    <cellStyle name="Normal 4 4 2 10" xfId="5288" xr:uid="{C9173801-F243-4242-8E05-DC6C5B03108B}"/>
    <cellStyle name="Normal 4 4 2 10 2" xfId="14586" xr:uid="{F26842E6-D563-4B7F-8110-180DFE5C4E58}"/>
    <cellStyle name="Normal 4 4 2 11" xfId="7039" xr:uid="{C1444B38-653A-47C1-BC0B-D3D8BF26F179}"/>
    <cellStyle name="Normal 4 4 2 11 2" xfId="17419" xr:uid="{314483FD-0D38-4D7A-8265-1ED74DFD92C4}"/>
    <cellStyle name="Normal 4 4 2 12" xfId="9872" xr:uid="{A3AC162A-2DE9-4F7B-AD6A-DE6A3844C058}"/>
    <cellStyle name="Normal 4 4 2 12 2" xfId="20252" xr:uid="{59975E48-62EE-45A4-B296-82A3B2ACB754}"/>
    <cellStyle name="Normal 4 4 2 13" xfId="25534" xr:uid="{9F4800AD-9630-4E1B-AD92-F43594679442}"/>
    <cellStyle name="Normal 4 4 2 14" xfId="12422" xr:uid="{D74C7FFF-C9EB-42C1-9F53-D6CE6B1B9E77}"/>
    <cellStyle name="Normal 4 4 2 2" xfId="987" xr:uid="{00000000-0005-0000-0000-00008D050000}"/>
    <cellStyle name="Normal 4 4 2 2 10" xfId="7040" xr:uid="{0C75F5A4-51F1-48A4-A6E7-A128AD4FCE49}"/>
    <cellStyle name="Normal 4 4 2 2 10 2" xfId="17420" xr:uid="{135BC228-1136-41D3-8267-62DFD5C8E68A}"/>
    <cellStyle name="Normal 4 4 2 2 11" xfId="9873" xr:uid="{604D1C80-960E-4BFA-9D20-5FC2026C65D6}"/>
    <cellStyle name="Normal 4 4 2 2 11 2" xfId="20253" xr:uid="{E35A96B7-C2BD-43FB-BDC2-1739CB2156B3}"/>
    <cellStyle name="Normal 4 4 2 2 12" xfId="24312" xr:uid="{4A384093-1FFD-408D-922E-635A1B405B55}"/>
    <cellStyle name="Normal 4 4 2 2 13" xfId="12482" xr:uid="{175A71FC-C908-4D69-AB58-4779FA75F504}"/>
    <cellStyle name="Normal 4 4 2 2 2" xfId="988" xr:uid="{00000000-0005-0000-0000-00008E050000}"/>
    <cellStyle name="Normal 4 4 2 2 2 10" xfId="13047" xr:uid="{A6E6A654-C557-4408-A191-9785EF23F9C9}"/>
    <cellStyle name="Normal 4 4 2 2 2 2" xfId="2787" xr:uid="{00000000-0005-0000-0000-00001B060000}"/>
    <cellStyle name="Normal 4 4 2 2 2 2 2" xfId="3340" xr:uid="{00000000-0005-0000-0000-00001C060000}"/>
    <cellStyle name="Normal 4 4 2 2 2 2 2 2" xfId="6397" xr:uid="{511D1F66-3411-48B0-8203-F4A9DA2F0FDA}"/>
    <cellStyle name="Normal 4 4 2 2 2 2 2 2 2" xfId="26974" xr:uid="{CF2747F8-798C-4EE4-A498-23C0D530D462}"/>
    <cellStyle name="Normal 4 4 2 2 2 2 2 2 3" xfId="15966" xr:uid="{2496F23A-2799-4B71-A3D3-B015345047AD}"/>
    <cellStyle name="Normal 4 4 2 2 2 2 2 3" xfId="8419" xr:uid="{970E17C2-EE93-4EEC-BB27-5FEFC93133D0}"/>
    <cellStyle name="Normal 4 4 2 2 2 2 2 3 2" xfId="18799" xr:uid="{E6AD4DF1-08AE-468A-9A9E-EB0A51DD43C1}"/>
    <cellStyle name="Normal 4 4 2 2 2 2 2 4" xfId="11252" xr:uid="{DA6302FF-5F54-4CB8-8D31-2B5660D0A0D0}"/>
    <cellStyle name="Normal 4 4 2 2 2 2 2 4 2" xfId="21632" xr:uid="{3B1D8A81-8262-4551-AF7F-A106365422DE}"/>
    <cellStyle name="Normal 4 4 2 2 2 2 2 5" xfId="24645" xr:uid="{4EE14F1F-6E23-4F8C-A333-BDD37E0A2B32}"/>
    <cellStyle name="Normal 4 4 2 2 2 2 2 6" xfId="13900" xr:uid="{380085B0-B0B8-4C53-8E8D-9D2D868E11CD}"/>
    <cellStyle name="Normal 4 4 2 2 2 2 3" xfId="4340" xr:uid="{AEAE18D6-B6A2-4423-B376-EE2258BAE3B4}"/>
    <cellStyle name="Normal 4 4 2 2 2 2 3 2" xfId="9111" xr:uid="{F7CAB04E-5C88-4621-AFBE-A71D17F42617}"/>
    <cellStyle name="Normal 4 4 2 2 2 2 3 2 2" xfId="29154" xr:uid="{6A8DDABF-4C37-439B-8667-261F05E25C34}"/>
    <cellStyle name="Normal 4 4 2 2 2 2 3 2 3" xfId="19491" xr:uid="{A792F0D7-A64E-4E0E-B7F9-423078DB920D}"/>
    <cellStyle name="Normal 4 4 2 2 2 2 3 3" xfId="11944" xr:uid="{CE8EBFB3-29D4-4601-A9E4-2D7CF75189D9}"/>
    <cellStyle name="Normal 4 4 2 2 2 2 3 3 2" xfId="22324" xr:uid="{84601BE3-0C8C-4632-A8BF-59F4D773A787}"/>
    <cellStyle name="Normal 4 4 2 2 2 2 3 4" xfId="22996" xr:uid="{99EE9227-CAEB-4D8C-80C0-AE85048853AE}"/>
    <cellStyle name="Normal 4 4 2 2 2 2 3 5" xfId="16658" xr:uid="{DBE0CC71-F13E-4119-9FD5-C290E64E1003}"/>
    <cellStyle name="Normal 4 4 2 2 2 2 4" xfId="6004" xr:uid="{E29511A5-072F-46C5-9071-ECE49B5D10BB}"/>
    <cellStyle name="Normal 4 4 2 2 2 2 4 2" xfId="25959" xr:uid="{21EA62E7-FDEC-4B32-A0A4-DC9A3B600A76}"/>
    <cellStyle name="Normal 4 4 2 2 2 2 4 3" xfId="15457" xr:uid="{D612C83B-A711-4645-8E86-03E48856C23E}"/>
    <cellStyle name="Normal 4 4 2 2 2 2 5" xfId="7910" xr:uid="{5E99DD95-E668-4AC6-A724-57D53EA08726}"/>
    <cellStyle name="Normal 4 4 2 2 2 2 5 2" xfId="18290" xr:uid="{3BD3DDD6-EF27-4A7D-BAA0-A7558C56A056}"/>
    <cellStyle name="Normal 4 4 2 2 2 2 6" xfId="10743" xr:uid="{1D69AD4B-070D-42F5-9F2C-846D09B973BA}"/>
    <cellStyle name="Normal 4 4 2 2 2 2 6 2" xfId="21123" xr:uid="{A8EC71FD-2B66-42EE-A265-6214D0EAC78E}"/>
    <cellStyle name="Normal 4 4 2 2 2 2 7" xfId="25548" xr:uid="{2EB83C0E-B6E5-49D5-90F4-89EB3B468253}"/>
    <cellStyle name="Normal 4 4 2 2 2 2 8" xfId="13243" xr:uid="{97FE9524-DB6E-4184-B9C3-5EBAD2CD12E5}"/>
    <cellStyle name="Normal 4 4 2 2 2 3" xfId="3341" xr:uid="{00000000-0005-0000-0000-00001D060000}"/>
    <cellStyle name="Normal 4 4 2 2 2 3 2" xfId="4531" xr:uid="{D57982D1-20D9-4173-95B8-81B03C06454C}"/>
    <cellStyle name="Normal 4 4 2 2 2 3 2 2" xfId="9302" xr:uid="{1906EB99-6934-4261-AEAC-9930B70BD463}"/>
    <cellStyle name="Normal 4 4 2 2 2 3 2 2 2" xfId="19682" xr:uid="{1CADBF01-9C05-4A55-B9F4-3B06C0E8A9DB}"/>
    <cellStyle name="Normal 4 4 2 2 2 3 2 3" xfId="12135" xr:uid="{B1998454-18F7-4601-BEA8-E7004959746B}"/>
    <cellStyle name="Normal 4 4 2 2 2 3 2 3 2" xfId="22515" xr:uid="{5F06841B-3EAD-4DB7-A203-7E3CF23CB48B}"/>
    <cellStyle name="Normal 4 4 2 2 2 3 2 4" xfId="27162" xr:uid="{0D40DEB6-A1C5-4870-864E-B777A435FACC}"/>
    <cellStyle name="Normal 4 4 2 2 2 3 2 5" xfId="16849" xr:uid="{9305266D-298E-4E88-83D3-F06AB75B37F3}"/>
    <cellStyle name="Normal 4 4 2 2 2 3 3" xfId="6398" xr:uid="{F0F6FE15-531E-46FD-B7EC-7220C77B92AD}"/>
    <cellStyle name="Normal 4 4 2 2 2 3 3 2" xfId="15967" xr:uid="{393AECD1-A0B3-4EBC-99E7-9080A686AED5}"/>
    <cellStyle name="Normal 4 4 2 2 2 3 4" xfId="8420" xr:uid="{504702F1-FB65-4350-9EA7-4CC0BB8656F8}"/>
    <cellStyle name="Normal 4 4 2 2 2 3 4 2" xfId="18800" xr:uid="{9F5804A4-D7E8-4AC6-8592-695651461A87}"/>
    <cellStyle name="Normal 4 4 2 2 2 3 5" xfId="11253" xr:uid="{DAA82E6E-C4E8-4C7E-84D1-1D2ABE0E9881}"/>
    <cellStyle name="Normal 4 4 2 2 2 3 5 2" xfId="21633" xr:uid="{CCEC414D-7C2C-494A-BF66-DD3C43D3A7A0}"/>
    <cellStyle name="Normal 4 4 2 2 2 3 6" xfId="24482" xr:uid="{8E9E08F5-837D-4108-9E5C-415FBCA96176}"/>
    <cellStyle name="Normal 4 4 2 2 2 3 7" xfId="13901" xr:uid="{C469E6A9-5373-4DAB-812F-E339E68D49A2}"/>
    <cellStyle name="Normal 4 4 2 2 2 4" xfId="3339" xr:uid="{00000000-0005-0000-0000-00001E060000}"/>
    <cellStyle name="Normal 4 4 2 2 2 4 2" xfId="6396" xr:uid="{F81A55A4-5FE1-4013-B08F-3EABC539D636}"/>
    <cellStyle name="Normal 4 4 2 2 2 4 2 2" xfId="28321" xr:uid="{569CA92F-9FC0-4280-9EA4-DC0F7D5BD3B3}"/>
    <cellStyle name="Normal 4 4 2 2 2 4 2 3" xfId="15965" xr:uid="{26A3D037-3327-422B-B13C-C701142E81BC}"/>
    <cellStyle name="Normal 4 4 2 2 2 4 3" xfId="8418" xr:uid="{BF5ED76A-EB79-4BF6-8079-CCFD13518FC9}"/>
    <cellStyle name="Normal 4 4 2 2 2 4 3 2" xfId="18798" xr:uid="{A8F6A1F1-2A47-4B4E-A529-28F5E372A247}"/>
    <cellStyle name="Normal 4 4 2 2 2 4 4" xfId="11251" xr:uid="{A27CFCA9-37A9-487C-8559-55C0F7A213CE}"/>
    <cellStyle name="Normal 4 4 2 2 2 4 4 2" xfId="21631" xr:uid="{02BF1CB0-7FEF-4913-8B53-0ACB069F257B}"/>
    <cellStyle name="Normal 4 4 2 2 2 4 5" xfId="23065" xr:uid="{727C9D6C-675F-405D-9B22-9C4EDD2BF3FD}"/>
    <cellStyle name="Normal 4 4 2 2 2 4 6" xfId="13899" xr:uid="{8552BB07-E4B1-47A4-A0DF-E45B39E14019}"/>
    <cellStyle name="Normal 4 4 2 2 2 5" xfId="4247" xr:uid="{1B5DDFF2-700E-49C0-B6C4-9115F3C3A1FC}"/>
    <cellStyle name="Normal 4 4 2 2 2 5 2" xfId="9018" xr:uid="{E9AF53E9-8F82-4245-B39F-F5E954B3F427}"/>
    <cellStyle name="Normal 4 4 2 2 2 5 2 2" xfId="29089" xr:uid="{EFF38729-D6BC-4932-AC44-EA578773EBC7}"/>
    <cellStyle name="Normal 4 4 2 2 2 5 2 3" xfId="19398" xr:uid="{53BA4873-F7AA-46D5-984C-7D06F76CE2C6}"/>
    <cellStyle name="Normal 4 4 2 2 2 5 3" xfId="11851" xr:uid="{9484FA93-8A4D-4135-8E3C-B9DA048FEECE}"/>
    <cellStyle name="Normal 4 4 2 2 2 5 3 2" xfId="22231" xr:uid="{E714DF82-67F8-4F82-92EA-6A400075F110}"/>
    <cellStyle name="Normal 4 4 2 2 2 5 4" xfId="24202" xr:uid="{4E8C4B6F-C3D7-4D57-9485-08951DB99FBF}"/>
    <cellStyle name="Normal 4 4 2 2 2 5 5" xfId="16565" xr:uid="{1DABC36D-944F-42FD-8DE0-AA39F762EE91}"/>
    <cellStyle name="Normal 4 4 2 2 2 6" xfId="5290" xr:uid="{4E40497E-6E2A-434D-87A7-EA8E5896162A}"/>
    <cellStyle name="Normal 4 4 2 2 2 6 2" xfId="27334" xr:uid="{72415122-6861-485B-B3F3-915932AD873D}"/>
    <cellStyle name="Normal 4 4 2 2 2 6 3" xfId="14588" xr:uid="{341FD1A3-1C03-474C-B496-7F4B76F75C23}"/>
    <cellStyle name="Normal 4 4 2 2 2 7" xfId="7041" xr:uid="{A3223282-F4FF-4C25-B57C-E63E4EE3075F}"/>
    <cellStyle name="Normal 4 4 2 2 2 7 2" xfId="17421" xr:uid="{CA7AAA4B-5AC8-4800-8104-9B57188E912F}"/>
    <cellStyle name="Normal 4 4 2 2 2 8" xfId="9874" xr:uid="{AA367147-979C-4209-BE07-E247F79F9987}"/>
    <cellStyle name="Normal 4 4 2 2 2 8 2" xfId="20254" xr:uid="{E25F9F74-8F47-47F4-859D-31C44F7078A0}"/>
    <cellStyle name="Normal 4 4 2 2 2 9" xfId="24171" xr:uid="{340DEFD4-3A60-455F-B7D1-FCE635C519F5}"/>
    <cellStyle name="Normal 4 4 2 2 3" xfId="2786" xr:uid="{00000000-0005-0000-0000-00001F060000}"/>
    <cellStyle name="Normal 4 4 2 2 3 2" xfId="3342" xr:uid="{00000000-0005-0000-0000-000020060000}"/>
    <cellStyle name="Normal 4 4 2 2 3 2 2" xfId="6399" xr:uid="{69768A5D-02B3-4CE8-980B-44CE4EE92A71}"/>
    <cellStyle name="Normal 4 4 2 2 3 2 2 2" xfId="28721" xr:uid="{D78FEAF6-37AF-4F64-9E40-DDF82F1432CF}"/>
    <cellStyle name="Normal 4 4 2 2 3 2 2 3" xfId="15968" xr:uid="{200B21F8-E051-4512-9808-A4DB8CC59D82}"/>
    <cellStyle name="Normal 4 4 2 2 3 2 3" xfId="8421" xr:uid="{3466F2CD-DCA8-4546-8C86-8F3CD1535758}"/>
    <cellStyle name="Normal 4 4 2 2 3 2 3 2" xfId="18801" xr:uid="{602CFB8F-DA78-4834-BA32-7C58AC4CE0DE}"/>
    <cellStyle name="Normal 4 4 2 2 3 2 4" xfId="11254" xr:uid="{6A126DB7-D971-4949-B4D3-9A5DE6CF484A}"/>
    <cellStyle name="Normal 4 4 2 2 3 2 4 2" xfId="21634" xr:uid="{5D54963C-899E-4456-97FC-F90A8C8DDD6B}"/>
    <cellStyle name="Normal 4 4 2 2 3 2 5" xfId="24233" xr:uid="{6CC866C5-BA2D-4DAA-AD10-0FFB2AAC7F19}"/>
    <cellStyle name="Normal 4 4 2 2 3 2 6" xfId="13902" xr:uid="{A7148D7B-9C79-4FA5-BC09-D7F830210FCF}"/>
    <cellStyle name="Normal 4 4 2 2 3 3" xfId="4339" xr:uid="{6A44BF57-F8D2-4E33-BB4C-9D0E9446C87B}"/>
    <cellStyle name="Normal 4 4 2 2 3 3 2" xfId="9110" xr:uid="{79B1799D-E6E3-4844-817D-B3AC2660A494}"/>
    <cellStyle name="Normal 4 4 2 2 3 3 2 2" xfId="29153" xr:uid="{2B362ED0-5344-4B36-A5F2-DC29B4E651E2}"/>
    <cellStyle name="Normal 4 4 2 2 3 3 2 3" xfId="19490" xr:uid="{8910AE9E-9AEE-4D3D-AAB5-C1CF1E1231AC}"/>
    <cellStyle name="Normal 4 4 2 2 3 3 3" xfId="11943" xr:uid="{B582E6F3-2430-4631-8D32-76DEBB197905}"/>
    <cellStyle name="Normal 4 4 2 2 3 3 3 2" xfId="22323" xr:uid="{D543972F-32F3-49D1-A40E-9621FB165C4F}"/>
    <cellStyle name="Normal 4 4 2 2 3 3 4" xfId="24908" xr:uid="{C974BD5E-5D88-4BDE-B086-E99DF87B1C01}"/>
    <cellStyle name="Normal 4 4 2 2 3 3 5" xfId="16657" xr:uid="{F417541B-77ED-42A0-A242-4B91FFDC9C95}"/>
    <cellStyle name="Normal 4 4 2 2 3 4" xfId="6003" xr:uid="{96248991-7D51-4E9B-97A5-A5A3DE115131}"/>
    <cellStyle name="Normal 4 4 2 2 3 4 2" xfId="26936" xr:uid="{5DDB1C1B-3D0C-4DBD-8063-DDE3D7FB13FF}"/>
    <cellStyle name="Normal 4 4 2 2 3 4 3" xfId="15456" xr:uid="{FB994E50-F762-4F05-815A-55EF3687280F}"/>
    <cellStyle name="Normal 4 4 2 2 3 5" xfId="7909" xr:uid="{9EB05466-062C-4469-9947-9025F4C8A514}"/>
    <cellStyle name="Normal 4 4 2 2 3 5 2" xfId="18289" xr:uid="{8C3FAA84-6586-49A1-BE99-2CBB983CBD69}"/>
    <cellStyle name="Normal 4 4 2 2 3 6" xfId="10742" xr:uid="{47C44A2D-A4D2-4DED-A7A4-C203843BB499}"/>
    <cellStyle name="Normal 4 4 2 2 3 6 2" xfId="21122" xr:uid="{DFBB5A1F-C978-4328-A712-F706247A5CEF}"/>
    <cellStyle name="Normal 4 4 2 2 3 7" xfId="23719" xr:uid="{53983EAF-405A-4A68-B671-E39B9079E1D0}"/>
    <cellStyle name="Normal 4 4 2 2 3 8" xfId="13242" xr:uid="{7D6F806D-EC38-440D-B3AD-83353E843758}"/>
    <cellStyle name="Normal 4 4 2 2 4" xfId="3343" xr:uid="{00000000-0005-0000-0000-000021060000}"/>
    <cellStyle name="Normal 4 4 2 2 4 2" xfId="4532" xr:uid="{B295BD5D-4A86-43B3-8633-BD21E21795ED}"/>
    <cellStyle name="Normal 4 4 2 2 4 2 2" xfId="9303" xr:uid="{4AA3D06E-817C-4FE4-A047-54D579A4D61A}"/>
    <cellStyle name="Normal 4 4 2 2 4 2 2 2" xfId="19683" xr:uid="{4BF8F51E-12F7-4D38-BE3F-526DF59CA949}"/>
    <cellStyle name="Normal 4 4 2 2 4 2 3" xfId="12136" xr:uid="{42F26D03-D924-4299-9354-48DF765EA6E1}"/>
    <cellStyle name="Normal 4 4 2 2 4 2 3 2" xfId="22516" xr:uid="{C2826C7B-C340-49D4-AEB9-19C403F9D96B}"/>
    <cellStyle name="Normal 4 4 2 2 4 2 4" xfId="25860" xr:uid="{EDF842B6-3937-4137-8EAE-444882F0819C}"/>
    <cellStyle name="Normal 4 4 2 2 4 2 5" xfId="16850" xr:uid="{7F9F8C60-6B4E-4F6F-A10A-3CE6DA5F2761}"/>
    <cellStyle name="Normal 4 4 2 2 4 3" xfId="6400" xr:uid="{3940C7DE-70FB-49CF-BD1E-CC4625C42B7A}"/>
    <cellStyle name="Normal 4 4 2 2 4 3 2" xfId="15969" xr:uid="{2D54A11E-FF4C-47AC-AE13-47EB5DD75731}"/>
    <cellStyle name="Normal 4 4 2 2 4 4" xfId="8422" xr:uid="{3F679B0C-F09E-4C98-B721-4D0AB18F3AE6}"/>
    <cellStyle name="Normal 4 4 2 2 4 4 2" xfId="18802" xr:uid="{3343F9AC-DB0D-480C-A640-F8DE770B3567}"/>
    <cellStyle name="Normal 4 4 2 2 4 5" xfId="11255" xr:uid="{2302EC03-7E78-4B3A-84BC-D18671DC7463}"/>
    <cellStyle name="Normal 4 4 2 2 4 5 2" xfId="21635" xr:uid="{4E879307-37C7-4D37-AA7E-98FC66DD073C}"/>
    <cellStyle name="Normal 4 4 2 2 4 6" xfId="25390" xr:uid="{2B1BE565-3070-4CBD-A8A7-826B87398CCA}"/>
    <cellStyle name="Normal 4 4 2 2 4 7" xfId="13903" xr:uid="{A9A64EC3-4267-44C0-8F66-ADF1DBE3DA21}"/>
    <cellStyle name="Normal 4 4 2 2 5" xfId="3338" xr:uid="{00000000-0005-0000-0000-000022060000}"/>
    <cellStyle name="Normal 4 4 2 2 5 2" xfId="6395" xr:uid="{5062E618-E82E-42FB-A778-7EC3F6941EE7}"/>
    <cellStyle name="Normal 4 4 2 2 5 2 2" xfId="26528" xr:uid="{BF4A22E8-47BF-4AE4-8B06-189C61C88340}"/>
    <cellStyle name="Normal 4 4 2 2 5 2 3" xfId="15964" xr:uid="{34CFE1EC-966C-4649-BDA4-5B79ED1C886F}"/>
    <cellStyle name="Normal 4 4 2 2 5 3" xfId="8417" xr:uid="{0B715A8F-AAB0-4DFA-BAE7-20B7354D978C}"/>
    <cellStyle name="Normal 4 4 2 2 5 3 2" xfId="18797" xr:uid="{41F0A7D8-AB8E-4B60-982D-97BA8ADCC0F1}"/>
    <cellStyle name="Normal 4 4 2 2 5 4" xfId="11250" xr:uid="{85457368-CE3B-45FB-BA69-8CC85A11D34F}"/>
    <cellStyle name="Normal 4 4 2 2 5 4 2" xfId="21630" xr:uid="{193BE4AF-9649-42CB-89A7-80CFD85DE0CE}"/>
    <cellStyle name="Normal 4 4 2 2 5 5" xfId="24584" xr:uid="{9CB8F697-BCC2-40ED-847C-A67F724127DE}"/>
    <cellStyle name="Normal 4 4 2 2 5 6" xfId="13898" xr:uid="{8DD6C700-A359-472F-A44D-9D09EC1DD08E}"/>
    <cellStyle name="Normal 4 4 2 2 6" xfId="2557" xr:uid="{00000000-0005-0000-0000-000023060000}"/>
    <cellStyle name="Normal 4 4 2 2 6 2" xfId="5826" xr:uid="{DC4B1AE2-E38E-4F7D-B7F9-68E626E6D6E0}"/>
    <cellStyle name="Normal 4 4 2 2 6 2 2" xfId="28405" xr:uid="{0294B801-8558-4D60-BB1D-C74AED4ACEAA}"/>
    <cellStyle name="Normal 4 4 2 2 6 2 3" xfId="15228" xr:uid="{FCF708E1-6C2E-4FB3-B0DE-25CA0F80D6F0}"/>
    <cellStyle name="Normal 4 4 2 2 6 3" xfId="7681" xr:uid="{5ECF2951-199F-4EA0-BB10-67F9E1354813}"/>
    <cellStyle name="Normal 4 4 2 2 6 3 2" xfId="18061" xr:uid="{95620D9C-ED80-4DB4-8DD5-77F617E8DEC6}"/>
    <cellStyle name="Normal 4 4 2 2 6 4" xfId="10514" xr:uid="{2CB7DFE3-E213-4A1A-BE1A-20DE844B62D1}"/>
    <cellStyle name="Normal 4 4 2 2 6 4 2" xfId="20894" xr:uid="{C939A820-A911-45B8-861D-39CA8982E263}"/>
    <cellStyle name="Normal 4 4 2 2 6 5" xfId="25091" xr:uid="{50630A23-1783-4E8E-8EBD-8E95B5AE0135}"/>
    <cellStyle name="Normal 4 4 2 2 6 6" xfId="12944" xr:uid="{DC969C50-06CB-42DE-AAA8-B174C5A7B8E8}"/>
    <cellStyle name="Normal 4 4 2 2 7" xfId="2251" xr:uid="{00000000-0005-0000-0000-000019060000}"/>
    <cellStyle name="Normal 4 4 2 2 7 2" xfId="7377" xr:uid="{49CA78DA-20A4-4038-8506-5DDD29FC25DE}"/>
    <cellStyle name="Normal 4 4 2 2 7 2 2" xfId="17757" xr:uid="{1B2A0586-7E36-4B38-834F-A9A444B3A174}"/>
    <cellStyle name="Normal 4 4 2 2 7 3" xfId="10210" xr:uid="{572E385B-266A-46A8-9ED4-56DED6012742}"/>
    <cellStyle name="Normal 4 4 2 2 7 3 2" xfId="20590" xr:uid="{C8CD3E5D-43F1-48B5-ACE9-D6CD559183A0}"/>
    <cellStyle name="Normal 4 4 2 2 7 4" xfId="25249" xr:uid="{83230BF6-A134-4CA9-9917-EEAFA2C3B914}"/>
    <cellStyle name="Normal 4 4 2 2 7 5" xfId="14924" xr:uid="{D659C309-94E5-4BC5-B696-F22FD405B31F}"/>
    <cellStyle name="Normal 4 4 2 2 8" xfId="3802" xr:uid="{DDC15438-3D68-4FAD-9D9B-C7E2E167FEA4}"/>
    <cellStyle name="Normal 4 4 2 2 8 2" xfId="8637" xr:uid="{4C619C33-DE7C-49B8-B166-2CA910B63CFD}"/>
    <cellStyle name="Normal 4 4 2 2 8 2 2" xfId="19017" xr:uid="{44B94BF2-0CAD-4A78-B3B9-ECF987ADDE5A}"/>
    <cellStyle name="Normal 4 4 2 2 8 3" xfId="11470" xr:uid="{7B76BDC5-3EC5-42AF-8E55-BFF102FBEAC6}"/>
    <cellStyle name="Normal 4 4 2 2 8 3 2" xfId="21850" xr:uid="{34AC7D1B-4264-4C58-B0E6-F3D739E9EB6C}"/>
    <cellStyle name="Normal 4 4 2 2 8 4" xfId="16184" xr:uid="{545ED7F2-872A-448F-928C-E98B0C60218F}"/>
    <cellStyle name="Normal 4 4 2 2 9" xfId="5289" xr:uid="{4258AE63-37FA-4E3B-88C7-E1ACC51B3145}"/>
    <cellStyle name="Normal 4 4 2 2 9 2" xfId="14587" xr:uid="{28244A37-8FC1-4209-BC34-54CFE44D5963}"/>
    <cellStyle name="Normal 4 4 2 3" xfId="989" xr:uid="{00000000-0005-0000-0000-00008F050000}"/>
    <cellStyle name="Normal 4 4 2 3 10" xfId="9875" xr:uid="{B1AD3C3B-E4EF-4540-8370-CA00C891082A}"/>
    <cellStyle name="Normal 4 4 2 3 10 2" xfId="20255" xr:uid="{4960A5F0-C12E-4B12-AC3D-EEDB6B8C464C}"/>
    <cellStyle name="Normal 4 4 2 3 11" xfId="25423" xr:uid="{0AB0255F-72B3-4885-B9E1-813751B34C02}"/>
    <cellStyle name="Normal 4 4 2 3 12" xfId="12599" xr:uid="{CA292A13-D5E7-41FE-9B23-465F582E343E}"/>
    <cellStyle name="Normal 4 4 2 3 2" xfId="2788" xr:uid="{00000000-0005-0000-0000-000025060000}"/>
    <cellStyle name="Normal 4 4 2 3 2 2" xfId="3345" xr:uid="{00000000-0005-0000-0000-000026060000}"/>
    <cellStyle name="Normal 4 4 2 3 2 2 2" xfId="6402" xr:uid="{343E5849-A095-4356-A6E4-AA28C144EC79}"/>
    <cellStyle name="Normal 4 4 2 3 2 2 2 2" xfId="28616" xr:uid="{9F7BCF5F-F784-4400-B20C-6A8977FADB81}"/>
    <cellStyle name="Normal 4 4 2 3 2 2 2 3" xfId="15971" xr:uid="{591177A3-FFCB-4982-BC14-F6A0916A77D9}"/>
    <cellStyle name="Normal 4 4 2 3 2 2 3" xfId="8424" xr:uid="{C2FF869B-A854-4C88-816D-6510E892D87D}"/>
    <cellStyle name="Normal 4 4 2 3 2 2 3 2" xfId="18804" xr:uid="{7FFBDEA1-A1E4-4C6D-AE1C-A491E9D3ABD1}"/>
    <cellStyle name="Normal 4 4 2 3 2 2 4" xfId="11257" xr:uid="{CD8E96AA-81A3-461E-A843-965AE1CC3170}"/>
    <cellStyle name="Normal 4 4 2 3 2 2 4 2" xfId="21637" xr:uid="{77235E0C-8C7F-4FA5-9A70-8801406D4A23}"/>
    <cellStyle name="Normal 4 4 2 3 2 2 5" xfId="25542" xr:uid="{7E2DF8E2-5082-41B1-A468-00E7FFC3BF73}"/>
    <cellStyle name="Normal 4 4 2 3 2 2 6" xfId="13905" xr:uid="{B88B7EB3-9F60-4C35-8B12-3E2052EF28BE}"/>
    <cellStyle name="Normal 4 4 2 3 2 3" xfId="4341" xr:uid="{74B3D252-263A-4214-BAD9-6E1714328469}"/>
    <cellStyle name="Normal 4 4 2 3 2 3 2" xfId="9112" xr:uid="{DB4B5A45-226D-48AB-B1C4-D080C1D639FB}"/>
    <cellStyle name="Normal 4 4 2 3 2 3 2 2" xfId="29155" xr:uid="{77C2008E-03E2-4F0C-8CD8-F2962237139D}"/>
    <cellStyle name="Normal 4 4 2 3 2 3 2 3" xfId="19492" xr:uid="{F109FBB9-64BD-468A-9BC6-6BCA65B9F0D5}"/>
    <cellStyle name="Normal 4 4 2 3 2 3 3" xfId="11945" xr:uid="{44FA4A1B-9B44-4CF4-832E-40967D5F0FCA}"/>
    <cellStyle name="Normal 4 4 2 3 2 3 3 2" xfId="22325" xr:uid="{FA817901-995B-4402-B4DD-318F52720169}"/>
    <cellStyle name="Normal 4 4 2 3 2 3 4" xfId="24398" xr:uid="{64414920-5AB8-4F86-809F-DC5AA7D433CB}"/>
    <cellStyle name="Normal 4 4 2 3 2 3 5" xfId="16659" xr:uid="{8F21A49A-4D31-4E84-B3AA-8FFCA76483E1}"/>
    <cellStyle name="Normal 4 4 2 3 2 4" xfId="6005" xr:uid="{9ED9DD77-8200-4D6A-8D46-C6657E276F95}"/>
    <cellStyle name="Normal 4 4 2 3 2 4 2" xfId="27778" xr:uid="{AE5FCA32-9F15-45B6-9EEB-C0AFB6BF84CE}"/>
    <cellStyle name="Normal 4 4 2 3 2 4 3" xfId="15458" xr:uid="{0F694240-3902-4780-8B9A-3D5321D5FECC}"/>
    <cellStyle name="Normal 4 4 2 3 2 5" xfId="7911" xr:uid="{E3EE78A6-E101-42FF-AEEA-BFEBB2AF86C3}"/>
    <cellStyle name="Normal 4 4 2 3 2 5 2" xfId="18291" xr:uid="{C1E16FBA-FE8E-4A54-B65B-A50FA1CAC283}"/>
    <cellStyle name="Normal 4 4 2 3 2 6" xfId="10744" xr:uid="{0FFF8D92-EAD0-434C-BD7F-BD069BCCF53A}"/>
    <cellStyle name="Normal 4 4 2 3 2 6 2" xfId="21124" xr:uid="{5EB6700C-27A8-4AD6-876E-4973B72CA798}"/>
    <cellStyle name="Normal 4 4 2 3 2 7" xfId="24691" xr:uid="{D52FFB66-82B9-4586-B744-665C9F32E133}"/>
    <cellStyle name="Normal 4 4 2 3 2 8" xfId="13244" xr:uid="{A24D2BD8-95B1-4F46-A668-2EE59A1BDC03}"/>
    <cellStyle name="Normal 4 4 2 3 3" xfId="3346" xr:uid="{00000000-0005-0000-0000-000027060000}"/>
    <cellStyle name="Normal 4 4 2 3 3 2" xfId="4533" xr:uid="{B667C967-0561-4C42-8BC5-90F59086EA4F}"/>
    <cellStyle name="Normal 4 4 2 3 3 2 2" xfId="9304" xr:uid="{5D054F46-D740-4D54-A354-11CE584B8EC4}"/>
    <cellStyle name="Normal 4 4 2 3 3 2 2 2" xfId="29281" xr:uid="{4D6ACDE4-B724-4058-B0EB-6FD435DC408F}"/>
    <cellStyle name="Normal 4 4 2 3 3 2 2 3" xfId="19684" xr:uid="{AD9CB9B7-9155-4620-BD89-267FF7E163A2}"/>
    <cellStyle name="Normal 4 4 2 3 3 2 3" xfId="12137" xr:uid="{B1CEB952-4071-4AA7-B3E2-61A45C9196DF}"/>
    <cellStyle name="Normal 4 4 2 3 3 2 3 2" xfId="22517" xr:uid="{CA3F5B6B-0FB8-40ED-95B1-0404A707E6EF}"/>
    <cellStyle name="Normal 4 4 2 3 3 2 4" xfId="25827" xr:uid="{B557E776-EDB1-4F38-8179-39D0DD17A096}"/>
    <cellStyle name="Normal 4 4 2 3 3 2 5" xfId="16851" xr:uid="{0AC8B89C-7AF6-4A8E-88EC-20BF3A4E2B09}"/>
    <cellStyle name="Normal 4 4 2 3 3 3" xfId="6403" xr:uid="{3E03D1E4-46FB-4EA6-A55D-6CE5D746A0FA}"/>
    <cellStyle name="Normal 4 4 2 3 3 3 2" xfId="27085" xr:uid="{AF6B99DB-4970-44F9-83F8-550353C549F2}"/>
    <cellStyle name="Normal 4 4 2 3 3 3 3" xfId="15972" xr:uid="{05546C51-7A74-4DC9-A123-D32CCF69BB41}"/>
    <cellStyle name="Normal 4 4 2 3 3 4" xfId="8425" xr:uid="{47DC54E8-D290-438B-A9F6-0A176AE63C6C}"/>
    <cellStyle name="Normal 4 4 2 3 3 4 2" xfId="18805" xr:uid="{E1755450-EC70-4494-BA45-A16E3958D2BB}"/>
    <cellStyle name="Normal 4 4 2 3 3 5" xfId="11258" xr:uid="{A6D1E6E4-5971-4942-887A-43650AFFEA0C}"/>
    <cellStyle name="Normal 4 4 2 3 3 5 2" xfId="21638" xr:uid="{B6280641-65D5-4190-AE7B-601DF9196AC1}"/>
    <cellStyle name="Normal 4 4 2 3 3 6" xfId="25561" xr:uid="{A8C4EC16-EA7A-4861-A0BB-F346D7F4F3D0}"/>
    <cellStyle name="Normal 4 4 2 3 3 7" xfId="13906" xr:uid="{02D88B39-740F-4D60-9A15-9A15A8A2BCB9}"/>
    <cellStyle name="Normal 4 4 2 3 4" xfId="3344" xr:uid="{00000000-0005-0000-0000-000028060000}"/>
    <cellStyle name="Normal 4 4 2 3 4 2" xfId="6401" xr:uid="{7CF52855-B221-49CE-A471-59823C1C5EC2}"/>
    <cellStyle name="Normal 4 4 2 3 4 2 2" xfId="27391" xr:uid="{196D2709-DB11-4493-87A8-571EF4FEB300}"/>
    <cellStyle name="Normal 4 4 2 3 4 2 3" xfId="15970" xr:uid="{78E67D20-8500-42B0-8342-77833EBFD547}"/>
    <cellStyle name="Normal 4 4 2 3 4 3" xfId="8423" xr:uid="{D392A788-D3F4-495C-92BB-C7DF535D7F6E}"/>
    <cellStyle name="Normal 4 4 2 3 4 3 2" xfId="18803" xr:uid="{C7850F2B-0321-44D0-A29E-DC57D5733915}"/>
    <cellStyle name="Normal 4 4 2 3 4 4" xfId="11256" xr:uid="{9F189DF0-C5E1-44CC-AC28-952D571D9414}"/>
    <cellStyle name="Normal 4 4 2 3 4 4 2" xfId="21636" xr:uid="{A6696CC3-A819-425E-8415-27596BCDCEF6}"/>
    <cellStyle name="Normal 4 4 2 3 4 5" xfId="25495" xr:uid="{F3F66694-76D2-4DD2-A42D-A490901CEB69}"/>
    <cellStyle name="Normal 4 4 2 3 4 6" xfId="13904" xr:uid="{BA747545-B287-4E7B-A45F-5E00E23DCEAE}"/>
    <cellStyle name="Normal 4 4 2 3 5" xfId="2600" xr:uid="{00000000-0005-0000-0000-000029060000}"/>
    <cellStyle name="Normal 4 4 2 3 5 2" xfId="5864" xr:uid="{139BE8FC-28F1-4734-8901-3B834D3D2588}"/>
    <cellStyle name="Normal 4 4 2 3 5 2 2" xfId="26183" xr:uid="{4DB9D009-C49D-4C9D-8B31-40E993ACDE8F}"/>
    <cellStyle name="Normal 4 4 2 3 5 2 3" xfId="15271" xr:uid="{14A9D6DC-889E-4B88-A44F-DB60655AF6C1}"/>
    <cellStyle name="Normal 4 4 2 3 5 3" xfId="7724" xr:uid="{E5424755-DE56-4D99-BDD0-F7BA8BA601D0}"/>
    <cellStyle name="Normal 4 4 2 3 5 3 2" xfId="18104" xr:uid="{44B2E874-9A5E-4728-B49D-E29AB0D6C375}"/>
    <cellStyle name="Normal 4 4 2 3 5 4" xfId="10557" xr:uid="{1872EAE9-2A01-45E2-840D-0999BEEF9D85}"/>
    <cellStyle name="Normal 4 4 2 3 5 4 2" xfId="20937" xr:uid="{BB83D161-21E9-4D6B-9DDF-6055BE109484}"/>
    <cellStyle name="Normal 4 4 2 3 5 5" xfId="23360" xr:uid="{37031A89-35BD-4127-BFD7-60F5F3E9C2EE}"/>
    <cellStyle name="Normal 4 4 2 3 5 6" xfId="12987" xr:uid="{412C8670-516E-44AC-ABE8-D75E24AA086C}"/>
    <cellStyle name="Normal 4 4 2 3 6" xfId="2366" xr:uid="{00000000-0005-0000-0000-000024060000}"/>
    <cellStyle name="Normal 4 4 2 3 6 2" xfId="7492" xr:uid="{030E696C-1599-4734-A257-268A964EDB54}"/>
    <cellStyle name="Normal 4 4 2 3 6 2 2" xfId="17872" xr:uid="{15D93248-80F7-4215-82CC-88F904825CB5}"/>
    <cellStyle name="Normal 4 4 2 3 6 3" xfId="10325" xr:uid="{20779726-FE34-46AE-8D69-243702F2566F}"/>
    <cellStyle name="Normal 4 4 2 3 6 3 2" xfId="20705" xr:uid="{0C161F4E-0E79-4057-B1D8-D0034A4E854D}"/>
    <cellStyle name="Normal 4 4 2 3 6 4" xfId="22908" xr:uid="{794A6DF2-1520-439A-BD2D-2EBAECF1CA97}"/>
    <cellStyle name="Normal 4 4 2 3 6 5" xfId="15039" xr:uid="{CA3A1C99-7CFD-4A4C-82D1-2277B4C1D22D}"/>
    <cellStyle name="Normal 4 4 2 3 7" xfId="3901" xr:uid="{A0A63680-17CA-489F-95A6-D6826EDC068D}"/>
    <cellStyle name="Normal 4 4 2 3 7 2" xfId="8732" xr:uid="{07A899F3-7EEC-467F-AEF0-B12738453FE0}"/>
    <cellStyle name="Normal 4 4 2 3 7 2 2" xfId="19112" xr:uid="{250E8EC4-8884-454C-9B4B-249992F96958}"/>
    <cellStyle name="Normal 4 4 2 3 7 3" xfId="11565" xr:uid="{9A952F7A-904B-45D3-880B-F6D974671C03}"/>
    <cellStyle name="Normal 4 4 2 3 7 3 2" xfId="21945" xr:uid="{B6ED0CF5-C516-4F13-A8BB-97E471131A4F}"/>
    <cellStyle name="Normal 4 4 2 3 7 4" xfId="16279" xr:uid="{7FA5334C-9CED-4ACE-9A17-0DE4230501E4}"/>
    <cellStyle name="Normal 4 4 2 3 8" xfId="5291" xr:uid="{8FC8B013-9E56-4911-9A8B-CAF8045B656D}"/>
    <cellStyle name="Normal 4 4 2 3 8 2" xfId="14589" xr:uid="{BC50FF17-FFFF-4D6D-B145-ACDCA896327D}"/>
    <cellStyle name="Normal 4 4 2 3 9" xfId="7042" xr:uid="{EE83E8F2-A16A-4CD0-BC5F-8F969FE98924}"/>
    <cellStyle name="Normal 4 4 2 3 9 2" xfId="17422" xr:uid="{51AFD0D0-CB0B-4931-8E43-E335997652BE}"/>
    <cellStyle name="Normal 4 4 2 4" xfId="990" xr:uid="{00000000-0005-0000-0000-000090050000}"/>
    <cellStyle name="Normal 4 4 2 4 2" xfId="3347" xr:uid="{00000000-0005-0000-0000-00002B060000}"/>
    <cellStyle name="Normal 4 4 2 4 2 2" xfId="6404" xr:uid="{20B61733-C29A-4013-826A-91229857E97E}"/>
    <cellStyle name="Normal 4 4 2 4 2 2 2" xfId="27176" xr:uid="{AE11D454-1CD7-41CE-B9C4-CA1ECC737D00}"/>
    <cellStyle name="Normal 4 4 2 4 2 2 3" xfId="15973" xr:uid="{297D34D7-ACE3-4DC9-866A-BB601572E752}"/>
    <cellStyle name="Normal 4 4 2 4 2 3" xfId="8426" xr:uid="{6A70F0BF-D7D0-4B85-B0C1-79744443D8AD}"/>
    <cellStyle name="Normal 4 4 2 4 2 3 2" xfId="18806" xr:uid="{267F612C-EEAF-43EE-B20C-E6ECA5E6DB21}"/>
    <cellStyle name="Normal 4 4 2 4 2 4" xfId="11259" xr:uid="{C6886769-9BD0-4F8E-A386-8BBF708CF0BA}"/>
    <cellStyle name="Normal 4 4 2 4 2 4 2" xfId="21639" xr:uid="{C9F7911D-DEE3-403B-83CD-E2A6C409A7AC}"/>
    <cellStyle name="Normal 4 4 2 4 2 5" xfId="23985" xr:uid="{B23B2DF9-82EF-45C7-9FBB-906912C74F17}"/>
    <cellStyle name="Normal 4 4 2 4 2 6" xfId="13907" xr:uid="{2F1045BB-53EA-4FB1-890A-6A2795B420BD}"/>
    <cellStyle name="Normal 4 4 2 4 3" xfId="2785" xr:uid="{00000000-0005-0000-0000-00002C060000}"/>
    <cellStyle name="Normal 4 4 2 4 3 2" xfId="6002" xr:uid="{95EA8E11-5537-4A68-AF65-8399F5C49F15}"/>
    <cellStyle name="Normal 4 4 2 4 3 2 2" xfId="28141" xr:uid="{68EEADF2-2AD1-47CD-95C5-623C2B15C40B}"/>
    <cellStyle name="Normal 4 4 2 4 3 2 3" xfId="15455" xr:uid="{81AC6881-060D-49E2-85F5-2E625E9E456B}"/>
    <cellStyle name="Normal 4 4 2 4 3 3" xfId="7908" xr:uid="{E3C17826-5BD3-463F-BCD5-BEEF9F957C4C}"/>
    <cellStyle name="Normal 4 4 2 4 3 3 2" xfId="18288" xr:uid="{4A831123-808B-4BCA-BC87-E889B02E29A8}"/>
    <cellStyle name="Normal 4 4 2 4 3 4" xfId="10741" xr:uid="{C684B92C-9FED-4F5B-B80A-33BD8DA70E4D}"/>
    <cellStyle name="Normal 4 4 2 4 3 4 2" xfId="21121" xr:uid="{0740E351-8637-4EB1-A9B8-E45D0364FF18}"/>
    <cellStyle name="Normal 4 4 2 4 3 5" xfId="22647" xr:uid="{771BE6F7-1616-4895-81F6-29430F4DFF5C}"/>
    <cellStyle name="Normal 4 4 2 4 3 6" xfId="13241" xr:uid="{75F1AEE9-9B4E-4585-8635-8BF605B8F223}"/>
    <cellStyle name="Normal 4 4 2 4 4" xfId="4194" xr:uid="{96BB92AC-F20C-4C4D-AE25-AF828871AFE4}"/>
    <cellStyle name="Normal 4 4 2 4 4 2" xfId="8965" xr:uid="{213E87B1-4640-4830-B3FE-2730CE3A4E12}"/>
    <cellStyle name="Normal 4 4 2 4 4 2 2" xfId="19345" xr:uid="{4732E8CE-8314-4A71-965F-4492544F64DC}"/>
    <cellStyle name="Normal 4 4 2 4 4 3" xfId="11798" xr:uid="{1E649367-FA4B-4B30-B77B-B6496126789A}"/>
    <cellStyle name="Normal 4 4 2 4 4 3 2" xfId="22178" xr:uid="{54000B27-16F5-4737-97AC-5EF6B85A6040}"/>
    <cellStyle name="Normal 4 4 2 4 4 4" xfId="23152" xr:uid="{8F9319D7-B853-4F09-B86A-AB41BD9E4F06}"/>
    <cellStyle name="Normal 4 4 2 4 4 5" xfId="16512" xr:uid="{59A15F81-D3BA-4822-93BE-A4760071BFE6}"/>
    <cellStyle name="Normal 4 4 2 4 5" xfId="5292" xr:uid="{533E2B35-FCAF-412B-9DCA-D713E1E837DA}"/>
    <cellStyle name="Normal 4 4 2 4 5 2" xfId="14590" xr:uid="{E45A6DA9-F6DD-4BE1-88EF-D73B6CBFE0B3}"/>
    <cellStyle name="Normal 4 4 2 4 6" xfId="7043" xr:uid="{7D54AB82-DC51-48D5-8538-93D0951DDF25}"/>
    <cellStyle name="Normal 4 4 2 4 6 2" xfId="17423" xr:uid="{0C0B500B-9BD5-484C-824A-61E62BE1B3F2}"/>
    <cellStyle name="Normal 4 4 2 4 7" xfId="9876" xr:uid="{35D85105-00A8-431A-98BC-D4A460429DBC}"/>
    <cellStyle name="Normal 4 4 2 4 7 2" xfId="20256" xr:uid="{A72441B9-8FDE-4736-968C-4714EBB2DBAE}"/>
    <cellStyle name="Normal 4 4 2 4 8" xfId="23944" xr:uid="{519AB3C6-84B3-4A4B-9948-7581BC858FCF}"/>
    <cellStyle name="Normal 4 4 2 4 9" xfId="12757" xr:uid="{1396107D-6352-405C-BCA7-4BC444A9CA14}"/>
    <cellStyle name="Normal 4 4 2 5" xfId="3348" xr:uid="{00000000-0005-0000-0000-00002D060000}"/>
    <cellStyle name="Normal 4 4 2 5 2" xfId="4534" xr:uid="{5E60AF2D-179F-4D24-AD54-5B7AA556A5DD}"/>
    <cellStyle name="Normal 4 4 2 5 2 2" xfId="9305" xr:uid="{35E01CA6-96A3-4431-B026-E09FEF25DB54}"/>
    <cellStyle name="Normal 4 4 2 5 2 2 2" xfId="29282" xr:uid="{C68B05B6-DAA6-4829-9645-882AF5471896}"/>
    <cellStyle name="Normal 4 4 2 5 2 2 3" xfId="19685" xr:uid="{BCAC5E27-933A-43D6-8166-3CDC64456C93}"/>
    <cellStyle name="Normal 4 4 2 5 2 3" xfId="12138" xr:uid="{0D0CE1D9-91A3-4A1B-9092-D86677B77CD0}"/>
    <cellStyle name="Normal 4 4 2 5 2 3 2" xfId="22518" xr:uid="{F63EBC74-937D-4CFC-9C04-84CE1B457986}"/>
    <cellStyle name="Normal 4 4 2 5 2 4" xfId="24128" xr:uid="{3F722632-BEB6-4346-8723-E53DF6D918A5}"/>
    <cellStyle name="Normal 4 4 2 5 2 5" xfId="16852" xr:uid="{36E94304-D19A-4F07-9B37-DC544DDD0F39}"/>
    <cellStyle name="Normal 4 4 2 5 3" xfId="6405" xr:uid="{F785735A-DF6A-4C2D-8853-2D9398843D1C}"/>
    <cellStyle name="Normal 4 4 2 5 3 2" xfId="28160" xr:uid="{4B461DD2-E85E-4D0F-A84C-F33FEE6549B2}"/>
    <cellStyle name="Normal 4 4 2 5 3 3" xfId="15974" xr:uid="{C15983D7-7394-45E1-8C77-4667DF42AD09}"/>
    <cellStyle name="Normal 4 4 2 5 4" xfId="8427" xr:uid="{5C2664CF-91DD-4A80-AE8E-2B2FB102247E}"/>
    <cellStyle name="Normal 4 4 2 5 4 2" xfId="18807" xr:uid="{312626E5-694C-4D09-8BFA-5A6B78A28534}"/>
    <cellStyle name="Normal 4 4 2 5 5" xfId="11260" xr:uid="{AE33355B-2358-4410-84AB-CD4C0EDC0107}"/>
    <cellStyle name="Normal 4 4 2 5 5 2" xfId="21640" xr:uid="{3F5C8609-160F-4530-A90A-D78FEBD4EE7D}"/>
    <cellStyle name="Normal 4 4 2 5 6" xfId="25517" xr:uid="{A9CA32F4-4CF4-4CCD-A676-7EC5AC72E217}"/>
    <cellStyle name="Normal 4 4 2 5 7" xfId="13908" xr:uid="{FF8E5222-B025-4A0F-B407-00746D92BB11}"/>
    <cellStyle name="Normal 4 4 2 6" xfId="2937" xr:uid="{00000000-0005-0000-0000-00002E060000}"/>
    <cellStyle name="Normal 4 4 2 6 2" xfId="6116" xr:uid="{5B3B8C6D-A847-46E6-9FFA-E283D1827F41}"/>
    <cellStyle name="Normal 4 4 2 6 2 2" xfId="27501" xr:uid="{256FD398-1765-4561-B83B-60BA0532852E}"/>
    <cellStyle name="Normal 4 4 2 6 2 3" xfId="15594" xr:uid="{628FFAED-D951-44EC-8EDC-07AD4BDDC531}"/>
    <cellStyle name="Normal 4 4 2 6 3" xfId="8047" xr:uid="{3159FA81-94C4-4D3A-8F13-76BF2389BBB9}"/>
    <cellStyle name="Normal 4 4 2 6 3 2" xfId="18427" xr:uid="{360F8008-33CF-4D76-82CB-D0439AE14674}"/>
    <cellStyle name="Normal 4 4 2 6 4" xfId="10880" xr:uid="{1A7917F8-51D4-4B2F-849F-B7F8A81829AD}"/>
    <cellStyle name="Normal 4 4 2 6 4 2" xfId="21260" xr:uid="{EA4F534D-6D68-42D7-98EB-6CBB0775F31C}"/>
    <cellStyle name="Normal 4 4 2 6 5" xfId="22758" xr:uid="{BE31A1BC-E09B-45D6-A853-5E4B01C10954}"/>
    <cellStyle name="Normal 4 4 2 6 6" xfId="13455" xr:uid="{AC3B5C53-4470-46C2-BD54-B93BA475B524}"/>
    <cellStyle name="Normal 4 4 2 7" xfId="2497" xr:uid="{00000000-0005-0000-0000-00002F060000}"/>
    <cellStyle name="Normal 4 4 2 7 2" xfId="5779" xr:uid="{6C89BBB6-B358-40CC-A506-DF06AF094E74}"/>
    <cellStyle name="Normal 4 4 2 7 2 2" xfId="27186" xr:uid="{AF97877D-DC51-4FD6-8AB3-CF38E2140017}"/>
    <cellStyle name="Normal 4 4 2 7 2 3" xfId="15168" xr:uid="{57C8706A-73C8-4E4E-B7B5-23D436CB38CA}"/>
    <cellStyle name="Normal 4 4 2 7 3" xfId="7621" xr:uid="{4963D2F7-C942-410B-A0FB-94E0DC35EA63}"/>
    <cellStyle name="Normal 4 4 2 7 3 2" xfId="18001" xr:uid="{EB8D888C-28AD-4A32-A8EE-59687F8BC34F}"/>
    <cellStyle name="Normal 4 4 2 7 4" xfId="10454" xr:uid="{42BE68C6-AD2C-4A30-85AC-FF0D67F7855A}"/>
    <cellStyle name="Normal 4 4 2 7 4 2" xfId="20834" xr:uid="{CB5FC10B-AC48-4DA8-A409-C02114CDE171}"/>
    <cellStyle name="Normal 4 4 2 7 5" xfId="22930" xr:uid="{FA34AF95-0BFC-4073-918E-2CF4FC4D06D4}"/>
    <cellStyle name="Normal 4 4 2 7 6" xfId="12884" xr:uid="{3372F42B-11D6-48F8-94B4-E68C129381B2}"/>
    <cellStyle name="Normal 4 4 2 8" xfId="2191" xr:uid="{00000000-0005-0000-0000-000018060000}"/>
    <cellStyle name="Normal 4 4 2 8 2" xfId="7317" xr:uid="{F821927E-FF2E-47FC-B390-71685C7CCE2B}"/>
    <cellStyle name="Normal 4 4 2 8 2 2" xfId="17697" xr:uid="{38FF1FEC-56E1-4843-B852-D3A78EC33CC7}"/>
    <cellStyle name="Normal 4 4 2 8 3" xfId="10150" xr:uid="{71790410-07D4-467B-A565-A2406DC2C56F}"/>
    <cellStyle name="Normal 4 4 2 8 3 2" xfId="20530" xr:uid="{409FBD40-5A2B-4A72-809F-EE173AC1241F}"/>
    <cellStyle name="Normal 4 4 2 8 4" xfId="23159" xr:uid="{06BF8221-A1D6-47ED-82A6-7E370277956D}"/>
    <cellStyle name="Normal 4 4 2 8 5" xfId="14864" xr:uid="{881F6974-E9F0-46E4-8294-8C2A320F09FA}"/>
    <cellStyle name="Normal 4 4 2 9" xfId="3987" xr:uid="{B16C01AD-B9E5-44C6-ADA8-D9B3921D7DFB}"/>
    <cellStyle name="Normal 4 4 2 9 2" xfId="8810" xr:uid="{281D8EDE-F9A6-43C1-9742-21DE38177E57}"/>
    <cellStyle name="Normal 4 4 2 9 2 2" xfId="19190" xr:uid="{9AEBB8E4-FDE3-413D-AA75-01417202CE90}"/>
    <cellStyle name="Normal 4 4 2 9 3" xfId="11643" xr:uid="{3267E1C4-3272-441D-8A24-461403A7F96B}"/>
    <cellStyle name="Normal 4 4 2 9 3 2" xfId="22023" xr:uid="{DDD9BDDF-AFFC-4EB4-9874-C133700B6679}"/>
    <cellStyle name="Normal 4 4 2 9 4" xfId="16357" xr:uid="{C9A5B588-EB5B-4732-9027-4843E7F14F44}"/>
    <cellStyle name="Normal 4 4 3" xfId="991" xr:uid="{00000000-0005-0000-0000-000091050000}"/>
    <cellStyle name="Normal 4 4 3 10" xfId="5293" xr:uid="{88B6DE60-D7A5-41FD-996D-110C6073BC2F}"/>
    <cellStyle name="Normal 4 4 3 10 2" xfId="14591" xr:uid="{CEA30152-4AF3-4C5C-BEAC-D06BFA565B8E}"/>
    <cellStyle name="Normal 4 4 3 11" xfId="7044" xr:uid="{2DC32E99-2A6D-4B7A-91E3-D2377718AACA}"/>
    <cellStyle name="Normal 4 4 3 11 2" xfId="17424" xr:uid="{8134CA82-294A-4E34-AA54-41DC39FEAD23}"/>
    <cellStyle name="Normal 4 4 3 12" xfId="9877" xr:uid="{A898B6A6-D9A0-49CF-843D-5A41ACD04B3E}"/>
    <cellStyle name="Normal 4 4 3 12 2" xfId="20257" xr:uid="{67DD2765-FEF1-4A0A-A1BE-F5BF3D9D41ED}"/>
    <cellStyle name="Normal 4 4 3 13" xfId="24669" xr:uid="{8E62B68A-D58A-4532-91A2-F2AF68881A4F}"/>
    <cellStyle name="Normal 4 4 3 14" xfId="12459" xr:uid="{6D09E4C8-F1C9-40F3-A072-8BF6DC8D0B70}"/>
    <cellStyle name="Normal 4 4 3 2" xfId="992" xr:uid="{00000000-0005-0000-0000-000092050000}"/>
    <cellStyle name="Normal 4 4 3 2 10" xfId="9878" xr:uid="{F255A013-70AB-4A59-8633-B48A70F454FC}"/>
    <cellStyle name="Normal 4 4 3 2 10 2" xfId="20258" xr:uid="{D28DD238-54D2-4B69-A7C1-6CE81E63D2FA}"/>
    <cellStyle name="Normal 4 4 3 2 11" xfId="24673" xr:uid="{366AD8EB-E5A1-4DD2-B560-9D07126072B4}"/>
    <cellStyle name="Normal 4 4 3 2 12" xfId="12600" xr:uid="{1D5673CB-386D-40C7-88B0-0DB1519D39A4}"/>
    <cellStyle name="Normal 4 4 3 2 2" xfId="993" xr:uid="{00000000-0005-0000-0000-000093050000}"/>
    <cellStyle name="Normal 4 4 3 2 2 2" xfId="3350" xr:uid="{00000000-0005-0000-0000-000033060000}"/>
    <cellStyle name="Normal 4 4 3 2 2 2 2" xfId="6407" xr:uid="{00633550-0CEB-489C-BF76-9FA9D44E0746}"/>
    <cellStyle name="Normal 4 4 3 2 2 2 2 2" xfId="28046" xr:uid="{107BB400-7316-403D-A324-78BEE252AE6E}"/>
    <cellStyle name="Normal 4 4 3 2 2 2 2 3" xfId="28055" xr:uid="{D4671570-37DF-4E1F-9685-441CF788607D}"/>
    <cellStyle name="Normal 4 4 3 2 2 2 2 4" xfId="15976" xr:uid="{569A8433-37B8-4B2D-BED4-516E8C1CFB99}"/>
    <cellStyle name="Normal 4 4 3 2 2 2 3" xfId="8429" xr:uid="{43432A74-8AD5-42AF-A9F2-FCAC50F97D32}"/>
    <cellStyle name="Normal 4 4 3 2 2 2 3 2" xfId="28911" xr:uid="{6D738C94-1394-421B-8925-58847C9B12F2}"/>
    <cellStyle name="Normal 4 4 3 2 2 2 3 3" xfId="18809" xr:uid="{C04674E1-32BF-4D6F-B1B9-B9F6653E7F7B}"/>
    <cellStyle name="Normal 4 4 3 2 2 2 4" xfId="11262" xr:uid="{3EDAD551-5A33-47A0-9975-2DE6BABECBDF}"/>
    <cellStyle name="Normal 4 4 3 2 2 2 4 2" xfId="21642" xr:uid="{EBB800D0-4C8B-483A-A777-005DB570AC02}"/>
    <cellStyle name="Normal 4 4 3 2 2 2 5" xfId="25192" xr:uid="{AC222BDA-295B-4B7F-9BF5-C5D478EC2486}"/>
    <cellStyle name="Normal 4 4 3 2 2 2 6" xfId="13910" xr:uid="{27E63BC5-56C9-489C-A731-AF3D82D6E2CC}"/>
    <cellStyle name="Normal 4 4 3 2 2 3" xfId="4343" xr:uid="{0C5886EB-F9A9-433B-B04A-12B1F791A654}"/>
    <cellStyle name="Normal 4 4 3 2 2 3 2" xfId="9114" xr:uid="{48B52A04-3533-40E8-BBC6-9F81FA09C7E8}"/>
    <cellStyle name="Normal 4 4 3 2 2 3 2 2" xfId="29157" xr:uid="{CC7B71A2-16DA-44FB-ABEF-A9D0EFEE69CE}"/>
    <cellStyle name="Normal 4 4 3 2 2 3 2 3" xfId="19494" xr:uid="{5F1BACCC-80CB-498D-9DAC-6A7E5380D294}"/>
    <cellStyle name="Normal 4 4 3 2 2 3 3" xfId="11947" xr:uid="{25FC1F0C-D661-4395-8501-84C4EA98AB69}"/>
    <cellStyle name="Normal 4 4 3 2 2 3 3 2" xfId="22327" xr:uid="{206E4AEB-9D88-4016-85D2-A25E338C833B}"/>
    <cellStyle name="Normal 4 4 3 2 2 3 4" xfId="23496" xr:uid="{AA8374BD-F104-48E4-8843-A94EBE10930E}"/>
    <cellStyle name="Normal 4 4 3 2 2 3 5" xfId="16661" xr:uid="{072914E5-77BE-4B58-9C08-4E51D0FBFA68}"/>
    <cellStyle name="Normal 4 4 3 2 2 4" xfId="5295" xr:uid="{26717934-BE0B-4FD6-B482-94A25175970F}"/>
    <cellStyle name="Normal 4 4 3 2 2 4 2" xfId="27802" xr:uid="{E471440A-0506-45A8-8DCF-223AF063FB8B}"/>
    <cellStyle name="Normal 4 4 3 2 2 4 3" xfId="14593" xr:uid="{58AA8BF7-CC5F-4C5B-9F16-DC942AD323E2}"/>
    <cellStyle name="Normal 4 4 3 2 2 5" xfId="7046" xr:uid="{8C01A2C2-DACA-42D4-ADB1-02790D8E85E5}"/>
    <cellStyle name="Normal 4 4 3 2 2 5 2" xfId="17426" xr:uid="{5B993106-9B55-4855-9C3B-A88708F6DFCF}"/>
    <cellStyle name="Normal 4 4 3 2 2 6" xfId="9879" xr:uid="{9BCF11DB-9CF6-4244-8DF9-783DEDCCADDA}"/>
    <cellStyle name="Normal 4 4 3 2 2 6 2" xfId="20259" xr:uid="{56E7D71D-6185-4232-B67F-A7EC19DCE073}"/>
    <cellStyle name="Normal 4 4 3 2 2 7" xfId="24304" xr:uid="{7A7012E4-D9D2-45AE-B5A2-4FCEDA725ACA}"/>
    <cellStyle name="Normal 4 4 3 2 2 8" xfId="13246" xr:uid="{64D362F5-1611-4AC2-AE01-8C579BB6751B}"/>
    <cellStyle name="Normal 4 4 3 2 3" xfId="3351" xr:uid="{00000000-0005-0000-0000-000034060000}"/>
    <cellStyle name="Normal 4 4 3 2 3 2" xfId="4535" xr:uid="{2A0F3A8C-4A5A-47EC-ACD2-D50F6D6C82F7}"/>
    <cellStyle name="Normal 4 4 3 2 3 2 2" xfId="9306" xr:uid="{386CECEE-1C2B-4675-9F80-8A8AAECC8B6F}"/>
    <cellStyle name="Normal 4 4 3 2 3 2 2 2" xfId="29283" xr:uid="{62E6EE81-F264-4690-B08D-D11F23B9190D}"/>
    <cellStyle name="Normal 4 4 3 2 3 2 2 3" xfId="19686" xr:uid="{EFA10093-6DA2-4B7C-80EA-DD8CD4FA7702}"/>
    <cellStyle name="Normal 4 4 3 2 3 2 3" xfId="12139" xr:uid="{F280EA41-8078-48B8-A463-73C033571C38}"/>
    <cellStyle name="Normal 4 4 3 2 3 2 3 2" xfId="22519" xr:uid="{3D09AA19-0E66-4EB2-A359-633324598582}"/>
    <cellStyle name="Normal 4 4 3 2 3 2 4" xfId="24812" xr:uid="{952D9C29-925D-4A29-8664-70B026A402B6}"/>
    <cellStyle name="Normal 4 4 3 2 3 2 5" xfId="16853" xr:uid="{C02EC18D-4EC3-4EB0-B8D4-17E8B5FDB6EA}"/>
    <cellStyle name="Normal 4 4 3 2 3 3" xfId="6408" xr:uid="{91A91A5F-D051-4EBF-9066-F692AF96864B}"/>
    <cellStyle name="Normal 4 4 3 2 3 3 2" xfId="27553" xr:uid="{C9E2869B-EC75-4687-95C0-6BE5BB5077ED}"/>
    <cellStyle name="Normal 4 4 3 2 3 3 3" xfId="15977" xr:uid="{D4A3621A-2D8E-4B11-9F92-F68142AEBBDA}"/>
    <cellStyle name="Normal 4 4 3 2 3 4" xfId="8430" xr:uid="{A0F448F4-0E27-4CD4-BA2E-E84BC0C84681}"/>
    <cellStyle name="Normal 4 4 3 2 3 4 2" xfId="18810" xr:uid="{4B0F16B0-9C06-4C83-AD89-0D17C2242C3F}"/>
    <cellStyle name="Normal 4 4 3 2 3 5" xfId="11263" xr:uid="{7DF33F54-5FDB-44FE-9057-7B6E59DA09A5}"/>
    <cellStyle name="Normal 4 4 3 2 3 5 2" xfId="21643" xr:uid="{3754B178-E58F-47DB-A78C-F96880072886}"/>
    <cellStyle name="Normal 4 4 3 2 3 6" xfId="23030" xr:uid="{CA007D25-6172-437D-A65E-BFAE886AC180}"/>
    <cellStyle name="Normal 4 4 3 2 3 7" xfId="13911" xr:uid="{BB4D16E7-B394-45F0-AFD2-45F403903763}"/>
    <cellStyle name="Normal 4 4 3 2 4" xfId="3349" xr:uid="{00000000-0005-0000-0000-000035060000}"/>
    <cellStyle name="Normal 4 4 3 2 4 2" xfId="6406" xr:uid="{E1D61AF0-110C-4A7F-A9D6-B3B628E21F99}"/>
    <cellStyle name="Normal 4 4 3 2 4 2 2" xfId="28568" xr:uid="{E915782A-F4DA-4A59-9F00-74A4A8A56104}"/>
    <cellStyle name="Normal 4 4 3 2 4 2 3" xfId="15975" xr:uid="{7C31119E-A159-4E6B-8ADB-126245A31818}"/>
    <cellStyle name="Normal 4 4 3 2 4 3" xfId="8428" xr:uid="{8EE90E21-299B-47B2-A2F4-C7BFE3DD8AAD}"/>
    <cellStyle name="Normal 4 4 3 2 4 3 2" xfId="18808" xr:uid="{7AA1D0A5-007E-4050-9A9B-72623895D301}"/>
    <cellStyle name="Normal 4 4 3 2 4 4" xfId="11261" xr:uid="{94D5D4E3-3608-46BD-B574-85ECE77FAC8E}"/>
    <cellStyle name="Normal 4 4 3 2 4 4 2" xfId="21641" xr:uid="{3EDEE02D-59D4-47A9-9F5E-D57F2BAEF8D7}"/>
    <cellStyle name="Normal 4 4 3 2 4 5" xfId="24726" xr:uid="{D696B5D4-4C25-48F6-A7D7-B57F18260A53}"/>
    <cellStyle name="Normal 4 4 3 2 4 6" xfId="13909" xr:uid="{B03E9160-65CA-4ED8-8AEF-3BE7EC556657}"/>
    <cellStyle name="Normal 4 4 3 2 5" xfId="2534" xr:uid="{00000000-0005-0000-0000-000036060000}"/>
    <cellStyle name="Normal 4 4 3 2 5 2" xfId="5807" xr:uid="{D4BF47C8-FF73-444E-81E2-7F182E7B0AC6}"/>
    <cellStyle name="Normal 4 4 3 2 5 2 2" xfId="26996" xr:uid="{F6291A55-DD33-42BA-BA02-ED344CCDFB28}"/>
    <cellStyle name="Normal 4 4 3 2 5 2 3" xfId="15205" xr:uid="{79871B39-F309-4A30-AD38-F63F5787752B}"/>
    <cellStyle name="Normal 4 4 3 2 5 3" xfId="7658" xr:uid="{58CC0819-D813-425A-973A-3EEEAF1A1778}"/>
    <cellStyle name="Normal 4 4 3 2 5 3 2" xfId="18038" xr:uid="{6EA1ED6B-715D-48FC-A3CB-64B3312C0AA3}"/>
    <cellStyle name="Normal 4 4 3 2 5 4" xfId="10491" xr:uid="{81719869-DC8F-4F37-ABC0-DE4BF813ED34}"/>
    <cellStyle name="Normal 4 4 3 2 5 4 2" xfId="20871" xr:uid="{B8068C4B-6753-42D6-B3E8-27426EE0C0F6}"/>
    <cellStyle name="Normal 4 4 3 2 5 5" xfId="24540" xr:uid="{A318FF14-026E-45A3-A70F-1A2111E853AF}"/>
    <cellStyle name="Normal 4 4 3 2 5 6" xfId="12921" xr:uid="{09E791B4-3C1F-4420-BF75-EC5501BDD391}"/>
    <cellStyle name="Normal 4 4 3 2 6" xfId="2367" xr:uid="{00000000-0005-0000-0000-000031060000}"/>
    <cellStyle name="Normal 4 4 3 2 6 2" xfId="7493" xr:uid="{192012FC-A505-4340-98FE-A3126E95501E}"/>
    <cellStyle name="Normal 4 4 3 2 6 2 2" xfId="17873" xr:uid="{03111FB6-39A8-451B-96F2-72E8DD23A6B9}"/>
    <cellStyle name="Normal 4 4 3 2 6 3" xfId="10326" xr:uid="{904AECDB-464E-4755-BE19-8F70B5547D5C}"/>
    <cellStyle name="Normal 4 4 3 2 6 3 2" xfId="20706" xr:uid="{CFB0C1BB-A858-4141-8C35-EE59CCB35971}"/>
    <cellStyle name="Normal 4 4 3 2 6 4" xfId="25586" xr:uid="{432B12DE-9603-4960-A1BB-3A86AE412E29}"/>
    <cellStyle name="Normal 4 4 3 2 6 5" xfId="15040" xr:uid="{B0DAF18C-3B61-444C-889B-8081FD024C30}"/>
    <cellStyle name="Normal 4 4 3 2 7" xfId="3902" xr:uid="{6225CC75-CA53-4133-8BE5-2959BE0A2A54}"/>
    <cellStyle name="Normal 4 4 3 2 7 2" xfId="8733" xr:uid="{650C195F-1910-4E5D-9E1B-E17080A82A8C}"/>
    <cellStyle name="Normal 4 4 3 2 7 2 2" xfId="19113" xr:uid="{39532BFA-4E0E-4D98-8650-C1361F182236}"/>
    <cellStyle name="Normal 4 4 3 2 7 3" xfId="11566" xr:uid="{FE4574BF-3DA2-426C-8908-083B65F401C2}"/>
    <cellStyle name="Normal 4 4 3 2 7 3 2" xfId="21946" xr:uid="{3CE25913-3A01-4CB2-95CD-67E3AF59AB1A}"/>
    <cellStyle name="Normal 4 4 3 2 7 4" xfId="16280" xr:uid="{8394EDD0-2244-44D5-BD54-BA89D120D19C}"/>
    <cellStyle name="Normal 4 4 3 2 8" xfId="5294" xr:uid="{CC0C7A1D-A8E1-4FAD-A9D6-DBDD1C0D7E69}"/>
    <cellStyle name="Normal 4 4 3 2 8 2" xfId="14592" xr:uid="{A9B60DA8-CCEB-4E20-8F16-DFEB8FE5C967}"/>
    <cellStyle name="Normal 4 4 3 2 9" xfId="7045" xr:uid="{4B57BBD0-EBA8-4E97-B741-1C10AE2A913B}"/>
    <cellStyle name="Normal 4 4 3 2 9 2" xfId="17425" xr:uid="{6A3E1E8E-7DFE-4F85-8B1D-A88865591F12}"/>
    <cellStyle name="Normal 4 4 3 3" xfId="994" xr:uid="{00000000-0005-0000-0000-000094050000}"/>
    <cellStyle name="Normal 4 4 3 3 10" xfId="22807" xr:uid="{987EE5FF-8B79-4E53-A401-27689ED6ACC7}"/>
    <cellStyle name="Normal 4 4 3 3 11" xfId="12758" xr:uid="{5F98A08F-7AEE-4A90-BF5A-5E6C2B3C6D77}"/>
    <cellStyle name="Normal 4 4 3 3 2" xfId="2789" xr:uid="{00000000-0005-0000-0000-000038060000}"/>
    <cellStyle name="Normal 4 4 3 3 2 2" xfId="3353" xr:uid="{00000000-0005-0000-0000-000039060000}"/>
    <cellStyle name="Normal 4 4 3 3 2 2 2" xfId="6410" xr:uid="{F0D7B8CE-5989-4B44-A11D-6BE5EE023DAE}"/>
    <cellStyle name="Normal 4 4 3 3 2 2 2 2" xfId="26310" xr:uid="{20ECE3AB-95E1-4C72-8547-E6DAA8F39BBE}"/>
    <cellStyle name="Normal 4 4 3 3 2 2 2 3" xfId="15979" xr:uid="{8E92EA97-8D72-4EEE-A896-10989C13FA8E}"/>
    <cellStyle name="Normal 4 4 3 3 2 2 3" xfId="8432" xr:uid="{D7890BE3-5F25-4868-9459-F482288A4646}"/>
    <cellStyle name="Normal 4 4 3 3 2 2 3 2" xfId="18812" xr:uid="{266E21A7-4E13-495B-9688-0FE00F07C4C2}"/>
    <cellStyle name="Normal 4 4 3 3 2 2 4" xfId="11265" xr:uid="{6B8BCF1B-AAD3-4E3A-B2FC-149DEA071F0B}"/>
    <cellStyle name="Normal 4 4 3 3 2 2 4 2" xfId="21645" xr:uid="{CA266A13-83DD-4E1A-8451-05463928871A}"/>
    <cellStyle name="Normal 4 4 3 3 2 2 5" xfId="24322" xr:uid="{5C4AF685-1C8F-44AD-A0D2-86B37A4B3AE6}"/>
    <cellStyle name="Normal 4 4 3 3 2 2 6" xfId="13913" xr:uid="{CAC97086-7938-48DA-894B-B82DA6F61B8B}"/>
    <cellStyle name="Normal 4 4 3 3 2 3" xfId="4344" xr:uid="{9B92228C-3E74-489C-8801-556384B30F1A}"/>
    <cellStyle name="Normal 4 4 3 3 2 3 2" xfId="9115" xr:uid="{DDADC91D-FC06-4187-AE2E-AF80FDA92CF5}"/>
    <cellStyle name="Normal 4 4 3 3 2 3 2 2" xfId="29158" xr:uid="{89767C29-DD53-4656-9EB4-8C1FAE3C4C6D}"/>
    <cellStyle name="Normal 4 4 3 3 2 3 2 3" xfId="19495" xr:uid="{14738460-639F-4038-8F22-F3168F19F5A3}"/>
    <cellStyle name="Normal 4 4 3 3 2 3 3" xfId="11948" xr:uid="{C13D50FA-4882-4268-B2A3-32EA8066D09C}"/>
    <cellStyle name="Normal 4 4 3 3 2 3 3 2" xfId="22328" xr:uid="{276D7538-C8F0-4F78-ACF2-D991DFD3DB63}"/>
    <cellStyle name="Normal 4 4 3 3 2 3 4" xfId="25487" xr:uid="{87FF3322-4FC3-4053-A1F2-F8EFC4AAE8BF}"/>
    <cellStyle name="Normal 4 4 3 3 2 3 5" xfId="16662" xr:uid="{64F5A6FE-B27C-419C-8DAC-DD7DEEE8DD7E}"/>
    <cellStyle name="Normal 4 4 3 3 2 4" xfId="6006" xr:uid="{DC03F221-C779-438F-B08A-301AB2C51A32}"/>
    <cellStyle name="Normal 4 4 3 3 2 4 2" xfId="26752" xr:uid="{7E56A677-DD69-4423-A87C-C38E81CDF76C}"/>
    <cellStyle name="Normal 4 4 3 3 2 4 3" xfId="15459" xr:uid="{8CE8E04D-DABA-4F74-A4D7-17932519216B}"/>
    <cellStyle name="Normal 4 4 3 3 2 5" xfId="7912" xr:uid="{135AA85E-B505-4979-8CFE-8F669DFB904C}"/>
    <cellStyle name="Normal 4 4 3 3 2 5 2" xfId="18292" xr:uid="{9C6875CF-756F-4369-917A-1465F7590E8E}"/>
    <cellStyle name="Normal 4 4 3 3 2 6" xfId="10745" xr:uid="{81E31FC3-9B90-4324-A081-8B029DE02FBB}"/>
    <cellStyle name="Normal 4 4 3 3 2 6 2" xfId="21125" xr:uid="{BB59E8E2-2876-44B8-9E50-3A0D9FDF678F}"/>
    <cellStyle name="Normal 4 4 3 3 2 7" xfId="24538" xr:uid="{D0303B1B-2F01-471D-8F33-C7270CAF9253}"/>
    <cellStyle name="Normal 4 4 3 3 2 8" xfId="13247" xr:uid="{173229FF-8CBC-415F-9F70-A0EEEACE8ADD}"/>
    <cellStyle name="Normal 4 4 3 3 3" xfId="3354" xr:uid="{00000000-0005-0000-0000-00003A060000}"/>
    <cellStyle name="Normal 4 4 3 3 3 2" xfId="4536" xr:uid="{2AF32572-1D55-4043-826F-337A7D3BA8CE}"/>
    <cellStyle name="Normal 4 4 3 3 3 2 2" xfId="9307" xr:uid="{45D872CE-A08D-46C5-A3DD-CDA2BF6CAC57}"/>
    <cellStyle name="Normal 4 4 3 3 3 2 2 2" xfId="29284" xr:uid="{CE6FA758-4B8B-4C6D-806B-8AE678C81868}"/>
    <cellStyle name="Normal 4 4 3 3 3 2 2 3" xfId="19687" xr:uid="{44E12208-224C-4FDB-A214-4B6F69A1F655}"/>
    <cellStyle name="Normal 4 4 3 3 3 2 3" xfId="12140" xr:uid="{52809B32-C92D-4190-AB94-36EA9F3C327D}"/>
    <cellStyle name="Normal 4 4 3 3 3 2 3 2" xfId="22520" xr:uid="{45274F09-A6A6-4C4A-90F6-70E767FA7A66}"/>
    <cellStyle name="Normal 4 4 3 3 3 2 4" xfId="24207" xr:uid="{756062A5-B80E-49F4-AFE4-CD7C99C58703}"/>
    <cellStyle name="Normal 4 4 3 3 3 2 5" xfId="16854" xr:uid="{91FE53EC-E4A0-4C39-AE05-CD1981029634}"/>
    <cellStyle name="Normal 4 4 3 3 3 3" xfId="6411" xr:uid="{EA003898-62FC-4629-B6C3-D855DEF0542D}"/>
    <cellStyle name="Normal 4 4 3 3 3 3 2" xfId="27034" xr:uid="{EB7ADEE8-6F10-447A-9F5D-DBF7D9E7F011}"/>
    <cellStyle name="Normal 4 4 3 3 3 3 3" xfId="15980" xr:uid="{4F70E156-9B38-42D4-8E18-B4690DD41064}"/>
    <cellStyle name="Normal 4 4 3 3 3 4" xfId="8433" xr:uid="{28892803-79E2-452F-90CA-6BC77CF0B8F1}"/>
    <cellStyle name="Normal 4 4 3 3 3 4 2" xfId="18813" xr:uid="{F25BF1F6-DAE9-4182-B9D8-83B852976089}"/>
    <cellStyle name="Normal 4 4 3 3 3 5" xfId="11266" xr:uid="{A07FF229-102F-4CE4-B5BB-201F868E9851}"/>
    <cellStyle name="Normal 4 4 3 3 3 5 2" xfId="21646" xr:uid="{9572FE2A-D274-485D-A855-286B92CDED99}"/>
    <cellStyle name="Normal 4 4 3 3 3 6" xfId="24688" xr:uid="{6416F198-8AD4-4B3A-9F17-CEEADF7E3048}"/>
    <cellStyle name="Normal 4 4 3 3 3 7" xfId="13914" xr:uid="{7B4F3DE0-9FDC-4221-AD6B-EE360D26973C}"/>
    <cellStyle name="Normal 4 4 3 3 4" xfId="3352" xr:uid="{00000000-0005-0000-0000-00003B060000}"/>
    <cellStyle name="Normal 4 4 3 3 4 2" xfId="6409" xr:uid="{6A58AA44-063B-43CE-B4FE-985CDAE9F865}"/>
    <cellStyle name="Normal 4 4 3 3 4 2 2" xfId="27092" xr:uid="{01FB4A3D-7480-408E-ABA8-EF7662A5402B}"/>
    <cellStyle name="Normal 4 4 3 3 4 2 3" xfId="15978" xr:uid="{A73A6EF9-151F-4F93-AD08-B5DD39728763}"/>
    <cellStyle name="Normal 4 4 3 3 4 3" xfId="8431" xr:uid="{CF293C32-F919-4C58-AC3E-3E5AB26D8B3C}"/>
    <cellStyle name="Normal 4 4 3 3 4 3 2" xfId="18811" xr:uid="{477A468F-C2D5-4456-890A-FF41B7654703}"/>
    <cellStyle name="Normal 4 4 3 3 4 4" xfId="11264" xr:uid="{A039E16B-631D-427E-895C-CBABD9D4E697}"/>
    <cellStyle name="Normal 4 4 3 3 4 4 2" xfId="21644" xr:uid="{47BDA3F0-6F5E-462A-BC6D-126B47833054}"/>
    <cellStyle name="Normal 4 4 3 3 4 5" xfId="24363" xr:uid="{9538830B-933E-45F1-BC65-9663407F486D}"/>
    <cellStyle name="Normal 4 4 3 3 4 6" xfId="13912" xr:uid="{93F374F6-97EE-4EBD-99B3-147461753B05}"/>
    <cellStyle name="Normal 4 4 3 3 5" xfId="2636" xr:uid="{00000000-0005-0000-0000-00003C060000}"/>
    <cellStyle name="Normal 4 4 3 3 5 2" xfId="5897" xr:uid="{63CA9AAF-F898-4537-8DBE-380FD52EA124}"/>
    <cellStyle name="Normal 4 4 3 3 5 2 2" xfId="25897" xr:uid="{5187551B-F931-4F3F-9206-E053730CE909}"/>
    <cellStyle name="Normal 4 4 3 3 5 2 3" xfId="15307" xr:uid="{961BEBA4-5A1C-4407-BA52-D43019A5E04F}"/>
    <cellStyle name="Normal 4 4 3 3 5 3" xfId="7760" xr:uid="{C6EFDBEE-700F-410E-BB09-BCD1CE215D15}"/>
    <cellStyle name="Normal 4 4 3 3 5 3 2" xfId="18140" xr:uid="{552287C7-C581-4E88-BBC5-A50C28782E2B}"/>
    <cellStyle name="Normal 4 4 3 3 5 4" xfId="10593" xr:uid="{DAA8BED5-C170-49E3-AC82-37DBA6B62B26}"/>
    <cellStyle name="Normal 4 4 3 3 5 4 2" xfId="20973" xr:uid="{7E5C18AC-3CCD-4195-B99A-712E5F5B6083}"/>
    <cellStyle name="Normal 4 4 3 3 5 5" xfId="22810" xr:uid="{7D0DEE30-7119-4E67-838F-7CD9460FC46C}"/>
    <cellStyle name="Normal 4 4 3 3 5 6" xfId="13024" xr:uid="{24990CB0-AC00-47D7-8D6B-73BD6DB6B8DC}"/>
    <cellStyle name="Normal 4 4 3 3 6" xfId="4195" xr:uid="{F8050C67-3479-48F0-B876-AD9FA46BA241}"/>
    <cellStyle name="Normal 4 4 3 3 6 2" xfId="8966" xr:uid="{93D58050-9847-47E1-A557-62177E9B5932}"/>
    <cellStyle name="Normal 4 4 3 3 6 2 2" xfId="19346" xr:uid="{98EFF169-CDEC-4076-B940-C5FA2B85906C}"/>
    <cellStyle name="Normal 4 4 3 3 6 3" xfId="11799" xr:uid="{F09FD3D1-DFD5-4556-90D5-D910BA727AD6}"/>
    <cellStyle name="Normal 4 4 3 3 6 3 2" xfId="22179" xr:uid="{E36F1620-3757-4F53-B69F-A9FF7618A73E}"/>
    <cellStyle name="Normal 4 4 3 3 6 4" xfId="24370" xr:uid="{8EE0D10C-BDC4-4D48-970D-E5DE062DDB5A}"/>
    <cellStyle name="Normal 4 4 3 3 6 5" xfId="16513" xr:uid="{72836CC3-ABF1-40C5-A4D5-2351DEC11668}"/>
    <cellStyle name="Normal 4 4 3 3 7" xfId="5296" xr:uid="{5803F386-E0DE-4418-9726-4CE82A63EF34}"/>
    <cellStyle name="Normal 4 4 3 3 7 2" xfId="14594" xr:uid="{74767BF4-0B8F-4645-BCD0-84EFEFF6D25E}"/>
    <cellStyle name="Normal 4 4 3 3 8" xfId="7047" xr:uid="{013B7FAA-C254-48DA-BE9F-BA80F3E2D199}"/>
    <cellStyle name="Normal 4 4 3 3 8 2" xfId="17427" xr:uid="{CC2020D9-9169-4658-A4C8-416E8A9C78A1}"/>
    <cellStyle name="Normal 4 4 3 3 9" xfId="9880" xr:uid="{EAFE72B4-CD0F-40A2-97A0-4393DEC9A480}"/>
    <cellStyle name="Normal 4 4 3 3 9 2" xfId="20260" xr:uid="{7041593E-E7E2-47B3-9CA6-05347C57A4CB}"/>
    <cellStyle name="Normal 4 4 3 4" xfId="995" xr:uid="{00000000-0005-0000-0000-000095050000}"/>
    <cellStyle name="Normal 4 4 3 4 2" xfId="3355" xr:uid="{00000000-0005-0000-0000-00003E060000}"/>
    <cellStyle name="Normal 4 4 3 4 2 2" xfId="6412" xr:uid="{7251E840-34B1-4638-AC6A-DA67EA434AB4}"/>
    <cellStyle name="Normal 4 4 3 4 2 2 2" xfId="26059" xr:uid="{627FC662-B7FB-4583-9C2B-9F337F31DCAE}"/>
    <cellStyle name="Normal 4 4 3 4 2 2 3" xfId="15981" xr:uid="{AE59D1FA-1A30-4209-96F1-FC197317C669}"/>
    <cellStyle name="Normal 4 4 3 4 2 3" xfId="8434" xr:uid="{5FF22C8E-A8CA-4C6B-B4FA-1490ED4E47C3}"/>
    <cellStyle name="Normal 4 4 3 4 2 3 2" xfId="18814" xr:uid="{0686A48E-2A88-4628-8EFC-A49CE885F430}"/>
    <cellStyle name="Normal 4 4 3 4 2 4" xfId="11267" xr:uid="{167CC1D2-CD4C-4712-A33D-4E588DE42570}"/>
    <cellStyle name="Normal 4 4 3 4 2 4 2" xfId="21647" xr:uid="{0F4F9595-CB11-459A-9B40-40764B12B937}"/>
    <cellStyle name="Normal 4 4 3 4 2 5" xfId="23484" xr:uid="{B004CFA2-89DD-4179-9F8C-5BDF9FA7BDC5}"/>
    <cellStyle name="Normal 4 4 3 4 2 6" xfId="13915" xr:uid="{944A871A-516B-42FA-94EF-A5BB54FDED7E}"/>
    <cellStyle name="Normal 4 4 3 4 3" xfId="4342" xr:uid="{7D4F83D3-ACB9-40A9-BBF0-BFDC42BC3647}"/>
    <cellStyle name="Normal 4 4 3 4 3 2" xfId="9113" xr:uid="{8B672895-02F4-46D7-BB07-6191B75ECEC7}"/>
    <cellStyle name="Normal 4 4 3 4 3 2 2" xfId="29156" xr:uid="{A8188E99-EE5E-42EB-9D07-DBEA1FB140BD}"/>
    <cellStyle name="Normal 4 4 3 4 3 2 3" xfId="19493" xr:uid="{9E0D9D45-A637-47A1-9D94-DEA945466858}"/>
    <cellStyle name="Normal 4 4 3 4 3 3" xfId="11946" xr:uid="{C37B62D0-5209-4909-91FD-D300A2FB3891}"/>
    <cellStyle name="Normal 4 4 3 4 3 3 2" xfId="22326" xr:uid="{B968BC1A-6B8E-47ED-8584-A864CEFD6B6E}"/>
    <cellStyle name="Normal 4 4 3 4 3 4" xfId="23223" xr:uid="{E16F06DC-0EB0-4FC7-9607-F13D9592841D}"/>
    <cellStyle name="Normal 4 4 3 4 3 5" xfId="16660" xr:uid="{44126946-98A6-4740-950A-C7DA3BB4B45B}"/>
    <cellStyle name="Normal 4 4 3 4 4" xfId="5297" xr:uid="{B0EF2E6D-81B5-48F8-B5FD-D81DFC1CB626}"/>
    <cellStyle name="Normal 4 4 3 4 4 2" xfId="28042" xr:uid="{6482ACAE-82B8-439A-9FFC-FDEEFD39B253}"/>
    <cellStyle name="Normal 4 4 3 4 4 3" xfId="14595" xr:uid="{05C94D4E-4FFF-4497-9FCE-11AB953A9D8B}"/>
    <cellStyle name="Normal 4 4 3 4 5" xfId="7048" xr:uid="{169A6ED1-AF28-4045-B936-96D7BAF9625C}"/>
    <cellStyle name="Normal 4 4 3 4 5 2" xfId="17428" xr:uid="{55477A33-839D-48A0-B2A9-85A0FB0C2238}"/>
    <cellStyle name="Normal 4 4 3 4 6" xfId="9881" xr:uid="{196C6DFC-AC44-49BA-89EA-E03915D11B78}"/>
    <cellStyle name="Normal 4 4 3 4 6 2" xfId="20261" xr:uid="{5DFA6B1E-FEC9-426B-83FA-6CDD2B651B13}"/>
    <cellStyle name="Normal 4 4 3 4 7" xfId="24156" xr:uid="{679951C8-21CD-4A49-8DEB-8C20A8418E6C}"/>
    <cellStyle name="Normal 4 4 3 4 8" xfId="13245" xr:uid="{BFC39E2A-444A-4AC8-87C8-4CEB439C1644}"/>
    <cellStyle name="Normal 4 4 3 5" xfId="3356" xr:uid="{00000000-0005-0000-0000-00003F060000}"/>
    <cellStyle name="Normal 4 4 3 5 2" xfId="4537" xr:uid="{8A1DAF0E-EF1C-4E08-A67F-6C06BB375A4D}"/>
    <cellStyle name="Normal 4 4 3 5 2 2" xfId="9308" xr:uid="{CAD5FF71-949E-40AB-9FA0-088DF4BD839F}"/>
    <cellStyle name="Normal 4 4 3 5 2 2 2" xfId="29285" xr:uid="{04BB506C-2A71-4BFD-9845-6C9AA9AF36AB}"/>
    <cellStyle name="Normal 4 4 3 5 2 2 3" xfId="19688" xr:uid="{1F201D51-087C-4219-9FA9-38A39C07136D}"/>
    <cellStyle name="Normal 4 4 3 5 2 3" xfId="12141" xr:uid="{99908F6F-0D6F-4271-9A75-E206ECA258FF}"/>
    <cellStyle name="Normal 4 4 3 5 2 3 2" xfId="22521" xr:uid="{CB2EB327-0AD0-446F-9664-EBA463D847E2}"/>
    <cellStyle name="Normal 4 4 3 5 2 4" xfId="25265" xr:uid="{59F5CA62-8120-4F2C-82A0-5045539D4C2C}"/>
    <cellStyle name="Normal 4 4 3 5 2 5" xfId="16855" xr:uid="{A7B407D5-A51A-41A0-9711-DBE7947E463E}"/>
    <cellStyle name="Normal 4 4 3 5 3" xfId="6413" xr:uid="{CB4A76D2-9AF0-432D-8C48-8A7BB9C8B18C}"/>
    <cellStyle name="Normal 4 4 3 5 3 2" xfId="27156" xr:uid="{0269E9CC-6336-44C0-9176-1025DBB3DCDF}"/>
    <cellStyle name="Normal 4 4 3 5 3 3" xfId="15982" xr:uid="{93FFE143-70C4-48D4-B0A9-0885E9789A11}"/>
    <cellStyle name="Normal 4 4 3 5 4" xfId="8435" xr:uid="{C59EB907-09EE-4AF8-9019-C46D350EC7AB}"/>
    <cellStyle name="Normal 4 4 3 5 4 2" xfId="18815" xr:uid="{6EC7306D-7F0A-4B8B-A8F4-A2A7C560959F}"/>
    <cellStyle name="Normal 4 4 3 5 5" xfId="11268" xr:uid="{BD58CF5E-C3B1-4856-902E-79D56DF7931B}"/>
    <cellStyle name="Normal 4 4 3 5 5 2" xfId="21648" xr:uid="{CE9BBF40-A647-4A2F-8447-89D4B662BB27}"/>
    <cellStyle name="Normal 4 4 3 5 6" xfId="23882" xr:uid="{A113E34D-D55D-4C94-B3BC-F05EF30CC8D4}"/>
    <cellStyle name="Normal 4 4 3 5 7" xfId="13916" xr:uid="{22523A95-0F8B-4172-A2CD-B835B020C780}"/>
    <cellStyle name="Normal 4 4 3 6" xfId="2938" xr:uid="{00000000-0005-0000-0000-000040060000}"/>
    <cellStyle name="Normal 4 4 3 6 2" xfId="6117" xr:uid="{DAC4F8C5-D0B8-4672-83B5-E618AEE1E164}"/>
    <cellStyle name="Normal 4 4 3 6 2 2" xfId="26026" xr:uid="{43F22F43-3278-459A-86F1-BF6E3EF45ED3}"/>
    <cellStyle name="Normal 4 4 3 6 2 3" xfId="15595" xr:uid="{4A0DFF66-2F17-4F1E-85EE-1F4F98DB0015}"/>
    <cellStyle name="Normal 4 4 3 6 3" xfId="8048" xr:uid="{94716FC5-8F13-4058-8889-0545E749DA1E}"/>
    <cellStyle name="Normal 4 4 3 6 3 2" xfId="18428" xr:uid="{F8B88A64-3EF7-435B-A3AD-B277C67767EB}"/>
    <cellStyle name="Normal 4 4 3 6 4" xfId="10881" xr:uid="{C89B3736-DD14-48BD-9BEE-2E04D4FFF3F3}"/>
    <cellStyle name="Normal 4 4 3 6 4 2" xfId="21261" xr:uid="{DB4FBF38-5967-4781-80B6-28D8D153C6A8}"/>
    <cellStyle name="Normal 4 4 3 6 5" xfId="25210" xr:uid="{8363F849-2C9F-40E3-ADF2-CEAC733F65BD}"/>
    <cellStyle name="Normal 4 4 3 6 6" xfId="13456" xr:uid="{B2CBB650-F62F-4F3D-9ED1-D997039E7260}"/>
    <cellStyle name="Normal 4 4 3 7" xfId="2474" xr:uid="{00000000-0005-0000-0000-000041060000}"/>
    <cellStyle name="Normal 4 4 3 7 2" xfId="5761" xr:uid="{04F4AD66-B574-4C00-A1F1-8D40955AE931}"/>
    <cellStyle name="Normal 4 4 3 7 2 2" xfId="27724" xr:uid="{05E38D40-B47F-4473-95C7-E575DD5E21BF}"/>
    <cellStyle name="Normal 4 4 3 7 2 3" xfId="15145" xr:uid="{E55ACBE3-7A92-459B-BB2E-4901B83E95AC}"/>
    <cellStyle name="Normal 4 4 3 7 3" xfId="7598" xr:uid="{C573B88B-0CEC-432B-9DC8-08DC4E6E5C0A}"/>
    <cellStyle name="Normal 4 4 3 7 3 2" xfId="17978" xr:uid="{2302D6E8-5E33-4D96-A441-5E5C58D74428}"/>
    <cellStyle name="Normal 4 4 3 7 4" xfId="10431" xr:uid="{221AB999-3A8B-4ACE-BD55-0D81C441226A}"/>
    <cellStyle name="Normal 4 4 3 7 4 2" xfId="20811" xr:uid="{5D18B6B0-C345-43D1-ACE3-D4A698FC58C5}"/>
    <cellStyle name="Normal 4 4 3 7 5" xfId="25515" xr:uid="{5D7CF3EF-018B-418A-9426-0D93F1C34BEF}"/>
    <cellStyle name="Normal 4 4 3 7 6" xfId="12861" xr:uid="{95CACAF6-1DCB-4CE2-8C6F-C5861D75F36F}"/>
    <cellStyle name="Normal 4 4 3 8" xfId="2228" xr:uid="{00000000-0005-0000-0000-000030060000}"/>
    <cellStyle name="Normal 4 4 3 8 2" xfId="7354" xr:uid="{6A905C87-9A3B-4A07-AB8A-4890593BF642}"/>
    <cellStyle name="Normal 4 4 3 8 2 2" xfId="17734" xr:uid="{543C0C35-BFED-4A8C-A94F-D63E5B9AE1FA}"/>
    <cellStyle name="Normal 4 4 3 8 3" xfId="10187" xr:uid="{7C8E4474-2D02-499F-823F-221C6F1866F6}"/>
    <cellStyle name="Normal 4 4 3 8 3 2" xfId="20567" xr:uid="{4F0ADA6F-04D7-4078-B371-BEF3B5039476}"/>
    <cellStyle name="Normal 4 4 3 8 4" xfId="25375" xr:uid="{5C1437F5-D43E-4C9A-B2CD-ED81A8DDE73B}"/>
    <cellStyle name="Normal 4 4 3 8 5" xfId="14901" xr:uid="{78FD2DB4-8E45-4A7F-8A47-5460CDF24FEC}"/>
    <cellStyle name="Normal 4 4 3 9" xfId="3988" xr:uid="{E3EF4A25-2BD2-4977-A5C2-BF07C1113585}"/>
    <cellStyle name="Normal 4 4 3 9 2" xfId="8811" xr:uid="{E3390F32-FEB1-4383-9E9C-3691EC5FFFA9}"/>
    <cellStyle name="Normal 4 4 3 9 2 2" xfId="19191" xr:uid="{9CAA230E-3855-44C1-A67D-E17285B6D908}"/>
    <cellStyle name="Normal 4 4 3 9 3" xfId="11644" xr:uid="{3F163151-6B58-42FF-9191-F2DC3A72ECB1}"/>
    <cellStyle name="Normal 4 4 3 9 3 2" xfId="22024" xr:uid="{800E4C39-AC10-43D6-B521-0C64FFA290AB}"/>
    <cellStyle name="Normal 4 4 3 9 4" xfId="16358" xr:uid="{DCC940C9-7269-4FEE-9495-8A70DA8BD9C5}"/>
    <cellStyle name="Normal 4 4 4" xfId="996" xr:uid="{00000000-0005-0000-0000-000096050000}"/>
    <cellStyle name="Normal 4 4 4 10" xfId="7049" xr:uid="{C7EDBE78-CBBC-4E77-85E1-B0EA1E404434}"/>
    <cellStyle name="Normal 4 4 4 10 2" xfId="17429" xr:uid="{C4658174-9C40-49D0-932A-153629210D9C}"/>
    <cellStyle name="Normal 4 4 4 11" xfId="9882" xr:uid="{0D7AAE92-58E4-4069-BAAD-BB4CDE465704}"/>
    <cellStyle name="Normal 4 4 4 11 2" xfId="20262" xr:uid="{FE144F4F-1237-49AD-979F-2F30ED9D0743}"/>
    <cellStyle name="Normal 4 4 4 12" xfId="24623" xr:uid="{D6B99D32-8AA4-4D90-8DBD-F965311751D9}"/>
    <cellStyle name="Normal 4 4 4 13" xfId="12439" xr:uid="{FDD600BA-CCB6-4777-8D78-6A0CFC90510C}"/>
    <cellStyle name="Normal 4 4 4 2" xfId="997" xr:uid="{00000000-0005-0000-0000-000097050000}"/>
    <cellStyle name="Normal 4 4 4 2 10" xfId="9883" xr:uid="{C2544300-9B7C-4D63-A209-433FAFF2B1BB}"/>
    <cellStyle name="Normal 4 4 4 2 10 2" xfId="20263" xr:uid="{454D89D9-088E-4D7B-A9A4-004194F8E69A}"/>
    <cellStyle name="Normal 4 4 4 2 11" xfId="25243" xr:uid="{755DBE33-9620-456B-8558-6BA420681A39}"/>
    <cellStyle name="Normal 4 4 4 2 12" xfId="12601" xr:uid="{317D7DEB-5229-49CD-A413-E09E43704806}"/>
    <cellStyle name="Normal 4 4 4 2 2" xfId="998" xr:uid="{00000000-0005-0000-0000-000098050000}"/>
    <cellStyle name="Normal 4 4 4 2 2 2" xfId="3358" xr:uid="{00000000-0005-0000-0000-000045060000}"/>
    <cellStyle name="Normal 4 4 4 2 2 2 2" xfId="6415" xr:uid="{03875090-6E5F-44DD-833A-6C80608078B2}"/>
    <cellStyle name="Normal 4 4 4 2 2 2 2 2" xfId="27414" xr:uid="{2A107DA5-8E44-4520-B9A3-0C79CB3B4BE1}"/>
    <cellStyle name="Normal 4 4 4 2 2 2 2 3" xfId="28107" xr:uid="{766FF5AA-D9D0-4267-A2D6-2B413820192A}"/>
    <cellStyle name="Normal 4 4 4 2 2 2 2 4" xfId="15984" xr:uid="{3EDEC9DC-1BAD-43F4-95DB-A66C7D3F005A}"/>
    <cellStyle name="Normal 4 4 4 2 2 2 3" xfId="8437" xr:uid="{81DEBED4-72AF-42F8-A26D-222CBED8B206}"/>
    <cellStyle name="Normal 4 4 4 2 2 2 3 2" xfId="28912" xr:uid="{59046FA9-E20D-42FC-8A8F-E4227D0ADEC5}"/>
    <cellStyle name="Normal 4 4 4 2 2 2 3 3" xfId="18817" xr:uid="{327CDD8B-9457-4377-A186-8ED1745D4513}"/>
    <cellStyle name="Normal 4 4 4 2 2 2 4" xfId="11270" xr:uid="{51CFC370-F3A0-464B-98B4-EBB03C9F9D6C}"/>
    <cellStyle name="Normal 4 4 4 2 2 2 4 2" xfId="21650" xr:uid="{FCEE6F84-EA65-4CF2-B6F6-CDBB8409B79D}"/>
    <cellStyle name="Normal 4 4 4 2 2 2 5" xfId="23969" xr:uid="{6579C9DC-357E-4683-808E-C8719EB303A7}"/>
    <cellStyle name="Normal 4 4 4 2 2 2 6" xfId="13918" xr:uid="{04038268-992C-4F4A-A232-EF235BA526B4}"/>
    <cellStyle name="Normal 4 4 4 2 2 3" xfId="4345" xr:uid="{0B3F94E3-2FFB-4B2E-B348-19C8D38C1109}"/>
    <cellStyle name="Normal 4 4 4 2 2 3 2" xfId="9116" xr:uid="{C51B5BA3-1795-46B3-93DC-6466DFA19D6F}"/>
    <cellStyle name="Normal 4 4 4 2 2 3 2 2" xfId="29159" xr:uid="{0BA37C82-7F31-4B7E-95E8-2EEA5A3621B4}"/>
    <cellStyle name="Normal 4 4 4 2 2 3 2 3" xfId="19496" xr:uid="{2B7C2475-5837-421D-B8D8-C0AD4F400F54}"/>
    <cellStyle name="Normal 4 4 4 2 2 3 3" xfId="11949" xr:uid="{5EF607E3-F114-438E-A977-013EA6F4F8B6}"/>
    <cellStyle name="Normal 4 4 4 2 2 3 3 2" xfId="22329" xr:uid="{DE1E38F4-A7EB-4AAD-AA00-235D4C03562C}"/>
    <cellStyle name="Normal 4 4 4 2 2 3 4" xfId="23004" xr:uid="{3EB73B3C-11A5-4348-8660-1BFC5438E94E}"/>
    <cellStyle name="Normal 4 4 4 2 2 3 5" xfId="16663" xr:uid="{3AB601D0-759A-4D76-A956-E79F8EEBE6AD}"/>
    <cellStyle name="Normal 4 4 4 2 2 4" xfId="5300" xr:uid="{B6F40529-B4B1-4694-A218-89E1C16032D1}"/>
    <cellStyle name="Normal 4 4 4 2 2 4 2" xfId="26236" xr:uid="{28A02B0F-598D-41B6-8F44-B963E986971B}"/>
    <cellStyle name="Normal 4 4 4 2 2 4 3" xfId="14598" xr:uid="{003158B8-DD79-470F-9493-4A5824D92015}"/>
    <cellStyle name="Normal 4 4 4 2 2 5" xfId="7051" xr:uid="{813813DB-D9EA-4254-98F7-FF76AA85D24F}"/>
    <cellStyle name="Normal 4 4 4 2 2 5 2" xfId="17431" xr:uid="{4E2E89F7-34E3-43A6-A6DB-9EC0660C511E}"/>
    <cellStyle name="Normal 4 4 4 2 2 6" xfId="9884" xr:uid="{D37245F8-80AD-4059-8292-4C422DCA8EF6}"/>
    <cellStyle name="Normal 4 4 4 2 2 6 2" xfId="20264" xr:uid="{DF08AAFB-E7E5-497E-9BC1-7D22BF52ED72}"/>
    <cellStyle name="Normal 4 4 4 2 2 7" xfId="22691" xr:uid="{698C1711-3145-47CF-B9B8-41766CD035E6}"/>
    <cellStyle name="Normal 4 4 4 2 2 8" xfId="13249" xr:uid="{F7631C25-4395-4C75-9604-187F6D7A00F4}"/>
    <cellStyle name="Normal 4 4 4 2 3" xfId="3359" xr:uid="{00000000-0005-0000-0000-000046060000}"/>
    <cellStyle name="Normal 4 4 4 2 3 2" xfId="4538" xr:uid="{6C592024-E6C0-4BA9-A6C4-3A387FCA3D0F}"/>
    <cellStyle name="Normal 4 4 4 2 3 2 2" xfId="9309" xr:uid="{C6C96E63-FAE4-4FA8-8BCE-9E3954748629}"/>
    <cellStyle name="Normal 4 4 4 2 3 2 2 2" xfId="29286" xr:uid="{722FD663-4CC9-481F-9761-D61B64D26F4F}"/>
    <cellStyle name="Normal 4 4 4 2 3 2 2 3" xfId="19689" xr:uid="{A797533B-0B78-43A6-BB75-FE0103340D18}"/>
    <cellStyle name="Normal 4 4 4 2 3 2 3" xfId="12142" xr:uid="{83EF80AA-773B-4C80-AD96-03CE0E217BA2}"/>
    <cellStyle name="Normal 4 4 4 2 3 2 3 2" xfId="22522" xr:uid="{843DC306-8A7A-44D2-B7D0-6F75C703E697}"/>
    <cellStyle name="Normal 4 4 4 2 3 2 4" xfId="25028" xr:uid="{E337B512-1A3F-4BE0-A402-BE5A32D9B531}"/>
    <cellStyle name="Normal 4 4 4 2 3 2 5" xfId="16856" xr:uid="{F0C4DF11-AE9A-4EA8-AA94-AE2F06721B06}"/>
    <cellStyle name="Normal 4 4 4 2 3 3" xfId="6416" xr:uid="{6AA0058B-163A-43B1-BF97-8F9AB6566545}"/>
    <cellStyle name="Normal 4 4 4 2 3 3 2" xfId="28459" xr:uid="{8BCAE36E-3244-4F56-A696-61B2998E5499}"/>
    <cellStyle name="Normal 4 4 4 2 3 3 3" xfId="15985" xr:uid="{6AC2A3E9-7F45-4EF9-8304-D1EB3F06F742}"/>
    <cellStyle name="Normal 4 4 4 2 3 4" xfId="8438" xr:uid="{05322411-0D9D-457F-8699-F75A702D7B11}"/>
    <cellStyle name="Normal 4 4 4 2 3 4 2" xfId="18818" xr:uid="{297C8E3D-ADA5-4FF7-BE81-5DCE5B75A70E}"/>
    <cellStyle name="Normal 4 4 4 2 3 5" xfId="11271" xr:uid="{9446F13C-0682-450A-8B07-2F76361B7A4E}"/>
    <cellStyle name="Normal 4 4 4 2 3 5 2" xfId="21651" xr:uid="{B7020106-92DF-4608-AEC6-11E2C53A6FD3}"/>
    <cellStyle name="Normal 4 4 4 2 3 6" xfId="23113" xr:uid="{F6400042-C5B9-4CD0-BBAD-F179BC62A198}"/>
    <cellStyle name="Normal 4 4 4 2 3 7" xfId="13919" xr:uid="{7A6FAA70-C76F-4F6E-848A-AA747600E6E3}"/>
    <cellStyle name="Normal 4 4 4 2 4" xfId="3357" xr:uid="{00000000-0005-0000-0000-000047060000}"/>
    <cellStyle name="Normal 4 4 4 2 4 2" xfId="6414" xr:uid="{23355853-80A7-4A78-A41B-E45AA896A13D}"/>
    <cellStyle name="Normal 4 4 4 2 4 2 2" xfId="28112" xr:uid="{F127CEAD-9991-4F39-B678-176E526676D4}"/>
    <cellStyle name="Normal 4 4 4 2 4 2 3" xfId="15983" xr:uid="{FAF76BCB-D658-4156-9F72-9A8697882695}"/>
    <cellStyle name="Normal 4 4 4 2 4 3" xfId="8436" xr:uid="{7B236C5C-734C-4965-B2CE-BDBF780D9809}"/>
    <cellStyle name="Normal 4 4 4 2 4 3 2" xfId="18816" xr:uid="{D95EB734-FD68-4B4B-B266-2EC15198E1D9}"/>
    <cellStyle name="Normal 4 4 4 2 4 4" xfId="11269" xr:uid="{30724C10-8100-409A-B817-4823F50D671E}"/>
    <cellStyle name="Normal 4 4 4 2 4 4 2" xfId="21649" xr:uid="{B65EB3B9-7E98-40E8-BC01-369943033362}"/>
    <cellStyle name="Normal 4 4 4 2 4 5" xfId="23003" xr:uid="{FEA1E906-64FF-477F-9484-405B5D1B794A}"/>
    <cellStyle name="Normal 4 4 4 2 4 6" xfId="13917" xr:uid="{9482425E-F774-44A7-B2ED-6B6EE1893FB1}"/>
    <cellStyle name="Normal 4 4 4 2 5" xfId="2617" xr:uid="{00000000-0005-0000-0000-000048060000}"/>
    <cellStyle name="Normal 4 4 4 2 5 2" xfId="5878" xr:uid="{33825492-25B5-435A-917F-DF36DD52F69F}"/>
    <cellStyle name="Normal 4 4 4 2 5 2 2" xfId="28646" xr:uid="{12A95FD4-41F3-4CB7-932A-F8854F50C05D}"/>
    <cellStyle name="Normal 4 4 4 2 5 2 3" xfId="15288" xr:uid="{AFC81E78-B694-4FF6-B936-15FE27118288}"/>
    <cellStyle name="Normal 4 4 4 2 5 3" xfId="7741" xr:uid="{35232396-C4CC-4A08-9C67-964A44A0B0F5}"/>
    <cellStyle name="Normal 4 4 4 2 5 3 2" xfId="18121" xr:uid="{B6CE81D5-60BE-4F7A-9E73-E26308BEA637}"/>
    <cellStyle name="Normal 4 4 4 2 5 4" xfId="10574" xr:uid="{1B794C2B-1150-434B-85D5-01106D15398A}"/>
    <cellStyle name="Normal 4 4 4 2 5 4 2" xfId="20954" xr:uid="{A478C077-071A-46C1-9A5D-904B27385D3D}"/>
    <cellStyle name="Normal 4 4 4 2 5 5" xfId="23192" xr:uid="{8BEBB367-103D-4B1A-8995-B086E2583F9D}"/>
    <cellStyle name="Normal 4 4 4 2 5 6" xfId="13004" xr:uid="{A60375D1-5A3A-4503-B222-2600E2ADFD57}"/>
    <cellStyle name="Normal 4 4 4 2 6" xfId="2368" xr:uid="{00000000-0005-0000-0000-000043060000}"/>
    <cellStyle name="Normal 4 4 4 2 6 2" xfId="7494" xr:uid="{8808D859-AFD6-4F47-BF56-55B490B67563}"/>
    <cellStyle name="Normal 4 4 4 2 6 2 2" xfId="17874" xr:uid="{EFD93F5E-27EE-4326-B314-D61FA627E15F}"/>
    <cellStyle name="Normal 4 4 4 2 6 3" xfId="10327" xr:uid="{59ADA348-4017-4F47-AF30-6D76FA1F83F0}"/>
    <cellStyle name="Normal 4 4 4 2 6 3 2" xfId="20707" xr:uid="{F5854A93-6CCD-4D0A-9D7E-F813AC8B912E}"/>
    <cellStyle name="Normal 4 4 4 2 6 4" xfId="24316" xr:uid="{2C2BA283-8368-40A7-A7D6-1DF17894BA38}"/>
    <cellStyle name="Normal 4 4 4 2 6 5" xfId="15041" xr:uid="{FF33693C-B094-4380-95E9-3BEBAB21CEB7}"/>
    <cellStyle name="Normal 4 4 4 2 7" xfId="3903" xr:uid="{3CF4A500-B3E0-4AE2-981C-1CFFF06BCB70}"/>
    <cellStyle name="Normal 4 4 4 2 7 2" xfId="8734" xr:uid="{84D55116-D32B-4F3F-A3B2-025EAF3A323B}"/>
    <cellStyle name="Normal 4 4 4 2 7 2 2" xfId="19114" xr:uid="{CF8D7CE0-0912-4DBC-8FF5-7FFB36BF357D}"/>
    <cellStyle name="Normal 4 4 4 2 7 3" xfId="11567" xr:uid="{8AACB377-32CA-47EB-BE8A-762FBFB8EA64}"/>
    <cellStyle name="Normal 4 4 4 2 7 3 2" xfId="21947" xr:uid="{9075AC60-42C0-4533-B8A0-D752A7D07D1D}"/>
    <cellStyle name="Normal 4 4 4 2 7 4" xfId="16281" xr:uid="{95389B44-4309-4BC8-8D3C-A340EBF746B7}"/>
    <cellStyle name="Normal 4 4 4 2 8" xfId="5299" xr:uid="{1341A64F-6777-4FF1-9766-E908731CD750}"/>
    <cellStyle name="Normal 4 4 4 2 8 2" xfId="14597" xr:uid="{3D161FB4-19CB-4C08-B57D-D32DCEE28B32}"/>
    <cellStyle name="Normal 4 4 4 2 9" xfId="7050" xr:uid="{0093FB22-402C-4E22-BBED-493F2DDF5C82}"/>
    <cellStyle name="Normal 4 4 4 2 9 2" xfId="17430" xr:uid="{A0BC1E9E-0F8E-459B-AA01-3A63550230D3}"/>
    <cellStyle name="Normal 4 4 4 3" xfId="999" xr:uid="{00000000-0005-0000-0000-000099050000}"/>
    <cellStyle name="Normal 4 4 4 3 2" xfId="3360" xr:uid="{00000000-0005-0000-0000-00004A060000}"/>
    <cellStyle name="Normal 4 4 4 3 2 2" xfId="6417" xr:uid="{EF36B197-7777-4FDF-AEA2-8F5B89E9B752}"/>
    <cellStyle name="Normal 4 4 4 3 2 2 2" xfId="24357" xr:uid="{3070BF9F-455E-4C20-BB12-28F81AE11C96}"/>
    <cellStyle name="Normal 4 4 4 3 2 2 3" xfId="27505" xr:uid="{FDAED2D3-C308-4D07-8CB8-832ABFE1FFAA}"/>
    <cellStyle name="Normal 4 4 4 3 2 2 4" xfId="15986" xr:uid="{18C9191D-C427-4466-9D49-FA8BB378B91F}"/>
    <cellStyle name="Normal 4 4 4 3 2 3" xfId="8439" xr:uid="{9A5E3006-8ED1-4BA3-B888-ACF2AFE02C90}"/>
    <cellStyle name="Normal 4 4 4 3 2 3 2" xfId="28913" xr:uid="{D289254B-F133-4E78-81C9-4FE6B12FEEAD}"/>
    <cellStyle name="Normal 4 4 4 3 2 3 3" xfId="18819" xr:uid="{6E427F0D-995F-4EFD-AA7C-868FC2D13D79}"/>
    <cellStyle name="Normal 4 4 4 3 2 4" xfId="11272" xr:uid="{C959BA1D-45C3-4CBE-95EC-63870B9EAEE3}"/>
    <cellStyle name="Normal 4 4 4 3 2 4 2" xfId="21652" xr:uid="{68C168EE-973D-4DD6-B0ED-252385BB05DE}"/>
    <cellStyle name="Normal 4 4 4 3 2 5" xfId="24084" xr:uid="{648B5734-43DF-47B8-94AB-7B939DF0D284}"/>
    <cellStyle name="Normal 4 4 4 3 2 6" xfId="13920" xr:uid="{BCFA1EE3-744B-495B-892C-6BC66199C631}"/>
    <cellStyle name="Normal 4 4 4 3 3" xfId="2790" xr:uid="{00000000-0005-0000-0000-00004B060000}"/>
    <cellStyle name="Normal 4 4 4 3 3 2" xfId="6007" xr:uid="{95E61078-FB29-4C07-B9E5-FDA436C0E0C6}"/>
    <cellStyle name="Normal 4 4 4 3 3 2 2" xfId="26584" xr:uid="{2C82A59E-33E1-4421-A1FC-2EBE935B4ED8}"/>
    <cellStyle name="Normal 4 4 4 3 3 2 3" xfId="15460" xr:uid="{238BF7DF-13F3-46F9-9D9F-73CA532FC1DA}"/>
    <cellStyle name="Normal 4 4 4 3 3 3" xfId="7913" xr:uid="{0A713D77-728E-4A0A-B24A-81E84B27D68C}"/>
    <cellStyle name="Normal 4 4 4 3 3 3 2" xfId="18293" xr:uid="{6F660398-876E-4C90-A8BF-E7FF7BB518D4}"/>
    <cellStyle name="Normal 4 4 4 3 3 4" xfId="10746" xr:uid="{9590D4EC-AB45-469F-9D72-29B273297575}"/>
    <cellStyle name="Normal 4 4 4 3 3 4 2" xfId="21126" xr:uid="{D48D81C7-E343-4E2E-9532-C38DE0581C14}"/>
    <cellStyle name="Normal 4 4 4 3 3 5" xfId="24408" xr:uid="{C51E5AEC-B189-445D-A2C7-0E691DE2A0E4}"/>
    <cellStyle name="Normal 4 4 4 3 3 6" xfId="13248" xr:uid="{334BB120-5E5A-4C8B-AE73-AAF022AD44AE}"/>
    <cellStyle name="Normal 4 4 4 3 4" xfId="4196" xr:uid="{F1121B20-CEB1-41F1-BA26-3F0D5DDF91BF}"/>
    <cellStyle name="Normal 4 4 4 3 4 2" xfId="8967" xr:uid="{33353A15-1115-4ECC-9A78-82C9DEA231AE}"/>
    <cellStyle name="Normal 4 4 4 3 4 2 2" xfId="29051" xr:uid="{58F58315-0D2F-4E36-8DE9-E69163B7E633}"/>
    <cellStyle name="Normal 4 4 4 3 4 2 3" xfId="19347" xr:uid="{08C5529B-46A8-4265-AF4B-73ACC32FFD23}"/>
    <cellStyle name="Normal 4 4 4 3 4 3" xfId="11800" xr:uid="{2D458C5F-5EEE-419C-9490-F08D1F28FF2E}"/>
    <cellStyle name="Normal 4 4 4 3 4 3 2" xfId="22180" xr:uid="{13DA5644-7E85-4460-BE72-9AF8C8A93061}"/>
    <cellStyle name="Normal 4 4 4 3 4 4" xfId="22718" xr:uid="{1E103680-36F1-4460-8DE2-BCEAE104A888}"/>
    <cellStyle name="Normal 4 4 4 3 4 5" xfId="16514" xr:uid="{B32F69D1-5E44-4D9A-A7DA-11119775A014}"/>
    <cellStyle name="Normal 4 4 4 3 5" xfId="5301" xr:uid="{26D8D285-4BD4-42C3-814B-D5E76D472217}"/>
    <cellStyle name="Normal 4 4 4 3 5 2" xfId="28582" xr:uid="{FD7291A3-5A85-446F-AAA8-EADA62D85BD7}"/>
    <cellStyle name="Normal 4 4 4 3 5 3" xfId="14599" xr:uid="{8BCF75F2-EFBF-464C-820C-50E2DDF40C47}"/>
    <cellStyle name="Normal 4 4 4 3 6" xfId="7052" xr:uid="{F9A011E1-01BB-41C3-93B9-100A91510B54}"/>
    <cellStyle name="Normal 4 4 4 3 6 2" xfId="17432" xr:uid="{1A2FCC99-9A97-403C-971D-8D906980A398}"/>
    <cellStyle name="Normal 4 4 4 3 7" xfId="9885" xr:uid="{33CBCAA6-CE80-4B7E-A27B-E5A0EF03059A}"/>
    <cellStyle name="Normal 4 4 4 3 7 2" xfId="20265" xr:uid="{B739B518-4225-4A2D-A54D-1F1F17AB9887}"/>
    <cellStyle name="Normal 4 4 4 3 8" xfId="24763" xr:uid="{CE7969E2-243A-4991-BF98-03934FF15AF2}"/>
    <cellStyle name="Normal 4 4 4 3 9" xfId="12759" xr:uid="{9BB78BC4-A0D4-45A9-B779-47B542FC8BDE}"/>
    <cellStyle name="Normal 4 4 4 4" xfId="1000" xr:uid="{00000000-0005-0000-0000-00009A050000}"/>
    <cellStyle name="Normal 4 4 4 4 2" xfId="4539" xr:uid="{40DC97A7-EFEC-4AFF-8A63-2DE337282EEB}"/>
    <cellStyle name="Normal 4 4 4 4 2 2" xfId="9310" xr:uid="{0494D8E1-F902-4156-BE81-8D8B6E4D57C7}"/>
    <cellStyle name="Normal 4 4 4 4 2 2 2" xfId="29287" xr:uid="{4E8DAD54-7AA9-4797-9C24-9A650D8CB110}"/>
    <cellStyle name="Normal 4 4 4 4 2 2 3" xfId="19690" xr:uid="{D2B72895-373F-472F-AA24-DFC2EFC23C45}"/>
    <cellStyle name="Normal 4 4 4 4 2 3" xfId="12143" xr:uid="{4FC85916-88D8-4513-8180-248E7D47A6A5}"/>
    <cellStyle name="Normal 4 4 4 4 2 3 2" xfId="22523" xr:uid="{F04625F9-D5CC-4A3C-88D0-AA3C4FB2FA89}"/>
    <cellStyle name="Normal 4 4 4 4 2 4" xfId="25001" xr:uid="{13C1ABF9-9831-400B-8E57-98B05C393A51}"/>
    <cellStyle name="Normal 4 4 4 4 2 5" xfId="16857" xr:uid="{93A21151-956D-4EAD-A21D-18CBE156C7FD}"/>
    <cellStyle name="Normal 4 4 4 4 3" xfId="5302" xr:uid="{B1C309C8-6158-462A-BC6A-39E1933C118C}"/>
    <cellStyle name="Normal 4 4 4 4 3 2" xfId="27252" xr:uid="{6833989B-6348-47FF-818F-5372255DABFF}"/>
    <cellStyle name="Normal 4 4 4 4 3 3" xfId="14600" xr:uid="{6A2FA2C5-145A-4A4D-A081-0C65923EA226}"/>
    <cellStyle name="Normal 4 4 4 4 4" xfId="7053" xr:uid="{5E8FAC5F-71C8-4B72-BBAF-40664B6F0139}"/>
    <cellStyle name="Normal 4 4 4 4 4 2" xfId="17433" xr:uid="{5956EB13-1F99-4810-AA12-F694AFF457BC}"/>
    <cellStyle name="Normal 4 4 4 4 5" xfId="9886" xr:uid="{5FEA5465-80B1-4F65-81A4-A0D8F4AE1FFD}"/>
    <cellStyle name="Normal 4 4 4 4 5 2" xfId="20266" xr:uid="{77EEE273-1844-4963-886E-62ADB1BE98B3}"/>
    <cellStyle name="Normal 4 4 4 4 6" xfId="24313" xr:uid="{EF200C13-1907-4CFE-876F-33E195346D9F}"/>
    <cellStyle name="Normal 4 4 4 4 7" xfId="13921" xr:uid="{5D0D793A-53DE-4DF1-8764-15253F1951D4}"/>
    <cellStyle name="Normal 4 4 4 5" xfId="2939" xr:uid="{00000000-0005-0000-0000-00004D060000}"/>
    <cellStyle name="Normal 4 4 4 5 2" xfId="6118" xr:uid="{F66C619A-2CAC-410A-9256-818C85270A5E}"/>
    <cellStyle name="Normal 4 4 4 5 2 2" xfId="23907" xr:uid="{ECE91F37-C94C-4C62-B4F6-71DC1DC279E9}"/>
    <cellStyle name="Normal 4 4 4 5 2 3" xfId="26447" xr:uid="{CDB1F90C-B5A8-448C-B98A-27F3C5A43FF9}"/>
    <cellStyle name="Normal 4 4 4 5 2 4" xfId="15596" xr:uid="{1403C9B5-01B1-4946-86B2-6DED425ABC8F}"/>
    <cellStyle name="Normal 4 4 4 5 3" xfId="8049" xr:uid="{970FAA52-611A-4954-853F-D0ED3EE406BD}"/>
    <cellStyle name="Normal 4 4 4 5 3 2" xfId="28754" xr:uid="{1A902706-A498-4277-9E62-C751294506B3}"/>
    <cellStyle name="Normal 4 4 4 5 3 3" xfId="18429" xr:uid="{789A6F01-BDCB-49E4-8410-AA4F139DDE1E}"/>
    <cellStyle name="Normal 4 4 4 5 4" xfId="10882" xr:uid="{7B73EF1F-0DF8-4C67-9A50-E91B64C2867C}"/>
    <cellStyle name="Normal 4 4 4 5 4 2" xfId="21262" xr:uid="{FD611D95-78A3-4EE2-9927-46CEFD0025A1}"/>
    <cellStyle name="Normal 4 4 4 5 5" xfId="23993" xr:uid="{1BB774CB-2475-4D4E-ACDF-D608B77C3D12}"/>
    <cellStyle name="Normal 4 4 4 5 6" xfId="13457" xr:uid="{881F866B-C540-4C52-B006-F4F95350F7A5}"/>
    <cellStyle name="Normal 4 4 4 6" xfId="2454" xr:uid="{00000000-0005-0000-0000-00004E060000}"/>
    <cellStyle name="Normal 4 4 4 6 2" xfId="5745" xr:uid="{53A72FD4-2156-487B-9E14-8A5AE2F690C6}"/>
    <cellStyle name="Normal 4 4 4 6 2 2" xfId="26507" xr:uid="{3D30474E-7C03-4D01-95CC-84AE7DAC330D}"/>
    <cellStyle name="Normal 4 4 4 6 2 3" xfId="15125" xr:uid="{9ED9DA40-6B69-4083-AC75-8061A2FA2246}"/>
    <cellStyle name="Normal 4 4 4 6 3" xfId="7578" xr:uid="{CD32499E-F957-46D1-A227-04F7752BF8EB}"/>
    <cellStyle name="Normal 4 4 4 6 3 2" xfId="17958" xr:uid="{5A14481B-CFDC-460B-9FD8-9E0E00EBE5FB}"/>
    <cellStyle name="Normal 4 4 4 6 4" xfId="10411" xr:uid="{42512874-7CC1-4149-908D-506BCD2C29DA}"/>
    <cellStyle name="Normal 4 4 4 6 4 2" xfId="20791" xr:uid="{47521CC3-FF20-4DED-BD47-0781D0D359F5}"/>
    <cellStyle name="Normal 4 4 4 6 5" xfId="25519" xr:uid="{28EFAA7B-5092-4738-B6D0-1E6C65227573}"/>
    <cellStyle name="Normal 4 4 4 6 6" xfId="12841" xr:uid="{4461657B-C7B1-4A5E-88F2-8DD171F38710}"/>
    <cellStyle name="Normal 4 4 4 7" xfId="2208" xr:uid="{00000000-0005-0000-0000-000042060000}"/>
    <cellStyle name="Normal 4 4 4 7 2" xfId="7334" xr:uid="{B38A0759-A4BD-40D7-8CB4-2F5033E2E40F}"/>
    <cellStyle name="Normal 4 4 4 7 2 2" xfId="17714" xr:uid="{ECA286C6-441E-452C-9375-FA7C7E525C61}"/>
    <cellStyle name="Normal 4 4 4 7 3" xfId="10167" xr:uid="{6D7A39DA-7FE7-417A-870F-9781090D11A3}"/>
    <cellStyle name="Normal 4 4 4 7 3 2" xfId="20547" xr:uid="{A4BECFF5-4159-4887-B7F0-434CBC23D0FE}"/>
    <cellStyle name="Normal 4 4 4 7 4" xfId="23397" xr:uid="{485C1E1D-C2FB-48B6-8826-2BB7DFBE3364}"/>
    <cellStyle name="Normal 4 4 4 7 5" xfId="14881" xr:uid="{A6DFB3F5-1D5A-4872-A120-85A7BD096F16}"/>
    <cellStyle name="Normal 4 4 4 8" xfId="3989" xr:uid="{8CD16E0F-DA36-42CE-A34D-ED6AF1FE0895}"/>
    <cellStyle name="Normal 4 4 4 8 2" xfId="8812" xr:uid="{32E12176-7258-4154-A73E-B50821AC7B1A}"/>
    <cellStyle name="Normal 4 4 4 8 2 2" xfId="19192" xr:uid="{58F8214F-97C5-436E-B51A-96BADBE2730D}"/>
    <cellStyle name="Normal 4 4 4 8 3" xfId="11645" xr:uid="{7DEE0DDE-B74F-49B8-BFC0-32E5073415E7}"/>
    <cellStyle name="Normal 4 4 4 8 3 2" xfId="22025" xr:uid="{B885DA79-08FA-4705-AD66-CCDCBB227D49}"/>
    <cellStyle name="Normal 4 4 4 8 4" xfId="16359" xr:uid="{ABFCD0AC-F0DA-4C64-A82C-4EF2D27FFBBE}"/>
    <cellStyle name="Normal 4 4 4 9" xfId="5298" xr:uid="{EF5C3EB4-638F-445E-A79E-41DEB3B50A4C}"/>
    <cellStyle name="Normal 4 4 4 9 2" xfId="14596" xr:uid="{7D3033D7-2B29-4887-9509-AC9C23F1FE5B}"/>
    <cellStyle name="Normal 4 4 5" xfId="1001" xr:uid="{00000000-0005-0000-0000-00009B050000}"/>
    <cellStyle name="Normal 4 4 5 10" xfId="9887" xr:uid="{16F5F45C-D235-49B7-94DE-A3E2C2D06838}"/>
    <cellStyle name="Normal 4 4 5 10 2" xfId="20267" xr:uid="{242E4335-78F5-4F5F-9ABA-CC9C49C6DC96}"/>
    <cellStyle name="Normal 4 4 5 11" xfId="24925" xr:uid="{7998F79C-D3E2-49A1-A95A-98AC8C432774}"/>
    <cellStyle name="Normal 4 4 5 12" xfId="12602" xr:uid="{68B74E87-9871-4A40-87AE-ACC328289E58}"/>
    <cellStyle name="Normal 4 4 5 2" xfId="1002" xr:uid="{00000000-0005-0000-0000-00009C050000}"/>
    <cellStyle name="Normal 4 4 5 2 2" xfId="1003" xr:uid="{00000000-0005-0000-0000-00009D050000}"/>
    <cellStyle name="Normal 4 4 5 2 2 2" xfId="5305" xr:uid="{DD7857A8-D175-4583-AE4A-26DD2B7F5062}"/>
    <cellStyle name="Normal 4 4 5 2 2 2 2" xfId="25701" xr:uid="{88AC2463-1BB3-42E3-9D48-8398256D4AF6}"/>
    <cellStyle name="Normal 4 4 5 2 2 2 3" xfId="26827" xr:uid="{46B3AC03-328A-4440-A341-F5CB77FE611F}"/>
    <cellStyle name="Normal 4 4 5 2 2 2 4" xfId="14603" xr:uid="{E3723172-F2EA-4EFD-BC2F-2C970FA713A4}"/>
    <cellStyle name="Normal 4 4 5 2 2 3" xfId="7056" xr:uid="{DDA45C04-3CFE-4ABA-84CD-152D16D7CC78}"/>
    <cellStyle name="Normal 4 4 5 2 2 3 2" xfId="27633" xr:uid="{BDBB6237-0921-42FE-8629-80819553752C}"/>
    <cellStyle name="Normal 4 4 5 2 2 3 3" xfId="28072" xr:uid="{7C5B4288-D4C8-47CC-B70F-A18C7C11D12F}"/>
    <cellStyle name="Normal 4 4 5 2 2 3 4" xfId="17436" xr:uid="{0AF1FA6A-7CE4-4E51-9CB2-924344A4D2C5}"/>
    <cellStyle name="Normal 4 4 5 2 2 4" xfId="9889" xr:uid="{9093B250-F6EE-4859-9F00-A4653F8B99CD}"/>
    <cellStyle name="Normal 4 4 5 2 2 4 2" xfId="29424" xr:uid="{0CD80B09-EF99-4B7F-AB69-5810AA88D4E4}"/>
    <cellStyle name="Normal 4 4 5 2 2 4 3" xfId="20269" xr:uid="{75EACD12-2681-422C-AC08-3CB872F5B78D}"/>
    <cellStyle name="Normal 4 4 5 2 2 5" xfId="25254" xr:uid="{147C0FE4-3A21-4E94-9914-1B4814A4D8B1}"/>
    <cellStyle name="Normal 4 4 5 2 2 6" xfId="13922" xr:uid="{07E36866-7C18-4DD0-B284-0EF3D8727234}"/>
    <cellStyle name="Normal 4 4 5 2 3" xfId="2791" xr:uid="{00000000-0005-0000-0000-000052060000}"/>
    <cellStyle name="Normal 4 4 5 2 3 2" xfId="6008" xr:uid="{CE7AFD0E-8092-4DA3-80F8-8FA81744DA66}"/>
    <cellStyle name="Normal 4 4 5 2 3 2 2" xfId="27204" xr:uid="{B2E27831-7E3C-49D0-9011-0B7B44A0E7CE}"/>
    <cellStyle name="Normal 4 4 5 2 3 2 3" xfId="15461" xr:uid="{917B7BE5-EDBF-473D-AFC2-BA32433A78DD}"/>
    <cellStyle name="Normal 4 4 5 2 3 3" xfId="7914" xr:uid="{EA3B60D5-C874-427B-8716-9D53F5F4FB6E}"/>
    <cellStyle name="Normal 4 4 5 2 3 3 2" xfId="18294" xr:uid="{B17C187E-B186-4CB5-83C8-40E34B0FA39F}"/>
    <cellStyle name="Normal 4 4 5 2 3 4" xfId="10747" xr:uid="{BDE02073-8405-44C1-BC1B-B051ADC26AA9}"/>
    <cellStyle name="Normal 4 4 5 2 3 4 2" xfId="21127" xr:uid="{F99F29C8-8C7E-4F3E-86C8-704FA96D7231}"/>
    <cellStyle name="Normal 4 4 5 2 3 5" xfId="25479" xr:uid="{A91A1B21-AD46-4711-9B50-CA06B4675BB3}"/>
    <cellStyle name="Normal 4 4 5 2 3 6" xfId="13250" xr:uid="{969C48FF-68B7-4182-A723-66124E589D51}"/>
    <cellStyle name="Normal 4 4 5 2 4" xfId="4197" xr:uid="{99BFB79F-B4CF-4F3B-AAE0-35DF005617EE}"/>
    <cellStyle name="Normal 4 4 5 2 4 2" xfId="8968" xr:uid="{57CE870F-D132-458D-A873-BDB54D8DF4DB}"/>
    <cellStyle name="Normal 4 4 5 2 4 2 2" xfId="29052" xr:uid="{4CF38B8C-6BC1-4C32-B00A-D2DFCB03C3D3}"/>
    <cellStyle name="Normal 4 4 5 2 4 2 3" xfId="19348" xr:uid="{EFDE5DC0-FBAC-409F-A800-8830F172B514}"/>
    <cellStyle name="Normal 4 4 5 2 4 3" xfId="11801" xr:uid="{99DF6630-E4B6-4123-81D2-8F0F5B6EB153}"/>
    <cellStyle name="Normal 4 4 5 2 4 3 2" xfId="22181" xr:uid="{13945A86-9CA3-42D3-9554-8748E71DA122}"/>
    <cellStyle name="Normal 4 4 5 2 4 4" xfId="24716" xr:uid="{45D4E709-B390-40F3-A9F2-4EFA576767BD}"/>
    <cellStyle name="Normal 4 4 5 2 4 5" xfId="16515" xr:uid="{EE3A76F2-C586-4F5F-86EC-2C80C357EE49}"/>
    <cellStyle name="Normal 4 4 5 2 5" xfId="5304" xr:uid="{7D73C64A-02AC-4435-9EEB-01CCDC2B77C3}"/>
    <cellStyle name="Normal 4 4 5 2 5 2" xfId="27878" xr:uid="{AE1F5D17-E54A-4D73-A1CA-3D24092FF178}"/>
    <cellStyle name="Normal 4 4 5 2 5 3" xfId="14602" xr:uid="{3FBA9A7A-34D1-4BE1-AC5D-2344FF63AEBC}"/>
    <cellStyle name="Normal 4 4 5 2 6" xfId="7055" xr:uid="{A37449EC-D562-42CE-A322-BD1E226405CD}"/>
    <cellStyle name="Normal 4 4 5 2 6 2" xfId="17435" xr:uid="{4E6D09B3-DEBE-405E-8E6E-A21E5E93C3EC}"/>
    <cellStyle name="Normal 4 4 5 2 7" xfId="9888" xr:uid="{2829D9F3-BBFF-4808-8252-16EA7EF502D5}"/>
    <cellStyle name="Normal 4 4 5 2 7 2" xfId="20268" xr:uid="{E754C17D-384F-4DDB-B7AC-967A21976FDC}"/>
    <cellStyle name="Normal 4 4 5 2 8" xfId="23289" xr:uid="{40574334-C0E6-4AC8-9B36-A66A8ED60D16}"/>
    <cellStyle name="Normal 4 4 5 2 9" xfId="12760" xr:uid="{F71B41F8-EF3C-4354-A8B2-90D485F75089}"/>
    <cellStyle name="Normal 4 4 5 3" xfId="1004" xr:uid="{00000000-0005-0000-0000-00009E050000}"/>
    <cellStyle name="Normal 4 4 5 3 2" xfId="4540" xr:uid="{2D7A0363-1FAA-4900-BE5D-48C700B5EE01}"/>
    <cellStyle name="Normal 4 4 5 3 2 2" xfId="9311" xr:uid="{69106FA5-8C7B-440D-83A5-AAE9C0C78835}"/>
    <cellStyle name="Normal 4 4 5 3 2 2 2" xfId="29288" xr:uid="{15B04334-15F1-43F6-9C0D-10DCC12795BB}"/>
    <cellStyle name="Normal 4 4 5 3 2 2 3" xfId="19691" xr:uid="{1DF4B71A-C5D4-44B2-A4DB-7A8A1E776D25}"/>
    <cellStyle name="Normal 4 4 5 3 2 3" xfId="12144" xr:uid="{6335F738-FD50-42ED-A853-A2D84AF1A9D0}"/>
    <cellStyle name="Normal 4 4 5 3 2 3 2" xfId="22524" xr:uid="{920126DA-F2B6-43E5-AA97-3404A9EE20D1}"/>
    <cellStyle name="Normal 4 4 5 3 2 4" xfId="24983" xr:uid="{25B352C5-A39F-4314-AEA7-AC6027891DE1}"/>
    <cellStyle name="Normal 4 4 5 3 2 5" xfId="16858" xr:uid="{20753686-122A-46A3-9245-4C0AEAE8699F}"/>
    <cellStyle name="Normal 4 4 5 3 3" xfId="5306" xr:uid="{6D6DA234-9AC1-4169-8BDF-3211187845B4}"/>
    <cellStyle name="Normal 4 4 5 3 3 2" xfId="23673" xr:uid="{3569FF17-3CBD-44DF-9D8F-B5F201627365}"/>
    <cellStyle name="Normal 4 4 5 3 3 3" xfId="26267" xr:uid="{F35D419D-FB03-41DC-B447-33C7AA09F0CF}"/>
    <cellStyle name="Normal 4 4 5 3 3 4" xfId="14604" xr:uid="{A6B424B6-5E71-4A74-8405-8FB97525D24A}"/>
    <cellStyle name="Normal 4 4 5 3 4" xfId="7057" xr:uid="{6CAF7BEF-5982-4DCA-96C9-6B7C80EE4025}"/>
    <cellStyle name="Normal 4 4 5 3 4 2" xfId="25764" xr:uid="{B1B1A273-EC73-4488-B4F3-7D71FDBDDA94}"/>
    <cellStyle name="Normal 4 4 5 3 4 3" xfId="25992" xr:uid="{DB5899AB-E747-43BC-86FA-CBA26A860066}"/>
    <cellStyle name="Normal 4 4 5 3 4 4" xfId="17437" xr:uid="{D80B1D8F-93B5-4435-A434-75FD9D8D7E10}"/>
    <cellStyle name="Normal 4 4 5 3 5" xfId="9890" xr:uid="{90F7CBB5-02A5-4AA1-9BD0-5D8D35B415DC}"/>
    <cellStyle name="Normal 4 4 5 3 5 2" xfId="29425" xr:uid="{A13EEE21-7B0A-4EBD-BEF3-901417E03F3C}"/>
    <cellStyle name="Normal 4 4 5 3 5 3" xfId="20270" xr:uid="{4744E9E6-E976-4329-8229-18CDCC09EAE7}"/>
    <cellStyle name="Normal 4 4 5 3 6" xfId="23929" xr:uid="{D9386DB6-E07F-4DAA-BB80-F66DBF8F3526}"/>
    <cellStyle name="Normal 4 4 5 3 7" xfId="13923" xr:uid="{81C0A880-F72A-4860-BFD6-60ADA17F271B}"/>
    <cellStyle name="Normal 4 4 5 4" xfId="1005" xr:uid="{00000000-0005-0000-0000-00009F050000}"/>
    <cellStyle name="Normal 4 4 5 4 2" xfId="5307" xr:uid="{1A94B53A-833C-4E69-A12A-43F499437481}"/>
    <cellStyle name="Normal 4 4 5 4 2 2" xfId="24574" xr:uid="{618F0D91-24AC-4526-BAC7-F4CC59904697}"/>
    <cellStyle name="Normal 4 4 5 4 2 3" xfId="27690" xr:uid="{70AF2120-D6E0-4679-9E84-A4C1AB1E9147}"/>
    <cellStyle name="Normal 4 4 5 4 2 4" xfId="14605" xr:uid="{6314B871-73F4-42DA-A1BC-B3A211D85F56}"/>
    <cellStyle name="Normal 4 4 5 4 3" xfId="7058" xr:uid="{CF3ABF44-08C1-4B2D-A3B1-88F8A135FCCE}"/>
    <cellStyle name="Normal 4 4 5 4 3 2" xfId="27552" xr:uid="{B23825C7-EE6F-4DE2-AD28-C25CC21EC7C5}"/>
    <cellStyle name="Normal 4 4 5 4 3 3" xfId="17438" xr:uid="{77EA27B9-2A9A-42DE-84EA-741571ED6716}"/>
    <cellStyle name="Normal 4 4 5 4 4" xfId="9891" xr:uid="{7B072EF8-4827-48EF-83D2-52241F50C049}"/>
    <cellStyle name="Normal 4 4 5 4 4 2" xfId="20271" xr:uid="{AD18713A-C709-4872-8060-8246F3E29064}"/>
    <cellStyle name="Normal 4 4 5 4 5" xfId="24278" xr:uid="{327A1E05-9C0B-4A61-86C2-084FE4379863}"/>
    <cellStyle name="Normal 4 4 5 4 6" xfId="13458" xr:uid="{B15A62B1-3EB5-424F-B0C7-E50C2844AA1D}"/>
    <cellStyle name="Normal 4 4 5 5" xfId="2514" xr:uid="{00000000-0005-0000-0000-000055060000}"/>
    <cellStyle name="Normal 4 4 5 5 2" xfId="5791" xr:uid="{F80C5709-8B51-4782-B09A-FB5D51A47210}"/>
    <cellStyle name="Normal 4 4 5 5 2 2" xfId="27016" xr:uid="{69850DA3-4F07-41FF-BC4C-037DD4D2032A}"/>
    <cellStyle name="Normal 4 4 5 5 2 3" xfId="15185" xr:uid="{3432E184-3EE8-4D4D-B7FD-E2B3E982D7A6}"/>
    <cellStyle name="Normal 4 4 5 5 3" xfId="7638" xr:uid="{72294D53-15B9-4DB9-869B-B4E5E3E0BBDF}"/>
    <cellStyle name="Normal 4 4 5 5 3 2" xfId="18018" xr:uid="{1D6459BF-4D37-4C41-9386-007357DBB069}"/>
    <cellStyle name="Normal 4 4 5 5 4" xfId="10471" xr:uid="{738BFEA3-4A2F-4AD0-A8A8-77E35D96E6A3}"/>
    <cellStyle name="Normal 4 4 5 5 4 2" xfId="20851" xr:uid="{494CAAD0-7B56-40EA-B286-5B3AD9EB8690}"/>
    <cellStyle name="Normal 4 4 5 5 5" xfId="24989" xr:uid="{450CD28E-C26E-4BD5-BF97-A427713A773B}"/>
    <cellStyle name="Normal 4 4 5 5 6" xfId="12901" xr:uid="{093D30A8-1BD4-4321-86F0-A5736D3758E3}"/>
    <cellStyle name="Normal 4 4 5 6" xfId="2369" xr:uid="{00000000-0005-0000-0000-00004F060000}"/>
    <cellStyle name="Normal 4 4 5 6 2" xfId="7495" xr:uid="{1B2A7748-D5AE-4E38-BA4C-B2142EE8EF97}"/>
    <cellStyle name="Normal 4 4 5 6 2 2" xfId="27445" xr:uid="{95D02F40-3045-4BEB-9878-F592FA3D8C0C}"/>
    <cellStyle name="Normal 4 4 5 6 2 3" xfId="17875" xr:uid="{72C9FAD3-8A41-4E9F-9C10-9E6828419C2E}"/>
    <cellStyle name="Normal 4 4 5 6 3" xfId="10328" xr:uid="{6F456B92-D2E2-4A6E-BC4B-9372510FD23A}"/>
    <cellStyle name="Normal 4 4 5 6 3 2" xfId="20708" xr:uid="{BEA9430B-5C14-423D-9E97-5D4250C7D95B}"/>
    <cellStyle name="Normal 4 4 5 6 4" xfId="23404" xr:uid="{11D633F0-12A4-4406-8811-53A07D6613B5}"/>
    <cellStyle name="Normal 4 4 5 6 5" xfId="15042" xr:uid="{2C1BBA1E-9DE6-4D11-8D66-8817576A6094}"/>
    <cellStyle name="Normal 4 4 5 7" xfId="3990" xr:uid="{92C63C86-5719-4B31-8589-9D4F4AE9CB95}"/>
    <cellStyle name="Normal 4 4 5 7 2" xfId="8813" xr:uid="{4D9654E6-0611-4A90-AF2E-F648D5625232}"/>
    <cellStyle name="Normal 4 4 5 7 2 2" xfId="19193" xr:uid="{885627D0-3413-4158-A579-0620AA2FF892}"/>
    <cellStyle name="Normal 4 4 5 7 3" xfId="11646" xr:uid="{7067B2DE-2E51-4E9A-A591-30FE48DD678A}"/>
    <cellStyle name="Normal 4 4 5 7 3 2" xfId="22026" xr:uid="{2A7D3620-EDC9-40A5-A8CC-47345B35D85E}"/>
    <cellStyle name="Normal 4 4 5 7 4" xfId="26711" xr:uid="{7FB71A15-6EFB-4AB0-9453-48985C07BB1C}"/>
    <cellStyle name="Normal 4 4 5 7 5" xfId="16360" xr:uid="{BA6F796B-4CF2-496D-A533-DB865784B7FC}"/>
    <cellStyle name="Normal 4 4 5 8" xfId="5303" xr:uid="{E625F85E-866A-4601-961F-6B98C2F8AF7B}"/>
    <cellStyle name="Normal 4 4 5 8 2" xfId="14601" xr:uid="{3CFA5BC5-4474-4165-9DEC-33A0B0D55546}"/>
    <cellStyle name="Normal 4 4 5 9" xfId="7054" xr:uid="{2C3307C6-E532-4616-A2FD-70F09548DA82}"/>
    <cellStyle name="Normal 4 4 5 9 2" xfId="17434" xr:uid="{01BB8787-6EC3-4FD1-B4F1-B2B35749404D}"/>
    <cellStyle name="Normal 4 4 6" xfId="1006" xr:uid="{00000000-0005-0000-0000-0000A0050000}"/>
    <cellStyle name="Normal 4 4 6 10" xfId="9892" xr:uid="{35555099-0C7E-4389-9542-D186D69336E0}"/>
    <cellStyle name="Normal 4 4 6 10 2" xfId="20272" xr:uid="{C3E67B0F-09F5-4C1A-AAB9-BD205F3D9E5C}"/>
    <cellStyle name="Normal 4 4 6 11" xfId="23265" xr:uid="{AAB2BD3A-19FC-4CB0-A99E-03992EEB4657}"/>
    <cellStyle name="Normal 4 4 6 12" xfId="12603" xr:uid="{8B9181DF-4CC3-4F89-A955-CCC1362EE781}"/>
    <cellStyle name="Normal 4 4 6 2" xfId="1007" xr:uid="{00000000-0005-0000-0000-0000A1050000}"/>
    <cellStyle name="Normal 4 4 6 2 2" xfId="1008" xr:uid="{00000000-0005-0000-0000-0000A2050000}"/>
    <cellStyle name="Normal 4 4 6 2 2 2" xfId="5310" xr:uid="{CC89DBF1-7B99-47E4-A6D3-D0436405CC9E}"/>
    <cellStyle name="Normal 4 4 6 2 2 2 2" xfId="24013" xr:uid="{4981416F-3B0F-4676-98D5-6AFDE258BE89}"/>
    <cellStyle name="Normal 4 4 6 2 2 2 3" xfId="26994" xr:uid="{6787D601-1E6A-4740-A280-6A4BCA91A4E4}"/>
    <cellStyle name="Normal 4 4 6 2 2 2 4" xfId="14608" xr:uid="{C680909C-CE46-44F4-B9BE-4E0D04AC9358}"/>
    <cellStyle name="Normal 4 4 6 2 2 3" xfId="7061" xr:uid="{6802134B-1227-4770-B612-678DFA6DE62E}"/>
    <cellStyle name="Normal 4 4 6 2 2 3 2" xfId="27634" xr:uid="{452B0C8E-FD97-40F5-949D-9C4223A37416}"/>
    <cellStyle name="Normal 4 4 6 2 2 3 3" xfId="28058" xr:uid="{3A65D403-450F-4C58-9F99-EF443F7430BE}"/>
    <cellStyle name="Normal 4 4 6 2 2 3 4" xfId="17441" xr:uid="{7FE0B6DB-CF8D-4329-84E7-B421CA66D0A4}"/>
    <cellStyle name="Normal 4 4 6 2 2 4" xfId="9894" xr:uid="{D0D5F939-C22F-4987-9177-2ECB13D3B7BE}"/>
    <cellStyle name="Normal 4 4 6 2 2 4 2" xfId="29426" xr:uid="{3D98BFD9-4436-4701-9F1E-7F14F57B77D6}"/>
    <cellStyle name="Normal 4 4 6 2 2 4 3" xfId="20274" xr:uid="{0DBADDED-EF2D-4E49-A7F6-A9EE0B3F71CB}"/>
    <cellStyle name="Normal 4 4 6 2 2 5" xfId="22645" xr:uid="{A76277E6-4622-4903-9488-C6D42433084B}"/>
    <cellStyle name="Normal 4 4 6 2 2 6" xfId="13924" xr:uid="{D962E703-7C84-4C0F-814A-6CAAAFFD29CA}"/>
    <cellStyle name="Normal 4 4 6 2 3" xfId="2792" xr:uid="{00000000-0005-0000-0000-000059060000}"/>
    <cellStyle name="Normal 4 4 6 2 3 2" xfId="6009" xr:uid="{C443970B-A747-4D81-A575-7502948273F5}"/>
    <cellStyle name="Normal 4 4 6 2 3 2 2" xfId="25956" xr:uid="{01686228-2362-4359-835D-10546A7AF693}"/>
    <cellStyle name="Normal 4 4 6 2 3 2 3" xfId="15462" xr:uid="{56AD114F-DA40-4DC5-BED5-C53EF6E1637B}"/>
    <cellStyle name="Normal 4 4 6 2 3 3" xfId="7915" xr:uid="{7E2FB29E-0BCE-4104-9705-6995F0DA5E69}"/>
    <cellStyle name="Normal 4 4 6 2 3 3 2" xfId="18295" xr:uid="{FAB75683-A1EF-4360-A3C8-8AC87B0431EC}"/>
    <cellStyle name="Normal 4 4 6 2 3 4" xfId="10748" xr:uid="{AC379FB3-3C42-4EA2-BC48-F9148BE23525}"/>
    <cellStyle name="Normal 4 4 6 2 3 4 2" xfId="21128" xr:uid="{3DADD595-B2C9-47C0-AAE2-C06619F92E25}"/>
    <cellStyle name="Normal 4 4 6 2 3 5" xfId="24410" xr:uid="{CDFAD032-DD11-4D52-A6EA-6A35F325D757}"/>
    <cellStyle name="Normal 4 4 6 2 3 6" xfId="13251" xr:uid="{85729ECE-FBE1-4E8F-BAEA-0608FD66CF89}"/>
    <cellStyle name="Normal 4 4 6 2 4" xfId="4198" xr:uid="{646CEC22-B35F-4C0C-AB59-0ADF5B13983F}"/>
    <cellStyle name="Normal 4 4 6 2 4 2" xfId="8969" xr:uid="{E45D12FD-2375-4FD4-AD60-4FE0F86E3711}"/>
    <cellStyle name="Normal 4 4 6 2 4 2 2" xfId="29053" xr:uid="{30B324A7-76C8-4725-B750-82261BBE0ECD}"/>
    <cellStyle name="Normal 4 4 6 2 4 2 3" xfId="19349" xr:uid="{7B0FFB52-B8BA-4312-9EF9-9DAE51FF20A3}"/>
    <cellStyle name="Normal 4 4 6 2 4 3" xfId="11802" xr:uid="{CC1DA033-C7BC-4022-8EC8-0442E52FDA7A}"/>
    <cellStyle name="Normal 4 4 6 2 4 3 2" xfId="22182" xr:uid="{591BAC96-DDBB-4DE0-ABBC-F4C65C4B784F}"/>
    <cellStyle name="Normal 4 4 6 2 4 4" xfId="25468" xr:uid="{345F13CE-9109-4FE5-A949-79D8FFAFEFA8}"/>
    <cellStyle name="Normal 4 4 6 2 4 5" xfId="16516" xr:uid="{7E7F382C-434C-4C82-BE24-1FEECE24B23B}"/>
    <cellStyle name="Normal 4 4 6 2 5" xfId="5309" xr:uid="{79B0C609-91A7-40C0-B374-54F3DDA349FE}"/>
    <cellStyle name="Normal 4 4 6 2 5 2" xfId="26091" xr:uid="{2AEA128B-7177-49EB-8260-F921A8843A1F}"/>
    <cellStyle name="Normal 4 4 6 2 5 3" xfId="14607" xr:uid="{9BF47ECC-E9A5-49D7-8A62-C169172AB25B}"/>
    <cellStyle name="Normal 4 4 6 2 6" xfId="7060" xr:uid="{C3870E88-5149-438E-A19B-CF7A0DC0D070}"/>
    <cellStyle name="Normal 4 4 6 2 6 2" xfId="17440" xr:uid="{2159F246-F892-4A47-B5E6-E0E75B41B2A1}"/>
    <cellStyle name="Normal 4 4 6 2 7" xfId="9893" xr:uid="{49B4CE77-7665-4889-952C-765A49007B1A}"/>
    <cellStyle name="Normal 4 4 6 2 7 2" xfId="20273" xr:uid="{13BB59B0-1857-4E6F-BBB0-C7F1C527C78F}"/>
    <cellStyle name="Normal 4 4 6 2 8" xfId="25232" xr:uid="{F1005FFB-B226-411F-B940-BFB3F0CCF542}"/>
    <cellStyle name="Normal 4 4 6 2 9" xfId="12761" xr:uid="{9AB8D51E-00E0-478D-8115-8C4CFF4742AB}"/>
    <cellStyle name="Normal 4 4 6 3" xfId="1009" xr:uid="{00000000-0005-0000-0000-0000A3050000}"/>
    <cellStyle name="Normal 4 4 6 3 2" xfId="4541" xr:uid="{F1C860A2-948E-4C8C-92FB-4E5A99E46265}"/>
    <cellStyle name="Normal 4 4 6 3 2 2" xfId="9312" xr:uid="{710CFDEA-5D1D-4AA3-86BE-27763845AD26}"/>
    <cellStyle name="Normal 4 4 6 3 2 2 2" xfId="29289" xr:uid="{B5986039-0188-4DA3-94FB-1D99E742FC47}"/>
    <cellStyle name="Normal 4 4 6 3 2 2 3" xfId="19692" xr:uid="{0041879B-E15D-458E-9049-B254F3A37F89}"/>
    <cellStyle name="Normal 4 4 6 3 2 3" xfId="12145" xr:uid="{F0C81F10-17F5-46F7-B082-F3354F0CE65A}"/>
    <cellStyle name="Normal 4 4 6 3 2 3 2" xfId="22525" xr:uid="{FA7D7A90-DBCA-47FF-8CE2-701D6D3282C7}"/>
    <cellStyle name="Normal 4 4 6 3 2 4" xfId="25045" xr:uid="{2F00B6D6-3BD1-4025-BBE7-0999D224CE59}"/>
    <cellStyle name="Normal 4 4 6 3 2 5" xfId="16859" xr:uid="{95614682-4BF5-4C60-B7C7-9BD9AFBE3940}"/>
    <cellStyle name="Normal 4 4 6 3 3" xfId="5311" xr:uid="{C1E7CBFA-8D70-4DC0-9D67-7F1F15B7EBBA}"/>
    <cellStyle name="Normal 4 4 6 3 3 2" xfId="26836" xr:uid="{DEE64D7E-518B-4722-AF17-48D7B372691E}"/>
    <cellStyle name="Normal 4 4 6 3 3 3" xfId="26906" xr:uid="{B9C458B0-18C1-40D6-A0D3-65E43FA1236D}"/>
    <cellStyle name="Normal 4 4 6 3 3 4" xfId="14609" xr:uid="{A19EAD2A-7C80-4745-A34B-DB943E34D81B}"/>
    <cellStyle name="Normal 4 4 6 3 4" xfId="7062" xr:uid="{9AAD0156-9948-48E8-8EBC-1802E7D52EA5}"/>
    <cellStyle name="Normal 4 4 6 3 4 2" xfId="26178" xr:uid="{07B6D851-61F4-49E1-A0A1-D44912F3FF27}"/>
    <cellStyle name="Normal 4 4 6 3 4 3" xfId="27744" xr:uid="{A8891A62-F547-471A-90C5-552DA273F4A0}"/>
    <cellStyle name="Normal 4 4 6 3 4 4" xfId="17442" xr:uid="{B2191D05-8BD2-464E-9B04-21000AF0E0B3}"/>
    <cellStyle name="Normal 4 4 6 3 5" xfId="9895" xr:uid="{4C5C3BCA-64B0-4E94-ADAD-8D656F34962F}"/>
    <cellStyle name="Normal 4 4 6 3 5 2" xfId="29427" xr:uid="{5215AEDB-4EFF-4165-BC2C-62F8FAF9450C}"/>
    <cellStyle name="Normal 4 4 6 3 5 3" xfId="20275" xr:uid="{D279E8D5-0B8B-4DFB-9E28-C211E6E64EED}"/>
    <cellStyle name="Normal 4 4 6 3 6" xfId="24531" xr:uid="{D525E559-2B44-4F09-88B3-C1CF880AB01D}"/>
    <cellStyle name="Normal 4 4 6 3 7" xfId="13925" xr:uid="{D84723B2-AC0D-40AD-9362-9B3C65B0D428}"/>
    <cellStyle name="Normal 4 4 6 4" xfId="1010" xr:uid="{00000000-0005-0000-0000-0000A4050000}"/>
    <cellStyle name="Normal 4 4 6 4 2" xfId="5312" xr:uid="{5DC5CC19-61D9-442D-A07F-3AA03D0924D0}"/>
    <cellStyle name="Normal 4 4 6 4 2 2" xfId="25104" xr:uid="{0C0ABCA3-1415-4A92-857C-A488E2E6DDE0}"/>
    <cellStyle name="Normal 4 4 6 4 2 3" xfId="27000" xr:uid="{E8084F88-466A-4474-AF0E-713070897DEF}"/>
    <cellStyle name="Normal 4 4 6 4 2 4" xfId="14610" xr:uid="{CC533787-6370-4D1A-A406-1786BC8C983D}"/>
    <cellStyle name="Normal 4 4 6 4 3" xfId="7063" xr:uid="{B0C4E085-8262-47C3-9C4F-0FB68070A9CB}"/>
    <cellStyle name="Normal 4 4 6 4 3 2" xfId="25965" xr:uid="{716B544F-6F88-45BB-A69E-A30796EF980C}"/>
    <cellStyle name="Normal 4 4 6 4 3 3" xfId="17443" xr:uid="{0DE44047-A4A2-4246-9D93-7AA3EACFCA4B}"/>
    <cellStyle name="Normal 4 4 6 4 4" xfId="9896" xr:uid="{9EADD135-B447-41E6-9C3C-489290942EF0}"/>
    <cellStyle name="Normal 4 4 6 4 4 2" xfId="20276" xr:uid="{B50305F7-FC13-4F97-AF92-A5492AC0B98D}"/>
    <cellStyle name="Normal 4 4 6 4 5" xfId="24887" xr:uid="{2F8162DB-F64E-4E58-B0F7-C1E051A56005}"/>
    <cellStyle name="Normal 4 4 6 4 6" xfId="13459" xr:uid="{D69AA7B0-0E86-4954-9614-CC301B9E59D0}"/>
    <cellStyle name="Normal 4 4 6 5" xfId="2577" xr:uid="{00000000-0005-0000-0000-00005C060000}"/>
    <cellStyle name="Normal 4 4 6 5 2" xfId="5841" xr:uid="{B8590707-D82D-4B10-8E5C-B46DD1964897}"/>
    <cellStyle name="Normal 4 4 6 5 2 2" xfId="27798" xr:uid="{77ABFE73-E8DE-4CB5-AA43-A2F9060D82E2}"/>
    <cellStyle name="Normal 4 4 6 5 2 3" xfId="15248" xr:uid="{DE20AE6C-F563-4E2C-B6E3-77AC87B7B438}"/>
    <cellStyle name="Normal 4 4 6 5 3" xfId="7701" xr:uid="{E593B547-1A44-4379-8A8B-07DADAE6175D}"/>
    <cellStyle name="Normal 4 4 6 5 3 2" xfId="18081" xr:uid="{F72F5707-7FF8-474F-9824-301D2DAF5EFC}"/>
    <cellStyle name="Normal 4 4 6 5 4" xfId="10534" xr:uid="{2A2CD21C-4AAF-43FD-91A1-927F51089E4C}"/>
    <cellStyle name="Normal 4 4 6 5 4 2" xfId="20914" xr:uid="{FCBC5583-2A22-440C-92F6-A2AFFC55E65D}"/>
    <cellStyle name="Normal 4 4 6 5 5" xfId="24875" xr:uid="{F01D5C4E-835B-4BCD-8ABA-87C976F1E2F5}"/>
    <cellStyle name="Normal 4 4 6 5 6" xfId="12964" xr:uid="{1B78FA1C-312A-42E1-90AD-123870043F67}"/>
    <cellStyle name="Normal 4 4 6 6" xfId="2370" xr:uid="{00000000-0005-0000-0000-000056060000}"/>
    <cellStyle name="Normal 4 4 6 6 2" xfId="7496" xr:uid="{37A6F410-3569-447C-A96D-17475FEF90C0}"/>
    <cellStyle name="Normal 4 4 6 6 2 2" xfId="27450" xr:uid="{C6B8C9AD-BD55-4D6F-BF23-AA4CA629BE17}"/>
    <cellStyle name="Normal 4 4 6 6 2 3" xfId="17876" xr:uid="{2A06F1A9-730A-409C-A166-75FA16781950}"/>
    <cellStyle name="Normal 4 4 6 6 3" xfId="10329" xr:uid="{942397F1-2C1B-4A41-8537-8F1A3A2F0831}"/>
    <cellStyle name="Normal 4 4 6 6 3 2" xfId="20709" xr:uid="{CD637D26-308C-42D9-9836-B3344CB75646}"/>
    <cellStyle name="Normal 4 4 6 6 4" xfId="22749" xr:uid="{45F0A560-B8AB-463B-8B75-827E68D9B470}"/>
    <cellStyle name="Normal 4 4 6 6 5" xfId="15043" xr:uid="{5C3A247B-D151-4634-9793-1C79E2FBFBF5}"/>
    <cellStyle name="Normal 4 4 6 7" xfId="3991" xr:uid="{155B17C1-6D90-4B09-AE72-8D357FDA0CA5}"/>
    <cellStyle name="Normal 4 4 6 7 2" xfId="8814" xr:uid="{D24AE6AB-7CC9-4D83-B241-7D8BDE7FF89D}"/>
    <cellStyle name="Normal 4 4 6 7 2 2" xfId="19194" xr:uid="{8B849538-5B45-466E-A744-95B84BC0C9F9}"/>
    <cellStyle name="Normal 4 4 6 7 3" xfId="11647" xr:uid="{658C68E2-27BB-4FE4-A452-C4CB55953D8A}"/>
    <cellStyle name="Normal 4 4 6 7 3 2" xfId="22027" xr:uid="{647DB8CC-3066-4CC1-87C1-11FA878B1EBB}"/>
    <cellStyle name="Normal 4 4 6 7 4" xfId="27673" xr:uid="{D080A117-65F4-4666-A844-D5784050E378}"/>
    <cellStyle name="Normal 4 4 6 7 5" xfId="16361" xr:uid="{4E16D46C-A24B-49D9-98AE-E8AF2958529B}"/>
    <cellStyle name="Normal 4 4 6 8" xfId="5308" xr:uid="{AD9C102B-E7E3-42B7-B1B6-C3A62299AFFD}"/>
    <cellStyle name="Normal 4 4 6 8 2" xfId="14606" xr:uid="{1685A019-ADCE-4DCC-AC3E-5AE359E98039}"/>
    <cellStyle name="Normal 4 4 6 9" xfId="7059" xr:uid="{0BF99C63-D936-4520-8302-D6886B2EE38C}"/>
    <cellStyle name="Normal 4 4 6 9 2" xfId="17439" xr:uid="{094F1905-0AC2-4F65-AA57-2BEDE667EA1A}"/>
    <cellStyle name="Normal 4 4 7" xfId="1011" xr:uid="{00000000-0005-0000-0000-0000A5050000}"/>
    <cellStyle name="Normal 4 4 7 10" xfId="12604" xr:uid="{BE2E1CCC-8E0B-42B4-80F4-C097E12EA611}"/>
    <cellStyle name="Normal 4 4 7 2" xfId="1012" xr:uid="{00000000-0005-0000-0000-0000A6050000}"/>
    <cellStyle name="Normal 4 4 7 2 2" xfId="2940" xr:uid="{00000000-0005-0000-0000-00005F060000}"/>
    <cellStyle name="Normal 4 4 7 2 2 2" xfId="6119" xr:uid="{739E3C6C-3BC4-4710-BE80-BABD08607F1C}"/>
    <cellStyle name="Normal 4 4 7 2 2 2 2" xfId="28203" xr:uid="{B9B6BB46-17CB-463D-B5E2-D358C4D8E0A3}"/>
    <cellStyle name="Normal 4 4 7 2 2 2 3" xfId="28123" xr:uid="{84041D0C-67BA-42DE-AF1B-CF88387940E8}"/>
    <cellStyle name="Normal 4 4 7 2 2 2 4" xfId="15597" xr:uid="{5BD3ED8F-A6EE-445C-8983-1EA763AEE431}"/>
    <cellStyle name="Normal 4 4 7 2 2 3" xfId="8050" xr:uid="{9BC7E3A2-97B1-4155-BED8-0450534958EB}"/>
    <cellStyle name="Normal 4 4 7 2 2 3 2" xfId="28755" xr:uid="{59F44E47-61D4-487A-B6B0-8DD0578FF29E}"/>
    <cellStyle name="Normal 4 4 7 2 2 3 3" xfId="18430" xr:uid="{A277618E-25E9-45FE-B30E-D361972BFF66}"/>
    <cellStyle name="Normal 4 4 7 2 2 4" xfId="10883" xr:uid="{7BC19122-8DB7-40C1-9B1B-DA4109E1F3B3}"/>
    <cellStyle name="Normal 4 4 7 2 2 4 2" xfId="21263" xr:uid="{2DA393C0-188B-4C45-BC22-0CF9B66ABCE0}"/>
    <cellStyle name="Normal 4 4 7 2 2 5" xfId="25361" xr:uid="{26658244-70BC-43F2-AC33-AC46E39822A2}"/>
    <cellStyle name="Normal 4 4 7 2 2 6" xfId="13460" xr:uid="{53200119-9172-4A95-8A94-C69F418E49D2}"/>
    <cellStyle name="Normal 4 4 7 2 3" xfId="5314" xr:uid="{8855BF12-6019-4F08-8D31-48B5D2CBE86F}"/>
    <cellStyle name="Normal 4 4 7 2 3 2" xfId="25320" xr:uid="{B3546D37-3921-4781-816B-A0D72D6CECCA}"/>
    <cellStyle name="Normal 4 4 7 2 3 3" xfId="27942" xr:uid="{3B488F3E-307F-4D08-91EA-1DA9B36B8E7F}"/>
    <cellStyle name="Normal 4 4 7 2 3 4" xfId="14612" xr:uid="{0873A52E-2D45-4329-A475-6AE635A0044F}"/>
    <cellStyle name="Normal 4 4 7 2 4" xfId="7065" xr:uid="{E0A5C9CA-0461-4194-9D7C-EA7E8E4CB9FD}"/>
    <cellStyle name="Normal 4 4 7 2 4 2" xfId="26121" xr:uid="{C916E597-A8CD-486E-A7F8-EC17BC61C6DA}"/>
    <cellStyle name="Normal 4 4 7 2 4 3" xfId="26843" xr:uid="{93C317D0-1586-4181-9382-AD6CD41ECCB9}"/>
    <cellStyle name="Normal 4 4 7 2 4 4" xfId="17445" xr:uid="{BC5163DF-52C1-44F3-8E66-96FC4FA18BF1}"/>
    <cellStyle name="Normal 4 4 7 2 5" xfId="9898" xr:uid="{86153E0A-46F0-4490-8FB0-9658F09105C3}"/>
    <cellStyle name="Normal 4 4 7 2 5 2" xfId="29428" xr:uid="{77998EB9-9E9D-4C01-BF5B-DBAB23E07B61}"/>
    <cellStyle name="Normal 4 4 7 2 5 3" xfId="20278" xr:uid="{CA409681-E26E-4AA3-B857-CF5E3EAE2290}"/>
    <cellStyle name="Normal 4 4 7 2 6" xfId="25109" xr:uid="{105F8BDA-A8FB-41D5-93EA-6C694D3D11B6}"/>
    <cellStyle name="Normal 4 4 7 2 7" xfId="12762" xr:uid="{7E61096A-02F1-4E78-B943-FCD9B78AC160}"/>
    <cellStyle name="Normal 4 4 7 3" xfId="1013" xr:uid="{00000000-0005-0000-0000-0000A7050000}"/>
    <cellStyle name="Normal 4 4 7 3 2" xfId="5315" xr:uid="{01131E2F-8EF3-4945-8C23-69F1216AC88A}"/>
    <cellStyle name="Normal 4 4 7 3 2 2" xfId="28234" xr:uid="{C434865C-34D3-49FF-8293-9B8656923D8B}"/>
    <cellStyle name="Normal 4 4 7 3 2 3" xfId="27826" xr:uid="{CF036B8A-CD5E-4D53-849A-F97D686F47AA}"/>
    <cellStyle name="Normal 4 4 7 3 2 4" xfId="14613" xr:uid="{5189D6BB-F4D5-4B79-8B8C-C6C836B28BAC}"/>
    <cellStyle name="Normal 4 4 7 3 3" xfId="7066" xr:uid="{7555240E-38B2-43C1-9E90-FD713A904B1F}"/>
    <cellStyle name="Normal 4 4 7 3 3 2" xfId="27893" xr:uid="{EE69ED68-CFCA-4C30-A445-607FAA96086A}"/>
    <cellStyle name="Normal 4 4 7 3 3 3" xfId="26673" xr:uid="{835D1CD2-07EB-4A25-A908-EC8BCEB97763}"/>
    <cellStyle name="Normal 4 4 7 3 3 4" xfId="17446" xr:uid="{ADA868AD-870A-4CA5-8622-ED0B2CCA1006}"/>
    <cellStyle name="Normal 4 4 7 3 4" xfId="9899" xr:uid="{2BFE620A-152E-4F86-8D83-6C4282D8C08B}"/>
    <cellStyle name="Normal 4 4 7 3 4 2" xfId="29429" xr:uid="{62280D68-F16B-4781-8756-B87E8D307E56}"/>
    <cellStyle name="Normal 4 4 7 3 4 3" xfId="20279" xr:uid="{9F6C3DB9-7907-46E1-99DD-A78579C02DD3}"/>
    <cellStyle name="Normal 4 4 7 3 5" xfId="23594" xr:uid="{34E6FD28-94AE-4D10-B5DA-2494E0F80D72}"/>
    <cellStyle name="Normal 4 4 7 3 6" xfId="13252" xr:uid="{8236CB6B-110F-479A-B16F-F1CCAA18212C}"/>
    <cellStyle name="Normal 4 4 7 4" xfId="2371" xr:uid="{00000000-0005-0000-0000-00005D060000}"/>
    <cellStyle name="Normal 4 4 7 4 2" xfId="7497" xr:uid="{C5E5C587-D37B-4EEC-AC44-02E0A02ADAC0}"/>
    <cellStyle name="Normal 4 4 7 4 2 2" xfId="28130" xr:uid="{7CC963D8-A7C0-4AE3-803B-CD3A4A515ACE}"/>
    <cellStyle name="Normal 4 4 7 4 2 3" xfId="17877" xr:uid="{1F68883E-EA4B-400F-9D3E-A0D99942D46A}"/>
    <cellStyle name="Normal 4 4 7 4 3" xfId="10330" xr:uid="{DBF57A1A-56F9-40E0-BDE1-F8652914CED0}"/>
    <cellStyle name="Normal 4 4 7 4 3 2" xfId="20710" xr:uid="{BAEAEC53-A598-4BCE-8947-DB2053EB9A3E}"/>
    <cellStyle name="Normal 4 4 7 4 4" xfId="24324" xr:uid="{B528F158-5BA1-4DE3-A2B8-28688EBCF78E}"/>
    <cellStyle name="Normal 4 4 7 4 5" xfId="15044" xr:uid="{E8FCA9D8-19D6-46FF-989C-F65C6B962B8D}"/>
    <cellStyle name="Normal 4 4 7 5" xfId="3992" xr:uid="{0F79F3EA-E187-4CE0-A8FD-B5B5C55A2C34}"/>
    <cellStyle name="Normal 4 4 7 5 2" xfId="8815" xr:uid="{B9B292B2-B717-4937-A76C-E0D161E48CA1}"/>
    <cellStyle name="Normal 4 4 7 5 2 2" xfId="28988" xr:uid="{162BEE58-A72A-4235-BB90-FDC3F3FCF0D0}"/>
    <cellStyle name="Normal 4 4 7 5 2 3" xfId="19195" xr:uid="{FD39C0AC-80DB-418A-BA40-70EE4F06A60C}"/>
    <cellStyle name="Normal 4 4 7 5 3" xfId="11648" xr:uid="{86EAD745-13DD-4ED2-8C0C-CCE3B7140DC1}"/>
    <cellStyle name="Normal 4 4 7 5 3 2" xfId="22028" xr:uid="{7208CB3C-6719-4C7D-94A0-1D0A5F794197}"/>
    <cellStyle name="Normal 4 4 7 5 4" xfId="22768" xr:uid="{171DFFCF-8897-4D15-BC6C-6BC6A6368CD8}"/>
    <cellStyle name="Normal 4 4 7 5 5" xfId="16362" xr:uid="{56DA68A7-DB3A-4581-BBE8-11EC60C96E9A}"/>
    <cellStyle name="Normal 4 4 7 6" xfId="5313" xr:uid="{A85E22A9-BA61-4E82-9819-FD9350344DC6}"/>
    <cellStyle name="Normal 4 4 7 6 2" xfId="25838" xr:uid="{47E2AEBB-D426-4ED2-BC33-5DF917777329}"/>
    <cellStyle name="Normal 4 4 7 6 3" xfId="26006" xr:uid="{95FB43E7-92C9-47E0-9490-7A66BA3AA9FB}"/>
    <cellStyle name="Normal 4 4 7 6 4" xfId="14611" xr:uid="{3238C1FE-2161-4FA8-A595-B1270CEB73FD}"/>
    <cellStyle name="Normal 4 4 7 7" xfId="7064" xr:uid="{CFF826D0-17A6-4F60-BFC2-4F8BAF7E4B07}"/>
    <cellStyle name="Normal 4 4 7 7 2" xfId="26195" xr:uid="{8E57E475-14CC-45D6-A680-229D5E5F470A}"/>
    <cellStyle name="Normal 4 4 7 7 3" xfId="17444" xr:uid="{42815ED4-7DE4-4A73-B27A-3D4ED683CB7C}"/>
    <cellStyle name="Normal 4 4 7 8" xfId="9897" xr:uid="{F2E3B44A-489C-493E-B3A9-1B228B724265}"/>
    <cellStyle name="Normal 4 4 7 8 2" xfId="20277" xr:uid="{6A72BC74-B1A4-4BDE-B09C-56BC6A952D22}"/>
    <cellStyle name="Normal 4 4 7 9" xfId="24137" xr:uid="{1E88A1D6-AE38-454E-B846-A2C177D96F6C}"/>
    <cellStyle name="Normal 4 4 8" xfId="1014" xr:uid="{00000000-0005-0000-0000-0000A8050000}"/>
    <cellStyle name="Normal 4 4 8 10" xfId="12605" xr:uid="{CA4D673E-C050-4B79-9C4C-56FA448EBC15}"/>
    <cellStyle name="Normal 4 4 8 2" xfId="1015" xr:uid="{00000000-0005-0000-0000-0000A9050000}"/>
    <cellStyle name="Normal 4 4 8 2 2" xfId="2941" xr:uid="{00000000-0005-0000-0000-000063060000}"/>
    <cellStyle name="Normal 4 4 8 2 2 2" xfId="6120" xr:uid="{3B030003-B56E-42A1-BF46-6D8C66FAE20A}"/>
    <cellStyle name="Normal 4 4 8 2 2 2 2" xfId="26502" xr:uid="{55689746-DEF0-4320-848A-9B0759700AEB}"/>
    <cellStyle name="Normal 4 4 8 2 2 2 3" xfId="28054" xr:uid="{C71B9B98-3B4D-4E5F-BB4C-B1108EB56177}"/>
    <cellStyle name="Normal 4 4 8 2 2 2 4" xfId="15598" xr:uid="{8B45946F-F579-493E-A777-F797ED3B3ED7}"/>
    <cellStyle name="Normal 4 4 8 2 2 3" xfId="8051" xr:uid="{A1D8FC59-41AB-4B04-835B-88003565BB56}"/>
    <cellStyle name="Normal 4 4 8 2 2 3 2" xfId="28756" xr:uid="{7A1FB7CD-6657-4363-B93E-C081C6C4C0CB}"/>
    <cellStyle name="Normal 4 4 8 2 2 3 3" xfId="18431" xr:uid="{72AF5404-8023-4DB0-9944-A6DD6DCFB028}"/>
    <cellStyle name="Normal 4 4 8 2 2 4" xfId="10884" xr:uid="{4B8C7705-E943-41CC-AD24-E8C077E49547}"/>
    <cellStyle name="Normal 4 4 8 2 2 4 2" xfId="21264" xr:uid="{7815DE7E-E3DB-4C8C-9ABD-97F8BC87D048}"/>
    <cellStyle name="Normal 4 4 8 2 2 5" xfId="24555" xr:uid="{7B00F632-A9E3-4CE5-A0A3-A286B6264ADD}"/>
    <cellStyle name="Normal 4 4 8 2 2 6" xfId="13461" xr:uid="{D6D86F86-10C3-4068-A8C3-4DF59F5B0A4B}"/>
    <cellStyle name="Normal 4 4 8 2 3" xfId="5317" xr:uid="{9246B56E-1A83-4A34-AEE9-9F32336FBABB}"/>
    <cellStyle name="Normal 4 4 8 2 3 2" xfId="24454" xr:uid="{F6CF408D-21E3-45A3-9562-314F90F14C3B}"/>
    <cellStyle name="Normal 4 4 8 2 3 3" xfId="26425" xr:uid="{FCE6C010-CFD8-4054-95A6-8CA459188694}"/>
    <cellStyle name="Normal 4 4 8 2 3 4" xfId="14615" xr:uid="{DBB95E87-488E-4B51-875B-6DDB208D5741}"/>
    <cellStyle name="Normal 4 4 8 2 4" xfId="7068" xr:uid="{784F18AB-9B24-435D-A6C4-E92B56265C4A}"/>
    <cellStyle name="Normal 4 4 8 2 4 2" xfId="27920" xr:uid="{B516F256-A46D-4533-B3BE-949792F2EE22}"/>
    <cellStyle name="Normal 4 4 8 2 4 3" xfId="26299" xr:uid="{1B4D7294-8EFD-48E3-AFD0-F972FDD89B90}"/>
    <cellStyle name="Normal 4 4 8 2 4 4" xfId="17448" xr:uid="{2E4C7ADD-D813-48C2-9E9A-50A1584D5C47}"/>
    <cellStyle name="Normal 4 4 8 2 5" xfId="9901" xr:uid="{1334673B-C8EC-4F39-8F95-079A2CD23FC4}"/>
    <cellStyle name="Normal 4 4 8 2 5 2" xfId="29430" xr:uid="{687C5457-0533-4C0A-A75C-1E00870144C9}"/>
    <cellStyle name="Normal 4 4 8 2 5 3" xfId="20281" xr:uid="{3C14766A-0A36-4E73-9351-D85562379DCA}"/>
    <cellStyle name="Normal 4 4 8 2 6" xfId="25496" xr:uid="{50DCEEB4-C889-4D27-97DC-BC2667E44D01}"/>
    <cellStyle name="Normal 4 4 8 2 7" xfId="12763" xr:uid="{31369979-5E9F-49CA-B930-C7881B0CFDC4}"/>
    <cellStyle name="Normal 4 4 8 3" xfId="1016" xr:uid="{00000000-0005-0000-0000-0000AA050000}"/>
    <cellStyle name="Normal 4 4 8 3 2" xfId="5318" xr:uid="{E2E86F4F-68D8-4D3C-887D-E8698892714F}"/>
    <cellStyle name="Normal 4 4 8 3 2 2" xfId="28057" xr:uid="{9598AFDD-A9A2-49DD-82A6-683E26459F21}"/>
    <cellStyle name="Normal 4 4 8 3 2 3" xfId="26992" xr:uid="{05E819AC-9A8C-4470-AB06-D02124642DB4}"/>
    <cellStyle name="Normal 4 4 8 3 2 4" xfId="14616" xr:uid="{9DB887E8-6FE6-41E0-9104-704BE88CFAE2}"/>
    <cellStyle name="Normal 4 4 8 3 3" xfId="7069" xr:uid="{6136E152-FF19-4728-A14E-BEDDD685E76B}"/>
    <cellStyle name="Normal 4 4 8 3 3 2" xfId="26273" xr:uid="{85F66EFF-3E16-49ED-A55B-EDFE591B5F31}"/>
    <cellStyle name="Normal 4 4 8 3 3 3" xfId="28441" xr:uid="{ADA1B494-E9DC-4EC2-A61F-A4947ABF1DB0}"/>
    <cellStyle name="Normal 4 4 8 3 3 4" xfId="17449" xr:uid="{967985C4-1652-48A3-99A2-9A65A7D80E71}"/>
    <cellStyle name="Normal 4 4 8 3 4" xfId="9902" xr:uid="{7702B13A-43EF-4E0A-AA07-6FA1DC99BEF8}"/>
    <cellStyle name="Normal 4 4 8 3 4 2" xfId="29431" xr:uid="{2EC8BCFC-BBFD-4382-9809-576090B6E08E}"/>
    <cellStyle name="Normal 4 4 8 3 4 3" xfId="20282" xr:uid="{618991E1-9A96-434F-B9A4-EAED83440C2D}"/>
    <cellStyle name="Normal 4 4 8 3 5" xfId="23292" xr:uid="{18A56854-BEAD-407D-A018-555695D98BFA}"/>
    <cellStyle name="Normal 4 4 8 3 6" xfId="13253" xr:uid="{AF5ACC42-87E4-4CDD-8C76-C26E024EB400}"/>
    <cellStyle name="Normal 4 4 8 4" xfId="2372" xr:uid="{00000000-0005-0000-0000-000061060000}"/>
    <cellStyle name="Normal 4 4 8 4 2" xfId="7498" xr:uid="{FA712A1A-C78D-4566-8A6C-60C002B93D64}"/>
    <cellStyle name="Normal 4 4 8 4 2 2" xfId="27832" xr:uid="{381D6260-34DA-47E2-8058-A41C2BE171A8}"/>
    <cellStyle name="Normal 4 4 8 4 2 3" xfId="17878" xr:uid="{6FE155C9-8C14-4E52-88A7-A2CB0868796E}"/>
    <cellStyle name="Normal 4 4 8 4 3" xfId="10331" xr:uid="{39EB91E6-4ACE-4B49-876D-EAFF865DC635}"/>
    <cellStyle name="Normal 4 4 8 4 3 2" xfId="20711" xr:uid="{FD6F8C03-761E-4C03-8A95-BAE1ADB9BA73}"/>
    <cellStyle name="Normal 4 4 8 4 4" xfId="23867" xr:uid="{F9E5135A-FDC8-4959-8530-BF40C1FAE2F9}"/>
    <cellStyle name="Normal 4 4 8 4 5" xfId="15045" xr:uid="{0A2370EB-20FB-49F5-A552-E0C973F95EA0}"/>
    <cellStyle name="Normal 4 4 8 5" xfId="3993" xr:uid="{66074DC8-455C-4006-ADF6-E0B8C85BED19}"/>
    <cellStyle name="Normal 4 4 8 5 2" xfId="8816" xr:uid="{74F21ABD-C3E3-4736-AAFA-FE36F5BBB9F6}"/>
    <cellStyle name="Normal 4 4 8 5 2 2" xfId="28989" xr:uid="{41717647-6C0F-4488-B084-66A8DF15AC31}"/>
    <cellStyle name="Normal 4 4 8 5 2 3" xfId="19196" xr:uid="{B5BE8052-07B6-43B5-8A4F-7471A7DD6759}"/>
    <cellStyle name="Normal 4 4 8 5 3" xfId="11649" xr:uid="{6BD3B780-1A9D-4CB2-910D-9901479E1CAD}"/>
    <cellStyle name="Normal 4 4 8 5 3 2" xfId="22029" xr:uid="{217EDAC7-5B6E-4A9D-AD15-CC9E63973CD4}"/>
    <cellStyle name="Normal 4 4 8 5 4" xfId="24344" xr:uid="{D28B7987-F71C-4787-A5FC-9EF235555BB9}"/>
    <cellStyle name="Normal 4 4 8 5 5" xfId="16363" xr:uid="{5710F248-B8F6-45C7-9645-D9C127473090}"/>
    <cellStyle name="Normal 4 4 8 6" xfId="5316" xr:uid="{F8D64C33-7F81-41CA-9A7B-BFD5509966D8}"/>
    <cellStyle name="Normal 4 4 8 6 2" xfId="27534" xr:uid="{7187DCBB-45D7-4B5E-A8C5-82C22FFC67E2}"/>
    <cellStyle name="Normal 4 4 8 6 3" xfId="28006" xr:uid="{786F944A-3147-4519-BA27-59A4A7F1B2D6}"/>
    <cellStyle name="Normal 4 4 8 6 4" xfId="14614" xr:uid="{560EE69E-BF5B-4779-B1F0-231547ED5E82}"/>
    <cellStyle name="Normal 4 4 8 7" xfId="7067" xr:uid="{F399FB8A-5BC4-4EB4-B81B-88874D581273}"/>
    <cellStyle name="Normal 4 4 8 7 2" xfId="28315" xr:uid="{91F53F6E-A880-4A63-B005-FD4580B83008}"/>
    <cellStyle name="Normal 4 4 8 7 3" xfId="17447" xr:uid="{CDA6D52B-FFC4-49E4-9A1B-BDB693C3B365}"/>
    <cellStyle name="Normal 4 4 8 8" xfId="9900" xr:uid="{B9C897C8-DF7B-4B98-90AB-F54105A6587F}"/>
    <cellStyle name="Normal 4 4 8 8 2" xfId="20280" xr:uid="{997751F3-F99B-4C88-9BF7-923088706D95}"/>
    <cellStyle name="Normal 4 4 8 9" xfId="24159" xr:uid="{E53EE9DC-B68A-46D1-9E6E-02406200460A}"/>
    <cellStyle name="Normal 4 4 9" xfId="1017" xr:uid="{00000000-0005-0000-0000-0000AB050000}"/>
    <cellStyle name="Normal 4 4 9 10" xfId="12598" xr:uid="{5A0CACBA-0ADF-4C2D-AF49-84D4C895EBAD}"/>
    <cellStyle name="Normal 4 4 9 2" xfId="3361" xr:uid="{00000000-0005-0000-0000-000066060000}"/>
    <cellStyle name="Normal 4 4 9 2 2" xfId="6418" xr:uid="{E4AF7A96-E96D-4A82-ACA7-4C11F0D7C92B}"/>
    <cellStyle name="Normal 4 4 9 2 2 2" xfId="25583" xr:uid="{95E6D108-01E8-4E01-ADAC-DEB0E72B18B2}"/>
    <cellStyle name="Normal 4 4 9 2 2 3" xfId="27009" xr:uid="{BE56A05B-1114-426E-BCA5-3A954C7CD794}"/>
    <cellStyle name="Normal 4 4 9 2 2 4" xfId="15987" xr:uid="{85AE6A65-C461-434B-A61D-C2E0706D0C74}"/>
    <cellStyle name="Normal 4 4 9 2 3" xfId="8440" xr:uid="{577A0B1F-AC1F-4BC0-AB30-531865130E5F}"/>
    <cellStyle name="Normal 4 4 9 2 3 2" xfId="26791" xr:uid="{8D1DA3C0-8FB4-4B9B-A557-EA97B493353B}"/>
    <cellStyle name="Normal 4 4 9 2 3 3" xfId="28914" xr:uid="{4BFC9D8D-BAFA-4124-83BC-9E3B7B622031}"/>
    <cellStyle name="Normal 4 4 9 2 3 4" xfId="18820" xr:uid="{2E647F9E-E2C3-42BC-8F48-0C1C797DE2CC}"/>
    <cellStyle name="Normal 4 4 9 2 4" xfId="11273" xr:uid="{352B4982-1DFF-4298-B613-2AD3941627D6}"/>
    <cellStyle name="Normal 4 4 9 2 4 2" xfId="29481" xr:uid="{A1180E81-8564-4CE8-922C-FF3837930D29}"/>
    <cellStyle name="Normal 4 4 9 2 4 3" xfId="21653" xr:uid="{8A7C8604-394A-444B-BD57-6AD3BB43B5C6}"/>
    <cellStyle name="Normal 4 4 9 2 5" xfId="25248" xr:uid="{16250F2A-05B5-4982-B1E5-77966F846550}"/>
    <cellStyle name="Normal 4 4 9 2 6" xfId="13926" xr:uid="{C57D806F-2A8C-42A5-A13D-1FF5221E0EF1}"/>
    <cellStyle name="Normal 4 4 9 3" xfId="2784" xr:uid="{00000000-0005-0000-0000-000067060000}"/>
    <cellStyle name="Normal 4 4 9 3 2" xfId="6001" xr:uid="{35824E72-C820-4089-9B84-2E0915F4580B}"/>
    <cellStyle name="Normal 4 4 9 3 2 2" xfId="26641" xr:uid="{EF8A40E1-2C34-47A0-8B16-1952077E715F}"/>
    <cellStyle name="Normal 4 4 9 3 2 3" xfId="15454" xr:uid="{B433D18A-56D1-4E0A-AE47-E06C0B81FEEA}"/>
    <cellStyle name="Normal 4 4 9 3 3" xfId="7907" xr:uid="{7769BCCC-8662-45CB-BABF-FE672D2DC0D0}"/>
    <cellStyle name="Normal 4 4 9 3 3 2" xfId="18287" xr:uid="{82CA3D6F-48E9-48C4-B373-F0BC9EF0F919}"/>
    <cellStyle name="Normal 4 4 9 3 4" xfId="10740" xr:uid="{B625FE9A-9DCE-4A4C-863D-8C0F57055D89}"/>
    <cellStyle name="Normal 4 4 9 3 4 2" xfId="21120" xr:uid="{89EE809F-2E16-478F-9505-8E62211C6B74}"/>
    <cellStyle name="Normal 4 4 9 3 5" xfId="24633" xr:uid="{0C71D55D-EBFC-4EE4-B11A-2D9A40CF1681}"/>
    <cellStyle name="Normal 4 4 9 3 6" xfId="13240" xr:uid="{16EADAB8-665E-4FE6-8429-1BFA7B82A5E8}"/>
    <cellStyle name="Normal 4 4 9 4" xfId="2365" xr:uid="{00000000-0005-0000-0000-000065060000}"/>
    <cellStyle name="Normal 4 4 9 4 2" xfId="7491" xr:uid="{0D5B0C44-6BCA-4539-8F51-2C183B8CA95A}"/>
    <cellStyle name="Normal 4 4 9 4 2 2" xfId="27846" xr:uid="{FCE6E47D-11D2-41A0-8218-BEF34BE38AF3}"/>
    <cellStyle name="Normal 4 4 9 4 2 3" xfId="17871" xr:uid="{42B9D3BE-8C30-41DF-96F3-DD334FC868D9}"/>
    <cellStyle name="Normal 4 4 9 4 3" xfId="10324" xr:uid="{7B8E750E-5139-4B20-AA09-F525B515AB18}"/>
    <cellStyle name="Normal 4 4 9 4 3 2" xfId="20704" xr:uid="{4294726E-CB1F-4246-B787-ACAC8C42AF9A}"/>
    <cellStyle name="Normal 4 4 9 4 4" xfId="25581" xr:uid="{30138CC3-E5CB-44A7-B41E-0E5758EEF6B1}"/>
    <cellStyle name="Normal 4 4 9 4 5" xfId="15038" xr:uid="{F338BB69-EDFA-45F5-A04C-D0226545A720}"/>
    <cellStyle name="Normal 4 4 9 5" xfId="3900" xr:uid="{44024C00-D3FE-47D0-B57A-39580CDEC769}"/>
    <cellStyle name="Normal 4 4 9 5 2" xfId="8731" xr:uid="{C9717C74-7ED6-40DF-A525-D9A0632BEECA}"/>
    <cellStyle name="Normal 4 4 9 5 2 2" xfId="19111" xr:uid="{1D841BDB-54D9-4A29-ABBC-AC0A4EDD03CB}"/>
    <cellStyle name="Normal 4 4 9 5 3" xfId="11564" xr:uid="{DE1FCD04-E87D-4AF7-8575-2D2CA3BE974D}"/>
    <cellStyle name="Normal 4 4 9 5 3 2" xfId="21944" xr:uid="{D19CA735-0498-486F-94B6-3344196D843B}"/>
    <cellStyle name="Normal 4 4 9 5 4" xfId="26266" xr:uid="{E400FC7F-A257-4C8F-BEAE-B5BFE3B7941D}"/>
    <cellStyle name="Normal 4 4 9 5 5" xfId="16278" xr:uid="{2C589C1A-4480-4627-B1F6-BC45103A33AC}"/>
    <cellStyle name="Normal 4 4 9 6" xfId="5319" xr:uid="{1569C5B3-5BBD-41FF-A302-F6D3990CFE26}"/>
    <cellStyle name="Normal 4 4 9 6 2" xfId="14617" xr:uid="{90A61658-C676-41E9-AE1D-F2159225B933}"/>
    <cellStyle name="Normal 4 4 9 7" xfId="7070" xr:uid="{3B9657B6-2776-4C06-B00B-D5BF82FB8EBB}"/>
    <cellStyle name="Normal 4 4 9 7 2" xfId="17450" xr:uid="{1EB034C5-53AA-46EE-94D3-339F728C90A8}"/>
    <cellStyle name="Normal 4 4 9 8" xfId="9903" xr:uid="{0324C80B-CF82-4EAF-971C-9218D29CB131}"/>
    <cellStyle name="Normal 4 4 9 8 2" xfId="20283" xr:uid="{28350CE1-D0C6-48D3-B3A0-BCCB4DF62AA3}"/>
    <cellStyle name="Normal 4 4 9 9" xfId="23443" xr:uid="{52970C66-47E4-431A-A6CC-18EE61A73DF0}"/>
    <cellStyle name="Normal 4 5" xfId="1018" xr:uid="{00000000-0005-0000-0000-0000AC050000}"/>
    <cellStyle name="Normal 4 5 10" xfId="5320" xr:uid="{AA327A81-5DC8-4692-9340-18993223415C}"/>
    <cellStyle name="Normal 4 5 10 2" xfId="14618" xr:uid="{7AB21E60-FA17-4254-B2B7-89D2BF5D690D}"/>
    <cellStyle name="Normal 4 5 11" xfId="7071" xr:uid="{C32C56F1-0EAB-44E2-9660-3E5C3F7ADDD7}"/>
    <cellStyle name="Normal 4 5 11 2" xfId="17451" xr:uid="{6D3AC4D4-2603-4D59-9880-7C347BAB594F}"/>
    <cellStyle name="Normal 4 5 12" xfId="9904" xr:uid="{8A633793-0BE1-48E7-9C01-528C21AF03E3}"/>
    <cellStyle name="Normal 4 5 12 2" xfId="20284" xr:uid="{48BB7326-53B9-4CF0-990F-441553D826C0}"/>
    <cellStyle name="Normal 4 5 13" xfId="25554" xr:uid="{2F7C80D2-515F-4B37-B3C2-0F41716B2516}"/>
    <cellStyle name="Normal 4 5 14" xfId="12408" xr:uid="{B417FB53-83C9-4E23-AAD7-B3EAE28C9430}"/>
    <cellStyle name="Normal 4 5 15" xfId="29573" xr:uid="{342C3EE9-6C31-424A-9F89-DC76ECE22115}"/>
    <cellStyle name="Normal 4 5 2" xfId="1019" xr:uid="{00000000-0005-0000-0000-0000AD050000}"/>
    <cellStyle name="Normal 4 5 2 10" xfId="7072" xr:uid="{F155FB5D-A444-46A9-93BA-D8A9F0A5D191}"/>
    <cellStyle name="Normal 4 5 2 10 2" xfId="17452" xr:uid="{0F2B164B-DE3C-46D9-B07B-7FCBDE3FF356}"/>
    <cellStyle name="Normal 4 5 2 11" xfId="9905" xr:uid="{0D429FD2-0B1E-4471-B9F3-559075B323D7}"/>
    <cellStyle name="Normal 4 5 2 11 2" xfId="20285" xr:uid="{77EB6FD4-BFDD-4C63-A826-EAF2B1D2DB15}"/>
    <cellStyle name="Normal 4 5 2 12" xfId="22646" xr:uid="{37A174BD-5DC6-4FD8-94FD-A049106B499C}"/>
    <cellStyle name="Normal 4 5 2 13" xfId="12468" xr:uid="{C96A457C-163F-4A39-B685-9058D2B1740E}"/>
    <cellStyle name="Normal 4 5 2 2" xfId="1020" xr:uid="{00000000-0005-0000-0000-0000AE050000}"/>
    <cellStyle name="Normal 4 5 2 2 10" xfId="9906" xr:uid="{FFBED01D-56C2-4DB9-A0A4-A4A176A4EB92}"/>
    <cellStyle name="Normal 4 5 2 2 10 2" xfId="20286" xr:uid="{18E5ED31-4796-427B-9D96-7A548B10B54A}"/>
    <cellStyle name="Normal 4 5 2 2 11" xfId="25564" xr:uid="{81FE1A69-411D-4DDA-AF27-D125FA94B8BA}"/>
    <cellStyle name="Normal 4 5 2 2 12" xfId="12607" xr:uid="{E5BE488E-DB85-46C7-B4FB-96ECB8A84659}"/>
    <cellStyle name="Normal 4 5 2 2 2" xfId="2795" xr:uid="{00000000-0005-0000-0000-00006B060000}"/>
    <cellStyle name="Normal 4 5 2 2 2 2" xfId="3363" xr:uid="{00000000-0005-0000-0000-00006C060000}"/>
    <cellStyle name="Normal 4 5 2 2 2 2 2" xfId="6420" xr:uid="{CB9A58F2-7890-4B6A-B0C4-08609EA3C9E0}"/>
    <cellStyle name="Normal 4 5 2 2 2 2 2 2" xfId="27472" xr:uid="{6A596950-F3A1-4201-8AF3-BD26A11E2E56}"/>
    <cellStyle name="Normal 4 5 2 2 2 2 2 3" xfId="27697" xr:uid="{659DC479-2BD7-4C6B-A33F-4D56A628B69D}"/>
    <cellStyle name="Normal 4 5 2 2 2 2 2 4" xfId="15989" xr:uid="{AF62BC5F-90DA-48E2-9A61-D3AB3816239E}"/>
    <cellStyle name="Normal 4 5 2 2 2 2 3" xfId="8442" xr:uid="{E90C640C-377B-4859-B0B4-A0564CE7D292}"/>
    <cellStyle name="Normal 4 5 2 2 2 2 3 2" xfId="28915" xr:uid="{54DEA4A0-01F6-40FB-A2AC-E0F618CA4A75}"/>
    <cellStyle name="Normal 4 5 2 2 2 2 3 3" xfId="18822" xr:uid="{1B15CFE1-10C9-40DA-B3F8-660B318D9E18}"/>
    <cellStyle name="Normal 4 5 2 2 2 2 4" xfId="11275" xr:uid="{CBF7840A-2BA2-490C-B408-4DFF8EA1F616}"/>
    <cellStyle name="Normal 4 5 2 2 2 2 4 2" xfId="21655" xr:uid="{45A1692A-DBBE-4571-949E-33F95E2F398C}"/>
    <cellStyle name="Normal 4 5 2 2 2 2 5" xfId="24919" xr:uid="{93AE2126-44B0-49B6-B346-061AC55C26EC}"/>
    <cellStyle name="Normal 4 5 2 2 2 2 6" xfId="13928" xr:uid="{01FF4D2D-6593-4498-AE66-ED53884D3B92}"/>
    <cellStyle name="Normal 4 5 2 2 2 3" xfId="4346" xr:uid="{F0DDF63A-1063-4A2C-834C-B0B9CC1595CB}"/>
    <cellStyle name="Normal 4 5 2 2 2 3 2" xfId="9117" xr:uid="{BE46173D-FC4C-4278-8555-0A3E13585A74}"/>
    <cellStyle name="Normal 4 5 2 2 2 3 2 2" xfId="29160" xr:uid="{EC26D65F-F883-4724-B3CF-72B900784BA4}"/>
    <cellStyle name="Normal 4 5 2 2 2 3 2 3" xfId="19497" xr:uid="{1037B84C-96B6-4E71-AE42-DB51C5047C4E}"/>
    <cellStyle name="Normal 4 5 2 2 2 3 3" xfId="11950" xr:uid="{BF4F16E1-1A00-4456-8E40-339F03E81D01}"/>
    <cellStyle name="Normal 4 5 2 2 2 3 3 2" xfId="22330" xr:uid="{CAEE0D91-E467-4130-A58D-FF5E780ED312}"/>
    <cellStyle name="Normal 4 5 2 2 2 3 4" xfId="24862" xr:uid="{7EAC0034-6BE9-4D0F-B584-A2C11E70DF05}"/>
    <cellStyle name="Normal 4 5 2 2 2 3 5" xfId="16664" xr:uid="{1A28BFBF-7731-4AB4-9B8B-9B1F1C447379}"/>
    <cellStyle name="Normal 4 5 2 2 2 4" xfId="6012" xr:uid="{8B49FA82-7B6D-4BE6-9B2F-5FB1467284B1}"/>
    <cellStyle name="Normal 4 5 2 2 2 4 2" xfId="26079" xr:uid="{D88B92DB-CA08-4AB4-83F0-0D8CC800957B}"/>
    <cellStyle name="Normal 4 5 2 2 2 4 3" xfId="15465" xr:uid="{03A527EE-D9C7-4438-83E1-C40E04B31A48}"/>
    <cellStyle name="Normal 4 5 2 2 2 5" xfId="7918" xr:uid="{46148B9B-5C5A-4E98-A683-7FF0356F6619}"/>
    <cellStyle name="Normal 4 5 2 2 2 5 2" xfId="18298" xr:uid="{FF1EB973-064D-4FD9-A7AF-A7BBDF5F6F43}"/>
    <cellStyle name="Normal 4 5 2 2 2 6" xfId="10751" xr:uid="{2FEAE426-4839-4F92-B94B-9B739D1958A8}"/>
    <cellStyle name="Normal 4 5 2 2 2 6 2" xfId="21131" xr:uid="{12431F26-C05B-4F11-95C5-F538C981F164}"/>
    <cellStyle name="Normal 4 5 2 2 2 7" xfId="24936" xr:uid="{386C30BC-3402-47D3-9CFA-77B7D0AC2B8C}"/>
    <cellStyle name="Normal 4 5 2 2 2 8" xfId="13256" xr:uid="{8151A255-92E0-4CAC-9A64-15EE978BF4BE}"/>
    <cellStyle name="Normal 4 5 2 2 3" xfId="3364" xr:uid="{00000000-0005-0000-0000-00006D060000}"/>
    <cellStyle name="Normal 4 5 2 2 3 2" xfId="4542" xr:uid="{5C992072-2692-40FE-BBF8-3D18743AFE66}"/>
    <cellStyle name="Normal 4 5 2 2 3 2 2" xfId="9313" xr:uid="{880D3A2B-4B2B-4A13-88D5-2BA0CFB149A3}"/>
    <cellStyle name="Normal 4 5 2 2 3 2 2 2" xfId="29290" xr:uid="{1B627872-8AE1-46BF-A8CA-B163849C6562}"/>
    <cellStyle name="Normal 4 5 2 2 3 2 2 3" xfId="19693" xr:uid="{81E00CB2-4CE0-4B43-9C1C-FFDF9B48CF3D}"/>
    <cellStyle name="Normal 4 5 2 2 3 2 3" xfId="12146" xr:uid="{4B085F41-08B4-4921-9306-0A37EB0AF2C5}"/>
    <cellStyle name="Normal 4 5 2 2 3 2 3 2" xfId="22526" xr:uid="{EB117C4D-BCAC-4C76-B3F6-79B66B8993B4}"/>
    <cellStyle name="Normal 4 5 2 2 3 2 4" xfId="26028" xr:uid="{B3F1682C-B58B-4F7B-9F3D-74263D292ABA}"/>
    <cellStyle name="Normal 4 5 2 2 3 2 5" xfId="16860" xr:uid="{D6B3FA64-94BE-402C-BB86-C7993554070A}"/>
    <cellStyle name="Normal 4 5 2 2 3 3" xfId="6421" xr:uid="{5D6D05FC-D0CA-4C56-BAD2-CA5C978CA780}"/>
    <cellStyle name="Normal 4 5 2 2 3 3 2" xfId="26714" xr:uid="{E2CA73D3-3870-41C5-A03B-CC41F8E2DA6E}"/>
    <cellStyle name="Normal 4 5 2 2 3 3 3" xfId="15990" xr:uid="{29D8A29D-7E64-4EA9-9528-D0F4D5EAA5CB}"/>
    <cellStyle name="Normal 4 5 2 2 3 4" xfId="8443" xr:uid="{F0E8D58E-5344-4E20-9372-6C93F92B2146}"/>
    <cellStyle name="Normal 4 5 2 2 3 4 2" xfId="18823" xr:uid="{27A8C04E-8DC4-4EE2-BB1E-2AEF5B1E16C1}"/>
    <cellStyle name="Normal 4 5 2 2 3 5" xfId="11276" xr:uid="{B7FFCAE5-5548-4065-97EF-997CE04E62F1}"/>
    <cellStyle name="Normal 4 5 2 2 3 5 2" xfId="21656" xr:uid="{1E8AE756-E401-42AB-B3D3-BC8125FA3A3E}"/>
    <cellStyle name="Normal 4 5 2 2 3 6" xfId="23297" xr:uid="{550288F8-7D60-4E23-9FEF-C72139F89487}"/>
    <cellStyle name="Normal 4 5 2 2 3 7" xfId="13929" xr:uid="{36AF86DA-92CA-4F5F-A5AA-A6C7EF40C8D0}"/>
    <cellStyle name="Normal 4 5 2 2 4" xfId="3362" xr:uid="{00000000-0005-0000-0000-00006E060000}"/>
    <cellStyle name="Normal 4 5 2 2 4 2" xfId="6419" xr:uid="{CD83A63A-1FFB-48A3-A5DE-2D94ACA440B6}"/>
    <cellStyle name="Normal 4 5 2 2 4 2 2" xfId="27853" xr:uid="{54548210-F9F5-4602-BD11-4984616A93E4}"/>
    <cellStyle name="Normal 4 5 2 2 4 2 3" xfId="15988" xr:uid="{8110A5F6-916F-4FD4-A60D-45568431B32A}"/>
    <cellStyle name="Normal 4 5 2 2 4 3" xfId="8441" xr:uid="{E0961122-8F68-4881-9183-7F705686D820}"/>
    <cellStyle name="Normal 4 5 2 2 4 3 2" xfId="18821" xr:uid="{FC938CFF-74C2-4051-98BE-3EEA45A5EC24}"/>
    <cellStyle name="Normal 4 5 2 2 4 4" xfId="11274" xr:uid="{111655AF-AE58-47F3-A4AD-AB796075E294}"/>
    <cellStyle name="Normal 4 5 2 2 4 4 2" xfId="21654" xr:uid="{BB70FE4F-2CB6-4C7C-AE5B-41648F4D565B}"/>
    <cellStyle name="Normal 4 5 2 2 4 5" xfId="25036" xr:uid="{A4ACC562-9D88-4446-97DF-68459C044C90}"/>
    <cellStyle name="Normal 4 5 2 2 4 6" xfId="13927" xr:uid="{15B98E35-58CB-46EB-9E15-D874394D2F3D}"/>
    <cellStyle name="Normal 4 5 2 2 5" xfId="2645" xr:uid="{00000000-0005-0000-0000-00006F060000}"/>
    <cellStyle name="Normal 4 5 2 2 5 2" xfId="5906" xr:uid="{1CBBE5B8-2179-443A-818B-CA9B82EF9375}"/>
    <cellStyle name="Normal 4 5 2 2 5 2 2" xfId="25868" xr:uid="{B87E1C25-8F25-44D1-9378-D84667DAE326}"/>
    <cellStyle name="Normal 4 5 2 2 5 2 3" xfId="15316" xr:uid="{345AB8E1-DE30-4CF1-B317-80BFA59C3620}"/>
    <cellStyle name="Normal 4 5 2 2 5 3" xfId="7769" xr:uid="{676A888C-7747-4326-BE4B-B6CA19088927}"/>
    <cellStyle name="Normal 4 5 2 2 5 3 2" xfId="18149" xr:uid="{F4A771CB-8EA8-4731-A993-49F9908CE8AF}"/>
    <cellStyle name="Normal 4 5 2 2 5 4" xfId="10602" xr:uid="{BEEF8A5C-90B7-4714-8664-ACF95091B647}"/>
    <cellStyle name="Normal 4 5 2 2 5 4 2" xfId="20982" xr:uid="{D7DDBACC-EB41-40DA-813D-BC1CB3771D23}"/>
    <cellStyle name="Normal 4 5 2 2 5 5" xfId="23115" xr:uid="{8B80382E-C38A-47FA-A5AF-6A30D1D83791}"/>
    <cellStyle name="Normal 4 5 2 2 5 6" xfId="13033" xr:uid="{61309A57-C24C-4900-8B50-03040D9E9E3A}"/>
    <cellStyle name="Normal 4 5 2 2 6" xfId="2374" xr:uid="{00000000-0005-0000-0000-00006A060000}"/>
    <cellStyle name="Normal 4 5 2 2 6 2" xfId="7500" xr:uid="{F5DDBCD1-A370-4BE4-ADF7-46BD5E7DD97F}"/>
    <cellStyle name="Normal 4 5 2 2 6 2 2" xfId="17880" xr:uid="{F453CDBF-C831-42A3-BFC3-C961D652161E}"/>
    <cellStyle name="Normal 4 5 2 2 6 3" xfId="10333" xr:uid="{860BBF6A-8155-4DE9-949D-80FEB27F3863}"/>
    <cellStyle name="Normal 4 5 2 2 6 3 2" xfId="20713" xr:uid="{8AE5DF16-29D6-4421-9F51-9317E93651F0}"/>
    <cellStyle name="Normal 4 5 2 2 6 4" xfId="23377" xr:uid="{DF3EB088-984B-417A-BB85-B384657AE050}"/>
    <cellStyle name="Normal 4 5 2 2 6 5" xfId="15047" xr:uid="{293FAE86-6E93-4DFD-A93B-E82E1E6422AC}"/>
    <cellStyle name="Normal 4 5 2 2 7" xfId="3925" xr:uid="{7E2B3D55-D6D0-4C09-B428-C3AD35411B83}"/>
    <cellStyle name="Normal 4 5 2 2 7 2" xfId="8756" xr:uid="{A650A9D6-C2AB-487C-ADB2-2CE5DE7F65AC}"/>
    <cellStyle name="Normal 4 5 2 2 7 2 2" xfId="19136" xr:uid="{3F3709B6-1FFE-4BDD-9910-F531057AF7F1}"/>
    <cellStyle name="Normal 4 5 2 2 7 3" xfId="11589" xr:uid="{470C3297-9168-421A-A970-7E70E99F9138}"/>
    <cellStyle name="Normal 4 5 2 2 7 3 2" xfId="21969" xr:uid="{AA8A2487-E093-4AFD-A277-EE1F5C962F5E}"/>
    <cellStyle name="Normal 4 5 2 2 7 4" xfId="16303" xr:uid="{2C93F13E-B605-4915-8773-D57DC68E5694}"/>
    <cellStyle name="Normal 4 5 2 2 8" xfId="5322" xr:uid="{CAF91BE3-2382-40FE-9F2E-80D1F470AEA1}"/>
    <cellStyle name="Normal 4 5 2 2 8 2" xfId="14620" xr:uid="{E082096E-F5A6-479A-8B05-758495EE71E3}"/>
    <cellStyle name="Normal 4 5 2 2 9" xfId="7073" xr:uid="{DF087704-CA16-4900-BF9B-2E6F667E0BEA}"/>
    <cellStyle name="Normal 4 5 2 2 9 2" xfId="17453" xr:uid="{B2E5202B-3541-4813-ADD1-48D3D22AFC0D}"/>
    <cellStyle name="Normal 4 5 2 3" xfId="1021" xr:uid="{00000000-0005-0000-0000-0000AF050000}"/>
    <cellStyle name="Normal 4 5 2 3 2" xfId="3365" xr:uid="{00000000-0005-0000-0000-000071060000}"/>
    <cellStyle name="Normal 4 5 2 3 2 2" xfId="6422" xr:uid="{459C8634-173F-4FA7-8F98-1D1FB39BDB13}"/>
    <cellStyle name="Normal 4 5 2 3 2 2 2" xfId="26712" xr:uid="{014981DB-CA37-4B50-9DC7-B2236888C132}"/>
    <cellStyle name="Normal 4 5 2 3 2 2 3" xfId="28205" xr:uid="{2287D21F-F269-4EDE-A5E9-9239AC3D462F}"/>
    <cellStyle name="Normal 4 5 2 3 2 2 4" xfId="15991" xr:uid="{13033BDD-4417-4546-8CFD-8638009AD7C8}"/>
    <cellStyle name="Normal 4 5 2 3 2 3" xfId="8444" xr:uid="{40D61485-F520-49B1-9C29-E069B765A44C}"/>
    <cellStyle name="Normal 4 5 2 3 2 3 2" xfId="28916" xr:uid="{E6E461C7-6D28-4E72-8949-A7E04526583A}"/>
    <cellStyle name="Normal 4 5 2 3 2 3 3" xfId="18824" xr:uid="{A3C05C27-2EDC-4FC4-8A78-2D6E14971659}"/>
    <cellStyle name="Normal 4 5 2 3 2 4" xfId="11277" xr:uid="{EA636CB6-32B7-450C-9E87-0CCC537034BA}"/>
    <cellStyle name="Normal 4 5 2 3 2 4 2" xfId="21657" xr:uid="{8341F538-F959-47F1-81DD-444AAB02536D}"/>
    <cellStyle name="Normal 4 5 2 3 2 5" xfId="23923" xr:uid="{CE4AC6F4-76E0-4F1C-B9A5-5E31E24684C3}"/>
    <cellStyle name="Normal 4 5 2 3 2 6" xfId="13930" xr:uid="{76ADFE17-F2FC-413F-8265-DF1E47501A2D}"/>
    <cellStyle name="Normal 4 5 2 3 3" xfId="2794" xr:uid="{00000000-0005-0000-0000-000072060000}"/>
    <cellStyle name="Normal 4 5 2 3 3 2" xfId="6011" xr:uid="{400D8516-E8C7-4321-B8DB-54514AC3D66C}"/>
    <cellStyle name="Normal 4 5 2 3 3 2 2" xfId="26348" xr:uid="{057C0257-4C3C-4E3B-801C-62361A39334D}"/>
    <cellStyle name="Normal 4 5 2 3 3 2 3" xfId="15464" xr:uid="{E8F3B38E-D972-406C-B8EB-8AF202F55272}"/>
    <cellStyle name="Normal 4 5 2 3 3 3" xfId="7917" xr:uid="{3A3DA035-EEE4-4D6C-8388-45D36777A705}"/>
    <cellStyle name="Normal 4 5 2 3 3 3 2" xfId="18297" xr:uid="{D53A0738-1DC9-45B6-BC04-1A735BF5253C}"/>
    <cellStyle name="Normal 4 5 2 3 3 4" xfId="10750" xr:uid="{3B260D01-0AEC-4BEC-AD71-C0FC7295E086}"/>
    <cellStyle name="Normal 4 5 2 3 3 4 2" xfId="21130" xr:uid="{84D30868-90AE-401A-8540-72E9ED39E07F}"/>
    <cellStyle name="Normal 4 5 2 3 3 5" xfId="24762" xr:uid="{6DD962BE-D982-4AA3-8D54-B11338C5AA27}"/>
    <cellStyle name="Normal 4 5 2 3 3 6" xfId="13255" xr:uid="{3CE8EF1E-53AE-466E-9903-35699626116A}"/>
    <cellStyle name="Normal 4 5 2 3 4" xfId="4200" xr:uid="{1BBE04BA-B312-41DF-8E4F-91CE866111F9}"/>
    <cellStyle name="Normal 4 5 2 3 4 2" xfId="8971" xr:uid="{8C0CCA2C-B560-4ABF-A070-379E56CB628F}"/>
    <cellStyle name="Normal 4 5 2 3 4 2 2" xfId="29055" xr:uid="{CBBEF2D0-1ACB-4FAA-9118-0988D24ACFA7}"/>
    <cellStyle name="Normal 4 5 2 3 4 2 3" xfId="19351" xr:uid="{F6C7C216-708E-4EFA-9CFD-5BF38621E0DB}"/>
    <cellStyle name="Normal 4 5 2 3 4 3" xfId="11804" xr:uid="{64CE70D4-A754-41B3-A960-A290C3878BF3}"/>
    <cellStyle name="Normal 4 5 2 3 4 3 2" xfId="22184" xr:uid="{4942E4E4-488E-4036-A981-3401653602CF}"/>
    <cellStyle name="Normal 4 5 2 3 4 4" xfId="23122" xr:uid="{9037FD61-653D-4558-825E-7AB8F20BDFF9}"/>
    <cellStyle name="Normal 4 5 2 3 4 5" xfId="16518" xr:uid="{B950B559-2C43-4BBF-BAF9-19C3D9A4D097}"/>
    <cellStyle name="Normal 4 5 2 3 5" xfId="5323" xr:uid="{E8C9F035-67B4-4D4E-BEFC-1A01562ADC02}"/>
    <cellStyle name="Normal 4 5 2 3 5 2" xfId="28102" xr:uid="{2B506E37-FFA8-4E02-BAA6-F1B68752E6DD}"/>
    <cellStyle name="Normal 4 5 2 3 5 3" xfId="14621" xr:uid="{B7FEE906-8681-416A-A08E-03393217D948}"/>
    <cellStyle name="Normal 4 5 2 3 6" xfId="7074" xr:uid="{FF80577F-0C14-415F-B02B-440809EF298E}"/>
    <cellStyle name="Normal 4 5 2 3 6 2" xfId="17454" xr:uid="{DCFAB2C2-192E-470A-BDA5-A15F0C6A1833}"/>
    <cellStyle name="Normal 4 5 2 3 7" xfId="9907" xr:uid="{35230ABF-FEB9-4A17-9B50-76B113473D69}"/>
    <cellStyle name="Normal 4 5 2 3 7 2" xfId="20287" xr:uid="{6DF26397-F749-4566-8724-3EAC1C0B5F21}"/>
    <cellStyle name="Normal 4 5 2 3 8" xfId="24272" xr:uid="{DEF51CA1-A777-4F59-AEA8-7F597CE65896}"/>
    <cellStyle name="Normal 4 5 2 3 9" xfId="12765" xr:uid="{F4CD9708-8509-49EF-9028-1858B70BD86E}"/>
    <cellStyle name="Normal 4 5 2 4" xfId="3366" xr:uid="{00000000-0005-0000-0000-000073060000}"/>
    <cellStyle name="Normal 4 5 2 4 2" xfId="4543" xr:uid="{D2E0A647-8B6B-484D-8EE5-B1FB6E1E52A5}"/>
    <cellStyle name="Normal 4 5 2 4 2 2" xfId="9314" xr:uid="{75B32AE0-920B-4E50-9E4B-443BB07783DE}"/>
    <cellStyle name="Normal 4 5 2 4 2 2 2" xfId="29291" xr:uid="{D8687BEB-7788-403F-A995-83E18A9367FE}"/>
    <cellStyle name="Normal 4 5 2 4 2 2 3" xfId="19694" xr:uid="{59100568-AC60-4A4C-A9CC-44EF4D006FA5}"/>
    <cellStyle name="Normal 4 5 2 4 2 3" xfId="12147" xr:uid="{894BA2BA-90E1-4317-A624-28764CE900B2}"/>
    <cellStyle name="Normal 4 5 2 4 2 3 2" xfId="22527" xr:uid="{82A5730E-C394-4437-BA7F-722AC2D07145}"/>
    <cellStyle name="Normal 4 5 2 4 2 4" xfId="25019" xr:uid="{D713E987-184A-413A-B836-C3B46E2666CF}"/>
    <cellStyle name="Normal 4 5 2 4 2 5" xfId="16861" xr:uid="{D933F60A-5A4E-4698-91E8-20233232B81F}"/>
    <cellStyle name="Normal 4 5 2 4 3" xfId="6423" xr:uid="{983D88EE-DF78-4F1B-83D8-DC36886EF344}"/>
    <cellStyle name="Normal 4 5 2 4 3 2" xfId="27519" xr:uid="{A6954AA8-0820-4173-BE56-4C426E4ECE2F}"/>
    <cellStyle name="Normal 4 5 2 4 3 3" xfId="15992" xr:uid="{F5992DB5-F890-4C29-B7BE-91756223422F}"/>
    <cellStyle name="Normal 4 5 2 4 4" xfId="8445" xr:uid="{50121966-DFAF-4303-B730-9406E0ED63E3}"/>
    <cellStyle name="Normal 4 5 2 4 4 2" xfId="18825" xr:uid="{4C0F9CDA-5884-4E28-B870-8DAC82B50996}"/>
    <cellStyle name="Normal 4 5 2 4 5" xfId="11278" xr:uid="{F532776D-2596-4BF2-A6EE-39E9B3A2C549}"/>
    <cellStyle name="Normal 4 5 2 4 5 2" xfId="21658" xr:uid="{D3AB1E21-DB7C-40F0-B25E-2B913D76A52B}"/>
    <cellStyle name="Normal 4 5 2 4 6" xfId="25024" xr:uid="{944C4AA1-0864-47DF-BF38-2010D49F015F}"/>
    <cellStyle name="Normal 4 5 2 4 7" xfId="13931" xr:uid="{89F49A4B-4346-4D42-8E10-799312E09AEF}"/>
    <cellStyle name="Normal 4 5 2 5" xfId="2943" xr:uid="{00000000-0005-0000-0000-000074060000}"/>
    <cellStyle name="Normal 4 5 2 5 2" xfId="6122" xr:uid="{2744C5C0-75C5-4713-BC0A-F01BAADDBA57}"/>
    <cellStyle name="Normal 4 5 2 5 2 2" xfId="27368" xr:uid="{FC4C0F38-2B2C-4837-A1DA-BEF2D68B0720}"/>
    <cellStyle name="Normal 4 5 2 5 2 3" xfId="28357" xr:uid="{40DFC500-5AA3-4A15-9614-05182B12FC67}"/>
    <cellStyle name="Normal 4 5 2 5 2 4" xfId="15600" xr:uid="{77C204C5-CCBA-4322-A4BF-6B2C917B659C}"/>
    <cellStyle name="Normal 4 5 2 5 3" xfId="8053" xr:uid="{A2BE1429-F9BC-4D60-A195-C274BBBBACE0}"/>
    <cellStyle name="Normal 4 5 2 5 3 2" xfId="27517" xr:uid="{EEB7D116-4090-4B01-A5A0-E3B19006C968}"/>
    <cellStyle name="Normal 4 5 2 5 3 3" xfId="18433" xr:uid="{5C80B42C-1955-4E42-8F61-F75CCEAFD189}"/>
    <cellStyle name="Normal 4 5 2 5 4" xfId="10886" xr:uid="{8C22F40A-C5D8-44A4-AED1-028559AEB72C}"/>
    <cellStyle name="Normal 4 5 2 5 4 2" xfId="21266" xr:uid="{90631456-16A4-48B0-A410-5FCA7318B9C2}"/>
    <cellStyle name="Normal 4 5 2 5 5" xfId="23793" xr:uid="{62B9C0EA-202A-4492-81AA-215BEC066F55}"/>
    <cellStyle name="Normal 4 5 2 5 6" xfId="13463" xr:uid="{7C28B4C5-3FCA-4F98-B5BB-5B6EEB327288}"/>
    <cellStyle name="Normal 4 5 2 6" xfId="2543" xr:uid="{00000000-0005-0000-0000-000075060000}"/>
    <cellStyle name="Normal 4 5 2 6 2" xfId="5814" xr:uid="{5986A24A-3267-44F7-BDFA-37391523A0FF}"/>
    <cellStyle name="Normal 4 5 2 6 2 2" xfId="27973" xr:uid="{3A4835A5-C5F7-468B-A642-C7D071561171}"/>
    <cellStyle name="Normal 4 5 2 6 2 3" xfId="15214" xr:uid="{7C4775D2-24AD-4EAA-85A9-BD50BD163413}"/>
    <cellStyle name="Normal 4 5 2 6 3" xfId="7667" xr:uid="{436CBBD9-8020-4EEC-B6DD-0911D57FF9E3}"/>
    <cellStyle name="Normal 4 5 2 6 3 2" xfId="18047" xr:uid="{FF9CBDD4-2A00-48C9-8FAE-F1013466C211}"/>
    <cellStyle name="Normal 4 5 2 6 4" xfId="10500" xr:uid="{FF77A2ED-2A16-46EF-B1A4-178BBD7F2FDB}"/>
    <cellStyle name="Normal 4 5 2 6 4 2" xfId="20880" xr:uid="{D4971610-CD2E-4D89-9CD5-F79318FEB2CE}"/>
    <cellStyle name="Normal 4 5 2 6 5" xfId="23151" xr:uid="{310123C0-F71E-414D-B200-08ED6D598F4B}"/>
    <cellStyle name="Normal 4 5 2 6 6" xfId="12930" xr:uid="{C0662821-CD8B-45D1-A046-854C09043DA1}"/>
    <cellStyle name="Normal 4 5 2 7" xfId="2237" xr:uid="{00000000-0005-0000-0000-000069060000}"/>
    <cellStyle name="Normal 4 5 2 7 2" xfId="7363" xr:uid="{28FE7E03-AD46-4741-A7FC-A676B678967A}"/>
    <cellStyle name="Normal 4 5 2 7 2 2" xfId="17743" xr:uid="{139A849F-7CFF-45E6-9FFD-CE714C088692}"/>
    <cellStyle name="Normal 4 5 2 7 3" xfId="10196" xr:uid="{2173FA89-6B46-4218-B70F-152B78916DF5}"/>
    <cellStyle name="Normal 4 5 2 7 3 2" xfId="20576" xr:uid="{75A2AA50-3592-490A-AF97-366D825E3B28}"/>
    <cellStyle name="Normal 4 5 2 7 4" xfId="23206" xr:uid="{D29F9E26-F9BE-4CD8-BE8C-62F0E5D26E59}"/>
    <cellStyle name="Normal 4 5 2 7 5" xfId="14910" xr:uid="{B891686C-B505-442D-BAC8-21228870E711}"/>
    <cellStyle name="Normal 4 5 2 8" xfId="3995" xr:uid="{E629CDDD-B813-4D71-807C-07FDC78629DF}"/>
    <cellStyle name="Normal 4 5 2 8 2" xfId="8818" xr:uid="{5D54BAB1-67C3-4710-AA67-8A6221137546}"/>
    <cellStyle name="Normal 4 5 2 8 2 2" xfId="19198" xr:uid="{1A57B2EE-5F55-4B87-9DE1-E0E3E445277B}"/>
    <cellStyle name="Normal 4 5 2 8 3" xfId="11651" xr:uid="{05572E02-0B75-4D1E-8E13-82C2E4DC02ED}"/>
    <cellStyle name="Normal 4 5 2 8 3 2" xfId="22031" xr:uid="{C058CAE0-4D4F-4D35-B4C2-74E1FD69A372}"/>
    <cellStyle name="Normal 4 5 2 8 4" xfId="16365" xr:uid="{192B4CD1-614C-44AD-95D8-C6E8AAF67198}"/>
    <cellStyle name="Normal 4 5 2 9" xfId="5321" xr:uid="{93AF8565-2114-4AB8-9876-2498C27D9664}"/>
    <cellStyle name="Normal 4 5 2 9 2" xfId="14619" xr:uid="{D40FF11D-13DB-426F-8633-5700B906C03C}"/>
    <cellStyle name="Normal 4 5 3" xfId="1022" xr:uid="{00000000-0005-0000-0000-0000B0050000}"/>
    <cellStyle name="Normal 4 5 3 10" xfId="9908" xr:uid="{C2AB3C88-B4D7-40DD-9379-8DA92DC41E3F}"/>
    <cellStyle name="Normal 4 5 3 10 2" xfId="20288" xr:uid="{D6FEA916-69B3-43D5-BD39-069339D93CF8}"/>
    <cellStyle name="Normal 4 5 3 11" xfId="23558" xr:uid="{14E72F27-0EBF-4CC1-A22C-453E4D7BA1BE}"/>
    <cellStyle name="Normal 4 5 3 12" xfId="12606" xr:uid="{C04F5E53-07FE-4D1D-BA93-92A7622E5671}"/>
    <cellStyle name="Normal 4 5 3 2" xfId="2796" xr:uid="{00000000-0005-0000-0000-000077060000}"/>
    <cellStyle name="Normal 4 5 3 2 2" xfId="3368" xr:uid="{00000000-0005-0000-0000-000078060000}"/>
    <cellStyle name="Normal 4 5 3 2 2 2" xfId="6425" xr:uid="{CDDD6384-D4EA-4EA1-8AF3-B22C1319784C}"/>
    <cellStyle name="Normal 4 5 3 2 2 2 2" xfId="27035" xr:uid="{47718808-69D2-44BB-B6B5-62AF05398240}"/>
    <cellStyle name="Normal 4 5 3 2 2 2 3" xfId="26022" xr:uid="{E50F255F-8400-46BD-A4E4-C149E4D49D5B}"/>
    <cellStyle name="Normal 4 5 3 2 2 2 4" xfId="15994" xr:uid="{6D2B7213-828E-4619-B9F3-D70C355E9B51}"/>
    <cellStyle name="Normal 4 5 3 2 2 3" xfId="8447" xr:uid="{3350974A-82A5-42D5-8A32-C89687AA424F}"/>
    <cellStyle name="Normal 4 5 3 2 2 3 2" xfId="28917" xr:uid="{329F68BD-C226-49FF-8344-A0B9B3AA855A}"/>
    <cellStyle name="Normal 4 5 3 2 2 3 3" xfId="18827" xr:uid="{1CB9FBE1-4FEF-432E-9AD9-962B501B277D}"/>
    <cellStyle name="Normal 4 5 3 2 2 4" xfId="11280" xr:uid="{B7203EA3-5441-4CE2-83E4-AEDA06983B0C}"/>
    <cellStyle name="Normal 4 5 3 2 2 4 2" xfId="21660" xr:uid="{3EF7E2BC-84C1-45B1-AF06-39A02C2A1AFA}"/>
    <cellStyle name="Normal 4 5 3 2 2 5" xfId="23370" xr:uid="{E9F2DCF3-D677-45D0-9FB0-2130CF05C61F}"/>
    <cellStyle name="Normal 4 5 3 2 2 6" xfId="13933" xr:uid="{C6C8432E-61CB-400A-B4F9-A8ABB02ABA66}"/>
    <cellStyle name="Normal 4 5 3 2 3" xfId="4347" xr:uid="{A37089E4-C760-4D54-9BCC-60B110A38149}"/>
    <cellStyle name="Normal 4 5 3 2 3 2" xfId="9118" xr:uid="{9BC4DA4B-FC10-4819-8AA3-C70EE0DB1A02}"/>
    <cellStyle name="Normal 4 5 3 2 3 2 2" xfId="29161" xr:uid="{A2279844-75AF-4F2D-B8A7-437A9CF27E6B}"/>
    <cellStyle name="Normal 4 5 3 2 3 2 3" xfId="19498" xr:uid="{BA1D082C-F915-4E86-ACB0-4D7152133CDC}"/>
    <cellStyle name="Normal 4 5 3 2 3 3" xfId="11951" xr:uid="{AC170593-1E44-4D79-9C04-59B3C7464D98}"/>
    <cellStyle name="Normal 4 5 3 2 3 3 2" xfId="22331" xr:uid="{8B2FA5CB-B576-4D9B-8B95-FB3C1B17E2D8}"/>
    <cellStyle name="Normal 4 5 3 2 3 4" xfId="24944" xr:uid="{EE8082B8-E8C8-4F16-A431-3BF33F466BA4}"/>
    <cellStyle name="Normal 4 5 3 2 3 5" xfId="16665" xr:uid="{E0D545DC-D036-42AF-82A6-A474358E058F}"/>
    <cellStyle name="Normal 4 5 3 2 4" xfId="6013" xr:uid="{46DC8AD1-A778-4A9B-B266-465C1F6E965B}"/>
    <cellStyle name="Normal 4 5 3 2 4 2" xfId="28207" xr:uid="{C5352B8D-2D4C-4A94-995D-3C2B527636C9}"/>
    <cellStyle name="Normal 4 5 3 2 4 3" xfId="15466" xr:uid="{6242F917-36F3-4071-86C8-B3B61B2199C9}"/>
    <cellStyle name="Normal 4 5 3 2 5" xfId="7919" xr:uid="{ADD9E9B6-DF64-4CEE-960E-3D57D32A6A47}"/>
    <cellStyle name="Normal 4 5 3 2 5 2" xfId="18299" xr:uid="{A6182F69-0633-467E-9C16-FCC5887F5846}"/>
    <cellStyle name="Normal 4 5 3 2 6" xfId="10752" xr:uid="{9B3B9507-35B2-4C6F-A081-90707E0F1F50}"/>
    <cellStyle name="Normal 4 5 3 2 6 2" xfId="21132" xr:uid="{3EDE4003-8002-4D57-ADFD-C8FC42B87326}"/>
    <cellStyle name="Normal 4 5 3 2 7" xfId="23117" xr:uid="{9214831E-63EB-4F9B-8C37-001619DFF200}"/>
    <cellStyle name="Normal 4 5 3 2 8" xfId="13257" xr:uid="{FDD54B08-2957-4F4A-9D51-84AA185B23C0}"/>
    <cellStyle name="Normal 4 5 3 3" xfId="3369" xr:uid="{00000000-0005-0000-0000-000079060000}"/>
    <cellStyle name="Normal 4 5 3 3 2" xfId="4544" xr:uid="{A4BB8FCD-A516-4B8F-9FD5-C02633F3C41E}"/>
    <cellStyle name="Normal 4 5 3 3 2 2" xfId="9315" xr:uid="{65762DF2-16C9-4A1A-AE53-3A9D22630157}"/>
    <cellStyle name="Normal 4 5 3 3 2 2 2" xfId="29292" xr:uid="{80807EDB-C4A0-4C78-9063-146F367F8D4C}"/>
    <cellStyle name="Normal 4 5 3 3 2 2 3" xfId="19695" xr:uid="{02ADD01E-9B8A-4F56-9A26-642AAA4D2B33}"/>
    <cellStyle name="Normal 4 5 3 3 2 3" xfId="12148" xr:uid="{C80691F1-2334-4321-8D18-251F439DD494}"/>
    <cellStyle name="Normal 4 5 3 3 2 3 2" xfId="22528" xr:uid="{2F889955-AA65-4881-BBFD-860DE60993DC}"/>
    <cellStyle name="Normal 4 5 3 3 2 4" xfId="23488" xr:uid="{3C8BB0E9-8267-4FDE-906A-29C20B22F8D2}"/>
    <cellStyle name="Normal 4 5 3 3 2 5" xfId="16862" xr:uid="{8DD6D398-9E33-42CC-A6CE-6741A5213352}"/>
    <cellStyle name="Normal 4 5 3 3 3" xfId="6426" xr:uid="{04605D07-819B-4931-A888-86D2BBB822DE}"/>
    <cellStyle name="Normal 4 5 3 3 3 2" xfId="27371" xr:uid="{51F70EB8-F14F-429C-BA73-AB6E1AC9A64E}"/>
    <cellStyle name="Normal 4 5 3 3 3 3" xfId="15995" xr:uid="{39445E8F-35DC-4CA0-B413-8EA55E918A8D}"/>
    <cellStyle name="Normal 4 5 3 3 4" xfId="8448" xr:uid="{51FAD66A-6840-4746-9F75-BC02A246452D}"/>
    <cellStyle name="Normal 4 5 3 3 4 2" xfId="18828" xr:uid="{B7429266-C428-4494-A399-EE860F13549F}"/>
    <cellStyle name="Normal 4 5 3 3 5" xfId="11281" xr:uid="{D2ED3D46-00C4-4A38-A158-B65142EC9065}"/>
    <cellStyle name="Normal 4 5 3 3 5 2" xfId="21661" xr:uid="{530C4BBB-824C-49F0-A9DC-DB10B354F7CC}"/>
    <cellStyle name="Normal 4 5 3 3 6" xfId="22882" xr:uid="{1C341B25-BD3F-41B0-B7EE-8DFA4F6E1CEA}"/>
    <cellStyle name="Normal 4 5 3 3 7" xfId="13934" xr:uid="{7CF23737-597D-4A42-A2B8-BAAB5597C0DC}"/>
    <cellStyle name="Normal 4 5 3 4" xfId="3367" xr:uid="{00000000-0005-0000-0000-00007A060000}"/>
    <cellStyle name="Normal 4 5 3 4 2" xfId="6424" xr:uid="{3B5BE5A0-FE42-4104-8BA0-6887C298DC19}"/>
    <cellStyle name="Normal 4 5 3 4 2 2" xfId="26747" xr:uid="{143F4099-0362-4499-81BD-AC03DC35B8F0}"/>
    <cellStyle name="Normal 4 5 3 4 2 3" xfId="15993" xr:uid="{4FE40EE6-7168-4E83-98D2-0664591EE9DF}"/>
    <cellStyle name="Normal 4 5 3 4 3" xfId="8446" xr:uid="{CC9B6CF3-EC75-481E-944B-E23CF2B12C38}"/>
    <cellStyle name="Normal 4 5 3 4 3 2" xfId="18826" xr:uid="{F0DB8B7F-4AED-4334-BD3E-0BBC9D40E83B}"/>
    <cellStyle name="Normal 4 5 3 4 4" xfId="11279" xr:uid="{B21DA2A6-4EDC-4D97-A93A-56CB47644E05}"/>
    <cellStyle name="Normal 4 5 3 4 4 2" xfId="21659" xr:uid="{F6E1F950-E577-4949-B354-057561187360}"/>
    <cellStyle name="Normal 4 5 3 4 5" xfId="24617" xr:uid="{E53C5F61-2C38-4EB3-B244-E079DB1AA7D5}"/>
    <cellStyle name="Normal 4 5 3 4 6" xfId="13932" xr:uid="{8266669C-C74A-4B7F-A416-9556F42899E8}"/>
    <cellStyle name="Normal 4 5 3 5" xfId="2586" xr:uid="{00000000-0005-0000-0000-00007B060000}"/>
    <cellStyle name="Normal 4 5 3 5 2" xfId="5850" xr:uid="{8CA30565-C8A5-499F-81EB-C994E3E26CEE}"/>
    <cellStyle name="Normal 4 5 3 5 2 2" xfId="27403" xr:uid="{8A1E56C1-E235-45ED-B0BD-EC133C950A3B}"/>
    <cellStyle name="Normal 4 5 3 5 2 3" xfId="15257" xr:uid="{37F6C1BB-08F0-44A1-9E20-6BC7914D6BE8}"/>
    <cellStyle name="Normal 4 5 3 5 3" xfId="7710" xr:uid="{50692379-D91D-4C07-9DE9-BE085C0335BE}"/>
    <cellStyle name="Normal 4 5 3 5 3 2" xfId="18090" xr:uid="{C877F4E8-7A38-4352-8699-FCC053A57F58}"/>
    <cellStyle name="Normal 4 5 3 5 4" xfId="10543" xr:uid="{15446674-6301-48C8-9CB0-2EA325897001}"/>
    <cellStyle name="Normal 4 5 3 5 4 2" xfId="20923" xr:uid="{37BDA2F8-A64F-4002-A7DD-8B4F2804EB6B}"/>
    <cellStyle name="Normal 4 5 3 5 5" xfId="22973" xr:uid="{E6CC10CC-52FD-46AC-8D1F-4DD7F00D1514}"/>
    <cellStyle name="Normal 4 5 3 5 6" xfId="12973" xr:uid="{3B6D2ED0-900B-4492-8078-22C0B1BCF264}"/>
    <cellStyle name="Normal 4 5 3 6" xfId="2373" xr:uid="{00000000-0005-0000-0000-000076060000}"/>
    <cellStyle name="Normal 4 5 3 6 2" xfId="7499" xr:uid="{58506A69-CFA6-43BA-B90F-1F6DE4551B15}"/>
    <cellStyle name="Normal 4 5 3 6 2 2" xfId="17879" xr:uid="{67F92608-0627-42DC-A26E-011E7DB9BA0B}"/>
    <cellStyle name="Normal 4 5 3 6 3" xfId="10332" xr:uid="{5F4B949F-1C47-433B-8FCF-AC8CD7996BB9}"/>
    <cellStyle name="Normal 4 5 3 6 3 2" xfId="20712" xr:uid="{906D78E2-EAE7-4162-BFD2-15DE8D0F865C}"/>
    <cellStyle name="Normal 4 5 3 6 4" xfId="24345" xr:uid="{E56095CB-0FD6-47CE-9FFB-5D7B2BCE14C0}"/>
    <cellStyle name="Normal 4 5 3 6 5" xfId="15046" xr:uid="{F79FCD76-54CF-4281-83CD-A03A535328F4}"/>
    <cellStyle name="Normal 4 5 3 7" xfId="3916" xr:uid="{06D6F7B0-88A1-4FDA-8A5F-40FAE895E25D}"/>
    <cellStyle name="Normal 4 5 3 7 2" xfId="8747" xr:uid="{8C74A894-709E-4754-BFB5-5F7D9FF716F4}"/>
    <cellStyle name="Normal 4 5 3 7 2 2" xfId="19127" xr:uid="{0DDC1B0B-9292-4631-82B1-91D20E242ECA}"/>
    <cellStyle name="Normal 4 5 3 7 3" xfId="11580" xr:uid="{D276F419-BF9B-4084-A51A-24B3258A579C}"/>
    <cellStyle name="Normal 4 5 3 7 3 2" xfId="21960" xr:uid="{9843EC8B-BA8B-4292-9ECD-ED7BD7DC45BE}"/>
    <cellStyle name="Normal 4 5 3 7 4" xfId="16294" xr:uid="{777C31E9-A830-4EF1-AD59-0E59428A5CB7}"/>
    <cellStyle name="Normal 4 5 3 8" xfId="5324" xr:uid="{93F95F2E-482A-4836-8938-B5C31F660364}"/>
    <cellStyle name="Normal 4 5 3 8 2" xfId="14622" xr:uid="{DB3D4FCF-F1EF-42C4-A98E-86FEC5CF11D4}"/>
    <cellStyle name="Normal 4 5 3 9" xfId="7075" xr:uid="{B5063EEE-FC94-4CBE-A8AD-3A41213A7627}"/>
    <cellStyle name="Normal 4 5 3 9 2" xfId="17455" xr:uid="{0AD4AEF5-C9EE-4A09-B9B4-83B4A0D2A573}"/>
    <cellStyle name="Normal 4 5 4" xfId="1023" xr:uid="{00000000-0005-0000-0000-0000B1050000}"/>
    <cellStyle name="Normal 4 5 4 2" xfId="3370" xr:uid="{00000000-0005-0000-0000-00007D060000}"/>
    <cellStyle name="Normal 4 5 4 2 2" xfId="6427" xr:uid="{F531157A-8A64-42AD-AB38-367C0467017D}"/>
    <cellStyle name="Normal 4 5 4 2 2 2" xfId="24465" xr:uid="{B3D47B1A-51C4-46BC-B691-5C33A014E6D4}"/>
    <cellStyle name="Normal 4 5 4 2 2 3" xfId="26583" xr:uid="{C253BFE2-5027-412F-B218-E93582380519}"/>
    <cellStyle name="Normal 4 5 4 2 2 4" xfId="15996" xr:uid="{967B74A0-774A-48C8-A3C3-EE0F4881CD60}"/>
    <cellStyle name="Normal 4 5 4 2 3" xfId="8449" xr:uid="{4608D409-D28F-4C57-A452-F3B6B05C59D0}"/>
    <cellStyle name="Normal 4 5 4 2 3 2" xfId="28918" xr:uid="{5E4706F0-DD60-4F70-8867-F1F0D1436203}"/>
    <cellStyle name="Normal 4 5 4 2 3 3" xfId="18829" xr:uid="{05511378-9591-44A6-99D5-436A7B51C350}"/>
    <cellStyle name="Normal 4 5 4 2 4" xfId="11282" xr:uid="{1C2F02AD-0D79-453B-8623-F1824FCA615E}"/>
    <cellStyle name="Normal 4 5 4 2 4 2" xfId="21662" xr:uid="{FDC49964-05F1-46FF-8D38-5C337274A0A5}"/>
    <cellStyle name="Normal 4 5 4 2 5" xfId="24103" xr:uid="{328E76FF-8BA1-46E4-86D9-CE673D7A12B9}"/>
    <cellStyle name="Normal 4 5 4 2 6" xfId="13935" xr:uid="{EEB5AF47-5AB2-43F8-85D6-716D9CBCCEE8}"/>
    <cellStyle name="Normal 4 5 4 3" xfId="2793" xr:uid="{00000000-0005-0000-0000-00007E060000}"/>
    <cellStyle name="Normal 4 5 4 3 2" xfId="6010" xr:uid="{F6AD08A0-96EC-440C-9AB6-9D9E39FE0DC4}"/>
    <cellStyle name="Normal 4 5 4 3 2 2" xfId="27431" xr:uid="{650275E6-7018-49FE-A978-E0C83CCC0AD9}"/>
    <cellStyle name="Normal 4 5 4 3 2 3" xfId="15463" xr:uid="{33431AFC-DDFD-48AE-B90D-5EC13EECDEF7}"/>
    <cellStyle name="Normal 4 5 4 3 3" xfId="7916" xr:uid="{F4B719A7-0708-449D-A5BB-ED35762B8AD3}"/>
    <cellStyle name="Normal 4 5 4 3 3 2" xfId="18296" xr:uid="{995D6AC7-C01E-4BAC-9742-19DE13A75250}"/>
    <cellStyle name="Normal 4 5 4 3 4" xfId="10749" xr:uid="{4EEA8DBB-3E22-49B4-86BF-6A81EFACD9FB}"/>
    <cellStyle name="Normal 4 5 4 3 4 2" xfId="21129" xr:uid="{2E25CABE-E320-4D74-8C85-82664600F774}"/>
    <cellStyle name="Normal 4 5 4 3 5" xfId="23094" xr:uid="{AA11B069-EA2A-4668-A7B6-F5ECF714A43F}"/>
    <cellStyle name="Normal 4 5 4 3 6" xfId="13254" xr:uid="{9750CDEC-06B1-4C19-9948-01DBBBDED92F}"/>
    <cellStyle name="Normal 4 5 4 4" xfId="4199" xr:uid="{1645401E-F3F5-499C-937A-D575F5ECD0AA}"/>
    <cellStyle name="Normal 4 5 4 4 2" xfId="8970" xr:uid="{0E6992F0-99C0-4977-AD8D-3395200AD305}"/>
    <cellStyle name="Normal 4 5 4 4 2 2" xfId="29054" xr:uid="{97B7D4EB-0199-4532-9965-1BB565797835}"/>
    <cellStyle name="Normal 4 5 4 4 2 3" xfId="19350" xr:uid="{A42B2B0B-22BB-46E0-BD4E-28ECEBB7D5B3}"/>
    <cellStyle name="Normal 4 5 4 4 3" xfId="11803" xr:uid="{7C2F02D2-678D-4BEF-BBFA-BBF4BDF3F8BA}"/>
    <cellStyle name="Normal 4 5 4 4 3 2" xfId="22183" xr:uid="{33BA402A-475D-403F-8FAC-1503C6D735EC}"/>
    <cellStyle name="Normal 4 5 4 4 4" xfId="23079" xr:uid="{4E375AF9-F0C9-4BC5-82B5-4EC7130621D2}"/>
    <cellStyle name="Normal 4 5 4 4 5" xfId="16517" xr:uid="{63A5E80F-9A87-45C6-BD04-1DA7C178BD4B}"/>
    <cellStyle name="Normal 4 5 4 5" xfId="5325" xr:uid="{597FCC5F-6ACB-4CBA-B673-3ED675AD1915}"/>
    <cellStyle name="Normal 4 5 4 5 2" xfId="28221" xr:uid="{B33BE7A2-09B2-450E-B19D-FECEAC5557B9}"/>
    <cellStyle name="Normal 4 5 4 5 3" xfId="14623" xr:uid="{2B05A4D0-AA97-4EC9-8F7A-17C3998C94FB}"/>
    <cellStyle name="Normal 4 5 4 6" xfId="7076" xr:uid="{757A1225-C23F-47F8-95B9-F8311BE49047}"/>
    <cellStyle name="Normal 4 5 4 6 2" xfId="17456" xr:uid="{98F37E42-1A29-470C-9116-A5404DBF1E4C}"/>
    <cellStyle name="Normal 4 5 4 7" xfId="9909" xr:uid="{FC781E71-4D27-4251-B981-1041BA33DD64}"/>
    <cellStyle name="Normal 4 5 4 7 2" xfId="20289" xr:uid="{605493C5-F06D-43D7-8AE5-FE21B2FA985D}"/>
    <cellStyle name="Normal 4 5 4 8" xfId="23842" xr:uid="{DEE4D0D6-DDAA-47DD-B407-4B63FA530AB1}"/>
    <cellStyle name="Normal 4 5 4 9" xfId="12764" xr:uid="{0F3A30A5-CAF6-4F9B-BDFF-2A7831AAE39D}"/>
    <cellStyle name="Normal 4 5 5" xfId="1024" xr:uid="{00000000-0005-0000-0000-0000B2050000}"/>
    <cellStyle name="Normal 4 5 5 2" xfId="4545" xr:uid="{E7906615-1A5F-4F5F-934B-349A841D2AFE}"/>
    <cellStyle name="Normal 4 5 5 2 2" xfId="9316" xr:uid="{A3029EBE-55A0-4222-869C-1FC4A98761CB}"/>
    <cellStyle name="Normal 4 5 5 2 2 2" xfId="29293" xr:uid="{345A85FA-BE7E-4055-960B-132753D3A999}"/>
    <cellStyle name="Normal 4 5 5 2 2 3" xfId="19696" xr:uid="{524577B2-A602-4A7B-8F62-D52F9266DADC}"/>
    <cellStyle name="Normal 4 5 5 2 3" xfId="12149" xr:uid="{56628441-C5E7-49A3-BFB0-AA576BF9735A}"/>
    <cellStyle name="Normal 4 5 5 2 3 2" xfId="22529" xr:uid="{246B1EAC-4FBF-4A92-8E7F-F20C5FE7E3BB}"/>
    <cellStyle name="Normal 4 5 5 2 4" xfId="24608" xr:uid="{80C73287-3944-4B55-A42C-6138875D6D1F}"/>
    <cellStyle name="Normal 4 5 5 2 5" xfId="16863" xr:uid="{D9BEFC78-FD4F-4A56-9F30-3A5454786AF5}"/>
    <cellStyle name="Normal 4 5 5 3" xfId="5326" xr:uid="{D6D78FE2-1BB5-404C-857A-CF014809247C}"/>
    <cellStyle name="Normal 4 5 5 3 2" xfId="26727" xr:uid="{121DF6EC-14E1-4BFB-8DA2-1285D002466D}"/>
    <cellStyle name="Normal 4 5 5 3 3" xfId="14624" xr:uid="{E140B0F9-CD58-450C-9751-70C636B0EFDC}"/>
    <cellStyle name="Normal 4 5 5 4" xfId="7077" xr:uid="{AE803436-D80B-4D57-B979-6621B8C71ED8}"/>
    <cellStyle name="Normal 4 5 5 4 2" xfId="17457" xr:uid="{FE8FCFAD-D612-458F-8111-9B172F8CDC8B}"/>
    <cellStyle name="Normal 4 5 5 5" xfId="9910" xr:uid="{09018AD2-7195-4BCD-A200-DB43248BB54A}"/>
    <cellStyle name="Normal 4 5 5 5 2" xfId="20290" xr:uid="{DEBBE446-73DC-42F4-A2CE-F06CE3F5CC13}"/>
    <cellStyle name="Normal 4 5 5 6" xfId="24109" xr:uid="{8295CE0F-969D-4DEC-B1FD-A2B0851FBB93}"/>
    <cellStyle name="Normal 4 5 5 7" xfId="13936" xr:uid="{ED9C66A4-C167-408D-A40E-CCD3909AAB32}"/>
    <cellStyle name="Normal 4 5 6" xfId="2942" xr:uid="{00000000-0005-0000-0000-000080060000}"/>
    <cellStyle name="Normal 4 5 6 2" xfId="6121" xr:uid="{8289F053-B125-4065-9B80-4CE1903DC934}"/>
    <cellStyle name="Normal 4 5 6 2 2" xfId="25632" xr:uid="{FB938224-4086-43FB-B5EE-CF78584A9791}"/>
    <cellStyle name="Normal 4 5 6 2 3" xfId="27490" xr:uid="{7D4C0B84-FFDD-489C-A5A5-322D84EA64AB}"/>
    <cellStyle name="Normal 4 5 6 2 4" xfId="15599" xr:uid="{F2DE9FFD-A9D0-4777-AABA-3933C92E408A}"/>
    <cellStyle name="Normal 4 5 6 3" xfId="8052" xr:uid="{97E97715-25E4-45DD-BBB9-7EE1D8D26A29}"/>
    <cellStyle name="Normal 4 5 6 3 2" xfId="28757" xr:uid="{481442CD-098A-4693-AEE9-B34E445C8564}"/>
    <cellStyle name="Normal 4 5 6 3 3" xfId="18432" xr:uid="{A4D5C3BA-C727-49AE-B674-1569EE4AEC46}"/>
    <cellStyle name="Normal 4 5 6 4" xfId="10885" xr:uid="{7FB32AF5-F084-47F5-9D59-1E96D73637F7}"/>
    <cellStyle name="Normal 4 5 6 4 2" xfId="21265" xr:uid="{0E26F104-831C-4146-BBFD-9B01FAAEB27F}"/>
    <cellStyle name="Normal 4 5 6 5" xfId="25563" xr:uid="{C740A216-2D57-4DC2-9D60-F28DEF7CFA53}"/>
    <cellStyle name="Normal 4 5 6 6" xfId="13462" xr:uid="{BEA4189C-BDE5-406D-8106-BAA681283927}"/>
    <cellStyle name="Normal 4 5 7" xfId="2483" xr:uid="{00000000-0005-0000-0000-000081060000}"/>
    <cellStyle name="Normal 4 5 7 2" xfId="5768" xr:uid="{D53AFC23-5220-4212-9169-92706A1A5E76}"/>
    <cellStyle name="Normal 4 5 7 2 2" xfId="28515" xr:uid="{FC06777D-9BE7-45DB-9AFF-1E1E2878CFF4}"/>
    <cellStyle name="Normal 4 5 7 2 3" xfId="15154" xr:uid="{1CF306E4-6761-4571-8151-7925ECDA9294}"/>
    <cellStyle name="Normal 4 5 7 3" xfId="7607" xr:uid="{40B0CBA3-1331-441F-A438-DCCE573111BC}"/>
    <cellStyle name="Normal 4 5 7 3 2" xfId="17987" xr:uid="{93D1D9F1-970E-4FB5-9F4E-9FCC5E03E973}"/>
    <cellStyle name="Normal 4 5 7 4" xfId="10440" xr:uid="{50C57C61-110F-482B-B2D6-9E74AAF3C889}"/>
    <cellStyle name="Normal 4 5 7 4 2" xfId="20820" xr:uid="{088DCA51-F8F7-45F3-8ADE-3690CA5A4DA9}"/>
    <cellStyle name="Normal 4 5 7 5" xfId="25071" xr:uid="{93913901-167A-4853-89BE-CD5C9E2D55BE}"/>
    <cellStyle name="Normal 4 5 7 6" xfId="12870" xr:uid="{D3A27890-A68A-480F-947A-55E902196E2B}"/>
    <cellStyle name="Normal 4 5 8" xfId="2177" xr:uid="{00000000-0005-0000-0000-000068060000}"/>
    <cellStyle name="Normal 4 5 8 2" xfId="7303" xr:uid="{291A5AB1-AC31-49A1-8203-9F51529AD636}"/>
    <cellStyle name="Normal 4 5 8 2 2" xfId="17683" xr:uid="{DE9FB33E-AB3A-47D6-90CB-2CBA608AEA40}"/>
    <cellStyle name="Normal 4 5 8 3" xfId="10136" xr:uid="{EC6E9979-1D68-42ED-BF78-07F100900E03}"/>
    <cellStyle name="Normal 4 5 8 3 2" xfId="20516" xr:uid="{DAF369CA-2D58-4AFD-A919-9EAD2C3CF720}"/>
    <cellStyle name="Normal 4 5 8 4" xfId="22893" xr:uid="{40973BC3-78C2-47D6-ABCC-E65DCBF39FB6}"/>
    <cellStyle name="Normal 4 5 8 5" xfId="14850" xr:uid="{ACAF7595-D900-400F-96B1-516EB766474D}"/>
    <cellStyle name="Normal 4 5 9" xfId="3994" xr:uid="{91D3A399-68E9-469C-8A0A-350305A8561B}"/>
    <cellStyle name="Normal 4 5 9 2" xfId="8817" xr:uid="{EF6897BD-557A-4A45-9F60-B014DCE4A927}"/>
    <cellStyle name="Normal 4 5 9 2 2" xfId="19197" xr:uid="{ACF224B1-ACA4-4ACA-8CC8-004E5D016286}"/>
    <cellStyle name="Normal 4 5 9 3" xfId="11650" xr:uid="{345967C5-DAE6-4233-A16F-747397CE158E}"/>
    <cellStyle name="Normal 4 5 9 3 2" xfId="22030" xr:uid="{97B64D74-B138-4706-A078-CCFD9F606C89}"/>
    <cellStyle name="Normal 4 5 9 4" xfId="16364" xr:uid="{E3E0A48C-0EE3-4A4F-984F-7C509E41F676}"/>
    <cellStyle name="Normal 4 6" xfId="1025" xr:uid="{00000000-0005-0000-0000-0000B3050000}"/>
    <cellStyle name="Normal 4 6 10" xfId="5327" xr:uid="{0C28CB16-68EA-42ED-BB70-906C37DC531A}"/>
    <cellStyle name="Normal 4 6 10 2" xfId="14625" xr:uid="{FF9121A2-83A1-4951-B51F-0ABD25335A2E}"/>
    <cellStyle name="Normal 4 6 11" xfId="7078" xr:uid="{33A56829-01D2-4684-9E7C-A90C663291F2}"/>
    <cellStyle name="Normal 4 6 11 2" xfId="17458" xr:uid="{722E9304-BBD0-4679-B3C2-65715E6CC4A7}"/>
    <cellStyle name="Normal 4 6 12" xfId="9911" xr:uid="{CD9E0B6E-51AE-4A65-BC1B-658D1E621266}"/>
    <cellStyle name="Normal 4 6 12 2" xfId="20291" xr:uid="{814F4D16-02C4-451E-9192-8C98D690B1DD}"/>
    <cellStyle name="Normal 4 6 13" xfId="23301" xr:uid="{62C3DB15-E4ED-45C7-9B52-8901B051FE55}"/>
    <cellStyle name="Normal 4 6 14" xfId="12414" xr:uid="{C633D6F3-9737-4C2E-B84E-2AC91B2C0E85}"/>
    <cellStyle name="Normal 4 6 2" xfId="1026" xr:uid="{00000000-0005-0000-0000-0000B4050000}"/>
    <cellStyle name="Normal 4 6 2 10" xfId="7079" xr:uid="{7A1A84C5-39EF-4122-B38A-C515D21A5FE6}"/>
    <cellStyle name="Normal 4 6 2 10 2" xfId="17459" xr:uid="{F468F3F2-39EF-423B-BEFD-55041D6A2BB3}"/>
    <cellStyle name="Normal 4 6 2 11" xfId="9912" xr:uid="{FCE9CA63-E303-4279-BCEB-BB1AFC702794}"/>
    <cellStyle name="Normal 4 6 2 11 2" xfId="20292" xr:uid="{C70D2436-8A40-40FD-96E2-2F6B5E428B92}"/>
    <cellStyle name="Normal 4 6 2 12" xfId="22693" xr:uid="{669146A1-A520-4013-8D63-08A79CDED512}"/>
    <cellStyle name="Normal 4 6 2 13" xfId="12474" xr:uid="{90241AAD-0CD6-41BC-A879-79AAE70544AC}"/>
    <cellStyle name="Normal 4 6 2 2" xfId="1027" xr:uid="{00000000-0005-0000-0000-0000B5050000}"/>
    <cellStyle name="Normal 4 6 2 2 10" xfId="13039" xr:uid="{6FA01EE3-F9F0-4984-AD38-5C094CD9AE5A}"/>
    <cellStyle name="Normal 4 6 2 2 2" xfId="2799" xr:uid="{00000000-0005-0000-0000-000085060000}"/>
    <cellStyle name="Normal 4 6 2 2 2 2" xfId="3373" xr:uid="{00000000-0005-0000-0000-000086060000}"/>
    <cellStyle name="Normal 4 6 2 2 2 2 2" xfId="6430" xr:uid="{46C1C465-1ECA-4F70-97B0-A5127B806E50}"/>
    <cellStyle name="Normal 4 6 2 2 2 2 2 2" xfId="25945" xr:uid="{EB53E93D-A7E3-4A0B-94AE-601D33B70F7C}"/>
    <cellStyle name="Normal 4 6 2 2 2 2 2 3" xfId="15999" xr:uid="{A9A08517-D890-449F-9AE8-DB3AC7156A4B}"/>
    <cellStyle name="Normal 4 6 2 2 2 2 3" xfId="8452" xr:uid="{FFD41181-32F6-4DB2-BDBA-22F84A18C731}"/>
    <cellStyle name="Normal 4 6 2 2 2 2 3 2" xfId="18832" xr:uid="{D5EEAA85-B873-42BB-A1D6-C3D692D98009}"/>
    <cellStyle name="Normal 4 6 2 2 2 2 4" xfId="11285" xr:uid="{AC591E7F-A936-47AE-8D97-8E58F0CC77C1}"/>
    <cellStyle name="Normal 4 6 2 2 2 2 4 2" xfId="21665" xr:uid="{ED92329A-0CDA-40FA-B99A-6DAE0049D0EE}"/>
    <cellStyle name="Normal 4 6 2 2 2 2 5" xfId="22710" xr:uid="{29DD1439-4647-45C0-A5BB-D8A53D8EA0C6}"/>
    <cellStyle name="Normal 4 6 2 2 2 2 6" xfId="13939" xr:uid="{117987FD-D06D-4E3F-B84D-C32959E27025}"/>
    <cellStyle name="Normal 4 6 2 2 2 3" xfId="4349" xr:uid="{D5DEB954-C0A1-4A31-8478-A8A05F96D4B8}"/>
    <cellStyle name="Normal 4 6 2 2 2 3 2" xfId="9120" xr:uid="{8EF489EF-50C0-43F1-B259-76B2B1811B71}"/>
    <cellStyle name="Normal 4 6 2 2 2 3 2 2" xfId="29163" xr:uid="{F317FB8D-F678-4CC8-9ACD-97F03CF0E5CB}"/>
    <cellStyle name="Normal 4 6 2 2 2 3 2 3" xfId="19500" xr:uid="{4C00B135-26C6-451D-9974-2C80BE207696}"/>
    <cellStyle name="Normal 4 6 2 2 2 3 3" xfId="11953" xr:uid="{14C4C8B8-24FD-4825-A155-75173C10E544}"/>
    <cellStyle name="Normal 4 6 2 2 2 3 3 2" xfId="22333" xr:uid="{329F8AF8-FF7C-4181-B235-DEEA3343C9B7}"/>
    <cellStyle name="Normal 4 6 2 2 2 3 4" xfId="25430" xr:uid="{B521D83F-449A-48BF-917B-E534CA576C87}"/>
    <cellStyle name="Normal 4 6 2 2 2 3 5" xfId="16667" xr:uid="{8102EE3F-FEE4-437B-8EB4-A477D4941138}"/>
    <cellStyle name="Normal 4 6 2 2 2 4" xfId="6016" xr:uid="{C783EF5B-C02D-4E1D-80B9-0CF81A0D89A1}"/>
    <cellStyle name="Normal 4 6 2 2 2 4 2" xfId="26085" xr:uid="{5846167A-769B-4FE7-BD08-54AB5BACF3C7}"/>
    <cellStyle name="Normal 4 6 2 2 2 4 3" xfId="15469" xr:uid="{41262F22-8D53-4A0B-AD9F-5619F796BB3D}"/>
    <cellStyle name="Normal 4 6 2 2 2 5" xfId="7922" xr:uid="{3C2C3F16-B06A-4716-A24E-76E03C1BD422}"/>
    <cellStyle name="Normal 4 6 2 2 2 5 2" xfId="18302" xr:uid="{DD8FE170-101B-42FD-A7F3-255F21271763}"/>
    <cellStyle name="Normal 4 6 2 2 2 6" xfId="10755" xr:uid="{735402AE-AA86-4645-BC87-5D037ED6794D}"/>
    <cellStyle name="Normal 4 6 2 2 2 6 2" xfId="21135" xr:uid="{0BAB771B-960F-4482-9C45-054D3D05C2CD}"/>
    <cellStyle name="Normal 4 6 2 2 2 7" xfId="24346" xr:uid="{4C301CF6-6B74-4665-92EC-864110B94E09}"/>
    <cellStyle name="Normal 4 6 2 2 2 8" xfId="13260" xr:uid="{7B9A48AF-8C5B-463E-91AD-FBC68180DEDF}"/>
    <cellStyle name="Normal 4 6 2 2 3" xfId="3374" xr:uid="{00000000-0005-0000-0000-000087060000}"/>
    <cellStyle name="Normal 4 6 2 2 3 2" xfId="4546" xr:uid="{BFCF5E32-216A-483A-AD55-2722FAC4318F}"/>
    <cellStyle name="Normal 4 6 2 2 3 2 2" xfId="9317" xr:uid="{BA7CAE72-2177-49EC-A9B2-BC87F4E70D4E}"/>
    <cellStyle name="Normal 4 6 2 2 3 2 2 2" xfId="19697" xr:uid="{7228007E-DC5B-44AE-AAE9-11E8B76A8BFF}"/>
    <cellStyle name="Normal 4 6 2 2 3 2 3" xfId="12150" xr:uid="{29DCCD41-7DE6-4377-9C16-0307B6B7E77A}"/>
    <cellStyle name="Normal 4 6 2 2 3 2 3 2" xfId="22530" xr:uid="{23C9BCEB-E65C-45F0-9F26-55E7B1D335CD}"/>
    <cellStyle name="Normal 4 6 2 2 3 2 4" xfId="27463" xr:uid="{021EF560-5E99-4968-9F1D-7509E16725F3}"/>
    <cellStyle name="Normal 4 6 2 2 3 2 5" xfId="16864" xr:uid="{D55ADE14-B7B1-4D41-9029-FDFC077556B0}"/>
    <cellStyle name="Normal 4 6 2 2 3 3" xfId="6431" xr:uid="{DD6B51D7-D03E-466E-BCF0-7778F96B21F9}"/>
    <cellStyle name="Normal 4 6 2 2 3 3 2" xfId="16000" xr:uid="{247704BE-F97F-4C13-8470-47A729758F75}"/>
    <cellStyle name="Normal 4 6 2 2 3 4" xfId="8453" xr:uid="{861ACCDF-A24B-4060-A0E3-8CD3E8CA9A52}"/>
    <cellStyle name="Normal 4 6 2 2 3 4 2" xfId="18833" xr:uid="{DD830CC8-3449-4E92-A65F-AD122329EA83}"/>
    <cellStyle name="Normal 4 6 2 2 3 5" xfId="11286" xr:uid="{2048C4C1-A745-48D0-8F53-7ECC9DC9EE58}"/>
    <cellStyle name="Normal 4 6 2 2 3 5 2" xfId="21666" xr:uid="{D983ABD9-A86E-40CF-9A2C-17BA76DB65F3}"/>
    <cellStyle name="Normal 4 6 2 2 3 6" xfId="23570" xr:uid="{2814C6B9-AF17-482E-BCAD-B9F62AA51F35}"/>
    <cellStyle name="Normal 4 6 2 2 3 7" xfId="13940" xr:uid="{F5739022-5223-406A-BA03-1C91FECBADEF}"/>
    <cellStyle name="Normal 4 6 2 2 4" xfId="3372" xr:uid="{00000000-0005-0000-0000-000088060000}"/>
    <cellStyle name="Normal 4 6 2 2 4 2" xfId="6429" xr:uid="{238C84E5-6F33-43AE-8C8A-00735DF97ECB}"/>
    <cellStyle name="Normal 4 6 2 2 4 2 2" xfId="27684" xr:uid="{217227E8-B500-43BA-A371-EF25835FC96C}"/>
    <cellStyle name="Normal 4 6 2 2 4 2 3" xfId="15998" xr:uid="{A5A40F7E-9E60-4856-B011-E6B594DEDD77}"/>
    <cellStyle name="Normal 4 6 2 2 4 3" xfId="8451" xr:uid="{7702EDA0-DDD6-4B61-A178-22E38269048C}"/>
    <cellStyle name="Normal 4 6 2 2 4 3 2" xfId="18831" xr:uid="{C549DCEC-4430-47E0-B2EC-44589FA07C0C}"/>
    <cellStyle name="Normal 4 6 2 2 4 4" xfId="11284" xr:uid="{AAC401BE-E29B-468C-9674-D73F6EEF4246}"/>
    <cellStyle name="Normal 4 6 2 2 4 4 2" xfId="21664" xr:uid="{01E2D04D-4996-4EBB-AF62-62703EAEF02D}"/>
    <cellStyle name="Normal 4 6 2 2 4 5" xfId="25573" xr:uid="{E1C4CBC8-9ED7-4382-BF6B-7BBCE7379DC1}"/>
    <cellStyle name="Normal 4 6 2 2 4 6" xfId="13938" xr:uid="{AB21AA70-4C29-4E40-82A6-27E05CEFD33C}"/>
    <cellStyle name="Normal 4 6 2 2 5" xfId="4241" xr:uid="{7BBC9497-82B0-4ADB-A7A3-2F1533CE31CC}"/>
    <cellStyle name="Normal 4 6 2 2 5 2" xfId="9012" xr:uid="{B9ED2CFE-69D1-4188-ADEF-5D6363C8360F}"/>
    <cellStyle name="Normal 4 6 2 2 5 2 2" xfId="29083" xr:uid="{7CE498E7-E51D-4A07-B524-3164CAB63061}"/>
    <cellStyle name="Normal 4 6 2 2 5 2 3" xfId="19392" xr:uid="{043CDCFB-1C20-4D1F-91C0-F42D8CEADAE4}"/>
    <cellStyle name="Normal 4 6 2 2 5 3" xfId="11845" xr:uid="{B5DE2472-92FD-4AD6-B80E-8F7054A7112C}"/>
    <cellStyle name="Normal 4 6 2 2 5 3 2" xfId="22225" xr:uid="{2C3B597A-756B-4D67-9D62-0C244C280664}"/>
    <cellStyle name="Normal 4 6 2 2 5 4" xfId="22887" xr:uid="{C6014893-A7C7-4A82-9CA3-CA61DA4F29D4}"/>
    <cellStyle name="Normal 4 6 2 2 5 5" xfId="16559" xr:uid="{4BB7572C-CABF-4AB6-A614-BBE127A3BA44}"/>
    <cellStyle name="Normal 4 6 2 2 6" xfId="5329" xr:uid="{0BC6F27B-5223-4C6B-A1BD-C0DAAC3F5FFA}"/>
    <cellStyle name="Normal 4 6 2 2 6 2" xfId="26510" xr:uid="{B9489960-85F9-4505-A5C2-1F8532D4F4DF}"/>
    <cellStyle name="Normal 4 6 2 2 6 3" xfId="14627" xr:uid="{CF5B7C4E-A7A0-4306-97EE-8FEBF7CAB449}"/>
    <cellStyle name="Normal 4 6 2 2 7" xfId="7080" xr:uid="{DC6C013B-8A94-4095-AF5D-268893FFE2A2}"/>
    <cellStyle name="Normal 4 6 2 2 7 2" xfId="17460" xr:uid="{3E27D583-53B5-49F9-8AA4-8796FABFE141}"/>
    <cellStyle name="Normal 4 6 2 2 8" xfId="9913" xr:uid="{CBB50BD5-681D-443C-9868-4193C8A822BE}"/>
    <cellStyle name="Normal 4 6 2 2 8 2" xfId="20293" xr:uid="{47608F98-F220-4E32-A389-7F1FF8F58975}"/>
    <cellStyle name="Normal 4 6 2 2 9" xfId="25553" xr:uid="{F51A6025-3625-4273-96DD-FA29E6925DE5}"/>
    <cellStyle name="Normal 4 6 2 3" xfId="2798" xr:uid="{00000000-0005-0000-0000-000089060000}"/>
    <cellStyle name="Normal 4 6 2 3 2" xfId="3375" xr:uid="{00000000-0005-0000-0000-00008A060000}"/>
    <cellStyle name="Normal 4 6 2 3 2 2" xfId="6432" xr:uid="{880CAF5C-4AC2-4228-BFF6-717331E14064}"/>
    <cellStyle name="Normal 4 6 2 3 2 2 2" xfId="27458" xr:uid="{C2291383-4F7F-471B-B6F6-643F1244FFA0}"/>
    <cellStyle name="Normal 4 6 2 3 2 2 3" xfId="16001" xr:uid="{8D5A8F50-BECA-49B4-9B6F-7F3E5334F744}"/>
    <cellStyle name="Normal 4 6 2 3 2 3" xfId="8454" xr:uid="{9FD6D99F-F8BC-4485-89F9-262AD42F3226}"/>
    <cellStyle name="Normal 4 6 2 3 2 3 2" xfId="18834" xr:uid="{03B18222-BF3C-42FE-A591-71C34DA0E657}"/>
    <cellStyle name="Normal 4 6 2 3 2 4" xfId="11287" xr:uid="{4D8CE8A3-16C8-4C1F-ADA3-A839C5636C16}"/>
    <cellStyle name="Normal 4 6 2 3 2 4 2" xfId="21667" xr:uid="{3EB5A2D3-8416-40DA-85A2-7E435DA59E15}"/>
    <cellStyle name="Normal 4 6 2 3 2 5" xfId="23456" xr:uid="{A9AE0ADF-588F-433F-BC38-596516722669}"/>
    <cellStyle name="Normal 4 6 2 3 2 6" xfId="13941" xr:uid="{EA1AC588-B608-4722-8945-FC4F3505763E}"/>
    <cellStyle name="Normal 4 6 2 3 3" xfId="4348" xr:uid="{33991BCD-F775-4318-80DB-758A0F992761}"/>
    <cellStyle name="Normal 4 6 2 3 3 2" xfId="9119" xr:uid="{B420165E-4375-445C-A6FA-7FDFBC7CFB61}"/>
    <cellStyle name="Normal 4 6 2 3 3 2 2" xfId="29162" xr:uid="{7C4D684C-7F2D-4649-ABF0-FCD9C55140AA}"/>
    <cellStyle name="Normal 4 6 2 3 3 2 3" xfId="19499" xr:uid="{9E68BC75-A358-42E8-ACFB-EDBA14863A2E}"/>
    <cellStyle name="Normal 4 6 2 3 3 3" xfId="11952" xr:uid="{261320A2-93F7-4A07-9958-424AAD113807}"/>
    <cellStyle name="Normal 4 6 2 3 3 3 2" xfId="22332" xr:uid="{949CAFC4-8871-4ACE-BEDE-5CF90CEFC2B9}"/>
    <cellStyle name="Normal 4 6 2 3 3 4" xfId="23789" xr:uid="{74D6E03D-3524-44D2-95CC-50F897D80617}"/>
    <cellStyle name="Normal 4 6 2 3 3 5" xfId="16666" xr:uid="{2236F4F1-DC6E-4ADC-B66E-8AD3A6423D89}"/>
    <cellStyle name="Normal 4 6 2 3 4" xfId="6015" xr:uid="{549DDB82-193B-40EB-BA86-5591FDFDE21C}"/>
    <cellStyle name="Normal 4 6 2 3 4 2" xfId="28740" xr:uid="{66E455AA-C372-40FF-BCAA-19EB6694B7F7}"/>
    <cellStyle name="Normal 4 6 2 3 4 3" xfId="15468" xr:uid="{05D3D57B-DDB3-41F1-82B1-B823E9146CA9}"/>
    <cellStyle name="Normal 4 6 2 3 5" xfId="7921" xr:uid="{578D98C4-7BBC-4E51-A64A-87B87A34B3A3}"/>
    <cellStyle name="Normal 4 6 2 3 5 2" xfId="18301" xr:uid="{887E17B5-1162-4D84-910B-C7259F3F7D5C}"/>
    <cellStyle name="Normal 4 6 2 3 6" xfId="10754" xr:uid="{EC7B1093-E08D-43FB-A576-FB7BF1F8C0E9}"/>
    <cellStyle name="Normal 4 6 2 3 6 2" xfId="21134" xr:uid="{002DD402-31AF-43C4-A8FD-480AABED7F2F}"/>
    <cellStyle name="Normal 4 6 2 3 7" xfId="24846" xr:uid="{5FA861CB-960F-4F70-8496-8715392A77B1}"/>
    <cellStyle name="Normal 4 6 2 3 8" xfId="13259" xr:uid="{5F45DE9B-7C40-47FD-A7B2-AA4DF5042440}"/>
    <cellStyle name="Normal 4 6 2 4" xfId="3376" xr:uid="{00000000-0005-0000-0000-00008B060000}"/>
    <cellStyle name="Normal 4 6 2 4 2" xfId="4547" xr:uid="{749E27D2-7FCE-4D76-9AA5-6D44FC29F920}"/>
    <cellStyle name="Normal 4 6 2 4 2 2" xfId="9318" xr:uid="{9EFD28D9-37C4-4EDC-AA86-4C8EFF8AF0C6}"/>
    <cellStyle name="Normal 4 6 2 4 2 2 2" xfId="19698" xr:uid="{9DEFEACB-BD51-4E5C-ADB6-7EE6CE7D305E}"/>
    <cellStyle name="Normal 4 6 2 4 2 3" xfId="12151" xr:uid="{1422BA2B-04C1-464D-8F5A-C55CBB0A4305}"/>
    <cellStyle name="Normal 4 6 2 4 2 3 2" xfId="22531" xr:uid="{E0E79656-BC44-4B8D-BC07-773BF57F1545}"/>
    <cellStyle name="Normal 4 6 2 4 2 4" xfId="28224" xr:uid="{27FFF2D2-6DF0-4A23-9AE8-59C2B0104837}"/>
    <cellStyle name="Normal 4 6 2 4 2 5" xfId="16865" xr:uid="{ABE290DE-BBD1-4714-B8E9-936D08C7DAC6}"/>
    <cellStyle name="Normal 4 6 2 4 3" xfId="6433" xr:uid="{9E72A876-C62D-4F44-8E52-DCAC54AC59A6}"/>
    <cellStyle name="Normal 4 6 2 4 3 2" xfId="16002" xr:uid="{5ED750DD-F985-4D60-B795-87EA2355995A}"/>
    <cellStyle name="Normal 4 6 2 4 4" xfId="8455" xr:uid="{FCCF48FB-37BC-42B7-9431-B4CDCEFB7844}"/>
    <cellStyle name="Normal 4 6 2 4 4 2" xfId="18835" xr:uid="{FFA19266-D96D-4747-AA47-FD9F5C716AC7}"/>
    <cellStyle name="Normal 4 6 2 4 5" xfId="11288" xr:uid="{52B16D53-16A7-4D69-B14D-5E03BD6D4452}"/>
    <cellStyle name="Normal 4 6 2 4 5 2" xfId="21668" xr:uid="{E7995802-90F3-422F-8B7F-E0636E370639}"/>
    <cellStyle name="Normal 4 6 2 4 6" xfId="23820" xr:uid="{F2D36C3B-1B93-4771-8680-B2C00BEE802A}"/>
    <cellStyle name="Normal 4 6 2 4 7" xfId="13942" xr:uid="{F2571187-447E-4431-998D-0C219264E416}"/>
    <cellStyle name="Normal 4 6 2 5" xfId="3371" xr:uid="{00000000-0005-0000-0000-00008C060000}"/>
    <cellStyle name="Normal 4 6 2 5 2" xfId="6428" xr:uid="{01A369A0-5815-472D-97F3-A707B176889F}"/>
    <cellStyle name="Normal 4 6 2 5 2 2" xfId="26381" xr:uid="{16CB294B-F5FE-4515-BC4C-7748DEE1246C}"/>
    <cellStyle name="Normal 4 6 2 5 2 3" xfId="15997" xr:uid="{72F13864-9C06-40FA-BE5B-611CC6680535}"/>
    <cellStyle name="Normal 4 6 2 5 3" xfId="8450" xr:uid="{329386A7-6D86-40F6-8462-4DBE5BCB0B6D}"/>
    <cellStyle name="Normal 4 6 2 5 3 2" xfId="18830" xr:uid="{66D3882B-A6BA-47A6-8426-7BF6347CC412}"/>
    <cellStyle name="Normal 4 6 2 5 4" xfId="11283" xr:uid="{0D6E7808-C939-4A45-835C-6D27BEA1445A}"/>
    <cellStyle name="Normal 4 6 2 5 4 2" xfId="21663" xr:uid="{0C4BD208-8BE2-47DF-95F1-9787C9753DB7}"/>
    <cellStyle name="Normal 4 6 2 5 5" xfId="23230" xr:uid="{A0757412-99F0-4C37-9858-3E46AAA0C5DD}"/>
    <cellStyle name="Normal 4 6 2 5 6" xfId="13937" xr:uid="{E9B9564E-68B5-4E24-9065-9266C55071EC}"/>
    <cellStyle name="Normal 4 6 2 6" xfId="2549" xr:uid="{00000000-0005-0000-0000-00008D060000}"/>
    <cellStyle name="Normal 4 6 2 6 2" xfId="5820" xr:uid="{41544DA0-315C-44C7-AB6A-C9E301631538}"/>
    <cellStyle name="Normal 4 6 2 6 2 2" xfId="27510" xr:uid="{B3544BF6-F1E3-4B61-A540-E164104E4554}"/>
    <cellStyle name="Normal 4 6 2 6 2 3" xfId="15220" xr:uid="{7CD8B811-98BB-46E5-9CBA-D4CB87EA26E7}"/>
    <cellStyle name="Normal 4 6 2 6 3" xfId="7673" xr:uid="{7DCDBF62-8E47-4CB3-B802-602270E11C65}"/>
    <cellStyle name="Normal 4 6 2 6 3 2" xfId="18053" xr:uid="{61C0FDFA-84FE-454C-BD28-7756B99CB7D9}"/>
    <cellStyle name="Normal 4 6 2 6 4" xfId="10506" xr:uid="{0844F20E-431F-4A55-9533-1A1A9A61E0C7}"/>
    <cellStyle name="Normal 4 6 2 6 4 2" xfId="20886" xr:uid="{2882705B-DE5A-47A0-980E-CCA99F13C3A7}"/>
    <cellStyle name="Normal 4 6 2 6 5" xfId="22883" xr:uid="{E569D9BE-2496-4E68-BCDB-7012DD07E64E}"/>
    <cellStyle name="Normal 4 6 2 6 6" xfId="12936" xr:uid="{5886AA2B-A425-4F55-ACF6-F4BA10054406}"/>
    <cellStyle name="Normal 4 6 2 7" xfId="2243" xr:uid="{00000000-0005-0000-0000-000083060000}"/>
    <cellStyle name="Normal 4 6 2 7 2" xfId="7369" xr:uid="{84744B32-E0B7-4FC2-BB3B-B844A50F7DD0}"/>
    <cellStyle name="Normal 4 6 2 7 2 2" xfId="17749" xr:uid="{EDB24E2C-1183-4A31-B407-E5DFC0DCEDDC}"/>
    <cellStyle name="Normal 4 6 2 7 3" xfId="10202" xr:uid="{BA064AAF-62D6-4D3E-A5FB-B26EF5E73022}"/>
    <cellStyle name="Normal 4 6 2 7 3 2" xfId="20582" xr:uid="{FC3E2AD7-2C23-44A9-8943-266601646C4B}"/>
    <cellStyle name="Normal 4 6 2 7 4" xfId="25326" xr:uid="{222E9E21-D11A-4201-9FF5-9E84412AD29A}"/>
    <cellStyle name="Normal 4 6 2 7 5" xfId="14916" xr:uid="{8E47B897-A7B3-49F2-94FB-E0E005800D29}"/>
    <cellStyle name="Normal 4 6 2 8" xfId="3796" xr:uid="{66B84ED8-BC9E-4498-A73B-35889857A41E}"/>
    <cellStyle name="Normal 4 6 2 8 2" xfId="8631" xr:uid="{0F4416F8-99F8-41E9-A3CF-47FF7549839A}"/>
    <cellStyle name="Normal 4 6 2 8 2 2" xfId="19011" xr:uid="{A666FD74-CE94-4372-8D89-8248332C0E1E}"/>
    <cellStyle name="Normal 4 6 2 8 3" xfId="11464" xr:uid="{A0875D6F-228A-4E12-BCF7-F94FD1AB637F}"/>
    <cellStyle name="Normal 4 6 2 8 3 2" xfId="21844" xr:uid="{DE2D0665-F305-444B-955F-D1DD4BFCD16F}"/>
    <cellStyle name="Normal 4 6 2 8 4" xfId="16178" xr:uid="{38500B39-885A-4599-BE45-97D879E734F5}"/>
    <cellStyle name="Normal 4 6 2 9" xfId="5328" xr:uid="{65FE34F6-2A0D-4B2D-BC52-5DA0F62E3CEE}"/>
    <cellStyle name="Normal 4 6 2 9 2" xfId="14626" xr:uid="{005A2762-6103-4BE6-A709-99F685D5DE72}"/>
    <cellStyle name="Normal 4 6 3" xfId="1028" xr:uid="{00000000-0005-0000-0000-0000B6050000}"/>
    <cellStyle name="Normal 4 6 3 10" xfId="9914" xr:uid="{65D62F54-5204-4AF7-A9C3-2B42FD0785E3}"/>
    <cellStyle name="Normal 4 6 3 10 2" xfId="20294" xr:uid="{8B81BF18-E32E-4551-B32C-DD2102694D8F}"/>
    <cellStyle name="Normal 4 6 3 11" xfId="24209" xr:uid="{C8F8A3B3-7610-4B3D-88F8-49B14B8E669F}"/>
    <cellStyle name="Normal 4 6 3 12" xfId="12608" xr:uid="{92ACC22C-1DCF-4694-902C-29F38736A8E4}"/>
    <cellStyle name="Normal 4 6 3 2" xfId="2800" xr:uid="{00000000-0005-0000-0000-00008F060000}"/>
    <cellStyle name="Normal 4 6 3 2 2" xfId="3378" xr:uid="{00000000-0005-0000-0000-000090060000}"/>
    <cellStyle name="Normal 4 6 3 2 2 2" xfId="6435" xr:uid="{ECC1323C-BBCE-4C05-85B0-B7CD0379B66F}"/>
    <cellStyle name="Normal 4 6 3 2 2 2 2" xfId="28306" xr:uid="{CC38E7A4-818E-4713-AA1B-5EDBDD564FF5}"/>
    <cellStyle name="Normal 4 6 3 2 2 2 3" xfId="16004" xr:uid="{5D2BBA40-6627-4DA8-894C-64BF6AFF0124}"/>
    <cellStyle name="Normal 4 6 3 2 2 3" xfId="8457" xr:uid="{43FD189E-CF21-4F1F-84A3-354648D057E9}"/>
    <cellStyle name="Normal 4 6 3 2 2 3 2" xfId="18837" xr:uid="{2B00C903-3F5A-47B0-8475-DB1A2595A7FF}"/>
    <cellStyle name="Normal 4 6 3 2 2 4" xfId="11290" xr:uid="{9F945B0E-35D3-47C6-B261-9488E148600D}"/>
    <cellStyle name="Normal 4 6 3 2 2 4 2" xfId="21670" xr:uid="{9BE4E36D-2165-4661-B95D-60B47B200893}"/>
    <cellStyle name="Normal 4 6 3 2 2 5" xfId="23901" xr:uid="{99ADA984-40C4-405F-9146-D49474D20BF9}"/>
    <cellStyle name="Normal 4 6 3 2 2 6" xfId="13944" xr:uid="{4251F45D-B259-4191-887B-749C4FDC8CE6}"/>
    <cellStyle name="Normal 4 6 3 2 3" xfId="4350" xr:uid="{901FB3A0-8012-498C-9CCB-3EF37ACD6D75}"/>
    <cellStyle name="Normal 4 6 3 2 3 2" xfId="9121" xr:uid="{D16C0C56-8186-4342-8995-BAEF3C464C17}"/>
    <cellStyle name="Normal 4 6 3 2 3 2 2" xfId="29164" xr:uid="{C7EF66EA-693F-4B28-9BBC-25B8894BDAE5}"/>
    <cellStyle name="Normal 4 6 3 2 3 2 3" xfId="19501" xr:uid="{5E451109-4797-4230-9A2C-67668D2DDAFC}"/>
    <cellStyle name="Normal 4 6 3 2 3 3" xfId="11954" xr:uid="{BEEED125-E58D-4368-AED4-BBD4584C6ED8}"/>
    <cellStyle name="Normal 4 6 3 2 3 3 2" xfId="22334" xr:uid="{33CE28C0-6194-40B2-BB08-EEACDD9E6787}"/>
    <cellStyle name="Normal 4 6 3 2 3 4" xfId="24024" xr:uid="{7989FA24-BFED-499B-9E24-07FDD2DAA521}"/>
    <cellStyle name="Normal 4 6 3 2 3 5" xfId="16668" xr:uid="{91CA9D4E-359C-4C52-8609-A7C8330665B8}"/>
    <cellStyle name="Normal 4 6 3 2 4" xfId="6017" xr:uid="{59E052AB-7D7E-4A3D-976D-4709C348FFB7}"/>
    <cellStyle name="Normal 4 6 3 2 4 2" xfId="26947" xr:uid="{02767540-DF5E-4B92-80D7-9FD45739C69D}"/>
    <cellStyle name="Normal 4 6 3 2 4 3" xfId="15470" xr:uid="{DDDB477A-4CD4-4AC8-84C7-B0A32B3EBDDC}"/>
    <cellStyle name="Normal 4 6 3 2 5" xfId="7923" xr:uid="{4E6E7CA1-9D4F-4542-984E-C278AFFBBC10}"/>
    <cellStyle name="Normal 4 6 3 2 5 2" xfId="18303" xr:uid="{61542B72-7518-472E-BD8F-792E0FF34D99}"/>
    <cellStyle name="Normal 4 6 3 2 6" xfId="10756" xr:uid="{ABD51765-B398-485E-8795-9B8333D02366}"/>
    <cellStyle name="Normal 4 6 3 2 6 2" xfId="21136" xr:uid="{93867C53-5D9A-4BD7-90FE-2978CC3A71BD}"/>
    <cellStyle name="Normal 4 6 3 2 7" xfId="23037" xr:uid="{D9FA77CE-9ED0-4400-9135-1F8631E9D081}"/>
    <cellStyle name="Normal 4 6 3 2 8" xfId="13261" xr:uid="{51C5BCC4-BF37-4FC8-A816-6C0EC2E4824E}"/>
    <cellStyle name="Normal 4 6 3 3" xfId="3379" xr:uid="{00000000-0005-0000-0000-000091060000}"/>
    <cellStyle name="Normal 4 6 3 3 2" xfId="4548" xr:uid="{E221C829-7C95-4079-854A-5EBDF76DD425}"/>
    <cellStyle name="Normal 4 6 3 3 2 2" xfId="9319" xr:uid="{4DEF5092-6EB7-4BC7-9957-FECF1C25D9F1}"/>
    <cellStyle name="Normal 4 6 3 3 2 2 2" xfId="29294" xr:uid="{D3A93D07-91C3-4843-A204-60D26D324504}"/>
    <cellStyle name="Normal 4 6 3 3 2 2 3" xfId="19699" xr:uid="{DD7743E5-D6EA-4048-BE56-A3455AB786FD}"/>
    <cellStyle name="Normal 4 6 3 3 2 3" xfId="12152" xr:uid="{77A8F7AB-4E87-4258-807B-C7F69B105ADF}"/>
    <cellStyle name="Normal 4 6 3 3 2 3 2" xfId="22532" xr:uid="{58610B75-D3AA-4372-AE19-009B80C3D1A7}"/>
    <cellStyle name="Normal 4 6 3 3 2 4" xfId="24086" xr:uid="{0D6BCC69-94B7-4F2D-AFED-7BA5C54DEC4A}"/>
    <cellStyle name="Normal 4 6 3 3 2 5" xfId="16866" xr:uid="{27469A74-8DD6-41A1-B7AC-C6C4FAAFD828}"/>
    <cellStyle name="Normal 4 6 3 3 3" xfId="6436" xr:uid="{623468F2-DB1D-4A25-9F04-83975724908B}"/>
    <cellStyle name="Normal 4 6 3 3 3 2" xfId="27817" xr:uid="{EBF82967-C964-4B43-BCF0-0679A04E8F94}"/>
    <cellStyle name="Normal 4 6 3 3 3 3" xfId="16005" xr:uid="{5494DBDC-DD7D-4D87-8DEE-442698AE16EA}"/>
    <cellStyle name="Normal 4 6 3 3 4" xfId="8458" xr:uid="{A8365E87-BB44-439D-9A0C-3F33A415FE65}"/>
    <cellStyle name="Normal 4 6 3 3 4 2" xfId="18838" xr:uid="{18EEF64B-50EE-4128-A3E3-2DA4BBF896F7}"/>
    <cellStyle name="Normal 4 6 3 3 5" xfId="11291" xr:uid="{789E31E8-3EB5-48E4-B8B1-CABF5AA7D4A0}"/>
    <cellStyle name="Normal 4 6 3 3 5 2" xfId="21671" xr:uid="{0DEB7017-66B9-4564-A4BB-9E3C9FE50BAC}"/>
    <cellStyle name="Normal 4 6 3 3 6" xfId="25503" xr:uid="{3436378B-9E79-4637-A21E-71AC240B0DDD}"/>
    <cellStyle name="Normal 4 6 3 3 7" xfId="13945" xr:uid="{9AF3BE5F-10EF-4920-A4B5-935A140E3D04}"/>
    <cellStyle name="Normal 4 6 3 4" xfId="3377" xr:uid="{00000000-0005-0000-0000-000092060000}"/>
    <cellStyle name="Normal 4 6 3 4 2" xfId="6434" xr:uid="{A886D118-9798-4B5F-B36C-335C108265F6}"/>
    <cellStyle name="Normal 4 6 3 4 2 2" xfId="26705" xr:uid="{FAB36108-C6D0-47AF-BEE1-BC28397C8375}"/>
    <cellStyle name="Normal 4 6 3 4 2 3" xfId="16003" xr:uid="{CB19526C-0119-4CF9-AAB4-86A3527D295C}"/>
    <cellStyle name="Normal 4 6 3 4 3" xfId="8456" xr:uid="{AF3CC76E-0B3E-4EB8-A8A1-5953B3F0274B}"/>
    <cellStyle name="Normal 4 6 3 4 3 2" xfId="18836" xr:uid="{2EFF01A5-BFE2-42F0-B845-57884D25FD7F}"/>
    <cellStyle name="Normal 4 6 3 4 4" xfId="11289" xr:uid="{625C0DC1-3F0E-4E75-8366-20573A204629}"/>
    <cellStyle name="Normal 4 6 3 4 4 2" xfId="21669" xr:uid="{F42CB666-5D98-4AB0-8DA7-A311C7ED6FFD}"/>
    <cellStyle name="Normal 4 6 3 4 5" xfId="25121" xr:uid="{8232A13F-E8FD-43DB-A4C5-900C2D745B05}"/>
    <cellStyle name="Normal 4 6 3 4 6" xfId="13943" xr:uid="{E230A255-7C47-4E73-9DCC-7CC97062DFB8}"/>
    <cellStyle name="Normal 4 6 3 5" xfId="2592" xr:uid="{00000000-0005-0000-0000-000093060000}"/>
    <cellStyle name="Normal 4 6 3 5 2" xfId="5856" xr:uid="{6D81AD73-E358-4DC6-B538-A344F8457572}"/>
    <cellStyle name="Normal 4 6 3 5 2 2" xfId="26790" xr:uid="{16CED827-F0E7-46A8-96CD-1D6D37DD6EC7}"/>
    <cellStyle name="Normal 4 6 3 5 2 3" xfId="15263" xr:uid="{44B554EA-51CE-4740-88C4-673048E6CE4E}"/>
    <cellStyle name="Normal 4 6 3 5 3" xfId="7716" xr:uid="{E5302134-8F60-4297-9414-BF9364858382}"/>
    <cellStyle name="Normal 4 6 3 5 3 2" xfId="18096" xr:uid="{95A2416F-C317-4DCF-B9B0-F5D2680D25D6}"/>
    <cellStyle name="Normal 4 6 3 5 4" xfId="10549" xr:uid="{6189DE3A-7947-47B5-BFBB-FE8ED5761E0A}"/>
    <cellStyle name="Normal 4 6 3 5 4 2" xfId="20929" xr:uid="{44CBDEB3-C6B6-4F6D-A1B9-6FE03C2B83B1}"/>
    <cellStyle name="Normal 4 6 3 5 5" xfId="23928" xr:uid="{BC0E6D03-EBDA-495D-884C-09FD51EE881D}"/>
    <cellStyle name="Normal 4 6 3 5 6" xfId="12979" xr:uid="{40EAB2F3-82C5-4BFA-8CBB-A38D930B46D9}"/>
    <cellStyle name="Normal 4 6 3 6" xfId="2375" xr:uid="{00000000-0005-0000-0000-00008E060000}"/>
    <cellStyle name="Normal 4 6 3 6 2" xfId="7501" xr:uid="{D5F0E475-829F-4382-B8E0-F6660E807072}"/>
    <cellStyle name="Normal 4 6 3 6 2 2" xfId="17881" xr:uid="{4937C117-2160-4AB8-BEBD-AABD170FF688}"/>
    <cellStyle name="Normal 4 6 3 6 3" xfId="10334" xr:uid="{EBC08E7D-5530-47D8-A3F4-26578A6FE87F}"/>
    <cellStyle name="Normal 4 6 3 6 3 2" xfId="20714" xr:uid="{7AC2691F-6757-43AF-BCC2-16AE5386A8B5}"/>
    <cellStyle name="Normal 4 6 3 6 4" xfId="25445" xr:uid="{9C4F7415-8D2D-4E21-9BFE-337BF7D76875}"/>
    <cellStyle name="Normal 4 6 3 6 5" xfId="15048" xr:uid="{F992069E-7030-4E0F-8FC2-7DF6BC38C7D4}"/>
    <cellStyle name="Normal 4 6 3 7" xfId="3926" xr:uid="{924801CF-FC74-4CA9-B147-9E360EDB88E6}"/>
    <cellStyle name="Normal 4 6 3 7 2" xfId="8757" xr:uid="{4D943242-7C2D-42A4-A9EF-D885DE73F0F0}"/>
    <cellStyle name="Normal 4 6 3 7 2 2" xfId="19137" xr:uid="{88F63E08-9EF1-4D65-85FD-DB425D9DEE45}"/>
    <cellStyle name="Normal 4 6 3 7 3" xfId="11590" xr:uid="{D4F74956-11A9-4EC4-881E-71BDF2275367}"/>
    <cellStyle name="Normal 4 6 3 7 3 2" xfId="21970" xr:uid="{19FDC02D-D04F-456E-9356-E9B81E218EC7}"/>
    <cellStyle name="Normal 4 6 3 7 4" xfId="16304" xr:uid="{E6E6D48B-F82C-45C2-B441-F678F8C3916E}"/>
    <cellStyle name="Normal 4 6 3 8" xfId="5330" xr:uid="{607ADC84-15AD-45CE-8404-B51B4BCF585F}"/>
    <cellStyle name="Normal 4 6 3 8 2" xfId="14628" xr:uid="{423F566A-93EB-4271-9D48-AE6925D4E99E}"/>
    <cellStyle name="Normal 4 6 3 9" xfId="7081" xr:uid="{6B1299FA-5846-4160-B210-58C7C0DDF07D}"/>
    <cellStyle name="Normal 4 6 3 9 2" xfId="17461" xr:uid="{3A67E0D5-267D-4E35-8F08-7307358D77B8}"/>
    <cellStyle name="Normal 4 6 4" xfId="1029" xr:uid="{00000000-0005-0000-0000-0000B7050000}"/>
    <cellStyle name="Normal 4 6 4 2" xfId="3380" xr:uid="{00000000-0005-0000-0000-000095060000}"/>
    <cellStyle name="Normal 4 6 4 2 2" xfId="6437" xr:uid="{DF2BC96C-2FB0-4962-9806-62CD31B7ECED}"/>
    <cellStyle name="Normal 4 6 4 2 2 2" xfId="26973" xr:uid="{8716AC8C-11C4-474C-8456-E9B906350AA6}"/>
    <cellStyle name="Normal 4 6 4 2 2 3" xfId="16006" xr:uid="{A2B4B55D-AE48-42DA-9B4D-D608BAA9A44D}"/>
    <cellStyle name="Normal 4 6 4 2 3" xfId="8459" xr:uid="{6DBD12A6-2213-429C-AC16-8933FD49C409}"/>
    <cellStyle name="Normal 4 6 4 2 3 2" xfId="18839" xr:uid="{8135583A-409D-4449-BE67-C70F4FC82A0F}"/>
    <cellStyle name="Normal 4 6 4 2 4" xfId="11292" xr:uid="{974BD558-C368-47BB-B456-94E3E124EE42}"/>
    <cellStyle name="Normal 4 6 4 2 4 2" xfId="21672" xr:uid="{8B909957-D330-4C32-9A3C-E9EA72CC9DF6}"/>
    <cellStyle name="Normal 4 6 4 2 5" xfId="23755" xr:uid="{80E40EDF-AC2D-43E5-AF8D-8B8412EA8E75}"/>
    <cellStyle name="Normal 4 6 4 2 6" xfId="13946" xr:uid="{9AC6C785-FA2C-4C59-9E87-BABB63367A3C}"/>
    <cellStyle name="Normal 4 6 4 3" xfId="2797" xr:uid="{00000000-0005-0000-0000-000096060000}"/>
    <cellStyle name="Normal 4 6 4 3 2" xfId="6014" xr:uid="{6C483FC5-646A-4F50-85C1-8E995DCF95F1}"/>
    <cellStyle name="Normal 4 6 4 3 2 2" xfId="27503" xr:uid="{8ADA07F8-9A0B-4FC4-A429-84D780E180CE}"/>
    <cellStyle name="Normal 4 6 4 3 2 3" xfId="15467" xr:uid="{C62DDB48-E9B1-4C52-9486-4A9C55884380}"/>
    <cellStyle name="Normal 4 6 4 3 3" xfId="7920" xr:uid="{10E3C720-B3FB-4150-8280-9F5978754AB3}"/>
    <cellStyle name="Normal 4 6 4 3 3 2" xfId="18300" xr:uid="{8BB6CA60-1AC8-47E9-9408-6B49377EC56A}"/>
    <cellStyle name="Normal 4 6 4 3 4" xfId="10753" xr:uid="{21F570A0-3A0C-4A55-830B-E33CF98C2F1B}"/>
    <cellStyle name="Normal 4 6 4 3 4 2" xfId="21133" xr:uid="{BE0654F7-F076-4459-B2AE-3701B9BDDD41}"/>
    <cellStyle name="Normal 4 6 4 3 5" xfId="24884" xr:uid="{5608BF8D-F8BE-4E20-9495-238DAD20BFD1}"/>
    <cellStyle name="Normal 4 6 4 3 6" xfId="13258" xr:uid="{D4DC4BC2-2489-434E-B83E-F5C77EB46244}"/>
    <cellStyle name="Normal 4 6 4 4" xfId="4201" xr:uid="{A57E2CE8-3522-4BE4-A60A-936B9032D4FA}"/>
    <cellStyle name="Normal 4 6 4 4 2" xfId="8972" xr:uid="{C94728F6-AC6E-455A-908E-50D33529407D}"/>
    <cellStyle name="Normal 4 6 4 4 2 2" xfId="19352" xr:uid="{0CA64AC8-0492-4B95-9D47-014B6E1AABEE}"/>
    <cellStyle name="Normal 4 6 4 4 3" xfId="11805" xr:uid="{4AD76A22-88B8-4419-862B-F0BD30D77D2E}"/>
    <cellStyle name="Normal 4 6 4 4 3 2" xfId="22185" xr:uid="{4EB621FE-93A1-4D11-87A8-8318FEB65438}"/>
    <cellStyle name="Normal 4 6 4 4 4" xfId="23075" xr:uid="{733A50BF-9F77-4A27-B6D3-AC1CAF03E720}"/>
    <cellStyle name="Normal 4 6 4 4 5" xfId="16519" xr:uid="{645438F7-51BC-45C7-AE07-E4D07A053734}"/>
    <cellStyle name="Normal 4 6 4 5" xfId="5331" xr:uid="{9AB68C42-FC3A-4C78-8542-B8DA3FD6B9FB}"/>
    <cellStyle name="Normal 4 6 4 5 2" xfId="14629" xr:uid="{73F47F6E-2A0E-4804-AC52-DADCA8073015}"/>
    <cellStyle name="Normal 4 6 4 6" xfId="7082" xr:uid="{73D88EF4-697B-4643-B67A-ADBF92497027}"/>
    <cellStyle name="Normal 4 6 4 6 2" xfId="17462" xr:uid="{E2F6927A-9127-41AD-A8A9-A72D9C1DEF4A}"/>
    <cellStyle name="Normal 4 6 4 7" xfId="9915" xr:uid="{505BD350-6781-42B3-B3A5-60CCEB242031}"/>
    <cellStyle name="Normal 4 6 4 7 2" xfId="20295" xr:uid="{BC126441-CDF2-49F7-8E8E-C90F634FFA7D}"/>
    <cellStyle name="Normal 4 6 4 8" xfId="24941" xr:uid="{8CBEC4C0-6167-4ACD-B708-2F1EF5FCBA0D}"/>
    <cellStyle name="Normal 4 6 4 9" xfId="12766" xr:uid="{F1573951-130D-4364-86D9-F96C85D8EA5C}"/>
    <cellStyle name="Normal 4 6 5" xfId="3381" xr:uid="{00000000-0005-0000-0000-000097060000}"/>
    <cellStyle name="Normal 4 6 5 2" xfId="4549" xr:uid="{581CFBF6-C1AC-444F-A46C-02981E676F45}"/>
    <cellStyle name="Normal 4 6 5 2 2" xfId="9320" xr:uid="{CFAAE2CF-B7A9-4A13-A923-164E8CDC0A96}"/>
    <cellStyle name="Normal 4 6 5 2 2 2" xfId="29295" xr:uid="{ED4DE572-AFE9-42EB-A725-25F832C8068A}"/>
    <cellStyle name="Normal 4 6 5 2 2 3" xfId="19700" xr:uid="{E0FCC1E7-FE38-42F2-B0E0-07FCC59D20A8}"/>
    <cellStyle name="Normal 4 6 5 2 3" xfId="12153" xr:uid="{A1925F0E-E782-467A-B13D-335839335128}"/>
    <cellStyle name="Normal 4 6 5 2 3 2" xfId="22533" xr:uid="{AC00FD10-3A98-4B2C-827D-6861B8AA029B}"/>
    <cellStyle name="Normal 4 6 5 2 4" xfId="23304" xr:uid="{C9677F74-E8DA-4B04-B1E5-90A610B7759B}"/>
    <cellStyle name="Normal 4 6 5 2 5" xfId="16867" xr:uid="{BBFEB372-A371-413B-BB71-5A998ACFD46D}"/>
    <cellStyle name="Normal 4 6 5 3" xfId="6438" xr:uid="{7BEDD6E8-8DEB-4481-93FD-E3DDF32C9C2E}"/>
    <cellStyle name="Normal 4 6 5 3 2" xfId="26243" xr:uid="{243F8F15-6787-4C0A-A720-7FADCA7EEA10}"/>
    <cellStyle name="Normal 4 6 5 3 3" xfId="16007" xr:uid="{A5D04E9F-CB05-4A4F-8261-564A0F8E7F47}"/>
    <cellStyle name="Normal 4 6 5 4" xfId="8460" xr:uid="{532730D0-B859-46F1-8F49-E074F3AD6383}"/>
    <cellStyle name="Normal 4 6 5 4 2" xfId="18840" xr:uid="{DBB5BC43-DA6F-4B42-B0E7-8C259BA09246}"/>
    <cellStyle name="Normal 4 6 5 5" xfId="11293" xr:uid="{162DD07D-91B8-403D-9E9D-0E51B22F1306}"/>
    <cellStyle name="Normal 4 6 5 5 2" xfId="21673" xr:uid="{A456DF34-40D1-4C8D-9238-1A647AA31703}"/>
    <cellStyle name="Normal 4 6 5 6" xfId="25111" xr:uid="{0CC5BDD8-8D65-423E-85DA-4B5C43D446A2}"/>
    <cellStyle name="Normal 4 6 5 7" xfId="13947" xr:uid="{197DA3D7-F9EF-4319-8013-37E02FA82DBE}"/>
    <cellStyle name="Normal 4 6 6" xfId="2944" xr:uid="{00000000-0005-0000-0000-000098060000}"/>
    <cellStyle name="Normal 4 6 6 2" xfId="6123" xr:uid="{AB61B0ED-0C05-4DA9-A5B5-9B1C7FDA926D}"/>
    <cellStyle name="Normal 4 6 6 2 2" xfId="26508" xr:uid="{4E26FDE3-85AD-41CB-BE54-C9C7D9AED855}"/>
    <cellStyle name="Normal 4 6 6 2 3" xfId="15601" xr:uid="{FEB8E9C5-960A-4575-8FDE-A17B18FE6308}"/>
    <cellStyle name="Normal 4 6 6 3" xfId="8054" xr:uid="{7E7448F5-FD6C-40E9-A151-B5B80535108C}"/>
    <cellStyle name="Normal 4 6 6 3 2" xfId="18434" xr:uid="{DE24D157-716F-431F-890B-BD71DF75388E}"/>
    <cellStyle name="Normal 4 6 6 4" xfId="10887" xr:uid="{4AF5FA3F-E5DF-451E-B08B-27DE264D3C73}"/>
    <cellStyle name="Normal 4 6 6 4 2" xfId="21267" xr:uid="{85296F37-8CF4-4711-AAD8-2164B0504D56}"/>
    <cellStyle name="Normal 4 6 6 5" xfId="24034" xr:uid="{EFD7E220-F198-47E0-B4BD-5358AAF6C1A3}"/>
    <cellStyle name="Normal 4 6 6 6" xfId="13464" xr:uid="{2503850D-3D78-45E2-B8FA-EB848C72E4DA}"/>
    <cellStyle name="Normal 4 6 7" xfId="2489" xr:uid="{00000000-0005-0000-0000-000099060000}"/>
    <cellStyle name="Normal 4 6 7 2" xfId="5773" xr:uid="{50B46806-7D8D-42E2-9C6C-C21CBC4D37E3}"/>
    <cellStyle name="Normal 4 6 7 2 2" xfId="26159" xr:uid="{5256F9A0-EFB7-41AC-8504-22C92C43AF49}"/>
    <cellStyle name="Normal 4 6 7 2 3" xfId="15160" xr:uid="{6897A209-42EE-48B8-BFAE-E2EB752E78D0}"/>
    <cellStyle name="Normal 4 6 7 3" xfId="7613" xr:uid="{928CE829-45FF-468E-A724-D3EE3587A3C7}"/>
    <cellStyle name="Normal 4 6 7 3 2" xfId="17993" xr:uid="{F45296D9-6049-45CD-B7D0-0CFB0861CF15}"/>
    <cellStyle name="Normal 4 6 7 4" xfId="10446" xr:uid="{BA5CEA8B-76A7-4BFB-BA5E-EAEA0955FEB6}"/>
    <cellStyle name="Normal 4 6 7 4 2" xfId="20826" xr:uid="{A8D583BB-F8BD-4143-BF7C-57AA7EAD4000}"/>
    <cellStyle name="Normal 4 6 7 5" xfId="23319" xr:uid="{103450DD-2735-4A4C-A33D-984DF1C76EF3}"/>
    <cellStyle name="Normal 4 6 7 6" xfId="12876" xr:uid="{5E9881F1-2B8A-4A6A-B900-3DD69FFF754E}"/>
    <cellStyle name="Normal 4 6 8" xfId="2183" xr:uid="{00000000-0005-0000-0000-000082060000}"/>
    <cellStyle name="Normal 4 6 8 2" xfId="7309" xr:uid="{15F803F6-1D1C-408C-8311-625EC20A9C42}"/>
    <cellStyle name="Normal 4 6 8 2 2" xfId="17689" xr:uid="{ECBBA2BE-6D98-41EE-955A-755DC0787FD2}"/>
    <cellStyle name="Normal 4 6 8 3" xfId="10142" xr:uid="{D7A27A57-4429-427A-B428-FE3C620908DD}"/>
    <cellStyle name="Normal 4 6 8 3 2" xfId="20522" xr:uid="{27F0C316-878F-4708-A6DC-5E58065A94E5}"/>
    <cellStyle name="Normal 4 6 8 4" xfId="24270" xr:uid="{57A341D5-D594-4091-B7AB-8FBEB2695850}"/>
    <cellStyle name="Normal 4 6 8 5" xfId="14856" xr:uid="{B9219575-002C-4DFB-927E-315FE24DBD76}"/>
    <cellStyle name="Normal 4 6 9" xfId="3996" xr:uid="{5B3FB2E7-98AC-4D7F-BA21-C2139A83A87B}"/>
    <cellStyle name="Normal 4 6 9 2" xfId="8819" xr:uid="{3E5090D4-3654-4158-BCF2-FABCE5B40C12}"/>
    <cellStyle name="Normal 4 6 9 2 2" xfId="19199" xr:uid="{7D347B0F-9A4C-4D9C-8307-CFF1A1F2517E}"/>
    <cellStyle name="Normal 4 6 9 3" xfId="11652" xr:uid="{86DCD437-03D8-46D8-8996-3ADBC1159A65}"/>
    <cellStyle name="Normal 4 6 9 3 2" xfId="22032" xr:uid="{50E8EB04-21AB-46A5-8681-584EA55457EA}"/>
    <cellStyle name="Normal 4 6 9 4" xfId="16366" xr:uid="{6FA59F06-511F-49EB-9289-21244F33BEA0}"/>
    <cellStyle name="Normal 4 7" xfId="1030" xr:uid="{00000000-0005-0000-0000-0000B8050000}"/>
    <cellStyle name="Normal 4 7 10" xfId="5332" xr:uid="{ECD87BB0-BD90-49E2-9EE4-1F117221ACC5}"/>
    <cellStyle name="Normal 4 7 10 2" xfId="14630" xr:uid="{578552DA-6914-4709-8E5C-C93C603F32F4}"/>
    <cellStyle name="Normal 4 7 11" xfId="7083" xr:uid="{9290D053-35CD-4DAD-B80F-CACC9D3EF23C}"/>
    <cellStyle name="Normal 4 7 11 2" xfId="17463" xr:uid="{9A5C5777-3C3B-4BE8-A61E-31C493E774F9}"/>
    <cellStyle name="Normal 4 7 12" xfId="9916" xr:uid="{54880313-3C79-496B-A6D2-CCD9E0A1380A}"/>
    <cellStyle name="Normal 4 7 12 2" xfId="20296" xr:uid="{A2342BC1-9AA9-4364-9E56-FE359188ABB0}"/>
    <cellStyle name="Normal 4 7 13" xfId="23855" xr:uid="{EBC395B5-5298-4DCD-92C9-D8E9E3D2D57F}"/>
    <cellStyle name="Normal 4 7 14" xfId="12448" xr:uid="{FCC9BB74-58F6-4344-8DA8-0B927FF84A14}"/>
    <cellStyle name="Normal 4 7 2" xfId="1031" xr:uid="{00000000-0005-0000-0000-0000B9050000}"/>
    <cellStyle name="Normal 4 7 2 10" xfId="9917" xr:uid="{94CF7FCF-8478-4AE2-BFEB-AA8994DB8173}"/>
    <cellStyle name="Normal 4 7 2 10 2" xfId="20297" xr:uid="{B8110599-1DF2-4031-8E30-7BC6F555E3E1}"/>
    <cellStyle name="Normal 4 7 2 11" xfId="23058" xr:uid="{C66A64D2-0115-49AB-8BAC-36C4C9F008CD}"/>
    <cellStyle name="Normal 4 7 2 12" xfId="12609" xr:uid="{372D399D-0D52-40E3-994E-BA9ACBAB3711}"/>
    <cellStyle name="Normal 4 7 2 2" xfId="1032" xr:uid="{00000000-0005-0000-0000-0000BA050000}"/>
    <cellStyle name="Normal 4 7 2 2 2" xfId="3383" xr:uid="{00000000-0005-0000-0000-00009D060000}"/>
    <cellStyle name="Normal 4 7 2 2 2 2" xfId="6440" xr:uid="{E8A3B782-7144-4FB0-A0EE-14B664F1AEEF}"/>
    <cellStyle name="Normal 4 7 2 2 2 2 2" xfId="28065" xr:uid="{29F7E3EA-44BD-4021-8043-DAFB97F08BE6}"/>
    <cellStyle name="Normal 4 7 2 2 2 2 3" xfId="28197" xr:uid="{4F7C77A2-78FE-4A4A-B990-19A68F9D2F5F}"/>
    <cellStyle name="Normal 4 7 2 2 2 2 4" xfId="16009" xr:uid="{F484AA9B-596C-4BA3-AAF6-DE2DAFBC6117}"/>
    <cellStyle name="Normal 4 7 2 2 2 3" xfId="8462" xr:uid="{DB1A5F90-6857-43A1-8F1C-44EADF4E8061}"/>
    <cellStyle name="Normal 4 7 2 2 2 3 2" xfId="28919" xr:uid="{76A5D998-14F7-4EAD-91A8-CE53040F9BFB}"/>
    <cellStyle name="Normal 4 7 2 2 2 3 3" xfId="18842" xr:uid="{5A3404FA-1001-4144-A50A-EE677EE8B9B8}"/>
    <cellStyle name="Normal 4 7 2 2 2 4" xfId="11295" xr:uid="{A28B9933-EC09-4B39-9F68-FD7D5F491CFA}"/>
    <cellStyle name="Normal 4 7 2 2 2 4 2" xfId="21675" xr:uid="{139D2729-7A86-450C-ADE0-E252CD4B5BC9}"/>
    <cellStyle name="Normal 4 7 2 2 2 5" xfId="25330" xr:uid="{8FF248EE-F638-42F5-ACC7-A7C7BDB6519A}"/>
    <cellStyle name="Normal 4 7 2 2 2 6" xfId="13949" xr:uid="{29518F3D-1C02-4796-BB61-1355E1A9BFAF}"/>
    <cellStyle name="Normal 4 7 2 2 3" xfId="4352" xr:uid="{7C9569F9-0B92-4310-B4E2-53E9059F7EF8}"/>
    <cellStyle name="Normal 4 7 2 2 3 2" xfId="9123" xr:uid="{63FAED40-B796-4AEF-BC17-2BF11FA5189D}"/>
    <cellStyle name="Normal 4 7 2 2 3 2 2" xfId="29166" xr:uid="{F085E40B-C5E6-49D6-AEE1-8FC4AA0BDC7C}"/>
    <cellStyle name="Normal 4 7 2 2 3 2 3" xfId="19503" xr:uid="{98648650-F394-48D4-AE0E-51BE9FF8CA15}"/>
    <cellStyle name="Normal 4 7 2 2 3 3" xfId="11956" xr:uid="{8F26758B-F365-4B22-97EB-7FE5B65756B4}"/>
    <cellStyle name="Normal 4 7 2 2 3 3 2" xfId="22336" xr:uid="{F4405DCB-26E9-4D89-AA90-63F15D2747C7}"/>
    <cellStyle name="Normal 4 7 2 2 3 4" xfId="24690" xr:uid="{7F0753E8-F1BD-409E-8269-F6CE2CD8D05E}"/>
    <cellStyle name="Normal 4 7 2 2 3 5" xfId="16670" xr:uid="{09AD0ACB-335F-4A42-90EB-CAD05ED9EB23}"/>
    <cellStyle name="Normal 4 7 2 2 4" xfId="5334" xr:uid="{DB1BE809-91C4-4487-99CB-BA78682A7C08}"/>
    <cellStyle name="Normal 4 7 2 2 4 2" xfId="28188" xr:uid="{A26A072C-D439-465F-8D03-1CF7DF9CD02C}"/>
    <cellStyle name="Normal 4 7 2 2 4 3" xfId="14632" xr:uid="{0139C56B-5A9C-45D6-BBB5-8554DD1B4F94}"/>
    <cellStyle name="Normal 4 7 2 2 5" xfId="7085" xr:uid="{B0630248-094C-483E-9963-30E693C048AA}"/>
    <cellStyle name="Normal 4 7 2 2 5 2" xfId="17465" xr:uid="{E06B5C2A-5D99-4097-B1BA-91F8173A2815}"/>
    <cellStyle name="Normal 4 7 2 2 6" xfId="9918" xr:uid="{7D9B4A9C-318A-435B-8C9E-76189CD7F2C3}"/>
    <cellStyle name="Normal 4 7 2 2 6 2" xfId="20298" xr:uid="{A6ED4FA1-0582-4D26-AC7A-0D47AB97FF54}"/>
    <cellStyle name="Normal 4 7 2 2 7" xfId="25433" xr:uid="{EB845783-5C7F-4EDB-A2B7-8BC7C5A27B2D}"/>
    <cellStyle name="Normal 4 7 2 2 8" xfId="13263" xr:uid="{913CF532-A37B-483B-993E-FE9409C1DF05}"/>
    <cellStyle name="Normal 4 7 2 3" xfId="3384" xr:uid="{00000000-0005-0000-0000-00009E060000}"/>
    <cellStyle name="Normal 4 7 2 3 2" xfId="4550" xr:uid="{46E8E3F4-9AB2-4D0B-B228-F3DC92A59B02}"/>
    <cellStyle name="Normal 4 7 2 3 2 2" xfId="9321" xr:uid="{2DA334AD-81EE-4891-BCB6-5089645CC691}"/>
    <cellStyle name="Normal 4 7 2 3 2 2 2" xfId="29296" xr:uid="{19A243B4-9041-4A6A-8E43-BA4AA68BEF79}"/>
    <cellStyle name="Normal 4 7 2 3 2 2 3" xfId="19701" xr:uid="{7C21054C-ACE6-499C-8990-14AA71D66B40}"/>
    <cellStyle name="Normal 4 7 2 3 2 3" xfId="12154" xr:uid="{2F241494-6F03-4B86-825D-30B31DD43E71}"/>
    <cellStyle name="Normal 4 7 2 3 2 3 2" xfId="22534" xr:uid="{AF42D84B-7E58-4283-B265-DE2E94B06C5A}"/>
    <cellStyle name="Normal 4 7 2 3 2 4" xfId="23485" xr:uid="{5B829299-0FCA-4C9C-9574-D55A1DC93103}"/>
    <cellStyle name="Normal 4 7 2 3 2 5" xfId="16868" xr:uid="{07513BF6-2D82-4EC8-B8B0-AC57E661D50E}"/>
    <cellStyle name="Normal 4 7 2 3 3" xfId="6441" xr:uid="{1DDC8553-A0E4-4B99-B2E0-F701DA3F52F6}"/>
    <cellStyle name="Normal 4 7 2 3 3 2" xfId="27027" xr:uid="{C46C6744-48A7-43D5-8CD9-3FD923C8623C}"/>
    <cellStyle name="Normal 4 7 2 3 3 3" xfId="16010" xr:uid="{070E18B2-A9DA-412A-9425-8F969BB857C8}"/>
    <cellStyle name="Normal 4 7 2 3 4" xfId="8463" xr:uid="{0B5C1032-4D0D-46D5-ADEA-0B598EFEC199}"/>
    <cellStyle name="Normal 4 7 2 3 4 2" xfId="18843" xr:uid="{71DD5A18-900F-41BE-BF88-CC0809D70932}"/>
    <cellStyle name="Normal 4 7 2 3 5" xfId="11296" xr:uid="{79F1994A-278B-4DEF-AEC2-B86E8FFB31C5}"/>
    <cellStyle name="Normal 4 7 2 3 5 2" xfId="21676" xr:uid="{B6BBE588-2FB3-42B0-A3A6-9ECB44F53A85}"/>
    <cellStyle name="Normal 4 7 2 3 6" xfId="25018" xr:uid="{AE535D31-2888-43C8-804E-538BFB7C8FF7}"/>
    <cellStyle name="Normal 4 7 2 3 7" xfId="13950" xr:uid="{EF8865A0-2634-419C-81AC-1714230109F7}"/>
    <cellStyle name="Normal 4 7 2 4" xfId="3382" xr:uid="{00000000-0005-0000-0000-00009F060000}"/>
    <cellStyle name="Normal 4 7 2 4 2" xfId="6439" xr:uid="{44311F7F-2340-4F7A-9344-E05C23D09BCD}"/>
    <cellStyle name="Normal 4 7 2 4 2 2" xfId="28423" xr:uid="{1C11FF97-9659-4FB7-AC3B-B25BE5B4DB15}"/>
    <cellStyle name="Normal 4 7 2 4 2 3" xfId="16008" xr:uid="{C08F120F-7CC1-4EEB-A06A-816B435EB5B2}"/>
    <cellStyle name="Normal 4 7 2 4 3" xfId="8461" xr:uid="{A22906B9-4109-4F4C-BBF4-B084F26F0CCC}"/>
    <cellStyle name="Normal 4 7 2 4 3 2" xfId="18841" xr:uid="{1C94C6A9-D861-4BBE-9AA3-04ABD8CF95D3}"/>
    <cellStyle name="Normal 4 7 2 4 4" xfId="11294" xr:uid="{6BD22341-7B6C-4FB8-90AE-11D2A7650CD1}"/>
    <cellStyle name="Normal 4 7 2 4 4 2" xfId="21674" xr:uid="{2F38134A-C2EE-47AB-A1CD-74FA4985A5C7}"/>
    <cellStyle name="Normal 4 7 2 4 5" xfId="24339" xr:uid="{6965742A-DABB-4B5D-9CE3-B0D88D66FD56}"/>
    <cellStyle name="Normal 4 7 2 4 6" xfId="13948" xr:uid="{B6052090-0D22-43E5-88F5-DDA9F623168E}"/>
    <cellStyle name="Normal 4 7 2 5" xfId="2523" xr:uid="{00000000-0005-0000-0000-0000A0060000}"/>
    <cellStyle name="Normal 4 7 2 5 2" xfId="5799" xr:uid="{1AC14EAF-8ADA-411F-A2C1-37BEE74DE42E}"/>
    <cellStyle name="Normal 4 7 2 5 2 2" xfId="26468" xr:uid="{117D4155-8638-4B52-8860-014C54F77B84}"/>
    <cellStyle name="Normal 4 7 2 5 2 3" xfId="15194" xr:uid="{F470E651-EC4D-4C74-8AF6-4B70F2FCE2D5}"/>
    <cellStyle name="Normal 4 7 2 5 3" xfId="7647" xr:uid="{AC2A7936-D137-45E5-821B-FF609AA4C807}"/>
    <cellStyle name="Normal 4 7 2 5 3 2" xfId="18027" xr:uid="{58297419-9B42-45A9-8950-5062F9D9CCED}"/>
    <cellStyle name="Normal 4 7 2 5 4" xfId="10480" xr:uid="{05309789-5721-4EE0-BED9-D5CC4AA4F93F}"/>
    <cellStyle name="Normal 4 7 2 5 4 2" xfId="20860" xr:uid="{16FD0403-A5A0-41B4-980F-E4E5CA6782A1}"/>
    <cellStyle name="Normal 4 7 2 5 5" xfId="23080" xr:uid="{71E1624A-1843-43BD-9FAC-84A73E78AD77}"/>
    <cellStyle name="Normal 4 7 2 5 6" xfId="12910" xr:uid="{F3420428-407E-4F95-BBFF-207AD811E7A4}"/>
    <cellStyle name="Normal 4 7 2 6" xfId="2376" xr:uid="{00000000-0005-0000-0000-00009B060000}"/>
    <cellStyle name="Normal 4 7 2 6 2" xfId="7502" xr:uid="{769F161F-E878-49EA-8072-B568DBC03A28}"/>
    <cellStyle name="Normal 4 7 2 6 2 2" xfId="17882" xr:uid="{7C18E9CA-EA6B-48B2-A9F0-EA0B1DAC3E03}"/>
    <cellStyle name="Normal 4 7 2 6 3" xfId="10335" xr:uid="{90998299-42E9-496E-8965-36CD62139D03}"/>
    <cellStyle name="Normal 4 7 2 6 3 2" xfId="20715" xr:uid="{6FAC6990-7233-46E1-B31D-9D1FDFF969E7}"/>
    <cellStyle name="Normal 4 7 2 6 4" xfId="24501" xr:uid="{1924E8D1-A701-45E4-82EE-829B5B013230}"/>
    <cellStyle name="Normal 4 7 2 6 5" xfId="15049" xr:uid="{F18E1523-3355-49B4-80C9-2784B61EFC05}"/>
    <cellStyle name="Normal 4 7 2 7" xfId="3941" xr:uid="{9A2BB48D-FADA-4B23-A83B-8D431BD98AFA}"/>
    <cellStyle name="Normal 4 7 2 7 2" xfId="8772" xr:uid="{205B2BCB-1F78-4D50-B231-1502D096C554}"/>
    <cellStyle name="Normal 4 7 2 7 2 2" xfId="19152" xr:uid="{A77F6656-C547-4095-9BA2-3AA9FE2C626B}"/>
    <cellStyle name="Normal 4 7 2 7 3" xfId="11605" xr:uid="{81CBB1C2-C06C-4A59-B37A-19E4D285DD49}"/>
    <cellStyle name="Normal 4 7 2 7 3 2" xfId="21985" xr:uid="{826A3372-9C55-4A35-8393-4EA473919891}"/>
    <cellStyle name="Normal 4 7 2 7 4" xfId="16319" xr:uid="{68465F4B-39FB-4BAF-A0DD-78AC77D86B4E}"/>
    <cellStyle name="Normal 4 7 2 8" xfId="5333" xr:uid="{13546F49-DAB2-463E-958C-F5E4FC99F3B6}"/>
    <cellStyle name="Normal 4 7 2 8 2" xfId="14631" xr:uid="{2269BC98-E52E-4AEF-9318-3A0C7BF899CA}"/>
    <cellStyle name="Normal 4 7 2 9" xfId="7084" xr:uid="{33C0665B-8DFC-4FC7-BA5E-9DFF3D24B26A}"/>
    <cellStyle name="Normal 4 7 2 9 2" xfId="17464" xr:uid="{32C2A2A0-758E-4D70-A747-30F54F2880C2}"/>
    <cellStyle name="Normal 4 7 3" xfId="1033" xr:uid="{00000000-0005-0000-0000-0000BB050000}"/>
    <cellStyle name="Normal 4 7 3 10" xfId="23217" xr:uid="{B23255F7-F4B4-46C6-BDC3-F7F7DFB45E4A}"/>
    <cellStyle name="Normal 4 7 3 11" xfId="12767" xr:uid="{5B9B4569-F3DC-453F-AD77-C2CDBB04CD4C}"/>
    <cellStyle name="Normal 4 7 3 2" xfId="2801" xr:uid="{00000000-0005-0000-0000-0000A2060000}"/>
    <cellStyle name="Normal 4 7 3 2 2" xfId="3386" xr:uid="{00000000-0005-0000-0000-0000A3060000}"/>
    <cellStyle name="Normal 4 7 3 2 2 2" xfId="6443" xr:uid="{53810B6E-C53B-43D6-AE3D-46C149E1B3A1}"/>
    <cellStyle name="Normal 4 7 3 2 2 2 2" xfId="27860" xr:uid="{922C9D80-9D89-4676-A90B-FCD9E2F55F3A}"/>
    <cellStyle name="Normal 4 7 3 2 2 2 3" xfId="16012" xr:uid="{EE8F8F7A-6623-4A9F-AC91-6EE3BC856599}"/>
    <cellStyle name="Normal 4 7 3 2 2 3" xfId="8465" xr:uid="{987597A1-1E85-465F-8B60-C8E171A18F9A}"/>
    <cellStyle name="Normal 4 7 3 2 2 3 2" xfId="18845" xr:uid="{AD69400C-C4E8-42CD-8880-52DE0A26604D}"/>
    <cellStyle name="Normal 4 7 3 2 2 4" xfId="11298" xr:uid="{25156719-1487-4052-A1B6-39B57135340C}"/>
    <cellStyle name="Normal 4 7 3 2 2 4 2" xfId="21678" xr:uid="{0694350B-6E7D-4D01-B7CC-180A5898F4DF}"/>
    <cellStyle name="Normal 4 7 3 2 2 5" xfId="24235" xr:uid="{1AA7E446-D1B4-4ADD-BC9E-A6D05A68F541}"/>
    <cellStyle name="Normal 4 7 3 2 2 6" xfId="13952" xr:uid="{57FFFDF5-F0ED-4873-B3C0-9C23ED89195F}"/>
    <cellStyle name="Normal 4 7 3 2 3" xfId="4353" xr:uid="{F2D3C5C8-BAE8-4D9C-8DFE-4C96ED79DDF2}"/>
    <cellStyle name="Normal 4 7 3 2 3 2" xfId="9124" xr:uid="{A49144D0-4FE4-49F0-A873-33B5C37A2C6A}"/>
    <cellStyle name="Normal 4 7 3 2 3 2 2" xfId="29167" xr:uid="{1A3937BD-0170-4894-8AD8-4C2E846B41A3}"/>
    <cellStyle name="Normal 4 7 3 2 3 2 3" xfId="19504" xr:uid="{174F01A6-25FE-4035-A4BF-51FD59274363}"/>
    <cellStyle name="Normal 4 7 3 2 3 3" xfId="11957" xr:uid="{8C135C48-1145-490B-B793-34B596722489}"/>
    <cellStyle name="Normal 4 7 3 2 3 3 2" xfId="22337" xr:uid="{4F9D8817-78BB-4B17-A34F-5D9FC35D447A}"/>
    <cellStyle name="Normal 4 7 3 2 3 4" xfId="25531" xr:uid="{DFC30A2A-229D-400B-B244-DFA9FC8D4734}"/>
    <cellStyle name="Normal 4 7 3 2 3 5" xfId="16671" xr:uid="{1C831B97-2D5D-4E91-86F5-9A9EEC6E1B8E}"/>
    <cellStyle name="Normal 4 7 3 2 4" xfId="6018" xr:uid="{8FFFC580-834C-44BE-8CD3-430B44793A15}"/>
    <cellStyle name="Normal 4 7 3 2 4 2" xfId="28636" xr:uid="{15FC67DB-08EC-4071-88B1-443275FF92F3}"/>
    <cellStyle name="Normal 4 7 3 2 4 3" xfId="15471" xr:uid="{F902FE6B-2ED5-47E7-91FE-6E0FF680D717}"/>
    <cellStyle name="Normal 4 7 3 2 5" xfId="7924" xr:uid="{D959163E-A8B4-47B6-96F1-4D896F486CB6}"/>
    <cellStyle name="Normal 4 7 3 2 5 2" xfId="18304" xr:uid="{0018F348-2C9B-41A8-A852-EE2BC648AA2E}"/>
    <cellStyle name="Normal 4 7 3 2 6" xfId="10757" xr:uid="{027BA73A-DF2F-4918-82A3-C0134AE5FF7B}"/>
    <cellStyle name="Normal 4 7 3 2 6 2" xfId="21137" xr:uid="{C64351CD-0232-4399-8F6D-BE020A06A669}"/>
    <cellStyle name="Normal 4 7 3 2 7" xfId="22933" xr:uid="{64832F62-A492-4AE4-BE82-8EFB4A39830D}"/>
    <cellStyle name="Normal 4 7 3 2 8" xfId="13264" xr:uid="{3905BF4B-7F26-4FB9-AD8A-D397C10486DE}"/>
    <cellStyle name="Normal 4 7 3 3" xfId="3387" xr:uid="{00000000-0005-0000-0000-0000A4060000}"/>
    <cellStyle name="Normal 4 7 3 3 2" xfId="4551" xr:uid="{1A165274-7D2D-4845-81C7-9F9CA3DCC295}"/>
    <cellStyle name="Normal 4 7 3 3 2 2" xfId="9322" xr:uid="{21017B07-9533-48F2-B76A-A9904B1E572D}"/>
    <cellStyle name="Normal 4 7 3 3 2 2 2" xfId="29297" xr:uid="{92DAF1EC-399A-4473-9A26-D4AD3C49A537}"/>
    <cellStyle name="Normal 4 7 3 3 2 2 3" xfId="19702" xr:uid="{E71B1D6B-637F-41AC-B085-44710507AB2C}"/>
    <cellStyle name="Normal 4 7 3 3 2 3" xfId="12155" xr:uid="{76545C79-C1E2-4205-AEB0-60C9055EB96D}"/>
    <cellStyle name="Normal 4 7 3 3 2 3 2" xfId="22535" xr:uid="{8252839B-50AF-4E47-B69C-62417D030820}"/>
    <cellStyle name="Normal 4 7 3 3 2 4" xfId="25615" xr:uid="{637A9F53-2129-4063-921B-5BD1687D5E8B}"/>
    <cellStyle name="Normal 4 7 3 3 2 5" xfId="16869" xr:uid="{2CBBAB85-9FF0-42EB-8DC7-FCAAD67F3D9B}"/>
    <cellStyle name="Normal 4 7 3 3 3" xfId="6444" xr:uid="{2559EC73-01AB-4BE6-A858-866E4A0C693F}"/>
    <cellStyle name="Normal 4 7 3 3 3 2" xfId="28120" xr:uid="{AB0AF7AD-5560-48ED-BBAE-26CC74CFAACA}"/>
    <cellStyle name="Normal 4 7 3 3 3 3" xfId="16013" xr:uid="{FB973B5B-099F-4680-AF5B-352F45B579C1}"/>
    <cellStyle name="Normal 4 7 3 3 4" xfId="8466" xr:uid="{367044B2-E779-46AB-A5B5-81DFF701B7A8}"/>
    <cellStyle name="Normal 4 7 3 3 4 2" xfId="18846" xr:uid="{D40E5ABF-24A8-4F3E-813F-4EA94B08E4CC}"/>
    <cellStyle name="Normal 4 7 3 3 5" xfId="11299" xr:uid="{B9B4D268-90DE-40C9-8B09-C131EF47E421}"/>
    <cellStyle name="Normal 4 7 3 3 5 2" xfId="21679" xr:uid="{8A80F0E3-ED14-4D82-8BC7-7D8F9EA01122}"/>
    <cellStyle name="Normal 4 7 3 3 6" xfId="24998" xr:uid="{7F6158B9-9876-495F-8DF5-4CACFE99AB03}"/>
    <cellStyle name="Normal 4 7 3 3 7" xfId="13953" xr:uid="{177470DF-4091-4B6E-B0A3-4B0D9B91F2E4}"/>
    <cellStyle name="Normal 4 7 3 4" xfId="3385" xr:uid="{00000000-0005-0000-0000-0000A5060000}"/>
    <cellStyle name="Normal 4 7 3 4 2" xfId="6442" xr:uid="{B57E6A99-9D37-46F1-86C4-1665A67C78CA}"/>
    <cellStyle name="Normal 4 7 3 4 2 2" xfId="27719" xr:uid="{35086D57-83FE-470F-9779-AD8EA3F5608F}"/>
    <cellStyle name="Normal 4 7 3 4 2 3" xfId="16011" xr:uid="{93D24E2A-F630-477B-9CF3-DB560698D985}"/>
    <cellStyle name="Normal 4 7 3 4 3" xfId="8464" xr:uid="{67BFA435-4966-48C1-9AEE-BE2730AED301}"/>
    <cellStyle name="Normal 4 7 3 4 3 2" xfId="18844" xr:uid="{C4D13922-CE08-4A44-A88F-FD569EC6A9B5}"/>
    <cellStyle name="Normal 4 7 3 4 4" xfId="11297" xr:uid="{BABB8930-1355-46D6-A763-80D50C44C383}"/>
    <cellStyle name="Normal 4 7 3 4 4 2" xfId="21677" xr:uid="{C907EC8E-8F9B-4F15-88B2-FD60624213FF}"/>
    <cellStyle name="Normal 4 7 3 4 5" xfId="24444" xr:uid="{C135DED2-7814-4405-B062-AEB9A2623711}"/>
    <cellStyle name="Normal 4 7 3 4 6" xfId="13951" xr:uid="{925FDADB-741E-453C-BDB1-A14A8AFBF160}"/>
    <cellStyle name="Normal 4 7 3 5" xfId="2626" xr:uid="{00000000-0005-0000-0000-0000A6060000}"/>
    <cellStyle name="Normal 4 7 3 5 2" xfId="5887" xr:uid="{467E7569-D1DD-41C7-8C42-647AD7DF3179}"/>
    <cellStyle name="Normal 4 7 3 5 2 2" xfId="26531" xr:uid="{76B339F9-1083-444A-9CBE-37140A9D40E6}"/>
    <cellStyle name="Normal 4 7 3 5 2 3" xfId="15297" xr:uid="{948ECB5D-E4FA-42A5-80B8-D9B79CF7CD33}"/>
    <cellStyle name="Normal 4 7 3 5 3" xfId="7750" xr:uid="{F56D7C1A-5CC2-4803-8EC0-F89C274DEF58}"/>
    <cellStyle name="Normal 4 7 3 5 3 2" xfId="18130" xr:uid="{84E8834E-20A7-46A3-9C3E-C6E062ED13C8}"/>
    <cellStyle name="Normal 4 7 3 5 4" xfId="10583" xr:uid="{C7D846FE-8615-42A3-BF1D-2893344EBB91}"/>
    <cellStyle name="Normal 4 7 3 5 4 2" xfId="20963" xr:uid="{BB17348A-AB35-40FE-B741-367C816F42E2}"/>
    <cellStyle name="Normal 4 7 3 5 5" xfId="24284" xr:uid="{F61C2860-C58E-46C6-8409-4FFC8CA3C0A9}"/>
    <cellStyle name="Normal 4 7 3 5 6" xfId="13013" xr:uid="{78609EAF-EFE9-4A1E-B1AE-DE10254DF8F3}"/>
    <cellStyle name="Normal 4 7 3 6" xfId="4202" xr:uid="{FB33D749-A623-47A1-A7DC-8EC67DD0405B}"/>
    <cellStyle name="Normal 4 7 3 6 2" xfId="8973" xr:uid="{FDA51955-8791-428A-8F87-6E902F65568A}"/>
    <cellStyle name="Normal 4 7 3 6 2 2" xfId="19353" xr:uid="{7140A27B-0B13-40A9-A699-67404A1F7F75}"/>
    <cellStyle name="Normal 4 7 3 6 3" xfId="11806" xr:uid="{02D7088C-C31C-4B88-947A-DDC072D56879}"/>
    <cellStyle name="Normal 4 7 3 6 3 2" xfId="22186" xr:uid="{1A8FAFBF-CC8B-4EA7-82A4-F2D76EBBB64A}"/>
    <cellStyle name="Normal 4 7 3 6 4" xfId="24265" xr:uid="{E02FEA3B-468A-40C0-BC2D-348E7AE01BFF}"/>
    <cellStyle name="Normal 4 7 3 6 5" xfId="16520" xr:uid="{B367F241-D9A8-4AB9-A5AD-1000D26A3B42}"/>
    <cellStyle name="Normal 4 7 3 7" xfId="5335" xr:uid="{58BE4E7E-F5FF-439E-978A-AF357221A2F9}"/>
    <cellStyle name="Normal 4 7 3 7 2" xfId="14633" xr:uid="{B160EAE7-2B0E-401E-8AC0-4034E825233C}"/>
    <cellStyle name="Normal 4 7 3 8" xfId="7086" xr:uid="{CECA2A84-0C2A-4E0E-BB1F-EE2345128D84}"/>
    <cellStyle name="Normal 4 7 3 8 2" xfId="17466" xr:uid="{DB124342-2633-4FBF-BD15-2D33BC0A29E7}"/>
    <cellStyle name="Normal 4 7 3 9" xfId="9919" xr:uid="{B588683A-1EF9-49B5-A3BD-82F505139439}"/>
    <cellStyle name="Normal 4 7 3 9 2" xfId="20299" xr:uid="{106BF3F6-63AD-4F0C-A036-62CAC7501F23}"/>
    <cellStyle name="Normal 4 7 4" xfId="1034" xr:uid="{00000000-0005-0000-0000-0000BC050000}"/>
    <cellStyle name="Normal 4 7 4 2" xfId="3388" xr:uid="{00000000-0005-0000-0000-0000A8060000}"/>
    <cellStyle name="Normal 4 7 4 2 2" xfId="6445" xr:uid="{FD891397-8334-4F44-B2C4-56922778E1F9}"/>
    <cellStyle name="Normal 4 7 4 2 2 2" xfId="27168" xr:uid="{14E18352-F4FB-4D06-92DF-366278A948F0}"/>
    <cellStyle name="Normal 4 7 4 2 2 3" xfId="16014" xr:uid="{A728E423-9CBE-452C-84D6-DA8535635E1E}"/>
    <cellStyle name="Normal 4 7 4 2 3" xfId="8467" xr:uid="{43FDE11D-6573-4D36-A25B-606951578EAB}"/>
    <cellStyle name="Normal 4 7 4 2 3 2" xfId="18847" xr:uid="{0E50BC27-C20A-4AAB-A0B7-C919FE3AE2BA}"/>
    <cellStyle name="Normal 4 7 4 2 4" xfId="11300" xr:uid="{5055A7E8-A0FC-4BD5-910C-28427D9345B0}"/>
    <cellStyle name="Normal 4 7 4 2 4 2" xfId="21680" xr:uid="{EB971B07-4D8E-4A44-B85D-AF9C7609AF55}"/>
    <cellStyle name="Normal 4 7 4 2 5" xfId="25509" xr:uid="{79801D7F-59F0-4C0B-93D3-156EC60B82D5}"/>
    <cellStyle name="Normal 4 7 4 2 6" xfId="13954" xr:uid="{966C5FA1-B594-4EED-9289-57738A45AFF7}"/>
    <cellStyle name="Normal 4 7 4 3" xfId="4351" xr:uid="{0171176F-39CE-44B5-A480-3D9153E12332}"/>
    <cellStyle name="Normal 4 7 4 3 2" xfId="9122" xr:uid="{FEE9070C-3614-4F3E-B87E-CC3269B95B6C}"/>
    <cellStyle name="Normal 4 7 4 3 2 2" xfId="29165" xr:uid="{CE131DC5-BF72-42BF-8EBE-38EB427C7BEC}"/>
    <cellStyle name="Normal 4 7 4 3 2 3" xfId="19502" xr:uid="{6C44936C-282E-4706-8A77-6721B9A79177}"/>
    <cellStyle name="Normal 4 7 4 3 3" xfId="11955" xr:uid="{04F42CBE-42E1-4190-BA4C-F8C08E80A45B}"/>
    <cellStyle name="Normal 4 7 4 3 3 2" xfId="22335" xr:uid="{B6D132A1-D984-4C1C-A3E6-2063CCE02F8C}"/>
    <cellStyle name="Normal 4 7 4 3 4" xfId="24655" xr:uid="{08338032-EEE5-4928-875B-7E0858B9F159}"/>
    <cellStyle name="Normal 4 7 4 3 5" xfId="16669" xr:uid="{B8B7285C-A24E-4A2C-A53B-D96F4C63D471}"/>
    <cellStyle name="Normal 4 7 4 4" xfId="5336" xr:uid="{B016F4A0-D05B-4FE3-B6DC-3B377F36D9D9}"/>
    <cellStyle name="Normal 4 7 4 4 2" xfId="27133" xr:uid="{AFBDEBCF-A32A-4D62-8D60-42CEC6EA2C9B}"/>
    <cellStyle name="Normal 4 7 4 4 3" xfId="14634" xr:uid="{B30A266E-ADB7-4B04-8ED4-270865894F7D}"/>
    <cellStyle name="Normal 4 7 4 5" xfId="7087" xr:uid="{8656F3D8-2A5D-4D5B-BBBC-E5464E3E3920}"/>
    <cellStyle name="Normal 4 7 4 5 2" xfId="17467" xr:uid="{71C7C10F-B6D6-4218-A674-F13DA0471321}"/>
    <cellStyle name="Normal 4 7 4 6" xfId="9920" xr:uid="{C4D45CEE-C45F-4FDB-A4B4-54CE41E6640E}"/>
    <cellStyle name="Normal 4 7 4 6 2" xfId="20300" xr:uid="{923A9ECC-B39B-42BE-AE4F-848FCB9F9C9A}"/>
    <cellStyle name="Normal 4 7 4 7" xfId="23634" xr:uid="{059C9136-819D-42E1-B24B-81E5236E9C4C}"/>
    <cellStyle name="Normal 4 7 4 8" xfId="13262" xr:uid="{78A61C52-0EB4-4A22-B21E-6AC973B0CB2B}"/>
    <cellStyle name="Normal 4 7 5" xfId="3389" xr:uid="{00000000-0005-0000-0000-0000A9060000}"/>
    <cellStyle name="Normal 4 7 5 2" xfId="4552" xr:uid="{1AC12079-FAAE-4952-8A63-9E520EA71BD6}"/>
    <cellStyle name="Normal 4 7 5 2 2" xfId="9323" xr:uid="{8F237C10-887B-406C-9296-1B65BC9ECACE}"/>
    <cellStyle name="Normal 4 7 5 2 2 2" xfId="29298" xr:uid="{2700BF11-F8F9-4C83-BEC9-DF9DEB27EE8A}"/>
    <cellStyle name="Normal 4 7 5 2 2 3" xfId="19703" xr:uid="{06CFF376-4B8A-4378-BD56-36D1F63F9218}"/>
    <cellStyle name="Normal 4 7 5 2 3" xfId="12156" xr:uid="{06B4C537-F745-4E19-B271-A79299626284}"/>
    <cellStyle name="Normal 4 7 5 2 3 2" xfId="22536" xr:uid="{CB6D4BA7-0D72-4DD1-948F-BC28E4DC62E2}"/>
    <cellStyle name="Normal 4 7 5 2 4" xfId="23503" xr:uid="{7A2135C5-4325-4B96-8CA5-4658F0B8CAE5}"/>
    <cellStyle name="Normal 4 7 5 2 5" xfId="16870" xr:uid="{91FEC4DC-D85D-4ECF-828A-109546493296}"/>
    <cellStyle name="Normal 4 7 5 3" xfId="6446" xr:uid="{1010A598-4F8B-4B42-BA60-88973C19D759}"/>
    <cellStyle name="Normal 4 7 5 3 2" xfId="28409" xr:uid="{EF52E748-5F8A-4362-9E35-4E655BE28529}"/>
    <cellStyle name="Normal 4 7 5 3 3" xfId="16015" xr:uid="{F7F982E8-3334-4350-9811-03001F6F76C9}"/>
    <cellStyle name="Normal 4 7 5 4" xfId="8468" xr:uid="{403FCCE6-6F4D-46CC-A7EA-58A68A8988A6}"/>
    <cellStyle name="Normal 4 7 5 4 2" xfId="18848" xr:uid="{6161F666-5627-4304-A235-3A091AE22388}"/>
    <cellStyle name="Normal 4 7 5 5" xfId="11301" xr:uid="{8B281023-1159-4147-AC5E-52CD14096041}"/>
    <cellStyle name="Normal 4 7 5 5 2" xfId="21681" xr:uid="{B0F7BB96-F83E-472F-AE1A-73C1FEE99CD3}"/>
    <cellStyle name="Normal 4 7 5 6" xfId="24108" xr:uid="{5B227303-F15B-4221-AD36-24A5A5068E25}"/>
    <cellStyle name="Normal 4 7 5 7" xfId="13955" xr:uid="{E48D1D16-C7EF-4283-9258-9D6B0B2DB5BE}"/>
    <cellStyle name="Normal 4 7 6" xfId="2945" xr:uid="{00000000-0005-0000-0000-0000AA060000}"/>
    <cellStyle name="Normal 4 7 6 2" xfId="6124" xr:uid="{F615DED7-A8A1-4773-8FB6-A8CFFB8A3E29}"/>
    <cellStyle name="Normal 4 7 6 2 2" xfId="26018" xr:uid="{EDD28773-EB40-43A0-81A7-D8703487BEFE}"/>
    <cellStyle name="Normal 4 7 6 2 3" xfId="15602" xr:uid="{2AE3843D-DAA7-4879-95D1-9719036EED47}"/>
    <cellStyle name="Normal 4 7 6 3" xfId="8055" xr:uid="{AC28A63F-6B80-4564-988E-C166759FBEA6}"/>
    <cellStyle name="Normal 4 7 6 3 2" xfId="18435" xr:uid="{F6019E17-2720-4A10-98D8-361802ADE904}"/>
    <cellStyle name="Normal 4 7 6 4" xfId="10888" xr:uid="{37A84365-2A49-43CC-A4F0-4B7CE36ADA6C}"/>
    <cellStyle name="Normal 4 7 6 4 2" xfId="21268" xr:uid="{B364E9EE-1067-4834-8492-3B98479CFE23}"/>
    <cellStyle name="Normal 4 7 6 5" xfId="23691" xr:uid="{8329929E-E0B0-43D4-A5B4-DF7C31A3F077}"/>
    <cellStyle name="Normal 4 7 6 6" xfId="13465" xr:uid="{32EC6C28-971A-4668-B6F6-4013290CF67E}"/>
    <cellStyle name="Normal 4 7 7" xfId="2463" xr:uid="{00000000-0005-0000-0000-0000AB060000}"/>
    <cellStyle name="Normal 4 7 7 2" xfId="5753" xr:uid="{1E182BFF-53A3-419D-8B78-9CF8C2552F20}"/>
    <cellStyle name="Normal 4 7 7 2 2" xfId="26645" xr:uid="{6DE66B16-01B0-4400-8558-9A854364871F}"/>
    <cellStyle name="Normal 4 7 7 2 3" xfId="15134" xr:uid="{189A590E-9E8B-4FAE-AB18-A6A3DF38D4D2}"/>
    <cellStyle name="Normal 4 7 7 3" xfId="7587" xr:uid="{9631383F-EA73-420F-9B7C-B7DBB081BD3F}"/>
    <cellStyle name="Normal 4 7 7 3 2" xfId="17967" xr:uid="{8DCEF87A-4EBB-4150-BA66-B616970B0F28}"/>
    <cellStyle name="Normal 4 7 7 4" xfId="10420" xr:uid="{E881F229-E8F5-431F-BF42-0D7520F8F52B}"/>
    <cellStyle name="Normal 4 7 7 4 2" xfId="20800" xr:uid="{50F9BEC4-804D-48B7-B495-FC7FF5063A4C}"/>
    <cellStyle name="Normal 4 7 7 5" xfId="25399" xr:uid="{182EF9FF-8287-4F59-9452-65A72BE06BC2}"/>
    <cellStyle name="Normal 4 7 7 6" xfId="12850" xr:uid="{8420457E-9B08-4741-8C26-390042569F50}"/>
    <cellStyle name="Normal 4 7 8" xfId="2217" xr:uid="{00000000-0005-0000-0000-00009A060000}"/>
    <cellStyle name="Normal 4 7 8 2" xfId="7343" xr:uid="{391F0690-FC1E-4043-AB5F-2D55CB99CFDE}"/>
    <cellStyle name="Normal 4 7 8 2 2" xfId="17723" xr:uid="{BB350AC2-7109-4CB0-B5D9-ACAF48401B53}"/>
    <cellStyle name="Normal 4 7 8 3" xfId="10176" xr:uid="{2D5AC400-5AEA-4B23-A763-438F939FC9C1}"/>
    <cellStyle name="Normal 4 7 8 3 2" xfId="20556" xr:uid="{DD553A7C-8908-4545-AB7B-0874A202CDF3}"/>
    <cellStyle name="Normal 4 7 8 4" xfId="25272" xr:uid="{44F47FBC-07A1-452C-B590-775A4DD7ECC2}"/>
    <cellStyle name="Normal 4 7 8 5" xfId="14890" xr:uid="{141A1A32-2580-4523-8911-D5D48711AF63}"/>
    <cellStyle name="Normal 4 7 9" xfId="3997" xr:uid="{F9366F69-AABF-49B2-ACE2-2A92D4BFADA6}"/>
    <cellStyle name="Normal 4 7 9 2" xfId="8820" xr:uid="{DF857D7A-A4BA-4849-BAA1-99D352DC3C25}"/>
    <cellStyle name="Normal 4 7 9 2 2" xfId="19200" xr:uid="{B4FDC014-8D46-424D-88C9-8795081D17FD}"/>
    <cellStyle name="Normal 4 7 9 3" xfId="11653" xr:uid="{0F212C51-7461-4ACB-946C-A88A76CA55D0}"/>
    <cellStyle name="Normal 4 7 9 3 2" xfId="22033" xr:uid="{42E3AB64-8C3D-4294-8A24-241D6B7BC120}"/>
    <cellStyle name="Normal 4 7 9 4" xfId="16367" xr:uid="{0F6DCDA7-6629-4A18-9260-323E0A63C54D}"/>
    <cellStyle name="Normal 4 8" xfId="1035" xr:uid="{00000000-0005-0000-0000-0000BD050000}"/>
    <cellStyle name="Normal 4 8 10" xfId="7088" xr:uid="{0E68DBD6-B580-4FB4-A252-D85A6822BE94}"/>
    <cellStyle name="Normal 4 8 10 2" xfId="17468" xr:uid="{8824C5FA-9947-42C6-AD38-C3E6D1739F48}"/>
    <cellStyle name="Normal 4 8 11" xfId="9921" xr:uid="{25430173-3613-4ECB-A55F-FC8C49491788}"/>
    <cellStyle name="Normal 4 8 11 2" xfId="20301" xr:uid="{4F67A3E3-6E0B-4957-8ABA-DD956505FBC6}"/>
    <cellStyle name="Normal 4 8 12" xfId="24987" xr:uid="{54460413-664E-4E30-BE9E-48C3BB321303}"/>
    <cellStyle name="Normal 4 8 13" xfId="12431" xr:uid="{ED88C738-33A7-448E-827E-42403932E6F6}"/>
    <cellStyle name="Normal 4 8 2" xfId="1036" xr:uid="{00000000-0005-0000-0000-0000BE050000}"/>
    <cellStyle name="Normal 4 8 2 10" xfId="9922" xr:uid="{52E3C84E-B966-45DB-8254-F2F7DEB13D1D}"/>
    <cellStyle name="Normal 4 8 2 10 2" xfId="20302" xr:uid="{DA8A5918-5FA1-481C-A682-EED4A60277A9}"/>
    <cellStyle name="Normal 4 8 2 11" xfId="23527" xr:uid="{4383186B-EFAA-4C26-B1E2-3524DDA7E32D}"/>
    <cellStyle name="Normal 4 8 2 12" xfId="12610" xr:uid="{E7A10BB2-5975-4E4F-9870-033EECFD50EB}"/>
    <cellStyle name="Normal 4 8 2 2" xfId="1037" xr:uid="{00000000-0005-0000-0000-0000BF050000}"/>
    <cellStyle name="Normal 4 8 2 2 2" xfId="3391" xr:uid="{00000000-0005-0000-0000-0000AF060000}"/>
    <cellStyle name="Normal 4 8 2 2 2 2" xfId="6448" xr:uid="{4D6A5572-506B-4738-A098-8740C14C0E42}"/>
    <cellStyle name="Normal 4 8 2 2 2 2 2" xfId="26341" xr:uid="{BE6B9EF0-AC47-43E0-B016-F13AEC884F0F}"/>
    <cellStyle name="Normal 4 8 2 2 2 2 3" xfId="27306" xr:uid="{4FDA63DE-1E05-4711-98A9-1322BB99A607}"/>
    <cellStyle name="Normal 4 8 2 2 2 2 4" xfId="16017" xr:uid="{0E300A29-A2B3-482C-8C33-AA1E0CFC7F2C}"/>
    <cellStyle name="Normal 4 8 2 2 2 3" xfId="8470" xr:uid="{C50F841F-A775-48C7-ACE5-816F7E765325}"/>
    <cellStyle name="Normal 4 8 2 2 2 3 2" xfId="28920" xr:uid="{75AF749C-2826-497C-A038-1E4DAFDDE239}"/>
    <cellStyle name="Normal 4 8 2 2 2 3 3" xfId="18850" xr:uid="{84CC2466-7A0F-4FCA-83BF-9B4FED299935}"/>
    <cellStyle name="Normal 4 8 2 2 2 4" xfId="11303" xr:uid="{57F4A539-C415-4349-B4C9-2DFEE462097F}"/>
    <cellStyle name="Normal 4 8 2 2 2 4 2" xfId="21683" xr:uid="{3CB5222B-EE71-4A68-BEA0-C37FFEDBD398}"/>
    <cellStyle name="Normal 4 8 2 2 2 5" xfId="23697" xr:uid="{94635B12-FD7A-43DA-BA4D-6DE95FA5EB48}"/>
    <cellStyle name="Normal 4 8 2 2 2 6" xfId="13957" xr:uid="{832892E7-520A-41C8-A90D-07BA918B1FCA}"/>
    <cellStyle name="Normal 4 8 2 2 3" xfId="4354" xr:uid="{46BF9421-B460-4CEA-AD65-4E77C63643CC}"/>
    <cellStyle name="Normal 4 8 2 2 3 2" xfId="9125" xr:uid="{A422A131-7302-48F1-AAE4-90C9AD87957D}"/>
    <cellStyle name="Normal 4 8 2 2 3 2 2" xfId="29168" xr:uid="{294C0ECC-CA0D-4F6F-AA64-9154E4DDEB0A}"/>
    <cellStyle name="Normal 4 8 2 2 3 2 3" xfId="19505" xr:uid="{5CBD84B9-7B0E-4182-A126-A387E0E76624}"/>
    <cellStyle name="Normal 4 8 2 2 3 3" xfId="11958" xr:uid="{416F40D4-C528-4670-9900-C208EDF59E30}"/>
    <cellStyle name="Normal 4 8 2 2 3 3 2" xfId="22338" xr:uid="{00B1E31D-A4A2-45C3-97CA-86A58ADD1BC7}"/>
    <cellStyle name="Normal 4 8 2 2 3 4" xfId="22787" xr:uid="{63212859-BC98-4112-8BEF-6665B53BAE35}"/>
    <cellStyle name="Normal 4 8 2 2 3 5" xfId="16672" xr:uid="{94F82AF7-9392-4E31-9F6B-45C925077D59}"/>
    <cellStyle name="Normal 4 8 2 2 4" xfId="5339" xr:uid="{92FF8351-AB21-49A2-B6A0-C694DF35FCDA}"/>
    <cellStyle name="Normal 4 8 2 2 4 2" xfId="25953" xr:uid="{528296E9-E0CB-4EED-8AF0-BCE95ED72426}"/>
    <cellStyle name="Normal 4 8 2 2 4 3" xfId="14637" xr:uid="{CC1D89E6-F4EC-493D-BBF1-726B013C8046}"/>
    <cellStyle name="Normal 4 8 2 2 5" xfId="7090" xr:uid="{AD482192-52D6-4C76-B092-4015CB6876A2}"/>
    <cellStyle name="Normal 4 8 2 2 5 2" xfId="17470" xr:uid="{1C37D1B3-5026-4F66-8A87-B397473DE93F}"/>
    <cellStyle name="Normal 4 8 2 2 6" xfId="9923" xr:uid="{A2453B6D-EC41-42EF-B276-E49878F827C4}"/>
    <cellStyle name="Normal 4 8 2 2 6 2" xfId="20303" xr:uid="{5C8DC2F1-B8E3-4264-9DDE-1DD6AC8F8A5B}"/>
    <cellStyle name="Normal 4 8 2 2 7" xfId="24320" xr:uid="{4FF295D4-2EB3-4F3B-AE7E-3BEF51C8677C}"/>
    <cellStyle name="Normal 4 8 2 2 8" xfId="13266" xr:uid="{703CF99C-4DA0-421C-A25E-CE4D036BF2A8}"/>
    <cellStyle name="Normal 4 8 2 3" xfId="3392" xr:uid="{00000000-0005-0000-0000-0000B0060000}"/>
    <cellStyle name="Normal 4 8 2 3 2" xfId="4553" xr:uid="{1141795F-4970-4282-A437-A02733F5A0F8}"/>
    <cellStyle name="Normal 4 8 2 3 2 2" xfId="9324" xr:uid="{3C873FE4-0564-472E-864B-1C6A151969B6}"/>
    <cellStyle name="Normal 4 8 2 3 2 2 2" xfId="29299" xr:uid="{3315FAAD-144E-47FC-9945-3BCA6AF2304B}"/>
    <cellStyle name="Normal 4 8 2 3 2 2 3" xfId="19704" xr:uid="{57807E75-751D-4D7B-8013-DC671C3CC680}"/>
    <cellStyle name="Normal 4 8 2 3 2 3" xfId="12157" xr:uid="{27D5F749-3BA6-490A-A6AD-92B708FF5813}"/>
    <cellStyle name="Normal 4 8 2 3 2 3 2" xfId="22537" xr:uid="{FC102CA3-67E6-4835-A3DD-21204F44984A}"/>
    <cellStyle name="Normal 4 8 2 3 2 4" xfId="25315" xr:uid="{FC3A0BE0-4424-4B73-A103-BF8D9D09AD60}"/>
    <cellStyle name="Normal 4 8 2 3 2 5" xfId="16871" xr:uid="{48C5E890-F0FD-4A21-8D49-3BAEEAF74020}"/>
    <cellStyle name="Normal 4 8 2 3 3" xfId="6449" xr:uid="{3F9E7AF4-5E8F-4C9A-8343-C812E4436998}"/>
    <cellStyle name="Normal 4 8 2 3 3 2" xfId="28108" xr:uid="{A7FDA864-715C-4377-B7BA-43426A29F161}"/>
    <cellStyle name="Normal 4 8 2 3 3 3" xfId="16018" xr:uid="{C7FF072F-0902-4DDE-B846-E24342A749C4}"/>
    <cellStyle name="Normal 4 8 2 3 4" xfId="8471" xr:uid="{624BB4C6-C480-4D43-97F1-5DFEECBF6BF4}"/>
    <cellStyle name="Normal 4 8 2 3 4 2" xfId="18851" xr:uid="{CEC1651B-32B1-48F6-8B75-3D5C40A6311C}"/>
    <cellStyle name="Normal 4 8 2 3 5" xfId="11304" xr:uid="{C29A85E2-83AC-4A09-9970-A5EF9DA94884}"/>
    <cellStyle name="Normal 4 8 2 3 5 2" xfId="21684" xr:uid="{90BCEC2C-9ECF-460A-A569-052CCF24F8D8}"/>
    <cellStyle name="Normal 4 8 2 3 6" xfId="24786" xr:uid="{45DFC502-CC72-4268-B85E-6082DD850264}"/>
    <cellStyle name="Normal 4 8 2 3 7" xfId="13958" xr:uid="{AC055922-E2CD-43CC-8BA4-98B09E42C8C5}"/>
    <cellStyle name="Normal 4 8 2 4" xfId="3390" xr:uid="{00000000-0005-0000-0000-0000B1060000}"/>
    <cellStyle name="Normal 4 8 2 4 2" xfId="6447" xr:uid="{3798026B-38A6-4296-9ECD-B3DA5FA7B80D}"/>
    <cellStyle name="Normal 4 8 2 4 2 2" xfId="25995" xr:uid="{91044338-5D8B-4A4B-9C80-234B5EA1807C}"/>
    <cellStyle name="Normal 4 8 2 4 2 3" xfId="16016" xr:uid="{063A03D4-A676-469E-9ECF-7E0F6126DC3F}"/>
    <cellStyle name="Normal 4 8 2 4 3" xfId="8469" xr:uid="{B1F73A7A-2F5F-42DA-92A2-5229B7FFD291}"/>
    <cellStyle name="Normal 4 8 2 4 3 2" xfId="18849" xr:uid="{143363F1-5603-4EB7-8625-8E08D1B72DD9}"/>
    <cellStyle name="Normal 4 8 2 4 4" xfId="11302" xr:uid="{90DE5F27-D816-42D1-A24E-02F4D294DDE5}"/>
    <cellStyle name="Normal 4 8 2 4 4 2" xfId="21682" xr:uid="{9CCE3B56-B7F9-4E72-89C8-B7103F3AD266}"/>
    <cellStyle name="Normal 4 8 2 4 5" xfId="25061" xr:uid="{F2EFB454-6840-45DD-94BD-C5FC99910EA0}"/>
    <cellStyle name="Normal 4 8 2 4 6" xfId="13956" xr:uid="{79473D91-F358-4B53-8DD7-29CC7AA308C5}"/>
    <cellStyle name="Normal 4 8 2 5" xfId="2609" xr:uid="{00000000-0005-0000-0000-0000B2060000}"/>
    <cellStyle name="Normal 4 8 2 5 2" xfId="5872" xr:uid="{1BB1FCFC-5CF7-4CCC-B2A9-1229C5DDA142}"/>
    <cellStyle name="Normal 4 8 2 5 2 2" xfId="28569" xr:uid="{A13AD14A-D3DB-4D74-9461-E29CCE6B6935}"/>
    <cellStyle name="Normal 4 8 2 5 2 3" xfId="15280" xr:uid="{2EDCE808-A8D3-4316-B2C5-26C904252B45}"/>
    <cellStyle name="Normal 4 8 2 5 3" xfId="7733" xr:uid="{06C16159-EB5D-4718-8E34-5371EEF470A2}"/>
    <cellStyle name="Normal 4 8 2 5 3 2" xfId="18113" xr:uid="{8B52E96D-4AC7-42B3-A93C-4CAC5AB92841}"/>
    <cellStyle name="Normal 4 8 2 5 4" xfId="10566" xr:uid="{D9501F38-DF9C-44F6-9B7D-6AF33241A956}"/>
    <cellStyle name="Normal 4 8 2 5 4 2" xfId="20946" xr:uid="{88CA89B8-1BFD-41F0-BA8A-B7A846B1A0B0}"/>
    <cellStyle name="Normal 4 8 2 5 5" xfId="24136" xr:uid="{3BC2C6F0-0BEF-47B1-B0E8-AC9481FCA77B}"/>
    <cellStyle name="Normal 4 8 2 5 6" xfId="12996" xr:uid="{47BAE656-EC9E-4146-85AB-F86AA13E01A0}"/>
    <cellStyle name="Normal 4 8 2 6" xfId="2377" xr:uid="{00000000-0005-0000-0000-0000AD060000}"/>
    <cellStyle name="Normal 4 8 2 6 2" xfId="7503" xr:uid="{DAC97AA2-E5A4-4EEA-B897-303CA1FB9CF7}"/>
    <cellStyle name="Normal 4 8 2 6 2 2" xfId="17883" xr:uid="{87971EE5-E131-4053-98C9-DDD212EC3D11}"/>
    <cellStyle name="Normal 4 8 2 6 3" xfId="10336" xr:uid="{9232C93A-DF49-480D-A771-BAE47882AFBC}"/>
    <cellStyle name="Normal 4 8 2 6 3 2" xfId="20716" xr:uid="{64F56D8A-D43E-4CA8-8BBD-0B5C4AFA41DF}"/>
    <cellStyle name="Normal 4 8 2 6 4" xfId="24629" xr:uid="{E1A84F69-C757-4E1B-9D93-15638EB0F0AF}"/>
    <cellStyle name="Normal 4 8 2 6 5" xfId="15050" xr:uid="{4D938FE7-CE85-494D-91B5-B40622B3C74F}"/>
    <cellStyle name="Normal 4 8 2 7" xfId="3942" xr:uid="{7A88FBDE-9507-4134-97EA-80923727E376}"/>
    <cellStyle name="Normal 4 8 2 7 2" xfId="8773" xr:uid="{B1FF5D05-9626-4E88-9E84-A7251C9F663E}"/>
    <cellStyle name="Normal 4 8 2 7 2 2" xfId="19153" xr:uid="{E2EF7EA5-A2CF-4CBD-8688-05541F82525E}"/>
    <cellStyle name="Normal 4 8 2 7 3" xfId="11606" xr:uid="{E0EC3274-30EB-451C-BDB3-A0323C2B11C6}"/>
    <cellStyle name="Normal 4 8 2 7 3 2" xfId="21986" xr:uid="{CF90CC8B-9D60-4ADF-B54C-454958AB6D34}"/>
    <cellStyle name="Normal 4 8 2 7 4" xfId="16320" xr:uid="{7CED60C4-3FFA-44FD-A30F-83EE1FEE1DBD}"/>
    <cellStyle name="Normal 4 8 2 8" xfId="5338" xr:uid="{902C0B0E-C4A0-4981-9707-DC0113C37539}"/>
    <cellStyle name="Normal 4 8 2 8 2" xfId="14636" xr:uid="{AA2E2A77-DEAA-4A1B-81C1-2BCA8305B4F0}"/>
    <cellStyle name="Normal 4 8 2 9" xfId="7089" xr:uid="{D0D07CCA-276A-41C2-9F72-54F476CDFE24}"/>
    <cellStyle name="Normal 4 8 2 9 2" xfId="17469" xr:uid="{A72D69C6-C74C-414E-A521-E425C04AD6D1}"/>
    <cellStyle name="Normal 4 8 3" xfId="1038" xr:uid="{00000000-0005-0000-0000-0000C0050000}"/>
    <cellStyle name="Normal 4 8 3 2" xfId="3393" xr:uid="{00000000-0005-0000-0000-0000B4060000}"/>
    <cellStyle name="Normal 4 8 3 2 2" xfId="6450" xr:uid="{6EFCB61C-7357-4684-9E3A-0FCD927DD456}"/>
    <cellStyle name="Normal 4 8 3 2 2 2" xfId="25797" xr:uid="{E04C89D1-BAA7-40C1-BC46-F7CE41911F85}"/>
    <cellStyle name="Normal 4 8 3 2 2 3" xfId="27956" xr:uid="{B28F36EE-3268-4C28-A6BC-D4ED592E6965}"/>
    <cellStyle name="Normal 4 8 3 2 2 4" xfId="16019" xr:uid="{0C7E26DA-2B7A-4895-B864-1CAB123016A7}"/>
    <cellStyle name="Normal 4 8 3 2 3" xfId="8472" xr:uid="{EED53452-5939-466E-8695-45E55BA1D2CB}"/>
    <cellStyle name="Normal 4 8 3 2 3 2" xfId="28921" xr:uid="{4FAD5E52-B238-484A-8AD5-4926695E24BF}"/>
    <cellStyle name="Normal 4 8 3 2 3 3" xfId="18852" xr:uid="{B5B0DCE4-48DA-480E-A1E0-3D2A91C35A32}"/>
    <cellStyle name="Normal 4 8 3 2 4" xfId="11305" xr:uid="{77082873-FC23-4D52-84B3-16E16D740661}"/>
    <cellStyle name="Normal 4 8 3 2 4 2" xfId="21685" xr:uid="{745341AC-5B45-4254-8AEA-490B25F78984}"/>
    <cellStyle name="Normal 4 8 3 2 5" xfId="22825" xr:uid="{A5AF6C31-5CE8-481B-BABC-0C7C8CD0A23A}"/>
    <cellStyle name="Normal 4 8 3 2 6" xfId="13959" xr:uid="{A33A0049-D6F8-4E3C-8917-26F7161B722D}"/>
    <cellStyle name="Normal 4 8 3 3" xfId="2802" xr:uid="{00000000-0005-0000-0000-0000B5060000}"/>
    <cellStyle name="Normal 4 8 3 3 2" xfId="6019" xr:uid="{A69378F3-7126-43E8-957C-AEF3A8217A72}"/>
    <cellStyle name="Normal 4 8 3 3 2 2" xfId="26563" xr:uid="{9920AF1B-1502-4153-86EE-9E491C23E980}"/>
    <cellStyle name="Normal 4 8 3 3 2 3" xfId="15472" xr:uid="{B1567AF6-EF33-4AB9-8B8F-63FE914A07E5}"/>
    <cellStyle name="Normal 4 8 3 3 3" xfId="7925" xr:uid="{2D1BB9FA-4D4A-4C54-898F-B770F4965FBD}"/>
    <cellStyle name="Normal 4 8 3 3 3 2" xfId="18305" xr:uid="{FE3FC21E-E23C-4118-ABE2-1A66E94B9357}"/>
    <cellStyle name="Normal 4 8 3 3 4" xfId="10758" xr:uid="{E2F9B43E-0A02-4C38-BA5D-ECC510BC70E6}"/>
    <cellStyle name="Normal 4 8 3 3 4 2" xfId="21138" xr:uid="{5EEA83E8-121B-42E9-94D0-B744FCB7C7D5}"/>
    <cellStyle name="Normal 4 8 3 3 5" xfId="23604" xr:uid="{6470B5F1-FD1F-4995-8318-8EC822E2DD3C}"/>
    <cellStyle name="Normal 4 8 3 3 6" xfId="13265" xr:uid="{29FB101E-D901-48D2-BE02-0A0BDDC9A648}"/>
    <cellStyle name="Normal 4 8 3 4" xfId="4203" xr:uid="{5FFDCD3D-191C-4816-9CA7-FB6D45A05F99}"/>
    <cellStyle name="Normal 4 8 3 4 2" xfId="8974" xr:uid="{070C8C1D-8AEF-46BE-8C98-0091E8D5CB10}"/>
    <cellStyle name="Normal 4 8 3 4 2 2" xfId="29056" xr:uid="{4C8275A9-C16B-4EC9-9863-FF7A8CDDDD99}"/>
    <cellStyle name="Normal 4 8 3 4 2 3" xfId="19354" xr:uid="{893AE50F-8DCF-4C57-B16A-FE83FE00F9A5}"/>
    <cellStyle name="Normal 4 8 3 4 3" xfId="11807" xr:uid="{32AC2F98-E71F-4095-BAC4-574F9FAC974E}"/>
    <cellStyle name="Normal 4 8 3 4 3 2" xfId="22187" xr:uid="{5716DFA4-B51D-4F99-95E7-5C279343345C}"/>
    <cellStyle name="Normal 4 8 3 4 4" xfId="24358" xr:uid="{1F3D2E20-3A87-41F9-AEEC-5C3F44D9E70F}"/>
    <cellStyle name="Normal 4 8 3 4 5" xfId="16521" xr:uid="{329DE75E-7547-4F7D-A283-DE84FDC4B800}"/>
    <cellStyle name="Normal 4 8 3 5" xfId="5340" xr:uid="{59B8A850-AE58-4417-9B79-645D1117C3F9}"/>
    <cellStyle name="Normal 4 8 3 5 2" xfId="27585" xr:uid="{47C431D5-BF21-485E-B445-D73E7C5FF7F3}"/>
    <cellStyle name="Normal 4 8 3 5 3" xfId="14638" xr:uid="{A085ECE6-AAED-4853-AA6D-E6CE7606978A}"/>
    <cellStyle name="Normal 4 8 3 6" xfId="7091" xr:uid="{BF5B1421-7114-4C59-84E6-FF22BF14D01C}"/>
    <cellStyle name="Normal 4 8 3 6 2" xfId="17471" xr:uid="{50F66810-BC52-4D59-B3A9-CBD2F562B7C1}"/>
    <cellStyle name="Normal 4 8 3 7" xfId="9924" xr:uid="{E1E5A673-FD43-4767-9671-202BFC3237CE}"/>
    <cellStyle name="Normal 4 8 3 7 2" xfId="20304" xr:uid="{ABB182C6-5691-4072-A342-0FE314AA56DD}"/>
    <cellStyle name="Normal 4 8 3 8" xfId="23361" xr:uid="{DA7BCDF4-2302-49E7-AFEC-1183D2581450}"/>
    <cellStyle name="Normal 4 8 3 9" xfId="12768" xr:uid="{66A1D130-8853-47BE-9E8F-EB39290D0E65}"/>
    <cellStyle name="Normal 4 8 4" xfId="1039" xr:uid="{00000000-0005-0000-0000-0000C1050000}"/>
    <cellStyle name="Normal 4 8 4 2" xfId="4554" xr:uid="{4A53458D-E17E-4BB7-9B78-E41E6108CD46}"/>
    <cellStyle name="Normal 4 8 4 2 2" xfId="9325" xr:uid="{DC6DF52B-15E0-407A-8FD8-91CCFA995276}"/>
    <cellStyle name="Normal 4 8 4 2 2 2" xfId="29300" xr:uid="{22CBBC2C-6EB7-4F8D-9BF3-8C6A7E2E0971}"/>
    <cellStyle name="Normal 4 8 4 2 2 3" xfId="19705" xr:uid="{BBE92403-9659-4990-9EB1-3C980877811E}"/>
    <cellStyle name="Normal 4 8 4 2 3" xfId="12158" xr:uid="{EC1E7D03-E6CD-4B6A-A889-E82AA6D291E8}"/>
    <cellStyle name="Normal 4 8 4 2 3 2" xfId="22538" xr:uid="{0FEE8662-2D8F-4A33-AB47-1B88ED44E02E}"/>
    <cellStyle name="Normal 4 8 4 2 4" xfId="25728" xr:uid="{B29B947F-BF6C-4162-9758-A19DE764DCC0}"/>
    <cellStyle name="Normal 4 8 4 2 5" xfId="16872" xr:uid="{BAE9BF8E-D4C8-44F9-A359-3FCB88ADBC3D}"/>
    <cellStyle name="Normal 4 8 4 3" xfId="5341" xr:uid="{2F7E15B8-6D4F-40EF-A62B-5AC6AB5CE46A}"/>
    <cellStyle name="Normal 4 8 4 3 2" xfId="27513" xr:uid="{E12BE31D-F7D8-41F8-B8F2-FF5737E4F9B6}"/>
    <cellStyle name="Normal 4 8 4 3 3" xfId="14639" xr:uid="{BAC52ED1-B28A-4108-B645-8BADC5ECED70}"/>
    <cellStyle name="Normal 4 8 4 4" xfId="7092" xr:uid="{64C2FEF8-951F-4D16-A7AE-2EC7C1FFFCB3}"/>
    <cellStyle name="Normal 4 8 4 4 2" xfId="17472" xr:uid="{9704C883-5736-4EA5-8187-F66451D5E9A7}"/>
    <cellStyle name="Normal 4 8 4 5" xfId="9925" xr:uid="{2D7F1617-CC5B-43FE-8F93-D0245C9DAE4E}"/>
    <cellStyle name="Normal 4 8 4 5 2" xfId="20305" xr:uid="{64309F65-88F7-4EF9-A4EE-6046D6192837}"/>
    <cellStyle name="Normal 4 8 4 6" xfId="24596" xr:uid="{FAFE0EDA-07F8-4FE7-9744-558229B9E9CF}"/>
    <cellStyle name="Normal 4 8 4 7" xfId="13960" xr:uid="{98860BFA-E002-4D04-B6BC-10368C072A02}"/>
    <cellStyle name="Normal 4 8 5" xfId="2946" xr:uid="{00000000-0005-0000-0000-0000B7060000}"/>
    <cellStyle name="Normal 4 8 5 2" xfId="6125" xr:uid="{3A90E411-B0E1-4D1D-8CBF-0FA213C408C9}"/>
    <cellStyle name="Normal 4 8 5 2 2" xfId="22888" xr:uid="{323BCB07-E0C4-4324-9387-BB441B091CBA}"/>
    <cellStyle name="Normal 4 8 5 2 3" xfId="27021" xr:uid="{0ADDFC1F-FD80-4CB0-9417-459BB5DA67EE}"/>
    <cellStyle name="Normal 4 8 5 2 4" xfId="15603" xr:uid="{2EE76BEA-D134-4681-ABFD-D9E13ED59382}"/>
    <cellStyle name="Normal 4 8 5 3" xfId="8056" xr:uid="{49F03E7D-F8CF-4539-A4E2-8D4E390C1C2C}"/>
    <cellStyle name="Normal 4 8 5 3 2" xfId="28758" xr:uid="{1F490A06-3F6F-4F75-AAFD-3FC8E68046D8}"/>
    <cellStyle name="Normal 4 8 5 3 3" xfId="18436" xr:uid="{663CB6D6-FD8C-425B-A1B7-45FBFF432DCC}"/>
    <cellStyle name="Normal 4 8 5 4" xfId="10889" xr:uid="{420CEDED-F913-4CED-A0A6-C8812B15D841}"/>
    <cellStyle name="Normal 4 8 5 4 2" xfId="21269" xr:uid="{7E3BF973-9134-4A00-9B1A-BA0C7D081897}"/>
    <cellStyle name="Normal 4 8 5 5" xfId="24124" xr:uid="{393509DD-5235-442B-A267-5E4D400C7C73}"/>
    <cellStyle name="Normal 4 8 5 6" xfId="13466" xr:uid="{982210BB-347A-4FD7-B053-F2B565925200}"/>
    <cellStyle name="Normal 4 8 6" xfId="2446" xr:uid="{00000000-0005-0000-0000-0000B8060000}"/>
    <cellStyle name="Normal 4 8 6 2" xfId="5739" xr:uid="{4D6A6D2A-C857-4FFE-A450-2E160D6EF7CD}"/>
    <cellStyle name="Normal 4 8 6 2 2" xfId="27101" xr:uid="{DEFD9B35-CA72-4AED-BB02-EB6A90E849D3}"/>
    <cellStyle name="Normal 4 8 6 2 3" xfId="15117" xr:uid="{D47C087F-8414-4BDA-B2D0-6329B80D357B}"/>
    <cellStyle name="Normal 4 8 6 3" xfId="7570" xr:uid="{AF799A62-90A1-4278-8CAC-411CABE1649B}"/>
    <cellStyle name="Normal 4 8 6 3 2" xfId="17950" xr:uid="{692457AA-E4A8-4130-B954-A586181B5B49}"/>
    <cellStyle name="Normal 4 8 6 4" xfId="10403" xr:uid="{04E2B5B6-D284-4423-9A0A-6EE8830E5E22}"/>
    <cellStyle name="Normal 4 8 6 4 2" xfId="20783" xr:uid="{DF578FD9-7125-4605-9C27-85F372D05A66}"/>
    <cellStyle name="Normal 4 8 6 5" xfId="22695" xr:uid="{729EE0F8-E1C5-4C04-8DF5-244E9ACA131C}"/>
    <cellStyle name="Normal 4 8 6 6" xfId="12833" xr:uid="{BC199602-588A-4E28-A840-5C19D5FBD532}"/>
    <cellStyle name="Normal 4 8 7" xfId="2200" xr:uid="{00000000-0005-0000-0000-0000AC060000}"/>
    <cellStyle name="Normal 4 8 7 2" xfId="7326" xr:uid="{6DC10D9B-AD30-4AFE-B5AB-C9BDDADD2450}"/>
    <cellStyle name="Normal 4 8 7 2 2" xfId="17706" xr:uid="{3688C2AB-DAA0-4D32-9B01-3A58F0803499}"/>
    <cellStyle name="Normal 4 8 7 3" xfId="10159" xr:uid="{2145218E-5174-4AB5-9392-445EA353E7DE}"/>
    <cellStyle name="Normal 4 8 7 3 2" xfId="20539" xr:uid="{D4414ED4-57FB-4635-A875-1F72F8E92A7F}"/>
    <cellStyle name="Normal 4 8 7 4" xfId="25046" xr:uid="{7AFBC9C0-08AB-470D-B140-140688BC0FD1}"/>
    <cellStyle name="Normal 4 8 7 5" xfId="14873" xr:uid="{F24D1869-95EF-4B26-9CB9-D07A8B793B64}"/>
    <cellStyle name="Normal 4 8 8" xfId="3998" xr:uid="{281ACFA1-D698-4080-8D6B-0AF4D83A6F8E}"/>
    <cellStyle name="Normal 4 8 8 2" xfId="8821" xr:uid="{CFB66AB3-D734-4A79-A87B-9A2EFF98D5E4}"/>
    <cellStyle name="Normal 4 8 8 2 2" xfId="19201" xr:uid="{E19055ED-866D-4B93-91A7-6B9EFA80B315}"/>
    <cellStyle name="Normal 4 8 8 3" xfId="11654" xr:uid="{639A8475-980A-43F0-953D-AA1C4BC8A225}"/>
    <cellStyle name="Normal 4 8 8 3 2" xfId="22034" xr:uid="{238B5422-CD6E-4709-A692-929601A47CEA}"/>
    <cellStyle name="Normal 4 8 8 4" xfId="16368" xr:uid="{EED70B44-2A93-4B41-9D5A-91AD6D5EE158}"/>
    <cellStyle name="Normal 4 8 9" xfId="5337" xr:uid="{AEAD4F3A-23BD-4982-A966-DE7F04C30F37}"/>
    <cellStyle name="Normal 4 8 9 2" xfId="14635" xr:uid="{88B9D1B0-17D6-4FD9-BC3D-D627679CD327}"/>
    <cellStyle name="Normal 4 9" xfId="1040" xr:uid="{00000000-0005-0000-0000-0000C2050000}"/>
    <cellStyle name="Normal 4 9 10" xfId="7093" xr:uid="{FED65E8B-9E0C-4993-9D9D-09C6A5CCBF77}"/>
    <cellStyle name="Normal 4 9 10 2" xfId="17473" xr:uid="{85C94C34-2764-4D4A-A55A-3CC3B94E06B0}"/>
    <cellStyle name="Normal 4 9 11" xfId="9926" xr:uid="{8592E14F-7933-451D-9CE9-B4860A2D52B7}"/>
    <cellStyle name="Normal 4 9 11 2" xfId="20306" xr:uid="{02417B0E-5595-45E5-90CB-41EC334685D5}"/>
    <cellStyle name="Normal 4 9 12" xfId="23728" xr:uid="{BD948A75-B0F9-44FF-BBAB-26E8C81CCBE0}"/>
    <cellStyle name="Normal 4 9 13" xfId="12493" xr:uid="{CD8A0886-089C-446A-8DE1-556D66857C2D}"/>
    <cellStyle name="Normal 4 9 2" xfId="1041" xr:uid="{00000000-0005-0000-0000-0000C3050000}"/>
    <cellStyle name="Normal 4 9 2 10" xfId="9927" xr:uid="{28370A61-F559-432A-B25C-14DD633AD195}"/>
    <cellStyle name="Normal 4 9 2 10 2" xfId="20307" xr:uid="{201A2F93-DAA0-4A27-BF79-B00C29977018}"/>
    <cellStyle name="Normal 4 9 2 11" xfId="22762" xr:uid="{0087A8B8-93CC-4BFE-AA5E-D6C7D2CA9A00}"/>
    <cellStyle name="Normal 4 9 2 12" xfId="12611" xr:uid="{74C7346E-50B0-47C0-BB11-55DFB2707C47}"/>
    <cellStyle name="Normal 4 9 2 2" xfId="1042" xr:uid="{00000000-0005-0000-0000-0000C4050000}"/>
    <cellStyle name="Normal 4 9 2 2 2" xfId="3395" xr:uid="{00000000-0005-0000-0000-0000BC060000}"/>
    <cellStyle name="Normal 4 9 2 2 2 2" xfId="6452" xr:uid="{11E9BE83-9BEF-456C-844D-D31925E7C983}"/>
    <cellStyle name="Normal 4 9 2 2 2 2 2" xfId="28693" xr:uid="{B7AD161C-F341-4DA4-8DE4-27608ACA660B}"/>
    <cellStyle name="Normal 4 9 2 2 2 2 3" xfId="28198" xr:uid="{38F0B293-0D62-432D-9C4F-EE43645FC28D}"/>
    <cellStyle name="Normal 4 9 2 2 2 2 4" xfId="16021" xr:uid="{8BDDD3B4-B9A2-45C7-AF12-56D5B99F1810}"/>
    <cellStyle name="Normal 4 9 2 2 2 3" xfId="8474" xr:uid="{9038C36F-0961-43F9-92E9-2FBEC2FD15A9}"/>
    <cellStyle name="Normal 4 9 2 2 2 3 2" xfId="28922" xr:uid="{F7762159-4A43-4FD5-B9A3-4DD12BD141F2}"/>
    <cellStyle name="Normal 4 9 2 2 2 3 3" xfId="18854" xr:uid="{917F8D4E-1CFD-4DAC-815C-226344EE8AAB}"/>
    <cellStyle name="Normal 4 9 2 2 2 4" xfId="11307" xr:uid="{FF99C08E-2FD0-44B9-A815-374563E54528}"/>
    <cellStyle name="Normal 4 9 2 2 2 4 2" xfId="21687" xr:uid="{59C14F52-2CDE-44D9-B32A-5AD6C2967E44}"/>
    <cellStyle name="Normal 4 9 2 2 2 5" xfId="24385" xr:uid="{3C35500F-A6B9-49B4-BB95-075B0AEC0C74}"/>
    <cellStyle name="Normal 4 9 2 2 2 6" xfId="13962" xr:uid="{EAE0E571-E60D-47E1-93EB-992FA5AF217A}"/>
    <cellStyle name="Normal 4 9 2 2 3" xfId="4355" xr:uid="{B7CECDB9-48DC-4889-B3EF-7E0171FF32B0}"/>
    <cellStyle name="Normal 4 9 2 2 3 2" xfId="9126" xr:uid="{B287CC7E-81A6-4F37-95CD-77D3B7A9D44B}"/>
    <cellStyle name="Normal 4 9 2 2 3 2 2" xfId="29169" xr:uid="{01E746A7-4123-43E0-AB3E-B028EF387EB6}"/>
    <cellStyle name="Normal 4 9 2 2 3 2 3" xfId="19506" xr:uid="{39187655-B24B-4182-BDE2-038D1B8846B2}"/>
    <cellStyle name="Normal 4 9 2 2 3 3" xfId="11959" xr:uid="{8211DA65-4B71-4084-AF16-B8C6040CE355}"/>
    <cellStyle name="Normal 4 9 2 2 3 3 2" xfId="22339" xr:uid="{8A3F3DA4-464D-44A0-BF17-399DABF26D3E}"/>
    <cellStyle name="Normal 4 9 2 2 3 4" xfId="24745" xr:uid="{53C96F65-A9A7-47BE-804A-52A54B7CBC06}"/>
    <cellStyle name="Normal 4 9 2 2 3 5" xfId="16673" xr:uid="{AEF97B57-EBB3-40C7-A330-5F1D3B247A08}"/>
    <cellStyle name="Normal 4 9 2 2 4" xfId="5344" xr:uid="{96342CCA-55A5-47D1-A797-2C36D42FFB2A}"/>
    <cellStyle name="Normal 4 9 2 2 4 2" xfId="27026" xr:uid="{DBE57265-6D69-4443-95A6-FC9DC1A9B761}"/>
    <cellStyle name="Normal 4 9 2 2 4 3" xfId="14642" xr:uid="{8C4ADD13-00FC-4CC3-AD26-03FC256F0E18}"/>
    <cellStyle name="Normal 4 9 2 2 5" xfId="7095" xr:uid="{3C1AF9BA-F553-4120-B127-A4197615CA77}"/>
    <cellStyle name="Normal 4 9 2 2 5 2" xfId="17475" xr:uid="{632F33F2-D68C-4055-927E-790550974824}"/>
    <cellStyle name="Normal 4 9 2 2 6" xfId="9928" xr:uid="{2C8C1A72-261D-44D7-96A5-2516D17DBD05}"/>
    <cellStyle name="Normal 4 9 2 2 6 2" xfId="20308" xr:uid="{79CDB092-0135-4613-B647-132677FBB4DC}"/>
    <cellStyle name="Normal 4 9 2 2 7" xfId="23125" xr:uid="{723A8EC1-6226-49C0-95A1-E85A20D6241E}"/>
    <cellStyle name="Normal 4 9 2 2 8" xfId="13268" xr:uid="{1C00D6FC-68F7-4724-A70D-4669B52F1AA0}"/>
    <cellStyle name="Normal 4 9 2 3" xfId="3396" xr:uid="{00000000-0005-0000-0000-0000BD060000}"/>
    <cellStyle name="Normal 4 9 2 3 2" xfId="4555" xr:uid="{429A3C00-EA96-4A8D-852C-E18122DA3BFC}"/>
    <cellStyle name="Normal 4 9 2 3 2 2" xfId="9326" xr:uid="{078A8D01-3A66-4BF7-A0C3-9EA9566C4FBA}"/>
    <cellStyle name="Normal 4 9 2 3 2 2 2" xfId="29301" xr:uid="{81E919EC-171F-4337-8F54-BAF4FAA1875E}"/>
    <cellStyle name="Normal 4 9 2 3 2 2 3" xfId="19706" xr:uid="{AEF3400C-B76F-41BC-A7D4-E6ACE6A7356F}"/>
    <cellStyle name="Normal 4 9 2 3 2 3" xfId="12159" xr:uid="{3A9B6F7D-697F-4A82-94EE-0008EAD9B053}"/>
    <cellStyle name="Normal 4 9 2 3 2 3 2" xfId="22539" xr:uid="{EF7F18C2-0586-4A8A-BEE2-3AFDB87ABC8E}"/>
    <cellStyle name="Normal 4 9 2 3 2 4" xfId="24301" xr:uid="{281778F3-8B05-4B77-B5C9-E8664219A3E7}"/>
    <cellStyle name="Normal 4 9 2 3 2 5" xfId="16873" xr:uid="{26292AE9-A676-4867-8354-8FDF65FF8704}"/>
    <cellStyle name="Normal 4 9 2 3 3" xfId="6453" xr:uid="{E0E8314D-1134-4E1C-B19E-01A0BC6639B8}"/>
    <cellStyle name="Normal 4 9 2 3 3 2" xfId="26875" xr:uid="{54796271-879F-4167-BA9B-BD66C88C0419}"/>
    <cellStyle name="Normal 4 9 2 3 3 3" xfId="16022" xr:uid="{51271DC9-1A29-44F5-97D7-BCACACE46210}"/>
    <cellStyle name="Normal 4 9 2 3 4" xfId="8475" xr:uid="{AB9A5261-844D-4CD8-A4BA-30EAD92011D8}"/>
    <cellStyle name="Normal 4 9 2 3 4 2" xfId="18855" xr:uid="{AD961A38-47B8-4F6B-937B-81803D0557EA}"/>
    <cellStyle name="Normal 4 9 2 3 5" xfId="11308" xr:uid="{B27C72B8-AD1B-44BC-BDD7-12ADA905F9B6}"/>
    <cellStyle name="Normal 4 9 2 3 5 2" xfId="21688" xr:uid="{B3F3CBB2-6F69-4275-AAFA-CB8D22E05A51}"/>
    <cellStyle name="Normal 4 9 2 3 6" xfId="23989" xr:uid="{EE707BDF-7721-4690-8488-D9E5F4960A9C}"/>
    <cellStyle name="Normal 4 9 2 3 7" xfId="13963" xr:uid="{425ACECC-3E0F-46C2-8378-FFD904F5B98A}"/>
    <cellStyle name="Normal 4 9 2 4" xfId="3394" xr:uid="{00000000-0005-0000-0000-0000BE060000}"/>
    <cellStyle name="Normal 4 9 2 4 2" xfId="6451" xr:uid="{E9DBFBC1-94F8-4265-B53D-C168DE8425DE}"/>
    <cellStyle name="Normal 4 9 2 4 2 2" xfId="27635" xr:uid="{D134B4F9-958C-4105-8EB7-56E094FF549D}"/>
    <cellStyle name="Normal 4 9 2 4 2 3" xfId="16020" xr:uid="{CD533D81-4227-4367-AD8A-972D87E4277A}"/>
    <cellStyle name="Normal 4 9 2 4 3" xfId="8473" xr:uid="{3F24AFFD-A75E-450C-A9EF-92566A7C3F04}"/>
    <cellStyle name="Normal 4 9 2 4 3 2" xfId="18853" xr:uid="{558DB0AB-D2E0-4ADC-8A48-18296A3BBF68}"/>
    <cellStyle name="Normal 4 9 2 4 4" xfId="11306" xr:uid="{1A76F0A1-8D28-4290-8946-F2B4A37D6264}"/>
    <cellStyle name="Normal 4 9 2 4 4 2" xfId="21686" xr:uid="{8B7841B6-B6A5-43C6-9864-9348B6A6EB0E}"/>
    <cellStyle name="Normal 4 9 2 4 5" xfId="25329" xr:uid="{7C7C8256-B9E5-4613-B263-AB4056C9349D}"/>
    <cellStyle name="Normal 4 9 2 4 6" xfId="13961" xr:uid="{FF2032C4-8BF9-4137-BD49-7B217EF6F85A}"/>
    <cellStyle name="Normal 4 9 2 5" xfId="2657" xr:uid="{00000000-0005-0000-0000-0000BF060000}"/>
    <cellStyle name="Normal 4 9 2 5 2" xfId="5916" xr:uid="{41952D99-ABDB-4293-834B-F38C838B1168}"/>
    <cellStyle name="Normal 4 9 2 5 2 2" xfId="27667" xr:uid="{B83C8430-3C67-4460-8840-7F0BDA03DB8B}"/>
    <cellStyle name="Normal 4 9 2 5 2 3" xfId="15328" xr:uid="{BC35F09B-CE5B-4916-9597-B10216CAA486}"/>
    <cellStyle name="Normal 4 9 2 5 3" xfId="7781" xr:uid="{9DD94790-E2C5-4C61-9D03-570B091E3C4D}"/>
    <cellStyle name="Normal 4 9 2 5 3 2" xfId="18161" xr:uid="{0ABF3531-97C8-4476-9FAD-A96156326B2F}"/>
    <cellStyle name="Normal 4 9 2 5 4" xfId="10614" xr:uid="{8C1CF07B-3467-4C48-912E-2E1C444A4F06}"/>
    <cellStyle name="Normal 4 9 2 5 4 2" xfId="20994" xr:uid="{252AC7F1-0AB2-4B98-9212-B2CC72E9BB0C}"/>
    <cellStyle name="Normal 4 9 2 5 5" xfId="24389" xr:uid="{531B2959-78A0-4777-AF18-50FB596D273D}"/>
    <cellStyle name="Normal 4 9 2 5 6" xfId="13058" xr:uid="{1A269D4F-B737-489D-B7A7-D1D28B78EA22}"/>
    <cellStyle name="Normal 4 9 2 6" xfId="2378" xr:uid="{00000000-0005-0000-0000-0000BA060000}"/>
    <cellStyle name="Normal 4 9 2 6 2" xfId="7504" xr:uid="{D6504F32-9E30-4636-8E43-11D3A1544429}"/>
    <cellStyle name="Normal 4 9 2 6 2 2" xfId="17884" xr:uid="{0A365267-F0E1-4CB9-8305-0282D4AD3D06}"/>
    <cellStyle name="Normal 4 9 2 6 3" xfId="10337" xr:uid="{E4B342D6-E1E6-4E71-B82A-B35FC665DD40}"/>
    <cellStyle name="Normal 4 9 2 6 3 2" xfId="20717" xr:uid="{6073AC3D-C593-4C95-970E-A50E189650EC}"/>
    <cellStyle name="Normal 4 9 2 6 4" xfId="24542" xr:uid="{215AFCB9-7E53-4A64-A0F6-85835A7537F7}"/>
    <cellStyle name="Normal 4 9 2 6 5" xfId="15051" xr:uid="{99D15716-0A26-4820-A1B9-0E615D69DB7C}"/>
    <cellStyle name="Normal 4 9 2 7" xfId="3955" xr:uid="{5662DC37-F90E-41B1-8934-44962F194A3A}"/>
    <cellStyle name="Normal 4 9 2 7 2" xfId="8786" xr:uid="{7D06C3E6-4AF0-4B89-8901-A8CEEF48497E}"/>
    <cellStyle name="Normal 4 9 2 7 2 2" xfId="19166" xr:uid="{D8782B79-623B-4E23-BD16-08969CEE0135}"/>
    <cellStyle name="Normal 4 9 2 7 3" xfId="11619" xr:uid="{24202C2E-E9BC-4B30-A123-54FB0FE2BA5B}"/>
    <cellStyle name="Normal 4 9 2 7 3 2" xfId="21999" xr:uid="{6B243055-76E8-4D7F-93D0-717A0B52A8C3}"/>
    <cellStyle name="Normal 4 9 2 7 4" xfId="16333" xr:uid="{D16B8EEB-DBF4-45EA-8E00-E56CA3FA07FB}"/>
    <cellStyle name="Normal 4 9 2 8" xfId="5343" xr:uid="{FA09D750-66D3-46F2-AA20-E5C5C6D5A7A2}"/>
    <cellStyle name="Normal 4 9 2 8 2" xfId="14641" xr:uid="{EB460EF6-969D-48F3-9585-CD572D0075A6}"/>
    <cellStyle name="Normal 4 9 2 9" xfId="7094" xr:uid="{7A8048F7-241E-4979-B207-70F8C28C3BBA}"/>
    <cellStyle name="Normal 4 9 2 9 2" xfId="17474" xr:uid="{9DD638C0-C0F0-4C0A-A277-0655FAB0BB6A}"/>
    <cellStyle name="Normal 4 9 3" xfId="1043" xr:uid="{00000000-0005-0000-0000-0000C5050000}"/>
    <cellStyle name="Normal 4 9 3 2" xfId="3397" xr:uid="{00000000-0005-0000-0000-0000C1060000}"/>
    <cellStyle name="Normal 4 9 3 2 2" xfId="6454" xr:uid="{EC58CF77-95B6-42C0-8B6D-E6C38386E713}"/>
    <cellStyle name="Normal 4 9 3 2 2 2" xfId="23774" xr:uid="{DC92D57D-5795-4BFD-B9C6-40860AECCF78}"/>
    <cellStyle name="Normal 4 9 3 2 2 3" xfId="27658" xr:uid="{BD270951-A7CB-4512-B042-ED92B3AF51B0}"/>
    <cellStyle name="Normal 4 9 3 2 2 4" xfId="16023" xr:uid="{F7DFEFAD-B8A4-4014-A965-79AC03EE98CA}"/>
    <cellStyle name="Normal 4 9 3 2 3" xfId="8476" xr:uid="{D017D5D2-9F67-46D6-9C65-8D3ADB37B85E}"/>
    <cellStyle name="Normal 4 9 3 2 3 2" xfId="28923" xr:uid="{3CE00559-6AD8-4A77-8FD5-69456922A500}"/>
    <cellStyle name="Normal 4 9 3 2 3 3" xfId="18856" xr:uid="{127CBB48-2A01-470A-BD74-3890FD0642C8}"/>
    <cellStyle name="Normal 4 9 3 2 4" xfId="11309" xr:uid="{72168985-3B71-4213-80CA-7C09896A4598}"/>
    <cellStyle name="Normal 4 9 3 2 4 2" xfId="21689" xr:uid="{BD9DCD0E-2F77-44EF-97C0-5BB4BFF291DF}"/>
    <cellStyle name="Normal 4 9 3 2 5" xfId="24905" xr:uid="{9BFE87F1-B694-4E99-B970-076C7ACAE04A}"/>
    <cellStyle name="Normal 4 9 3 2 6" xfId="13964" xr:uid="{BCF44529-9CE9-460D-B060-C9F0FB761974}"/>
    <cellStyle name="Normal 4 9 3 3" xfId="2803" xr:uid="{00000000-0005-0000-0000-0000C2060000}"/>
    <cellStyle name="Normal 4 9 3 3 2" xfId="6020" xr:uid="{9EDD67D1-5C2C-41FB-8DB5-F20ED392B8C6}"/>
    <cellStyle name="Normal 4 9 3 3 2 2" xfId="26494" xr:uid="{D2B1457E-7C6D-43FE-97D1-D741065D3543}"/>
    <cellStyle name="Normal 4 9 3 3 2 3" xfId="15473" xr:uid="{4C1DDB65-F2A6-453B-9303-D769A622CC45}"/>
    <cellStyle name="Normal 4 9 3 3 3" xfId="7926" xr:uid="{C4B41890-42D4-4559-BB21-ACCE2AE869DB}"/>
    <cellStyle name="Normal 4 9 3 3 3 2" xfId="18306" xr:uid="{3A0D7D73-2444-4B2D-AE17-EAC42634EFA4}"/>
    <cellStyle name="Normal 4 9 3 3 4" xfId="10759" xr:uid="{CFAD69D5-A814-46DE-87BE-BF954F5E5BF9}"/>
    <cellStyle name="Normal 4 9 3 3 4 2" xfId="21139" xr:uid="{EBAEB439-29CF-471F-B1AE-7CBD9143C4D3}"/>
    <cellStyle name="Normal 4 9 3 3 5" xfId="23429" xr:uid="{5E6BB81F-081E-4ACD-B0C1-13DEA25765B8}"/>
    <cellStyle name="Normal 4 9 3 3 6" xfId="13267" xr:uid="{17F04C83-C241-4809-AF38-EF377A2E1468}"/>
    <cellStyle name="Normal 4 9 3 4" xfId="4204" xr:uid="{59B0931E-45F8-4742-866F-5C5AC23997A1}"/>
    <cellStyle name="Normal 4 9 3 4 2" xfId="8975" xr:uid="{154E08C5-8FF7-48F4-B67A-35F5CAF52B32}"/>
    <cellStyle name="Normal 4 9 3 4 2 2" xfId="29057" xr:uid="{039F68C9-4D7A-420B-A116-ED61329DE099}"/>
    <cellStyle name="Normal 4 9 3 4 2 3" xfId="19355" xr:uid="{75FD03FC-72A0-4F5E-A0CA-5FE0B27F42F2}"/>
    <cellStyle name="Normal 4 9 3 4 3" xfId="11808" xr:uid="{B23AF0B9-02E9-4983-96E2-542D5F5C0818}"/>
    <cellStyle name="Normal 4 9 3 4 3 2" xfId="22188" xr:uid="{B783A89E-86D7-4233-B590-0C0232E081AF}"/>
    <cellStyle name="Normal 4 9 3 4 4" xfId="24447" xr:uid="{ECE1713B-6C36-4DD6-816C-09DF059B87B7}"/>
    <cellStyle name="Normal 4 9 3 4 5" xfId="16522" xr:uid="{D0E91311-55B1-4F1E-B6D0-1D0E1521AF8F}"/>
    <cellStyle name="Normal 4 9 3 5" xfId="5345" xr:uid="{B95C7F4B-9A71-4AEC-BF82-3710F3D2C35B}"/>
    <cellStyle name="Normal 4 9 3 5 2" xfId="26032" xr:uid="{D5C88AE1-B3BD-4C8F-BA05-C1B0AB621E4B}"/>
    <cellStyle name="Normal 4 9 3 5 3" xfId="14643" xr:uid="{946793D5-930B-438A-BA01-92F106EAA79C}"/>
    <cellStyle name="Normal 4 9 3 6" xfId="7096" xr:uid="{45A6AE62-1A27-4679-9355-C7565243CC36}"/>
    <cellStyle name="Normal 4 9 3 6 2" xfId="17476" xr:uid="{5E875325-DDEF-43E5-88B0-36663A002E3A}"/>
    <cellStyle name="Normal 4 9 3 7" xfId="9929" xr:uid="{438C59F0-280F-4A01-B1FA-B98BB434E128}"/>
    <cellStyle name="Normal 4 9 3 7 2" xfId="20309" xr:uid="{9760F551-7F49-4B66-9392-BC4ED1C07275}"/>
    <cellStyle name="Normal 4 9 3 8" xfId="24809" xr:uid="{06BCB86A-1997-4F11-B114-820C012B0138}"/>
    <cellStyle name="Normal 4 9 3 9" xfId="12769" xr:uid="{4234F2F0-DD76-48C3-858A-37108DC7FF33}"/>
    <cellStyle name="Normal 4 9 4" xfId="1044" xr:uid="{00000000-0005-0000-0000-0000C6050000}"/>
    <cellStyle name="Normal 4 9 4 2" xfId="4556" xr:uid="{B60F7FE0-303D-4809-9FF9-BA03D1C69B44}"/>
    <cellStyle name="Normal 4 9 4 2 2" xfId="9327" xr:uid="{D898483C-C1B9-4E7F-8610-5E7B7DD99729}"/>
    <cellStyle name="Normal 4 9 4 2 2 2" xfId="29302" xr:uid="{411B5B70-8F18-4E55-B496-BE944566B165}"/>
    <cellStyle name="Normal 4 9 4 2 2 3" xfId="19707" xr:uid="{091F6D37-CB88-4DE7-8317-5909FD2E580A}"/>
    <cellStyle name="Normal 4 9 4 2 3" xfId="12160" xr:uid="{BB3FE38A-1F1B-4F3D-B629-ADA754C185CC}"/>
    <cellStyle name="Normal 4 9 4 2 3 2" xfId="22540" xr:uid="{5FFEF487-F08A-48EB-A592-4927EE828390}"/>
    <cellStyle name="Normal 4 9 4 2 4" xfId="24396" xr:uid="{BAB0A28D-4E99-4B0E-BBA3-3FA6958A4ED7}"/>
    <cellStyle name="Normal 4 9 4 2 5" xfId="16874" xr:uid="{15504F81-1EA2-4C0E-B012-16BAE8A59B70}"/>
    <cellStyle name="Normal 4 9 4 3" xfId="5346" xr:uid="{0E040CF3-0042-422A-BA5E-6AAA80545842}"/>
    <cellStyle name="Normal 4 9 4 3 2" xfId="26419" xr:uid="{9737F622-9F4D-4215-9D5E-4603C76300E2}"/>
    <cellStyle name="Normal 4 9 4 3 3" xfId="14644" xr:uid="{1605F229-F8A2-4434-9B75-426B7260F6B9}"/>
    <cellStyle name="Normal 4 9 4 4" xfId="7097" xr:uid="{154A79A8-E326-4846-BD3C-FCF566EEFF09}"/>
    <cellStyle name="Normal 4 9 4 4 2" xfId="17477" xr:uid="{48CE7B65-0A47-49AA-A0FB-D19A0D3D9D98}"/>
    <cellStyle name="Normal 4 9 4 5" xfId="9930" xr:uid="{E883B33E-6308-4FF6-9680-F215C520DFC2}"/>
    <cellStyle name="Normal 4 9 4 5 2" xfId="20310" xr:uid="{5F0F5074-2CF6-416D-BFD7-6299FC13A09D}"/>
    <cellStyle name="Normal 4 9 4 6" xfId="25405" xr:uid="{BA7D3C25-E40B-4434-A1BB-73C9F27BBACC}"/>
    <cellStyle name="Normal 4 9 4 7" xfId="13965" xr:uid="{CE3262C7-FE81-4080-A643-90F204935236}"/>
    <cellStyle name="Normal 4 9 5" xfId="2947" xr:uid="{00000000-0005-0000-0000-0000C4060000}"/>
    <cellStyle name="Normal 4 9 5 2" xfId="6126" xr:uid="{8FE178C2-CBA3-433F-A7C2-84FC619F5B81}"/>
    <cellStyle name="Normal 4 9 5 2 2" xfId="24056" xr:uid="{4E4E5A2D-359D-46B2-A19E-DBF03D5EF5F9}"/>
    <cellStyle name="Normal 4 9 5 2 3" xfId="27543" xr:uid="{C39916A2-C003-4C43-9C9A-9AC63521D991}"/>
    <cellStyle name="Normal 4 9 5 2 4" xfId="15604" xr:uid="{4543F762-D666-4FA6-ABE4-C9631A5B5E34}"/>
    <cellStyle name="Normal 4 9 5 3" xfId="8057" xr:uid="{DE5353BF-C4EC-4276-9C20-3C9D1B71ABCA}"/>
    <cellStyle name="Normal 4 9 5 3 2" xfId="28759" xr:uid="{BC05135D-49F9-4C43-8779-B049198642E6}"/>
    <cellStyle name="Normal 4 9 5 3 3" xfId="18437" xr:uid="{AD4191F7-A8FF-4446-ABBC-0AF88631DCE5}"/>
    <cellStyle name="Normal 4 9 5 4" xfId="10890" xr:uid="{FA8A25CE-B31C-43F8-A59B-36EA28645A33}"/>
    <cellStyle name="Normal 4 9 5 4 2" xfId="21270" xr:uid="{4927AD9C-0BD5-4299-BC43-309E2FA370C1}"/>
    <cellStyle name="Normal 4 9 5 5" xfId="23971" xr:uid="{34073EE8-2408-4029-BCA1-F24C370C643F}"/>
    <cellStyle name="Normal 4 9 5 6" xfId="13467" xr:uid="{AC7DC948-1164-4B8F-BA4C-16C1F6D5BBCA}"/>
    <cellStyle name="Normal 4 9 6" xfId="2506" xr:uid="{00000000-0005-0000-0000-0000C5060000}"/>
    <cellStyle name="Normal 4 9 6 2" xfId="5785" xr:uid="{C5DB1F4C-84E0-4922-9AF3-EB13B41C9A24}"/>
    <cellStyle name="Normal 4 9 6 2 2" xfId="27872" xr:uid="{87BC2480-2AB3-4E58-946B-68C1A6688A73}"/>
    <cellStyle name="Normal 4 9 6 2 3" xfId="15177" xr:uid="{6429479B-48DE-4743-A1AE-AE3E25563ABC}"/>
    <cellStyle name="Normal 4 9 6 3" xfId="7630" xr:uid="{DC26186C-24BB-4851-B8BA-E951777B6486}"/>
    <cellStyle name="Normal 4 9 6 3 2" xfId="18010" xr:uid="{8D143DA6-04AA-4573-A04D-157B4DFCECA0}"/>
    <cellStyle name="Normal 4 9 6 4" xfId="10463" xr:uid="{6E09233B-E859-4C16-B2F7-186BEBD86034}"/>
    <cellStyle name="Normal 4 9 6 4 2" xfId="20843" xr:uid="{B2EBD67C-2D94-4BBC-9EC9-755791AC361C}"/>
    <cellStyle name="Normal 4 9 6 5" xfId="23170" xr:uid="{F03EBC55-AE1F-42DF-AB33-8551F9067632}"/>
    <cellStyle name="Normal 4 9 6 6" xfId="12893" xr:uid="{3021E087-4766-4419-B53E-DFF3977350AA}"/>
    <cellStyle name="Normal 4 9 7" xfId="2262" xr:uid="{00000000-0005-0000-0000-0000B9060000}"/>
    <cellStyle name="Normal 4 9 7 2" xfId="7388" xr:uid="{32C9A824-0488-4806-8D99-CFC51AABAF81}"/>
    <cellStyle name="Normal 4 9 7 2 2" xfId="17768" xr:uid="{DA96CD8A-5157-4F8F-9A9C-59010E38E781}"/>
    <cellStyle name="Normal 4 9 7 3" xfId="10221" xr:uid="{DC37B7A9-8333-428A-AFF8-B24F26B0F802}"/>
    <cellStyle name="Normal 4 9 7 3 2" xfId="20601" xr:uid="{09BA70BB-9E2F-4C92-BDE6-A2D55D353E26}"/>
    <cellStyle name="Normal 4 9 7 4" xfId="24844" xr:uid="{4CB515D3-9236-4373-A92A-18A2F5F6E62F}"/>
    <cellStyle name="Normal 4 9 7 5" xfId="14935" xr:uid="{A33D728C-722B-4236-A9CF-7BF81F686EC4}"/>
    <cellStyle name="Normal 4 9 8" xfId="3999" xr:uid="{FB00525F-F625-4EBD-91ED-9DCBAED536F6}"/>
    <cellStyle name="Normal 4 9 8 2" xfId="8822" xr:uid="{18EB733E-EE76-4921-A96E-C69C33C3D8B9}"/>
    <cellStyle name="Normal 4 9 8 2 2" xfId="19202" xr:uid="{30B088D8-493E-4B50-8AE3-E18AEF7C462B}"/>
    <cellStyle name="Normal 4 9 8 3" xfId="11655" xr:uid="{85D8D720-9657-4EE8-BBCD-0244CF3EF351}"/>
    <cellStyle name="Normal 4 9 8 3 2" xfId="22035" xr:uid="{0A524794-595E-421E-98C3-5BD4E863566A}"/>
    <cellStyle name="Normal 4 9 8 4" xfId="16369" xr:uid="{C46AB949-0015-4839-8683-C34DB6ABA655}"/>
    <cellStyle name="Normal 4 9 9" xfId="5342" xr:uid="{9F32A828-194D-41BB-86AC-BC1E9E4BD583}"/>
    <cellStyle name="Normal 4 9 9 2" xfId="14640"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3" xr:uid="{54CDD460-EA0A-4C9F-A2E9-D83616F70B34}"/>
    <cellStyle name="Normal 5 2 2 3 3 2 3 2 2 3" xfId="22974"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1" xr:uid="{51905AF2-C163-47F0-8B1F-2980361FD244}"/>
    <cellStyle name="Normal 5 2 2 3 3 2 3 2 3 3 3" xfId="30242" xr:uid="{CA1835E3-D7CA-494D-AA80-1B1149D5AFB8}"/>
    <cellStyle name="Normal 5 2 2 3 3 2 3 2 3 3 3 2" xfId="31385" xr:uid="{887E578E-D69D-402D-8C71-0EB314923E1C}"/>
    <cellStyle name="Normal 5 2 2 3 3 2 3 2 3 3 4" xfId="31582" xr:uid="{92D8B8E4-BB12-424E-9790-D21F8131DC73}"/>
    <cellStyle name="Normal 5 2 2 3 3 2 3 2 4" xfId="25787" xr:uid="{1D08EFFC-DA7F-41BE-978E-EC07123E36B4}"/>
    <cellStyle name="Normal 5 2 2 3 3 2 3 3" xfId="1058" xr:uid="{00000000-0005-0000-0000-0000D5050000}"/>
    <cellStyle name="Normal 5 2 2 3 3 2 3 4" xfId="2949" xr:uid="{00000000-0005-0000-0000-0000D2060000}"/>
    <cellStyle name="Normal 5 2 2 3 3 2 3 4 2" xfId="31296" xr:uid="{78CA0B19-A34B-4E31-AA24-2A14D9E7C4D2}"/>
    <cellStyle name="Normal 5 2 2 3 3 2 3 5" xfId="2102" xr:uid="{00000000-0005-0000-0000-000062020000}"/>
    <cellStyle name="Normal 5 2 2 3 3 2 3 5 2" xfId="4646" xr:uid="{DCF2241D-14ED-485A-9D65-B2AB943923E7}"/>
    <cellStyle name="Normal 5 2 2 3 3 2 3 5 3" xfId="30182" xr:uid="{A412684C-6109-4521-B609-EE02EEB536F2}"/>
    <cellStyle name="Normal 5 2 2 3 3 2 3 5 3 2" xfId="31326" xr:uid="{B0044842-2681-4637-80B7-F8CD98CD6A4C}"/>
    <cellStyle name="Normal 5 2 2 3 3 2 3 5 4" xfId="31522" xr:uid="{F88276D7-3241-416D-82B9-264DD5195C56}"/>
    <cellStyle name="Normal 5 2 2 3 3 2 3 6" xfId="4001" xr:uid="{F1B4F0B9-FD33-4680-A501-B9D0765C51F9}"/>
    <cellStyle name="Normal 5 2 2 3 3 2 3 6 2" xfId="4695" xr:uid="{87C651C8-4B39-4467-81FB-F4E1577DF4A5}"/>
    <cellStyle name="Normal 5 2 2 3 3 2 3 6 3" xfId="30303" xr:uid="{20D658DA-AA9C-4B8A-88DB-4A53FA3E1566}"/>
    <cellStyle name="Normal 5 2 2 3 3 2 3 6 3 2" xfId="31446" xr:uid="{8335C654-6A5B-43B0-9BF5-99B5E4D6EAF0}"/>
    <cellStyle name="Normal 5 2 2 3 3 2 3 6 4" xfId="31643" xr:uid="{648E6EA8-0CB8-4625-96BD-1713085C6150}"/>
    <cellStyle name="Normal 5 2 2 3 3 2 3 7" xfId="30124" xr:uid="{DAC80EA3-45F7-49F1-A349-239CC3856162}"/>
    <cellStyle name="Normal 5 2 2 3 3 2 3 7 2" xfId="30486" xr:uid="{207BB286-D44A-4530-97B5-78C32E75393D}"/>
    <cellStyle name="Normal 5 2 2 3 3 2 4" xfId="1059" xr:uid="{00000000-0005-0000-0000-0000D6050000}"/>
    <cellStyle name="Normal 5 2 2 3 3 2 4 2" xfId="2948" xr:uid="{00000000-0005-0000-0000-0000D3060000}"/>
    <cellStyle name="Normal 5 2 2 3 3 2 4 3" xfId="25592" xr:uid="{5B9280FC-9264-4B15-A200-680DEEC4D82C}"/>
    <cellStyle name="Normal 5 2 2 3 3 2 4 3 2" xfId="29624" xr:uid="{10ECCC93-74F9-4A09-802F-48DA5B303C31}"/>
    <cellStyle name="Normal 5 2 2 3 3 2 4 3 3" xfId="29600" xr:uid="{C8E61550-9BF6-4809-AD63-521FABB334AF}"/>
    <cellStyle name="Normal 5 2 2 3 3 2 4 3 3 2" xfId="29644" xr:uid="{CBBE4A4C-8051-48A5-A221-A862F98BE9FB}"/>
    <cellStyle name="Normal 5 2 2 3 3 2 4 3 3 3" xfId="30386" xr:uid="{869F3D5D-AE97-4CC5-B41A-A19DC4D969BE}"/>
    <cellStyle name="Normal 5 2 2 3 3 2 4 3 3 4" xfId="30373" xr:uid="{5CC7FCC2-30E8-4DE4-8C04-E4F3FF779ED6}"/>
    <cellStyle name="Normal 5 2 2 3 3 2 4 3 3 4 2" xfId="31712" xr:uid="{97349D98-A108-4282-8CFA-A793557F04C8}"/>
    <cellStyle name="Normal 5 2 2 3 3 2 4 3 4" xfId="30356" xr:uid="{1C60EA9A-684E-4679-89C8-749CEAB253C5}"/>
    <cellStyle name="Normal 5 2 2 3 3 2 4 3 4 2" xfId="31698" xr:uid="{AD204089-4C71-4050-991D-38E2B324F7EB}"/>
    <cellStyle name="Normal 5 2 2 3 3 2 5" xfId="2101" xr:uid="{00000000-0005-0000-0000-000060020000}"/>
    <cellStyle name="Normal 5 2 2 3 3 2 5 2" xfId="4665" xr:uid="{456E6ACB-B92B-4E09-90D7-9887AC9A6356}"/>
    <cellStyle name="Normal 5 2 2 3 3 2 5 3" xfId="30181" xr:uid="{949196C8-26F0-48F8-A360-5C93471FB753}"/>
    <cellStyle name="Normal 5 2 2 3 3 2 5 3 2" xfId="31325" xr:uid="{1776B697-3D7A-44A6-8CF4-26DCA157D5FD}"/>
    <cellStyle name="Normal 5 2 2 3 3 2 5 4" xfId="31521" xr:uid="{BEF860A1-5D07-4575-A886-606466C1C1D9}"/>
    <cellStyle name="Normal 5 2 2 3 3 2 6" xfId="4000" xr:uid="{A738EDEF-3EA0-4135-885D-6506E619A596}"/>
    <cellStyle name="Normal 5 2 2 3 3 2 6 2" xfId="4814" xr:uid="{54779593-FE24-451B-9985-E9D706451F82}"/>
    <cellStyle name="Normal 5 2 2 3 3 2 6 3" xfId="30302" xr:uid="{6891DA91-5722-4BAC-8C6B-FDD9DC564F07}"/>
    <cellStyle name="Normal 5 2 2 3 3 2 6 3 2" xfId="31445" xr:uid="{6A366D88-F890-46E2-BB04-E1D17258EF3B}"/>
    <cellStyle name="Normal 5 2 2 3 3 2 6 4" xfId="31642" xr:uid="{06A84B95-836D-4AEB-8DAA-809DFA91FB68}"/>
    <cellStyle name="Normal 5 2 2 3 3 2 7" xfId="30123" xr:uid="{16F6B502-50DE-40DF-90B1-0876CC1A1C94}"/>
    <cellStyle name="Normal 5 2 2 3 3 2 7 2" xfId="30485"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0" xr:uid="{2B878A51-CD5F-4DE5-B930-3F48D284360B}"/>
    <cellStyle name="Normal 5 2 2 3 3 4 2 2 2 3" xfId="3719" xr:uid="{00000000-0005-0000-0000-000047050000}"/>
    <cellStyle name="Normal 5 2 2 3 3 4 2 2 2 3 2" xfId="4815" xr:uid="{A9DAC7E2-553D-4565-B80F-940B97A51BE8}"/>
    <cellStyle name="Normal 5 2 2 3 3 4 2 2 2 3 3" xfId="30243" xr:uid="{BA581B0B-DADD-427E-9227-F1A4995BB8C9}"/>
    <cellStyle name="Normal 5 2 2 3 3 4 2 2 2 3 3 2" xfId="31386" xr:uid="{D3E5510B-31A3-4A73-B547-9B3F2D2B326B}"/>
    <cellStyle name="Normal 5 2 2 3 3 4 2 2 2 3 4" xfId="31583" xr:uid="{21BABE29-A0ED-45DF-9708-DEE6E0C6E1A6}"/>
    <cellStyle name="Normal 5 2 2 3 3 4 2 2 2 4" xfId="25782" xr:uid="{36E75808-49D3-4D14-9DA6-61DB80D655FD}"/>
    <cellStyle name="Normal 5 2 2 3 3 4 2 2 3" xfId="1996" xr:uid="{00000000-0005-0000-0000-0000DD050000}"/>
    <cellStyle name="Normal 5 2 2 3 3 4 2 2 4" xfId="23413" xr:uid="{BA854DC5-60A5-4E12-82F7-BBD7FC263D3A}"/>
    <cellStyle name="Normal 5 2 2 3 3 4 2 3" xfId="1065" xr:uid="{00000000-0005-0000-0000-0000DE050000}"/>
    <cellStyle name="Normal 5 2 2 3 3 4 2 3 2" xfId="1066" xr:uid="{00000000-0005-0000-0000-0000DF050000}"/>
    <cellStyle name="Normal 5 2 2 3 3 4 2 3 2 2" xfId="25814" xr:uid="{0AE676AB-4C86-4CA3-9C45-55D8413D79AD}"/>
    <cellStyle name="Normal 5 2 2 3 3 4 2 3 2 3" xfId="23196" xr:uid="{A05CFCBC-1C32-439E-B3B0-8BBB5EA27847}"/>
    <cellStyle name="Normal 5 2 2 3 3 4 2 3 3" xfId="1067" xr:uid="{00000000-0005-0000-0000-0000E0050000}"/>
    <cellStyle name="Normal 5 2 2 3 3 4 2 3 3 2" xfId="24261" xr:uid="{4E635149-A9CA-4E61-A008-49F6F6E6E5A8}"/>
    <cellStyle name="Normal 5 2 2 3 3 4 2 3 3 3" xfId="24682" xr:uid="{F7A47AF9-6E5B-4813-8096-B603E3BB974D}"/>
    <cellStyle name="Normal 5 2 2 3 3 4 2 3 4" xfId="2104" xr:uid="{00000000-0005-0000-0000-000068020000}"/>
    <cellStyle name="Normal 5 2 2 3 3 4 2 3 4 2" xfId="4708" xr:uid="{B07E0505-B8A6-484D-AAA8-0C41974ED4F4}"/>
    <cellStyle name="Normal 5 2 2 3 3 4 2 3 4 3" xfId="30184" xr:uid="{9A0870E9-F2F2-44FB-8B46-C48A4968FEEF}"/>
    <cellStyle name="Normal 5 2 2 3 3 4 2 3 4 3 2" xfId="31328" xr:uid="{CF04E88C-F7B3-4D7A-9717-FD9ACBD6475E}"/>
    <cellStyle name="Normal 5 2 2 3 3 4 2 3 4 4" xfId="31524" xr:uid="{A111558E-E85F-4251-9D3B-B86A6E2852FF}"/>
    <cellStyle name="Normal 5 2 2 3 3 4 2 3 5" xfId="25792" xr:uid="{BE81E2B3-54B5-44DA-A7B7-DF27FBF44B0E}"/>
    <cellStyle name="Normal 5 2 2 3 3 4 2 3 6" xfId="30536" xr:uid="{6AF04956-A4AA-40F2-9013-C6A327256590}"/>
    <cellStyle name="Normal 5 2 2 3 3 4 2 4" xfId="24194" xr:uid="{8D3CA287-FEA1-4E49-ADF5-2EF14E33D055}"/>
    <cellStyle name="Normal 5 2 2 3 3 4 3" xfId="1068" xr:uid="{00000000-0005-0000-0000-0000E1050000}"/>
    <cellStyle name="Normal 5 2 2 3 3 4 4" xfId="2950" xr:uid="{00000000-0005-0000-0000-0000DB060000}"/>
    <cellStyle name="Normal 5 2 2 3 3 4 4 2" xfId="31290" xr:uid="{DEB5B321-0F2A-4419-A5CA-930B6F07E2F7}"/>
    <cellStyle name="Normal 5 2 2 3 3 4 5" xfId="2103" xr:uid="{00000000-0005-0000-0000-000065020000}"/>
    <cellStyle name="Normal 5 2 2 3 3 4 5 2" xfId="3791" xr:uid="{BC5A38D1-BFF3-476A-8A69-EA1EE0617EC6}"/>
    <cellStyle name="Normal 5 2 2 3 3 4 5 3" xfId="30183" xr:uid="{5C24DA68-97CD-49FE-802F-E259FD9B70A3}"/>
    <cellStyle name="Normal 5 2 2 3 3 4 5 3 2" xfId="31327" xr:uid="{79426398-3EAD-4E7A-9356-7A768B6FCB74}"/>
    <cellStyle name="Normal 5 2 2 3 3 4 5 4" xfId="31523" xr:uid="{3AC3627F-72DF-4B18-B008-B92A5C21CB5D}"/>
    <cellStyle name="Normal 5 2 2 3 3 4 6" xfId="4002" xr:uid="{D8FD9E04-9092-4C4B-A910-C73C5CD42691}"/>
    <cellStyle name="Normal 5 2 2 3 3 4 6 2" xfId="4694" xr:uid="{E279391E-A262-4102-8448-E71B06C35C79}"/>
    <cellStyle name="Normal 5 2 2 3 3 4 6 3" xfId="30304" xr:uid="{A30F632E-33C2-4D26-936D-ECDA03E22F6E}"/>
    <cellStyle name="Normal 5 2 2 3 3 4 6 3 2" xfId="31447" xr:uid="{164E3A5C-7416-44FC-8177-DC798DF6E6A0}"/>
    <cellStyle name="Normal 5 2 2 3 3 4 6 4" xfId="31644" xr:uid="{B9006B00-B933-4FB1-A35A-D7221D1C0512}"/>
    <cellStyle name="Normal 5 2 2 3 3 4 7" xfId="30125" xr:uid="{703E38E7-8BA4-47CE-A103-8E02D7643E7A}"/>
    <cellStyle name="Normal 5 2 2 3 3 4 7 2" xfId="30487"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4" xr:uid="{DF0BC7BF-5428-4780-84E3-7F8E288418C8}"/>
    <cellStyle name="Normal 5 2 2 3 3 5 3 2 2" xfId="27326" xr:uid="{F12C00FE-6AFB-4D00-84B2-71822DC2DF6A}"/>
    <cellStyle name="Normal 5 2 2 3 3 5 3 3" xfId="22848" xr:uid="{659AE614-353A-4FE0-9C98-E3D2FE7BC367}"/>
    <cellStyle name="Normal 5 2 2 3 3 5 3 4" xfId="30244" xr:uid="{10F24001-7CC0-44EC-B648-411E63A266B9}"/>
    <cellStyle name="Normal 5 2 2 3 3 5 3 4 2" xfId="31387" xr:uid="{B9C0C66D-8676-4A44-BA99-B9C8122368E0}"/>
    <cellStyle name="Normal 5 2 2 3 3 5 3 5" xfId="31584" xr:uid="{747A6EBE-5AA8-4D25-B6CA-2B8E86458B98}"/>
    <cellStyle name="Normal 5 2 2 3 3 5 4" xfId="25352"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1" xr:uid="{B47C1D1D-4990-4E6D-8D87-F2D0EA821190}"/>
    <cellStyle name="Normal 5 2 2 3 4 3 2 2 3" xfId="25684"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8" xr:uid="{2AAB0A08-DE9A-4C96-9B2A-1DB1A63BD9DB}"/>
    <cellStyle name="Normal 5 2 2 3 4 3 2 3 3 3" xfId="30245" xr:uid="{0B60F80B-7368-4D89-BA1E-AC6E4192ADD4}"/>
    <cellStyle name="Normal 5 2 2 3 4 3 2 3 3 3 2" xfId="31388" xr:uid="{6980F92F-2E8D-4F9E-B82F-A0952100F3DD}"/>
    <cellStyle name="Normal 5 2 2 3 4 3 2 3 3 4" xfId="31585" xr:uid="{7B6E9149-EDD8-47F2-8D5F-A2FC9635B763}"/>
    <cellStyle name="Normal 5 2 2 3 4 3 2 4" xfId="25685" xr:uid="{D36B2ED3-0F57-4BA2-8ECD-62BF05B0572F}"/>
    <cellStyle name="Normal 5 2 2 3 4 3 3" xfId="1077" xr:uid="{00000000-0005-0000-0000-0000EB050000}"/>
    <cellStyle name="Normal 5 2 2 3 4 3 4" xfId="2951" xr:uid="{00000000-0005-0000-0000-0000E1060000}"/>
    <cellStyle name="Normal 5 2 2 3 4 3 4 2" xfId="31274" xr:uid="{48413553-C1B7-4B8D-A3C6-C8BF89975138}"/>
    <cellStyle name="Normal 5 2 2 3 4 3 5" xfId="2106" xr:uid="{00000000-0005-0000-0000-00006C020000}"/>
    <cellStyle name="Normal 5 2 2 3 4 3 5 2" xfId="4053" xr:uid="{49B8B7A8-4856-40A4-A58F-9BFE37881BD3}"/>
    <cellStyle name="Normal 5 2 2 3 4 3 5 3" xfId="30186" xr:uid="{A70DBE0C-D5CA-4EAB-A3CA-07F95394E9AE}"/>
    <cellStyle name="Normal 5 2 2 3 4 3 5 3 2" xfId="31330" xr:uid="{490372D4-432A-4B6E-B243-E866D76B8184}"/>
    <cellStyle name="Normal 5 2 2 3 4 3 5 4" xfId="31526" xr:uid="{90AC1405-FE79-424A-BC37-FF05E9503406}"/>
    <cellStyle name="Normal 5 2 2 3 4 3 6" xfId="4004" xr:uid="{2E9BA179-24FF-4822-9D6C-F2734EFD2CB0}"/>
    <cellStyle name="Normal 5 2 2 3 4 3 6 2" xfId="4804" xr:uid="{2387F2B7-3B47-4789-BF4E-B979001A8FAA}"/>
    <cellStyle name="Normal 5 2 2 3 4 3 6 3" xfId="30306" xr:uid="{5726D493-8CED-4265-A434-DFD8EB311CD3}"/>
    <cellStyle name="Normal 5 2 2 3 4 3 6 3 2" xfId="31449" xr:uid="{FB181689-6E48-4E44-96B3-385555CE579C}"/>
    <cellStyle name="Normal 5 2 2 3 4 3 6 4" xfId="31646" xr:uid="{0067E494-22D7-4B3A-984D-B426336F4E2D}"/>
    <cellStyle name="Normal 5 2 2 3 4 3 7" xfId="30127" xr:uid="{902DB47F-C143-433C-8E02-ECCFBB8FA346}"/>
    <cellStyle name="Normal 5 2 2 3 4 3 7 2" xfId="30489"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6" xr:uid="{FB999CD8-02A8-4F7C-89CE-DB6631DE48C4}"/>
    <cellStyle name="Normal 5 2 2 3 4 4 3 3" xfId="30246" xr:uid="{EE5ADEA2-84D4-4505-87AE-A6C270C3F801}"/>
    <cellStyle name="Normal 5 2 2 3 4 4 3 3 2" xfId="31389" xr:uid="{DE289E50-B422-42E4-BB23-771C03B0FE6E}"/>
    <cellStyle name="Normal 5 2 2 3 4 4 3 4" xfId="31586" xr:uid="{8C678CD5-606D-4C9C-A7A2-159D864DB7F7}"/>
    <cellStyle name="Normal 5 2 2 3 4 5" xfId="2105" xr:uid="{00000000-0005-0000-0000-00006A020000}"/>
    <cellStyle name="Normal 5 2 2 3 4 5 2" xfId="4659" xr:uid="{67E9FDA9-5A2B-445D-B40D-93E8A98A8238}"/>
    <cellStyle name="Normal 5 2 2 3 4 5 3" xfId="30185" xr:uid="{4CB0E304-139B-42D7-9A87-E169EFE7D601}"/>
    <cellStyle name="Normal 5 2 2 3 4 5 3 2" xfId="31329" xr:uid="{0F5135EB-14E6-42DE-B2B0-75C666FB0A17}"/>
    <cellStyle name="Normal 5 2 2 3 4 5 4" xfId="31525" xr:uid="{E4FC8698-639F-4C7B-A547-7219F1D50986}"/>
    <cellStyle name="Normal 5 2 2 3 4 6" xfId="4003" xr:uid="{483D2F10-7048-47B5-8EC8-C27C7ED5C5D2}"/>
    <cellStyle name="Normal 5 2 2 3 4 6 2" xfId="4721" xr:uid="{9099B238-0B4B-4E4D-B266-C731E14F65F2}"/>
    <cellStyle name="Normal 5 2 2 3 4 6 3" xfId="30305" xr:uid="{CE79C3A2-8FAA-47C3-A986-94ABFF393284}"/>
    <cellStyle name="Normal 5 2 2 3 4 6 3 2" xfId="31448" xr:uid="{6D797409-02BE-47A8-973D-58729081A7B3}"/>
    <cellStyle name="Normal 5 2 2 3 4 6 4" xfId="31645" xr:uid="{F8C769A2-8633-48D8-9C86-DFE6F04F67C4}"/>
    <cellStyle name="Normal 5 2 2 3 4 7" xfId="30126" xr:uid="{920D9317-59AD-4444-9F3B-B0AB3DA1419C}"/>
    <cellStyle name="Normal 5 2 2 3 4 7 2" xfId="30488" xr:uid="{2D2D5388-0491-48DD-9BA0-7F231209010E}"/>
    <cellStyle name="Normal 5 2 2 3 5" xfId="2067" xr:uid="{00000000-0005-0000-0000-00005D020000}"/>
    <cellStyle name="Normal 5 2 2 3 5 2" xfId="4744" xr:uid="{D9BCE5B0-F41F-41F6-A6AC-41E5B78235A9}"/>
    <cellStyle name="Normal 5 2 2 3 5 3" xfId="30166" xr:uid="{F6DDC9EB-CD6C-4D04-8F67-4FD996169366}"/>
    <cellStyle name="Normal 5 2 2 3 5 3 2" xfId="30490" xr:uid="{063E2B6E-8838-4EF2-91BA-1A4AB6C209F2}"/>
    <cellStyle name="Normal 5 2 2 3 5 4" xfId="31506" xr:uid="{4C9C7E84-AA75-41E2-BFB1-21A740FAD8B6}"/>
    <cellStyle name="Normal 5 2 2 3 6" xfId="30103" xr:uid="{93BD7124-346B-4FA7-9E75-822A18739E86}"/>
    <cellStyle name="Normal 5 2 2 3 6 2" xfId="30471"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5" xr:uid="{B7ABCA13-C252-49DE-8A75-C393116E6978}"/>
    <cellStyle name="Normal 5 2 2 4 3 2 2 3" xfId="25771"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6" xr:uid="{E49EB17C-CF0A-4F32-A8B8-D0C3423F7ADE}"/>
    <cellStyle name="Normal 5 2 2 4 3 2 3 3 3" xfId="30247" xr:uid="{A9BCBA25-83A3-4A30-9CD3-15C108FB8C79}"/>
    <cellStyle name="Normal 5 2 2 4 3 2 3 3 3 2" xfId="31390" xr:uid="{05EB7F35-34C6-4A04-A0F4-C81EF4E61930}"/>
    <cellStyle name="Normal 5 2 2 4 3 2 3 3 4" xfId="31587" xr:uid="{75B07DF1-2E2E-4D26-A331-293EB1A84567}"/>
    <cellStyle name="Normal 5 2 2 4 3 2 4" xfId="24570" xr:uid="{CA10D6C3-1290-4ABF-AABF-26E17988ED1A}"/>
    <cellStyle name="Normal 5 2 2 4 3 3" xfId="1085" xr:uid="{00000000-0005-0000-0000-0000F5050000}"/>
    <cellStyle name="Normal 5 2 2 4 3 4" xfId="2952" xr:uid="{00000000-0005-0000-0000-0000E8060000}"/>
    <cellStyle name="Normal 5 2 2 4 3 4 2" xfId="31277" xr:uid="{5827531A-151D-490E-B9CC-5F64E61F31DF}"/>
    <cellStyle name="Normal 5 2 2 4 3 5" xfId="2108" xr:uid="{00000000-0005-0000-0000-000070020000}"/>
    <cellStyle name="Normal 5 2 2 4 3 5 2" xfId="4630" xr:uid="{CB491582-F2CB-4E36-BE6E-EFC681D7156D}"/>
    <cellStyle name="Normal 5 2 2 4 3 5 3" xfId="30188" xr:uid="{3AAE0EAE-E8B5-495C-B313-D9EF9D9CAB64}"/>
    <cellStyle name="Normal 5 2 2 4 3 5 3 2" xfId="31332" xr:uid="{0267AC5B-64C6-4486-ADCE-246F465FDD47}"/>
    <cellStyle name="Normal 5 2 2 4 3 5 4" xfId="31528" xr:uid="{9CB041FA-68C5-4343-A51A-DA27C8958F9D}"/>
    <cellStyle name="Normal 5 2 2 4 3 6" xfId="4006" xr:uid="{D558FD0F-23C1-46DD-B9F0-9F8795729785}"/>
    <cellStyle name="Normal 5 2 2 4 3 6 2" xfId="4713" xr:uid="{B120F520-B966-4AD5-8EBE-409F270073F9}"/>
    <cellStyle name="Normal 5 2 2 4 3 6 3" xfId="30308" xr:uid="{699D5CA2-FACA-4377-99AD-77942E973491}"/>
    <cellStyle name="Normal 5 2 2 4 3 6 3 2" xfId="31451" xr:uid="{5F533371-818D-4244-ABD4-7A17DD389363}"/>
    <cellStyle name="Normal 5 2 2 4 3 6 4" xfId="31648" xr:uid="{EB53F69C-BF68-4DCA-85B3-F9FB5F32E27C}"/>
    <cellStyle name="Normal 5 2 2 4 3 7" xfId="30129" xr:uid="{BDE27110-9B13-48B7-8653-B497F720F538}"/>
    <cellStyle name="Normal 5 2 2 4 3 7 2" xfId="30492"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1" xr:uid="{85B5A93A-A824-41A3-9870-5FB5020B28AB}"/>
    <cellStyle name="Normal 5 2 2 4 4 3 3" xfId="30248" xr:uid="{33C48EDD-9586-4230-8BA4-66265587F273}"/>
    <cellStyle name="Normal 5 2 2 4 4 3 3 2" xfId="31391" xr:uid="{922174FC-994D-4960-94F6-152FE500B889}"/>
    <cellStyle name="Normal 5 2 2 4 4 3 4" xfId="31588" xr:uid="{E291B842-5ED4-4126-8BEA-A2175FDD78C9}"/>
    <cellStyle name="Normal 5 2 2 4 5" xfId="2107" xr:uid="{00000000-0005-0000-0000-00006E020000}"/>
    <cellStyle name="Normal 5 2 2 4 5 2" xfId="4679" xr:uid="{1C1F360D-C6E5-496D-8E0B-7C61EF688A4B}"/>
    <cellStyle name="Normal 5 2 2 4 5 3" xfId="30187" xr:uid="{2FA02E78-E05B-4D87-8A46-DB8A8ADCC86C}"/>
    <cellStyle name="Normal 5 2 2 4 5 3 2" xfId="31331" xr:uid="{FBB927C5-8BB1-4180-BA69-EEF312036142}"/>
    <cellStyle name="Normal 5 2 2 4 5 4" xfId="31527" xr:uid="{8FFD126D-2DEA-4100-A5CD-7641C553E7A8}"/>
    <cellStyle name="Normal 5 2 2 4 6" xfId="4005" xr:uid="{487C8B09-2829-42FC-9B86-25DB3AB10663}"/>
    <cellStyle name="Normal 5 2 2 4 6 2" xfId="4777" xr:uid="{C7B64242-53F0-4D37-B483-14A3329CCC0F}"/>
    <cellStyle name="Normal 5 2 2 4 6 3" xfId="30307" xr:uid="{A106EA70-5CF5-4F4F-839A-1F540D6AFC82}"/>
    <cellStyle name="Normal 5 2 2 4 6 3 2" xfId="31450" xr:uid="{E6C509AA-8B5E-4123-B775-483D5B730539}"/>
    <cellStyle name="Normal 5 2 2 4 6 4" xfId="31647" xr:uid="{8920FE63-A71F-4725-A7D7-BA468668BA0F}"/>
    <cellStyle name="Normal 5 2 2 4 7" xfId="30128" xr:uid="{2236E3FF-3A86-4CD1-98F1-1886F111A065}"/>
    <cellStyle name="Normal 5 2 2 4 7 2" xfId="30491" xr:uid="{45FC10F0-4741-45B2-BDBE-913619A599F3}"/>
    <cellStyle name="Normal 5 2 2 5" xfId="29601" xr:uid="{51A7D0CB-4AEF-4815-897D-E9DF6C04761B}"/>
    <cellStyle name="Normal 5 2 2 5 2" xfId="29632" xr:uid="{4D46F027-DFAF-43F3-8432-E8ADA4FEF75B}"/>
    <cellStyle name="Normal 5 2 2 5 3" xfId="30357" xr:uid="{B88E4284-E474-4823-9891-BF93F08DC332}"/>
    <cellStyle name="Normal 5 2 2 5 3 2" xfId="30493" xr:uid="{31576F81-3AEC-4A0F-9C51-2A5DB1814C7E}"/>
    <cellStyle name="Normal 5 2 2 6" xfId="31498"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7" xr:uid="{4777385D-2B03-4739-880A-360C2F6CA172}"/>
    <cellStyle name="Normal 5 2 4 3 2 3 2 2 3" xfId="25591"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3" xr:uid="{FD3276C6-408C-4237-B809-AE73C12F6AE6}"/>
    <cellStyle name="Normal 5 2 4 3 2 3 2 3 3 3" xfId="30249" xr:uid="{8E939996-71BD-47CE-9BF4-4ED640E9C488}"/>
    <cellStyle name="Normal 5 2 4 3 2 3 2 3 3 3 2" xfId="31392" xr:uid="{E5FDB7D8-82CC-42F9-B24A-1AB0B72AE30F}"/>
    <cellStyle name="Normal 5 2 4 3 2 3 2 3 3 4" xfId="31589" xr:uid="{169BD90C-78A7-48C8-8B4D-B8A3362C27BE}"/>
    <cellStyle name="Normal 5 2 4 3 2 3 2 4" xfId="23145" xr:uid="{70717655-02F4-404C-95BB-4DB5536E3E99}"/>
    <cellStyle name="Normal 5 2 4 3 2 3 3" xfId="1101" xr:uid="{00000000-0005-0000-0000-000006060000}"/>
    <cellStyle name="Normal 5 2 4 3 2 3 4" xfId="2954" xr:uid="{00000000-0005-0000-0000-0000F4060000}"/>
    <cellStyle name="Normal 5 2 4 3 2 3 4 2" xfId="31278" xr:uid="{51508AF3-39AA-43A7-A514-BBE022261B7A}"/>
    <cellStyle name="Normal 5 2 4 3 2 3 5" xfId="2110" xr:uid="{00000000-0005-0000-0000-000079020000}"/>
    <cellStyle name="Normal 5 2 4 3 2 3 5 2" xfId="4629" xr:uid="{D9BC3CB2-5DA1-450C-BCAA-C84E226AB1E6}"/>
    <cellStyle name="Normal 5 2 4 3 2 3 5 3" xfId="30190" xr:uid="{2FCB911F-22F5-4527-8AEA-8BB8AA3518F0}"/>
    <cellStyle name="Normal 5 2 4 3 2 3 5 3 2" xfId="31334" xr:uid="{C304E2DA-C317-4027-B01C-219F31AF267C}"/>
    <cellStyle name="Normal 5 2 4 3 2 3 5 4" xfId="31530" xr:uid="{0DF2BB2A-E61A-4C92-BAFA-3A88549AEB66}"/>
    <cellStyle name="Normal 5 2 4 3 2 3 6" xfId="4008" xr:uid="{993A1062-C514-464B-A529-806C1AF30B6A}"/>
    <cellStyle name="Normal 5 2 4 3 2 3 6 2" xfId="4693" xr:uid="{C18C23D0-B407-4C1A-B972-7E83A621B743}"/>
    <cellStyle name="Normal 5 2 4 3 2 3 6 3" xfId="30310" xr:uid="{487F42B9-1B4B-44C3-988E-42342B8A86DF}"/>
    <cellStyle name="Normal 5 2 4 3 2 3 6 3 2" xfId="31453" xr:uid="{27CFB7E5-D04B-4E2D-9DC7-CDEAC6CF78C9}"/>
    <cellStyle name="Normal 5 2 4 3 2 3 6 4" xfId="31650" xr:uid="{4D303C41-AC8E-454A-A937-02A3DD263DCF}"/>
    <cellStyle name="Normal 5 2 4 3 2 3 7" xfId="30131" xr:uid="{83341974-E50B-44D0-9696-9A6A4FF79FC7}"/>
    <cellStyle name="Normal 5 2 4 3 2 3 7 2" xfId="30495" xr:uid="{62A7FCD7-3DD3-460C-A526-2E072EA83AC6}"/>
    <cellStyle name="Normal 5 2 4 3 2 4" xfId="1102" xr:uid="{00000000-0005-0000-0000-000007060000}"/>
    <cellStyle name="Normal 5 2 4 3 2 4 2" xfId="2953" xr:uid="{00000000-0005-0000-0000-0000F5060000}"/>
    <cellStyle name="Normal 5 2 4 3 2 4 3" xfId="24689" xr:uid="{973BBD0D-C702-493A-B63A-7B759697D574}"/>
    <cellStyle name="Normal 5 2 4 3 2 4 3 2" xfId="29621" xr:uid="{75BA985B-775E-4986-B0DE-8AF96A156831}"/>
    <cellStyle name="Normal 5 2 4 3 2 4 3 3" xfId="29602" xr:uid="{406D4EA0-1A70-4389-8944-9FA1A8219A8A}"/>
    <cellStyle name="Normal 5 2 4 3 2 4 3 3 2" xfId="29645" xr:uid="{923DCAA1-B380-4E41-9BA9-6417B9F666E0}"/>
    <cellStyle name="Normal 5 2 4 3 2 4 3 3 3" xfId="30387" xr:uid="{1139EB9C-6328-4471-8AA4-7F81A5EA54F4}"/>
    <cellStyle name="Normal 5 2 4 3 2 4 3 3 4" xfId="30374" xr:uid="{E276286F-A8BD-43EF-B465-B006F70E65A1}"/>
    <cellStyle name="Normal 5 2 4 3 2 4 3 3 4 2" xfId="31713" xr:uid="{71AE4F98-CC52-4A8A-914B-1B3A2FF29A1C}"/>
    <cellStyle name="Normal 5 2 4 3 2 4 3 4" xfId="30358" xr:uid="{BB7BBCD9-B969-4973-A8B6-6CB722F841E4}"/>
    <cellStyle name="Normal 5 2 4 3 2 4 3 4 2" xfId="31699" xr:uid="{F60ECDD6-7D39-47D2-80B0-FE4508F286D8}"/>
    <cellStyle name="Normal 5 2 4 3 2 5" xfId="2109" xr:uid="{00000000-0005-0000-0000-000077020000}"/>
    <cellStyle name="Normal 5 2 4 3 2 5 2" xfId="4634" xr:uid="{CE0C5B6A-2719-4A04-925F-57872C2DEC2B}"/>
    <cellStyle name="Normal 5 2 4 3 2 5 3" xfId="30189" xr:uid="{6A370297-6A41-4E24-B999-B6EBAA07B436}"/>
    <cellStyle name="Normal 5 2 4 3 2 5 3 2" xfId="31333" xr:uid="{966323EF-1FDA-4294-B815-716BB4BA52AC}"/>
    <cellStyle name="Normal 5 2 4 3 2 5 4" xfId="31529" xr:uid="{08096505-C56A-4159-AECA-7DFEAECA569B}"/>
    <cellStyle name="Normal 5 2 4 3 2 6" xfId="4007" xr:uid="{21BCC244-DE2D-4E05-B4CA-800C7ACB717D}"/>
    <cellStyle name="Normal 5 2 4 3 2 6 2" xfId="4808" xr:uid="{FE4BE598-DEBE-491E-8102-65FC12E0DC06}"/>
    <cellStyle name="Normal 5 2 4 3 2 6 3" xfId="30309" xr:uid="{F505CACC-2E7E-4908-B592-B7E4ACA029E0}"/>
    <cellStyle name="Normal 5 2 4 3 2 6 3 2" xfId="31452" xr:uid="{39A1DB0C-5820-4471-897E-0EF9158064D9}"/>
    <cellStyle name="Normal 5 2 4 3 2 6 4" xfId="31649" xr:uid="{5F240F98-984C-4E11-894B-FD68B60B2DC6}"/>
    <cellStyle name="Normal 5 2 4 3 2 7" xfId="30130" xr:uid="{C81275DE-CA30-40D7-AD33-FAB62E0FACED}"/>
    <cellStyle name="Normal 5 2 4 3 2 7 2" xfId="30494"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1" xr:uid="{00FBE9D4-901D-40C4-AE9A-A01535727F0E}"/>
    <cellStyle name="Normal 5 2 4 3 4 2 2 2 3" xfId="3726" xr:uid="{00000000-0005-0000-0000-000077050000}"/>
    <cellStyle name="Normal 5 2 4 3 4 2 2 2 3 2" xfId="4699" xr:uid="{D86AE0E5-80AB-45CC-BB51-27009840DF19}"/>
    <cellStyle name="Normal 5 2 4 3 4 2 2 2 3 3" xfId="30250" xr:uid="{A5913D0B-F3AB-4685-B461-6789188CB0C7}"/>
    <cellStyle name="Normal 5 2 4 3 4 2 2 2 3 3 2" xfId="31393" xr:uid="{607078C3-D295-4A84-8F6C-C1F600B3DD7A}"/>
    <cellStyle name="Normal 5 2 4 3 4 2 2 2 3 4" xfId="31590" xr:uid="{A5395D31-9BC9-49DA-9AD2-437533C755D4}"/>
    <cellStyle name="Normal 5 2 4 3 4 2 2 2 4" xfId="25813" xr:uid="{68E33F85-01FB-4372-96FF-2C95551D6F42}"/>
    <cellStyle name="Normal 5 2 4 3 4 2 2 3" xfId="2002" xr:uid="{00000000-0005-0000-0000-00000E060000}"/>
    <cellStyle name="Normal 5 2 4 3 4 2 2 4" xfId="24562" xr:uid="{1ABF2154-0515-420D-BA6C-050AA83C1161}"/>
    <cellStyle name="Normal 5 2 4 3 4 2 3" xfId="1108" xr:uid="{00000000-0005-0000-0000-00000F060000}"/>
    <cellStyle name="Normal 5 2 4 3 4 2 3 2" xfId="1109" xr:uid="{00000000-0005-0000-0000-000010060000}"/>
    <cellStyle name="Normal 5 2 4 3 4 2 3 2 2" xfId="25779" xr:uid="{C55AA561-4A9A-4C64-850D-C3D11D4FEE4B}"/>
    <cellStyle name="Normal 5 2 4 3 4 2 3 2 3" xfId="24692" xr:uid="{A05F800E-9125-4B87-98E6-688A386B1177}"/>
    <cellStyle name="Normal 5 2 4 3 4 2 3 3" xfId="1110" xr:uid="{00000000-0005-0000-0000-000011060000}"/>
    <cellStyle name="Normal 5 2 4 3 4 2 3 3 2" xfId="25378" xr:uid="{F68CF08F-A168-4264-B126-2A6CE38A1A26}"/>
    <cellStyle name="Normal 5 2 4 3 4 2 3 3 3" xfId="25763" xr:uid="{FAF7D7DA-B154-4388-9D93-722B021D173F}"/>
    <cellStyle name="Normal 5 2 4 3 4 2 3 4" xfId="2112" xr:uid="{00000000-0005-0000-0000-00007F020000}"/>
    <cellStyle name="Normal 5 2 4 3 4 2 3 4 2" xfId="4771" xr:uid="{C01071CA-2E5F-4969-B1C0-9DBB04C21783}"/>
    <cellStyle name="Normal 5 2 4 3 4 2 3 4 3" xfId="30192" xr:uid="{CFC6C10D-19C1-4175-B722-F9F6FF830FDB}"/>
    <cellStyle name="Normal 5 2 4 3 4 2 3 4 3 2" xfId="31336" xr:uid="{DE48491A-8E71-4D53-BF3A-74F36656ED66}"/>
    <cellStyle name="Normal 5 2 4 3 4 2 3 4 4" xfId="31532" xr:uid="{28552DF3-DBCC-498D-A367-6FA965B21C26}"/>
    <cellStyle name="Normal 5 2 4 3 4 2 3 5" xfId="25281" xr:uid="{C7B4FAF3-1BA0-45BB-BA6F-44260C736B84}"/>
    <cellStyle name="Normal 5 2 4 3 4 2 3 6" xfId="30537" xr:uid="{63E07DC7-F18F-4505-A38A-112CFA74FEBB}"/>
    <cellStyle name="Normal 5 2 4 3 4 2 4" xfId="23057" xr:uid="{C7716834-6B7F-4C7C-AB0F-D110ACFBAC7A}"/>
    <cellStyle name="Normal 5 2 4 3 4 3" xfId="1111" xr:uid="{00000000-0005-0000-0000-000012060000}"/>
    <cellStyle name="Normal 5 2 4 3 4 4" xfId="2955" xr:uid="{00000000-0005-0000-0000-0000FD060000}"/>
    <cellStyle name="Normal 5 2 4 3 4 4 2" xfId="31283" xr:uid="{853362D5-299F-4808-978A-B0AF91C9FCCD}"/>
    <cellStyle name="Normal 5 2 4 3 4 5" xfId="2111" xr:uid="{00000000-0005-0000-0000-00007C020000}"/>
    <cellStyle name="Normal 5 2 4 3 4 5 2" xfId="4640" xr:uid="{9499810A-4B41-448D-89FA-46D00AE72935}"/>
    <cellStyle name="Normal 5 2 4 3 4 5 3" xfId="30191" xr:uid="{13D06800-6809-4CE8-A6F4-CD71FDE8EAC6}"/>
    <cellStyle name="Normal 5 2 4 3 4 5 3 2" xfId="31335" xr:uid="{F5FBEC01-0219-4E30-92D7-6771A93AA2AE}"/>
    <cellStyle name="Normal 5 2 4 3 4 5 4" xfId="31531" xr:uid="{FACAD6D8-BE20-4E78-A39A-9835E1A36A9E}"/>
    <cellStyle name="Normal 5 2 4 3 4 6" xfId="4009" xr:uid="{F6561F36-B5FA-449D-8623-6523BDF6513B}"/>
    <cellStyle name="Normal 5 2 4 3 4 6 2" xfId="4821" xr:uid="{2C1739FD-A387-4815-9D44-5238B913A269}"/>
    <cellStyle name="Normal 5 2 4 3 4 6 3" xfId="30311" xr:uid="{E1453DD1-D0D4-41B1-96A4-D543CB7B3645}"/>
    <cellStyle name="Normal 5 2 4 3 4 6 3 2" xfId="31454" xr:uid="{58F3D4EC-46BD-4B36-8C1D-A3BFAD097151}"/>
    <cellStyle name="Normal 5 2 4 3 4 6 4" xfId="31651" xr:uid="{740B3970-8CB7-4886-90DB-201FFA1F7212}"/>
    <cellStyle name="Normal 5 2 4 3 4 7" xfId="30132" xr:uid="{0FF9C2E0-D12A-4ABC-95BB-3755B3F83C84}"/>
    <cellStyle name="Normal 5 2 4 3 4 7 2" xfId="30496"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69" xr:uid="{CC143ED1-937D-4F73-A068-C4CF9C5A1DF7}"/>
    <cellStyle name="Normal 5 2 4 3 5 3 2 2" xfId="27327" xr:uid="{17D2031A-E82D-4478-9366-F21AB81BBD6E}"/>
    <cellStyle name="Normal 5 2 4 3 5 3 3" xfId="25640" xr:uid="{DFF53FD4-FEAE-46B9-BCF3-B4723EA48D7C}"/>
    <cellStyle name="Normal 5 2 4 3 5 3 4" xfId="30251" xr:uid="{E82F2118-577E-4536-B0CB-18761AB513DD}"/>
    <cellStyle name="Normal 5 2 4 3 5 3 4 2" xfId="31394" xr:uid="{AB0E8E94-3AAB-4649-AC96-B3051481793B}"/>
    <cellStyle name="Normal 5 2 4 3 5 3 5" xfId="31591" xr:uid="{A3F63B78-3266-4C42-90CB-09F9D2C3C287}"/>
    <cellStyle name="Normal 5 2 4 3 5 4" xfId="24429"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4" xr:uid="{AF438C16-2BAB-4175-8465-C867CB828BCF}"/>
    <cellStyle name="Normal 5 2 4 4 3 2 2 3" xfId="25291"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19" xr:uid="{F35494D6-FE07-48A7-A0C8-E98B5ABBC110}"/>
    <cellStyle name="Normal 5 2 4 4 3 2 3 3 3" xfId="30252" xr:uid="{3371D826-E6D0-4F85-B3CB-12EC5DC11E04}"/>
    <cellStyle name="Normal 5 2 4 4 3 2 3 3 3 2" xfId="31395" xr:uid="{9F866689-093F-47B5-BB7A-A67F81465E01}"/>
    <cellStyle name="Normal 5 2 4 4 3 2 3 3 4" xfId="31592" xr:uid="{DF05E4B7-CFDF-423C-9FBA-EF6B9FF57097}"/>
    <cellStyle name="Normal 5 2 4 4 3 2 4" xfId="24798" xr:uid="{868BB01E-4989-41C7-8624-51DC12DB0459}"/>
    <cellStyle name="Normal 5 2 4 4 3 3" xfId="1120" xr:uid="{00000000-0005-0000-0000-00001C060000}"/>
    <cellStyle name="Normal 5 2 4 4 3 4" xfId="2956" xr:uid="{00000000-0005-0000-0000-000003070000}"/>
    <cellStyle name="Normal 5 2 4 4 3 4 2" xfId="31273" xr:uid="{FA2917AE-C3BA-4BE1-A1E6-01DBDC065E54}"/>
    <cellStyle name="Normal 5 2 4 4 3 5" xfId="2114" xr:uid="{00000000-0005-0000-0000-000083020000}"/>
    <cellStyle name="Normal 5 2 4 4 3 5 2" xfId="3783" xr:uid="{D037D556-2DF5-490C-8D04-4D0D0B902C7F}"/>
    <cellStyle name="Normal 5 2 4 4 3 5 3" xfId="30194" xr:uid="{ADC3C70D-ACE5-4A69-B04D-15C35B0C6A21}"/>
    <cellStyle name="Normal 5 2 4 4 3 5 3 2" xfId="31338" xr:uid="{3649E89F-2542-4741-8FC6-5FCC29A22267}"/>
    <cellStyle name="Normal 5 2 4 4 3 5 4" xfId="31534" xr:uid="{8641E7A6-2611-4D56-836F-9152DD7762A5}"/>
    <cellStyle name="Normal 5 2 4 4 3 6" xfId="4011" xr:uid="{48584F99-0955-4DD2-8F83-B7B1E99DDE13}"/>
    <cellStyle name="Normal 5 2 4 4 3 6 2" xfId="4709" xr:uid="{05F490C6-261E-4F3C-99BE-89B9730F2236}"/>
    <cellStyle name="Normal 5 2 4 4 3 6 3" xfId="30313" xr:uid="{56E9FF0F-F58B-4D2E-A832-37CBBFB3815E}"/>
    <cellStyle name="Normal 5 2 4 4 3 6 3 2" xfId="31456" xr:uid="{A5973D2C-5654-4EBD-BEEE-E7F4FF14014D}"/>
    <cellStyle name="Normal 5 2 4 4 3 6 4" xfId="31653" xr:uid="{784DD7EA-AE1F-40B9-95A6-82033FC6AD60}"/>
    <cellStyle name="Normal 5 2 4 4 3 7" xfId="30134" xr:uid="{043D8D7C-0FB5-4B99-8C37-48CD2D0D46E8}"/>
    <cellStyle name="Normal 5 2 4 4 3 7 2" xfId="30498"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4" xr:uid="{2B3CDEAC-4952-4F4E-97D6-E795D826D395}"/>
    <cellStyle name="Normal 5 2 4 4 4 3 3" xfId="30253" xr:uid="{E704B8BC-41EA-4454-AEA2-EF033FDE6340}"/>
    <cellStyle name="Normal 5 2 4 4 4 3 3 2" xfId="31396" xr:uid="{16EDD962-7E8E-4EA1-8369-937E3100EBBC}"/>
    <cellStyle name="Normal 5 2 4 4 4 3 4" xfId="31593" xr:uid="{EC278FCC-DA37-4F41-BA29-08FBF8957A8D}"/>
    <cellStyle name="Normal 5 2 4 4 5" xfId="1123" xr:uid="{00000000-0005-0000-0000-00001F060000}"/>
    <cellStyle name="Normal 5 2 4 4 5 2" xfId="4685" xr:uid="{00564EB2-1CAC-4E4B-B4B3-F5A40DFD44F8}"/>
    <cellStyle name="Normal 5 2 4 4 5 2 2" xfId="4825" xr:uid="{83E1FB17-2E9A-4803-B6F4-091CC3A05E18}"/>
    <cellStyle name="Normal 5 2 4 4 5 2 3" xfId="30351" xr:uid="{6DA91CAE-6F39-4002-B1F0-4B89033CE666}"/>
    <cellStyle name="Normal 5 2 4 4 5 2 3 2" xfId="31491" xr:uid="{383E5E58-7C91-413E-8FD2-3A67B7B19328}"/>
    <cellStyle name="Normal 5 2 4 4 5 2 4" xfId="31691" xr:uid="{20B02469-8862-47FA-AED8-8278520D8ED1}"/>
    <cellStyle name="Normal 5 2 4 4 5 3" xfId="4660" xr:uid="{B6A07F6F-9F13-4228-A8E1-D1C6B6C8E7AD}"/>
    <cellStyle name="Normal 5 2 4 4 5 4" xfId="24641" xr:uid="{11EB602C-CBF5-439D-843C-5A00AA8F3884}"/>
    <cellStyle name="Normal 5 2 4 4 6" xfId="2113" xr:uid="{00000000-0005-0000-0000-000081020000}"/>
    <cellStyle name="Normal 5 2 4 4 6 2" xfId="4696" xr:uid="{FE5B8EF5-9CD7-4287-865B-5A904A0E530B}"/>
    <cellStyle name="Normal 5 2 4 4 6 3" xfId="30193" xr:uid="{C315FB79-57F9-4A65-8EAE-6F681E6F5074}"/>
    <cellStyle name="Normal 5 2 4 4 6 3 2" xfId="31337" xr:uid="{BDB4D344-5AF5-4D2B-8B4E-5754C69F2E50}"/>
    <cellStyle name="Normal 5 2 4 4 6 4" xfId="31533" xr:uid="{B5BD0CD0-E8AF-4AEB-A2ED-0582CF3CA95A}"/>
    <cellStyle name="Normal 5 2 4 4 7" xfId="4010" xr:uid="{AD80C160-AEC5-4928-B410-574B477C1DBC}"/>
    <cellStyle name="Normal 5 2 4 4 7 2" xfId="4786" xr:uid="{F6E3D3A6-20C3-4DDD-A8D0-C82F8B32B771}"/>
    <cellStyle name="Normal 5 2 4 4 7 3" xfId="30312" xr:uid="{2CBF5DFB-D0DB-46CD-865F-1F5D4869B49D}"/>
    <cellStyle name="Normal 5 2 4 4 7 3 2" xfId="31455" xr:uid="{28056046-37C5-4210-A45E-87C91033B72C}"/>
    <cellStyle name="Normal 5 2 4 4 7 4" xfId="31652" xr:uid="{4A0F218C-119A-4271-A509-C12DF0B83723}"/>
    <cellStyle name="Normal 5 2 4 4 8" xfId="30133" xr:uid="{2E70D3D9-38AE-4F46-AE0C-D4B00782AB6B}"/>
    <cellStyle name="Normal 5 2 4 4 8 2" xfId="30497"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3" xr:uid="{D64666DE-161D-45A7-8501-FCDF6FF74294}"/>
    <cellStyle name="Normal 5 2 4 5 3 3" xfId="30254" xr:uid="{6575DB17-95F3-4C95-905B-3ABC9211C442}"/>
    <cellStyle name="Normal 5 2 4 5 3 3 2" xfId="31397" xr:uid="{DE834904-B2BD-403C-9730-C8010FF03FF0}"/>
    <cellStyle name="Normal 5 2 4 5 3 4" xfId="31594" xr:uid="{F648D83E-0FF1-4AAA-9876-4826AC71E7EB}"/>
    <cellStyle name="Normal 5 2 4 5 4" xfId="30460" xr:uid="{15BA9B86-0397-4682-A1E5-049E65187509}"/>
    <cellStyle name="Normal 5 2 4 5 5" xfId="30499" xr:uid="{0311EE71-B5C4-4A8B-9CB9-F51438F5F7D7}"/>
    <cellStyle name="Normal 5 2 4 6" xfId="2068" xr:uid="{00000000-0005-0000-0000-000074020000}"/>
    <cellStyle name="Normal 5 2 4 6 2" xfId="4760" xr:uid="{35A1BC4F-2451-4737-BD49-D3AC91FFB2BF}"/>
    <cellStyle name="Normal 5 2 4 6 3" xfId="30167" xr:uid="{A6018F4F-C528-4905-BDB0-BF5E3AC61E88}"/>
    <cellStyle name="Normal 5 2 4 6 3 2" xfId="31315" xr:uid="{83AC687E-87C2-48AA-9A5B-F5AA4831B64D}"/>
    <cellStyle name="Normal 5 2 4 6 4" xfId="31507" xr:uid="{0746594F-F8C7-4596-9514-82C67CEA6E76}"/>
    <cellStyle name="Normal 5 2 4 7" xfId="30112" xr:uid="{342BA205-8867-43D9-9B72-B399D3F5B164}"/>
    <cellStyle name="Normal 5 2 4 7 2" xfId="30472"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0" xr:uid="{C484C0D9-74CC-4C6B-88A9-79BE48F69CF0}"/>
    <cellStyle name="Normal 5 2 6 3 2 2 3" xfId="23163"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1" xr:uid="{7604220B-D70E-4A63-A63C-24114FAE80C9}"/>
    <cellStyle name="Normal 5 2 6 3 2 3 3 3" xfId="30255" xr:uid="{B80B6B77-F421-43D1-972F-1A065BDBB1AC}"/>
    <cellStyle name="Normal 5 2 6 3 2 3 3 3 2" xfId="31398" xr:uid="{6EB86A97-DCE1-4A16-9432-1F99543E9238}"/>
    <cellStyle name="Normal 5 2 6 3 2 3 3 4" xfId="31595" xr:uid="{B6C515EE-3083-4209-8122-BC69D0B770D5}"/>
    <cellStyle name="Normal 5 2 6 3 2 4" xfId="23096" xr:uid="{84EBBAC2-5BAF-4007-9F20-78E3A440C6FD}"/>
    <cellStyle name="Normal 5 2 6 3 3" xfId="1133" xr:uid="{00000000-0005-0000-0000-00002A060000}"/>
    <cellStyle name="Normal 5 2 6 3 4" xfId="2958" xr:uid="{00000000-0005-0000-0000-00000B070000}"/>
    <cellStyle name="Normal 5 2 6 3 4 2" xfId="31280" xr:uid="{0E491AE0-2453-47A6-807A-49B64C0F5E81}"/>
    <cellStyle name="Normal 5 2 6 3 5" xfId="2116" xr:uid="{00000000-0005-0000-0000-000088020000}"/>
    <cellStyle name="Normal 5 2 6 3 5 2" xfId="4643" xr:uid="{55F936E5-2268-4048-890B-2E7F45921A47}"/>
    <cellStyle name="Normal 5 2 6 3 5 3" xfId="30196" xr:uid="{A8DA4185-04D3-45D0-99D2-1ED1AAD9939F}"/>
    <cellStyle name="Normal 5 2 6 3 5 3 2" xfId="31340" xr:uid="{CA9214E1-83A5-4F08-8718-28FA7D00E0BF}"/>
    <cellStyle name="Normal 5 2 6 3 5 4" xfId="31536" xr:uid="{9226D559-0753-4299-B3BF-2E415381B2FD}"/>
    <cellStyle name="Normal 5 2 6 3 6" xfId="4013" xr:uid="{28ED6A24-2FD5-4CA1-A14B-0556FD75683B}"/>
    <cellStyle name="Normal 5 2 6 3 6 2" xfId="4701" xr:uid="{B1BE088F-0CAA-4678-941E-5E508D832414}"/>
    <cellStyle name="Normal 5 2 6 3 6 3" xfId="30315" xr:uid="{3495266E-E1CD-4625-9ADF-210DC6DA8762}"/>
    <cellStyle name="Normal 5 2 6 3 6 3 2" xfId="31458" xr:uid="{88902C99-11AB-43A0-AE1B-DC07654E0B23}"/>
    <cellStyle name="Normal 5 2 6 3 6 4" xfId="31655" xr:uid="{566768B4-29FC-49F4-B34F-DAB710351185}"/>
    <cellStyle name="Normal 5 2 6 3 7" xfId="30136" xr:uid="{42B1072C-8B2A-4FA2-81EC-269C4E84A3A5}"/>
    <cellStyle name="Normal 5 2 6 3 7 2" xfId="30501" xr:uid="{54FBF52F-2716-45C2-84B6-D21E6196F530}"/>
    <cellStyle name="Normal 5 2 6 4" xfId="2957" xr:uid="{00000000-0005-0000-0000-00000C070000}"/>
    <cellStyle name="Normal 5 2 6 4 2" xfId="24397" xr:uid="{2449F7EF-3427-4B32-B170-EFC2A75FD0B4}"/>
    <cellStyle name="Normal 5 2 6 4 2 2" xfId="29619" xr:uid="{6BBA2B63-2EFB-461D-82A5-559378679EC0}"/>
    <cellStyle name="Normal 5 2 6 4 2 3" xfId="29603" xr:uid="{134584C4-53AD-45C7-B411-6D77BBDF85B0}"/>
    <cellStyle name="Normal 5 2 6 4 2 3 2" xfId="29646" xr:uid="{461ECB6C-10C9-41E7-B594-2C35C2ABB073}"/>
    <cellStyle name="Normal 5 2 6 4 2 3 3" xfId="30388" xr:uid="{F9B0019A-EB20-4842-B28E-89F54920EB78}"/>
    <cellStyle name="Normal 5 2 6 4 2 3 4" xfId="30375" xr:uid="{5FD3BC8F-F873-4B95-A007-369961038735}"/>
    <cellStyle name="Normal 5 2 6 4 2 3 4 2" xfId="31714" xr:uid="{C9092062-1AFC-4823-96DF-C19A312C94F8}"/>
    <cellStyle name="Normal 5 2 6 4 2 4" xfId="30359" xr:uid="{704420A6-BB13-4C4A-98E2-F5E54ACD7C79}"/>
    <cellStyle name="Normal 5 2 6 4 2 4 2" xfId="31700" xr:uid="{BFDDA610-75E9-4FB0-AECA-C28A0E3EE21C}"/>
    <cellStyle name="Normal 5 2 6 4 3" xfId="25735" xr:uid="{4B868893-5D9C-42B3-BD3C-3EDE8A95AE5E}"/>
    <cellStyle name="Normal 5 2 6 5" xfId="2115" xr:uid="{00000000-0005-0000-0000-000086020000}"/>
    <cellStyle name="Normal 5 2 6 5 2" xfId="3961" xr:uid="{FFE7DF02-3E33-41D1-A9B4-B30866C5927C}"/>
    <cellStyle name="Normal 5 2 6 5 3" xfId="30195" xr:uid="{E9C91989-B50D-4FEA-A02E-215D82A86398}"/>
    <cellStyle name="Normal 5 2 6 5 3 2" xfId="31339" xr:uid="{A1057280-B42D-4151-91E2-1101E0CD1D18}"/>
    <cellStyle name="Normal 5 2 6 5 4" xfId="31535" xr:uid="{E4FEB8EC-79F4-4159-9C42-EA456D479CB2}"/>
    <cellStyle name="Normal 5 2 6 6" xfId="4012" xr:uid="{C0B50273-D7A8-4911-83A8-B33EA77B3B8D}"/>
    <cellStyle name="Normal 5 2 6 6 2" xfId="4767" xr:uid="{B2AFAC66-1BE6-4CD0-9FFF-950CE52A8934}"/>
    <cellStyle name="Normal 5 2 6 6 3" xfId="30314" xr:uid="{766558CD-EAD6-40AD-BA68-9A404E0FB833}"/>
    <cellStyle name="Normal 5 2 6 6 3 2" xfId="31457" xr:uid="{09F532D0-1510-46DA-9DD7-4C6D46EEAB85}"/>
    <cellStyle name="Normal 5 2 6 6 4" xfId="31654" xr:uid="{CDD3E2C2-BDCA-4455-AFE6-F094AEF3D047}"/>
    <cellStyle name="Normal 5 2 6 7" xfId="30135" xr:uid="{E209EADA-9019-48FA-A3B0-FD7DD812FC2D}"/>
    <cellStyle name="Normal 5 2 6 7 2" xfId="30500" xr:uid="{806443B8-0098-40D3-A0A9-566A12CC2022}"/>
    <cellStyle name="Normal 5 2 7" xfId="1134" xr:uid="{00000000-0005-0000-0000-00002B060000}"/>
    <cellStyle name="Normal 5 2 7 2" xfId="1135" xr:uid="{00000000-0005-0000-0000-00002C060000}"/>
    <cellStyle name="Normal 5 2 7 2 2" xfId="30567" xr:uid="{EFFE7416-A60C-4E91-9C16-93A8F1582E4A}"/>
    <cellStyle name="Normal 5 2 7 2 2 2" xfId="30910" xr:uid="{B189041D-921E-4278-AAEF-960878300956}"/>
    <cellStyle name="Normal 5 2 7 3" xfId="1136" xr:uid="{00000000-0005-0000-0000-00002D060000}"/>
    <cellStyle name="Normal 5 2 7 3 2" xfId="31302" xr:uid="{34BD8BB5-E918-46B8-B0DF-8A393CE8E137}"/>
    <cellStyle name="Normal 5 2 7 4" xfId="3732" xr:uid="{00000000-0005-0000-0000-000095050000}"/>
    <cellStyle name="Normal 5 2 7 4 2" xfId="4772" xr:uid="{5E06A59F-611A-44B3-A971-E98276EE6A1C}"/>
    <cellStyle name="Normal 5 2 7 4 3" xfId="30256" xr:uid="{0B3F8B24-1002-4B57-966D-2232D44A5100}"/>
    <cellStyle name="Normal 5 2 7 4 3 2" xfId="31399" xr:uid="{AF1E7F16-F380-4E11-96CC-725B4E0771E5}"/>
    <cellStyle name="Normal 5 2 7 4 4" xfId="31596" xr:uid="{3DFA295E-7844-49B0-8B82-BE58EA95FF05}"/>
    <cellStyle name="Normal 5 2 7 5" xfId="29604" xr:uid="{0A6BA937-6FA9-46C5-B401-7A4E2A3B41BE}"/>
    <cellStyle name="Normal 5 2 7 5 2" xfId="29635" xr:uid="{35914BEE-4FA7-4AE4-8E19-11A63582B5DB}"/>
    <cellStyle name="Normal 5 2 7 5 3" xfId="30360" xr:uid="{7D9FA1DC-0177-4EB4-91BF-12DA7B230617}"/>
    <cellStyle name="Normal 5 2 7 5 3 2" xfId="31248" xr:uid="{596C7602-7F83-46A5-B111-7EE427D394BC}"/>
    <cellStyle name="Normal 5 2 7 5 4" xfId="30461" xr:uid="{EE1BBC0C-DEC6-48E2-9E76-8915452D4F3C}"/>
    <cellStyle name="Normal 5 2 7 6" xfId="30465" xr:uid="{B67CE484-5AAE-4B38-A64C-FCA93C257D22}"/>
    <cellStyle name="Normal 5 2 7 7" xfId="30502" xr:uid="{F7491843-7F9F-43C5-8AC2-233B453AC06B}"/>
    <cellStyle name="Normal 5 2 8" xfId="31263" xr:uid="{3941616B-0E99-4AFF-91D2-813ADB9BBB4A}"/>
    <cellStyle name="Normal 5 2 9" xfId="31497"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8" xr:uid="{7AABC8CD-E7F8-4AD3-82FF-7CFED1DB242B}"/>
    <cellStyle name="Normal 5 3 3 2 3 2 2 3" xfId="23201"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0" xr:uid="{3B592359-610D-414E-8647-51F1C23BDEBE}"/>
    <cellStyle name="Normal 5 3 3 2 3 2 3 3 3" xfId="30257" xr:uid="{53839113-09EB-44FD-9EEB-21FE5DD300D4}"/>
    <cellStyle name="Normal 5 3 3 2 3 2 3 3 3 2" xfId="31400" xr:uid="{43EB51E9-16CE-41A9-A7B7-D8DAA664D14C}"/>
    <cellStyle name="Normal 5 3 3 2 3 2 3 3 4" xfId="31597" xr:uid="{B617D199-4CED-4730-8A7F-1F5E3EB22FE3}"/>
    <cellStyle name="Normal 5 3 3 2 3 2 4" xfId="25762" xr:uid="{228DCD5C-5DC3-4868-97DD-445981D2F756}"/>
    <cellStyle name="Normal 5 3 3 2 3 3" xfId="1146" xr:uid="{00000000-0005-0000-0000-000038060000}"/>
    <cellStyle name="Normal 5 3 3 2 3 4" xfId="2959" xr:uid="{00000000-0005-0000-0000-000015070000}"/>
    <cellStyle name="Normal 5 3 3 2 3 4 2" xfId="31279" xr:uid="{10A152D0-5DF9-4181-A6B6-C858B6F9085A}"/>
    <cellStyle name="Normal 5 3 3 2 3 5" xfId="2118" xr:uid="{00000000-0005-0000-0000-00008F020000}"/>
    <cellStyle name="Normal 5 3 3 2 3 5 2" xfId="4667" xr:uid="{9506A050-893F-44B9-8047-501E583497C1}"/>
    <cellStyle name="Normal 5 3 3 2 3 5 3" xfId="30198" xr:uid="{8D8A1CE9-FEE7-4142-8793-E6203B687F03}"/>
    <cellStyle name="Normal 5 3 3 2 3 5 3 2" xfId="31342" xr:uid="{D7925A58-8098-4AE1-98BB-5CA947DA6131}"/>
    <cellStyle name="Normal 5 3 3 2 3 5 4" xfId="31538" xr:uid="{CCFCB723-F6AD-462F-92D2-0C0CFB839584}"/>
    <cellStyle name="Normal 5 3 3 2 3 6" xfId="4015" xr:uid="{31A0DB43-85D3-4869-AD70-E01D62E64B6B}"/>
    <cellStyle name="Normal 5 3 3 2 3 6 2" xfId="4745" xr:uid="{6436B6BC-B08C-4B15-8C97-B396796FEFE9}"/>
    <cellStyle name="Normal 5 3 3 2 3 6 3" xfId="30317" xr:uid="{EB6FEB56-F905-4D2F-8C85-EEBBA0E88454}"/>
    <cellStyle name="Normal 5 3 3 2 3 6 3 2" xfId="31460" xr:uid="{80FFA81D-979C-43E1-8A33-E20BC8074AB0}"/>
    <cellStyle name="Normal 5 3 3 2 3 6 4" xfId="31657" xr:uid="{9DC2141B-F0B4-4E56-8BF2-20FADB2BC459}"/>
    <cellStyle name="Normal 5 3 3 2 3 7" xfId="30138" xr:uid="{CEEC2368-E04C-4884-B7E9-1C0EF9192CCC}"/>
    <cellStyle name="Normal 5 3 3 2 3 7 2" xfId="30504"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4" xr:uid="{D70A007E-549D-49FA-BB0C-2AAD55339FA5}"/>
    <cellStyle name="Normal 5 3 3 2 4 4 3" xfId="30258" xr:uid="{CEDC34C4-7C4F-42F8-A728-9E1B2B72E5DF}"/>
    <cellStyle name="Normal 5 3 3 2 4 4 3 2" xfId="31401" xr:uid="{04E1DCED-0041-4798-B5EF-C75E7638C8D7}"/>
    <cellStyle name="Normal 5 3 3 2 4 4 4" xfId="31598" xr:uid="{8CEB4D3F-87E4-4675-A00E-13A23237EE90}"/>
    <cellStyle name="Normal 5 3 3 2 5" xfId="2117" xr:uid="{00000000-0005-0000-0000-00008D020000}"/>
    <cellStyle name="Normal 5 3 3 2 5 2" xfId="4642" xr:uid="{6378A6EC-FE82-4A4D-B72E-F6F245354E18}"/>
    <cellStyle name="Normal 5 3 3 2 5 3" xfId="30197" xr:uid="{0981AB84-2DA6-4145-8664-7123FC7576F6}"/>
    <cellStyle name="Normal 5 3 3 2 5 3 2" xfId="31341" xr:uid="{EB2B9519-500F-4130-8E51-DAC57147922E}"/>
    <cellStyle name="Normal 5 3 3 2 5 4" xfId="31537" xr:uid="{0371D498-EC60-404F-B603-BA455C09888E}"/>
    <cellStyle name="Normal 5 3 3 2 6" xfId="4014" xr:uid="{336F4594-40A6-452F-A442-AD096348AEFF}"/>
    <cellStyle name="Normal 5 3 3 2 6 2" xfId="4752" xr:uid="{9079EEE4-247F-4C6E-9514-EE91EF9D4BBA}"/>
    <cellStyle name="Normal 5 3 3 2 6 3" xfId="30316" xr:uid="{B0057DC8-8D51-4F0B-8203-572F5C4F51C8}"/>
    <cellStyle name="Normal 5 3 3 2 6 3 2" xfId="31459" xr:uid="{64DB68D6-4682-48F1-BA8A-90265E89A3AD}"/>
    <cellStyle name="Normal 5 3 3 2 6 4" xfId="31656" xr:uid="{472E5388-6075-4B31-97C3-77FAE2C3A31D}"/>
    <cellStyle name="Normal 5 3 3 2 7" xfId="30137" xr:uid="{D531B8A8-AA54-477A-BB5E-9C4205A9F66B}"/>
    <cellStyle name="Normal 5 3 3 2 7 2" xfId="30503"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8" xr:uid="{8F567422-14B6-49FC-9961-886E57C38FD3}"/>
    <cellStyle name="Normal 5 3 3 3 3 3" xfId="30259" xr:uid="{408ABDB9-2147-48DA-BFA3-76DF31BA6EC1}"/>
    <cellStyle name="Normal 5 3 3 3 3 3 2" xfId="31402" xr:uid="{A65CE80A-A839-4049-ADFD-AAF8F6EE6D79}"/>
    <cellStyle name="Normal 5 3 3 3 3 4" xfId="31599"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2" xr:uid="{E69CF877-FED2-44A6-9C89-2AAF3ED69E2C}"/>
    <cellStyle name="Normal 5 3 3 4 2 2 2 3" xfId="3736" xr:uid="{00000000-0005-0000-0000-0000A9050000}"/>
    <cellStyle name="Normal 5 3 3 4 2 2 2 3 2" xfId="4717" xr:uid="{445C2ED0-AA7A-4C15-99E2-A6CE07F7E750}"/>
    <cellStyle name="Normal 5 3 3 4 2 2 2 3 3" xfId="30260" xr:uid="{4500CED2-90B4-4C83-84D6-D51298D69CD2}"/>
    <cellStyle name="Normal 5 3 3 4 2 2 2 3 3 2" xfId="31403" xr:uid="{E891891A-4822-421D-B2CD-A770A72BB211}"/>
    <cellStyle name="Normal 5 3 3 4 2 2 2 3 4" xfId="31600" xr:uid="{1B9D8C01-B3C8-4875-9346-DF245DF8B53F}"/>
    <cellStyle name="Normal 5 3 3 4 2 2 2 4" xfId="24306" xr:uid="{B84CB32D-E550-4F7F-8234-69C0A8DFB328}"/>
    <cellStyle name="Normal 5 3 3 4 2 2 3" xfId="2007" xr:uid="{00000000-0005-0000-0000-000043060000}"/>
    <cellStyle name="Normal 5 3 3 4 2 2 4" xfId="25456" xr:uid="{8817E783-FA64-4F82-BECB-0B2150089D6E}"/>
    <cellStyle name="Normal 5 3 3 4 2 3" xfId="1156" xr:uid="{00000000-0005-0000-0000-000044060000}"/>
    <cellStyle name="Normal 5 3 3 4 2 3 2" xfId="1157" xr:uid="{00000000-0005-0000-0000-000045060000}"/>
    <cellStyle name="Normal 5 3 3 4 2 3 2 2" xfId="23074" xr:uid="{734DB718-C965-4982-84A7-9AB74327D0C2}"/>
    <cellStyle name="Normal 5 3 3 4 2 3 2 3" xfId="23238" xr:uid="{B7DA6B19-166C-4C18-AA12-FA39D1A5F057}"/>
    <cellStyle name="Normal 5 3 3 4 2 3 3" xfId="1158" xr:uid="{00000000-0005-0000-0000-000046060000}"/>
    <cellStyle name="Normal 5 3 3 4 2 3 3 2" xfId="25738" xr:uid="{F10BEF07-3DB5-4991-93CD-1FB98106BECB}"/>
    <cellStyle name="Normal 5 3 3 4 2 3 3 3" xfId="25089" xr:uid="{F1AF3DEA-DD47-4D7C-AA76-F553B9892BA2}"/>
    <cellStyle name="Normal 5 3 3 4 2 3 4" xfId="2120" xr:uid="{00000000-0005-0000-0000-000095020000}"/>
    <cellStyle name="Normal 5 3 3 4 2 3 4 2" xfId="4716" xr:uid="{9B130290-3EDE-4BC8-974D-86A484E65339}"/>
    <cellStyle name="Normal 5 3 3 4 2 3 4 3" xfId="30200" xr:uid="{FC394264-21C2-443A-85AC-A09B6102770E}"/>
    <cellStyle name="Normal 5 3 3 4 2 3 4 3 2" xfId="31344" xr:uid="{B397F56A-E127-4FEB-B511-42354C6ED55C}"/>
    <cellStyle name="Normal 5 3 3 4 2 3 4 4" xfId="31540" xr:uid="{807C005B-BCFB-47D1-823C-E799B44488B6}"/>
    <cellStyle name="Normal 5 3 3 4 2 3 5" xfId="24943" xr:uid="{9F045087-C642-46A8-91FD-AAF692F573EC}"/>
    <cellStyle name="Normal 5 3 3 4 2 3 6" xfId="30538" xr:uid="{4F060E07-9DDD-4899-B86B-3CC298685E95}"/>
    <cellStyle name="Normal 5 3 3 4 2 4" xfId="24107" xr:uid="{948204CC-FE7E-44DB-B145-20BC57C9DDCF}"/>
    <cellStyle name="Normal 5 3 3 4 3" xfId="1159" xr:uid="{00000000-0005-0000-0000-000047060000}"/>
    <cellStyle name="Normal 5 3 3 4 4" xfId="2960" xr:uid="{00000000-0005-0000-0000-00001E070000}"/>
    <cellStyle name="Normal 5 3 3 4 4 2" xfId="31292" xr:uid="{F161427D-9EB4-4451-9A6A-06D7E603F9F7}"/>
    <cellStyle name="Normal 5 3 3 4 5" xfId="2119" xr:uid="{00000000-0005-0000-0000-000092020000}"/>
    <cellStyle name="Normal 5 3 3 4 5 2" xfId="4670" xr:uid="{C1D65F0E-85F0-4012-A373-B75FD3E1BAA3}"/>
    <cellStyle name="Normal 5 3 3 4 5 3" xfId="30199" xr:uid="{BA5F1E7E-EAF0-4465-897E-F4668DC5C4A0}"/>
    <cellStyle name="Normal 5 3 3 4 5 3 2" xfId="31343" xr:uid="{ABFF19D9-FA8A-40A6-A15A-35E0040E4045}"/>
    <cellStyle name="Normal 5 3 3 4 5 4" xfId="31539" xr:uid="{50683AFB-0840-4025-A64C-4D13E7846670}"/>
    <cellStyle name="Normal 5 3 3 4 6" xfId="4016" xr:uid="{D2756F3F-6B90-4F0D-A058-F63FBCF3FF7E}"/>
    <cellStyle name="Normal 5 3 3 4 6 2" xfId="4782" xr:uid="{6E3C98E3-D3AA-4BD6-A38C-7B56FF88A673}"/>
    <cellStyle name="Normal 5 3 3 4 6 3" xfId="30318" xr:uid="{A1494EBF-E472-4D23-9E90-66371198EBEC}"/>
    <cellStyle name="Normal 5 3 3 4 6 3 2" xfId="31461" xr:uid="{5598B1F7-1EC4-47B1-BDD3-05CD60976B56}"/>
    <cellStyle name="Normal 5 3 3 4 6 4" xfId="31658" xr:uid="{02121827-5E2D-4E5E-A409-436155C20907}"/>
    <cellStyle name="Normal 5 3 3 4 7" xfId="30139" xr:uid="{347E797A-C3DA-48FE-923F-48D6C2483068}"/>
    <cellStyle name="Normal 5 3 3 4 7 2" xfId="30505"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7" xr:uid="{13429663-B3E8-4F7D-8BB0-5D8781B62C1D}"/>
    <cellStyle name="Normal 5 3 3 5 3 2 2" xfId="27328" xr:uid="{D1D742DB-1D3F-4ADA-891E-043A0C8CE4C5}"/>
    <cellStyle name="Normal 5 3 3 5 3 3" xfId="25683" xr:uid="{AE73F470-D748-4439-B078-FE8783C376B5}"/>
    <cellStyle name="Normal 5 3 3 5 3 4" xfId="30261" xr:uid="{2013BC4F-1489-4ABC-B72A-BF4F1AE08F66}"/>
    <cellStyle name="Normal 5 3 3 5 3 4 2" xfId="31404" xr:uid="{DFB6642C-C241-44DB-BD6A-3B774736CE12}"/>
    <cellStyle name="Normal 5 3 3 5 3 5" xfId="31601" xr:uid="{03BEB35F-10DC-466C-B4F6-64DC8F5CFD34}"/>
    <cellStyle name="Normal 5 3 3 5 4" xfId="25355"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2" xr:uid="{F69489D8-2553-48CA-8E76-55D2E5877230}"/>
    <cellStyle name="Normal 5 3 3 6 3 3" xfId="30262" xr:uid="{D9421690-CFB8-4A7F-8514-10825D246B89}"/>
    <cellStyle name="Normal 5 3 3 6 3 3 2" xfId="31405" xr:uid="{3C2573D1-AC8F-4143-A4EB-DB65B7B44633}"/>
    <cellStyle name="Normal 5 3 3 6 3 4" xfId="31602"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2" xr:uid="{84C347B8-748F-45AB-A28A-FBC4824CE893}"/>
    <cellStyle name="Normal 5 3 4 3 2 2 3" xfId="24139"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8" xr:uid="{27CD84D7-B911-4190-A3D0-FB0C125E7707}"/>
    <cellStyle name="Normal 5 3 4 3 2 3 3 3" xfId="30263" xr:uid="{BF899BB0-E15F-4E51-901D-CDD6A013BF10}"/>
    <cellStyle name="Normal 5 3 4 3 2 3 3 3 2" xfId="31406" xr:uid="{C4B75909-CC22-4C7F-BDF8-B7847156ED0A}"/>
    <cellStyle name="Normal 5 3 4 3 2 3 3 4" xfId="31603" xr:uid="{D1B3BD06-D116-43C5-A228-6E03144C7F35}"/>
    <cellStyle name="Normal 5 3 4 3 2 4" xfId="24654" xr:uid="{5F063B03-3FE5-47FE-9028-D7BB1C893E88}"/>
    <cellStyle name="Normal 5 3 4 3 3" xfId="1169" xr:uid="{00000000-0005-0000-0000-000053060000}"/>
    <cellStyle name="Normal 5 3 4 3 4" xfId="2961" xr:uid="{00000000-0005-0000-0000-000024070000}"/>
    <cellStyle name="Normal 5 3 4 3 4 2" xfId="31287" xr:uid="{DCD0F34B-C807-48EF-AD43-4F507781571A}"/>
    <cellStyle name="Normal 5 3 4 3 5" xfId="2122" xr:uid="{00000000-0005-0000-0000-000099020000}"/>
    <cellStyle name="Normal 5 3 4 3 5 2" xfId="3818" xr:uid="{9369DBB9-DD67-4338-8EB8-DA10B04D3AFA}"/>
    <cellStyle name="Normal 5 3 4 3 5 3" xfId="30202" xr:uid="{93B0F0FE-EEB4-4F30-BC7B-21D74A10E953}"/>
    <cellStyle name="Normal 5 3 4 3 5 3 2" xfId="31346" xr:uid="{C1C74FE2-D0BD-48ED-92BA-3137D666D3B8}"/>
    <cellStyle name="Normal 5 3 4 3 5 4" xfId="31542" xr:uid="{E2D064AD-4A27-4CEF-A265-0794D4FEB3DD}"/>
    <cellStyle name="Normal 5 3 4 3 6" xfId="4018" xr:uid="{1613ADCD-F7DC-4D24-BE2E-0512CCDB9F7E}"/>
    <cellStyle name="Normal 5 3 4 3 6 2" xfId="4697" xr:uid="{DE044A17-1F25-42F0-A6B5-42ABCA6D7CD9}"/>
    <cellStyle name="Normal 5 3 4 3 6 3" xfId="30320" xr:uid="{AD79B433-505B-4DDB-81D4-604D12CD1CB9}"/>
    <cellStyle name="Normal 5 3 4 3 6 3 2" xfId="31463" xr:uid="{1800BDA3-11C3-40C5-978D-FA7BA615088A}"/>
    <cellStyle name="Normal 5 3 4 3 6 4" xfId="31660" xr:uid="{26F0A201-B426-425F-9086-BCB13F3DABE8}"/>
    <cellStyle name="Normal 5 3 4 3 7" xfId="30141" xr:uid="{8464588B-FBC9-4AEB-8137-4B7B64E1AFE0}"/>
    <cellStyle name="Normal 5 3 4 3 7 2" xfId="30507"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3" xr:uid="{0CFAAAB0-0B1B-448C-AA6F-6335CBAD8CA9}"/>
    <cellStyle name="Normal 5 3 4 4 3 3" xfId="30264" xr:uid="{A5471799-C0C9-4589-A46E-238EA1C8E213}"/>
    <cellStyle name="Normal 5 3 4 4 3 3 2" xfId="31407" xr:uid="{AF8662C3-806E-4CF6-8668-C63E00A0A729}"/>
    <cellStyle name="Normal 5 3 4 4 3 4" xfId="31604" xr:uid="{9B29F8B9-D0B4-45B0-BBC8-179A09C7733D}"/>
    <cellStyle name="Normal 5 3 4 5" xfId="2121" xr:uid="{00000000-0005-0000-0000-000097020000}"/>
    <cellStyle name="Normal 5 3 4 5 2" xfId="4652" xr:uid="{AE4239F0-8210-40A2-B60A-C02B564418C5}"/>
    <cellStyle name="Normal 5 3 4 5 3" xfId="30201" xr:uid="{C013D1DD-471B-403F-9025-A8E80966F87F}"/>
    <cellStyle name="Normal 5 3 4 5 3 2" xfId="31345" xr:uid="{1C4CE880-E9D0-4A50-950B-816A84BF1515}"/>
    <cellStyle name="Normal 5 3 4 5 4" xfId="31541" xr:uid="{3131D79D-CA78-43D8-8AFB-AF83F6987B75}"/>
    <cellStyle name="Normal 5 3 4 6" xfId="4017" xr:uid="{CB599806-7C8A-45F6-9C5C-00B11E4887E0}"/>
    <cellStyle name="Normal 5 3 4 6 2" xfId="4688" xr:uid="{C33C1D9E-89E1-44FF-859F-F450C4814C70}"/>
    <cellStyle name="Normal 5 3 4 6 3" xfId="30319" xr:uid="{AF3B5E87-0871-4E2F-8B2C-CF43843C27F0}"/>
    <cellStyle name="Normal 5 3 4 6 3 2" xfId="31462" xr:uid="{1899F4E4-4289-40CD-8114-19BEC7B0B04B}"/>
    <cellStyle name="Normal 5 3 4 6 4" xfId="31659" xr:uid="{67082448-0D89-4D8D-8399-AD957CCFD59C}"/>
    <cellStyle name="Normal 5 3 4 7" xfId="30140" xr:uid="{C5086DE0-3D25-4310-955C-9881B5375DBB}"/>
    <cellStyle name="Normal 5 3 4 7 2" xfId="30506" xr:uid="{0691E9B7-B979-49A9-82BB-8C389DE41776}"/>
    <cellStyle name="Normal 5 3 5" xfId="2069" xr:uid="{00000000-0005-0000-0000-00008A020000}"/>
    <cellStyle name="Normal 5 3 5 2" xfId="4723" xr:uid="{FB219402-4458-4731-8217-11E2AB428DAD}"/>
    <cellStyle name="Normal 5 3 5 3" xfId="30168" xr:uid="{22C0B9B5-A215-40E0-90E4-E9BF49B6C962}"/>
    <cellStyle name="Normal 5 3 5 3 2" xfId="30508" xr:uid="{2A3E056B-8875-48CA-B07B-074ED168B004}"/>
    <cellStyle name="Normal 5 3 5 4" xfId="31508" xr:uid="{19BA7BD3-B108-41EE-8AED-7AF73153AA44}"/>
    <cellStyle name="Normal 5 3 6" xfId="30113" xr:uid="{FF7EC34F-1D03-426F-944C-8DDEC9BD14BD}"/>
    <cellStyle name="Normal 5 3 6 2" xfId="30473"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4" xr:uid="{BBB8E0E2-487A-48FB-95C7-D6B07942FE10}"/>
    <cellStyle name="Normal 5 4 3 3 3" xfId="30265" xr:uid="{077BAFD6-31C2-403C-B6C9-D7A0B0C4E389}"/>
    <cellStyle name="Normal 5 4 3 3 3 2" xfId="31408" xr:uid="{92C0E6B0-540E-4500-9E66-230FB68E0A0F}"/>
    <cellStyle name="Normal 5 4 3 3 4" xfId="31605"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3" xr:uid="{7BEF7BD9-5746-4FE3-9C2C-1E90F10823D3}"/>
    <cellStyle name="Normal 5 5 10 2 2 3" xfId="24784"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8" xr:uid="{D86CB2CB-E6BC-4EBE-8C63-9FA0944B44AD}"/>
    <cellStyle name="Normal 5 5 10 2 3 3 3" xfId="30266" xr:uid="{59D125B9-F39A-46E1-A17C-98D62824EB27}"/>
    <cellStyle name="Normal 5 5 10 2 3 3 3 2" xfId="31409" xr:uid="{E71ACD12-B317-427B-BB6C-C76E5FC66E22}"/>
    <cellStyle name="Normal 5 5 10 2 3 3 4" xfId="31606" xr:uid="{28520A92-387B-4256-98CB-37A8D127A231}"/>
    <cellStyle name="Normal 5 5 10 2 4" xfId="25772" xr:uid="{C3D50B18-259C-4014-9BCC-0D850B8A97C8}"/>
    <cellStyle name="Normal 5 5 10 3" xfId="1180" xr:uid="{00000000-0005-0000-0000-000060060000}"/>
    <cellStyle name="Normal 5 5 10 4" xfId="2962" xr:uid="{00000000-0005-0000-0000-00002C070000}"/>
    <cellStyle name="Normal 5 5 10 4 2" xfId="31297" xr:uid="{5A6D113D-41BD-4B2B-84F1-322D480A3CB5}"/>
    <cellStyle name="Normal 5 5 10 5" xfId="2124" xr:uid="{00000000-0005-0000-0000-00009E020000}"/>
    <cellStyle name="Normal 5 5 10 5 2" xfId="3790" xr:uid="{3E02F4FD-1C4C-4539-A2B7-19465E26278C}"/>
    <cellStyle name="Normal 5 5 10 5 3" xfId="30204" xr:uid="{CD6EF2D4-0244-497A-A1A2-5CB7CEACAD08}"/>
    <cellStyle name="Normal 5 5 10 5 3 2" xfId="31348" xr:uid="{F4393F33-33B7-414E-8C16-1CC9B8AEEB67}"/>
    <cellStyle name="Normal 5 5 10 5 4" xfId="31544" xr:uid="{C11D04CC-F052-44CD-9EC7-277082F56C47}"/>
    <cellStyle name="Normal 5 5 10 6" xfId="4020" xr:uid="{337F88F3-5843-4A8A-A4B2-DC8C7B59A64B}"/>
    <cellStyle name="Normal 5 5 10 6 2" xfId="4805" xr:uid="{9AEE980B-AC49-472C-ABA8-56F2FAA76E03}"/>
    <cellStyle name="Normal 5 5 10 6 3" xfId="30322" xr:uid="{0EA3F919-8FF0-462B-A82C-815D3F9A6A5F}"/>
    <cellStyle name="Normal 5 5 10 6 3 2" xfId="31465" xr:uid="{7CB46D50-7B99-484C-ABB1-4B35FE53302E}"/>
    <cellStyle name="Normal 5 5 10 6 4" xfId="31662" xr:uid="{E4914706-502A-4324-8E26-B98952712100}"/>
    <cellStyle name="Normal 5 5 10 7" xfId="30143" xr:uid="{9EC4A54E-D459-477E-95C3-D8EED714DA54}"/>
    <cellStyle name="Normal 5 5 10 7 2" xfId="30509" xr:uid="{642D08F6-4146-4DCF-BE9E-E70107F064A1}"/>
    <cellStyle name="Normal 5 5 11" xfId="1181" xr:uid="{00000000-0005-0000-0000-000061060000}"/>
    <cellStyle name="Normal 5 5 11 10" xfId="12612" xr:uid="{3695D5BB-0027-43FC-862D-FE558296E53C}"/>
    <cellStyle name="Normal 5 5 11 2" xfId="2422" xr:uid="{00000000-0005-0000-0000-00002E070000}"/>
    <cellStyle name="Normal 5 5 11 2 2" xfId="2963" xr:uid="{00000000-0005-0000-0000-00002F070000}"/>
    <cellStyle name="Normal 5 5 11 2 2 2" xfId="6127" xr:uid="{6B6DFC32-4C86-484E-9F0D-05B0CA9AFC4E}"/>
    <cellStyle name="Normal 5 5 11 2 2 2 2" xfId="28662" xr:uid="{AB134B89-BE15-45E9-8841-CE546E5E36B1}"/>
    <cellStyle name="Normal 5 5 11 2 2 2 3" xfId="15605" xr:uid="{4D39A6A8-7A7F-438F-A7D2-922C4E407832}"/>
    <cellStyle name="Normal 5 5 11 2 2 3" xfId="8058" xr:uid="{D73A85DE-8AFC-4B29-A497-15A97CDC8239}"/>
    <cellStyle name="Normal 5 5 11 2 2 3 2" xfId="18438" xr:uid="{D015D82A-5C92-43F1-A834-20DE716815CA}"/>
    <cellStyle name="Normal 5 5 11 2 2 4" xfId="10891" xr:uid="{D7F68CFE-1F16-43B1-91AF-967BDDF8B1EA}"/>
    <cellStyle name="Normal 5 5 11 2 2 4 2" xfId="21271" xr:uid="{3E5E31A2-BC10-4DEC-A3C3-1B5362DBF4E4}"/>
    <cellStyle name="Normal 5 5 11 2 2 5" xfId="22809" xr:uid="{E340BE55-C53D-4F9C-AA48-991977BA3FFB}"/>
    <cellStyle name="Normal 5 5 11 2 2 6" xfId="13468" xr:uid="{7CC0BDF1-6F6C-4746-850D-023E13317478}"/>
    <cellStyle name="Normal 5 5 11 2 3" xfId="5721" xr:uid="{9BE5C6E4-E2C9-48C3-AB52-3478219966FB}"/>
    <cellStyle name="Normal 5 5 11 2 3 2" xfId="27025" xr:uid="{B1287434-8E5C-4373-8888-488DDEEC0B6C}"/>
    <cellStyle name="Normal 5 5 11 2 3 3" xfId="27158" xr:uid="{806EAF91-4C2D-47DE-B377-2CE9A7AA0708}"/>
    <cellStyle name="Normal 5 5 11 2 3 4" xfId="15095" xr:uid="{C3B6A006-328F-418C-BB38-F69FBD755191}"/>
    <cellStyle name="Normal 5 5 11 2 4" xfId="7548" xr:uid="{415416B5-E375-4437-87B7-0758EC39A30B}"/>
    <cellStyle name="Normal 5 5 11 2 4 2" xfId="27290" xr:uid="{AEFB8BCF-F11B-45DE-9971-ECE126C5CE6F}"/>
    <cellStyle name="Normal 5 5 11 2 4 3" xfId="17928" xr:uid="{E548CEBA-9B5D-4B7E-9B3E-8136EECC299E}"/>
    <cellStyle name="Normal 5 5 11 2 5" xfId="10381" xr:uid="{B7434DEA-6F17-46AA-9E39-B50A5312E7E5}"/>
    <cellStyle name="Normal 5 5 11 2 5 2" xfId="20761" xr:uid="{FC75A6E3-5DDB-43D4-B3A6-95BBF0818C2D}"/>
    <cellStyle name="Normal 5 5 11 2 6" xfId="24106" xr:uid="{2D4EA2C9-7135-49BC-ADCE-AA5ACAC67B81}"/>
    <cellStyle name="Normal 5 5 11 2 7" xfId="12770" xr:uid="{62206668-18DB-43EA-9408-0077C7249362}"/>
    <cellStyle name="Normal 5 5 11 3" xfId="2804" xr:uid="{00000000-0005-0000-0000-000030070000}"/>
    <cellStyle name="Normal 5 5 11 3 2" xfId="6021" xr:uid="{76E518A2-B733-4064-B276-5CD1D06EB90E}"/>
    <cellStyle name="Normal 5 5 11 3 2 2" xfId="27255" xr:uid="{425BE3AF-6ED2-44EB-9844-BC4DA8F32718}"/>
    <cellStyle name="Normal 5 5 11 3 2 3" xfId="15474" xr:uid="{FFB8BC64-B790-495D-9EA9-B7745AC47F64}"/>
    <cellStyle name="Normal 5 5 11 3 3" xfId="7927" xr:uid="{4DB0E811-7A07-4B47-94C9-51910B29B70F}"/>
    <cellStyle name="Normal 5 5 11 3 3 2" xfId="18307" xr:uid="{6F54EB1A-1311-4D27-8097-8CD8D1563D00}"/>
    <cellStyle name="Normal 5 5 11 3 4" xfId="10760" xr:uid="{48B315A3-3C3E-4BEA-8461-C941A4EB87CC}"/>
    <cellStyle name="Normal 5 5 11 3 4 2" xfId="21140" xr:uid="{B930A244-317C-412E-8650-57C826C87A35}"/>
    <cellStyle name="Normal 5 5 11 3 5" xfId="22661" xr:uid="{4334BD2E-352E-42EE-A7C7-D2F9B2A11289}"/>
    <cellStyle name="Normal 5 5 11 3 6" xfId="13269" xr:uid="{604FBC59-3295-4B13-A9F1-F981AAB3DE81}"/>
    <cellStyle name="Normal 5 5 11 4" xfId="2379" xr:uid="{00000000-0005-0000-0000-00002D070000}"/>
    <cellStyle name="Normal 5 5 11 4 2" xfId="7505" xr:uid="{FCF08EC3-F309-4899-81CE-96FD1B16F63A}"/>
    <cellStyle name="Normal 5 5 11 4 2 2" xfId="25976" xr:uid="{2F8CFD30-2F39-4BF0-AA2D-0FF044118CA5}"/>
    <cellStyle name="Normal 5 5 11 4 2 3" xfId="17885" xr:uid="{04A88E33-8E60-442A-ACB4-D5B6750B17F3}"/>
    <cellStyle name="Normal 5 5 11 4 3" xfId="10338" xr:uid="{17D7B839-A0C6-4451-8C04-70D84E4DBEDC}"/>
    <cellStyle name="Normal 5 5 11 4 3 2" xfId="20718" xr:uid="{DCCB5FD8-3287-41BE-881B-BF4A28D4EB70}"/>
    <cellStyle name="Normal 5 5 11 4 4" xfId="24783" xr:uid="{9C89D61B-0979-4EE4-8EAE-4F41590389BD}"/>
    <cellStyle name="Normal 5 5 11 4 5" xfId="15052" xr:uid="{EE4A4ECD-ED50-426C-A966-AC3CA98DA575}"/>
    <cellStyle name="Normal 5 5 11 5" xfId="4021" xr:uid="{48FCAB28-1DBD-45FB-903C-24765057A287}"/>
    <cellStyle name="Normal 5 5 11 5 2" xfId="8823" xr:uid="{9DCC1B39-D915-4DEC-98C8-9A4B33B982B5}"/>
    <cellStyle name="Normal 5 5 11 5 2 2" xfId="19203" xr:uid="{3836725B-8785-4F07-A102-D6BA5B9BBB56}"/>
    <cellStyle name="Normal 5 5 11 5 3" xfId="11656" xr:uid="{9912C377-C28E-4D27-BE9A-6F6221DE7E31}"/>
    <cellStyle name="Normal 5 5 11 5 3 2" xfId="22036" xr:uid="{E4CC2B2D-5B99-4DD1-8C43-1C4FEE8F706D}"/>
    <cellStyle name="Normal 5 5 11 5 4" xfId="27258" xr:uid="{E1C89664-C2E8-43E4-9FBC-FFE5060CDD3E}"/>
    <cellStyle name="Normal 5 5 11 5 5" xfId="16370" xr:uid="{17B663D9-77B7-4F71-B339-7819DE68ED7F}"/>
    <cellStyle name="Normal 5 5 11 6" xfId="5347" xr:uid="{8A7CB6DC-62A6-4A41-BD63-39B130266C07}"/>
    <cellStyle name="Normal 5 5 11 6 2" xfId="14645" xr:uid="{8502C43C-794E-4B6F-B67D-BD0D4D682ECE}"/>
    <cellStyle name="Normal 5 5 11 7" xfId="7098" xr:uid="{75D9ED91-7E43-489A-A8B4-89D35DF5508A}"/>
    <cellStyle name="Normal 5 5 11 7 2" xfId="17478" xr:uid="{D3798922-15BD-4391-B2DB-2869E632F67C}"/>
    <cellStyle name="Normal 5 5 11 8" xfId="9931" xr:uid="{C9B053E7-DAD6-4D4E-AF63-D9C4E93DF7D7}"/>
    <cellStyle name="Normal 5 5 11 8 2" xfId="20311" xr:uid="{6D49E5DE-4DD4-4781-A18A-ECEDA2030118}"/>
    <cellStyle name="Normal 5 5 11 9" xfId="24224" xr:uid="{7F2AEEC7-788B-48EF-8D12-1F317B985EA8}"/>
    <cellStyle name="Normal 5 5 12" xfId="1182" xr:uid="{00000000-0005-0000-0000-000062060000}"/>
    <cellStyle name="Normal 5 5 12 2" xfId="1183" xr:uid="{00000000-0005-0000-0000-000063060000}"/>
    <cellStyle name="Normal 5 5 12 2 2" xfId="25906" xr:uid="{ACDBEB07-C175-4F8A-AF35-7A83D073F597}"/>
    <cellStyle name="Normal 5 5 12 2 2 2" xfId="27058" xr:uid="{73488BCF-2C51-42DE-9E58-72168444506D}"/>
    <cellStyle name="Normal 5 5 12 2 2 3" xfId="31493" xr:uid="{8C768011-0350-4625-9C22-6E5BAC343524}"/>
    <cellStyle name="Normal 5 5 12 2 2 4" xfId="31303" xr:uid="{4E92DD05-9DE3-47E0-9C33-4A23B380A4BC}"/>
    <cellStyle name="Normal 5 5 12 2 3" xfId="27499" xr:uid="{C60B8A07-C87E-417E-81F5-A75D4AE0518D}"/>
    <cellStyle name="Normal 5 5 12 2 4" xfId="27363" xr:uid="{FCABEA70-D790-4657-BF9A-CD1687570BD1}"/>
    <cellStyle name="Normal 5 5 12 2 5" xfId="31252" xr:uid="{29DBD238-5483-4789-AB60-4DC6E160D543}"/>
    <cellStyle name="Normal 5 5 12 3" xfId="1184" xr:uid="{00000000-0005-0000-0000-000064060000}"/>
    <cellStyle name="Normal 5 5 12 3 2" xfId="1185" xr:uid="{00000000-0005-0000-0000-000065060000}"/>
    <cellStyle name="Normal 5 5 12 3 2 2" xfId="7099" xr:uid="{7DC8D161-DB25-42F7-A675-B9ABA09E6623}"/>
    <cellStyle name="Normal 5 5 12 3 2 2 2" xfId="17479" xr:uid="{CB8E9133-3D83-4494-9F60-E776A3EA70F0}"/>
    <cellStyle name="Normal 5 5 12 3 2 3" xfId="9932" xr:uid="{75CD5C8B-75F0-4E18-B7D2-91830223CFAA}"/>
    <cellStyle name="Normal 5 5 12 3 2 3 2" xfId="20312" xr:uid="{4A077567-9598-4D3C-9AEB-03C07E8EA24F}"/>
    <cellStyle name="Normal 5 5 12 3 2 4" xfId="25580" xr:uid="{DBCD1220-8789-4BF8-809A-A3A65496A92B}"/>
    <cellStyle name="Normal 5 5 12 3 2 5" xfId="14646" xr:uid="{A45105C8-7446-4B1D-BB0F-E6E66EEAF4EB}"/>
    <cellStyle name="Normal 5 5 12 3 3" xfId="3773" xr:uid="{D3491984-6149-4A4F-97CA-96AC04F0A2CD}"/>
    <cellStyle name="Normal 5 5 12 3 3 2" xfId="4806" xr:uid="{62869006-B692-4B88-AA1D-967FD650D28C}"/>
    <cellStyle name="Normal 5 5 12 3 3 3" xfId="30294" xr:uid="{0809AC62-F3B7-493F-BB49-1E9941AC2340}"/>
    <cellStyle name="Normal 5 5 12 3 3 3 2" xfId="31437" xr:uid="{7019EB67-3295-429D-8D0F-44B17EE0D105}"/>
    <cellStyle name="Normal 5 5 12 3 3 4" xfId="31634" xr:uid="{7ED5B869-69B2-431F-9CC3-F41F5D450414}"/>
    <cellStyle name="Normal 5 5 12 3 4" xfId="24795" xr:uid="{EC1A1E87-7558-46ED-8398-DDED782A19A9}"/>
    <cellStyle name="Normal 5 5 12 4" xfId="1186" xr:uid="{00000000-0005-0000-0000-000066060000}"/>
    <cellStyle name="Normal 5 5 12 4 2" xfId="2012" xr:uid="{00000000-0005-0000-0000-000067060000}"/>
    <cellStyle name="Normal 5 5 12 4 2 2" xfId="28244" xr:uid="{C0C981C0-058E-4026-91E4-71DD03B00545}"/>
    <cellStyle name="Normal 5 5 12 4 2 3" xfId="27487" xr:uid="{1A5E8FF4-C6F3-4045-99D5-5EFB1C02A4ED}"/>
    <cellStyle name="Normal 5 5 12 4 3" xfId="3743" xr:uid="{00000000-0005-0000-0000-0000CD050000}"/>
    <cellStyle name="Normal 5 5 12 4 3 2" xfId="4731" xr:uid="{D383C0AB-15AA-4183-8653-F3BF4C9DCA49}"/>
    <cellStyle name="Normal 5 5 12 4 3 3" xfId="30267" xr:uid="{0A57DE32-6FA3-493D-BCD5-EF945C4BCD4C}"/>
    <cellStyle name="Normal 5 5 12 4 3 3 2" xfId="31410" xr:uid="{8D615E02-7AB1-47B9-B5C0-EFCC16FE5595}"/>
    <cellStyle name="Normal 5 5 12 4 3 4" xfId="31607" xr:uid="{333049E4-D2E4-478B-A9A7-397D8F1AD60F}"/>
    <cellStyle name="Normal 5 5 12 4 4" xfId="23738" xr:uid="{584E66C2-83BD-4415-897A-413EAACEC637}"/>
    <cellStyle name="Normal 5 5 12 4 5" xfId="23069" xr:uid="{445314E8-3702-42F9-96C4-4F1E3E1FC2C9}"/>
    <cellStyle name="Normal 5 5 12 4 6" xfId="26120" xr:uid="{972A4539-7000-4879-8DC1-AC3C9DAB57C7}"/>
    <cellStyle name="Normal 5 5 12 5" xfId="1187" xr:uid="{00000000-0005-0000-0000-000068060000}"/>
    <cellStyle name="Normal 5 5 12 5 2" xfId="26127" xr:uid="{0C3713C4-0CF4-45B5-BE60-F039348800A1}"/>
    <cellStyle name="Normal 5 5 12 5 3" xfId="26555" xr:uid="{46B5948C-5A50-4947-9B43-BD3926155E12}"/>
    <cellStyle name="Normal 5 5 12 6" xfId="2013" xr:uid="{00000000-0005-0000-0000-000069060000}"/>
    <cellStyle name="Normal 5 5 12 6 2" xfId="25718" xr:uid="{6E76D09D-B907-43F5-8545-1CFD81722536}"/>
    <cellStyle name="Normal 5 5 12 6 3" xfId="24484" xr:uid="{D6BD1202-D166-4806-99B6-7721F3E5DC6E}"/>
    <cellStyle name="Normal 5 5 12 6 4" xfId="30396" xr:uid="{A373ECD6-01CF-4482-A92D-8D307049E070}"/>
    <cellStyle name="Normal 5 5 12 7" xfId="2134" xr:uid="{00000000-0005-0000-0000-0000A1020000}"/>
    <cellStyle name="Normal 5 5 12 7 2" xfId="4819" xr:uid="{933CD350-3DDB-4FFC-B65F-DBC9B5AC6FAA}"/>
    <cellStyle name="Normal 5 5 12 7 3" xfId="30214" xr:uid="{827A0F38-C1A0-4EEE-9A2A-D5F26A0F3BC4}"/>
    <cellStyle name="Normal 5 5 12 7 3 2" xfId="31358" xr:uid="{12077E98-D42B-4C46-B42E-477CDA1BC168}"/>
    <cellStyle name="Normal 5 5 12 7 4" xfId="31554" xr:uid="{ED0A659F-49C6-47AD-A8E9-D609C6FE0B98}"/>
    <cellStyle name="Normal 5 5 12 8" xfId="4040" xr:uid="{339DDFF4-B60C-4AB4-A281-8CA03C0100FF}"/>
    <cellStyle name="Normal 5 5 12 8 2" xfId="4817" xr:uid="{7550A7D3-C1EF-43A3-A121-A8E9FC3C1D0F}"/>
    <cellStyle name="Normal 5 5 12 8 3" xfId="30331" xr:uid="{D7DBAFC5-F908-4480-B7AC-0D36D243E461}"/>
    <cellStyle name="Normal 5 5 12 8 3 2" xfId="30467" xr:uid="{008082A2-179F-4EAE-9BED-194B26EA3013}"/>
    <cellStyle name="Normal 5 5 12 8 4" xfId="31671" xr:uid="{958C0CF7-489D-4DFD-AFD0-0923A7F799E9}"/>
    <cellStyle name="Normal 5 5 12 9" xfId="25795" xr:uid="{E3CEE472-2575-4086-9B70-8587E190341C}"/>
    <cellStyle name="Normal 5 5 12 9 2" xfId="26400" xr:uid="{EE6D3784-0C10-40B4-B5A5-246641421871}"/>
    <cellStyle name="Normal 5 5 12 9 3" xfId="31165" xr:uid="{1A4271D5-26B0-4441-8D15-E29ECA5F4D9D}"/>
    <cellStyle name="Normal 5 5 13" xfId="1188" xr:uid="{00000000-0005-0000-0000-00006A060000}"/>
    <cellStyle name="Normal 5 5 13 2" xfId="4557" xr:uid="{38105DB8-0B13-45DB-93CB-A7A2B7B10682}"/>
    <cellStyle name="Normal 5 5 13 2 2" xfId="9328" xr:uid="{0F5DC92B-D17F-4932-B880-4EB216E0BB19}"/>
    <cellStyle name="Normal 5 5 13 2 2 2" xfId="29303" xr:uid="{A528E6A3-E5CF-41CD-8A5A-85D9B57ECB1A}"/>
    <cellStyle name="Normal 5 5 13 2 2 3" xfId="19708" xr:uid="{B187A614-F1FD-4C04-8325-25B84F0A4B75}"/>
    <cellStyle name="Normal 5 5 13 2 3" xfId="12161" xr:uid="{7CDD758D-F939-4E92-9942-827284B6582E}"/>
    <cellStyle name="Normal 5 5 13 2 3 2" xfId="22541" xr:uid="{15B03982-7DF5-45B6-B4D5-42116C944D4D}"/>
    <cellStyle name="Normal 5 5 13 2 4" xfId="23763" xr:uid="{1C157A74-79B0-4AE9-B1C8-C0BCC2BE83BE}"/>
    <cellStyle name="Normal 5 5 13 2 5" xfId="16875" xr:uid="{039AE286-CAD9-40EC-9813-C989AE274BDE}"/>
    <cellStyle name="Normal 5 5 13 3" xfId="5348" xr:uid="{5A847891-704E-4D1C-A49B-5183AFA3F5F8}"/>
    <cellStyle name="Normal 5 5 13 3 2" xfId="25717" xr:uid="{BA89B0B9-DB42-4CE7-A4A3-ECE24486E886}"/>
    <cellStyle name="Normal 5 5 13 3 3" xfId="25873" xr:uid="{45F60256-2B71-41F7-8537-374E0F6D4207}"/>
    <cellStyle name="Normal 5 5 13 3 4" xfId="14647" xr:uid="{5CE4162D-AD48-4C0F-BA62-B934F4EA9B59}"/>
    <cellStyle name="Normal 5 5 13 4" xfId="7100" xr:uid="{9A900B08-9AE9-41AC-BA20-2AA538F9927D}"/>
    <cellStyle name="Normal 5 5 13 4 2" xfId="22947" xr:uid="{97C5DAE0-DA9C-4F0F-BCD1-117901AE5D5C}"/>
    <cellStyle name="Normal 5 5 13 4 3" xfId="27064" xr:uid="{D13F99A1-37DD-4A26-B175-7EDE3659B42B}"/>
    <cellStyle name="Normal 5 5 13 4 4" xfId="17480" xr:uid="{5AED7AF1-2763-4797-82AA-CF475C5E3EE4}"/>
    <cellStyle name="Normal 5 5 13 5" xfId="9933" xr:uid="{18FE5CF4-E9A5-4356-8158-B3F8919FD961}"/>
    <cellStyle name="Normal 5 5 13 5 2" xfId="29432" xr:uid="{5879B14D-2429-4E4A-9882-196F79DE5875}"/>
    <cellStyle name="Normal 5 5 13 5 3" xfId="20313" xr:uid="{0267A0D3-C892-4DAA-A391-47195DB4C23E}"/>
    <cellStyle name="Normal 5 5 13 6" xfId="24213" xr:uid="{6BA6356E-FEFE-4288-B90B-406AF9C7B10D}"/>
    <cellStyle name="Normal 5 5 13 7" xfId="13966" xr:uid="{9949E944-6653-48A5-B6AF-827C31A6C8F2}"/>
    <cellStyle name="Normal 5 5 13 8" xfId="31251"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6" xr:uid="{38D387F4-79B0-4AC8-8B84-16D0B67DE4C8}"/>
    <cellStyle name="Normal 5 5 14 3 2 2" xfId="28466" xr:uid="{8C94C9FE-AE2A-4793-A8B8-55E759787D53}"/>
    <cellStyle name="Normal 5 5 14 3 3" xfId="26888" xr:uid="{B149FF73-7C82-4791-B193-8AF6ACE56154}"/>
    <cellStyle name="Normal 5 5 14 3 4" xfId="30268" xr:uid="{D54B79A8-5499-4F5C-A60A-015D6BE65FD9}"/>
    <cellStyle name="Normal 5 5 14 3 4 2" xfId="31411" xr:uid="{575483AF-AA95-4D48-B584-5A9993226AA8}"/>
    <cellStyle name="Normal 5 5 14 3 5" xfId="31608" xr:uid="{14E7F71F-AA9C-4825-9092-BF0C8A1EFF2F}"/>
    <cellStyle name="Normal 5 5 14 4" xfId="28547" xr:uid="{11F1C702-C94E-40E4-AA7E-C36BBAF97840}"/>
    <cellStyle name="Normal 5 5 15" xfId="2440" xr:uid="{00000000-0005-0000-0000-000035070000}"/>
    <cellStyle name="Normal 5 5 15 2" xfId="5734" xr:uid="{7DB3CBEA-D902-42B2-B26F-9421550EC6CD}"/>
    <cellStyle name="Normal 5 5 15 2 2" xfId="27302" xr:uid="{F2621A6C-0918-4A36-97E3-78A546121BE8}"/>
    <cellStyle name="Normal 5 5 15 2 3" xfId="15111" xr:uid="{05B98610-ECCC-4335-8398-4FB0B93CE0B1}"/>
    <cellStyle name="Normal 5 5 15 3" xfId="7564" xr:uid="{35D911EE-CA73-4C5D-9B99-8E5C459EE06E}"/>
    <cellStyle name="Normal 5 5 15 3 2" xfId="17944" xr:uid="{38B158EE-2C47-4BA9-93C3-58BBE1E0AD96}"/>
    <cellStyle name="Normal 5 5 15 4" xfId="10397" xr:uid="{5DEE6F7F-8E03-4FC8-9594-1274073636D5}"/>
    <cellStyle name="Normal 5 5 15 4 2" xfId="20777" xr:uid="{9D104917-06C4-40D3-830F-73A016A7D825}"/>
    <cellStyle name="Normal 5 5 15 5" xfId="24793" xr:uid="{98197A97-5624-49B2-8B85-1F5369343C3E}"/>
    <cellStyle name="Normal 5 5 15 6" xfId="12826" xr:uid="{25B2FA1F-E539-4D97-AD51-FB2C4B7972FE}"/>
    <cellStyle name="Normal 5 5 16" xfId="2170" xr:uid="{00000000-0005-0000-0000-000028070000}"/>
    <cellStyle name="Normal 5 5 16 2" xfId="7296" xr:uid="{E92BBBE8-8A65-484D-9CC1-3D51172C4C28}"/>
    <cellStyle name="Normal 5 5 16 2 2" xfId="28152" xr:uid="{A3A849C5-5574-4D15-95F8-4036D0CDEF59}"/>
    <cellStyle name="Normal 5 5 16 2 3" xfId="17676" xr:uid="{09A459B7-30EB-40B8-87C5-77F00D92A2FA}"/>
    <cellStyle name="Normal 5 5 16 3" xfId="10129" xr:uid="{F0A238C6-4582-4CBB-BADA-A9399A706E74}"/>
    <cellStyle name="Normal 5 5 16 3 2" xfId="20509" xr:uid="{334612D8-071C-4D16-88C2-0DED4F515CFC}"/>
    <cellStyle name="Normal 5 5 16 4" xfId="22844" xr:uid="{73C69CF9-2844-4024-B796-ADEC93F6100C}"/>
    <cellStyle name="Normal 5 5 16 5" xfId="14843" xr:uid="{0D04833F-70A4-4B17-A011-739F53913398}"/>
    <cellStyle name="Normal 5 5 17" xfId="2123" xr:uid="{00000000-0005-0000-0000-00009D020000}"/>
    <cellStyle name="Normal 5 5 17 2" xfId="4710" xr:uid="{1F0EAC01-3B78-43E3-B983-74B1E0899491}"/>
    <cellStyle name="Normal 5 5 17 2 2" xfId="28528" xr:uid="{9F244A23-EF37-4CA3-9C32-8399EE7045C9}"/>
    <cellStyle name="Normal 5 5 17 3" xfId="27862" xr:uid="{94C316B2-9303-4343-AB75-17DFAF12E21D}"/>
    <cellStyle name="Normal 5 5 17 4" xfId="30203" xr:uid="{36B20FD2-E384-4E2C-943F-B6158FB818DE}"/>
    <cellStyle name="Normal 5 5 17 4 2" xfId="31347" xr:uid="{5F08F1D5-89EB-4C5D-BB57-1B880E6EB770}"/>
    <cellStyle name="Normal 5 5 17 5" xfId="31543" xr:uid="{3B55F720-3305-4D8B-B69F-321B180500C4}"/>
    <cellStyle name="Normal 5 5 18" xfId="4019" xr:uid="{F3938208-EDFC-4F17-ABB5-42A544677995}"/>
    <cellStyle name="Normal 5 5 18 2" xfId="4810" xr:uid="{F76BFFF7-F65C-4C10-94AE-340164E71EC1}"/>
    <cellStyle name="Normal 5 5 18 3" xfId="30321" xr:uid="{3F8752F1-9A5A-4A0A-9B43-2AF1C30DFDF6}"/>
    <cellStyle name="Normal 5 5 18 3 2" xfId="31464" xr:uid="{0CEB44F4-8608-49C7-AFD9-B308A93AF5D4}"/>
    <cellStyle name="Normal 5 5 18 4" xfId="31661" xr:uid="{67F64D7D-87AA-4672-BBA5-A417E15A374F}"/>
    <cellStyle name="Normal 5 5 19" xfId="24510" xr:uid="{2A1B3C75-EDBD-4134-9FA6-33FD8035DA32}"/>
    <cellStyle name="Normal 5 5 2" xfId="1191" xr:uid="{00000000-0005-0000-0000-00006D060000}"/>
    <cellStyle name="Normal 5 5 2 10" xfId="26256" xr:uid="{5DE0041A-A395-4337-A4C4-595A0109A733}"/>
    <cellStyle name="Normal 5 5 2 11" xfId="27201" xr:uid="{576765FF-1DD2-4048-9596-D0B7D8E5602E}"/>
    <cellStyle name="Normal 5 5 2 12" xfId="12424" xr:uid="{362E694F-978F-4355-B29B-573EACCA035C}"/>
    <cellStyle name="Normal 5 5 2 2" xfId="1192" xr:uid="{00000000-0005-0000-0000-00006E060000}"/>
    <cellStyle name="Normal 5 5 2 2 10" xfId="7101" xr:uid="{B0B4E6F4-CC37-40E9-80EA-BED5690BE15D}"/>
    <cellStyle name="Normal 5 5 2 2 10 2" xfId="17481" xr:uid="{2E4C73EB-3E1A-4761-96CA-1DE9565E7346}"/>
    <cellStyle name="Normal 5 5 2 2 11" xfId="9934" xr:uid="{F88CE84F-A75A-405A-85F5-7077666D2DA0}"/>
    <cellStyle name="Normal 5 5 2 2 11 2" xfId="20314" xr:uid="{7BAFE316-3944-4915-8BE3-1A5642390C24}"/>
    <cellStyle name="Normal 5 5 2 2 12" xfId="24557" xr:uid="{DB9B9E18-2DAE-4360-A9FC-C823D4674C38}"/>
    <cellStyle name="Normal 5 5 2 2 13" xfId="12484" xr:uid="{C15E1874-5A7B-419B-A795-ECC2719E4B4E}"/>
    <cellStyle name="Normal 5 5 2 2 2" xfId="1193" xr:uid="{00000000-0005-0000-0000-00006F060000}"/>
    <cellStyle name="Normal 5 5 2 2 2 10" xfId="9935" xr:uid="{F46A6A26-8631-4AEC-8C24-F217A2A7B3F9}"/>
    <cellStyle name="Normal 5 5 2 2 2 10 2" xfId="20315" xr:uid="{0F1B2E8D-661B-421F-A428-2548615D2947}"/>
    <cellStyle name="Normal 5 5 2 2 2 11" xfId="22902" xr:uid="{0ACF97C6-F5AF-4F36-A2CC-B0340721807C}"/>
    <cellStyle name="Normal 5 5 2 2 2 12" xfId="12613" xr:uid="{1A299909-22DC-4007-AC4D-C1AE15C09573}"/>
    <cellStyle name="Normal 5 5 2 2 2 2" xfId="2806" xr:uid="{00000000-0005-0000-0000-000039070000}"/>
    <cellStyle name="Normal 5 5 2 2 2 2 2" xfId="3399" xr:uid="{00000000-0005-0000-0000-00003A070000}"/>
    <cellStyle name="Normal 5 5 2 2 2 2 2 2" xfId="6456" xr:uid="{B693116F-FEF4-432D-A5BF-701A0649DF30}"/>
    <cellStyle name="Normal 5 5 2 2 2 2 2 2 2" xfId="27807" xr:uid="{004B866A-C76F-45A8-808C-C75755EC1086}"/>
    <cellStyle name="Normal 5 5 2 2 2 2 2 2 3" xfId="26534" xr:uid="{5EEAA4AB-3C3E-4C53-A277-A707876DE5EC}"/>
    <cellStyle name="Normal 5 5 2 2 2 2 2 2 4" xfId="16025" xr:uid="{C3ACAFC0-D7C2-42C7-B4DB-7ED8EAC47E68}"/>
    <cellStyle name="Normal 5 5 2 2 2 2 2 3" xfId="8478" xr:uid="{17E6980B-06A1-43B6-BE43-611354CBBEB0}"/>
    <cellStyle name="Normal 5 5 2 2 2 2 2 3 2" xfId="28924" xr:uid="{2BA3EE89-B748-4827-8F21-A2E506D72BC1}"/>
    <cellStyle name="Normal 5 5 2 2 2 2 2 3 3" xfId="18858" xr:uid="{230430B1-9100-4B76-B9BD-F64508174F52}"/>
    <cellStyle name="Normal 5 5 2 2 2 2 2 4" xfId="11311" xr:uid="{ED3C4ACD-C51D-4BCF-A4E8-96036E058BC2}"/>
    <cellStyle name="Normal 5 5 2 2 2 2 2 4 2" xfId="21691" xr:uid="{C080D9CA-17F9-461C-BB69-7B4915B83AEE}"/>
    <cellStyle name="Normal 5 5 2 2 2 2 2 5" xfId="25283" xr:uid="{7EECCA54-9783-4BBF-8C42-BADB856D8B4F}"/>
    <cellStyle name="Normal 5 5 2 2 2 2 2 6" xfId="13968" xr:uid="{EACC5766-D3D6-44EE-B595-1F5883978ED0}"/>
    <cellStyle name="Normal 5 5 2 2 2 2 3" xfId="4356" xr:uid="{42FF46A1-3943-4358-A655-8294E62CEED5}"/>
    <cellStyle name="Normal 5 5 2 2 2 2 3 2" xfId="9127" xr:uid="{45B9D55E-2186-44A0-B273-E1A0BC1506FA}"/>
    <cellStyle name="Normal 5 5 2 2 2 2 3 2 2" xfId="29170" xr:uid="{1140FD3F-198E-4BE1-8F06-A8CC335DBE44}"/>
    <cellStyle name="Normal 5 5 2 2 2 2 3 2 3" xfId="19507" xr:uid="{D17F7F4F-1A46-4910-97EE-82CDCD2E107F}"/>
    <cellStyle name="Normal 5 5 2 2 2 2 3 3" xfId="11960" xr:uid="{EFE23553-F273-457E-8C06-1E2A03F6FE27}"/>
    <cellStyle name="Normal 5 5 2 2 2 2 3 3 2" xfId="22340" xr:uid="{6CADACF1-9D51-44A3-9B24-E581EC859066}"/>
    <cellStyle name="Normal 5 5 2 2 2 2 3 4" xfId="23123" xr:uid="{B72063E7-D175-445C-9430-BB26FE783578}"/>
    <cellStyle name="Normal 5 5 2 2 2 2 3 5" xfId="16674" xr:uid="{255421F1-8B49-49EF-B50C-7FEA55A0C4D7}"/>
    <cellStyle name="Normal 5 5 2 2 2 2 4" xfId="6023" xr:uid="{7E2B3A4D-18A7-41AE-9703-8F1DD1C41124}"/>
    <cellStyle name="Normal 5 5 2 2 2 2 4 2" xfId="26661" xr:uid="{F952BBFA-15EB-48C0-894C-CF0A26F279D2}"/>
    <cellStyle name="Normal 5 5 2 2 2 2 4 3" xfId="15476" xr:uid="{3DA3D78E-B3D0-4042-BBF9-EADB3DB9540E}"/>
    <cellStyle name="Normal 5 5 2 2 2 2 5" xfId="7929" xr:uid="{028A5E22-1E60-4C6D-B1A8-9DE76CBD3299}"/>
    <cellStyle name="Normal 5 5 2 2 2 2 5 2" xfId="18309" xr:uid="{5B658F29-19A3-4C8F-8C89-874C7FC593B0}"/>
    <cellStyle name="Normal 5 5 2 2 2 2 6" xfId="10762" xr:uid="{39021503-6D23-4026-AADD-CEECF31F2E18}"/>
    <cellStyle name="Normal 5 5 2 2 2 2 6 2" xfId="21142" xr:uid="{79DF7F93-3D36-4E82-B3C2-21FBC05247DD}"/>
    <cellStyle name="Normal 5 5 2 2 2 2 7" xfId="23800" xr:uid="{B54B0BB9-E6CF-4A46-9F3A-B3E751558D28}"/>
    <cellStyle name="Normal 5 5 2 2 2 2 8" xfId="13271" xr:uid="{C4529065-302D-4BBB-8DEA-0825232BFC5B}"/>
    <cellStyle name="Normal 5 5 2 2 2 3" xfId="3400" xr:uid="{00000000-0005-0000-0000-00003B070000}"/>
    <cellStyle name="Normal 5 5 2 2 2 3 2" xfId="4558" xr:uid="{5061FD9F-2244-4556-BA81-017209E54E57}"/>
    <cellStyle name="Normal 5 5 2 2 2 3 2 2" xfId="9329" xr:uid="{63D3143B-3A50-4839-B294-F3935BB8C913}"/>
    <cellStyle name="Normal 5 5 2 2 2 3 2 2 2" xfId="29304" xr:uid="{9C4F8361-A348-40D6-BDC8-184E1ED0AEEB}"/>
    <cellStyle name="Normal 5 5 2 2 2 3 2 2 3" xfId="19709" xr:uid="{2232B086-86C9-44E8-ACC9-F05AE9E85F48}"/>
    <cellStyle name="Normal 5 5 2 2 2 3 2 3" xfId="12162" xr:uid="{F278D5A6-BB19-4A71-909D-4B185E053A15}"/>
    <cellStyle name="Normal 5 5 2 2 2 3 2 3 2" xfId="22542" xr:uid="{FF77EDCE-32AF-4B79-86CC-5D0FC410DFDE}"/>
    <cellStyle name="Normal 5 5 2 2 2 3 2 4" xfId="28115" xr:uid="{21DB635F-914E-44BB-A5BA-96824586B764}"/>
    <cellStyle name="Normal 5 5 2 2 2 3 2 5" xfId="16876" xr:uid="{DA1DE3AE-D369-465E-B70F-9C5DCCD86772}"/>
    <cellStyle name="Normal 5 5 2 2 2 3 3" xfId="6457" xr:uid="{6C9958EC-64CD-4EFE-AD25-5341EAC58E19}"/>
    <cellStyle name="Normal 5 5 2 2 2 3 3 2" xfId="26306" xr:uid="{10785CCF-BC71-459D-8435-C52D33AD31DA}"/>
    <cellStyle name="Normal 5 5 2 2 2 3 3 3" xfId="16026" xr:uid="{2AC0485A-BBA8-4B3B-8289-888B36D3D1A8}"/>
    <cellStyle name="Normal 5 5 2 2 2 3 4" xfId="8479" xr:uid="{35104300-7B7B-4930-AA22-97CBEA0E597A}"/>
    <cellStyle name="Normal 5 5 2 2 2 3 4 2" xfId="18859" xr:uid="{BCD25388-0DE1-4453-B0E2-7C53AEE133CA}"/>
    <cellStyle name="Normal 5 5 2 2 2 3 5" xfId="11312" xr:uid="{7B72F5E2-F4A0-4DAF-A072-8BB8EE9CF698}"/>
    <cellStyle name="Normal 5 5 2 2 2 3 5 2" xfId="21692" xr:uid="{4A7BD036-C2BA-45A6-87CB-029FEA504C56}"/>
    <cellStyle name="Normal 5 5 2 2 2 3 6" xfId="25115" xr:uid="{82B60B71-A98F-4867-B481-3777DF42A92A}"/>
    <cellStyle name="Normal 5 5 2 2 2 3 7" xfId="13969" xr:uid="{CDB8CBB4-B877-4130-B85B-07A03F751A31}"/>
    <cellStyle name="Normal 5 5 2 2 2 4" xfId="3398" xr:uid="{00000000-0005-0000-0000-00003C070000}"/>
    <cellStyle name="Normal 5 5 2 2 2 4 2" xfId="6455" xr:uid="{65CAC8DB-A56D-46C3-87F9-F4F75AAA66E8}"/>
    <cellStyle name="Normal 5 5 2 2 2 4 2 2" xfId="26021" xr:uid="{17070FC0-3C6C-4245-8F38-027CA186084B}"/>
    <cellStyle name="Normal 5 5 2 2 2 4 2 3" xfId="16024" xr:uid="{ECC0695D-BED6-47AA-9185-A5C5234CEBF3}"/>
    <cellStyle name="Normal 5 5 2 2 2 4 3" xfId="8477" xr:uid="{14C93518-D0C9-4908-BAB1-9DCD1EEEA571}"/>
    <cellStyle name="Normal 5 5 2 2 2 4 3 2" xfId="18857" xr:uid="{ECDDFA73-36FF-49D5-82B7-03A53E73BDAB}"/>
    <cellStyle name="Normal 5 5 2 2 2 4 4" xfId="11310" xr:uid="{8B1E5D26-8A8D-4AC7-9715-3F1243DFF57E}"/>
    <cellStyle name="Normal 5 5 2 2 2 4 4 2" xfId="21690" xr:uid="{344B6013-3AA0-45E1-85B1-D40B03FD4C40}"/>
    <cellStyle name="Normal 5 5 2 2 2 4 5" xfId="24506" xr:uid="{5CB2466F-53D5-49FA-A5CA-E50A3B9646E6}"/>
    <cellStyle name="Normal 5 5 2 2 2 4 6" xfId="13967" xr:uid="{C763E544-01F0-4302-8299-E43E37CE24BA}"/>
    <cellStyle name="Normal 5 5 2 2 2 5" xfId="2650" xr:uid="{00000000-0005-0000-0000-00003D070000}"/>
    <cellStyle name="Normal 5 5 2 2 2 5 2" xfId="5911" xr:uid="{E9B39E86-C76E-4FBD-A137-EE230CDA99AC}"/>
    <cellStyle name="Normal 5 5 2 2 2 5 2 2" xfId="26217" xr:uid="{691A211D-DDC5-4CF4-9FFE-159D307D29B3}"/>
    <cellStyle name="Normal 5 5 2 2 2 5 2 3" xfId="15321" xr:uid="{855B6DC1-1534-436D-91E0-D2640689A3F2}"/>
    <cellStyle name="Normal 5 5 2 2 2 5 3" xfId="7774" xr:uid="{60B7B1BA-B192-4DB5-8FB7-5B1053A8F3F3}"/>
    <cellStyle name="Normal 5 5 2 2 2 5 3 2" xfId="18154" xr:uid="{EC3B7F3F-BCF3-470D-9D43-126F2EB40004}"/>
    <cellStyle name="Normal 5 5 2 2 2 5 4" xfId="10607" xr:uid="{531C608E-CD0C-4B40-BC39-F0CCB15B2BDB}"/>
    <cellStyle name="Normal 5 5 2 2 2 5 4 2" xfId="20987" xr:uid="{29A04457-3328-4866-8B61-39382E330D84}"/>
    <cellStyle name="Normal 5 5 2 2 2 5 5" xfId="25346" xr:uid="{FA1D4321-F923-4174-B5D0-070FD482717B}"/>
    <cellStyle name="Normal 5 5 2 2 2 5 6" xfId="13049" xr:uid="{414A8D75-BE7B-45D4-8C3A-A99EAB138365}"/>
    <cellStyle name="Normal 5 5 2 2 2 6" xfId="2380" xr:uid="{00000000-0005-0000-0000-000038070000}"/>
    <cellStyle name="Normal 5 5 2 2 2 6 2" xfId="7506" xr:uid="{A1858BD0-3E6E-4D42-83BF-145C6C4D43DF}"/>
    <cellStyle name="Normal 5 5 2 2 2 6 2 2" xfId="17886" xr:uid="{FACD421A-A9BB-4B7F-906E-07EE7C2EF2B8}"/>
    <cellStyle name="Normal 5 5 2 2 2 6 3" xfId="10339" xr:uid="{6D389701-D329-41F9-BFEA-4C1354AC4875}"/>
    <cellStyle name="Normal 5 5 2 2 2 6 3 2" xfId="20719" xr:uid="{F1A12A08-1164-4488-A8B4-F6266E11AB30}"/>
    <cellStyle name="Normal 5 5 2 2 2 6 4" xfId="24990" xr:uid="{67298546-BF93-45C6-AFAE-B9A60F49A89F}"/>
    <cellStyle name="Normal 5 5 2 2 2 6 5" xfId="15053" xr:uid="{23599E62-A5C5-4F45-A758-20E3649CEB60}"/>
    <cellStyle name="Normal 5 5 2 2 2 7" xfId="4052" xr:uid="{EC54DFC6-9A1E-4C42-8373-D8A0D006B582}"/>
    <cellStyle name="Normal 5 5 2 2 2 7 2" xfId="8837" xr:uid="{F198D4A2-3B39-49A2-8553-811CD5569DB0}"/>
    <cellStyle name="Normal 5 5 2 2 2 7 2 2" xfId="19217" xr:uid="{695B1472-84E2-4093-ABA0-2537DF9ADA20}"/>
    <cellStyle name="Normal 5 5 2 2 2 7 3" xfId="11670" xr:uid="{358B6E7B-0337-430F-9A6B-737BE1E2DA12}"/>
    <cellStyle name="Normal 5 5 2 2 2 7 3 2" xfId="22050" xr:uid="{B5C359F9-33D3-4677-911E-4FBEB3C90639}"/>
    <cellStyle name="Normal 5 5 2 2 2 7 4" xfId="16384" xr:uid="{2F36583D-13FE-480E-AFDA-6739E674159F}"/>
    <cellStyle name="Normal 5 5 2 2 2 8" xfId="5350" xr:uid="{7A875D4A-C397-4525-BE3A-8192E68F8551}"/>
    <cellStyle name="Normal 5 5 2 2 2 8 2" xfId="14649" xr:uid="{2F2081C4-AAE6-4920-8CA4-EBB5256087C6}"/>
    <cellStyle name="Normal 5 5 2 2 2 9" xfId="7102" xr:uid="{2B3871C3-57A8-4A8B-88EE-B3736054FB29}"/>
    <cellStyle name="Normal 5 5 2 2 2 9 2" xfId="17482" xr:uid="{070D8DBB-57B4-4D3B-B9B3-AC7655AB8F30}"/>
    <cellStyle name="Normal 5 5 2 2 3" xfId="1194" xr:uid="{00000000-0005-0000-0000-000070060000}"/>
    <cellStyle name="Normal 5 5 2 2 3 2" xfId="3401" xr:uid="{00000000-0005-0000-0000-00003F070000}"/>
    <cellStyle name="Normal 5 5 2 2 3 2 2" xfId="6458" xr:uid="{5F4BDF0C-AD38-489E-945C-592418F3D60F}"/>
    <cellStyle name="Normal 5 5 2 2 3 2 2 2" xfId="27906" xr:uid="{59078814-849A-48FA-838A-3AFDDFEFD8E7}"/>
    <cellStyle name="Normal 5 5 2 2 3 2 2 3" xfId="28003" xr:uid="{28FDFF76-16BE-4E21-9F52-18072D3E868F}"/>
    <cellStyle name="Normal 5 5 2 2 3 2 2 4" xfId="16027" xr:uid="{38177F33-B1C7-46B5-A5E4-6B6D90111A41}"/>
    <cellStyle name="Normal 5 5 2 2 3 2 3" xfId="8480" xr:uid="{0542C4C6-33F3-4561-ABF9-B301DE495CC8}"/>
    <cellStyle name="Normal 5 5 2 2 3 2 3 2" xfId="28925" xr:uid="{DF4CA095-1D0A-4D01-AE9E-CD634DC17B5F}"/>
    <cellStyle name="Normal 5 5 2 2 3 2 3 3" xfId="18860" xr:uid="{37AFCBB9-FBB2-4771-AE08-1F6302956FA8}"/>
    <cellStyle name="Normal 5 5 2 2 3 2 4" xfId="11313" xr:uid="{BF39D8A6-DE77-46ED-8E7C-2A59A59A9E7E}"/>
    <cellStyle name="Normal 5 5 2 2 3 2 4 2" xfId="21693" xr:uid="{0A1F768E-1922-4983-B1A0-87585BE81350}"/>
    <cellStyle name="Normal 5 5 2 2 3 2 5" xfId="24719" xr:uid="{82D4A560-5319-4D31-AF03-8AE6CFD5F1B4}"/>
    <cellStyle name="Normal 5 5 2 2 3 2 6" xfId="13970" xr:uid="{ADBDC445-9129-45A7-9B94-818CEE590A24}"/>
    <cellStyle name="Normal 5 5 2 2 3 3" xfId="2805" xr:uid="{00000000-0005-0000-0000-000040070000}"/>
    <cellStyle name="Normal 5 5 2 2 3 3 2" xfId="6022" xr:uid="{029B14EC-CF2B-481F-91F2-B0945A0C6EF0}"/>
    <cellStyle name="Normal 5 5 2 2 3 3 2 2" xfId="26997" xr:uid="{E5486205-ECBC-4852-924A-35CB4B00C793}"/>
    <cellStyle name="Normal 5 5 2 2 3 3 2 3" xfId="15475" xr:uid="{B4C09E91-DD80-4E71-92A6-C67FE0301C28}"/>
    <cellStyle name="Normal 5 5 2 2 3 3 3" xfId="7928" xr:uid="{C889EAB7-8D62-4D1F-9E5B-398749ABC41B}"/>
    <cellStyle name="Normal 5 5 2 2 3 3 3 2" xfId="18308" xr:uid="{824B5F40-8C47-4CBC-91EB-361E40A47A1B}"/>
    <cellStyle name="Normal 5 5 2 2 3 3 4" xfId="10761" xr:uid="{3DC114F8-6FC0-4D7E-A8C4-1B9E3BA197CA}"/>
    <cellStyle name="Normal 5 5 2 2 3 3 4 2" xfId="21141" xr:uid="{6C576C60-FC58-4C63-A93E-E194261DE55E}"/>
    <cellStyle name="Normal 5 5 2 2 3 3 5" xfId="23101" xr:uid="{AEBA479B-8B2B-4998-9E1E-9D0CC7F7AB55}"/>
    <cellStyle name="Normal 5 5 2 2 3 3 6" xfId="13270" xr:uid="{E80B7A3C-79FD-4DE7-AB06-D90D9C613D3B}"/>
    <cellStyle name="Normal 5 5 2 2 3 4" xfId="4205" xr:uid="{6834EE51-D997-4526-AFF7-7674E8CD52E1}"/>
    <cellStyle name="Normal 5 5 2 2 3 4 2" xfId="8976" xr:uid="{52CD7849-99F2-4A76-BEEC-7B45BE4C8AF9}"/>
    <cellStyle name="Normal 5 5 2 2 3 4 2 2" xfId="29058" xr:uid="{B9264E2E-ADFB-412E-B317-31A678C723CF}"/>
    <cellStyle name="Normal 5 5 2 2 3 4 2 3" xfId="19356" xr:uid="{179490EC-FDCB-402B-94EF-CA95ADD2D46F}"/>
    <cellStyle name="Normal 5 5 2 2 3 4 3" xfId="11809" xr:uid="{B5398A6F-9362-45CF-AD20-330DCF6A5113}"/>
    <cellStyle name="Normal 5 5 2 2 3 4 3 2" xfId="22189" xr:uid="{E683215B-69A9-4332-9ECA-A7146EBB9B6E}"/>
    <cellStyle name="Normal 5 5 2 2 3 4 4" xfId="24702" xr:uid="{1937E98F-1082-4654-912E-0E73F0FDECC6}"/>
    <cellStyle name="Normal 5 5 2 2 3 4 5" xfId="16523" xr:uid="{5FADDBF1-E6AD-4528-9DFD-7644B9EB274D}"/>
    <cellStyle name="Normal 5 5 2 2 3 5" xfId="5351" xr:uid="{D5B7A08C-93AF-4A8B-BAA3-33FC879FD868}"/>
    <cellStyle name="Normal 5 5 2 2 3 5 2" xfId="25876" xr:uid="{FFA69AF7-DCDD-478C-8045-146B1AA29976}"/>
    <cellStyle name="Normal 5 5 2 2 3 5 3" xfId="14650" xr:uid="{10343649-8127-45A8-BAD7-61F3D08369E2}"/>
    <cellStyle name="Normal 5 5 2 2 3 6" xfId="7103" xr:uid="{D97AF51E-6842-470A-A302-FB9E180CC5C0}"/>
    <cellStyle name="Normal 5 5 2 2 3 6 2" xfId="17483" xr:uid="{26D064AD-96E7-408C-B91A-A1976D6CC141}"/>
    <cellStyle name="Normal 5 5 2 2 3 7" xfId="9936" xr:uid="{9DD9D7F5-B940-4982-9CA5-B0B35070AC85}"/>
    <cellStyle name="Normal 5 5 2 2 3 7 2" xfId="20316" xr:uid="{007E509E-1ECD-466D-BDF6-DBFFD34B46D0}"/>
    <cellStyle name="Normal 5 5 2 2 3 8" xfId="25198" xr:uid="{D07689EE-8698-490A-8B28-CDB5E7DC64F0}"/>
    <cellStyle name="Normal 5 5 2 2 3 9" xfId="12771" xr:uid="{043A9170-707A-4857-BAA4-9D3A7C21999E}"/>
    <cellStyle name="Normal 5 5 2 2 4" xfId="3402" xr:uid="{00000000-0005-0000-0000-000041070000}"/>
    <cellStyle name="Normal 5 5 2 2 4 2" xfId="4559" xr:uid="{3CF4326C-D6BE-478D-A5AB-70D5107A7187}"/>
    <cellStyle name="Normal 5 5 2 2 4 2 2" xfId="9330" xr:uid="{E4D7FA6F-D905-4DC4-9BC7-4EA3BE03A3B3}"/>
    <cellStyle name="Normal 5 5 2 2 4 2 2 2" xfId="29305" xr:uid="{F28EC19A-FBD0-4F93-B03F-F0F80AE7A4BE}"/>
    <cellStyle name="Normal 5 5 2 2 4 2 2 3" xfId="19710" xr:uid="{76CB73A2-CD86-444B-A7AF-35AC7FBC6DB6}"/>
    <cellStyle name="Normal 5 5 2 2 4 2 3" xfId="12163" xr:uid="{96400753-8A15-46A2-9112-817415644141}"/>
    <cellStyle name="Normal 5 5 2 2 4 2 3 2" xfId="22543" xr:uid="{15C8712E-B6BD-43DB-93B4-B04017EF9B83}"/>
    <cellStyle name="Normal 5 5 2 2 4 2 4" xfId="25461" xr:uid="{A66370E2-A123-4049-9C50-5E66FB73A7CC}"/>
    <cellStyle name="Normal 5 5 2 2 4 2 5" xfId="16877" xr:uid="{D0372305-A075-40F8-B8D7-65EB360A5A6E}"/>
    <cellStyle name="Normal 5 5 2 2 4 3" xfId="6459" xr:uid="{1BDBD616-9D9B-470F-BE62-BB461EBDAC3C}"/>
    <cellStyle name="Normal 5 5 2 2 4 3 2" xfId="26232" xr:uid="{3437AC94-B370-44C3-8889-2FAC6B023C10}"/>
    <cellStyle name="Normal 5 5 2 2 4 3 3" xfId="16028" xr:uid="{A6F22AD9-7E49-48EB-A5FA-DD22D02FC106}"/>
    <cellStyle name="Normal 5 5 2 2 4 4" xfId="8481" xr:uid="{E508F1DE-AC46-406E-A968-8C7B9890A961}"/>
    <cellStyle name="Normal 5 5 2 2 4 4 2" xfId="18861" xr:uid="{DB266FA3-4845-4CA2-AE74-C3C8B71D49F3}"/>
    <cellStyle name="Normal 5 5 2 2 4 5" xfId="11314" xr:uid="{770BB5C3-0630-41B4-AC16-F438244C8242}"/>
    <cellStyle name="Normal 5 5 2 2 4 5 2" xfId="21694" xr:uid="{EC9D17BB-1761-454D-A2BA-8FF176B720FD}"/>
    <cellStyle name="Normal 5 5 2 2 4 6" xfId="25539" xr:uid="{898599E5-9CB3-47E9-8971-60A8327E7668}"/>
    <cellStyle name="Normal 5 5 2 2 4 7" xfId="13971" xr:uid="{0C57B530-4AC9-424F-BCEE-5551DD13B8FB}"/>
    <cellStyle name="Normal 5 5 2 2 5" xfId="2964" xr:uid="{00000000-0005-0000-0000-000042070000}"/>
    <cellStyle name="Normal 5 5 2 2 5 2" xfId="6128" xr:uid="{A2F16BF5-A93E-40B9-8DBC-6EECDD65DC6E}"/>
    <cellStyle name="Normal 5 5 2 2 5 2 2" xfId="27128" xr:uid="{0F1740B9-5506-4D8B-BF47-9E6F97236B49}"/>
    <cellStyle name="Normal 5 5 2 2 5 2 3" xfId="28393" xr:uid="{CAD045D7-C12F-4298-87A4-D0C3120DCD7B}"/>
    <cellStyle name="Normal 5 5 2 2 5 2 4" xfId="15606" xr:uid="{A8517938-CEC1-4531-88B4-43823CE6C60C}"/>
    <cellStyle name="Normal 5 5 2 2 5 3" xfId="8059" xr:uid="{94BC6C1E-C567-4FF0-AB86-7A65091721BD}"/>
    <cellStyle name="Normal 5 5 2 2 5 3 2" xfId="28375" xr:uid="{3A49D794-A173-4EFD-83E0-CE1E571F5A7B}"/>
    <cellStyle name="Normal 5 5 2 2 5 3 3" xfId="18439" xr:uid="{BCB46D85-B729-4F78-AEDD-ADF9162296B5}"/>
    <cellStyle name="Normal 5 5 2 2 5 4" xfId="10892" xr:uid="{A581CCAB-C95C-4C85-8035-5199D9553ABA}"/>
    <cellStyle name="Normal 5 5 2 2 5 4 2" xfId="21272" xr:uid="{6D12C64E-5F7B-47D3-AF52-9C6EE78B4D4F}"/>
    <cellStyle name="Normal 5 5 2 2 5 5" xfId="25570" xr:uid="{58D85909-3552-4170-B731-750D31FA0AB3}"/>
    <cellStyle name="Normal 5 5 2 2 5 6" xfId="13469" xr:uid="{E4338547-CC90-4D03-819C-605347135C7D}"/>
    <cellStyle name="Normal 5 5 2 2 6" xfId="2559" xr:uid="{00000000-0005-0000-0000-000043070000}"/>
    <cellStyle name="Normal 5 5 2 2 6 2" xfId="5828" xr:uid="{43281724-D4D4-4764-81AA-98673E3322C3}"/>
    <cellStyle name="Normal 5 5 2 2 6 2 2" xfId="26724" xr:uid="{037DAB8A-A842-4E5A-AC02-442EAB320EA5}"/>
    <cellStyle name="Normal 5 5 2 2 6 2 3" xfId="15230" xr:uid="{05099115-2671-4B30-83DA-8E993BD66C2A}"/>
    <cellStyle name="Normal 5 5 2 2 6 3" xfId="7683" xr:uid="{43F33238-6FFD-46D7-B783-DE99BEC24EC2}"/>
    <cellStyle name="Normal 5 5 2 2 6 3 2" xfId="18063" xr:uid="{376E7D56-6148-425B-B483-814B2A8D37CD}"/>
    <cellStyle name="Normal 5 5 2 2 6 4" xfId="10516" xr:uid="{DC3FE7B2-5804-462E-8778-5DF87623DF50}"/>
    <cellStyle name="Normal 5 5 2 2 6 4 2" xfId="20896" xr:uid="{CE690DC8-0FFC-4375-BF91-2DBCE44D3D30}"/>
    <cellStyle name="Normal 5 5 2 2 6 5" xfId="25473" xr:uid="{6E000032-F3D2-476D-804F-CBF5DEE81C48}"/>
    <cellStyle name="Normal 5 5 2 2 6 6" xfId="12946" xr:uid="{13182B47-0B63-49C6-BEF4-076BB4AB75D6}"/>
    <cellStyle name="Normal 5 5 2 2 7" xfId="2253" xr:uid="{00000000-0005-0000-0000-000037070000}"/>
    <cellStyle name="Normal 5 5 2 2 7 2" xfId="7379" xr:uid="{F8DEDDF5-4CEE-44B7-B924-98AEC26CB4E5}"/>
    <cellStyle name="Normal 5 5 2 2 7 2 2" xfId="17759" xr:uid="{337FD57F-5CE4-4D3C-B6A0-7F7572727214}"/>
    <cellStyle name="Normal 5 5 2 2 7 3" xfId="10212" xr:uid="{D8870ABD-E42D-45A4-82BD-D189C9EEA9FB}"/>
    <cellStyle name="Normal 5 5 2 2 7 3 2" xfId="20592" xr:uid="{11F17349-93D9-410C-9CDA-D0F712E1D062}"/>
    <cellStyle name="Normal 5 5 2 2 7 4" xfId="24674" xr:uid="{24398855-A23C-4216-A2AF-3DDF48A6DB9E}"/>
    <cellStyle name="Normal 5 5 2 2 7 5" xfId="14926" xr:uid="{ED22AC1C-E455-4E46-AC67-7F3F9C5E91CD}"/>
    <cellStyle name="Normal 5 5 2 2 8" xfId="4022" xr:uid="{B1921A58-8808-4F6C-B5BC-E2AC5A4EE5C5}"/>
    <cellStyle name="Normal 5 5 2 2 8 2" xfId="8824" xr:uid="{355ADFE8-D0B3-41F3-AA5B-6C8A7E98C54C}"/>
    <cellStyle name="Normal 5 5 2 2 8 2 2" xfId="19204" xr:uid="{0F339977-E116-46A0-B68E-677107876C12}"/>
    <cellStyle name="Normal 5 5 2 2 8 3" xfId="11657" xr:uid="{23C04812-C2E2-464A-B0E6-ABB95E3448B6}"/>
    <cellStyle name="Normal 5 5 2 2 8 3 2" xfId="22037" xr:uid="{10A5FB37-77EA-4271-8EA8-51E9FEFCE395}"/>
    <cellStyle name="Normal 5 5 2 2 8 4" xfId="16371" xr:uid="{9EE5A92E-77EA-4544-A2CD-1A6188350FBB}"/>
    <cellStyle name="Normal 5 5 2 2 9" xfId="5349" xr:uid="{141EAECA-CA83-4339-AB67-783AC0F0C1AB}"/>
    <cellStyle name="Normal 5 5 2 2 9 2" xfId="14648"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0" xr:uid="{0E94E64F-DA8E-462B-A0AD-213059A35888}"/>
    <cellStyle name="Normal 5 5 2 3 2 2 2 2" xfId="27812" xr:uid="{53E02BFC-75AA-4874-A785-DB6306329D5B}"/>
    <cellStyle name="Normal 5 5 2 3 2 2 2 3" xfId="16029" xr:uid="{8DB3C3CA-6250-4251-8F5A-54DD04A575F8}"/>
    <cellStyle name="Normal 5 5 2 3 2 2 3" xfId="8482" xr:uid="{F60E9374-60EB-4CD0-BF3D-25BF61510848}"/>
    <cellStyle name="Normal 5 5 2 3 2 2 3 2" xfId="18862" xr:uid="{12B7C18D-4BB4-4A77-93A6-DB76E0496879}"/>
    <cellStyle name="Normal 5 5 2 3 2 2 4" xfId="11315" xr:uid="{F90D3A1A-CBE1-4691-BC16-C28722459F61}"/>
    <cellStyle name="Normal 5 5 2 3 2 2 4 2" xfId="21695" xr:uid="{CC58664D-2D50-455B-9893-3E24DFED6269}"/>
    <cellStyle name="Normal 5 5 2 3 2 2 5" xfId="23962" xr:uid="{6D2038FD-35E5-4C41-A8E3-88C4481B43AC}"/>
    <cellStyle name="Normal 5 5 2 3 2 2 6" xfId="13972" xr:uid="{F06C5421-9381-4EEA-BC1A-D91B49485E42}"/>
    <cellStyle name="Normal 5 5 2 3 2 3" xfId="4357" xr:uid="{DF391442-0F86-42A3-BB5A-C56DACB37174}"/>
    <cellStyle name="Normal 5 5 2 3 2 3 2" xfId="9128" xr:uid="{D6344311-8138-43CA-AF7B-5CBA192FF44C}"/>
    <cellStyle name="Normal 5 5 2 3 2 3 2 2" xfId="29171" xr:uid="{2A790C22-85A1-4413-87B7-1EF889C4D3DC}"/>
    <cellStyle name="Normal 5 5 2 3 2 3 2 3" xfId="19508" xr:uid="{67C25286-98AC-4787-826E-039D9F25AB1C}"/>
    <cellStyle name="Normal 5 5 2 3 2 3 3" xfId="11961" xr:uid="{DB176056-A70E-41F8-9C12-028E41C4528D}"/>
    <cellStyle name="Normal 5 5 2 3 2 3 3 2" xfId="22341" xr:uid="{D59AE9D9-970B-4E2C-87BC-E787ED0735CE}"/>
    <cellStyle name="Normal 5 5 2 3 2 3 4" xfId="24930" xr:uid="{4E06B9E5-64E3-4A8E-B09E-E067E712619F}"/>
    <cellStyle name="Normal 5 5 2 3 2 3 5" xfId="16675" xr:uid="{2B9A8F69-1ECA-41E3-BD61-796B23773C23}"/>
    <cellStyle name="Normal 5 5 2 3 2 4" xfId="6024" xr:uid="{FE446DA6-D06C-4DDB-A70B-A660F8B35E99}"/>
    <cellStyle name="Normal 5 5 2 3 2 4 2" xfId="28539" xr:uid="{4ADA7BED-3595-4230-9E32-77C96B340840}"/>
    <cellStyle name="Normal 5 5 2 3 2 4 3" xfId="15477" xr:uid="{922D9B3A-8BA9-4F2D-B188-27D4F991D461}"/>
    <cellStyle name="Normal 5 5 2 3 2 5" xfId="7930" xr:uid="{4A30BBEF-0CAE-4BE1-98FA-ED028CD2610C}"/>
    <cellStyle name="Normal 5 5 2 3 2 5 2" xfId="18310" xr:uid="{AD1F875A-F420-4F90-A14F-908D448EE071}"/>
    <cellStyle name="Normal 5 5 2 3 2 6" xfId="10763" xr:uid="{F29C2DCF-40EE-4411-B19B-1BF0F5270DDF}"/>
    <cellStyle name="Normal 5 5 2 3 2 6 2" xfId="21143" xr:uid="{E0EA8BB4-920A-485C-A97A-6971A878D407}"/>
    <cellStyle name="Normal 5 5 2 3 2 7" xfId="24710" xr:uid="{68A8C8ED-B556-4A33-8A4B-3798DE25C52A}"/>
    <cellStyle name="Normal 5 5 2 3 2 8" xfId="13272"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1" xr:uid="{532AA147-2732-466A-8BDC-3D39498BB9FC}"/>
    <cellStyle name="Normal 5 5 2 3 4 2 2 2" xfId="29306" xr:uid="{F2A23D7E-53B9-4A98-9A05-7D8C70CCEDE6}"/>
    <cellStyle name="Normal 5 5 2 3 4 2 2 3" xfId="19711" xr:uid="{7214BEDC-84AD-4F43-8C13-765C856447D5}"/>
    <cellStyle name="Normal 5 5 2 3 4 2 3" xfId="12164" xr:uid="{3C137FF7-E0D9-4A21-9156-761BE2A53BA8}"/>
    <cellStyle name="Normal 5 5 2 3 4 2 3 2" xfId="22544" xr:uid="{EAD0D8A6-6B3F-42CE-9BE8-939A31D1EF32}"/>
    <cellStyle name="Normal 5 5 2 3 4 2 4" xfId="24286" xr:uid="{3CFF6EAA-EDB0-499A-9796-7F66AB3210EC}"/>
    <cellStyle name="Normal 5 5 2 3 4 2 5" xfId="16878" xr:uid="{2D32F98B-B02E-4001-9DE0-3512A9204993}"/>
    <cellStyle name="Normal 5 5 2 3 4 3" xfId="6461" xr:uid="{2FB364DC-9F63-4378-A765-FFE26852EFA1}"/>
    <cellStyle name="Normal 5 5 2 3 4 3 2" xfId="28506" xr:uid="{E46FEC19-25A8-41D1-9E9E-F837B82D817F}"/>
    <cellStyle name="Normal 5 5 2 3 4 3 3" xfId="16030" xr:uid="{6B1741DC-DD47-4366-A77A-6C91FB96F7E8}"/>
    <cellStyle name="Normal 5 5 2 3 4 4" xfId="8483" xr:uid="{26F589C5-8AA2-46F8-8D30-0C3957415999}"/>
    <cellStyle name="Normal 5 5 2 3 4 4 2" xfId="18863" xr:uid="{C2F0E494-D165-447D-9C73-A07C3E213218}"/>
    <cellStyle name="Normal 5 5 2 3 4 5" xfId="11316" xr:uid="{F1100F0A-5524-485F-97EF-198837DD2B12}"/>
    <cellStyle name="Normal 5 5 2 3 4 5 2" xfId="21696" xr:uid="{C2512AFB-C13F-4200-BFD6-460666FE85D9}"/>
    <cellStyle name="Normal 5 5 2 3 4 6" xfId="25459" xr:uid="{39A89928-82E4-42AA-AACE-414D949F0D52}"/>
    <cellStyle name="Normal 5 5 2 3 4 7" xfId="13973" xr:uid="{B931D6F4-09D9-4878-AA4E-83C74FEEC357}"/>
    <cellStyle name="Normal 5 5 2 3 5" xfId="2602" xr:uid="{00000000-0005-0000-0000-000049070000}"/>
    <cellStyle name="Normal 5 5 2 3 5 2" xfId="5866" xr:uid="{8CA84A59-3D12-4140-B704-810F7F8BB9B5}"/>
    <cellStyle name="Normal 5 5 2 3 5 2 2" xfId="27677" xr:uid="{B34AA183-AF95-4421-BD12-6CA45FD1F7EC}"/>
    <cellStyle name="Normal 5 5 2 3 5 2 3" xfId="15273" xr:uid="{8D3D921D-3627-4DBB-8190-3285C2924F5C}"/>
    <cellStyle name="Normal 5 5 2 3 5 3" xfId="7726" xr:uid="{3683B3FC-E6CD-4740-9AA9-5A4F8BE774F9}"/>
    <cellStyle name="Normal 5 5 2 3 5 3 2" xfId="18106" xr:uid="{E734DFCF-DE69-49E3-B3CB-38185BB03C8F}"/>
    <cellStyle name="Normal 5 5 2 3 5 4" xfId="10559" xr:uid="{1C724209-78D5-484E-A28F-699333AF832B}"/>
    <cellStyle name="Normal 5 5 2 3 5 4 2" xfId="20939" xr:uid="{7E771965-5606-45B5-B080-F4AC3DA3A46B}"/>
    <cellStyle name="Normal 5 5 2 3 5 5" xfId="22950" xr:uid="{05A09500-D41E-4758-B579-BAC8258145FF}"/>
    <cellStyle name="Normal 5 5 2 3 5 6" xfId="12989" xr:uid="{2B788BB1-C6D6-4797-9F95-7985B9F54858}"/>
    <cellStyle name="Normal 5 5 2 3 6" xfId="29679" xr:uid="{97CDD6DB-E3BD-4C8B-B733-D86227385425}"/>
    <cellStyle name="Normal 5 5 2 4" xfId="1196" xr:uid="{00000000-0005-0000-0000-000072060000}"/>
    <cellStyle name="Normal 5 5 2 4 10" xfId="12614" xr:uid="{AED3A222-BE3F-43A8-A2CD-B3B6A7D3D31F}"/>
    <cellStyle name="Normal 5 5 2 4 2" xfId="2423" xr:uid="{00000000-0005-0000-0000-00004B070000}"/>
    <cellStyle name="Normal 5 5 2 4 2 2" xfId="2965" xr:uid="{00000000-0005-0000-0000-00004C070000}"/>
    <cellStyle name="Normal 5 5 2 4 2 2 2" xfId="6129" xr:uid="{B3F3E835-BA36-4B91-ACB6-07FE4F08BDFA}"/>
    <cellStyle name="Normal 5 5 2 4 2 2 2 2" xfId="28454" xr:uid="{9415BD04-6CBF-4AD5-925A-00197043B54D}"/>
    <cellStyle name="Normal 5 5 2 4 2 2 2 3" xfId="15607" xr:uid="{F82E2E44-F54D-4AE3-8704-A3D143665C0F}"/>
    <cellStyle name="Normal 5 5 2 4 2 2 3" xfId="8060" xr:uid="{D09C5622-EC48-4741-84A2-E66803103994}"/>
    <cellStyle name="Normal 5 5 2 4 2 2 3 2" xfId="18440" xr:uid="{376970FA-94EC-46ED-8FD2-69263C98A43F}"/>
    <cellStyle name="Normal 5 5 2 4 2 2 4" xfId="10893" xr:uid="{3E796100-E2F8-4174-82A4-99B0D96B7952}"/>
    <cellStyle name="Normal 5 5 2 4 2 2 4 2" xfId="21273" xr:uid="{0570EA1B-E07A-4F0D-A53F-E28CC566A038}"/>
    <cellStyle name="Normal 5 5 2 4 2 2 5" xfId="24657" xr:uid="{4DB03E19-2133-4F4A-8F72-10283576C025}"/>
    <cellStyle name="Normal 5 5 2 4 2 2 6" xfId="13470" xr:uid="{67250B66-8465-45F2-98BA-878749E54BD2}"/>
    <cellStyle name="Normal 5 5 2 4 2 3" xfId="5722" xr:uid="{44EF2934-2F80-47C0-9F33-1624D1649667}"/>
    <cellStyle name="Normal 5 5 2 4 2 3 2" xfId="27461" xr:uid="{7C929BAF-0485-40A0-AAFD-610B3F638FC8}"/>
    <cellStyle name="Normal 5 5 2 4 2 3 3" xfId="27182" xr:uid="{43ACC9D2-DA91-4B56-A4FB-F4488E58E4D4}"/>
    <cellStyle name="Normal 5 5 2 4 2 3 4" xfId="15096" xr:uid="{DA1AFAD7-ED03-45FD-82C0-FA804A0F63C8}"/>
    <cellStyle name="Normal 5 5 2 4 2 4" xfId="7549" xr:uid="{C5938237-BB39-457E-B136-B74CE64AC8EE}"/>
    <cellStyle name="Normal 5 5 2 4 2 4 2" xfId="28243" xr:uid="{C3A8557A-288D-40CB-8222-F57CCE20C34D}"/>
    <cellStyle name="Normal 5 5 2 4 2 4 3" xfId="17929" xr:uid="{065ED13D-6CFC-495C-AE7E-FE30859530A2}"/>
    <cellStyle name="Normal 5 5 2 4 2 5" xfId="10382" xr:uid="{9FC2122C-CA08-4247-8CD6-E1A221A8F818}"/>
    <cellStyle name="Normal 5 5 2 4 2 5 2" xfId="20762" xr:uid="{69806764-73CF-4D07-A782-39DD33E4AE43}"/>
    <cellStyle name="Normal 5 5 2 4 2 6" xfId="23771" xr:uid="{62729883-A282-4377-BD03-E0865EC4662F}"/>
    <cellStyle name="Normal 5 5 2 4 2 7" xfId="12772" xr:uid="{2A5C010A-51B8-4FC5-BC6F-64208D94E644}"/>
    <cellStyle name="Normal 5 5 2 4 3" xfId="2809" xr:uid="{00000000-0005-0000-0000-00004D070000}"/>
    <cellStyle name="Normal 5 5 2 4 3 2" xfId="6025" xr:uid="{FBE50FBE-3A2C-4A7D-88F9-5A6E0D77A724}"/>
    <cellStyle name="Normal 5 5 2 4 3 2 2" xfId="27870" xr:uid="{32C14809-69F7-4F3A-93CD-41800AE5CD54}"/>
    <cellStyle name="Normal 5 5 2 4 3 2 3" xfId="15478" xr:uid="{4C6DCDF4-F18D-4F3F-9976-324B24CBB7F6}"/>
    <cellStyle name="Normal 5 5 2 4 3 3" xfId="7931" xr:uid="{DB16F39B-ABC6-4E92-B34F-D70FA568089F}"/>
    <cellStyle name="Normal 5 5 2 4 3 3 2" xfId="18311" xr:uid="{BE68AA58-EBE5-4C97-936D-B092D26CD059}"/>
    <cellStyle name="Normal 5 5 2 4 3 4" xfId="10764" xr:uid="{FDB41842-2E59-4D59-99C5-80FBBF7FF983}"/>
    <cellStyle name="Normal 5 5 2 4 3 4 2" xfId="21144" xr:uid="{D18DB3D3-5D22-405E-93D5-0F4D155FF206}"/>
    <cellStyle name="Normal 5 5 2 4 3 5" xfId="25478" xr:uid="{83EE6245-E592-4831-9006-F21D196F58CC}"/>
    <cellStyle name="Normal 5 5 2 4 3 6" xfId="13273" xr:uid="{E5A40150-443A-4202-A762-0D460E5016B9}"/>
    <cellStyle name="Normal 5 5 2 4 4" xfId="2381" xr:uid="{00000000-0005-0000-0000-00004A070000}"/>
    <cellStyle name="Normal 5 5 2 4 4 2" xfId="7507" xr:uid="{FFDDCE91-1D08-43C2-934F-A882706053FB}"/>
    <cellStyle name="Normal 5 5 2 4 4 2 2" xfId="28634" xr:uid="{24930D2C-219D-4311-B392-9B6E8F098307}"/>
    <cellStyle name="Normal 5 5 2 4 4 2 3" xfId="17887" xr:uid="{8622FF66-B01B-4F1A-8F89-95BC46CC0386}"/>
    <cellStyle name="Normal 5 5 2 4 4 3" xfId="10340" xr:uid="{E90C3D35-6568-44B0-9985-3528F324CF10}"/>
    <cellStyle name="Normal 5 5 2 4 4 3 2" xfId="20720" xr:uid="{6F5A0F75-87B6-4F68-9D74-C2F4475F3C38}"/>
    <cellStyle name="Normal 5 5 2 4 4 4" xfId="23954" xr:uid="{B2D872B9-4242-48A8-8273-1F20FEDEB6E7}"/>
    <cellStyle name="Normal 5 5 2 4 4 5" xfId="15054" xr:uid="{138935BD-B8EE-4D60-B335-9F500E2C10C4}"/>
    <cellStyle name="Normal 5 5 2 4 5" xfId="4024" xr:uid="{671DDBE0-1E03-455F-BE11-51E48C0C8972}"/>
    <cellStyle name="Normal 5 5 2 4 5 2" xfId="8825" xr:uid="{B81C1E26-8004-4416-B432-D718C45A0979}"/>
    <cellStyle name="Normal 5 5 2 4 5 2 2" xfId="19205" xr:uid="{C70BC956-E42F-454D-B624-C6FCD21A8531}"/>
    <cellStyle name="Normal 5 5 2 4 5 3" xfId="11658" xr:uid="{2624B5EC-A761-408F-9526-438B9BA344BD}"/>
    <cellStyle name="Normal 5 5 2 4 5 3 2" xfId="22038" xr:uid="{BF0A99E9-F76A-41FC-8250-C321BA06386B}"/>
    <cellStyle name="Normal 5 5 2 4 5 4" xfId="25971" xr:uid="{7544DCCB-3EAA-45FC-BCB7-130CCA7CAECC}"/>
    <cellStyle name="Normal 5 5 2 4 5 5" xfId="16372" xr:uid="{8A667B9E-E4F8-443E-9D44-380166ACEB80}"/>
    <cellStyle name="Normal 5 5 2 4 6" xfId="5352" xr:uid="{A82351A2-39FF-417B-B3B0-9483C0F67AB8}"/>
    <cellStyle name="Normal 5 5 2 4 6 2" xfId="14651" xr:uid="{95FF415D-37D2-45D4-BF99-3FC362DD4F5C}"/>
    <cellStyle name="Normal 5 5 2 4 7" xfId="7104" xr:uid="{244CAE16-D26C-4590-AB54-46B9FAFCFA5B}"/>
    <cellStyle name="Normal 5 5 2 4 7 2" xfId="17484" xr:uid="{82989ACA-8AA6-404C-AD12-B4FA8B9BEFFF}"/>
    <cellStyle name="Normal 5 5 2 4 8" xfId="9937" xr:uid="{6EB0AB2B-3B8C-4C8A-B176-4EECBEBDD1DB}"/>
    <cellStyle name="Normal 5 5 2 4 8 2" xfId="20317" xr:uid="{FF0B0700-2C81-48D2-B3E7-97DDEB03F8F1}"/>
    <cellStyle name="Normal 5 5 2 4 9" xfId="22959" xr:uid="{C2B43556-5293-486B-81DB-B96B19651364}"/>
    <cellStyle name="Normal 5 5 2 5" xfId="1197" xr:uid="{00000000-0005-0000-0000-000073060000}"/>
    <cellStyle name="Normal 5 5 2 5 2" xfId="1198" xr:uid="{00000000-0005-0000-0000-000074060000}"/>
    <cellStyle name="Normal 5 5 2 5 2 2" xfId="7105" xr:uid="{97E7EDD7-21E0-4126-95E3-3D5BD3FF3425}"/>
    <cellStyle name="Normal 5 5 2 5 2 2 2" xfId="28449" xr:uid="{9C440D20-8335-4D3E-88FB-87C4C2F61B76}"/>
    <cellStyle name="Normal 5 5 2 5 2 2 3" xfId="28663" xr:uid="{5E38FB1F-1E9F-4190-8FC2-B039CB915A94}"/>
    <cellStyle name="Normal 5 5 2 5 2 2 4" xfId="17485" xr:uid="{937FDCC8-F30E-4761-A048-6556407477F4}"/>
    <cellStyle name="Normal 5 5 2 5 2 3" xfId="9938" xr:uid="{9CA1C17F-3392-45DB-B2DA-0490BDC17265}"/>
    <cellStyle name="Normal 5 5 2 5 2 3 2" xfId="29433" xr:uid="{E3E74FB9-EC5A-437C-8C55-0A8160E9C3AE}"/>
    <cellStyle name="Normal 5 5 2 5 2 3 3" xfId="20318" xr:uid="{B4EABE79-2C23-4200-92C3-772C5DD0F6FE}"/>
    <cellStyle name="Normal 5 5 2 5 2 4" xfId="23354" xr:uid="{EDD01117-1EC6-4A4C-8E8E-423BA0D6A18F}"/>
    <cellStyle name="Normal 5 5 2 5 2 5" xfId="14652" xr:uid="{4D88578B-E63F-48DA-ABF5-4353C5517A4B}"/>
    <cellStyle name="Normal 5 5 2 5 3" xfId="25917" xr:uid="{03506BAC-CF3B-4C18-AC04-9342DA125D85}"/>
    <cellStyle name="Normal 5 5 2 5 4" xfId="26440" xr:uid="{4E93CD67-1F3F-481C-A7B7-34C0833E5964}"/>
    <cellStyle name="Normal 5 5 2 6" xfId="1199" xr:uid="{00000000-0005-0000-0000-000075060000}"/>
    <cellStyle name="Normal 5 5 2 6 2" xfId="4561" xr:uid="{8276A7AA-FCB1-47CA-A2FC-9B2BCF877972}"/>
    <cellStyle name="Normal 5 5 2 6 2 2" xfId="9332" xr:uid="{26B080D8-BD5E-4EB4-B4AD-CA46C053269B}"/>
    <cellStyle name="Normal 5 5 2 6 2 2 2" xfId="29307" xr:uid="{89DA6ECB-CA1B-4528-A6EE-61F83A43E277}"/>
    <cellStyle name="Normal 5 5 2 6 2 2 3" xfId="19712" xr:uid="{E48EA0F4-AEE7-47B7-B745-03148457C410}"/>
    <cellStyle name="Normal 5 5 2 6 2 3" xfId="12165" xr:uid="{B02950FD-D99E-4032-8B6D-C1E52231EBBE}"/>
    <cellStyle name="Normal 5 5 2 6 2 3 2" xfId="22545" xr:uid="{D95FF548-C712-4EDA-87D3-4349A22F88AE}"/>
    <cellStyle name="Normal 5 5 2 6 2 4" xfId="25714" xr:uid="{84929477-A5FB-4928-8C8D-294C583229ED}"/>
    <cellStyle name="Normal 5 5 2 6 2 5" xfId="16879" xr:uid="{C6F78005-0801-42E2-8376-0D908C22C004}"/>
    <cellStyle name="Normal 5 5 2 6 3" xfId="5353" xr:uid="{48A05F60-D4F2-4B83-B613-2CBC6165E5E1}"/>
    <cellStyle name="Normal 5 5 2 6 3 2" xfId="24891" xr:uid="{0D175454-90D3-4CCA-9686-E97CDB9F5A71}"/>
    <cellStyle name="Normal 5 5 2 6 3 3" xfId="26259" xr:uid="{4269AF45-0528-4BA6-927E-86318ACA96EF}"/>
    <cellStyle name="Normal 5 5 2 6 3 4" xfId="14653" xr:uid="{156AF628-997C-400E-9E3F-57A7B7BF5540}"/>
    <cellStyle name="Normal 5 5 2 6 4" xfId="7106" xr:uid="{0E8AAE1D-A365-43C3-B203-FC032C2FE87E}"/>
    <cellStyle name="Normal 5 5 2 6 4 2" xfId="23399" xr:uid="{E108A015-D190-4F73-A0FD-23706EB998F0}"/>
    <cellStyle name="Normal 5 5 2 6 4 3" xfId="26895" xr:uid="{8EC1E2B5-2905-4409-94C2-CBDDCF0CA440}"/>
    <cellStyle name="Normal 5 5 2 6 4 4" xfId="17486" xr:uid="{3CE4B350-E43D-4D98-B40C-ECB2F93E90D8}"/>
    <cellStyle name="Normal 5 5 2 6 5" xfId="9939" xr:uid="{F113A67F-F1DD-404B-B548-F58CC9F81B59}"/>
    <cellStyle name="Normal 5 5 2 6 5 2" xfId="29434" xr:uid="{2FBE9848-5F1D-494C-84D3-0A9E19001BDA}"/>
    <cellStyle name="Normal 5 5 2 6 5 3" xfId="20319" xr:uid="{1CA482B6-D8C4-4700-A7A8-C4E1FC788323}"/>
    <cellStyle name="Normal 5 5 2 6 6" xfId="24375" xr:uid="{807D5AF4-B7E8-4DCD-8E55-EFD02053F92B}"/>
    <cellStyle name="Normal 5 5 2 6 7" xfId="13974" xr:uid="{F0460784-2F26-41EE-A4DE-BBD8C6CFE42B}"/>
    <cellStyle name="Normal 5 5 2 7" xfId="1200" xr:uid="{00000000-0005-0000-0000-000076060000}"/>
    <cellStyle name="Normal 5 5 2 7 2" xfId="2499" xr:uid="{00000000-0005-0000-0000-000050070000}"/>
    <cellStyle name="Normal 5 5 2 7 2 2" xfId="7623" xr:uid="{F6DD768C-D942-44DD-8091-01DABA0D6258}"/>
    <cellStyle name="Normal 5 5 2 7 2 2 2" xfId="18003" xr:uid="{90D7B603-8C02-4E3A-BF09-F12C3E8CF518}"/>
    <cellStyle name="Normal 5 5 2 7 2 3" xfId="10456" xr:uid="{5235CB24-28B3-40B9-ABD0-15133B835454}"/>
    <cellStyle name="Normal 5 5 2 7 2 3 2" xfId="20836" xr:uid="{5E4DF5BD-93A5-4C49-8A6F-7A526D59B968}"/>
    <cellStyle name="Normal 5 5 2 7 2 4" xfId="26900" xr:uid="{DD12FBF8-136E-4165-B3E5-887D9666185B}"/>
    <cellStyle name="Normal 5 5 2 7 2 5" xfId="15170" xr:uid="{DA4640D9-0BBA-4F23-83D5-D34CF3C3C93A}"/>
    <cellStyle name="Normal 5 5 2 7 3" xfId="2045" xr:uid="{00000000-0005-0000-0000-000076060000}"/>
    <cellStyle name="Normal 5 5 2 7 4" xfId="5354" xr:uid="{F5340E53-A44D-4D2F-8268-301B091803A6}"/>
    <cellStyle name="Normal 5 5 2 7 4 2" xfId="29745" xr:uid="{292C7506-2051-4783-9A25-16674A0F4704}"/>
    <cellStyle name="Normal 5 5 2 7 5" xfId="23654" xr:uid="{93B7D103-7087-4DB4-9D26-26B54F67F15C}"/>
    <cellStyle name="Normal 5 5 2 7 6" xfId="12886" xr:uid="{8BDE6A8E-2D51-4457-B797-A8744BEBBFE7}"/>
    <cellStyle name="Normal 5 5 2 8" xfId="2193" xr:uid="{00000000-0005-0000-0000-000036070000}"/>
    <cellStyle name="Normal 5 5 2 8 2" xfId="7319" xr:uid="{0B26B70C-4DCF-4138-82A2-9510C55056CD}"/>
    <cellStyle name="Normal 5 5 2 8 2 2" xfId="27814" xr:uid="{E268D4D9-8759-4BBE-813E-EC462AB9B798}"/>
    <cellStyle name="Normal 5 5 2 8 2 3" xfId="17699" xr:uid="{E00D0AF2-A52D-4FA2-B48A-62B32F6E3F31}"/>
    <cellStyle name="Normal 5 5 2 8 3" xfId="10152" xr:uid="{A8CF45FA-E702-4ABE-96E7-CB68EABB0CE0}"/>
    <cellStyle name="Normal 5 5 2 8 3 2" xfId="20532" xr:uid="{7CF810AE-1252-45AF-9684-D485DE33027F}"/>
    <cellStyle name="Normal 5 5 2 8 4" xfId="22658" xr:uid="{DE67F111-557B-4B89-AD5E-298F50D38034}"/>
    <cellStyle name="Normal 5 5 2 8 5" xfId="14866" xr:uid="{127FABBD-2796-4667-BEAC-DB9CE5AFA8A4}"/>
    <cellStyle name="Normal 5 5 2 9" xfId="23845" xr:uid="{40AEA223-EE62-4E81-96A5-CE8A1908C6D7}"/>
    <cellStyle name="Normal 5 5 2 9 2" xfId="27745" xr:uid="{33B68088-4913-4D7D-813C-D3BC979A5584}"/>
    <cellStyle name="Normal 5 5 20" xfId="12401" xr:uid="{920A1E59-9943-4B33-9F4E-A937B5EE0288}"/>
    <cellStyle name="Normal 5 5 21" xfId="29834" xr:uid="{B3E1E0EF-7306-41CF-9823-2647A17B861C}"/>
    <cellStyle name="Normal 5 5 21 2" xfId="31502" xr:uid="{4413B3F3-F116-425E-B3FC-2126AAE6FA06}"/>
    <cellStyle name="Normal 5 5 22" xfId="29979" xr:uid="{D67E6B79-0BB9-41EF-9496-F362FC77F6A8}"/>
    <cellStyle name="Normal 5 5 23" xfId="30142" xr:uid="{E141DD7A-B371-4E36-AC36-3D3BBD6F49D4}"/>
    <cellStyle name="Normal 5 5 3" xfId="1201" xr:uid="{00000000-0005-0000-0000-000077060000}"/>
    <cellStyle name="Normal 5 5 3 10" xfId="5355" xr:uid="{456F42B0-FDC7-4AC1-BF57-5FBB34825683}"/>
    <cellStyle name="Normal 5 5 3 10 2" xfId="14654" xr:uid="{441A91CA-3B39-4BA2-AA58-911CFE58C0A5}"/>
    <cellStyle name="Normal 5 5 3 11" xfId="7107" xr:uid="{EF7E2884-25DF-4A8A-A804-658FBB21938B}"/>
    <cellStyle name="Normal 5 5 3 11 2" xfId="17487" xr:uid="{F824BE7B-647E-4157-8A69-ED1C21686BC8}"/>
    <cellStyle name="Normal 5 5 3 12" xfId="9940" xr:uid="{B34500C8-B836-41E2-AD32-424C131619F8}"/>
    <cellStyle name="Normal 5 5 3 12 2" xfId="20320" xr:uid="{733F732C-4E98-48F5-B6C2-9689D3022AB3}"/>
    <cellStyle name="Normal 5 5 3 13" xfId="22725" xr:uid="{89692063-D300-45F6-B4DC-8E88388DEB01}"/>
    <cellStyle name="Normal 5 5 3 14" xfId="12461" xr:uid="{562B8F56-0E4A-4E6C-8539-89AD4E39A53D}"/>
    <cellStyle name="Normal 5 5 3 2" xfId="1202" xr:uid="{00000000-0005-0000-0000-000078060000}"/>
    <cellStyle name="Normal 5 5 3 2 10" xfId="9941" xr:uid="{DE90DB23-472F-4DC9-A5D2-E5919C07C289}"/>
    <cellStyle name="Normal 5 5 3 2 10 2" xfId="20321" xr:uid="{C4791485-6491-4A49-966F-A1C9A5D60886}"/>
    <cellStyle name="Normal 5 5 3 2 11" xfId="25057" xr:uid="{9A9F5825-F7A1-40C8-884A-0810AB39EC49}"/>
    <cellStyle name="Normal 5 5 3 2 12" xfId="12615" xr:uid="{7B3EAB81-9AA6-45ED-BF74-895E9A45F7DD}"/>
    <cellStyle name="Normal 5 5 3 2 2" xfId="1203" xr:uid="{00000000-0005-0000-0000-000079060000}"/>
    <cellStyle name="Normal 5 5 3 2 2 2" xfId="3406" xr:uid="{00000000-0005-0000-0000-000054070000}"/>
    <cellStyle name="Normal 5 5 3 2 2 2 2" xfId="6463" xr:uid="{E7480105-5EAA-4C05-A2ED-3E56FF7B07CA}"/>
    <cellStyle name="Normal 5 5 3 2 2 2 2 2" xfId="23388" xr:uid="{6579C5EA-03C2-4905-B2BA-7833C0650A2B}"/>
    <cellStyle name="Normal 5 5 3 2 2 2 2 3" xfId="26319" xr:uid="{37963100-8C4D-410D-B498-49A715F12F1D}"/>
    <cellStyle name="Normal 5 5 3 2 2 2 2 4" xfId="16032" xr:uid="{FC7CE297-E9C4-4E8A-B384-05A6F590E174}"/>
    <cellStyle name="Normal 5 5 3 2 2 2 3" xfId="8485" xr:uid="{9AF4C769-BD12-40D0-B2E5-0DC6FE7BE2AF}"/>
    <cellStyle name="Normal 5 5 3 2 2 2 3 2" xfId="28926" xr:uid="{ACC4B4DE-6F13-48E4-A7C2-ECE1897621B6}"/>
    <cellStyle name="Normal 5 5 3 2 2 2 3 3" xfId="18865" xr:uid="{84DAEF44-DD59-4291-8A39-7AFA1E1F2D1F}"/>
    <cellStyle name="Normal 5 5 3 2 2 2 4" xfId="11318" xr:uid="{567F539D-50B3-4A0A-B7FC-FF3B4D65DA84}"/>
    <cellStyle name="Normal 5 5 3 2 2 2 4 2" xfId="21698" xr:uid="{0EEA066B-8DEF-4345-9D16-51A79A369543}"/>
    <cellStyle name="Normal 5 5 3 2 2 2 5" xfId="24616" xr:uid="{1CE574AF-A5D1-4C5D-BB44-1EC9C5DC51BF}"/>
    <cellStyle name="Normal 5 5 3 2 2 2 6" xfId="13976" xr:uid="{3FFD0F32-1A53-44CA-AC5C-BAB75559B350}"/>
    <cellStyle name="Normal 5 5 3 2 2 3" xfId="4358" xr:uid="{FB5DED6F-4E9F-4956-9132-D1667660322F}"/>
    <cellStyle name="Normal 5 5 3 2 2 3 2" xfId="9129" xr:uid="{0336DB82-CC40-493F-BC7E-EE05B074DF04}"/>
    <cellStyle name="Normal 5 5 3 2 2 3 2 2" xfId="29172" xr:uid="{E0FFC622-6B59-4190-9CE5-A67BE75EC397}"/>
    <cellStyle name="Normal 5 5 3 2 2 3 2 3" xfId="19509" xr:uid="{1C958440-B193-46F0-A017-757FDC6D7615}"/>
    <cellStyle name="Normal 5 5 3 2 2 3 3" xfId="11962" xr:uid="{977EA646-38CD-4B57-97EF-3A5979880242}"/>
    <cellStyle name="Normal 5 5 3 2 2 3 3 2" xfId="22342" xr:uid="{25360484-7FFB-4510-BF26-7D34387ACCB5}"/>
    <cellStyle name="Normal 5 5 3 2 2 3 4" xfId="24249" xr:uid="{3C11B2F3-CF59-4548-92C9-65A7D46AECD7}"/>
    <cellStyle name="Normal 5 5 3 2 2 3 5" xfId="16676" xr:uid="{AAEE34BC-3EED-400E-9F06-1A306FDEEFE9}"/>
    <cellStyle name="Normal 5 5 3 2 2 4" xfId="5357" xr:uid="{E10F6EAE-CF96-47EC-B8B5-09B95CEA86F6}"/>
    <cellStyle name="Normal 5 5 3 2 2 4 2" xfId="26891" xr:uid="{FE0D6A30-EF25-4AEA-A92B-62AD33F5EAF6}"/>
    <cellStyle name="Normal 5 5 3 2 2 4 3" xfId="14656" xr:uid="{4E45BEFB-570F-4186-A416-D136D8E352AF}"/>
    <cellStyle name="Normal 5 5 3 2 2 5" xfId="7109" xr:uid="{C94BB74C-3A91-4292-AA77-C57413BB2FFE}"/>
    <cellStyle name="Normal 5 5 3 2 2 5 2" xfId="17489" xr:uid="{474CB33B-EC55-474B-9E3B-BFA82AE27779}"/>
    <cellStyle name="Normal 5 5 3 2 2 6" xfId="9942" xr:uid="{CFB9ED34-5A32-41DC-808D-9A6C8D0576CF}"/>
    <cellStyle name="Normal 5 5 3 2 2 6 2" xfId="20322" xr:uid="{7AFC8DCF-448E-4800-A6DD-E5A62B69C8AE}"/>
    <cellStyle name="Normal 5 5 3 2 2 7" xfId="24646" xr:uid="{2D341095-51DB-4549-888B-C2BF367FF458}"/>
    <cellStyle name="Normal 5 5 3 2 2 8" xfId="13275" xr:uid="{7C41A364-1F94-4A9A-8BC8-166C83688172}"/>
    <cellStyle name="Normal 5 5 3 2 3" xfId="3407" xr:uid="{00000000-0005-0000-0000-000055070000}"/>
    <cellStyle name="Normal 5 5 3 2 3 2" xfId="4562" xr:uid="{96C5086D-015E-4FAE-9905-A72298283C56}"/>
    <cellStyle name="Normal 5 5 3 2 3 2 2" xfId="9333" xr:uid="{67E26A36-11AE-4A29-8511-D1CF7B1017E6}"/>
    <cellStyle name="Normal 5 5 3 2 3 2 2 2" xfId="29308" xr:uid="{2301B72B-D34C-4C94-9787-19E5D499C880}"/>
    <cellStyle name="Normal 5 5 3 2 3 2 2 3" xfId="19713" xr:uid="{2513DD0D-2A90-4E3B-9FE3-97B1F64D3174}"/>
    <cellStyle name="Normal 5 5 3 2 3 2 3" xfId="12166" xr:uid="{C7F55786-F651-4090-BA9C-72238A0A79C0}"/>
    <cellStyle name="Normal 5 5 3 2 3 2 3 2" xfId="22546" xr:uid="{FA770A09-E417-4A45-86FE-82BDF0AA233D}"/>
    <cellStyle name="Normal 5 5 3 2 3 2 4" xfId="24810" xr:uid="{36D9B331-E89F-46A9-99B5-FF97382973F6}"/>
    <cellStyle name="Normal 5 5 3 2 3 2 5" xfId="16880" xr:uid="{66C7D573-8EE2-4B17-845F-1DABAE8BC7DD}"/>
    <cellStyle name="Normal 5 5 3 2 3 3" xfId="6464" xr:uid="{1FD35532-369E-4AB3-840A-ACBF909A72A5}"/>
    <cellStyle name="Normal 5 5 3 2 3 3 2" xfId="28193" xr:uid="{D30C6959-5345-430D-A752-898148BB14ED}"/>
    <cellStyle name="Normal 5 5 3 2 3 3 3" xfId="16033" xr:uid="{93C0DC4A-6DAE-4861-813F-86425C4D2025}"/>
    <cellStyle name="Normal 5 5 3 2 3 4" xfId="8486" xr:uid="{A5530E9A-0D96-4F24-9A3F-88C8525EC9AF}"/>
    <cellStyle name="Normal 5 5 3 2 3 4 2" xfId="18866" xr:uid="{279A18D5-39D6-414C-B5B5-55E7F5E3688E}"/>
    <cellStyle name="Normal 5 5 3 2 3 5" xfId="11319" xr:uid="{D37DD499-B0E1-442A-AD0D-311E6BF658C2}"/>
    <cellStyle name="Normal 5 5 3 2 3 5 2" xfId="21699" xr:uid="{6B4B354C-1C40-44F3-981F-BC84D7E29FDD}"/>
    <cellStyle name="Normal 5 5 3 2 3 6" xfId="24836" xr:uid="{B0830052-57BF-4E18-AD30-41EFB42E6411}"/>
    <cellStyle name="Normal 5 5 3 2 3 7" xfId="13977" xr:uid="{0FA613A5-4C8A-4372-A92D-3ADFD3F5309B}"/>
    <cellStyle name="Normal 5 5 3 2 4" xfId="3405" xr:uid="{00000000-0005-0000-0000-000056070000}"/>
    <cellStyle name="Normal 5 5 3 2 4 2" xfId="6462" xr:uid="{6AD0319A-2B02-4F43-A7CA-CF1F5D66F6C6}"/>
    <cellStyle name="Normal 5 5 3 2 4 2 2" xfId="26311" xr:uid="{64FC0928-0880-4F12-910D-F8409AED13C7}"/>
    <cellStyle name="Normal 5 5 3 2 4 2 3" xfId="16031" xr:uid="{B7FFE440-985B-4DDE-BE9D-5B472ED89F58}"/>
    <cellStyle name="Normal 5 5 3 2 4 3" xfId="8484" xr:uid="{A69A791C-AB5B-4926-A7BE-B01584419CC5}"/>
    <cellStyle name="Normal 5 5 3 2 4 3 2" xfId="18864" xr:uid="{5CAB69D4-3924-43E2-AAD0-4D6D537F719E}"/>
    <cellStyle name="Normal 5 5 3 2 4 4" xfId="11317" xr:uid="{A5E9B1CF-1A40-498B-86E6-A7DECA86D90F}"/>
    <cellStyle name="Normal 5 5 3 2 4 4 2" xfId="21697" xr:uid="{DA84A1A8-FF62-425D-8C74-9ED688C7B60E}"/>
    <cellStyle name="Normal 5 5 3 2 4 5" xfId="22942" xr:uid="{7551C835-94D9-4F61-A96C-043AFA60FC17}"/>
    <cellStyle name="Normal 5 5 3 2 4 6" xfId="13975" xr:uid="{03F6B80B-08D9-42D3-9DAB-61F864FAB0AE}"/>
    <cellStyle name="Normal 5 5 3 2 5" xfId="2536" xr:uid="{00000000-0005-0000-0000-000057070000}"/>
    <cellStyle name="Normal 5 5 3 2 5 2" xfId="5809" xr:uid="{500B84B4-4BD6-40EC-B25F-D91D2E1043D4}"/>
    <cellStyle name="Normal 5 5 3 2 5 2 2" xfId="26670" xr:uid="{E6D078C9-632B-43F1-A3AC-B26C6B25179A}"/>
    <cellStyle name="Normal 5 5 3 2 5 2 3" xfId="15207" xr:uid="{41FF0603-86C9-4377-B7A6-C58C594710EF}"/>
    <cellStyle name="Normal 5 5 3 2 5 3" xfId="7660" xr:uid="{80C12635-07E8-47F0-B942-36FDC8730632}"/>
    <cellStyle name="Normal 5 5 3 2 5 3 2" xfId="18040" xr:uid="{2C2326AA-B804-4D76-8EE4-123E77EB0105}"/>
    <cellStyle name="Normal 5 5 3 2 5 4" xfId="10493" xr:uid="{4FF09B1C-BF97-42E2-83B5-164182CBFD53}"/>
    <cellStyle name="Normal 5 5 3 2 5 4 2" xfId="20873" xr:uid="{EA39CCBD-998A-439C-AE02-AA411518653E}"/>
    <cellStyle name="Normal 5 5 3 2 5 5" xfId="25349" xr:uid="{59804BE7-6A98-4DB5-B089-960749C03A29}"/>
    <cellStyle name="Normal 5 5 3 2 5 6" xfId="12923" xr:uid="{868AAC3C-8BDE-441D-89CD-5C0006590111}"/>
    <cellStyle name="Normal 5 5 3 2 6" xfId="2382" xr:uid="{00000000-0005-0000-0000-000052070000}"/>
    <cellStyle name="Normal 5 5 3 2 6 2" xfId="7508" xr:uid="{3B6FD838-14E4-47AD-997E-3E4DFF3F2F0B}"/>
    <cellStyle name="Normal 5 5 3 2 6 2 2" xfId="17888" xr:uid="{FF39B6F9-D48C-47CA-9CE1-CD39F3ADAACE}"/>
    <cellStyle name="Normal 5 5 3 2 6 3" xfId="10341" xr:uid="{888701D3-A9B4-48AA-A63C-F78B98915BC4}"/>
    <cellStyle name="Normal 5 5 3 2 6 3 2" xfId="20721" xr:uid="{61EF9B68-5ECC-450A-8272-4F37A8E36E5B}"/>
    <cellStyle name="Normal 5 5 3 2 6 4" xfId="24280" xr:uid="{C27F0CDF-44CB-474F-A9F5-0AC3000892C5}"/>
    <cellStyle name="Normal 5 5 3 2 6 5" xfId="15055" xr:uid="{392F7F30-BB58-4266-A5F3-C322E9BBC5D2}"/>
    <cellStyle name="Normal 5 5 3 2 7" xfId="4026" xr:uid="{63312030-2A9C-4663-932E-5577FE4A2569}"/>
    <cellStyle name="Normal 5 5 3 2 7 2" xfId="8827" xr:uid="{0FF64E3B-7133-4B9C-B3AF-E9854E5E05A5}"/>
    <cellStyle name="Normal 5 5 3 2 7 2 2" xfId="19207" xr:uid="{2CD57BE4-4EAA-4E3F-8BA7-646E49DAF5E0}"/>
    <cellStyle name="Normal 5 5 3 2 7 3" xfId="11660" xr:uid="{0DC6D395-C61F-4D15-8A33-FA21F2E580ED}"/>
    <cellStyle name="Normal 5 5 3 2 7 3 2" xfId="22040" xr:uid="{681AE0DD-A4E1-4F91-A10A-910FADDFFA77}"/>
    <cellStyle name="Normal 5 5 3 2 7 4" xfId="16374" xr:uid="{F4204DCC-0442-4B9C-882A-849C449A92F8}"/>
    <cellStyle name="Normal 5 5 3 2 8" xfId="5356" xr:uid="{04CE837C-8658-4066-93F6-8BAC67C35461}"/>
    <cellStyle name="Normal 5 5 3 2 8 2" xfId="14655" xr:uid="{877BA591-1D54-445F-B6E7-C9D19D52FCAB}"/>
    <cellStyle name="Normal 5 5 3 2 9" xfId="7108" xr:uid="{3970AA2A-4BDF-44C1-951A-08748FE8E826}"/>
    <cellStyle name="Normal 5 5 3 2 9 2" xfId="17488"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8" xr:uid="{3F5165A9-AE88-4D28-AF3C-AED347BCFFE9}"/>
    <cellStyle name="Normal 5 5 3 3 2 2 2 2 2" xfId="28928" xr:uid="{6751F41C-4C44-4B0C-8678-7FF823FECD9C}"/>
    <cellStyle name="Normal 5 5 3 3 2 2 2 2 3" xfId="18868" xr:uid="{0C46DD60-AE4E-4BF0-AD41-59BAB98E9C0B}"/>
    <cellStyle name="Normal 5 5 3 3 2 2 2 3" xfId="11321" xr:uid="{BA7B3DAF-AF81-4F6F-9E4C-BDEDD61C0C31}"/>
    <cellStyle name="Normal 5 5 3 3 2 2 2 3 2" xfId="21701" xr:uid="{512EC35C-8D3B-4E53-995B-0B2E4FCBBB3A}"/>
    <cellStyle name="Normal 5 5 3 3 2 2 2 4" xfId="25099" xr:uid="{B2F1F5AD-ED06-46F0-8FF2-329BAD71BA85}"/>
    <cellStyle name="Normal 5 5 3 3 2 2 2 5" xfId="16035" xr:uid="{C290D445-434F-4158-A64A-B616690A1D18}"/>
    <cellStyle name="Normal 5 5 3 3 2 2 3" xfId="3654" xr:uid="{00000000-0005-0000-0000-00007C060000}"/>
    <cellStyle name="Normal 5 5 3 3 2 2 3 2" xfId="27559" xr:uid="{D7A76E9D-6CD1-4529-BB3E-38008977B488}"/>
    <cellStyle name="Normal 5 5 3 3 2 2 3 3" xfId="27323" xr:uid="{1B2B0B57-551B-4195-B3B1-1771B2582615}"/>
    <cellStyle name="Normal 5 5 3 3 2 2 4" xfId="5358" xr:uid="{0E1F81C9-C0B4-4BD4-BB16-0591CD67C286}"/>
    <cellStyle name="Normal 5 5 3 3 2 2 4 2" xfId="29784" xr:uid="{89E00D79-3211-4205-9817-0EE04526993D}"/>
    <cellStyle name="Normal 5 5 3 3 2 2 5" xfId="24694" xr:uid="{E22B5C30-2C6B-4970-B1C3-452F3FFF52A1}"/>
    <cellStyle name="Normal 5 5 3 3 2 2 6" xfId="13979" xr:uid="{C3649F74-66E1-4FD0-90AD-33DFA58BD1ED}"/>
    <cellStyle name="Normal 5 5 3 3 2 3" xfId="3409" xr:uid="{00000000-0005-0000-0000-00005B070000}"/>
    <cellStyle name="Normal 5 5 3 3 2 3 2" xfId="30086" xr:uid="{8D83AA04-EFB8-4DBE-9F2D-CA04908BDD15}"/>
    <cellStyle name="Normal 5 5 3 3 2 4" xfId="2811" xr:uid="{00000000-0005-0000-0000-000059070000}"/>
    <cellStyle name="Normal 5 5 3 3 2 4 2" xfId="7933" xr:uid="{A73E06E4-52C6-41C2-A9DE-1360A8EF2073}"/>
    <cellStyle name="Normal 5 5 3 3 2 4 2 2" xfId="25982" xr:uid="{9746B4BB-23E3-4AB4-8C1E-54E016B185AE}"/>
    <cellStyle name="Normal 5 5 3 3 2 4 2 3" xfId="18313" xr:uid="{F60611D6-D7F6-4476-BF99-83546C07164C}"/>
    <cellStyle name="Normal 5 5 3 3 2 4 3" xfId="10766" xr:uid="{5ECCC314-0298-4800-89E5-E4554EF43160}"/>
    <cellStyle name="Normal 5 5 3 3 2 4 3 2" xfId="21146" xr:uid="{F634E57E-2ACB-4738-9EA3-6F08060C9F6A}"/>
    <cellStyle name="Normal 5 5 3 3 2 4 4" xfId="23714" xr:uid="{422C99EC-FA0C-4883-8C15-FBAB8AB12BDA}"/>
    <cellStyle name="Normal 5 5 3 3 2 4 5" xfId="15480" xr:uid="{EDDED4B6-C1B4-4E35-A1C8-B2F304C8BD40}"/>
    <cellStyle name="Normal 5 5 3 3 2 5" xfId="3745" xr:uid="{00000000-0005-0000-0000-0000E2050000}"/>
    <cellStyle name="Normal 5 5 3 3 2 5 2" xfId="3789" xr:uid="{52779A0D-A5E8-4205-873C-EAFFBE836AE9}"/>
    <cellStyle name="Normal 5 5 3 3 2 5 2 2" xfId="29831" xr:uid="{269F8BD8-3951-442C-8C12-5034B99EF9C4}"/>
    <cellStyle name="Normal 5 5 3 3 2 5 3" xfId="22723" xr:uid="{5EC33E70-0B4D-40F0-A6E8-EF4A4475260D}"/>
    <cellStyle name="Normal 5 5 3 3 2 5 3 2" xfId="30092" xr:uid="{B5B6AB49-98AB-441B-87F7-DD685D6798A1}"/>
    <cellStyle name="Normal 5 5 3 3 2 5 4" xfId="23446" xr:uid="{8571319B-7759-4A87-B13E-0C7FEACCE3F9}"/>
    <cellStyle name="Normal 5 5 3 3 2 5 5" xfId="30269" xr:uid="{B88538FC-C621-4360-9D4C-DD3260457648}"/>
    <cellStyle name="Normal 5 5 3 3 2 5 5 2" xfId="31412" xr:uid="{7481AEF4-D030-4595-AF6D-9244C28EA76D}"/>
    <cellStyle name="Normal 5 5 3 3 2 5 6" xfId="31609" xr:uid="{2D73DF79-C0A1-492B-ABB8-D5521DD43C2A}"/>
    <cellStyle name="Normal 5 5 3 3 2 6" xfId="23173" xr:uid="{585B73B8-12BC-44A6-82F7-7D9C4E64E545}"/>
    <cellStyle name="Normal 5 5 3 3 2 6 2" xfId="31148" xr:uid="{D3D0E1A9-FBCA-47EC-9550-3A4C6C30E266}"/>
    <cellStyle name="Normal 5 5 3 3 2 6 3" xfId="30911" xr:uid="{B08B4DCA-5980-4F0C-A577-2BB26932546B}"/>
    <cellStyle name="Normal 5 5 3 3 2 7" xfId="13276" xr:uid="{60854C4E-F5E6-4B50-AA94-02CF9A79D755}"/>
    <cellStyle name="Normal 5 5 3 3 2 8" xfId="30924" xr:uid="{29076549-2AA4-4007-80EA-D67AC2CC5802}"/>
    <cellStyle name="Normal 5 5 3 3 3" xfId="1207" xr:uid="{00000000-0005-0000-0000-00007D060000}"/>
    <cellStyle name="Normal 5 5 3 3 3 2" xfId="3411" xr:uid="{00000000-0005-0000-0000-00005C070000}"/>
    <cellStyle name="Normal 5 5 3 3 3 2 2" xfId="8489" xr:uid="{8CE330F0-3265-4F2B-AB02-47DD44B05B5A}"/>
    <cellStyle name="Normal 5 5 3 3 3 2 2 2" xfId="28929" xr:uid="{F1B2B5CC-612B-46F9-9E9B-A15690CC029B}"/>
    <cellStyle name="Normal 5 5 3 3 3 2 2 3" xfId="18869" xr:uid="{BFD8F8CD-D589-4891-83F8-7C14D35219E3}"/>
    <cellStyle name="Normal 5 5 3 3 3 2 2 4" xfId="29822" xr:uid="{3881B992-1BB7-464F-91BE-BB29A3566EF8}"/>
    <cellStyle name="Normal 5 5 3 3 3 2 3" xfId="11322" xr:uid="{B2C88099-1FD6-45E4-9D6C-38A61BA53D1B}"/>
    <cellStyle name="Normal 5 5 3 3 3 2 3 2" xfId="21702" xr:uid="{4B2A4E7B-AAFC-485E-B963-ED9DE0293EF0}"/>
    <cellStyle name="Normal 5 5 3 3 3 2 4" xfId="25218" xr:uid="{B8090A63-5F28-4185-8095-4F4ECF2CF9D1}"/>
    <cellStyle name="Normal 5 5 3 3 3 2 5" xfId="25636" xr:uid="{EF68925E-02A3-4EB7-A1D7-ABFE95E794DA}"/>
    <cellStyle name="Normal 5 5 3 3 3 2 6" xfId="16036" xr:uid="{FA327224-DD3D-4B58-AF68-65DB995EA5E3}"/>
    <cellStyle name="Normal 5 5 3 3 3 3" xfId="3559" xr:uid="{00000000-0005-0000-0000-00007D060000}"/>
    <cellStyle name="Normal 5 5 3 3 3 3 2" xfId="25598" xr:uid="{2B2D0F06-3883-4FBB-9729-E6CA70224720}"/>
    <cellStyle name="Normal 5 5 3 3 3 3 2 2" xfId="29816" xr:uid="{02A86CA0-3F43-44CF-957F-95BA6D4BDC0E}"/>
    <cellStyle name="Normal 5 5 3 3 3 3 3" xfId="23155" xr:uid="{96AA7387-D407-4AAD-A008-F71F5F7B6C65}"/>
    <cellStyle name="Normal 5 5 3 3 3 4" xfId="4563" xr:uid="{1DD4ABF9-0AC6-4128-B006-684E9FE610C9}"/>
    <cellStyle name="Normal 5 5 3 3 3 4 2" xfId="9334" xr:uid="{0AF8BA8E-FDE7-4900-8F7D-B5B329270D40}"/>
    <cellStyle name="Normal 5 5 3 3 3 4 2 2" xfId="19714" xr:uid="{011B26BE-78F4-46EA-A2EE-F16F90DEAD00}"/>
    <cellStyle name="Normal 5 5 3 3 3 4 2 3" xfId="31104" xr:uid="{41CBFC74-9674-4514-AAE2-CB0510DF1FAF}"/>
    <cellStyle name="Normal 5 5 3 3 3 4 2 4" xfId="30912" xr:uid="{DE041240-1130-4FBE-A496-AF3E183AB993}"/>
    <cellStyle name="Normal 5 5 3 3 3 4 3" xfId="12167" xr:uid="{BA123514-4E82-4769-AFD3-99A79B6FC726}"/>
    <cellStyle name="Normal 5 5 3 3 3 4 3 2" xfId="22547" xr:uid="{487E197D-AF16-4F9E-8A92-1FE77D609998}"/>
    <cellStyle name="Normal 5 5 3 3 3 4 4" xfId="16881" xr:uid="{2FE929DC-E891-4CAA-9BE8-851030E063C4}"/>
    <cellStyle name="Normal 5 5 3 3 3 5" xfId="5359" xr:uid="{CC91ECF4-6A6D-4E86-9763-C1AB30578AAE}"/>
    <cellStyle name="Normal 5 5 3 3 3 5 2" xfId="29708" xr:uid="{C6AC9FE6-8F2F-4D98-B1CC-2EFCAC323B18}"/>
    <cellStyle name="Normal 5 5 3 3 3 5 2 2" xfId="30951" xr:uid="{5D2ADC69-5EDF-4AC9-8941-E830CD16909C}"/>
    <cellStyle name="Normal 5 5 3 3 3 6" xfId="23225" xr:uid="{07D2B74A-B30D-4BBA-A7E5-EB342AD9A434}"/>
    <cellStyle name="Normal 5 5 3 3 3 6 2" xfId="29672" xr:uid="{B112CBD1-63B3-4F58-B2F2-76F0EA1536DD}"/>
    <cellStyle name="Normal 5 5 3 3 3 7" xfId="23013" xr:uid="{EEAA545C-FB53-43F8-AC33-2C773C11FF67}"/>
    <cellStyle name="Normal 5 5 3 3 3 8" xfId="13980" xr:uid="{E4637211-795C-4AB7-BFE3-8BF1E9D332EA}"/>
    <cellStyle name="Normal 5 5 3 3 4" xfId="3408" xr:uid="{00000000-0005-0000-0000-00005D070000}"/>
    <cellStyle name="Normal 5 5 3 3 4 2" xfId="6465" xr:uid="{A25B5BAC-44F2-408C-BEC0-85D4D62418DA}"/>
    <cellStyle name="Normal 5 5 3 3 4 2 2" xfId="25788" xr:uid="{192D2398-F9FF-4441-984B-C4D2551A0186}"/>
    <cellStyle name="Normal 5 5 3 3 4 2 3" xfId="26034" xr:uid="{F5FB2520-4BA7-4F5D-9D7C-1AD371AA6455}"/>
    <cellStyle name="Normal 5 5 3 3 4 2 4" xfId="16034" xr:uid="{49A6886E-F465-4B47-B6D8-FA1B4D123904}"/>
    <cellStyle name="Normal 5 5 3 3 4 2 5" xfId="30568" xr:uid="{E8720E36-9B22-4DBC-BB87-8F396A474EBD}"/>
    <cellStyle name="Normal 5 5 3 3 4 3" xfId="8487" xr:uid="{6509FA01-A0EC-456E-A862-DAF49E6D20AA}"/>
    <cellStyle name="Normal 5 5 3 3 4 3 2" xfId="28927" xr:uid="{C4D81208-22B8-4018-90E0-7C9AF6EA32DF}"/>
    <cellStyle name="Normal 5 5 3 3 4 3 3" xfId="18867" xr:uid="{A8B22BD6-03F8-4DC4-A58F-AA0434136367}"/>
    <cellStyle name="Normal 5 5 3 3 4 4" xfId="11320" xr:uid="{6D331C84-8C36-4A27-AE3A-3F13C509601A}"/>
    <cellStyle name="Normal 5 5 3 3 4 4 2" xfId="21700" xr:uid="{7EE082D5-2FF2-414E-BAC4-A4CFC4A84400}"/>
    <cellStyle name="Normal 5 5 3 3 4 5" xfId="25080" xr:uid="{D6155E76-2395-4DDF-B9B2-493347F428B3}"/>
    <cellStyle name="Normal 5 5 3 3 4 6" xfId="26254" xr:uid="{7E1F3624-729A-4E27-B35B-DA8D4DBE72A3}"/>
    <cellStyle name="Normal 5 5 3 3 4 7" xfId="13978" xr:uid="{6DB07B96-4051-4092-A480-E23365CF7508}"/>
    <cellStyle name="Normal 5 5 3 3 5" xfId="2638" xr:uid="{00000000-0005-0000-0000-00005E070000}"/>
    <cellStyle name="Normal 5 5 3 3 5 2" xfId="5899" xr:uid="{186A16A8-69D8-4703-B34E-7A9DDBD16197}"/>
    <cellStyle name="Normal 5 5 3 3 5 2 2" xfId="15309" xr:uid="{B088E4D3-F857-46C0-8CFC-6124F53F86C1}"/>
    <cellStyle name="Normal 5 5 3 3 5 3" xfId="7762" xr:uid="{050DE08B-BA64-40DB-9D1D-AEF1C52A83B7}"/>
    <cellStyle name="Normal 5 5 3 3 5 3 2" xfId="18142" xr:uid="{8DF48DD9-C2EA-4C9A-8DF1-BAB4B426AF08}"/>
    <cellStyle name="Normal 5 5 3 3 5 4" xfId="10595" xr:uid="{9F692D93-A96D-468A-854F-99454616E6E8}"/>
    <cellStyle name="Normal 5 5 3 3 5 4 2" xfId="20975" xr:uid="{1DEB8ED8-0F2D-420E-96E7-28EEC59C295E}"/>
    <cellStyle name="Normal 5 5 3 3 5 5" xfId="23015" xr:uid="{5B4EE627-4904-4A06-88F3-0F60708F9BC4}"/>
    <cellStyle name="Normal 5 5 3 3 5 6" xfId="25979" xr:uid="{AD89A197-A5CB-450F-8245-D9DE37D4C38D}"/>
    <cellStyle name="Normal 5 5 3 3 5 7" xfId="13026" xr:uid="{7B6E7E67-601D-400B-BF29-11CFF4D4B6EA}"/>
    <cellStyle name="Normal 5 5 3 3 6" xfId="2125" xr:uid="{00000000-0005-0000-0000-0000AB020000}"/>
    <cellStyle name="Normal 5 5 3 3 6 2" xfId="4650" xr:uid="{39152408-330A-44B7-900D-FA6E2B529A91}"/>
    <cellStyle name="Normal 5 5 3 3 6 3" xfId="30205" xr:uid="{19E5DBC6-87B5-46F1-B5E0-B67573138C40}"/>
    <cellStyle name="Normal 5 5 3 3 6 3 2" xfId="31349" xr:uid="{C475E952-4287-47E3-B046-F9817D97F62D}"/>
    <cellStyle name="Normal 5 5 3 3 6 4" xfId="31545" xr:uid="{F0BED102-3B27-4E13-8163-0F2933607E19}"/>
    <cellStyle name="Normal 5 5 3 3 7" xfId="4027" xr:uid="{56D1BCD9-EAD7-442F-BEF3-F5DBF0F48EA4}"/>
    <cellStyle name="Normal 5 5 3 3 7 2" xfId="4755" xr:uid="{3B2AE6C9-CD41-44A4-85EB-03A4D5B5EDAD}"/>
    <cellStyle name="Normal 5 5 3 3 7 2 2" xfId="27784" xr:uid="{580A303F-6BB4-45D3-9C35-7FFFABBC7C95}"/>
    <cellStyle name="Normal 5 5 3 3 7 3" xfId="26287" xr:uid="{E0BDAE02-0061-4AD1-A851-0C0422048092}"/>
    <cellStyle name="Normal 5 5 3 3 7 3 2" xfId="31172" xr:uid="{E1CFC7F0-7C6D-40F3-9AAC-AEE06C15BE18}"/>
    <cellStyle name="Normal 5 5 3 3 7 4" xfId="26361" xr:uid="{2BB7C9BC-9F92-46B9-A4E8-54E7EDCFB1FE}"/>
    <cellStyle name="Normal 5 5 3 3 7 5" xfId="30323" xr:uid="{13091C6E-267B-42E9-9EC6-63A637EF4C77}"/>
    <cellStyle name="Normal 5 5 3 3 7 5 2" xfId="31466" xr:uid="{8241D67A-0B65-441D-B87C-12FCD55689C9}"/>
    <cellStyle name="Normal 5 5 3 3 7 6" xfId="31663" xr:uid="{6C15C19A-00AD-4054-8903-F5817FB38421}"/>
    <cellStyle name="Normal 5 5 3 3 8" xfId="29680" xr:uid="{0A86F2A0-5592-44C0-A478-BDA05FBB524E}"/>
    <cellStyle name="Normal 5 5 3 3 8 2" xfId="30539" xr:uid="{CD43F895-0D8D-40A6-9F78-B0640AD53663}"/>
    <cellStyle name="Normal 5 5 3 3 9" xfId="29668" xr:uid="{04524AD8-987D-44B0-8EAE-33D3F77F3D00}"/>
    <cellStyle name="Normal 5 5 3 4" xfId="1208" xr:uid="{00000000-0005-0000-0000-00007E060000}"/>
    <cellStyle name="Normal 5 5 3 4 2" xfId="3412" xr:uid="{00000000-0005-0000-0000-000060070000}"/>
    <cellStyle name="Normal 5 5 3 4 2 2" xfId="6466" xr:uid="{091CA45F-1415-4786-BD74-62F2691D01A0}"/>
    <cellStyle name="Normal 5 5 3 4 2 2 2" xfId="25688" xr:uid="{D369BE46-53A2-4165-A63E-6DCF57B1B6B5}"/>
    <cellStyle name="Normal 5 5 3 4 2 2 3" xfId="16037" xr:uid="{A22DF215-B07D-4574-ACFB-178005758E72}"/>
    <cellStyle name="Normal 5 5 3 4 2 3" xfId="8490" xr:uid="{7A3C8F66-00F3-4E69-8FCE-2A1F17232FEE}"/>
    <cellStyle name="Normal 5 5 3 4 2 3 2" xfId="18870" xr:uid="{C9D05A51-96C9-44ED-A367-714CCD54E03B}"/>
    <cellStyle name="Normal 5 5 3 4 2 4" xfId="11323" xr:uid="{0BEEC87B-62C8-49C3-A718-6F4DA063F65A}"/>
    <cellStyle name="Normal 5 5 3 4 2 4 2" xfId="21703" xr:uid="{68FC661A-8C76-42A0-813F-166B20BE874E}"/>
    <cellStyle name="Normal 5 5 3 4 2 5" xfId="23338" xr:uid="{5D6AA472-3A32-4EF8-A05D-4D0479AF9BA0}"/>
    <cellStyle name="Normal 5 5 3 4 2 6" xfId="13981" xr:uid="{B9E238CB-6508-4CA3-B03E-8A79E05F87E3}"/>
    <cellStyle name="Normal 5 5 3 4 3" xfId="2810" xr:uid="{00000000-0005-0000-0000-000061070000}"/>
    <cellStyle name="Normal 5 5 3 4 3 2" xfId="6026" xr:uid="{1A84E262-5C66-4876-8988-B9C64750BC56}"/>
    <cellStyle name="Normal 5 5 3 4 3 2 2" xfId="25833" xr:uid="{75B92EC5-AA87-49FE-8CB9-5908B1535483}"/>
    <cellStyle name="Normal 5 5 3 4 3 2 3" xfId="15479" xr:uid="{C6697673-7266-4EEF-92D7-303A24FB0548}"/>
    <cellStyle name="Normal 5 5 3 4 3 3" xfId="7932" xr:uid="{0A15193D-FDFF-4EC3-A906-BC56E5F6002D}"/>
    <cellStyle name="Normal 5 5 3 4 3 3 2" xfId="18312" xr:uid="{156F1083-34F8-4A57-BB95-66C45D08E8A1}"/>
    <cellStyle name="Normal 5 5 3 4 3 4" xfId="10765" xr:uid="{68489397-CF2F-45B8-A765-1909E9CA44D4}"/>
    <cellStyle name="Normal 5 5 3 4 3 4 2" xfId="21145" xr:uid="{BB5C1C8E-2064-4637-B49F-93C358380D67}"/>
    <cellStyle name="Normal 5 5 3 4 3 5" xfId="22773" xr:uid="{0A156C61-6A99-49A7-A4D6-58E67D3277ED}"/>
    <cellStyle name="Normal 5 5 3 4 3 6" xfId="13274" xr:uid="{1C9D7B34-B27F-4326-A60F-35EE8630D162}"/>
    <cellStyle name="Normal 5 5 3 4 4" xfId="4206" xr:uid="{EFB807DE-F504-4F73-8F65-B660665FEC0D}"/>
    <cellStyle name="Normal 5 5 3 4 4 2" xfId="8977" xr:uid="{1598C217-6F5B-428E-A1FB-07FEF1C8031C}"/>
    <cellStyle name="Normal 5 5 3 4 4 2 2" xfId="19357" xr:uid="{CD108EAB-65B3-40E1-A655-815E862C7618}"/>
    <cellStyle name="Normal 5 5 3 4 4 3" xfId="11810" xr:uid="{B3749756-E62E-45C4-8812-35F065F09F12}"/>
    <cellStyle name="Normal 5 5 3 4 4 3 2" xfId="22190" xr:uid="{3CEE6DF3-83F1-4AF7-B6BC-B0A801425AEC}"/>
    <cellStyle name="Normal 5 5 3 4 4 4" xfId="24100" xr:uid="{BEB9EC4F-9B65-4276-A9CD-9404B0C4922D}"/>
    <cellStyle name="Normal 5 5 3 4 4 5" xfId="16524" xr:uid="{4C658C52-180C-4C57-AD4A-70F3D616DAAF}"/>
    <cellStyle name="Normal 5 5 3 4 5" xfId="5360" xr:uid="{5AB1D085-E211-4002-9A68-A779FB65A4A7}"/>
    <cellStyle name="Normal 5 5 3 4 5 2" xfId="14657" xr:uid="{79F76784-48D1-494A-A462-8B146DB212BC}"/>
    <cellStyle name="Normal 5 5 3 4 6" xfId="7110" xr:uid="{F1C2CF29-7FED-44EA-A7B8-4D977008F5A1}"/>
    <cellStyle name="Normal 5 5 3 4 6 2" xfId="17490" xr:uid="{6FA4D063-4557-496A-B0E1-3528238FE0ED}"/>
    <cellStyle name="Normal 5 5 3 4 7" xfId="9943" xr:uid="{B348D9BA-F377-446F-A189-975FF517BE34}"/>
    <cellStyle name="Normal 5 5 3 4 7 2" xfId="20323" xr:uid="{D56EEEB7-862E-4E75-84EE-5354199E21C2}"/>
    <cellStyle name="Normal 5 5 3 4 8" xfId="25009" xr:uid="{1B5984A8-BDFF-436B-BDA1-C2D38884C3F2}"/>
    <cellStyle name="Normal 5 5 3 4 9" xfId="12773" xr:uid="{207A05E2-44FD-49D4-BB57-844DD163A47F}"/>
    <cellStyle name="Normal 5 5 3 5" xfId="1209" xr:uid="{00000000-0005-0000-0000-00007F060000}"/>
    <cellStyle name="Normal 5 5 3 5 2" xfId="4564" xr:uid="{1BCA9013-97FB-47C4-86AC-6325ACCED00E}"/>
    <cellStyle name="Normal 5 5 3 5 2 2" xfId="9335" xr:uid="{1B079D11-66EE-43CD-B4C1-5CF70D817D4E}"/>
    <cellStyle name="Normal 5 5 3 5 2 2 2" xfId="29309" xr:uid="{28677310-8D44-47B2-8A3B-AA3433DF51E8}"/>
    <cellStyle name="Normal 5 5 3 5 2 2 3" xfId="19715" xr:uid="{5C607BAB-2769-4ECF-BFFA-54B73665BD0B}"/>
    <cellStyle name="Normal 5 5 3 5 2 3" xfId="12168" xr:uid="{25BC621A-EE9D-4329-BB95-F36DE3E1A7D0}"/>
    <cellStyle name="Normal 5 5 3 5 2 3 2" xfId="22548" xr:uid="{8D004C08-7D11-4892-83BD-4F86601205B7}"/>
    <cellStyle name="Normal 5 5 3 5 2 4" xfId="25653" xr:uid="{702AAE8B-8E10-478F-A88A-D4C689F0EC6E}"/>
    <cellStyle name="Normal 5 5 3 5 2 5" xfId="16882" xr:uid="{BA22D103-A3F5-4026-881A-D17B5200DFF6}"/>
    <cellStyle name="Normal 5 5 3 5 3" xfId="5361" xr:uid="{6F1DB607-BB13-42A8-8622-597EC7CCA09E}"/>
    <cellStyle name="Normal 5 5 3 5 3 2" xfId="28574" xr:uid="{598316B3-EE8C-4832-89FF-6741A61A0620}"/>
    <cellStyle name="Normal 5 5 3 5 3 3" xfId="14658" xr:uid="{EE5464CF-BE4B-40D0-A089-A1091CE52773}"/>
    <cellStyle name="Normal 5 5 3 5 4" xfId="7111" xr:uid="{B8FC9F61-DCB1-434B-9165-2BF6972D01BF}"/>
    <cellStyle name="Normal 5 5 3 5 4 2" xfId="17491" xr:uid="{E69F58FD-2F5C-43CA-AD58-447F718E2EEA}"/>
    <cellStyle name="Normal 5 5 3 5 5" xfId="9944" xr:uid="{2068F8F9-21BD-4D3A-B3A3-758FC908E522}"/>
    <cellStyle name="Normal 5 5 3 5 5 2" xfId="20324" xr:uid="{791DC83C-7EEC-4BB2-95C3-33D2C0D6393F}"/>
    <cellStyle name="Normal 5 5 3 5 6" xfId="22705" xr:uid="{26E8B065-FA68-4C76-94AC-0F6A43DAD136}"/>
    <cellStyle name="Normal 5 5 3 5 7" xfId="13982" xr:uid="{3CF2D734-478E-42BA-BA56-5D9DB3FC7DD6}"/>
    <cellStyle name="Normal 5 5 3 6" xfId="2966" xr:uid="{00000000-0005-0000-0000-000063070000}"/>
    <cellStyle name="Normal 5 5 3 6 2" xfId="6130" xr:uid="{0E37E037-9851-4EB9-A3C2-64BD356B9540}"/>
    <cellStyle name="Normal 5 5 3 6 2 2" xfId="25424" xr:uid="{1148EB6E-F740-4167-874A-A1EF65DB568B}"/>
    <cellStyle name="Normal 5 5 3 6 2 3" xfId="15608" xr:uid="{E621157B-6D27-443E-9F26-16E7CBD38180}"/>
    <cellStyle name="Normal 5 5 3 6 3" xfId="8061" xr:uid="{F10D5E6D-B385-4559-A109-D58207B8982F}"/>
    <cellStyle name="Normal 5 5 3 6 3 2" xfId="18441" xr:uid="{C50D9187-302B-4068-A26B-8A8CB3E158FC}"/>
    <cellStyle name="Normal 5 5 3 6 4" xfId="10894" xr:uid="{C921355E-72F7-4125-BAB7-52A6FE548BBF}"/>
    <cellStyle name="Normal 5 5 3 6 4 2" xfId="21274" xr:uid="{9E3667AD-B115-4E65-8125-DC2EA7D4A56D}"/>
    <cellStyle name="Normal 5 5 3 6 5" xfId="24769" xr:uid="{B7E804C6-D9AD-4DE6-A2A9-10FF544E0EF0}"/>
    <cellStyle name="Normal 5 5 3 6 6" xfId="13471" xr:uid="{9A3195F6-BF57-4B18-8247-833348BDB7E5}"/>
    <cellStyle name="Normal 5 5 3 7" xfId="2476" xr:uid="{00000000-0005-0000-0000-000064070000}"/>
    <cellStyle name="Normal 5 5 3 7 2" xfId="5763" xr:uid="{E07183B6-D25C-4CC0-AE13-2A38EE114993}"/>
    <cellStyle name="Normal 5 5 3 7 2 2" xfId="28401" xr:uid="{507B183A-3DB4-4009-B4C0-4F1576EFF074}"/>
    <cellStyle name="Normal 5 5 3 7 2 3" xfId="15147" xr:uid="{652D18B1-F5FF-4845-BFD1-FF8917671EC2}"/>
    <cellStyle name="Normal 5 5 3 7 3" xfId="7600" xr:uid="{18DAE69B-A4F7-477F-8762-6CE1E368E732}"/>
    <cellStyle name="Normal 5 5 3 7 3 2" xfId="17980" xr:uid="{7D96E94B-8809-4955-8F45-38DBBA2CE966}"/>
    <cellStyle name="Normal 5 5 3 7 4" xfId="10433" xr:uid="{44B3FFAF-869E-44AB-B931-CDF9E98397FF}"/>
    <cellStyle name="Normal 5 5 3 7 4 2" xfId="20813" xr:uid="{209C42BD-D008-4B39-A856-564FE070366E}"/>
    <cellStyle name="Normal 5 5 3 7 5" xfId="22729" xr:uid="{6943EE8A-2B33-45B4-95F9-C2EDD1961D07}"/>
    <cellStyle name="Normal 5 5 3 7 6" xfId="12863" xr:uid="{2B0515C8-907A-485B-A591-F0A2A639DF21}"/>
    <cellStyle name="Normal 5 5 3 8" xfId="2230" xr:uid="{00000000-0005-0000-0000-000051070000}"/>
    <cellStyle name="Normal 5 5 3 8 2" xfId="7356" xr:uid="{1618AD18-7B7B-424F-9BEB-D299222C55F2}"/>
    <cellStyle name="Normal 5 5 3 8 2 2" xfId="17736" xr:uid="{83869EBC-213B-40D0-96E1-A1D651B52F92}"/>
    <cellStyle name="Normal 5 5 3 8 3" xfId="10189" xr:uid="{48FB3034-9292-4116-8449-599FDAB40BBA}"/>
    <cellStyle name="Normal 5 5 3 8 3 2" xfId="20569" xr:uid="{57755D7B-7216-4DBE-9B79-50915AF1F3AA}"/>
    <cellStyle name="Normal 5 5 3 8 4" xfId="23116" xr:uid="{D9EF2FC2-8CF3-4C7B-9CFB-936A7DC6878C}"/>
    <cellStyle name="Normal 5 5 3 8 5" xfId="14903" xr:uid="{B773A80F-07C8-4906-B155-A12AE8E35E9E}"/>
    <cellStyle name="Normal 5 5 3 9" xfId="4025" xr:uid="{04E98241-B413-4763-8D87-0C12090244E0}"/>
    <cellStyle name="Normal 5 5 3 9 2" xfId="8826" xr:uid="{2DD4E885-8CED-468B-A0EA-21DF2E8F00A5}"/>
    <cellStyle name="Normal 5 5 3 9 2 2" xfId="19206" xr:uid="{19E384D0-B5F7-4808-B416-14EE8B359BA2}"/>
    <cellStyle name="Normal 5 5 3 9 3" xfId="11659" xr:uid="{D509F8F9-2213-4B96-AEE4-7A6AAADF8F18}"/>
    <cellStyle name="Normal 5 5 3 9 3 2" xfId="22039" xr:uid="{A762BF18-54D9-4BB2-80CE-D7CF47DBE619}"/>
    <cellStyle name="Normal 5 5 3 9 4" xfId="16373" xr:uid="{93FEC0E4-2C60-4A83-9D0A-395AD443D74E}"/>
    <cellStyle name="Normal 5 5 4" xfId="1210" xr:uid="{00000000-0005-0000-0000-000080060000}"/>
    <cellStyle name="Normal 5 5 4 10" xfId="7112" xr:uid="{6E24754F-4139-496A-B256-B3A7608A1E70}"/>
    <cellStyle name="Normal 5 5 4 10 2" xfId="17492" xr:uid="{FEFC9BE0-9D2E-4273-901D-6405ADC29F6E}"/>
    <cellStyle name="Normal 5 5 4 11" xfId="9945" xr:uid="{4E506426-856D-48E1-9830-436B16A4402B}"/>
    <cellStyle name="Normal 5 5 4 11 2" xfId="20325" xr:uid="{56B19307-4070-41C7-97F4-984C9C4ACD71}"/>
    <cellStyle name="Normal 5 5 4 12" xfId="22668" xr:uid="{66F7D1B5-E539-4153-9F8D-61F382AE08F9}"/>
    <cellStyle name="Normal 5 5 4 13" xfId="12441" xr:uid="{1DD33C2E-3DF1-4199-9780-FE1826973C76}"/>
    <cellStyle name="Normal 5 5 4 2" xfId="1211" xr:uid="{00000000-0005-0000-0000-000081060000}"/>
    <cellStyle name="Normal 5 5 4 2 10" xfId="9946" xr:uid="{0AA280C8-05D0-4EDD-A0F0-25F6C4C0E2C2}"/>
    <cellStyle name="Normal 5 5 4 2 10 2" xfId="20326" xr:uid="{B38EED4E-B7E8-43A6-A452-0F3F6AC3A192}"/>
    <cellStyle name="Normal 5 5 4 2 11" xfId="25516" xr:uid="{1F8836FE-5842-48CD-9C27-7130A11C0DF8}"/>
    <cellStyle name="Normal 5 5 4 2 12" xfId="12616" xr:uid="{4ED1B215-A62B-4224-9B08-1DB86D03310D}"/>
    <cellStyle name="Normal 5 5 4 2 2" xfId="1212" xr:uid="{00000000-0005-0000-0000-000082060000}"/>
    <cellStyle name="Normal 5 5 4 2 2 2" xfId="3414" xr:uid="{00000000-0005-0000-0000-000068070000}"/>
    <cellStyle name="Normal 5 5 4 2 2 2 2" xfId="6468" xr:uid="{7CCB15D9-59C9-4526-9A31-724CBEB58938}"/>
    <cellStyle name="Normal 5 5 4 2 2 2 2 2" xfId="27147" xr:uid="{D8DD4CAC-C2B0-4A8C-AB8C-C0B64925EFE3}"/>
    <cellStyle name="Normal 5 5 4 2 2 2 2 3" xfId="27850" xr:uid="{183AD068-030C-4CFA-9598-24BADC3E24B2}"/>
    <cellStyle name="Normal 5 5 4 2 2 2 2 4" xfId="16039" xr:uid="{FBBC1EA9-0576-414A-A822-1E8A36E7878C}"/>
    <cellStyle name="Normal 5 5 4 2 2 2 3" xfId="8492" xr:uid="{7C67B0EB-6874-490A-AB6F-C0E9C43E16A5}"/>
    <cellStyle name="Normal 5 5 4 2 2 2 3 2" xfId="28930" xr:uid="{F9ABDF4E-3479-4731-9FBD-0A7A6F62AC8C}"/>
    <cellStyle name="Normal 5 5 4 2 2 2 3 3" xfId="18872" xr:uid="{1D7D140A-B2B0-4829-A203-C0CCB8E5AD57}"/>
    <cellStyle name="Normal 5 5 4 2 2 2 4" xfId="11325" xr:uid="{BDFB2532-6171-4425-AE58-C640DC6D5C99}"/>
    <cellStyle name="Normal 5 5 4 2 2 2 4 2" xfId="21705" xr:uid="{A6731636-272C-431C-A233-91D4C9F41C59}"/>
    <cellStyle name="Normal 5 5 4 2 2 2 5" xfId="24758" xr:uid="{5E5A21BD-C085-4EBD-8AF6-13C09DC8FD76}"/>
    <cellStyle name="Normal 5 5 4 2 2 2 6" xfId="13984" xr:uid="{25FFA09B-B9F9-4E37-8D5D-5125888B0D71}"/>
    <cellStyle name="Normal 5 5 4 2 2 3" xfId="4359" xr:uid="{88387237-01E0-4B25-8BE5-8B2376BBC437}"/>
    <cellStyle name="Normal 5 5 4 2 2 3 2" xfId="9130" xr:uid="{C2F40767-A121-40AD-A68A-26A92CB2DAB8}"/>
    <cellStyle name="Normal 5 5 4 2 2 3 2 2" xfId="29173" xr:uid="{0DBDF345-5003-44B1-81F2-DF78F3F02DB5}"/>
    <cellStyle name="Normal 5 5 4 2 2 3 2 3" xfId="19510" xr:uid="{98EF1CBC-575B-4F9E-AD57-B6D00E5F04A9}"/>
    <cellStyle name="Normal 5 5 4 2 2 3 3" xfId="11963" xr:uid="{D26025B7-29BB-40AF-AF33-59D08E610285}"/>
    <cellStyle name="Normal 5 5 4 2 2 3 3 2" xfId="22343" xr:uid="{A3B4DB2D-13D6-4FC1-84DB-0774CA906768}"/>
    <cellStyle name="Normal 5 5 4 2 2 3 4" xfId="25175" xr:uid="{61DBC9B9-1E71-4285-9860-27A3D1877045}"/>
    <cellStyle name="Normal 5 5 4 2 2 3 5" xfId="16677" xr:uid="{732B4A0F-9AA6-4BBD-9BA9-43C9B926872C}"/>
    <cellStyle name="Normal 5 5 4 2 2 4" xfId="5364" xr:uid="{0F610BEE-9DE4-4777-8999-E564D9E55943}"/>
    <cellStyle name="Normal 5 5 4 2 2 4 2" xfId="28588" xr:uid="{BE178C20-6377-4C6C-BDB1-3FD1588CEB5D}"/>
    <cellStyle name="Normal 5 5 4 2 2 4 3" xfId="14661" xr:uid="{9FFCFC9D-9C47-4ECB-81BE-AAC034414419}"/>
    <cellStyle name="Normal 5 5 4 2 2 5" xfId="7114" xr:uid="{A101A71D-F59C-4077-B1E0-6EC2FA54C6C6}"/>
    <cellStyle name="Normal 5 5 4 2 2 5 2" xfId="17494" xr:uid="{5700200F-39FB-42A2-B68A-B7B1A184B99E}"/>
    <cellStyle name="Normal 5 5 4 2 2 6" xfId="9947" xr:uid="{81343349-F28D-4BE8-B042-92BC99D6E794}"/>
    <cellStyle name="Normal 5 5 4 2 2 6 2" xfId="20327" xr:uid="{672AA7D8-40C0-41E9-A770-249F7667571C}"/>
    <cellStyle name="Normal 5 5 4 2 2 7" xfId="24134" xr:uid="{6FC67304-0A44-4136-96E5-88EF5A100FCF}"/>
    <cellStyle name="Normal 5 5 4 2 2 8" xfId="13278" xr:uid="{745892F2-0B91-467A-A005-39AED4451CCE}"/>
    <cellStyle name="Normal 5 5 4 2 3" xfId="3415" xr:uid="{00000000-0005-0000-0000-000069070000}"/>
    <cellStyle name="Normal 5 5 4 2 3 2" xfId="4565" xr:uid="{59E9896A-4AE0-410C-A3ED-3816DD832625}"/>
    <cellStyle name="Normal 5 5 4 2 3 2 2" xfId="9336" xr:uid="{D5B29995-C094-4271-9B4B-E6B4761B42CE}"/>
    <cellStyle name="Normal 5 5 4 2 3 2 2 2" xfId="29310" xr:uid="{9E676E7D-8273-4182-875D-83226C40ECF7}"/>
    <cellStyle name="Normal 5 5 4 2 3 2 2 3" xfId="19716" xr:uid="{754A0F1A-A96C-434B-BA8D-594D18240134}"/>
    <cellStyle name="Normal 5 5 4 2 3 2 3" xfId="12169" xr:uid="{A533C767-AE59-4618-8077-BC4435917938}"/>
    <cellStyle name="Normal 5 5 4 2 3 2 3 2" xfId="22549" xr:uid="{28EDD1D9-13C6-4097-A370-AC37D8CD4DB4}"/>
    <cellStyle name="Normal 5 5 4 2 3 2 4" xfId="24829" xr:uid="{07C40AB1-3864-423F-9D25-E01807021BC3}"/>
    <cellStyle name="Normal 5 5 4 2 3 2 5" xfId="16883" xr:uid="{8C01C22A-4D6C-482B-96D7-EE9F25C85FF6}"/>
    <cellStyle name="Normal 5 5 4 2 3 3" xfId="6469" xr:uid="{50345F73-2533-4705-B684-4F6C37935228}"/>
    <cellStyle name="Normal 5 5 4 2 3 3 2" xfId="28177" xr:uid="{B46D0BE0-1686-4D95-8913-518271E217B1}"/>
    <cellStyle name="Normal 5 5 4 2 3 3 3" xfId="16040" xr:uid="{27D10CD0-AA74-4768-95AF-34104D115929}"/>
    <cellStyle name="Normal 5 5 4 2 3 4" xfId="8493" xr:uid="{FC48BE13-1A01-48D6-B418-4542DED64E07}"/>
    <cellStyle name="Normal 5 5 4 2 3 4 2" xfId="18873" xr:uid="{34F15F65-921B-4CFE-A494-3BBF0EC21721}"/>
    <cellStyle name="Normal 5 5 4 2 3 5" xfId="11326" xr:uid="{4118BB6B-36ED-4676-9F40-AD7DB8EBCCE5}"/>
    <cellStyle name="Normal 5 5 4 2 3 5 2" xfId="21706" xr:uid="{C9271C97-0E97-44DE-8798-E7CA744D3D07}"/>
    <cellStyle name="Normal 5 5 4 2 3 6" xfId="24741" xr:uid="{D9047DF0-A0F0-4CB2-8500-ECE08094FFDF}"/>
    <cellStyle name="Normal 5 5 4 2 3 7" xfId="13985" xr:uid="{9857581E-720F-409C-BCF2-FA313C3412CB}"/>
    <cellStyle name="Normal 5 5 4 2 4" xfId="3413" xr:uid="{00000000-0005-0000-0000-00006A070000}"/>
    <cellStyle name="Normal 5 5 4 2 4 2" xfId="6467" xr:uid="{46726510-68DC-4E96-B0A0-9BE440840691}"/>
    <cellStyle name="Normal 5 5 4 2 4 2 2" xfId="28240" xr:uid="{E2FD7BA4-3D4A-4D80-BF4E-F4C3319F1363}"/>
    <cellStyle name="Normal 5 5 4 2 4 2 3" xfId="16038" xr:uid="{45DE6920-2544-41FE-B361-9B5DCE5E57BD}"/>
    <cellStyle name="Normal 5 5 4 2 4 3" xfId="8491" xr:uid="{99687D84-51A5-41C8-B083-20C6F10B23E2}"/>
    <cellStyle name="Normal 5 5 4 2 4 3 2" xfId="18871" xr:uid="{6F29B5F1-55CC-4EA7-8AFF-CD39617D1847}"/>
    <cellStyle name="Normal 5 5 4 2 4 4" xfId="11324" xr:uid="{0D6D5259-8272-43A1-BD9D-8464EE323750}"/>
    <cellStyle name="Normal 5 5 4 2 4 4 2" xfId="21704" xr:uid="{0B467AE6-D095-4E01-B1C6-9AD0529DB5E0}"/>
    <cellStyle name="Normal 5 5 4 2 4 5" xfId="25038" xr:uid="{09364949-5879-4291-B804-203D2A370A8A}"/>
    <cellStyle name="Normal 5 5 4 2 4 6" xfId="13983" xr:uid="{AFBEAF81-F45E-4B32-B12A-29043B6E9BDE}"/>
    <cellStyle name="Normal 5 5 4 2 5" xfId="2619" xr:uid="{00000000-0005-0000-0000-00006B070000}"/>
    <cellStyle name="Normal 5 5 4 2 5 2" xfId="5880" xr:uid="{BCB80E92-130F-4393-92A6-CF74E5E3FAA1}"/>
    <cellStyle name="Normal 5 5 4 2 5 2 2" xfId="26989" xr:uid="{462CA211-B977-4C0A-85C4-62A92E2ADAE2}"/>
    <cellStyle name="Normal 5 5 4 2 5 2 3" xfId="15290" xr:uid="{6F136D58-4914-4CCE-8629-4C8A37EE3A7D}"/>
    <cellStyle name="Normal 5 5 4 2 5 3" xfId="7743" xr:uid="{5AFD0B02-50B9-4405-8F1F-E60FB6DD50A1}"/>
    <cellStyle name="Normal 5 5 4 2 5 3 2" xfId="18123" xr:uid="{424688BD-541F-480A-8C28-374855ACE59E}"/>
    <cellStyle name="Normal 5 5 4 2 5 4" xfId="10576" xr:uid="{0DB40406-B413-4DFA-8FCF-2748CAAC8D77}"/>
    <cellStyle name="Normal 5 5 4 2 5 4 2" xfId="20956" xr:uid="{34B33404-AE11-4CD5-B582-902D4626A0B7}"/>
    <cellStyle name="Normal 5 5 4 2 5 5" xfId="23320" xr:uid="{D4A6F583-1A92-41C7-8A6A-0946187BA285}"/>
    <cellStyle name="Normal 5 5 4 2 5 6" xfId="13006" xr:uid="{09811C73-DF46-4F22-8131-516A2881FD25}"/>
    <cellStyle name="Normal 5 5 4 2 6" xfId="2383" xr:uid="{00000000-0005-0000-0000-000066070000}"/>
    <cellStyle name="Normal 5 5 4 2 6 2" xfId="7509" xr:uid="{3735F5DA-E6B9-4E9C-A838-7967AF9337B8}"/>
    <cellStyle name="Normal 5 5 4 2 6 2 2" xfId="17889" xr:uid="{9FB35E1E-9B73-411C-94E1-78DB4E436336}"/>
    <cellStyle name="Normal 5 5 4 2 6 3" xfId="10342" xr:uid="{3DA0AAF8-109E-4C8B-8BA6-D4435D8B82C2}"/>
    <cellStyle name="Normal 5 5 4 2 6 3 2" xfId="20722" xr:uid="{E0432CA7-9C2B-422E-BFF0-284E36699756}"/>
    <cellStyle name="Normal 5 5 4 2 6 4" xfId="25282" xr:uid="{20A84658-7D0F-47B3-B91D-580A981B7887}"/>
    <cellStyle name="Normal 5 5 4 2 6 5" xfId="15056" xr:uid="{62BA7A19-98C4-449D-83FE-814C97D9DA44}"/>
    <cellStyle name="Normal 5 5 4 2 7" xfId="4077" xr:uid="{FB088EE4-0F3D-4BC2-A99F-19D1BB2FE077}"/>
    <cellStyle name="Normal 5 5 4 2 7 2" xfId="8856" xr:uid="{EAC4AB74-A3D4-4B0B-A0D1-6477BB0F390F}"/>
    <cellStyle name="Normal 5 5 4 2 7 2 2" xfId="19236" xr:uid="{3A8FA0D7-2211-4A1A-BEE2-F224274F9E5A}"/>
    <cellStyle name="Normal 5 5 4 2 7 3" xfId="11689" xr:uid="{F3C263EC-B001-4BD2-A184-1C70DF0F70DB}"/>
    <cellStyle name="Normal 5 5 4 2 7 3 2" xfId="22069" xr:uid="{D6D005C5-B11A-4301-9522-39483B7DC464}"/>
    <cellStyle name="Normal 5 5 4 2 7 4" xfId="16403" xr:uid="{2A619328-B2AA-4A1D-97EC-816ACCA8C489}"/>
    <cellStyle name="Normal 5 5 4 2 8" xfId="5363" xr:uid="{0ACEBE73-E7F6-4F86-BDD3-BE2E01291193}"/>
    <cellStyle name="Normal 5 5 4 2 8 2" xfId="14660" xr:uid="{1E7A55A6-CF17-498E-8E3F-BF0AE06F160B}"/>
    <cellStyle name="Normal 5 5 4 2 9" xfId="7113" xr:uid="{C2462432-3E71-4100-9CAF-BAB609427C91}"/>
    <cellStyle name="Normal 5 5 4 2 9 2" xfId="17493" xr:uid="{1E95C8F2-0838-4E21-B878-576F8054A41A}"/>
    <cellStyle name="Normal 5 5 4 3" xfId="1213" xr:uid="{00000000-0005-0000-0000-000083060000}"/>
    <cellStyle name="Normal 5 5 4 3 2" xfId="3416" xr:uid="{00000000-0005-0000-0000-00006D070000}"/>
    <cellStyle name="Normal 5 5 4 3 2 2" xfId="6470" xr:uid="{AC59D8AD-A63F-4F69-B810-7DB7157D221D}"/>
    <cellStyle name="Normal 5 5 4 3 2 2 2" xfId="25158" xr:uid="{23B3473D-7E5E-4004-9F1D-A94AA09D630D}"/>
    <cellStyle name="Normal 5 5 4 3 2 2 3" xfId="27418" xr:uid="{0597AE7C-F5F3-4C32-B52A-3336B8870B89}"/>
    <cellStyle name="Normal 5 5 4 3 2 2 4" xfId="16041" xr:uid="{FA4C670E-7C0A-4498-BC35-5AB9EEC67189}"/>
    <cellStyle name="Normal 5 5 4 3 2 3" xfId="8494" xr:uid="{3C267D15-F83E-4CEC-A25A-8CEDB28B3AA4}"/>
    <cellStyle name="Normal 5 5 4 3 2 3 2" xfId="28931" xr:uid="{6984EE01-1911-4902-89ED-A1CA0D278011}"/>
    <cellStyle name="Normal 5 5 4 3 2 3 3" xfId="18874" xr:uid="{048FA31C-1C1E-4A45-B594-D1609CFBC415}"/>
    <cellStyle name="Normal 5 5 4 3 2 4" xfId="11327" xr:uid="{0912AB62-A87E-4AAE-A26B-28E10A450010}"/>
    <cellStyle name="Normal 5 5 4 3 2 4 2" xfId="21707" xr:uid="{58D0B03A-73FF-4073-9F18-12DC1856E031}"/>
    <cellStyle name="Normal 5 5 4 3 2 5" xfId="24603" xr:uid="{A194AE26-0E9A-4449-9DDB-EA21F77A41F7}"/>
    <cellStyle name="Normal 5 5 4 3 2 6" xfId="13986" xr:uid="{48E8543D-A77A-48F7-A5F5-EBCCAEFF3AFF}"/>
    <cellStyle name="Normal 5 5 4 3 3" xfId="2812" xr:uid="{00000000-0005-0000-0000-00006E070000}"/>
    <cellStyle name="Normal 5 5 4 3 3 2" xfId="6027" xr:uid="{217F6F0F-2140-46D5-8CE6-3D4C883F4C0F}"/>
    <cellStyle name="Normal 5 5 4 3 3 2 2" xfId="25988" xr:uid="{5EEFDEAC-E372-4922-9648-FDC3AFCC3270}"/>
    <cellStyle name="Normal 5 5 4 3 3 2 3" xfId="15481" xr:uid="{206BA647-D335-4636-B958-797D31966869}"/>
    <cellStyle name="Normal 5 5 4 3 3 3" xfId="7934" xr:uid="{F578BA06-A090-46B2-8A1B-DB179F472A2F}"/>
    <cellStyle name="Normal 5 5 4 3 3 3 2" xfId="18314" xr:uid="{5290133E-5A53-4E95-BD04-844675593609}"/>
    <cellStyle name="Normal 5 5 4 3 3 4" xfId="10767" xr:uid="{6C985679-09CE-4019-A3A6-1E2BB3D02311}"/>
    <cellStyle name="Normal 5 5 4 3 3 4 2" xfId="21147" xr:uid="{78EA3973-2134-4C51-AB0F-C5AE55D5FCAC}"/>
    <cellStyle name="Normal 5 5 4 3 3 5" xfId="24279" xr:uid="{07EAA85C-4968-4744-AADA-9BED06DCE515}"/>
    <cellStyle name="Normal 5 5 4 3 3 6" xfId="13277" xr:uid="{6CDF3F83-135F-4BC7-91CD-99B7AB23EB30}"/>
    <cellStyle name="Normal 5 5 4 3 4" xfId="4207" xr:uid="{15066793-57D5-4437-B28B-61C169F0E4AC}"/>
    <cellStyle name="Normal 5 5 4 3 4 2" xfId="8978" xr:uid="{D21FD296-27FE-4488-B8D5-388D122867AE}"/>
    <cellStyle name="Normal 5 5 4 3 4 2 2" xfId="29059" xr:uid="{DBC2EC50-7621-46E7-8386-942BC1FCAA5A}"/>
    <cellStyle name="Normal 5 5 4 3 4 2 3" xfId="19358" xr:uid="{3A4C442C-FAE9-4338-AD2A-B9825CE175E5}"/>
    <cellStyle name="Normal 5 5 4 3 4 3" xfId="11811" xr:uid="{B16D9B1C-6028-4C08-A4B6-129E5B23722D}"/>
    <cellStyle name="Normal 5 5 4 3 4 3 2" xfId="22191" xr:uid="{2A57EB7D-6C71-41AA-92D2-0E2A3A3CF7E6}"/>
    <cellStyle name="Normal 5 5 4 3 4 4" xfId="23747" xr:uid="{A05DAAD2-5842-4B6A-998C-12560685C46D}"/>
    <cellStyle name="Normal 5 5 4 3 4 5" xfId="16525" xr:uid="{C17561D3-2815-45DC-82A5-5F93F2A92885}"/>
    <cellStyle name="Normal 5 5 4 3 5" xfId="5365" xr:uid="{DB088A61-64E6-4201-89C4-69AFC83B9FBF}"/>
    <cellStyle name="Normal 5 5 4 3 5 2" xfId="26918" xr:uid="{CF76725B-BDE5-488F-91B8-D4676F444724}"/>
    <cellStyle name="Normal 5 5 4 3 5 3" xfId="14662" xr:uid="{CB004E3E-19BA-48AF-999F-6F920024FC64}"/>
    <cellStyle name="Normal 5 5 4 3 6" xfId="7115" xr:uid="{E6CB665E-F9E2-49C1-B7C9-8AEC90EC957D}"/>
    <cellStyle name="Normal 5 5 4 3 6 2" xfId="17495" xr:uid="{2AAF6171-5A59-4412-911B-F7C34FF102AA}"/>
    <cellStyle name="Normal 5 5 4 3 7" xfId="9948" xr:uid="{8BF43703-FE90-482D-96AB-785900DA65E7}"/>
    <cellStyle name="Normal 5 5 4 3 7 2" xfId="20328" xr:uid="{3432473F-743D-464A-AB4A-BCD453F869D1}"/>
    <cellStyle name="Normal 5 5 4 3 8" xfId="24184" xr:uid="{D0FD81B9-EF00-439C-9B33-886E72B50F44}"/>
    <cellStyle name="Normal 5 5 4 3 9" xfId="12774" xr:uid="{21028DE2-387F-4181-A218-A09739C44068}"/>
    <cellStyle name="Normal 5 5 4 4" xfId="1214" xr:uid="{00000000-0005-0000-0000-000084060000}"/>
    <cellStyle name="Normal 5 5 4 4 2" xfId="4566" xr:uid="{157EE7DE-ED78-41D4-BF89-854BCDBD8753}"/>
    <cellStyle name="Normal 5 5 4 4 2 2" xfId="9337" xr:uid="{46CC833B-5836-497C-83D8-337169783DE3}"/>
    <cellStyle name="Normal 5 5 4 4 2 2 2" xfId="29311" xr:uid="{EE5B18BB-9211-471B-A2C6-63FEF631B18B}"/>
    <cellStyle name="Normal 5 5 4 4 2 2 3" xfId="19717" xr:uid="{917607CE-4AD1-468A-985C-A4EDE998A94A}"/>
    <cellStyle name="Normal 5 5 4 4 2 3" xfId="12170" xr:uid="{E5A55687-2038-4D53-BEE7-F0BFB4FA39BC}"/>
    <cellStyle name="Normal 5 5 4 4 2 3 2" xfId="22550" xr:uid="{EF747E8A-3C16-4333-9232-201490E0262E}"/>
    <cellStyle name="Normal 5 5 4 4 2 4" xfId="22953" xr:uid="{3B708004-A7CE-48C6-9CB5-E218E391DB3A}"/>
    <cellStyle name="Normal 5 5 4 4 2 5" xfId="16884" xr:uid="{6E3E75C5-D46A-4737-B559-2AB79DD9B796}"/>
    <cellStyle name="Normal 5 5 4 4 3" xfId="5366" xr:uid="{0A9A3D45-D283-4CE8-8270-C55755043C6E}"/>
    <cellStyle name="Normal 5 5 4 4 3 2" xfId="28504" xr:uid="{3A7B5CAB-3EA8-4681-BCA7-A2B14946A26A}"/>
    <cellStyle name="Normal 5 5 4 4 3 3" xfId="14663" xr:uid="{D890EF97-0237-4E1A-B2DC-9FCBA898642D}"/>
    <cellStyle name="Normal 5 5 4 4 4" xfId="7116" xr:uid="{3391C957-E508-4404-BD54-4E0FA5C62B53}"/>
    <cellStyle name="Normal 5 5 4 4 4 2" xfId="17496" xr:uid="{2B55E696-D55C-430A-B8C5-2BB048403E81}"/>
    <cellStyle name="Normal 5 5 4 4 5" xfId="9949" xr:uid="{48B58101-0742-4EDF-8585-114A30975F5B}"/>
    <cellStyle name="Normal 5 5 4 4 5 2" xfId="20329" xr:uid="{2D4F3DC2-6C4A-4969-BA87-B12F912EE4CA}"/>
    <cellStyle name="Normal 5 5 4 4 6" xfId="24198" xr:uid="{CA5E9496-C789-442B-931B-6EDB9A10B695}"/>
    <cellStyle name="Normal 5 5 4 4 7" xfId="13987" xr:uid="{832AE13A-6AAB-454D-B5FE-1D62966B2F38}"/>
    <cellStyle name="Normal 5 5 4 5" xfId="2967" xr:uid="{00000000-0005-0000-0000-000070070000}"/>
    <cellStyle name="Normal 5 5 4 5 2" xfId="6131" xr:uid="{43560DDC-6333-48B3-B593-06D828932A1C}"/>
    <cellStyle name="Normal 5 5 4 5 2 2" xfId="25289" xr:uid="{F3FCD554-125C-4837-802F-EBDBE3EE0BCF}"/>
    <cellStyle name="Normal 5 5 4 5 2 3" xfId="26066" xr:uid="{52888AFD-CD49-40BE-A3A9-8284FB588678}"/>
    <cellStyle name="Normal 5 5 4 5 2 4" xfId="15609" xr:uid="{F29503EA-CD21-4E41-916C-8D818658A1A8}"/>
    <cellStyle name="Normal 5 5 4 5 3" xfId="8062" xr:uid="{CD0AC81D-4C30-43D7-AF42-06A7B31528FE}"/>
    <cellStyle name="Normal 5 5 4 5 3 2" xfId="28760" xr:uid="{AB7591CB-F89F-49C5-AB72-CB2DA27CBE9C}"/>
    <cellStyle name="Normal 5 5 4 5 3 3" xfId="18442" xr:uid="{8C7B239E-AC23-488E-8D2F-B82C80B465DF}"/>
    <cellStyle name="Normal 5 5 4 5 4" xfId="10895" xr:uid="{13236B69-3D00-425A-A559-B31B3E4CA88B}"/>
    <cellStyle name="Normal 5 5 4 5 4 2" xfId="21275" xr:uid="{05940147-B572-432E-A9BD-F2157B1FE877}"/>
    <cellStyle name="Normal 5 5 4 5 5" xfId="25211" xr:uid="{4572E5BC-DBA3-47FA-929E-B4453D0F36CB}"/>
    <cellStyle name="Normal 5 5 4 5 6" xfId="13472" xr:uid="{E4485919-9489-491C-B9CD-45FA9B034CB0}"/>
    <cellStyle name="Normal 5 5 4 6" xfId="2456" xr:uid="{00000000-0005-0000-0000-000071070000}"/>
    <cellStyle name="Normal 5 5 4 6 2" xfId="5747" xr:uid="{F06DB42E-D681-4B9D-9972-51B8D3A90435}"/>
    <cellStyle name="Normal 5 5 4 6 2 2" xfId="27460" xr:uid="{D8E3870C-88CA-47D4-9993-452C05AD3072}"/>
    <cellStyle name="Normal 5 5 4 6 2 3" xfId="15127" xr:uid="{0ED15E5C-A899-49F8-B6E9-C9F0F2908E55}"/>
    <cellStyle name="Normal 5 5 4 6 3" xfId="7580" xr:uid="{F6CADD64-4A82-439F-A05F-C9BEE3641BF0}"/>
    <cellStyle name="Normal 5 5 4 6 3 2" xfId="17960" xr:uid="{6E0C024C-1C37-4057-A849-854CC773B8AE}"/>
    <cellStyle name="Normal 5 5 4 6 4" xfId="10413" xr:uid="{4AB2F5E3-FF56-4D58-8DA2-EED3602FF820}"/>
    <cellStyle name="Normal 5 5 4 6 4 2" xfId="20793" xr:uid="{CDC85785-897D-419D-80D5-3646FAEB21C5}"/>
    <cellStyle name="Normal 5 5 4 6 5" xfId="25388" xr:uid="{716E7A91-B728-47C7-9BBA-D974E6B3B083}"/>
    <cellStyle name="Normal 5 5 4 6 6" xfId="12843" xr:uid="{FE024495-91C4-4E95-B64D-26D118050472}"/>
    <cellStyle name="Normal 5 5 4 7" xfId="2210" xr:uid="{00000000-0005-0000-0000-000065070000}"/>
    <cellStyle name="Normal 5 5 4 7 2" xfId="7336" xr:uid="{CDB152A3-FA48-46E4-B1B1-4A758871671D}"/>
    <cellStyle name="Normal 5 5 4 7 2 2" xfId="17716" xr:uid="{B3851944-EF81-43E6-BE8E-8E6902BB57FE}"/>
    <cellStyle name="Normal 5 5 4 7 3" xfId="10169" xr:uid="{83B1FE9F-3968-4327-8393-632D67E175E6}"/>
    <cellStyle name="Normal 5 5 4 7 3 2" xfId="20549" xr:uid="{73533A79-19BB-4534-9BA5-F72DCD3D4905}"/>
    <cellStyle name="Normal 5 5 4 7 4" xfId="24275" xr:uid="{442DB867-847A-43E3-AC7E-CB20FE8F471D}"/>
    <cellStyle name="Normal 5 5 4 7 5" xfId="14883" xr:uid="{E44802E5-DE8E-4138-91A8-056C6C3C5BAA}"/>
    <cellStyle name="Normal 5 5 4 8" xfId="4028" xr:uid="{0162DD0B-71A7-465E-A829-6251DA6707D0}"/>
    <cellStyle name="Normal 5 5 4 8 2" xfId="8828" xr:uid="{7F9E0C5D-5CAE-475E-BD0B-14C56A8166FF}"/>
    <cellStyle name="Normal 5 5 4 8 2 2" xfId="19208" xr:uid="{A9CDA95E-2FE3-41A7-A01E-7B7399FEDC86}"/>
    <cellStyle name="Normal 5 5 4 8 3" xfId="11661" xr:uid="{29FA82FF-BA26-47DA-BFAE-0624A1A744B2}"/>
    <cellStyle name="Normal 5 5 4 8 3 2" xfId="22041" xr:uid="{C3CC5B23-C230-495B-8130-722446E29811}"/>
    <cellStyle name="Normal 5 5 4 8 4" xfId="16375" xr:uid="{0AA7228F-51B6-4F80-9D5F-AE3D32298536}"/>
    <cellStyle name="Normal 5 5 4 9" xfId="5362" xr:uid="{83DDD56E-E7C5-4B28-97A7-4C900E28DF1F}"/>
    <cellStyle name="Normal 5 5 4 9 2" xfId="14659" xr:uid="{133DAB68-AE63-4F02-9468-2540A675DF06}"/>
    <cellStyle name="Normal 5 5 5" xfId="1215" xr:uid="{00000000-0005-0000-0000-000085060000}"/>
    <cellStyle name="Normal 5 5 5 10" xfId="9950" xr:uid="{6E19B45A-9719-4CF1-A76F-55590E64356A}"/>
    <cellStyle name="Normal 5 5 5 10 2" xfId="20330" xr:uid="{BB0444A7-C2EF-44E8-B04D-0768A6EB6435}"/>
    <cellStyle name="Normal 5 5 5 11" xfId="25572" xr:uid="{54157B82-19DE-4B4C-A0F4-6E81203A9811}"/>
    <cellStyle name="Normal 5 5 5 12" xfId="12617" xr:uid="{23E75295-F147-477E-96CA-EB5C86B5511E}"/>
    <cellStyle name="Normal 5 5 5 2" xfId="1216" xr:uid="{00000000-0005-0000-0000-000086060000}"/>
    <cellStyle name="Normal 5 5 5 2 2" xfId="1217" xr:uid="{00000000-0005-0000-0000-000087060000}"/>
    <cellStyle name="Normal 5 5 5 2 2 2" xfId="5369" xr:uid="{FCACC8EB-6DA7-4E83-87A7-9881E1E64148}"/>
    <cellStyle name="Normal 5 5 5 2 2 2 2" xfId="24366" xr:uid="{CBC1034A-6798-465D-AF7B-6C88ED5568FC}"/>
    <cellStyle name="Normal 5 5 5 2 2 2 3" xfId="27775" xr:uid="{C24177E6-CFA2-44F9-8258-23A36802CF58}"/>
    <cellStyle name="Normal 5 5 5 2 2 2 4" xfId="14666" xr:uid="{A35A8776-8A3B-43B0-A05C-B0D0FBEC4C53}"/>
    <cellStyle name="Normal 5 5 5 2 2 3" xfId="7119" xr:uid="{414C89D4-A323-4F0F-845B-5719799140A9}"/>
    <cellStyle name="Normal 5 5 5 2 2 3 2" xfId="27645" xr:uid="{F02604B8-A12F-4A96-A158-2EFDB4797422}"/>
    <cellStyle name="Normal 5 5 5 2 2 3 3" xfId="28034" xr:uid="{E9638A18-7FE1-4261-B179-82B687896246}"/>
    <cellStyle name="Normal 5 5 5 2 2 3 4" xfId="17499" xr:uid="{45ADF6DF-EFD3-4CAE-8E3A-10A16CEF4641}"/>
    <cellStyle name="Normal 5 5 5 2 2 4" xfId="9952" xr:uid="{20F04362-5A26-415D-881F-36416F5AC659}"/>
    <cellStyle name="Normal 5 5 5 2 2 4 2" xfId="29435" xr:uid="{BC9206DE-8D27-4114-9ABC-1420BD704A60}"/>
    <cellStyle name="Normal 5 5 5 2 2 4 3" xfId="20332" xr:uid="{581C1272-63CF-478C-BAB8-E4A5E61E4CC4}"/>
    <cellStyle name="Normal 5 5 5 2 2 5" xfId="24883" xr:uid="{2388C303-93F3-4749-93F1-93EA9E7ABBD1}"/>
    <cellStyle name="Normal 5 5 5 2 2 6" xfId="13988" xr:uid="{AD240362-FB4D-4B6A-AD0C-43D9833AD1A5}"/>
    <cellStyle name="Normal 5 5 5 2 3" xfId="2813" xr:uid="{00000000-0005-0000-0000-000075070000}"/>
    <cellStyle name="Normal 5 5 5 2 3 2" xfId="6028" xr:uid="{62AB6F15-9964-4C9E-8D14-8718ABD95DE2}"/>
    <cellStyle name="Normal 5 5 5 2 3 2 2" xfId="26213" xr:uid="{1136051C-9C4A-4462-A9BF-68ABF15D6279}"/>
    <cellStyle name="Normal 5 5 5 2 3 2 3" xfId="15482" xr:uid="{D594E1B4-51EF-45DC-84B1-AFC92B4B07DE}"/>
    <cellStyle name="Normal 5 5 5 2 3 3" xfId="7935" xr:uid="{3670061B-1390-40B0-872F-7C40126F21CC}"/>
    <cellStyle name="Normal 5 5 5 2 3 3 2" xfId="18315" xr:uid="{466103BF-283C-4D88-ADE1-4263E7B40722}"/>
    <cellStyle name="Normal 5 5 5 2 3 4" xfId="10768" xr:uid="{C7E2731C-C3AE-4945-9084-C93B6941B24D}"/>
    <cellStyle name="Normal 5 5 5 2 3 4 2" xfId="21148" xr:uid="{53F91B0C-7043-4FCD-B5A6-45F3B1B5AB73}"/>
    <cellStyle name="Normal 5 5 5 2 3 5" xfId="24665" xr:uid="{A19FD8AC-BF97-4D05-8A2E-76FB1CD2579B}"/>
    <cellStyle name="Normal 5 5 5 2 3 6" xfId="13279" xr:uid="{88098FBB-C014-48B5-86E3-0C17C71E0B41}"/>
    <cellStyle name="Normal 5 5 5 2 4" xfId="4208" xr:uid="{A6B1CA8D-96C0-43EB-ACA2-4F886A220171}"/>
    <cellStyle name="Normal 5 5 5 2 4 2" xfId="8979" xr:uid="{022BBE30-7EE2-4A6A-873A-8937F640EB70}"/>
    <cellStyle name="Normal 5 5 5 2 4 2 2" xfId="29060" xr:uid="{D1FEC174-600C-4F6F-8155-EF3F4025C125}"/>
    <cellStyle name="Normal 5 5 5 2 4 2 3" xfId="19359" xr:uid="{0B1C605A-9B58-44EB-B18B-979AFF7B8C7A}"/>
    <cellStyle name="Normal 5 5 5 2 4 3" xfId="11812" xr:uid="{B864424B-9BF5-48CD-939C-54F596142CE6}"/>
    <cellStyle name="Normal 5 5 5 2 4 3 2" xfId="22192" xr:uid="{7DCB35C7-FDFC-4C2B-B67C-65D7C429C395}"/>
    <cellStyle name="Normal 5 5 5 2 4 4" xfId="23835" xr:uid="{FA272100-6D47-4773-840A-2A6FF3EAD610}"/>
    <cellStyle name="Normal 5 5 5 2 4 5" xfId="16526" xr:uid="{760231F9-0ACB-4049-91C4-0D9B1B589B12}"/>
    <cellStyle name="Normal 5 5 5 2 5" xfId="5368" xr:uid="{9ADC1A57-D3CE-46B9-975F-97C8AF653527}"/>
    <cellStyle name="Normal 5 5 5 2 5 2" xfId="28332" xr:uid="{A0480643-3AB8-4E9F-957B-4AD6F55A69E3}"/>
    <cellStyle name="Normal 5 5 5 2 5 3" xfId="14665" xr:uid="{5C5310BE-E23B-4F80-B5C5-98B30FDD8638}"/>
    <cellStyle name="Normal 5 5 5 2 6" xfId="7118" xr:uid="{FB854092-8980-4F06-9F0B-ABC13970D201}"/>
    <cellStyle name="Normal 5 5 5 2 6 2" xfId="17498" xr:uid="{84D8938B-F204-458F-8BF9-653B09345A1A}"/>
    <cellStyle name="Normal 5 5 5 2 7" xfId="9951" xr:uid="{F0FA93FE-3BC4-4CD0-A9C4-D02C0CA4F127}"/>
    <cellStyle name="Normal 5 5 5 2 7 2" xfId="20331" xr:uid="{FD583938-D09D-4E9F-85A5-4844CCF11D57}"/>
    <cellStyle name="Normal 5 5 5 2 8" xfId="24528" xr:uid="{3327FE76-887A-4475-85C7-8D99DC9FB0F0}"/>
    <cellStyle name="Normal 5 5 5 2 9" xfId="12775" xr:uid="{048AB379-D15A-4E96-B231-408B758BB348}"/>
    <cellStyle name="Normal 5 5 5 3" xfId="1218" xr:uid="{00000000-0005-0000-0000-000088060000}"/>
    <cellStyle name="Normal 5 5 5 3 2" xfId="4567" xr:uid="{58A2EA87-66DA-47B7-8FBA-4DE4A6FE6248}"/>
    <cellStyle name="Normal 5 5 5 3 2 2" xfId="9338" xr:uid="{88BB48B0-B364-49DA-921C-3C2522E165C2}"/>
    <cellStyle name="Normal 5 5 5 3 2 2 2" xfId="29312" xr:uid="{24F200A2-58BC-4892-ACAF-F3D3F8E009F7}"/>
    <cellStyle name="Normal 5 5 5 3 2 2 3" xfId="19718" xr:uid="{7104412B-BF2D-4755-8E88-329C85F1FD50}"/>
    <cellStyle name="Normal 5 5 5 3 2 3" xfId="12171" xr:uid="{0728B936-A8BF-4F96-B837-FCEBB44189C4}"/>
    <cellStyle name="Normal 5 5 5 3 2 3 2" xfId="22551" xr:uid="{75A6FCC8-F9C8-4841-AC96-0C15A4CB500D}"/>
    <cellStyle name="Normal 5 5 5 3 2 4" xfId="23331" xr:uid="{1A4A6263-8FCF-4428-ABDA-A2A2FB506C08}"/>
    <cellStyle name="Normal 5 5 5 3 2 5" xfId="16885" xr:uid="{0B1D36EA-2ED6-42FF-9214-AF0150472DAC}"/>
    <cellStyle name="Normal 5 5 5 3 3" xfId="5370" xr:uid="{0845D4E4-1E27-41B8-8AF9-6D70676DD26E}"/>
    <cellStyle name="Normal 5 5 5 3 3 2" xfId="22956" xr:uid="{C14D9BED-EDDC-439B-AE86-9DDDC251009F}"/>
    <cellStyle name="Normal 5 5 5 3 3 3" xfId="28431" xr:uid="{538A9165-DE48-4606-9C13-497BC7CE77BD}"/>
    <cellStyle name="Normal 5 5 5 3 3 4" xfId="14667" xr:uid="{CE094B22-59C6-48AE-87DB-8FA20BB9D4E6}"/>
    <cellStyle name="Normal 5 5 5 3 4" xfId="7120" xr:uid="{2704CCF2-EAD6-4C0A-A2A5-7F41CC568D78}"/>
    <cellStyle name="Normal 5 5 5 3 4 2" xfId="25141" xr:uid="{B846FBE5-F26C-4FA9-B81B-065952EF2B0A}"/>
    <cellStyle name="Normal 5 5 5 3 4 3" xfId="26619" xr:uid="{54992FBD-1FAB-4252-B5DE-4A5EAF4658A6}"/>
    <cellStyle name="Normal 5 5 5 3 4 4" xfId="17500" xr:uid="{D48BAEFD-8345-4869-8553-2FE0C9785906}"/>
    <cellStyle name="Normal 5 5 5 3 5" xfId="9953" xr:uid="{F167411F-D152-45F9-B2DD-01FCC3793CFF}"/>
    <cellStyle name="Normal 5 5 5 3 5 2" xfId="29436" xr:uid="{D49AAC0F-874E-4750-AB42-62A8CF6C5BCD}"/>
    <cellStyle name="Normal 5 5 5 3 5 3" xfId="20333" xr:uid="{7B4FE8CE-6A41-4BD1-905D-607121CB3E83}"/>
    <cellStyle name="Normal 5 5 5 3 6" xfId="24556" xr:uid="{B95EE0B6-9746-411A-99C7-DF892575E63F}"/>
    <cellStyle name="Normal 5 5 5 3 7" xfId="13989" xr:uid="{14FE9674-D40A-4A33-95F0-018CC67879A2}"/>
    <cellStyle name="Normal 5 5 5 4" xfId="1219" xr:uid="{00000000-0005-0000-0000-000089060000}"/>
    <cellStyle name="Normal 5 5 5 4 2" xfId="5371" xr:uid="{45BFE719-90F2-4722-9228-23B15C1BA9EA}"/>
    <cellStyle name="Normal 5 5 5 4 2 2" xfId="23883" xr:uid="{FF7882AD-B650-43A2-8B90-299E6E6A590D}"/>
    <cellStyle name="Normal 5 5 5 4 2 3" xfId="26618" xr:uid="{DEF13D60-8810-43B8-93AA-8693590CDCE3}"/>
    <cellStyle name="Normal 5 5 5 4 2 4" xfId="14668" xr:uid="{1E14CE39-49B9-41C2-A7AC-88D35D6B40D2}"/>
    <cellStyle name="Normal 5 5 5 4 3" xfId="7121" xr:uid="{CA3ADE04-7C0F-424F-8FD7-40F3FE4BA389}"/>
    <cellStyle name="Normal 5 5 5 4 3 2" xfId="25904" xr:uid="{A236CB55-4C75-426A-BD30-1115C2901D0D}"/>
    <cellStyle name="Normal 5 5 5 4 3 3" xfId="17501" xr:uid="{589001E8-3100-4474-A7AA-0E71062318F1}"/>
    <cellStyle name="Normal 5 5 5 4 4" xfId="9954" xr:uid="{EACE63F4-D33C-4DF0-81B3-7CCD65BD08CC}"/>
    <cellStyle name="Normal 5 5 5 4 4 2" xfId="20334" xr:uid="{520863E5-B0D3-49CB-9F42-F263A001D051}"/>
    <cellStyle name="Normal 5 5 5 4 5" xfId="22837" xr:uid="{5676DE0F-F16D-4B9F-A080-9A84B89C72C9}"/>
    <cellStyle name="Normal 5 5 5 4 6" xfId="13473" xr:uid="{500602CF-302A-4AC8-A976-B86C5F74E744}"/>
    <cellStyle name="Normal 5 5 5 5" xfId="2516" xr:uid="{00000000-0005-0000-0000-000078070000}"/>
    <cellStyle name="Normal 5 5 5 5 2" xfId="5793" xr:uid="{7CCC2903-A2F6-46E1-87BE-4D0A179B818B}"/>
    <cellStyle name="Normal 5 5 5 5 2 2" xfId="27197" xr:uid="{F1F4D5FC-E796-47D2-8807-A40E26BFFB34}"/>
    <cellStyle name="Normal 5 5 5 5 2 3" xfId="15187" xr:uid="{4837B486-317E-4FC1-921D-4EEB4B46BD4C}"/>
    <cellStyle name="Normal 5 5 5 5 3" xfId="7640" xr:uid="{6220D5D8-EF26-4007-B166-3AF647AB9875}"/>
    <cellStyle name="Normal 5 5 5 5 3 2" xfId="18020" xr:uid="{0B1ABCED-48B9-497B-A66E-84D542B3E228}"/>
    <cellStyle name="Normal 5 5 5 5 4" xfId="10473" xr:uid="{1B8CCB87-F62F-4772-BFF4-2D938484667A}"/>
    <cellStyle name="Normal 5 5 5 5 4 2" xfId="20853" xr:uid="{3769DF5C-8962-4083-8F0A-7BC47C781775}"/>
    <cellStyle name="Normal 5 5 5 5 5" xfId="22739" xr:uid="{92A8D6B5-003A-480D-AD45-9AB1CA391AAC}"/>
    <cellStyle name="Normal 5 5 5 5 6" xfId="12903" xr:uid="{F1DF4D56-D263-4DC4-81BE-2663EC073DDF}"/>
    <cellStyle name="Normal 5 5 5 6" xfId="2384" xr:uid="{00000000-0005-0000-0000-000072070000}"/>
    <cellStyle name="Normal 5 5 5 6 2" xfId="7510" xr:uid="{8D3C0B12-98E6-4B26-918D-28448EBBA08C}"/>
    <cellStyle name="Normal 5 5 5 6 2 2" xfId="27822" xr:uid="{AC81FED6-16C4-48B8-8C17-E609DFC7659F}"/>
    <cellStyle name="Normal 5 5 5 6 2 3" xfId="17890" xr:uid="{4F234D36-F14F-455D-A28B-8DB25B608DFB}"/>
    <cellStyle name="Normal 5 5 5 6 3" xfId="10343" xr:uid="{97EF8C04-5C97-449B-AC86-6ADC8DA6D556}"/>
    <cellStyle name="Normal 5 5 5 6 3 2" xfId="20723" xr:uid="{655B5E20-0F29-4C2B-A74C-4EBEF19867B7}"/>
    <cellStyle name="Normal 5 5 5 6 4" xfId="23205" xr:uid="{C86AB3B4-A5CB-4767-95D9-6E3840BC1E29}"/>
    <cellStyle name="Normal 5 5 5 6 5" xfId="15057" xr:uid="{9E5CF3C3-0E9E-4E8F-98EB-96AE2671A85F}"/>
    <cellStyle name="Normal 5 5 5 7" xfId="4029" xr:uid="{C7AA4B3D-D9F4-4E25-AADC-168DD5111C03}"/>
    <cellStyle name="Normal 5 5 5 7 2" xfId="8829" xr:uid="{5AA0BE2A-161F-44BA-872C-DCA0D1F8191D}"/>
    <cellStyle name="Normal 5 5 5 7 2 2" xfId="19209" xr:uid="{C772A02D-D990-4CA4-83BE-A7C708D3901F}"/>
    <cellStyle name="Normal 5 5 5 7 3" xfId="11662" xr:uid="{097005BF-3A8B-44FF-8489-CD1E2FB75373}"/>
    <cellStyle name="Normal 5 5 5 7 3 2" xfId="22042" xr:uid="{F809DEF3-E1B4-4316-A22F-FC98C786A3FE}"/>
    <cellStyle name="Normal 5 5 5 7 4" xfId="28644" xr:uid="{1EF527F3-D27E-4D69-8538-0BE485A897A3}"/>
    <cellStyle name="Normal 5 5 5 7 5" xfId="16376" xr:uid="{39826876-4779-4AA2-A43B-1D60609EDC91}"/>
    <cellStyle name="Normal 5 5 5 8" xfId="5367" xr:uid="{9D5E061F-7615-4BE5-BAC0-217AB53DF3CC}"/>
    <cellStyle name="Normal 5 5 5 8 2" xfId="14664" xr:uid="{86C6D9B4-4739-4F80-87E4-24CA576FFBC5}"/>
    <cellStyle name="Normal 5 5 5 9" xfId="7117" xr:uid="{7A9C01FA-CD4F-4744-AA62-996255D40237}"/>
    <cellStyle name="Normal 5 5 5 9 2" xfId="17497" xr:uid="{3E75972A-A69E-45EB-93ED-EA4B0032F62E}"/>
    <cellStyle name="Normal 5 5 6" xfId="1220" xr:uid="{00000000-0005-0000-0000-00008A060000}"/>
    <cellStyle name="Normal 5 5 6 10" xfId="9955" xr:uid="{6EEB70CD-A015-4A9B-AC88-D035DFFCB62D}"/>
    <cellStyle name="Normal 5 5 6 10 2" xfId="20335" xr:uid="{B4A1A7B8-1FEE-4206-B280-9DCBD474C172}"/>
    <cellStyle name="Normal 5 5 6 11" xfId="24162" xr:uid="{B8349E58-0DEA-4C18-AF48-5526BB9C7BCA}"/>
    <cellStyle name="Normal 5 5 6 12" xfId="12618" xr:uid="{9C293F44-D44C-4663-86D2-00E27104FD4F}"/>
    <cellStyle name="Normal 5 5 6 2" xfId="1221" xr:uid="{00000000-0005-0000-0000-00008B060000}"/>
    <cellStyle name="Normal 5 5 6 2 2" xfId="1222" xr:uid="{00000000-0005-0000-0000-00008C060000}"/>
    <cellStyle name="Normal 5 5 6 2 2 2" xfId="5374" xr:uid="{CDE40F86-F9DF-4DC3-9980-578B96CB55D3}"/>
    <cellStyle name="Normal 5 5 6 2 2 2 2" xfId="25699" xr:uid="{F7D92C3C-FC85-4B0B-B152-E9B7EE05937F}"/>
    <cellStyle name="Normal 5 5 6 2 2 2 3" xfId="27311" xr:uid="{B1ED235E-B447-4C10-811A-E3A301235D32}"/>
    <cellStyle name="Normal 5 5 6 2 2 2 4" xfId="14671" xr:uid="{5C5616AD-2DAD-4D67-9C9F-5F6DCBA8E4A8}"/>
    <cellStyle name="Normal 5 5 6 2 2 3" xfId="7124" xr:uid="{FEF6CD90-16F7-4057-AEF9-17B409260224}"/>
    <cellStyle name="Normal 5 5 6 2 2 3 2" xfId="27646" xr:uid="{0B3B660A-7011-4368-8FB3-B27BE3F4CDE4}"/>
    <cellStyle name="Normal 5 5 6 2 2 3 3" xfId="26192" xr:uid="{E23577E3-8C64-48F2-82A9-5900E1494813}"/>
    <cellStyle name="Normal 5 5 6 2 2 3 4" xfId="17504" xr:uid="{B5D80408-07A1-4519-BF70-B6C1D147F2F8}"/>
    <cellStyle name="Normal 5 5 6 2 2 4" xfId="9957" xr:uid="{446F0DFD-8CE2-419E-88B7-B6DF48636C48}"/>
    <cellStyle name="Normal 5 5 6 2 2 4 2" xfId="29437" xr:uid="{65D94745-4EE7-4EB2-9A3F-41C69496D278}"/>
    <cellStyle name="Normal 5 5 6 2 2 4 3" xfId="20337" xr:uid="{05475EAF-E766-4F31-997A-B3C55DB3C61E}"/>
    <cellStyle name="Normal 5 5 6 2 2 5" xfId="23653" xr:uid="{29DC5747-4388-4069-9CD7-83318DBC9509}"/>
    <cellStyle name="Normal 5 5 6 2 2 6" xfId="13990" xr:uid="{92A932BF-932B-4A06-B455-BDBF41B6A85A}"/>
    <cellStyle name="Normal 5 5 6 2 3" xfId="2814" xr:uid="{00000000-0005-0000-0000-00007C070000}"/>
    <cellStyle name="Normal 5 5 6 2 3 2" xfId="6029" xr:uid="{13C3605F-2576-4686-B7A9-A2C135517A5B}"/>
    <cellStyle name="Normal 5 5 6 2 3 2 2" xfId="26713" xr:uid="{628696E7-D89A-4D16-BD64-6C184FC453C1}"/>
    <cellStyle name="Normal 5 5 6 2 3 2 3" xfId="15483" xr:uid="{615A8357-04D1-4671-B0EA-66FDB86B4534}"/>
    <cellStyle name="Normal 5 5 6 2 3 3" xfId="7936" xr:uid="{83E1C646-6BA7-460A-A3E9-39E698708535}"/>
    <cellStyle name="Normal 5 5 6 2 3 3 2" xfId="18316" xr:uid="{E1ECE0D1-EFD8-46AF-BB41-48C8D2A65BF4}"/>
    <cellStyle name="Normal 5 5 6 2 3 4" xfId="10769" xr:uid="{55F877D8-1DC6-420B-AD0F-8E9082ED7B79}"/>
    <cellStyle name="Normal 5 5 6 2 3 4 2" xfId="21149" xr:uid="{553701C5-EAAD-43E7-8CBB-1858BABCB8C5}"/>
    <cellStyle name="Normal 5 5 6 2 3 5" xfId="25377" xr:uid="{03934C22-396E-4729-8431-8374205DF924}"/>
    <cellStyle name="Normal 5 5 6 2 3 6" xfId="13280" xr:uid="{31BBC8F6-AE54-4AF1-9339-B1A8F606F659}"/>
    <cellStyle name="Normal 5 5 6 2 4" xfId="4209" xr:uid="{C5EBD5B1-84A3-4D3A-9865-BF68F20B2782}"/>
    <cellStyle name="Normal 5 5 6 2 4 2" xfId="8980" xr:uid="{13D76342-EC5E-4AF0-9E4B-6A88ED465A60}"/>
    <cellStyle name="Normal 5 5 6 2 4 2 2" xfId="29061" xr:uid="{8D2A4BD1-AF0A-4879-9B45-8AFB7EA9D996}"/>
    <cellStyle name="Normal 5 5 6 2 4 2 3" xfId="19360" xr:uid="{B1ECAA98-F080-4B67-AD68-E76C3E8B4857}"/>
    <cellStyle name="Normal 5 5 6 2 4 3" xfId="11813" xr:uid="{AC66E1A0-9AA7-4A47-823A-789B7595EA98}"/>
    <cellStyle name="Normal 5 5 6 2 4 3 2" xfId="22193" xr:uid="{84C60AFC-2716-41AA-B1CB-3A20BD141741}"/>
    <cellStyle name="Normal 5 5 6 2 4 4" xfId="24183" xr:uid="{44CEF633-C0DB-45B9-A242-DE29C09DA71C}"/>
    <cellStyle name="Normal 5 5 6 2 4 5" xfId="16527" xr:uid="{0D879ADC-3C70-485F-BCB0-9E626CE4AB60}"/>
    <cellStyle name="Normal 5 5 6 2 5" xfId="5373" xr:uid="{03C0E654-1E46-42BD-9DAE-F03D7614F235}"/>
    <cellStyle name="Normal 5 5 6 2 5 2" xfId="26364" xr:uid="{9A8328A8-C0E4-46B4-8068-4A4266341067}"/>
    <cellStyle name="Normal 5 5 6 2 5 3" xfId="14670" xr:uid="{51156F89-C961-4DBD-ADCD-864D8202C171}"/>
    <cellStyle name="Normal 5 5 6 2 6" xfId="7123" xr:uid="{2329B334-BD2C-4E7B-B94A-ABB4C00B17EF}"/>
    <cellStyle name="Normal 5 5 6 2 6 2" xfId="17503" xr:uid="{70018A48-9751-46A9-8AE3-14CAEEBD4F81}"/>
    <cellStyle name="Normal 5 5 6 2 7" xfId="9956" xr:uid="{6EA1EA1C-01B4-44C8-83BC-065584F05E93}"/>
    <cellStyle name="Normal 5 5 6 2 7 2" xfId="20336" xr:uid="{2EE71426-43B2-46BB-B971-3B2DDB9F3D48}"/>
    <cellStyle name="Normal 5 5 6 2 8" xfId="24475" xr:uid="{C6A8A916-DD63-4CA0-B32C-738BEA8EA594}"/>
    <cellStyle name="Normal 5 5 6 2 9" xfId="12776" xr:uid="{BC527640-3D79-4958-B1D2-C02A79A6E76C}"/>
    <cellStyle name="Normal 5 5 6 3" xfId="1223" xr:uid="{00000000-0005-0000-0000-00008D060000}"/>
    <cellStyle name="Normal 5 5 6 3 2" xfId="4568" xr:uid="{ACD83D57-3DE5-4558-BE38-8475C61839FE}"/>
    <cellStyle name="Normal 5 5 6 3 2 2" xfId="9339" xr:uid="{B2082EEB-65FE-4F3B-BFFB-5544B1414BDE}"/>
    <cellStyle name="Normal 5 5 6 3 2 2 2" xfId="29313" xr:uid="{8A92274D-027B-4A60-A6E7-C43392C0C43B}"/>
    <cellStyle name="Normal 5 5 6 3 2 2 3" xfId="19719" xr:uid="{D3513F62-205E-49C7-A0D8-7242F205123E}"/>
    <cellStyle name="Normal 5 5 6 3 2 3" xfId="12172" xr:uid="{00C44274-DA69-4A6C-9265-49E7873A84CD}"/>
    <cellStyle name="Normal 5 5 6 3 2 3 2" xfId="22552" xr:uid="{A81F6365-28D6-4CA6-8501-C6F296B31710}"/>
    <cellStyle name="Normal 5 5 6 3 2 4" xfId="24777" xr:uid="{4597C8CF-6853-4785-A153-F2D6BEB4A80D}"/>
    <cellStyle name="Normal 5 5 6 3 2 5" xfId="16886" xr:uid="{E26DD20E-0140-4D48-A1A4-B69222AF14F1}"/>
    <cellStyle name="Normal 5 5 6 3 3" xfId="5375" xr:uid="{F51C0721-BBA3-461C-9BB7-C687AFDC0ABB}"/>
    <cellStyle name="Normal 5 5 6 3 3 2" xfId="26853" xr:uid="{A495A101-35A8-4017-A3CA-76C27D562F57}"/>
    <cellStyle name="Normal 5 5 6 3 3 3" xfId="27732" xr:uid="{DDCBFF35-41AE-4524-85CD-0AF80E2A4BD4}"/>
    <cellStyle name="Normal 5 5 6 3 3 4" xfId="14672" xr:uid="{432695F9-6711-4AC9-88D9-FD85C71B1064}"/>
    <cellStyle name="Normal 5 5 6 3 4" xfId="7125" xr:uid="{C6515211-7A56-4FEF-A578-57C661268797}"/>
    <cellStyle name="Normal 5 5 6 3 4 2" xfId="26294" xr:uid="{CF22D48D-09C9-49FB-A2FF-C2F69C9C45F3}"/>
    <cellStyle name="Normal 5 5 6 3 4 3" xfId="28403" xr:uid="{9B985830-4FA7-4645-8568-0B9F49912AE0}"/>
    <cellStyle name="Normal 5 5 6 3 4 4" xfId="17505" xr:uid="{5C33A17E-3D29-43F0-BBDE-F347BE8C996D}"/>
    <cellStyle name="Normal 5 5 6 3 5" xfId="9958" xr:uid="{08FC8579-C9D5-4FC4-BD15-8576FF1397AC}"/>
    <cellStyle name="Normal 5 5 6 3 5 2" xfId="29438" xr:uid="{B27F0A07-3523-418C-B6BB-98F3D23D0A4E}"/>
    <cellStyle name="Normal 5 5 6 3 5 3" xfId="20338" xr:uid="{126EDBB3-8A5F-46EF-8E95-D4F13FED7E5E}"/>
    <cellStyle name="Normal 5 5 6 3 6" xfId="23082" xr:uid="{E237F0A5-6513-4735-A38F-86FB094DBCA1}"/>
    <cellStyle name="Normal 5 5 6 3 7" xfId="13991" xr:uid="{DF9C8095-BC55-4766-A742-79804A643804}"/>
    <cellStyle name="Normal 5 5 6 4" xfId="1224" xr:uid="{00000000-0005-0000-0000-00008E060000}"/>
    <cellStyle name="Normal 5 5 6 4 2" xfId="5376" xr:uid="{86FD4E8C-082F-4BEC-916B-07BFF450C7AF}"/>
    <cellStyle name="Normal 5 5 6 4 2 2" xfId="22949" xr:uid="{D66E9271-00C6-48E6-9854-C9FCA2482B6E}"/>
    <cellStyle name="Normal 5 5 6 4 2 3" xfId="26732" xr:uid="{81D18B65-E513-42F7-B581-A75F2EDB1D2F}"/>
    <cellStyle name="Normal 5 5 6 4 2 4" xfId="14673" xr:uid="{B4B4FF8D-0A85-4AA9-8DF9-379D4EB57653}"/>
    <cellStyle name="Normal 5 5 6 4 3" xfId="7126" xr:uid="{3B0E9406-A094-4E19-8AF5-BFE908960147}"/>
    <cellStyle name="Normal 5 5 6 4 3 2" xfId="28416" xr:uid="{BA43560F-41EA-43C1-AF4A-B43F7C22E59F}"/>
    <cellStyle name="Normal 5 5 6 4 3 3" xfId="17506" xr:uid="{3A34CD3A-4373-47F0-8B09-C815DBB85517}"/>
    <cellStyle name="Normal 5 5 6 4 4" xfId="9959" xr:uid="{00A68561-A889-4876-BD93-DCD4E076BA39}"/>
    <cellStyle name="Normal 5 5 6 4 4 2" xfId="20339" xr:uid="{3ABC0843-2C5F-46D9-B912-5C12BB77CA5B}"/>
    <cellStyle name="Normal 5 5 6 4 5" xfId="22944" xr:uid="{356FEBF9-1137-4BF0-8596-C71DB88BD296}"/>
    <cellStyle name="Normal 5 5 6 4 6" xfId="13474" xr:uid="{001E17DE-2D5E-489E-BFC4-4AEF2E917B35}"/>
    <cellStyle name="Normal 5 5 6 5" xfId="2579" xr:uid="{00000000-0005-0000-0000-00007F070000}"/>
    <cellStyle name="Normal 5 5 6 5 2" xfId="5843" xr:uid="{151CA46E-5812-4546-9888-067ACA00706C}"/>
    <cellStyle name="Normal 5 5 6 5 2 2" xfId="27895" xr:uid="{C8FDCBE8-1CFA-45A8-A557-2BAB27E8DB55}"/>
    <cellStyle name="Normal 5 5 6 5 2 3" xfId="15250" xr:uid="{0670CA33-C44B-4A1C-926B-D5A1F99BE1A2}"/>
    <cellStyle name="Normal 5 5 6 5 3" xfId="7703" xr:uid="{488B38C3-B909-489F-9E3E-C127E39FE0FC}"/>
    <cellStyle name="Normal 5 5 6 5 3 2" xfId="18083" xr:uid="{6CAB44CC-D3F5-4FAF-B02E-06875B7715CC}"/>
    <cellStyle name="Normal 5 5 6 5 4" xfId="10536" xr:uid="{F0BB4B85-C2FE-48C0-9035-F59F6B6AF553}"/>
    <cellStyle name="Normal 5 5 6 5 4 2" xfId="20916" xr:uid="{5D34E16D-65A8-4796-B423-B869C0EC33AE}"/>
    <cellStyle name="Normal 5 5 6 5 5" xfId="25041" xr:uid="{10CE3F26-A178-42B3-8CFB-B5EE0FBF41E0}"/>
    <cellStyle name="Normal 5 5 6 5 6" xfId="12966" xr:uid="{9F7E1AE8-61D7-43B4-84C3-BB6A2BC47D29}"/>
    <cellStyle name="Normal 5 5 6 6" xfId="2385" xr:uid="{00000000-0005-0000-0000-000079070000}"/>
    <cellStyle name="Normal 5 5 6 6 2" xfId="7511" xr:uid="{915E2F73-636F-47E4-9C3E-B5751BBAC000}"/>
    <cellStyle name="Normal 5 5 6 6 2 2" xfId="27524" xr:uid="{A9800C9F-CA9F-438C-8267-C35D597EC015}"/>
    <cellStyle name="Normal 5 5 6 6 2 3" xfId="17891" xr:uid="{AD156AFE-689A-4610-B8D3-86099B7264D1}"/>
    <cellStyle name="Normal 5 5 6 6 3" xfId="10344" xr:uid="{50B70286-31B7-4705-A652-EEA9BF7487C1}"/>
    <cellStyle name="Normal 5 5 6 6 3 2" xfId="20724" xr:uid="{10AB95FA-D702-4886-A63B-ABFA0AC50956}"/>
    <cellStyle name="Normal 5 5 6 6 4" xfId="25398" xr:uid="{6FF132A8-AC59-47F8-B313-57B497617DD7}"/>
    <cellStyle name="Normal 5 5 6 6 5" xfId="15058" xr:uid="{D9CF1F1B-CA38-45C6-BB21-400D5B7E3B6B}"/>
    <cellStyle name="Normal 5 5 6 7" xfId="4030" xr:uid="{4C08CD9B-604C-4ADB-A4AF-D05931C1CD7D}"/>
    <cellStyle name="Normal 5 5 6 7 2" xfId="8830" xr:uid="{A1F41227-AEFD-4126-8736-F2CFC05EA1AF}"/>
    <cellStyle name="Normal 5 5 6 7 2 2" xfId="19210" xr:uid="{B4E907F3-BE3A-4D0A-9835-3CE217D62A2B}"/>
    <cellStyle name="Normal 5 5 6 7 3" xfId="11663" xr:uid="{A62C39DD-9B42-4CF3-B6C6-0A1CFF9C6F99}"/>
    <cellStyle name="Normal 5 5 6 7 3 2" xfId="22043" xr:uid="{121163AC-B2D9-428B-BAEA-9FBE2FFE74DC}"/>
    <cellStyle name="Normal 5 5 6 7 4" xfId="26764" xr:uid="{CD398623-6C6C-4BC2-82A4-C832B8AB9E58}"/>
    <cellStyle name="Normal 5 5 6 7 5" xfId="16377" xr:uid="{AFFAC0D2-105D-4FD1-9A2C-08044472405C}"/>
    <cellStyle name="Normal 5 5 6 8" xfId="5372" xr:uid="{C8B8751A-F737-4FFF-B4AF-2ED804A41D50}"/>
    <cellStyle name="Normal 5 5 6 8 2" xfId="14669" xr:uid="{D4DB0CD4-5517-4CA3-927B-01EB62213EAC}"/>
    <cellStyle name="Normal 5 5 6 9" xfId="7122" xr:uid="{085E023A-E4FA-4ACC-B822-992E07188A31}"/>
    <cellStyle name="Normal 5 5 6 9 2" xfId="17502" xr:uid="{E75F1C48-21C4-4E40-8F71-C8D5459D0AFD}"/>
    <cellStyle name="Normal 5 5 7" xfId="1225" xr:uid="{00000000-0005-0000-0000-00008F060000}"/>
    <cellStyle name="Normal 5 5 7 10" xfId="12619" xr:uid="{2CE59225-D865-4685-BFE3-B2793300DD83}"/>
    <cellStyle name="Normal 5 5 7 2" xfId="1226" xr:uid="{00000000-0005-0000-0000-000090060000}"/>
    <cellStyle name="Normal 5 5 7 2 2" xfId="2968" xr:uid="{00000000-0005-0000-0000-000082070000}"/>
    <cellStyle name="Normal 5 5 7 2 2 2" xfId="6132" xr:uid="{DF12A09B-446A-4806-8AA7-52F18594D853}"/>
    <cellStyle name="Normal 5 5 7 2 2 2 2" xfId="28133" xr:uid="{287D7080-CAC1-48FB-BDC8-DBDEF7205421}"/>
    <cellStyle name="Normal 5 5 7 2 2 2 3" xfId="26679" xr:uid="{2D34B869-C594-4F32-BA84-C78E41629D48}"/>
    <cellStyle name="Normal 5 5 7 2 2 2 4" xfId="15610" xr:uid="{15546E4B-B6FC-4619-BDB9-9AF5F1C16235}"/>
    <cellStyle name="Normal 5 5 7 2 2 3" xfId="8063" xr:uid="{64AF773E-6ACD-420B-B8D2-4FB5849D8190}"/>
    <cellStyle name="Normal 5 5 7 2 2 3 2" xfId="28761" xr:uid="{BE449C1B-FF30-4ADA-8453-43358F611491}"/>
    <cellStyle name="Normal 5 5 7 2 2 3 3" xfId="18443" xr:uid="{0075D294-103E-41F3-8119-1E6847751D82}"/>
    <cellStyle name="Normal 5 5 7 2 2 4" xfId="10896" xr:uid="{C0E9075E-DA7D-4089-AFF1-44199F22AC36}"/>
    <cellStyle name="Normal 5 5 7 2 2 4 2" xfId="21276" xr:uid="{75EC0386-19EF-4DCD-8937-70975FCEA266}"/>
    <cellStyle name="Normal 5 5 7 2 2 5" xfId="22794" xr:uid="{C80C1820-97C4-4E5B-AB92-0FAE4E57DF58}"/>
    <cellStyle name="Normal 5 5 7 2 2 6" xfId="13475" xr:uid="{114C263B-841E-45C9-9B90-A4796F0A2D8B}"/>
    <cellStyle name="Normal 5 5 7 2 3" xfId="5378" xr:uid="{62B1FFD8-3506-4F23-A9D5-0A302EE5EC5B}"/>
    <cellStyle name="Normal 5 5 7 2 3 2" xfId="24709" xr:uid="{5E132235-FA12-4C6C-9BC5-1DF08708EBE7}"/>
    <cellStyle name="Normal 5 5 7 2 3 3" xfId="28236" xr:uid="{D45E94F4-FED9-4F57-9576-3BFCFDDB1983}"/>
    <cellStyle name="Normal 5 5 7 2 3 4" xfId="14675" xr:uid="{73BF6DC8-DC03-4F41-B6BA-BF9712DA6D16}"/>
    <cellStyle name="Normal 5 5 7 2 4" xfId="7128" xr:uid="{007A5B14-E276-4597-8BA7-3A1D9F27A771}"/>
    <cellStyle name="Normal 5 5 7 2 4 2" xfId="26708" xr:uid="{4204EA0E-2CD8-4B31-BF39-F255100557C7}"/>
    <cellStyle name="Normal 5 5 7 2 4 3" xfId="26603" xr:uid="{9587304A-298C-42C2-89FE-A8D871D8B372}"/>
    <cellStyle name="Normal 5 5 7 2 4 4" xfId="17508" xr:uid="{F4219942-775D-49A8-B231-ADDF3238F212}"/>
    <cellStyle name="Normal 5 5 7 2 5" xfId="9961" xr:uid="{AA89878B-9247-486A-AEA6-FA18B854A097}"/>
    <cellStyle name="Normal 5 5 7 2 5 2" xfId="29439" xr:uid="{725804D9-55D1-48E9-9120-665ED0F66786}"/>
    <cellStyle name="Normal 5 5 7 2 5 3" xfId="20341" xr:uid="{EAF87BE4-15A0-4052-B4EA-009CD7B85D1C}"/>
    <cellStyle name="Normal 5 5 7 2 6" xfId="24532" xr:uid="{0DE5A35A-2E97-4301-8B12-1416B692F726}"/>
    <cellStyle name="Normal 5 5 7 2 7" xfId="12777" xr:uid="{E65F1D4D-7A99-4C0B-BB48-AD4A31224019}"/>
    <cellStyle name="Normal 5 5 7 3" xfId="1227" xr:uid="{00000000-0005-0000-0000-000091060000}"/>
    <cellStyle name="Normal 5 5 7 3 2" xfId="5379" xr:uid="{5D1B5A8B-DFD3-4E3B-B7AE-8808F340FA31}"/>
    <cellStyle name="Normal 5 5 7 3 2 2" xfId="26715" xr:uid="{B71CB86C-65D1-407B-8217-2604C578C11A}"/>
    <cellStyle name="Normal 5 5 7 3 2 3" xfId="25847" xr:uid="{AE74042E-DD15-4649-9D09-647A425563FF}"/>
    <cellStyle name="Normal 5 5 7 3 2 4" xfId="14676" xr:uid="{E5A02E31-6126-4AF7-95E5-AAAABE9064F1}"/>
    <cellStyle name="Normal 5 5 7 3 3" xfId="7129" xr:uid="{4F3261E5-D6A6-43ED-95EF-0D3E97758D08}"/>
    <cellStyle name="Normal 5 5 7 3 3 2" xfId="27426" xr:uid="{FC15D81A-F1B1-45F9-A769-5A122F50485D}"/>
    <cellStyle name="Normal 5 5 7 3 3 3" xfId="26844" xr:uid="{CE0ED922-644C-4F58-ACED-9C99FFD88B89}"/>
    <cellStyle name="Normal 5 5 7 3 3 4" xfId="17509" xr:uid="{C5163A04-4DD4-4ABD-80FE-8EC5140B5C0C}"/>
    <cellStyle name="Normal 5 5 7 3 4" xfId="9962" xr:uid="{8CBBAEC9-B7D1-46C6-B886-F34EAF682803}"/>
    <cellStyle name="Normal 5 5 7 3 4 2" xfId="29440" xr:uid="{16DDF990-AB59-42FC-AE78-DBAD703881B7}"/>
    <cellStyle name="Normal 5 5 7 3 4 3" xfId="20342" xr:uid="{005259F5-E70A-4213-AF68-0E4641894199}"/>
    <cellStyle name="Normal 5 5 7 3 5" xfId="22855" xr:uid="{0348CF96-F6F3-4C6D-B4BA-A803C5FEC7A0}"/>
    <cellStyle name="Normal 5 5 7 3 6" xfId="13281" xr:uid="{31327C97-CA05-47DE-A323-66B96157E7E6}"/>
    <cellStyle name="Normal 5 5 7 4" xfId="2386" xr:uid="{00000000-0005-0000-0000-000080070000}"/>
    <cellStyle name="Normal 5 5 7 4 2" xfId="7512" xr:uid="{06620718-82D7-449D-BC8A-65A1FCA7CD1B}"/>
    <cellStyle name="Normal 5 5 7 4 2 2" xfId="28370" xr:uid="{77AAB7CD-CFEC-44E3-96B6-8B73E3271381}"/>
    <cellStyle name="Normal 5 5 7 4 2 3" xfId="17892" xr:uid="{203BDB86-0203-4140-B4EB-DAF2293C7CCB}"/>
    <cellStyle name="Normal 5 5 7 4 3" xfId="10345" xr:uid="{67C5DDFE-B833-4338-A4EC-91A2E34F312A}"/>
    <cellStyle name="Normal 5 5 7 4 3 2" xfId="20725" xr:uid="{EC4D44FF-D7FF-4402-B5A6-8BA33E08BAC5}"/>
    <cellStyle name="Normal 5 5 7 4 4" xfId="25462" xr:uid="{DA714827-6702-43DE-B389-0EDF388AE5EA}"/>
    <cellStyle name="Normal 5 5 7 4 5" xfId="15059" xr:uid="{A7F1EB7E-D4B4-4905-B109-EC7EF55C49F8}"/>
    <cellStyle name="Normal 5 5 7 5" xfId="4031" xr:uid="{ED947DAA-371E-4C03-B6A7-8372C0C37EB6}"/>
    <cellStyle name="Normal 5 5 7 5 2" xfId="8831" xr:uid="{F9271682-9920-47AF-A906-7F969C6C0BCB}"/>
    <cellStyle name="Normal 5 5 7 5 2 2" xfId="28990" xr:uid="{9A639588-9BB2-45D2-9A6E-0F165BF35CC5}"/>
    <cellStyle name="Normal 5 5 7 5 2 3" xfId="19211" xr:uid="{6D987478-876F-4959-B431-5670F63D80AC}"/>
    <cellStyle name="Normal 5 5 7 5 3" xfId="11664" xr:uid="{0B668A09-0B6A-4A72-B2A7-B046302FC851}"/>
    <cellStyle name="Normal 5 5 7 5 3 2" xfId="22044" xr:uid="{E8ADD2EE-4298-424F-AAA2-20A7F2FE34F5}"/>
    <cellStyle name="Normal 5 5 7 5 4" xfId="23976" xr:uid="{362AAFC4-B91E-4DEC-B618-C89A9892DD4E}"/>
    <cellStyle name="Normal 5 5 7 5 5" xfId="16378" xr:uid="{086519B5-B122-460C-B5FC-1E50E222F34D}"/>
    <cellStyle name="Normal 5 5 7 6" xfId="5377" xr:uid="{26300556-557E-4082-8B60-B8830D25A460}"/>
    <cellStyle name="Normal 5 5 7 6 2" xfId="27757" xr:uid="{885ED2A7-0EDC-48D2-97DD-F55865D06BC9}"/>
    <cellStyle name="Normal 5 5 7 6 3" xfId="28211" xr:uid="{EC5D5EA3-7881-46A6-B0A6-BF5F976471EA}"/>
    <cellStyle name="Normal 5 5 7 6 4" xfId="14674" xr:uid="{50C9F68A-C3C5-4C1D-9F17-A272EAD10A97}"/>
    <cellStyle name="Normal 5 5 7 7" xfId="7127" xr:uid="{17F7932A-0BB0-42C5-9388-A4903D0A5069}"/>
    <cellStyle name="Normal 5 5 7 7 2" xfId="27293" xr:uid="{0EA9BA65-7403-4833-8623-2657BE8EA453}"/>
    <cellStyle name="Normal 5 5 7 7 3" xfId="17507" xr:uid="{9A2206DC-59DF-4A72-9FFC-5E36168D1C10}"/>
    <cellStyle name="Normal 5 5 7 8" xfId="9960" xr:uid="{6935D2E1-57D5-41C9-8D13-32764C290B24}"/>
    <cellStyle name="Normal 5 5 7 8 2" xfId="20340" xr:uid="{C53E5CD7-732F-4FFC-95AD-8B0C6F9D5534}"/>
    <cellStyle name="Normal 5 5 7 9" xfId="23853" xr:uid="{EA45A73B-8161-459B-8D64-E0A17181CCBC}"/>
    <cellStyle name="Normal 5 5 8" xfId="1228" xr:uid="{00000000-0005-0000-0000-000092060000}"/>
    <cellStyle name="Normal 5 5 8 10" xfId="12620" xr:uid="{4692576D-8AE3-450E-8272-9E48C4FD90CD}"/>
    <cellStyle name="Normal 5 5 8 2" xfId="1229" xr:uid="{00000000-0005-0000-0000-000093060000}"/>
    <cellStyle name="Normal 5 5 8 2 2" xfId="2969" xr:uid="{00000000-0005-0000-0000-000086070000}"/>
    <cellStyle name="Normal 5 5 8 2 2 2" xfId="6133" xr:uid="{23583555-56F1-4626-A3D2-93F8AD74FC7C}"/>
    <cellStyle name="Normal 5 5 8 2 2 2 2" xfId="26060" xr:uid="{17BB1EC5-47B5-42DC-A7F1-62E1932F379A}"/>
    <cellStyle name="Normal 5 5 8 2 2 2 3" xfId="28204" xr:uid="{1CD5DF35-3813-48B7-9249-D550A8FBFBC1}"/>
    <cellStyle name="Normal 5 5 8 2 2 2 4" xfId="15611" xr:uid="{C98894EB-883D-493A-B53D-A6A32DB37AF4}"/>
    <cellStyle name="Normal 5 5 8 2 2 3" xfId="8064" xr:uid="{D241DEDD-FF0C-4A85-9445-1C80D1D9D2BB}"/>
    <cellStyle name="Normal 5 5 8 2 2 3 2" xfId="28762" xr:uid="{AEF191AE-C1DB-4F24-8595-4374070D62A5}"/>
    <cellStyle name="Normal 5 5 8 2 2 3 3" xfId="18444" xr:uid="{8971FB0E-A446-4AE9-88ED-CCF7E3AB18B5}"/>
    <cellStyle name="Normal 5 5 8 2 2 4" xfId="10897" xr:uid="{4A64BE24-DD55-4796-BF60-CCC45FC14999}"/>
    <cellStyle name="Normal 5 5 8 2 2 4 2" xfId="21277" xr:uid="{A0448FD8-514E-4B38-97B0-5C920562CCE6}"/>
    <cellStyle name="Normal 5 5 8 2 2 5" xfId="25389" xr:uid="{304FCE7B-DBF4-4A85-A0EB-2D09E9A4E16C}"/>
    <cellStyle name="Normal 5 5 8 2 2 6" xfId="13476" xr:uid="{0FDF7A1A-7DE7-4386-8B1E-0081216BA5B1}"/>
    <cellStyle name="Normal 5 5 8 2 3" xfId="5381" xr:uid="{28E26E73-B0EA-480D-A7FA-647939548711}"/>
    <cellStyle name="Normal 5 5 8 2 3 2" xfId="22788" xr:uid="{05A1BB14-5CC5-4969-9205-57AA7EABDBFC}"/>
    <cellStyle name="Normal 5 5 8 2 3 3" xfId="25862" xr:uid="{E4A49593-FE91-4477-A730-9BCC4AB579B5}"/>
    <cellStyle name="Normal 5 5 8 2 3 4" xfId="14678" xr:uid="{8632A19C-0EAA-43DC-A8E8-F2F97D8C4A28}"/>
    <cellStyle name="Normal 5 5 8 2 4" xfId="7131" xr:uid="{29DA3E0B-4167-4F0C-939E-5866351703BB}"/>
    <cellStyle name="Normal 5 5 8 2 4 2" xfId="25937" xr:uid="{FD958FAC-B768-4688-B47A-D42A14956D24}"/>
    <cellStyle name="Normal 5 5 8 2 4 3" xfId="28640" xr:uid="{A8B49F71-4CD3-4161-923F-BFE38AB9D0E6}"/>
    <cellStyle name="Normal 5 5 8 2 4 4" xfId="17511" xr:uid="{AAFE3A54-9E83-4D75-A862-B7A2AC257A8B}"/>
    <cellStyle name="Normal 5 5 8 2 5" xfId="9964" xr:uid="{86CA0C47-DEE8-4923-BBA0-B6917FB44FD3}"/>
    <cellStyle name="Normal 5 5 8 2 5 2" xfId="29441" xr:uid="{9109907C-4C0F-4B69-85D7-F8D1191FD9E8}"/>
    <cellStyle name="Normal 5 5 8 2 5 3" xfId="20344" xr:uid="{CDE8E9AF-4DAE-4662-AC89-5032923A5175}"/>
    <cellStyle name="Normal 5 5 8 2 6" xfId="24402" xr:uid="{A31D9859-204A-484B-807F-2F0083417206}"/>
    <cellStyle name="Normal 5 5 8 2 7" xfId="12778" xr:uid="{0E95C321-2520-4C9A-88AD-5D434E3F727B}"/>
    <cellStyle name="Normal 5 5 8 3" xfId="1230" xr:uid="{00000000-0005-0000-0000-000094060000}"/>
    <cellStyle name="Normal 5 5 8 3 2" xfId="5382" xr:uid="{88FD3DDF-4C7F-4F5B-8FAD-3A109E913FFF}"/>
    <cellStyle name="Normal 5 5 8 3 2 2" xfId="27117" xr:uid="{CF8DD38A-CD75-4DA5-BFFA-82DC0BA5D007}"/>
    <cellStyle name="Normal 5 5 8 3 2 3" xfId="27181" xr:uid="{2B08D43A-53B8-448B-84A9-E9102893CD8A}"/>
    <cellStyle name="Normal 5 5 8 3 2 4" xfId="14679" xr:uid="{46ED660E-0474-4C37-9A58-989BEE2A2F67}"/>
    <cellStyle name="Normal 5 5 8 3 3" xfId="7132" xr:uid="{3AF719DC-EEBB-4037-8A07-3409B0B4026D}"/>
    <cellStyle name="Normal 5 5 8 3 3 2" xfId="28001" xr:uid="{6DCBEFDC-1A2D-4C78-A7C8-925F50C1DAF4}"/>
    <cellStyle name="Normal 5 5 8 3 3 3" xfId="28134" xr:uid="{4F50F1CA-3439-4758-92E8-1C92B121C9C4}"/>
    <cellStyle name="Normal 5 5 8 3 3 4" xfId="17512" xr:uid="{B9102EEC-5509-405C-ACCD-30FDFAD1F030}"/>
    <cellStyle name="Normal 5 5 8 3 4" xfId="9965" xr:uid="{B9D2C06B-972E-488D-9A65-F3FE21FE0D8D}"/>
    <cellStyle name="Normal 5 5 8 3 4 2" xfId="29442" xr:uid="{1A6A0D2B-9F47-4568-9BBC-A727B9EBBBB1}"/>
    <cellStyle name="Normal 5 5 8 3 4 3" xfId="20345" xr:uid="{EA313959-F7BC-4595-B38D-D6B2039B8207}"/>
    <cellStyle name="Normal 5 5 8 3 5" xfId="24717" xr:uid="{1D4D5F3A-B42C-4E6D-9BB2-594F2E456AC4}"/>
    <cellStyle name="Normal 5 5 8 3 6" xfId="13282" xr:uid="{CC60B2D0-00F3-4C65-A4FF-8CFC5973BC19}"/>
    <cellStyle name="Normal 5 5 8 4" xfId="2387" xr:uid="{00000000-0005-0000-0000-000084070000}"/>
    <cellStyle name="Normal 5 5 8 4 2" xfId="7513" xr:uid="{0E501E06-021C-4E16-9171-904D17CD0F51}"/>
    <cellStyle name="Normal 5 5 8 4 2 2" xfId="27616" xr:uid="{0129CB36-5BB4-4EFF-8AF5-876BDBFD24B9}"/>
    <cellStyle name="Normal 5 5 8 4 2 3" xfId="17893" xr:uid="{B310EC6F-2212-4190-A4B1-F70EA5F45D76}"/>
    <cellStyle name="Normal 5 5 8 4 3" xfId="10346" xr:uid="{C09EB9F6-35D9-4AA0-AC49-F8222A3DD781}"/>
    <cellStyle name="Normal 5 5 8 4 3 2" xfId="20726" xr:uid="{248D407E-3C7C-4679-B9BB-E19D64B0AD1E}"/>
    <cellStyle name="Normal 5 5 8 4 4" xfId="25176" xr:uid="{DBD86CAA-906A-40DC-8A27-C3BD988E3D0F}"/>
    <cellStyle name="Normal 5 5 8 4 5" xfId="15060" xr:uid="{6655A872-F6DC-41B0-B026-D6C078598353}"/>
    <cellStyle name="Normal 5 5 8 5" xfId="4032" xr:uid="{6FD30347-E184-4327-B45F-7226DDACB066}"/>
    <cellStyle name="Normal 5 5 8 5 2" xfId="8832" xr:uid="{3E3659E3-7EDE-43BE-9B86-26156D6890FE}"/>
    <cellStyle name="Normal 5 5 8 5 2 2" xfId="28991" xr:uid="{0145E712-EAAD-4297-AB0F-A1705372752A}"/>
    <cellStyle name="Normal 5 5 8 5 2 3" xfId="19212" xr:uid="{C8D2A082-A26C-40D6-8777-E977FE91F652}"/>
    <cellStyle name="Normal 5 5 8 5 3" xfId="11665" xr:uid="{BBA9C86D-8B7E-4068-BD7C-64971C5CF0BE}"/>
    <cellStyle name="Normal 5 5 8 5 3 2" xfId="22045" xr:uid="{0283CA92-74AB-4338-BCA3-D9BA32AE6180}"/>
    <cellStyle name="Normal 5 5 8 5 4" xfId="23017" xr:uid="{86435221-29A9-419C-AD4D-C63D913CAE0A}"/>
    <cellStyle name="Normal 5 5 8 5 5" xfId="16379" xr:uid="{4201ABC3-F5F7-4C3D-9C5E-44EA5E11C04E}"/>
    <cellStyle name="Normal 5 5 8 6" xfId="5380" xr:uid="{2B6F67D7-2E1F-4B28-9F6E-F54B4F89B037}"/>
    <cellStyle name="Normal 5 5 8 6 2" xfId="28734" xr:uid="{967795E7-74C9-42ED-93AB-D7521134F9D6}"/>
    <cellStyle name="Normal 5 5 8 6 3" xfId="26227" xr:uid="{BED9E503-CAC9-4497-85A1-2B2915EBB4A8}"/>
    <cellStyle name="Normal 5 5 8 6 4" xfId="14677" xr:uid="{829F3A83-B132-403D-AE92-711F3C17F0D4}"/>
    <cellStyle name="Normal 5 5 8 7" xfId="7130" xr:uid="{0FACAD69-D070-49F9-8403-38F7B1AABAD7}"/>
    <cellStyle name="Normal 5 5 8 7 2" xfId="26190" xr:uid="{F4F9371D-5CE0-4F5A-9451-65D4C3851AE0}"/>
    <cellStyle name="Normal 5 5 8 7 3" xfId="17510" xr:uid="{B7A14410-470A-4573-941F-E325DB05E722}"/>
    <cellStyle name="Normal 5 5 8 8" xfId="9963" xr:uid="{69CBE24C-AEDE-4A2B-9DE0-1E446FF6810F}"/>
    <cellStyle name="Normal 5 5 8 8 2" xfId="20343" xr:uid="{B7D3E168-ACD8-4D0A-A031-27A7A05810D9}"/>
    <cellStyle name="Normal 5 5 8 9" xfId="23704"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5" xr:uid="{F083B5EB-43B9-4590-83CA-856969DC4BF4}"/>
    <cellStyle name="Normal 5 6 2" xfId="29637" xr:uid="{B75DEE0B-F534-46AF-9926-93D48AEAA1C2}"/>
    <cellStyle name="Normal 5 6 3" xfId="30361" xr:uid="{94F71B0E-9972-43D2-A698-4F5F8EC6B35B}"/>
    <cellStyle name="Normal 5 6 3 2" xfId="30510" xr:uid="{9F3E153B-B09B-471D-A946-A10EBA1534EE}"/>
    <cellStyle name="Normal 5 6 4" xfId="31701" xr:uid="{41B7F247-B74F-4329-A0A1-682D6C24C354}"/>
    <cellStyle name="Normal 5 7" xfId="30109" xr:uid="{B86EA2F7-3D8C-4453-9463-4535C564224A}"/>
    <cellStyle name="Normal 5 7 2" xfId="31495"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5"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8" xr:uid="{36DF93BC-14C0-4C8D-9939-43490568E73B}"/>
    <cellStyle name="Normal 6 2 4 2 3 3" xfId="30270" xr:uid="{64E7B98A-5618-4F94-BBB0-CE729F04F1ED}"/>
    <cellStyle name="Normal 6 2 4 2 3 3 2" xfId="31413" xr:uid="{F1A26C63-AE42-4F04-8891-03B490C2D338}"/>
    <cellStyle name="Normal 6 2 4 2 3 4" xfId="31610" xr:uid="{E337A21F-9B74-4399-88F3-B6426EE26747}"/>
    <cellStyle name="Normal 6 2 4 3" xfId="1241" xr:uid="{00000000-0005-0000-0000-00009F060000}"/>
    <cellStyle name="Normal 6 2 4 3 2" xfId="31304" xr:uid="{928413FA-20ED-46F2-9E40-B8E246A45F39}"/>
    <cellStyle name="Normal 6 2 4 4" xfId="29854" xr:uid="{AA4C1F12-DEA9-457E-AEF5-0DB4A6E59CD3}"/>
    <cellStyle name="Normal 6 2 5" xfId="1242" xr:uid="{00000000-0005-0000-0000-0000A0060000}"/>
    <cellStyle name="Normal 6 2 6" xfId="31264"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3" xr:uid="{BCEE65C1-493F-43A2-8225-D8AF26E4B811}"/>
    <cellStyle name="Normal 6 3 3 3 2 3 2 2 3" xfId="23064"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3" xr:uid="{52032595-B136-4D2C-B500-82ADF7DF1B2A}"/>
    <cellStyle name="Normal 6 3 3 3 2 3 2 3 3 3" xfId="30271" xr:uid="{D89606A7-7F62-4BEF-BBAC-371DD44B78A1}"/>
    <cellStyle name="Normal 6 3 3 3 2 3 2 3 3 3 2" xfId="31414" xr:uid="{0B73902A-7494-489D-AE53-A905FA779E9C}"/>
    <cellStyle name="Normal 6 3 3 3 2 3 2 3 3 4" xfId="31611" xr:uid="{F3422B09-C712-4715-9E74-E2360D1499BA}"/>
    <cellStyle name="Normal 6 3 3 3 2 3 2 4" xfId="23722" xr:uid="{CF6E8B82-0990-4BE4-9413-7C6041332850}"/>
    <cellStyle name="Normal 6 3 3 3 2 3 3" xfId="1254" xr:uid="{00000000-0005-0000-0000-0000AD060000}"/>
    <cellStyle name="Normal 6 3 3 3 2 3 4" xfId="2971" xr:uid="{00000000-0005-0000-0000-000096070000}"/>
    <cellStyle name="Normal 6 3 3 3 2 3 4 2" xfId="31281" xr:uid="{8609F323-400D-4035-9BBF-4A50ABE08EC3}"/>
    <cellStyle name="Normal 6 3 3 3 2 3 5" xfId="2127" xr:uid="{00000000-0005-0000-0000-0000BE020000}"/>
    <cellStyle name="Normal 6 3 3 3 2 3 5 2" xfId="4680" xr:uid="{D6398DC9-E5C9-496E-A2A7-CD5014D2DFA6}"/>
    <cellStyle name="Normal 6 3 3 3 2 3 5 3" xfId="30207" xr:uid="{356E9707-CCEF-4F7C-BF32-0303F4791FE4}"/>
    <cellStyle name="Normal 6 3 3 3 2 3 5 3 2" xfId="31351" xr:uid="{CC12E4D3-F8EB-4CF6-AB97-4D8B2B3693C7}"/>
    <cellStyle name="Normal 6 3 3 3 2 3 5 4" xfId="31547" xr:uid="{87A857A3-2AA9-43F2-8657-50394276CAF6}"/>
    <cellStyle name="Normal 6 3 3 3 2 3 6" xfId="4034" xr:uid="{C3B2AF05-98DC-463A-BA12-C74208D497DD}"/>
    <cellStyle name="Normal 6 3 3 3 2 3 6 2" xfId="4811" xr:uid="{F613BC84-EDE5-4885-8459-F27AF0BB6E85}"/>
    <cellStyle name="Normal 6 3 3 3 2 3 6 3" xfId="30325" xr:uid="{FE425496-F8E2-4D8D-BACC-24E101135861}"/>
    <cellStyle name="Normal 6 3 3 3 2 3 6 3 2" xfId="31468" xr:uid="{E634AE3F-E674-4AA0-825F-3A0FBFBCA056}"/>
    <cellStyle name="Normal 6 3 3 3 2 3 6 4" xfId="31665" xr:uid="{C88B7139-BB51-44C6-81F9-0169CA295B19}"/>
    <cellStyle name="Normal 6 3 3 3 2 3 7" xfId="30145" xr:uid="{DC11676B-B130-4A24-B13D-A1AF24211213}"/>
    <cellStyle name="Normal 6 3 3 3 2 3 7 2" xfId="30512" xr:uid="{2A90FA8B-F176-40AB-B942-C645A0B2AC10}"/>
    <cellStyle name="Normal 6 3 3 3 2 4" xfId="1255" xr:uid="{00000000-0005-0000-0000-0000AE060000}"/>
    <cellStyle name="Normal 6 3 3 3 2 4 2" xfId="2970" xr:uid="{00000000-0005-0000-0000-000097070000}"/>
    <cellStyle name="Normal 6 3 3 3 2 4 3" xfId="24636" xr:uid="{0B99EDD5-5B90-41B3-B148-FF54C30227C9}"/>
    <cellStyle name="Normal 6 3 3 3 2 4 3 2" xfId="29620" xr:uid="{5AD4FC9D-CD04-4CDE-9532-33EB4917BF7B}"/>
    <cellStyle name="Normal 6 3 3 3 2 4 3 3" xfId="29606" xr:uid="{F36EC8D3-C075-4FCC-BB6E-6F17B0D09736}"/>
    <cellStyle name="Normal 6 3 3 3 2 4 3 3 2" xfId="29647" xr:uid="{826F20A1-EE0D-443B-B788-37E26F103C4E}"/>
    <cellStyle name="Normal 6 3 3 3 2 4 3 3 3" xfId="30389" xr:uid="{68412F80-5B7F-4324-AB06-AB62463D18A8}"/>
    <cellStyle name="Normal 6 3 3 3 2 4 3 3 4" xfId="30376" xr:uid="{F1CFB043-722D-4FF7-8349-A408EBFE1248}"/>
    <cellStyle name="Normal 6 3 3 3 2 4 3 3 4 2" xfId="31715" xr:uid="{E1047207-F524-459C-9D5A-B00766BB0693}"/>
    <cellStyle name="Normal 6 3 3 3 2 4 3 4" xfId="30362" xr:uid="{3A82768C-6B5D-4D32-86C4-08DE35B49E64}"/>
    <cellStyle name="Normal 6 3 3 3 2 4 3 4 2" xfId="31702" xr:uid="{7FCFC7B6-2244-4C07-99E2-5744C78CE1C6}"/>
    <cellStyle name="Normal 6 3 3 3 2 5" xfId="2126" xr:uid="{00000000-0005-0000-0000-0000BC020000}"/>
    <cellStyle name="Normal 6 3 3 3 2 5 2" xfId="4637" xr:uid="{6DCD8049-BC85-477D-8DF4-71B624F9476D}"/>
    <cellStyle name="Normal 6 3 3 3 2 5 3" xfId="30206" xr:uid="{37F318ED-ADB1-4A63-94B9-7AD18DADE9C4}"/>
    <cellStyle name="Normal 6 3 3 3 2 5 3 2" xfId="31350" xr:uid="{63937397-5761-4327-97C3-F1A1F4AC80AD}"/>
    <cellStyle name="Normal 6 3 3 3 2 5 4" xfId="31546" xr:uid="{CD9790C9-4E7C-4C12-8572-B6779880FCFF}"/>
    <cellStyle name="Normal 6 3 3 3 2 6" xfId="4033" xr:uid="{2F86E8C3-CFCF-4CC5-896B-92C102F9D7BD}"/>
    <cellStyle name="Normal 6 3 3 3 2 6 2" xfId="4724" xr:uid="{3DE8FA29-3805-45F1-AFC0-AABB851E3B0A}"/>
    <cellStyle name="Normal 6 3 3 3 2 6 3" xfId="30324" xr:uid="{0ECF71C3-B132-42F9-91D6-FA49DFB6CC23}"/>
    <cellStyle name="Normal 6 3 3 3 2 6 3 2" xfId="31467" xr:uid="{64226B14-8E2D-4A6B-B1EA-CFD0A01681C0}"/>
    <cellStyle name="Normal 6 3 3 3 2 6 4" xfId="31664" xr:uid="{DBA5C1A5-A154-4B8F-A90E-5CFDC92DCCDC}"/>
    <cellStyle name="Normal 6 3 3 3 2 7" xfId="30144" xr:uid="{80BE168A-ACEA-40EE-BC12-1FF256FF1F93}"/>
    <cellStyle name="Normal 6 3 3 3 2 7 2" xfId="30511"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4" xr:uid="{AC20A973-25C7-4EEA-B8FC-5F924C46B0FC}"/>
    <cellStyle name="Normal 6 3 3 3 4 2 2 2 3" xfId="3748" xr:uid="{00000000-0005-0000-0000-000016060000}"/>
    <cellStyle name="Normal 6 3 3 3 4 2 2 2 3 2" xfId="4776" xr:uid="{AAE7B9DD-D69F-4E10-BB8B-20D4AC9962F5}"/>
    <cellStyle name="Normal 6 3 3 3 4 2 2 2 3 3" xfId="30272" xr:uid="{C37F18FF-54D7-4AE5-9692-111929E55625}"/>
    <cellStyle name="Normal 6 3 3 3 4 2 2 2 3 3 2" xfId="31415" xr:uid="{249FE48C-C7E7-4065-967D-49544C157FBD}"/>
    <cellStyle name="Normal 6 3 3 3 4 2 2 2 3 4" xfId="31612" xr:uid="{189EC8A1-D2C2-42E5-A270-697BF07C7A33}"/>
    <cellStyle name="Normal 6 3 3 3 4 2 2 2 4" xfId="22660" xr:uid="{CBF90421-D5AC-4CAD-9FD2-36B22A63D893}"/>
    <cellStyle name="Normal 6 3 3 3 4 2 2 3" xfId="2016" xr:uid="{00000000-0005-0000-0000-0000B5060000}"/>
    <cellStyle name="Normal 6 3 3 3 4 2 2 4" xfId="25705" xr:uid="{C5F7ECBA-4F92-4F46-BA83-52E1E22E980F}"/>
    <cellStyle name="Normal 6 3 3 3 4 2 3" xfId="1261" xr:uid="{00000000-0005-0000-0000-0000B6060000}"/>
    <cellStyle name="Normal 6 3 3 3 4 2 3 2" xfId="1262" xr:uid="{00000000-0005-0000-0000-0000B7060000}"/>
    <cellStyle name="Normal 6 3 3 3 4 2 3 2 2" xfId="25667" xr:uid="{E957DF7A-A3D2-43E6-AE06-9A9BCADFE3C5}"/>
    <cellStyle name="Normal 6 3 3 3 4 2 3 2 3" xfId="23563" xr:uid="{82449096-A430-4189-883B-B78564EA965D}"/>
    <cellStyle name="Normal 6 3 3 3 4 2 3 3" xfId="1263" xr:uid="{00000000-0005-0000-0000-0000B8060000}"/>
    <cellStyle name="Normal 6 3 3 3 4 2 3 3 2" xfId="25803" xr:uid="{7B562051-5010-423F-A5F3-DA3469A63612}"/>
    <cellStyle name="Normal 6 3 3 3 4 2 3 3 3" xfId="24255" xr:uid="{D37E907C-74A2-4123-B6C7-51638602FEE9}"/>
    <cellStyle name="Normal 6 3 3 3 4 2 3 4" xfId="2129" xr:uid="{00000000-0005-0000-0000-0000C4020000}"/>
    <cellStyle name="Normal 6 3 3 3 4 2 3 4 2" xfId="4781" xr:uid="{59B8D440-8137-4B7F-A656-CF0510303CA0}"/>
    <cellStyle name="Normal 6 3 3 3 4 2 3 4 3" xfId="30209" xr:uid="{A160096C-0CB9-4F26-AE17-C47BB86B37E8}"/>
    <cellStyle name="Normal 6 3 3 3 4 2 3 4 3 2" xfId="31353" xr:uid="{C3EE6054-A4E1-4094-825A-1C1BF8659EA8}"/>
    <cellStyle name="Normal 6 3 3 3 4 2 3 4 4" xfId="31549" xr:uid="{9102B438-FA41-4457-A61B-AE31F663F9E7}"/>
    <cellStyle name="Normal 6 3 3 3 4 2 3 5" xfId="25801" xr:uid="{593CE574-319A-4AC6-9B5C-702D762FB4CA}"/>
    <cellStyle name="Normal 6 3 3 3 4 2 3 6" xfId="30540" xr:uid="{5EBC0163-4363-4F13-A5DD-AE3FCBD0410B}"/>
    <cellStyle name="Normal 6 3 3 3 4 2 4" xfId="25639" xr:uid="{EABC3D6A-712F-4FB3-BEB7-DF746EAFE1AE}"/>
    <cellStyle name="Normal 6 3 3 3 4 3" xfId="1264" xr:uid="{00000000-0005-0000-0000-0000B9060000}"/>
    <cellStyle name="Normal 6 3 3 3 4 4" xfId="2972" xr:uid="{00000000-0005-0000-0000-00009F070000}"/>
    <cellStyle name="Normal 6 3 3 3 4 4 2" xfId="31293" xr:uid="{186211C7-282C-42A3-AABA-91AA76594D8B}"/>
    <cellStyle name="Normal 6 3 3 3 4 5" xfId="2128" xr:uid="{00000000-0005-0000-0000-0000C1020000}"/>
    <cellStyle name="Normal 6 3 3 3 4 5 2" xfId="4672" xr:uid="{3CF7EC19-F0E2-4711-B08D-946163A456F8}"/>
    <cellStyle name="Normal 6 3 3 3 4 5 3" xfId="30208" xr:uid="{04383268-857B-47C7-9699-654DD5736F7C}"/>
    <cellStyle name="Normal 6 3 3 3 4 5 3 2" xfId="31352" xr:uid="{8F87091D-845B-4E2D-9607-3B2C3F78CB20}"/>
    <cellStyle name="Normal 6 3 3 3 4 5 4" xfId="31548" xr:uid="{F438C024-05C0-4B0E-BC65-1729E3C29826}"/>
    <cellStyle name="Normal 6 3 3 3 4 6" xfId="4035" xr:uid="{4F2918E3-7CCF-44F2-8B12-399DCD69E664}"/>
    <cellStyle name="Normal 6 3 3 3 4 6 2" xfId="4703" xr:uid="{66B78E9E-F4AB-4BA4-9562-EF211951A15F}"/>
    <cellStyle name="Normal 6 3 3 3 4 6 3" xfId="30326" xr:uid="{95C354DC-76FB-4CBE-9FB3-F1E8EDAD6C87}"/>
    <cellStyle name="Normal 6 3 3 3 4 6 3 2" xfId="31469" xr:uid="{B4430622-35CF-4C2E-B9B8-E001BD4035B7}"/>
    <cellStyle name="Normal 6 3 3 3 4 6 4" xfId="31666" xr:uid="{76813517-A76E-44EB-B0B6-46D7F2837E3A}"/>
    <cellStyle name="Normal 6 3 3 3 4 7" xfId="30146" xr:uid="{C2411ACB-20F6-4EE0-8B84-B62097023916}"/>
    <cellStyle name="Normal 6 3 3 3 4 7 2" xfId="30513"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7" xr:uid="{86D2124D-0952-4EE0-8EFD-833837240DB9}"/>
    <cellStyle name="Normal 6 3 3 3 5 3 2 2" xfId="27329" xr:uid="{4A976EB1-446E-435E-9AE3-41D706587218}"/>
    <cellStyle name="Normal 6 3 3 3 5 3 3" xfId="24910" xr:uid="{1B73AC05-9E14-42B7-981E-924978277EB1}"/>
    <cellStyle name="Normal 6 3 3 3 5 3 4" xfId="30273" xr:uid="{B96C46A8-B0B0-4A78-8D66-296041A1E571}"/>
    <cellStyle name="Normal 6 3 3 3 5 3 4 2" xfId="31416" xr:uid="{4EF581FF-DB98-4273-BAC1-15F20033B499}"/>
    <cellStyle name="Normal 6 3 3 3 5 3 5" xfId="31613" xr:uid="{304492C9-34A5-491B-90A2-9FC308872402}"/>
    <cellStyle name="Normal 6 3 3 3 5 4" xfId="24242"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2" xr:uid="{7F0C0093-2374-413B-A5E9-43C55EFC788B}"/>
    <cellStyle name="Normal 6 3 3 4 3 2 2 3" xfId="22912"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2" xr:uid="{DBCCADD4-FC4E-4BFC-A7C2-891AFFCEA356}"/>
    <cellStyle name="Normal 6 3 3 4 3 2 3 3 3" xfId="30274" xr:uid="{91ACDD3A-0E04-489A-B8EF-6EF1F1AE6AAE}"/>
    <cellStyle name="Normal 6 3 3 4 3 2 3 3 3 2" xfId="31417" xr:uid="{9ED99E49-38F8-4258-8C5C-4E6CCF898051}"/>
    <cellStyle name="Normal 6 3 3 4 3 2 3 3 4" xfId="31614" xr:uid="{86DC850B-5ABA-4168-A12B-52BB2D92300C}"/>
    <cellStyle name="Normal 6 3 3 4 3 2 4" xfId="25724" xr:uid="{458F7302-1896-4444-8A91-7EEE77D9B42E}"/>
    <cellStyle name="Normal 6 3 3 4 3 3" xfId="1273" xr:uid="{00000000-0005-0000-0000-0000C3060000}"/>
    <cellStyle name="Normal 6 3 3 4 3 4" xfId="2973" xr:uid="{00000000-0005-0000-0000-0000A5070000}"/>
    <cellStyle name="Normal 6 3 3 4 3 4 2" xfId="31300" xr:uid="{9A618AA1-F692-4092-9D65-77B750975D70}"/>
    <cellStyle name="Normal 6 3 3 4 3 5" xfId="2131" xr:uid="{00000000-0005-0000-0000-0000C8020000}"/>
    <cellStyle name="Normal 6 3 3 4 3 5 2" xfId="3855" xr:uid="{14ADEC9D-23D5-4755-9DD0-8765D24571A4}"/>
    <cellStyle name="Normal 6 3 3 4 3 5 3" xfId="30211" xr:uid="{8435FB26-6920-4CAD-AA91-3600F415560A}"/>
    <cellStyle name="Normal 6 3 3 4 3 5 3 2" xfId="31355" xr:uid="{35DA6502-A4A2-4046-B3CE-4037C2DBBE69}"/>
    <cellStyle name="Normal 6 3 3 4 3 5 4" xfId="31551" xr:uid="{072920CB-D524-41F0-B9ED-C02DFA5CF3AC}"/>
    <cellStyle name="Normal 6 3 3 4 3 6" xfId="4037" xr:uid="{C66D090D-F948-4628-9A4B-3556EC8A8993}"/>
    <cellStyle name="Normal 6 3 3 4 3 6 2" xfId="4739" xr:uid="{6CDE8700-2BC6-4C40-AD11-A661C27D6699}"/>
    <cellStyle name="Normal 6 3 3 4 3 6 3" xfId="30328" xr:uid="{A9169C37-2F33-4AC5-9D16-6468DBFE55C7}"/>
    <cellStyle name="Normal 6 3 3 4 3 6 3 2" xfId="31471" xr:uid="{C08347BC-2FE4-4A4C-88AE-047B4F1111EB}"/>
    <cellStyle name="Normal 6 3 3 4 3 6 4" xfId="31668" xr:uid="{25C9AC63-04F8-44DF-BE45-828C1A0EFA15}"/>
    <cellStyle name="Normal 6 3 3 4 3 7" xfId="30148" xr:uid="{5DD134DE-7771-4AC1-A6C7-CAB182204804}"/>
    <cellStyle name="Normal 6 3 3 4 3 7 2" xfId="30515"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3" xr:uid="{8C9E0BAB-6342-4926-AFDE-1D1CEAEB8D50}"/>
    <cellStyle name="Normal 6 3 3 4 4 3 3" xfId="30275" xr:uid="{7F3E6705-4643-4EF6-886B-EF89E8C009A2}"/>
    <cellStyle name="Normal 6 3 3 4 4 3 3 2" xfId="31418" xr:uid="{519FAA7A-C692-4C62-A964-CCC9D5705A0C}"/>
    <cellStyle name="Normal 6 3 3 4 4 3 4" xfId="31615" xr:uid="{C2001405-3A9E-407C-A41F-4E4E1ECCA430}"/>
    <cellStyle name="Normal 6 3 3 4 5" xfId="2130" xr:uid="{00000000-0005-0000-0000-0000C6020000}"/>
    <cellStyle name="Normal 6 3 3 4 5 2" xfId="3776" xr:uid="{E7CE2CBA-ABE9-40BC-B051-DB9C5FB798E6}"/>
    <cellStyle name="Normal 6 3 3 4 5 3" xfId="30210" xr:uid="{89A8051D-31C3-40B3-9711-90934B61F108}"/>
    <cellStyle name="Normal 6 3 3 4 5 3 2" xfId="31354" xr:uid="{85BF3F84-4BD4-4F22-BAF8-1486D86B8D5C}"/>
    <cellStyle name="Normal 6 3 3 4 5 4" xfId="31550" xr:uid="{A28A8BEB-C65E-4662-A83C-828FBC0BB7C6}"/>
    <cellStyle name="Normal 6 3 3 4 6" xfId="4036" xr:uid="{45BFAD04-BCD7-4CAC-953D-0DBD444CB6D4}"/>
    <cellStyle name="Normal 6 3 3 4 6 2" xfId="4725" xr:uid="{E376E65A-2E16-478D-B2B0-FCA698161DA4}"/>
    <cellStyle name="Normal 6 3 3 4 6 3" xfId="30327" xr:uid="{7B491ED7-6C6A-4219-B6F7-978B126F66AF}"/>
    <cellStyle name="Normal 6 3 3 4 6 3 2" xfId="31470" xr:uid="{7C5376D0-737F-432C-B2D8-A4762CC89502}"/>
    <cellStyle name="Normal 6 3 3 4 6 4" xfId="31667" xr:uid="{5D3A6406-FADF-46CF-957E-3CA6899F60ED}"/>
    <cellStyle name="Normal 6 3 3 4 7" xfId="30147" xr:uid="{838F89EF-1D7F-4065-8D4C-3A4DAF9BF3DA}"/>
    <cellStyle name="Normal 6 3 3 4 7 2" xfId="30514" xr:uid="{05F24ADF-AA50-4531-B604-5CFE29E6FEC6}"/>
    <cellStyle name="Normal 6 3 3 5" xfId="2070" xr:uid="{00000000-0005-0000-0000-0000B9020000}"/>
    <cellStyle name="Normal 6 3 3 5 2" xfId="4798" xr:uid="{907E5E47-F6B2-4DC4-A325-33901AAEA066}"/>
    <cellStyle name="Normal 6 3 3 5 3" xfId="30169" xr:uid="{35A6137A-9A79-4FA9-A0E4-BC9B9671A559}"/>
    <cellStyle name="Normal 6 3 3 5 3 2" xfId="30516" xr:uid="{DABD6C2B-49F9-41EE-B9EE-279CE22049EF}"/>
    <cellStyle name="Normal 6 3 3 5 4" xfId="31509" xr:uid="{FE5EE180-0A6C-4451-850A-0F128D00BDF6}"/>
    <cellStyle name="Normal 6 3 3 6" xfId="30101" xr:uid="{39D311B1-3F99-4637-B6B6-3945F5B433CC}"/>
    <cellStyle name="Normal 6 3 3 6 2" xfId="30474"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6" xr:uid="{914EF0C8-D56B-478B-810B-7CA84A865AFB}"/>
    <cellStyle name="Normal 6 3 4 3 2 2 3" xfId="24994"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2" xr:uid="{FB4D8310-7AEF-4531-9242-402D4EE4CBCA}"/>
    <cellStyle name="Normal 6 3 4 3 2 3 3 3" xfId="30276" xr:uid="{E5F840FE-5104-4857-8DCE-96279A827F92}"/>
    <cellStyle name="Normal 6 3 4 3 2 3 3 3 2" xfId="31419" xr:uid="{4198C9AA-B1FD-49F4-9439-E7F43D107413}"/>
    <cellStyle name="Normal 6 3 4 3 2 3 3 4" xfId="31616" xr:uid="{909DD0D0-1364-42A4-A034-3430836BB697}"/>
    <cellStyle name="Normal 6 3 4 3 2 4" xfId="24958" xr:uid="{0DA149DA-ADAC-4AFA-94DC-BF3AC20BD344}"/>
    <cellStyle name="Normal 6 3 4 3 3" xfId="1281" xr:uid="{00000000-0005-0000-0000-0000CD060000}"/>
    <cellStyle name="Normal 6 3 4 3 4" xfId="2975" xr:uid="{00000000-0005-0000-0000-0000AC070000}"/>
    <cellStyle name="Normal 6 3 4 3 4 2" xfId="31288" xr:uid="{BE8648E5-FB61-43AA-BB56-FE67109396AA}"/>
    <cellStyle name="Normal 6 3 4 3 5" xfId="2133" xr:uid="{00000000-0005-0000-0000-0000CC020000}"/>
    <cellStyle name="Normal 6 3 4 3 5 2" xfId="4641" xr:uid="{B14B5BE6-0AD9-4024-B6A3-83DB74FA6323}"/>
    <cellStyle name="Normal 6 3 4 3 5 3" xfId="30213" xr:uid="{E0D683BA-EFB6-4E11-8ABF-098065B0A36F}"/>
    <cellStyle name="Normal 6 3 4 3 5 3 2" xfId="31357" xr:uid="{9C8FE98E-1D8F-4973-8A1E-AB187A709B52}"/>
    <cellStyle name="Normal 6 3 4 3 5 4" xfId="31553" xr:uid="{83DF3942-78DD-4E7E-8FC5-59A81BE0190A}"/>
    <cellStyle name="Normal 6 3 4 3 6" xfId="4039" xr:uid="{85017E11-7866-4279-9063-BD1F44AA9952}"/>
    <cellStyle name="Normal 6 3 4 3 6 2" xfId="4784" xr:uid="{121F7278-5066-479E-804E-839EF523D6AF}"/>
    <cellStyle name="Normal 6 3 4 3 6 3" xfId="30330" xr:uid="{10D4AA31-3BD6-458F-BF46-08A025222983}"/>
    <cellStyle name="Normal 6 3 4 3 6 3 2" xfId="31473" xr:uid="{45E35B95-8A5B-4E1D-9384-E5D7227BFA78}"/>
    <cellStyle name="Normal 6 3 4 3 6 4" xfId="31670" xr:uid="{5ABCB488-C596-4F4D-A1BD-D5E366D7C9F2}"/>
    <cellStyle name="Normal 6 3 4 3 7" xfId="30150" xr:uid="{7EB70341-ADA0-4143-B80B-2417C60D5EFB}"/>
    <cellStyle name="Normal 6 3 4 3 7 2" xfId="30518" xr:uid="{35C90F93-35F2-4DF2-AF1A-E04B1075095B}"/>
    <cellStyle name="Normal 6 3 4 4" xfId="2974" xr:uid="{00000000-0005-0000-0000-0000AD070000}"/>
    <cellStyle name="Normal 6 3 4 4 2" xfId="24838" xr:uid="{A731FBC4-F028-41EF-AC44-B734738D1241}"/>
    <cellStyle name="Normal 6 3 4 4 2 2" xfId="29622" xr:uid="{7D19FE9A-8DE5-4212-8041-0E8E01477532}"/>
    <cellStyle name="Normal 6 3 4 4 2 3" xfId="29607" xr:uid="{6844FE66-0350-45B6-8749-E96EC837CDEA}"/>
    <cellStyle name="Normal 6 3 4 4 2 3 2" xfId="29648" xr:uid="{306B9646-B3CB-4206-96D3-173A2C19F6A4}"/>
    <cellStyle name="Normal 6 3 4 4 2 3 3" xfId="30390" xr:uid="{5C1B9AE5-B079-4BE9-940F-38DB98168A0F}"/>
    <cellStyle name="Normal 6 3 4 4 2 3 4" xfId="30377" xr:uid="{0C630832-C427-48AC-B7B7-CDBA068EF46E}"/>
    <cellStyle name="Normal 6 3 4 4 2 3 4 2" xfId="31716" xr:uid="{59210765-A088-4B60-B438-476422DF6627}"/>
    <cellStyle name="Normal 6 3 4 4 2 4" xfId="30363" xr:uid="{ED8C1BC9-242E-4E34-A350-F2FCEF2ABD52}"/>
    <cellStyle name="Normal 6 3 4 4 2 4 2" xfId="31703" xr:uid="{1508FF5D-6EE9-4924-B426-3723E8CF7E8F}"/>
    <cellStyle name="Normal 6 3 4 4 3" xfId="24975" xr:uid="{B81CA4B1-D0EC-4903-82C2-3729418C66EC}"/>
    <cellStyle name="Normal 6 3 4 5" xfId="2132" xr:uid="{00000000-0005-0000-0000-0000CA020000}"/>
    <cellStyle name="Normal 6 3 4 5 2" xfId="4626" xr:uid="{385DF0D6-58F0-450D-88C9-C3CEB76D1408}"/>
    <cellStyle name="Normal 6 3 4 5 3" xfId="30212" xr:uid="{90312F7B-2D6D-405C-8052-43F9AAADE25C}"/>
    <cellStyle name="Normal 6 3 4 5 3 2" xfId="31356" xr:uid="{E7349462-429D-4D08-82F3-1A2EB2E58B37}"/>
    <cellStyle name="Normal 6 3 4 5 4" xfId="31552" xr:uid="{1042ECBD-2BB7-4E90-905B-07F8507D3AB7}"/>
    <cellStyle name="Normal 6 3 4 6" xfId="4038" xr:uid="{8D1101F3-0C22-4BE8-AF14-06E549D8B1C0}"/>
    <cellStyle name="Normal 6 3 4 6 2" xfId="4707" xr:uid="{309113B5-9206-44C4-9B50-F0859B4F4AC0}"/>
    <cellStyle name="Normal 6 3 4 6 3" xfId="30329" xr:uid="{75C41231-A56E-451C-A0E6-06EE355C936A}"/>
    <cellStyle name="Normal 6 3 4 6 3 2" xfId="31472" xr:uid="{E83C45BE-E56B-493C-B749-8DBB698D4281}"/>
    <cellStyle name="Normal 6 3 4 6 4" xfId="31669" xr:uid="{BED4E2F1-8BFE-49E7-94A6-F6C20E56EE89}"/>
    <cellStyle name="Normal 6 3 4 7" xfId="30149" xr:uid="{230E3327-1DCE-4021-B3F8-983D1A5A137A}"/>
    <cellStyle name="Normal 6 3 4 7 2" xfId="30517" xr:uid="{E88A4B4D-5E2F-4EF4-8F91-154A61DEACCE}"/>
    <cellStyle name="Normal 6 3 5" xfId="29608" xr:uid="{631E655F-7844-43BA-9955-2AD29CB8158C}"/>
    <cellStyle name="Normal 6 3 5 2" xfId="29636" xr:uid="{B4AFCDD8-862C-4144-A948-C80FD9D9C627}"/>
    <cellStyle name="Normal 6 3 5 3" xfId="30364" xr:uid="{BB71A935-D937-468C-AA47-D9536B9840FB}"/>
    <cellStyle name="Normal 6 3 5 3 2" xfId="30519" xr:uid="{EB168DF3-E7E9-4582-9E18-6217A4D688DD}"/>
    <cellStyle name="Normal 6 3 6" xfId="31499" xr:uid="{DD156CEF-7EAB-43B9-BB83-25E20C183EA0}"/>
    <cellStyle name="Normal 6 4" xfId="1282" xr:uid="{00000000-0005-0000-0000-0000CE060000}"/>
    <cellStyle name="Normal 6 4 2" xfId="29576"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5" xr:uid="{6CE7B02B-D1CE-4710-96B7-8A6DF2DAC870}"/>
    <cellStyle name="Normal 6 5 3 2 3 2 2 3" xfId="23024"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49" xr:uid="{5673C234-99C3-4A51-9CB0-6C6BF3ACCAF4}"/>
    <cellStyle name="Normal 6 5 3 2 3 2 3 3 3" xfId="30277" xr:uid="{E39C729E-3986-412E-9582-DDBDB6F5B372}"/>
    <cellStyle name="Normal 6 5 3 2 3 2 3 3 3 2" xfId="31420" xr:uid="{3CA02C8E-1377-438F-8ACF-277F8C8DB7A0}"/>
    <cellStyle name="Normal 6 5 3 2 3 2 3 3 4" xfId="31617" xr:uid="{0A1895AA-EE88-42AC-B89A-BCDB4B9319D4}"/>
    <cellStyle name="Normal 6 5 3 2 3 2 4" xfId="22681" xr:uid="{9FD8EF5C-1DF1-4ABC-86B0-BC0A24BC7DB0}"/>
    <cellStyle name="Normal 6 5 3 2 3 3" xfId="1292" xr:uid="{00000000-0005-0000-0000-0000D9060000}"/>
    <cellStyle name="Normal 6 5 3 2 3 4" xfId="2977" xr:uid="{00000000-0005-0000-0000-0000B7070000}"/>
    <cellStyle name="Normal 6 5 3 2 3 4 2" xfId="31276" xr:uid="{AC78F16B-C398-421C-B6DA-60754B2F6068}"/>
    <cellStyle name="Normal 6 5 3 2 3 5" xfId="2136" xr:uid="{00000000-0005-0000-0000-0000D4020000}"/>
    <cellStyle name="Normal 6 5 3 2 3 5 2" xfId="4648" xr:uid="{6EE5CD5D-2630-46DB-98C1-E0A91C088B26}"/>
    <cellStyle name="Normal 6 5 3 2 3 5 3" xfId="30216" xr:uid="{ADF6D548-1F3A-459F-A750-74CD99FDEE9A}"/>
    <cellStyle name="Normal 6 5 3 2 3 5 3 2" xfId="31360" xr:uid="{B71D2F94-18B1-4748-AC7B-9E99EEE3BBE2}"/>
    <cellStyle name="Normal 6 5 3 2 3 5 4" xfId="31556" xr:uid="{F49B284C-4158-45C7-A289-51B9D8DE13A3}"/>
    <cellStyle name="Normal 6 5 3 2 3 6" xfId="4042" xr:uid="{8B315A9F-8391-474D-B4C0-405EE4404F8E}"/>
    <cellStyle name="Normal 6 5 3 2 3 6 2" xfId="4712" xr:uid="{B2D6BDD1-5721-402C-A1EB-DE58BA876C84}"/>
    <cellStyle name="Normal 6 5 3 2 3 6 3" xfId="30333" xr:uid="{BB68FD68-7256-47F7-953D-2BBE26864CDA}"/>
    <cellStyle name="Normal 6 5 3 2 3 6 3 2" xfId="31475" xr:uid="{8C01FEE2-79B9-4A0F-A784-4FD92A5B6B0B}"/>
    <cellStyle name="Normal 6 5 3 2 3 6 4" xfId="31673" xr:uid="{EBE5DAA1-C59B-46EC-A8F2-1CE773456805}"/>
    <cellStyle name="Normal 6 5 3 2 3 7" xfId="30152" xr:uid="{49112585-27FD-43F2-BF44-AC831E47158C}"/>
    <cellStyle name="Normal 6 5 3 2 3 7 2" xfId="30521" xr:uid="{97E9803D-6432-444E-A890-68A0602A16F1}"/>
    <cellStyle name="Normal 6 5 3 2 4" xfId="1293" xr:uid="{00000000-0005-0000-0000-0000DA060000}"/>
    <cellStyle name="Normal 6 5 3 2 4 2" xfId="2976" xr:uid="{00000000-0005-0000-0000-0000B8070000}"/>
    <cellStyle name="Normal 6 5 3 2 4 3" xfId="22771" xr:uid="{CD57B1BC-3F34-42E2-9CEF-B7D110F41FF7}"/>
    <cellStyle name="Normal 6 5 3 2 4 3 2" xfId="29617" xr:uid="{9DAA4DA3-BA88-49B7-AE77-A0A630F355B2}"/>
    <cellStyle name="Normal 6 5 3 2 4 3 3" xfId="29609" xr:uid="{8CF9AABB-3F53-411E-BD53-F0F5DD0A33EC}"/>
    <cellStyle name="Normal 6 5 3 2 4 3 3 2" xfId="29649" xr:uid="{40128613-59DC-4F9E-A541-DEA5B2B014E4}"/>
    <cellStyle name="Normal 6 5 3 2 4 3 3 3" xfId="30391" xr:uid="{3896CCD4-4803-40CF-8441-650569527929}"/>
    <cellStyle name="Normal 6 5 3 2 4 3 3 4" xfId="30378" xr:uid="{CBA19119-5BB4-4E00-A950-1BDA2D9F3805}"/>
    <cellStyle name="Normal 6 5 3 2 4 3 3 4 2" xfId="31717" xr:uid="{8630AAF4-9A72-44FF-B5C2-D15011E2D118}"/>
    <cellStyle name="Normal 6 5 3 2 4 3 4" xfId="30365" xr:uid="{ECE487CF-3F45-4A59-B530-7A43F95E48BF}"/>
    <cellStyle name="Normal 6 5 3 2 4 3 4 2" xfId="31704" xr:uid="{08509A36-70E6-4EBD-A46D-BFCD7652D951}"/>
    <cellStyle name="Normal 6 5 3 2 5" xfId="2135" xr:uid="{00000000-0005-0000-0000-0000D2020000}"/>
    <cellStyle name="Normal 6 5 3 2 5 2" xfId="4684" xr:uid="{985E2EB5-9E1E-43AC-B0AB-0DDE28EC2B5C}"/>
    <cellStyle name="Normal 6 5 3 2 5 3" xfId="30215" xr:uid="{D46CE359-6D20-457D-B96B-F51C055BD562}"/>
    <cellStyle name="Normal 6 5 3 2 5 3 2" xfId="31359" xr:uid="{988CB04C-674F-41D1-A07E-95491E04BE7D}"/>
    <cellStyle name="Normal 6 5 3 2 5 4" xfId="31555" xr:uid="{D1D84B56-D950-4446-AE9F-C32773F7F07D}"/>
    <cellStyle name="Normal 6 5 3 2 6" xfId="4041" xr:uid="{8635F82C-04F7-4EC6-B923-CFC4350C7830}"/>
    <cellStyle name="Normal 6 5 3 2 6 2" xfId="4720" xr:uid="{5D5E7BFF-9D34-4E6B-9329-AD7DE75B6822}"/>
    <cellStyle name="Normal 6 5 3 2 6 3" xfId="30332" xr:uid="{32DCCDDE-5942-4CE1-9E1F-32A881D5BAD7}"/>
    <cellStyle name="Normal 6 5 3 2 6 3 2" xfId="31474" xr:uid="{5FA83714-5914-4708-8333-1CC83A3DDB0D}"/>
    <cellStyle name="Normal 6 5 3 2 6 4" xfId="31672" xr:uid="{E9FE8281-905A-4173-80C7-82183386EABC}"/>
    <cellStyle name="Normal 6 5 3 2 7" xfId="30151" xr:uid="{940D94C0-6359-4490-BCCE-8FEBED747550}"/>
    <cellStyle name="Normal 6 5 3 2 7 2" xfId="30520"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0" xr:uid="{CE4D3F89-E104-4E7C-94DC-8DEA8C31FCE9}"/>
    <cellStyle name="Normal 6 5 3 4 2 2 2 3" xfId="3754" xr:uid="{00000000-0005-0000-0000-000041060000}"/>
    <cellStyle name="Normal 6 5 3 4 2 2 2 3 2" xfId="4750" xr:uid="{26BAC224-8031-4231-90D3-310CC68CB6C0}"/>
    <cellStyle name="Normal 6 5 3 4 2 2 2 3 3" xfId="30278" xr:uid="{D5CEC65A-2ADC-4D45-B3B7-ADDDF3F54B9C}"/>
    <cellStyle name="Normal 6 5 3 4 2 2 2 3 3 2" xfId="31421" xr:uid="{F627CE79-B180-42C5-A491-6351F4C67CBE}"/>
    <cellStyle name="Normal 6 5 3 4 2 2 2 3 4" xfId="31618" xr:uid="{BB2108BE-1192-4E13-B6B9-9D2AB265B6C3}"/>
    <cellStyle name="Normal 6 5 3 4 2 2 2 4" xfId="25649" xr:uid="{027883EB-AA0E-41FF-81FB-F1BBC81CE7B2}"/>
    <cellStyle name="Normal 6 5 3 4 2 2 3" xfId="2022" xr:uid="{00000000-0005-0000-0000-0000E1060000}"/>
    <cellStyle name="Normal 6 5 3 4 2 2 4" xfId="23688" xr:uid="{CA3DAEF0-6343-4558-A238-4D98377C6D1B}"/>
    <cellStyle name="Normal 6 5 3 4 2 3" xfId="1299" xr:uid="{00000000-0005-0000-0000-0000E2060000}"/>
    <cellStyle name="Normal 6 5 3 4 2 3 2" xfId="1300" xr:uid="{00000000-0005-0000-0000-0000E3060000}"/>
    <cellStyle name="Normal 6 5 3 4 2 3 2 2" xfId="24929" xr:uid="{E909B7A4-5CBD-4AAC-BDAA-0C01073A2252}"/>
    <cellStyle name="Normal 6 5 3 4 2 3 2 3" xfId="24546" xr:uid="{FAAE128B-02E0-4F7E-969B-D2ECFB9E58C6}"/>
    <cellStyle name="Normal 6 5 3 4 2 3 3" xfId="1301" xr:uid="{00000000-0005-0000-0000-0000E4060000}"/>
    <cellStyle name="Normal 6 5 3 4 2 3 3 2" xfId="23110" xr:uid="{5C06B36C-8B41-47F4-8669-E1A3D37189EF}"/>
    <cellStyle name="Normal 6 5 3 4 2 3 3 3" xfId="24192" xr:uid="{E0A3CB2B-323E-45C9-B368-4BFDAA379657}"/>
    <cellStyle name="Normal 6 5 3 4 2 3 4" xfId="2138" xr:uid="{00000000-0005-0000-0000-0000DA020000}"/>
    <cellStyle name="Normal 6 5 3 4 2 3 4 2" xfId="4791" xr:uid="{654C328A-1FF9-4AC4-BD39-89BAD01AAAF1}"/>
    <cellStyle name="Normal 6 5 3 4 2 3 4 3" xfId="30218" xr:uid="{315EE6F0-4A4B-4614-90D5-5242C6E49BBC}"/>
    <cellStyle name="Normal 6 5 3 4 2 3 4 3 2" xfId="31362" xr:uid="{946949EA-0176-4BCD-B99E-F7D135D21458}"/>
    <cellStyle name="Normal 6 5 3 4 2 3 4 4" xfId="31558" xr:uid="{F5FB7FA9-7FF9-4592-9A76-78A07223589D}"/>
    <cellStyle name="Normal 6 5 3 4 2 3 5" xfId="25818" xr:uid="{146A0A89-FA15-4673-83D1-1BD48BA23B4F}"/>
    <cellStyle name="Normal 6 5 3 4 2 3 6" xfId="30541" xr:uid="{1E4E56E2-FCF3-4C9E-A5C1-C675C3F1A005}"/>
    <cellStyle name="Normal 6 5 3 4 2 4" xfId="24938" xr:uid="{FD27707B-D4A4-422F-BC64-0031AA3E4D05}"/>
    <cellStyle name="Normal 6 5 3 4 3" xfId="1302" xr:uid="{00000000-0005-0000-0000-0000E5060000}"/>
    <cellStyle name="Normal 6 5 3 4 4" xfId="2978" xr:uid="{00000000-0005-0000-0000-0000C0070000}"/>
    <cellStyle name="Normal 6 5 3 4 4 2" xfId="31294" xr:uid="{AB74C274-9F21-4F33-97DC-03C78C47142A}"/>
    <cellStyle name="Normal 6 5 3 4 5" xfId="2137" xr:uid="{00000000-0005-0000-0000-0000D7020000}"/>
    <cellStyle name="Normal 6 5 3 4 5 2" xfId="4668" xr:uid="{D2333BB9-76BA-48B1-B619-1F9C6401FD25}"/>
    <cellStyle name="Normal 6 5 3 4 5 3" xfId="30217" xr:uid="{62554BF8-65F6-4FEE-9102-1517F5320031}"/>
    <cellStyle name="Normal 6 5 3 4 5 3 2" xfId="31361" xr:uid="{8411E2B0-CE72-4FAF-B1B5-E2FDF3AB6116}"/>
    <cellStyle name="Normal 6 5 3 4 5 4" xfId="31557" xr:uid="{613255CF-C246-4231-95AD-15A9EA1A28E1}"/>
    <cellStyle name="Normal 6 5 3 4 6" xfId="4043" xr:uid="{13FADCA8-36DC-469D-8F55-211BB24FA64B}"/>
    <cellStyle name="Normal 6 5 3 4 6 2" xfId="4754" xr:uid="{ABAADEE5-6BDD-4DDF-988F-045E065F16C3}"/>
    <cellStyle name="Normal 6 5 3 4 6 3" xfId="30334" xr:uid="{C370706B-D050-44A6-8DBC-4B79D80786ED}"/>
    <cellStyle name="Normal 6 5 3 4 6 3 2" xfId="31476" xr:uid="{A2072E34-E841-4339-9FD5-C6D6C717F7C6}"/>
    <cellStyle name="Normal 6 5 3 4 6 4" xfId="31674" xr:uid="{A7B8BC6B-0D84-401C-BCE1-1C3CE034DBAA}"/>
    <cellStyle name="Normal 6 5 3 4 7" xfId="30153" xr:uid="{B6B1B1A2-B731-440F-A283-79585C0A73B2}"/>
    <cellStyle name="Normal 6 5 3 4 7 2" xfId="30522"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29" xr:uid="{AA82DB5A-447D-4511-8EB9-24556BA2CB0E}"/>
    <cellStyle name="Normal 6 5 3 5 3 2 2" xfId="27330" xr:uid="{B4F852AE-EC89-4A98-8D9A-9E80570804CD}"/>
    <cellStyle name="Normal 6 5 3 5 3 3" xfId="23852" xr:uid="{67DDA71D-7964-413D-BDC5-5EE7AA0D2113}"/>
    <cellStyle name="Normal 6 5 3 5 3 4" xfId="30279" xr:uid="{0F482ABE-F9DD-4AE1-B958-7F9AACCE1E1C}"/>
    <cellStyle name="Normal 6 5 3 5 3 4 2" xfId="31422" xr:uid="{8090AB6F-2CAE-48D4-BCB0-D8D0AD244004}"/>
    <cellStyle name="Normal 6 5 3 5 3 5" xfId="31619" xr:uid="{F37F9835-CED0-41DF-BE2E-CCAD9E7DE39B}"/>
    <cellStyle name="Normal 6 5 3 5 4" xfId="23273"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2" xr:uid="{42C34BA9-5B93-4F83-838A-E71B19AEACFC}"/>
    <cellStyle name="Normal 6 5 4 3 2 2 3" xfId="24337"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2" xr:uid="{156ECD42-9B10-42E7-81DB-911B21DCE73A}"/>
    <cellStyle name="Normal 6 5 4 3 2 3 3 3" xfId="30280" xr:uid="{44E45A56-0938-496E-848A-9D883B75B8E6}"/>
    <cellStyle name="Normal 6 5 4 3 2 3 3 3 2" xfId="31423" xr:uid="{104720AE-072D-43E6-A876-8E12BB329AC9}"/>
    <cellStyle name="Normal 6 5 4 3 2 3 3 4" xfId="31620" xr:uid="{C63255E8-1A1C-4DD5-BCD8-566984E31045}"/>
    <cellStyle name="Normal 6 5 4 3 2 4" xfId="24663" xr:uid="{C8FD317F-C620-40B3-9E84-C86134062E28}"/>
    <cellStyle name="Normal 6 5 4 3 3" xfId="1311" xr:uid="{00000000-0005-0000-0000-0000EF060000}"/>
    <cellStyle name="Normal 6 5 4 3 4" xfId="2979" xr:uid="{00000000-0005-0000-0000-0000C6070000}"/>
    <cellStyle name="Normal 6 5 4 3 4 2" xfId="31299" xr:uid="{1D63F91C-4880-4AD8-ACE6-3490B3C191AF}"/>
    <cellStyle name="Normal 6 5 4 3 5" xfId="2140" xr:uid="{00000000-0005-0000-0000-0000DE020000}"/>
    <cellStyle name="Normal 6 5 4 3 5 2" xfId="3772" xr:uid="{0DAEABF9-E059-45BB-9EA3-DB8CCF44184B}"/>
    <cellStyle name="Normal 6 5 4 3 5 3" xfId="30220" xr:uid="{45838C83-4A43-4932-BDCE-C8F337A6FF93}"/>
    <cellStyle name="Normal 6 5 4 3 5 3 2" xfId="31364" xr:uid="{1681B1FF-BD73-48EA-B617-B273CD937AF6}"/>
    <cellStyle name="Normal 6 5 4 3 5 4" xfId="31560" xr:uid="{D408C2DC-B73E-44AF-B237-D74B8744DB20}"/>
    <cellStyle name="Normal 6 5 4 3 6" xfId="4045" xr:uid="{3B6C1D61-E8B0-4D32-BD74-479DABBA050E}"/>
    <cellStyle name="Normal 6 5 4 3 6 2" xfId="4742" xr:uid="{AB0FA666-59CA-452D-8185-BFDD339259A5}"/>
    <cellStyle name="Normal 6 5 4 3 6 3" xfId="30336" xr:uid="{A0F6DACF-5765-4B5B-B0D5-474B058864BF}"/>
    <cellStyle name="Normal 6 5 4 3 6 3 2" xfId="31478" xr:uid="{399043F7-6F4A-4A3E-9634-085F7EF1332F}"/>
    <cellStyle name="Normal 6 5 4 3 6 4" xfId="31676" xr:uid="{0C618089-00EB-4E10-B4F7-F237E3E30D1F}"/>
    <cellStyle name="Normal 6 5 4 3 7" xfId="30155" xr:uid="{E689BF94-8089-4EDB-8A90-EC9DD05FAEB6}"/>
    <cellStyle name="Normal 6 5 4 3 7 2" xfId="30524"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2" xr:uid="{7A47A254-C6AA-423D-9FA2-08282F4CE5E0}"/>
    <cellStyle name="Normal 6 5 4 4 3 3" xfId="30281" xr:uid="{0B00FD0E-6729-4916-9762-F885F79C9AA2}"/>
    <cellStyle name="Normal 6 5 4 4 3 3 2" xfId="31424" xr:uid="{06166BF6-49AB-4FD9-B6C9-466EFABFB73C}"/>
    <cellStyle name="Normal 6 5 4 4 3 4" xfId="31621" xr:uid="{F51A84E7-859C-4016-A24B-CC6BB58A5781}"/>
    <cellStyle name="Normal 6 5 4 5" xfId="2139" xr:uid="{00000000-0005-0000-0000-0000DC020000}"/>
    <cellStyle name="Normal 6 5 4 5 2" xfId="4628" xr:uid="{F656D414-B9FB-4E57-A874-02EABF4164A9}"/>
    <cellStyle name="Normal 6 5 4 5 3" xfId="30219" xr:uid="{CC65D777-7FA0-471D-A07E-954A4411B4C7}"/>
    <cellStyle name="Normal 6 5 4 5 3 2" xfId="31363" xr:uid="{73E9ABE8-24A6-412C-9014-B32C406F5254}"/>
    <cellStyle name="Normal 6 5 4 5 4" xfId="31559" xr:uid="{6EB7D5EF-0E62-4B3E-BC7A-4EBD9D7356D9}"/>
    <cellStyle name="Normal 6 5 4 6" xfId="4044" xr:uid="{275714B7-5104-4FAB-9E0E-B1CADB04BD20}"/>
    <cellStyle name="Normal 6 5 4 6 2" xfId="4757" xr:uid="{66B4AC42-B19A-46C7-BB60-AA3BF5A56B35}"/>
    <cellStyle name="Normal 6 5 4 6 3" xfId="30335" xr:uid="{0B89003E-3F94-4F85-8781-8734CDF2F216}"/>
    <cellStyle name="Normal 6 5 4 6 3 2" xfId="31477" xr:uid="{28AE4F89-814E-43D6-B004-239043802B5A}"/>
    <cellStyle name="Normal 6 5 4 6 4" xfId="31675" xr:uid="{C9E8D383-49F9-4B00-9D73-DB9D2C0D47B7}"/>
    <cellStyle name="Normal 6 5 4 7" xfId="30154" xr:uid="{2552D7E3-E9B3-4241-AB50-FAF890DD8E42}"/>
    <cellStyle name="Normal 6 5 4 7 2" xfId="30523" xr:uid="{4C0D5AE6-EFC9-4BFA-B323-123CB782B2A7}"/>
    <cellStyle name="Normal 6 5 5" xfId="2071" xr:uid="{00000000-0005-0000-0000-0000CF020000}"/>
    <cellStyle name="Normal 6 5 5 2" xfId="4761" xr:uid="{58B42343-3889-4193-AB92-064DC779A64F}"/>
    <cellStyle name="Normal 6 5 5 3" xfId="30170" xr:uid="{1B9038EE-4F4C-4744-8861-25102551DC54}"/>
    <cellStyle name="Normal 6 5 5 3 2" xfId="30525" xr:uid="{438B0090-C4E0-4040-B6B8-2ED195399BE5}"/>
    <cellStyle name="Normal 6 5 5 4" xfId="31510" xr:uid="{22A88986-2C4B-4B97-B1CE-8329EB5EAAF9}"/>
    <cellStyle name="Normal 6 5 6" xfId="30114" xr:uid="{8D7A58C9-2680-41F9-B10A-5FB6EB00FD95}"/>
    <cellStyle name="Normal 6 5 6 2" xfId="30475" xr:uid="{6AC3E222-93E2-4ED5-A04F-8AD2183A95F8}"/>
    <cellStyle name="Normal 6 6" xfId="1313" xr:uid="{00000000-0005-0000-0000-0000F2060000}"/>
    <cellStyle name="Normal 6 6 10" xfId="30156" xr:uid="{52A1F13F-0078-432B-BBAA-5F6768E9F38E}"/>
    <cellStyle name="Normal 6 6 10 2" xfId="31503"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9" xr:uid="{FF7B7CA6-5BAD-4B3B-BFA9-B67F9521BFD9}"/>
    <cellStyle name="Normal 6 6 3 3 2 3" xfId="23761" xr:uid="{C401F704-A611-42D7-8DE8-0593ABE99CAF}"/>
    <cellStyle name="Normal 6 6 3 3 3" xfId="1319" xr:uid="{00000000-0005-0000-0000-0000F8060000}"/>
    <cellStyle name="Normal 6 6 3 3 4" xfId="2142" xr:uid="{00000000-0005-0000-0000-0000E4020000}"/>
    <cellStyle name="Normal 6 6 3 3 4 2" xfId="4746" xr:uid="{DCE992B0-96C0-4517-B80E-99DBA26EC200}"/>
    <cellStyle name="Normal 6 6 3 3 4 3" xfId="25600" xr:uid="{C235D33F-C474-40C8-AD55-EC553E1D42A9}"/>
    <cellStyle name="Normal 6 6 3 3 4 4" xfId="30222" xr:uid="{1E0F7A3C-2BD1-4F71-A059-2E52E4FFE1B1}"/>
    <cellStyle name="Normal 6 6 3 3 4 4 2" xfId="31366" xr:uid="{0CD2B232-A623-46D5-BE56-9B0330ABDEE6}"/>
    <cellStyle name="Normal 6 6 3 3 4 5" xfId="31562" xr:uid="{644EB2C4-45E6-4172-BD45-78B17057F6A4}"/>
    <cellStyle name="Normal 6 6 3 3 5" xfId="30462" xr:uid="{904D57A7-5920-484C-BF65-E06F982671D6}"/>
    <cellStyle name="Normal 6 6 3 3 6" xfId="30542"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0" xr:uid="{CCE72AF1-1693-42F5-A9FF-B4A64FA2FDC4}"/>
    <cellStyle name="Normal 6 6 3 4 3 3" xfId="30282" xr:uid="{43EAA275-4ABE-462B-9447-B627D0C084F1}"/>
    <cellStyle name="Normal 6 6 3 4 3 3 2" xfId="31425" xr:uid="{93AAD6B1-80BF-4EEF-8D5D-CD727227AB72}"/>
    <cellStyle name="Normal 6 6 3 4 3 4" xfId="31622"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3" xr:uid="{7F9A15D0-EF01-4699-9491-9EC3553B5AF8}"/>
    <cellStyle name="Normal 6 6 4 2 2 3" xfId="25240"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09" xr:uid="{D4480518-64CC-4BAE-AD63-DB0C87A603E7}"/>
    <cellStyle name="Normal 6 6 4 2 3 3 3" xfId="30283" xr:uid="{A757C1CC-289F-47DA-B927-DF3F89752397}"/>
    <cellStyle name="Normal 6 6 4 2 3 3 3 2" xfId="31426" xr:uid="{E50733EF-7DA7-4CC6-8EE1-0A08A8F17A48}"/>
    <cellStyle name="Normal 6 6 4 2 3 3 4" xfId="31623" xr:uid="{116C31C3-ADCC-4EDA-827C-4B657CD536F0}"/>
    <cellStyle name="Normal 6 6 4 2 4" xfId="24611" xr:uid="{0E019910-37DE-43E1-BDD5-941731A48A83}"/>
    <cellStyle name="Normal 6 6 4 3" xfId="1326" xr:uid="{00000000-0005-0000-0000-000000070000}"/>
    <cellStyle name="Normal 6 6 4 4" xfId="2980" xr:uid="{00000000-0005-0000-0000-0000D1070000}"/>
    <cellStyle name="Normal 6 6 4 4 2" xfId="31285" xr:uid="{19635C23-0322-4BD8-97B1-5DC1FA748C5B}"/>
    <cellStyle name="Normal 6 6 4 5" xfId="2143" xr:uid="{00000000-0005-0000-0000-0000E6020000}"/>
    <cellStyle name="Normal 6 6 4 5 2" xfId="4636" xr:uid="{BD1045AF-7E49-48EA-AF41-B1E7071CB221}"/>
    <cellStyle name="Normal 6 6 4 5 3" xfId="30223" xr:uid="{6D024BB1-BCE9-45B1-B4E9-3324C92FA7CE}"/>
    <cellStyle name="Normal 6 6 4 5 3 2" xfId="31367" xr:uid="{A3F6340C-D451-475A-A982-207B891A2261}"/>
    <cellStyle name="Normal 6 6 4 5 4" xfId="31563" xr:uid="{E815B1D5-FDA4-48C8-A684-C03B7EE3E407}"/>
    <cellStyle name="Normal 6 6 4 6" xfId="4047" xr:uid="{7E3C1600-D01B-4C17-A3C8-5A48EC2345CF}"/>
    <cellStyle name="Normal 6 6 4 6 2" xfId="4714" xr:uid="{68449821-113B-44E2-90F0-E71E4937E5CF}"/>
    <cellStyle name="Normal 6 6 4 6 3" xfId="30338" xr:uid="{4FEA25DB-3C81-4F82-B8DE-5FCA09BE2E0B}"/>
    <cellStyle name="Normal 6 6 4 6 3 2" xfId="31480" xr:uid="{1305EA02-9F5C-4ACE-9E7C-1E5681505D17}"/>
    <cellStyle name="Normal 6 6 4 6 4" xfId="31678" xr:uid="{6C3874CC-609C-48F8-B7E4-A3BC65EC6DA6}"/>
    <cellStyle name="Normal 6 6 4 7" xfId="30157" xr:uid="{5E7B4808-922D-4165-8936-0598A0A6DAFF}"/>
    <cellStyle name="Normal 6 6 4 7 2" xfId="30526"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5" xr:uid="{7B28557E-58D5-4C46-AD75-D9193304C79B}"/>
    <cellStyle name="Normal 6 6 6 3 2 3" xfId="30349" xr:uid="{3218E97D-CD8C-4646-865A-D9FE354D3366}"/>
    <cellStyle name="Normal 6 6 6 3 2 3 2" xfId="31489" xr:uid="{3CAE3964-BC01-4657-A282-A605E568255D}"/>
    <cellStyle name="Normal 6 6 6 3 2 4" xfId="31689" xr:uid="{678B2E18-3999-4540-B1B8-C66D5ECF9D30}"/>
    <cellStyle name="Normal 6 6 6 3 3" xfId="25363" xr:uid="{25F2D5BA-2D6F-4E91-8FBB-4B9D252657D9}"/>
    <cellStyle name="Normal 6 6 6 4" xfId="2153" xr:uid="{00000000-0005-0000-0000-0000E9020000}"/>
    <cellStyle name="Normal 6 6 6 4 2" xfId="4690" xr:uid="{114F1330-7415-461B-B792-61BE07D55AC7}"/>
    <cellStyle name="Normal 6 6 6 4 3" xfId="30233" xr:uid="{F58AE918-38CD-4E0E-A2D9-09149BED6B00}"/>
    <cellStyle name="Normal 6 6 6 4 3 2" xfId="31377" xr:uid="{4B856CE8-FBE5-40B9-9BC7-A62E57FFCD5D}"/>
    <cellStyle name="Normal 6 6 6 4 4" xfId="31573" xr:uid="{4C1B4E78-3692-4AD9-812B-F104F8C9273E}"/>
    <cellStyle name="Normal 6 6 6 5" xfId="4096" xr:uid="{E42903F7-CF43-4BB8-AC03-F1EB46C1FC19}"/>
    <cellStyle name="Normal 6 6 6 5 2" xfId="4766" xr:uid="{2CC1BF88-5B5D-4701-8916-7B15CC9D2D01}"/>
    <cellStyle name="Normal 6 6 6 5 3" xfId="30347" xr:uid="{98CCC825-4A1A-42E6-B1AA-0E2C69D86523}"/>
    <cellStyle name="Normal 6 6 6 5 3 2" xfId="30468" xr:uid="{4FBD431D-8DEA-4803-A24A-7EA12E3C3A28}"/>
    <cellStyle name="Normal 6 6 6 5 4" xfId="31687" xr:uid="{C49B3C7B-D919-4712-AAA7-9D97D397881B}"/>
    <cellStyle name="Normal 6 6 6 6" xfId="25713" xr:uid="{CE44424C-FDE2-4274-9AAC-2B2782EEB566}"/>
    <cellStyle name="Normal 6 6 6 6 2" xfId="26402" xr:uid="{DEBDC983-AB32-4C69-A2AF-B29A4C97979C}"/>
    <cellStyle name="Normal 6 6 6 6 3" xfId="31162"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7" xr:uid="{7A2B7AA4-4D8E-47BA-B48E-48FE92EFB13B}"/>
    <cellStyle name="Normal 6 6 7 3 3" xfId="30284" xr:uid="{2C0FF210-3F32-4667-BC76-A197BDA7207F}"/>
    <cellStyle name="Normal 6 6 7 3 3 2" xfId="31427" xr:uid="{AD38E9A4-55DA-497D-9BB3-C9C7088878B7}"/>
    <cellStyle name="Normal 6 6 7 3 4" xfId="31624" xr:uid="{42646DD9-025F-4705-9E62-4F3B5975772E}"/>
    <cellStyle name="Normal 6 6 8" xfId="2141" xr:uid="{00000000-0005-0000-0000-0000E0020000}"/>
    <cellStyle name="Normal 6 6 8 2" xfId="4773" xr:uid="{C961BEA7-4CED-4BA6-BDFD-A714A0F418E5}"/>
    <cellStyle name="Normal 6 6 8 3" xfId="30221" xr:uid="{37158C93-C128-47BC-9E38-D6AD1178AECA}"/>
    <cellStyle name="Normal 6 6 8 3 2" xfId="31365" xr:uid="{872114F9-D194-46EE-A5D9-EE1B0BAD18D4}"/>
    <cellStyle name="Normal 6 6 8 4" xfId="31561" xr:uid="{3F39477A-ED45-441A-A75D-B419A820AC75}"/>
    <cellStyle name="Normal 6 6 9" xfId="4046" xr:uid="{A50BAD3F-B140-4A20-83B4-791B93C5BDD0}"/>
    <cellStyle name="Normal 6 6 9 2" xfId="4822" xr:uid="{7CDE7D59-F383-4AF9-8CAA-D8B18AFC360A}"/>
    <cellStyle name="Normal 6 6 9 3" xfId="30337" xr:uid="{3A6A9E50-0BA5-4941-9213-B78E13DA814B}"/>
    <cellStyle name="Normal 6 6 9 3 2" xfId="31479" xr:uid="{6013DB08-71B5-4C90-970E-D19F82C70232}"/>
    <cellStyle name="Normal 6 6 9 4" xfId="31677" xr:uid="{53DDC73E-BA27-4E23-88D4-7A4DBD3D816F}"/>
    <cellStyle name="Normal 6 7" xfId="29574" xr:uid="{949E648E-1627-4304-B1D4-9DF911CA9729}"/>
    <cellStyle name="Normal 6 7 2" xfId="29631" xr:uid="{0E90CD01-BDD5-4813-BF65-92255AD7581D}"/>
    <cellStyle name="Normal 6 7 2 2" xfId="31250" xr:uid="{93E5B342-B8B5-4605-BBB7-D65BB0DA361E}"/>
    <cellStyle name="Normal 6 7 2 3" xfId="30418" xr:uid="{12179D78-6B54-4E06-83B0-9939D6079D0B}"/>
    <cellStyle name="Normal 6 7 3" xfId="29610" xr:uid="{7AF28517-C91E-49FA-99C2-5F623D4C0532}"/>
    <cellStyle name="Normal 6 7 3 2" xfId="29650" xr:uid="{53DFD4C6-C645-4A38-ACB5-6A77D465B439}"/>
    <cellStyle name="Normal 6 7 3 3" xfId="30392" xr:uid="{A5E5D95B-DDD1-4A2C-BD44-CABFE47ABDB3}"/>
    <cellStyle name="Normal 6 7 3 4" xfId="30379" xr:uid="{5155BC23-F086-4F1A-906F-131E56510975}"/>
    <cellStyle name="Normal 6 7 3 4 2" xfId="31718" xr:uid="{2BC8B870-CC42-4F6F-B727-0ADF1FB26729}"/>
    <cellStyle name="Normal 6 7 4" xfId="29639" xr:uid="{BF5B92AD-058E-4424-9669-B083BD07B8A2}"/>
    <cellStyle name="Normal 6 7 5" xfId="30366" xr:uid="{F68FEA24-123A-403F-96BE-EBB35A98CD3A}"/>
    <cellStyle name="Normal 6 7 5 2" xfId="31244" xr:uid="{E6CAD0FF-2279-4F48-A47B-5AABE6331490}"/>
    <cellStyle name="Normal 6 7 5 3" xfId="31705" xr:uid="{5A1A3DA2-D180-456E-AB85-E966B8A9EF63}"/>
    <cellStyle name="Normal 6 8" xfId="31496" xr:uid="{87BFBF72-39C8-449B-BCD7-58E40C532503}"/>
    <cellStyle name="Normal 7" xfId="1333" xr:uid="{00000000-0005-0000-0000-000007070000}"/>
    <cellStyle name="Normal 7 10" xfId="1334" xr:uid="{00000000-0005-0000-0000-000008070000}"/>
    <cellStyle name="Normal 7 10 10" xfId="9966" xr:uid="{359EDB8F-CE3F-4AAB-BA56-64B93A8BE2F6}"/>
    <cellStyle name="Normal 7 10 10 2" xfId="20346" xr:uid="{A0EBA2BB-938B-403C-AE99-D606E1476D6E}"/>
    <cellStyle name="Normal 7 10 11" xfId="24756" xr:uid="{DCAAA4C2-9861-49AD-92EC-882F2EE993BF}"/>
    <cellStyle name="Normal 7 10 12" xfId="12621" xr:uid="{9C120931-6A9C-4D9E-867D-D45C3FFA9BE0}"/>
    <cellStyle name="Normal 7 10 2" xfId="1335" xr:uid="{00000000-0005-0000-0000-000009070000}"/>
    <cellStyle name="Normal 7 10 2 2" xfId="1336" xr:uid="{00000000-0005-0000-0000-00000A070000}"/>
    <cellStyle name="Normal 7 10 2 2 2" xfId="5385" xr:uid="{A4B9A53A-3A43-4F3E-97AF-AF5E34941C4F}"/>
    <cellStyle name="Normal 7 10 2 2 2 2" xfId="23997" xr:uid="{5EF00CC8-C1B7-452B-B020-E7942E28CFBA}"/>
    <cellStyle name="Normal 7 10 2 2 2 3" xfId="26135" xr:uid="{DA00C987-569E-4341-827D-79B457BCFD94}"/>
    <cellStyle name="Normal 7 10 2 2 2 4" xfId="14682" xr:uid="{AF8FDFBD-6E65-4DA8-8B0E-B3F6654E15C5}"/>
    <cellStyle name="Normal 7 10 2 2 3" xfId="7135" xr:uid="{1F695DB0-07BF-463B-8722-C8FD9DE9EB6F}"/>
    <cellStyle name="Normal 7 10 2 2 3 2" xfId="27650" xr:uid="{8920B3EA-FA12-4A67-8439-E48C80F70C78}"/>
    <cellStyle name="Normal 7 10 2 2 3 3" xfId="26463" xr:uid="{E77B95E4-620B-4F7D-AC90-1902E601BB1F}"/>
    <cellStyle name="Normal 7 10 2 2 3 4" xfId="17515" xr:uid="{F420B961-5D2F-4632-BE6A-9C566417EBFD}"/>
    <cellStyle name="Normal 7 10 2 2 4" xfId="9968" xr:uid="{5F7FA390-95AA-49B3-AFEE-72F4C6921564}"/>
    <cellStyle name="Normal 7 10 2 2 4 2" xfId="29443" xr:uid="{9F168CC0-FBA2-4457-95B5-94D8723EC7E6}"/>
    <cellStyle name="Normal 7 10 2 2 4 3" xfId="20348" xr:uid="{20AEA8B9-C71C-492C-B138-253E81DD2236}"/>
    <cellStyle name="Normal 7 10 2 2 5" xfId="23412" xr:uid="{8A0A8ABF-D98B-4B79-A80A-A3B39774D71E}"/>
    <cellStyle name="Normal 7 10 2 2 6" xfId="13992" xr:uid="{6D8B82FA-0E6C-4705-9C7C-2244EF70DF8B}"/>
    <cellStyle name="Normal 7 10 2 3" xfId="2815" xr:uid="{00000000-0005-0000-0000-0000DA070000}"/>
    <cellStyle name="Normal 7 10 2 3 2" xfId="6030" xr:uid="{E04C8CEC-3F9D-4245-AA24-EF8271A18E37}"/>
    <cellStyle name="Normal 7 10 2 3 2 2" xfId="27610" xr:uid="{47AA8E0E-5398-489F-9C7E-069702AF5635}"/>
    <cellStyle name="Normal 7 10 2 3 2 3" xfId="15484" xr:uid="{7ED1D0C9-1B01-46B9-9DAD-C57BBC4FCD35}"/>
    <cellStyle name="Normal 7 10 2 3 3" xfId="7937" xr:uid="{1FEF77F3-0BD1-4C29-8FBA-6684FC4B16E9}"/>
    <cellStyle name="Normal 7 10 2 3 3 2" xfId="18317" xr:uid="{55CD75F5-A303-475B-ADFC-8BC97820FAA9}"/>
    <cellStyle name="Normal 7 10 2 3 4" xfId="10770" xr:uid="{AF006C00-1996-4209-87E4-9E26DBCAE9E4}"/>
    <cellStyle name="Normal 7 10 2 3 4 2" xfId="21150" xr:uid="{A4287C7A-E3EA-47F2-9467-86089E66D99F}"/>
    <cellStyle name="Normal 7 10 2 3 5" xfId="25407" xr:uid="{F96F5F49-5B26-4FCC-A7A2-514258545DFA}"/>
    <cellStyle name="Normal 7 10 2 3 6" xfId="13283" xr:uid="{A7A63833-42D2-46E1-964C-4D829DD7806C}"/>
    <cellStyle name="Normal 7 10 2 4" xfId="4210" xr:uid="{0F502A3E-63E3-4E2E-8374-0554430612A7}"/>
    <cellStyle name="Normal 7 10 2 4 2" xfId="8981" xr:uid="{AB6A1B5F-780F-4A02-8EBF-59D98E232FA1}"/>
    <cellStyle name="Normal 7 10 2 4 2 2" xfId="29062" xr:uid="{BE39E1FE-354A-41F3-A150-7076FFA64329}"/>
    <cellStyle name="Normal 7 10 2 4 2 3" xfId="19361" xr:uid="{76DF4956-5777-4EED-9D8B-AF88C6B58339}"/>
    <cellStyle name="Normal 7 10 2 4 3" xfId="11814" xr:uid="{11388FA3-A7FB-4627-B1A8-85D14666261B}"/>
    <cellStyle name="Normal 7 10 2 4 3 2" xfId="22194" xr:uid="{18DDC2C6-0556-401C-AEC8-9E605AC46C13}"/>
    <cellStyle name="Normal 7 10 2 4 4" xfId="24511" xr:uid="{1D9F726A-6BCE-4942-A09A-7B22BDAD81ED}"/>
    <cellStyle name="Normal 7 10 2 4 5" xfId="16528" xr:uid="{76A4361B-AE12-42E6-9D40-C4A92532D484}"/>
    <cellStyle name="Normal 7 10 2 5" xfId="5384" xr:uid="{E5553ABE-3B56-49CC-AFEC-C7BD663E3D93}"/>
    <cellStyle name="Normal 7 10 2 5 2" xfId="27740" xr:uid="{6FB7CD1E-BB98-47A7-866A-C32DB96261CF}"/>
    <cellStyle name="Normal 7 10 2 5 3" xfId="14681" xr:uid="{BFF043C1-DCF2-4466-9280-99DB4D43F2AE}"/>
    <cellStyle name="Normal 7 10 2 6" xfId="7134" xr:uid="{6361ED63-A707-4DFE-9CD2-D4B3AAB26F1C}"/>
    <cellStyle name="Normal 7 10 2 6 2" xfId="17514" xr:uid="{3F86AD79-75C2-4043-9D87-7D65193261D4}"/>
    <cellStyle name="Normal 7 10 2 7" xfId="9967" xr:uid="{E54C6F80-500C-4B60-A673-1AE452898B48}"/>
    <cellStyle name="Normal 7 10 2 7 2" xfId="20347" xr:uid="{51356147-A5F8-47C0-A2EC-BB586B96B995}"/>
    <cellStyle name="Normal 7 10 2 8" xfId="23327" xr:uid="{04908B98-1AF4-44E0-98BC-2FDD3A60EB33}"/>
    <cellStyle name="Normal 7 10 2 9" xfId="12779" xr:uid="{D1BE6283-3FDA-49AA-8341-13787A20BF3F}"/>
    <cellStyle name="Normal 7 10 3" xfId="1337" xr:uid="{00000000-0005-0000-0000-00000B070000}"/>
    <cellStyle name="Normal 7 10 3 2" xfId="4569" xr:uid="{11FCBC09-A35D-4151-A26B-9C6373D21978}"/>
    <cellStyle name="Normal 7 10 3 2 2" xfId="9340" xr:uid="{D9CF7BA1-92E5-4591-9602-33ECCA660599}"/>
    <cellStyle name="Normal 7 10 3 2 2 2" xfId="29314" xr:uid="{9145F611-582B-4B1F-BCE6-D7A1BCD64F24}"/>
    <cellStyle name="Normal 7 10 3 2 2 3" xfId="19720" xr:uid="{BE77D7EB-6259-4ACB-8F57-D12C7AB8F4A3}"/>
    <cellStyle name="Normal 7 10 3 2 3" xfId="12173" xr:uid="{A8FF997D-3A24-4D21-91AF-B7051C583D89}"/>
    <cellStyle name="Normal 7 10 3 2 3 2" xfId="22553" xr:uid="{3C37EBCB-BCA8-4433-9BA6-1FFA34A34C78}"/>
    <cellStyle name="Normal 7 10 3 2 4" xfId="24775" xr:uid="{DA082615-1FF6-43D0-849D-F4B31354C96A}"/>
    <cellStyle name="Normal 7 10 3 2 5" xfId="16887" xr:uid="{B9FDA2A6-F21D-4474-8FE5-A5A79B469669}"/>
    <cellStyle name="Normal 7 10 3 3" xfId="5386" xr:uid="{6608DE53-BD66-4FE6-A7ED-DEEE29BF5B7A}"/>
    <cellStyle name="Normal 7 10 3 3 2" xfId="23457" xr:uid="{AD02EF29-A0BC-4C69-9C51-E0CCE8F7985D}"/>
    <cellStyle name="Normal 7 10 3 3 3" xfId="28176" xr:uid="{5786EC6E-BC84-46CD-9DCF-C5BF731604E8}"/>
    <cellStyle name="Normal 7 10 3 3 4" xfId="14683" xr:uid="{DC83B160-367D-4B98-BCE1-0DC66EBC19B5}"/>
    <cellStyle name="Normal 7 10 3 4" xfId="7136" xr:uid="{37226F6C-8048-4F92-BE47-4D8E2236DF60}"/>
    <cellStyle name="Normal 7 10 3 4 2" xfId="23394" xr:uid="{41637022-843A-442E-8875-D6C6DF8B744A}"/>
    <cellStyle name="Normal 7 10 3 4 3" xfId="26427" xr:uid="{25EC9742-984F-4EBF-B238-BFA9D1E97032}"/>
    <cellStyle name="Normal 7 10 3 4 4" xfId="17516" xr:uid="{190C4A24-CB20-40C2-93A7-61356E2833BD}"/>
    <cellStyle name="Normal 7 10 3 5" xfId="9969" xr:uid="{4210E821-E696-44AC-A9C0-8619178DC8C7}"/>
    <cellStyle name="Normal 7 10 3 5 2" xfId="29444" xr:uid="{80A92848-3D34-423A-8117-F7F695E07DDF}"/>
    <cellStyle name="Normal 7 10 3 5 3" xfId="20349" xr:uid="{40C46509-62EF-4080-9C0C-473775E255EA}"/>
    <cellStyle name="Normal 7 10 3 6" xfId="24566" xr:uid="{2CAF589F-8D02-41D7-B31B-B14902BAD6B1}"/>
    <cellStyle name="Normal 7 10 3 7" xfId="13993" xr:uid="{4BA0991D-B842-41FD-A4E6-6706B5AC3923}"/>
    <cellStyle name="Normal 7 10 4" xfId="1338" xr:uid="{00000000-0005-0000-0000-00000C070000}"/>
    <cellStyle name="Normal 7 10 4 2" xfId="5387" xr:uid="{7F2299F0-9DB4-4D9A-9001-239F73A775C7}"/>
    <cellStyle name="Normal 7 10 4 2 2" xfId="25555" xr:uid="{E5CEE4C4-4715-4AF9-9AA9-3AB12C7D7BF8}"/>
    <cellStyle name="Normal 7 10 4 2 3" xfId="26718" xr:uid="{0518671A-3004-4D51-92EB-14748FE8D4D0}"/>
    <cellStyle name="Normal 7 10 4 2 4" xfId="14684" xr:uid="{55D487BB-2CE0-4823-9C2E-173D990CFA5F}"/>
    <cellStyle name="Normal 7 10 4 3" xfId="7137" xr:uid="{C8001552-B498-40A9-A99C-CEE758884F72}"/>
    <cellStyle name="Normal 7 10 4 3 2" xfId="28478" xr:uid="{E5EEF2C8-A902-4BCF-96B2-5CC315E52353}"/>
    <cellStyle name="Normal 7 10 4 3 3" xfId="17517" xr:uid="{6358BC15-32A6-4BE3-B493-53E3BDD20DAE}"/>
    <cellStyle name="Normal 7 10 4 4" xfId="9970" xr:uid="{323580FE-EEE3-4E8D-80EE-29C6171B7494}"/>
    <cellStyle name="Normal 7 10 4 4 2" xfId="20350" xr:uid="{543851B6-A0ED-47F7-B76F-4F54F2EE5AB8}"/>
    <cellStyle name="Normal 7 10 4 5" xfId="22746" xr:uid="{3749016E-AA7A-4454-A1DA-C500517CF5AF}"/>
    <cellStyle name="Normal 7 10 4 6" xfId="13477" xr:uid="{502BFF64-2BE5-4EE4-B1CD-8F3328BE0C78}"/>
    <cellStyle name="Normal 7 10 5" xfId="2508" xr:uid="{00000000-0005-0000-0000-0000DD070000}"/>
    <cellStyle name="Normal 7 10 5 2" xfId="5787" xr:uid="{F0CC4165-7ADF-41DD-9346-8605F4BE5F3F}"/>
    <cellStyle name="Normal 7 10 5 2 2" xfId="25866" xr:uid="{B61FC58C-C78F-4942-ACE6-ACDE5712BCEF}"/>
    <cellStyle name="Normal 7 10 5 2 3" xfId="15179" xr:uid="{06A66D68-83F9-4B41-B43E-B0BCDBDFA79B}"/>
    <cellStyle name="Normal 7 10 5 3" xfId="7632" xr:uid="{DC12FF0F-A626-4A05-B5C9-CD8DE60BA160}"/>
    <cellStyle name="Normal 7 10 5 3 2" xfId="18012" xr:uid="{5787543C-7E1F-4E36-B71B-5D68C378B636}"/>
    <cellStyle name="Normal 7 10 5 4" xfId="10465" xr:uid="{46DB715C-7B80-44DC-9221-E9A221CBC736}"/>
    <cellStyle name="Normal 7 10 5 4 2" xfId="20845" xr:uid="{EECD5737-11A0-43FC-9A91-FF0D15B9D4B4}"/>
    <cellStyle name="Normal 7 10 5 5" xfId="25102" xr:uid="{4597B0DB-FED5-4E2B-B408-D8ED4E270D5D}"/>
    <cellStyle name="Normal 7 10 5 6" xfId="12895" xr:uid="{CEC3B7B2-46A5-4240-8249-298F51D0FDF8}"/>
    <cellStyle name="Normal 7 10 6" xfId="2388" xr:uid="{00000000-0005-0000-0000-0000D7070000}"/>
    <cellStyle name="Normal 7 10 6 2" xfId="7514" xr:uid="{33EEEEBC-3999-4154-AF49-1DDEC298D42F}"/>
    <cellStyle name="Normal 7 10 6 2 2" xfId="27728" xr:uid="{6E27EFFE-3410-442F-AB71-2298894BF39B}"/>
    <cellStyle name="Normal 7 10 6 2 3" xfId="17894" xr:uid="{166C65E8-4599-47E7-9E14-4A04EC4114C6}"/>
    <cellStyle name="Normal 7 10 6 3" xfId="10347" xr:uid="{7A5E4030-AFE3-4F5F-8ABC-172E1EB362CC}"/>
    <cellStyle name="Normal 7 10 6 3 2" xfId="20727" xr:uid="{84B406C7-CBEC-47CD-9FE7-F652727532BA}"/>
    <cellStyle name="Normal 7 10 6 4" xfId="23002" xr:uid="{451DD849-E7A2-416E-9306-9DD9DD1584EB}"/>
    <cellStyle name="Normal 7 10 6 5" xfId="15061" xr:uid="{5AF3D516-CBE8-4A12-8927-868403AD4680}"/>
    <cellStyle name="Normal 7 10 7" xfId="4048" xr:uid="{6E59AE2C-8E82-494C-B3FD-012447F7B53B}"/>
    <cellStyle name="Normal 7 10 7 2" xfId="8833" xr:uid="{22EDCD99-8D6E-4D4F-A745-3609BA3D8FCE}"/>
    <cellStyle name="Normal 7 10 7 2 2" xfId="19213" xr:uid="{F6B184DA-BF4F-4E31-877F-25BC400D3FB4}"/>
    <cellStyle name="Normal 7 10 7 3" xfId="11666" xr:uid="{40CECD75-8C86-4DBF-85D4-8E4C5D42882A}"/>
    <cellStyle name="Normal 7 10 7 3 2" xfId="22046" xr:uid="{AEEFDBF3-74B8-4DDB-8B03-B040D14A0ADF}"/>
    <cellStyle name="Normal 7 10 7 4" xfId="27428" xr:uid="{2103D2B5-8BCE-41ED-8FCE-241BE7C0470A}"/>
    <cellStyle name="Normal 7 10 7 5" xfId="16380" xr:uid="{1A0EA109-9C61-4286-AECE-80E16F59AB5F}"/>
    <cellStyle name="Normal 7 10 8" xfId="5383" xr:uid="{91C3F893-9AC0-43F1-A489-DF9A5D70CB6F}"/>
    <cellStyle name="Normal 7 10 8 2" xfId="14680" xr:uid="{8DCBDF70-C312-4F7B-9F46-EE95B2AB0865}"/>
    <cellStyle name="Normal 7 10 9" xfId="7133" xr:uid="{15515014-6102-4EEC-8091-16EDB1B419C8}"/>
    <cellStyle name="Normal 7 10 9 2" xfId="17513" xr:uid="{E0F45A6C-1380-40AF-953D-8F8EC9A6BF5E}"/>
    <cellStyle name="Normal 7 11" xfId="1339" xr:uid="{00000000-0005-0000-0000-00000D070000}"/>
    <cellStyle name="Normal 7 11 10" xfId="9971" xr:uid="{22363347-2364-4785-9EB3-D6EE67D8D6F9}"/>
    <cellStyle name="Normal 7 11 10 2" xfId="20351" xr:uid="{D482AEAA-D25E-4AFC-B026-BD68ADA08397}"/>
    <cellStyle name="Normal 7 11 11" xfId="24779" xr:uid="{0D03B689-F3C3-414F-A68D-8351DA2E048C}"/>
    <cellStyle name="Normal 7 11 12" xfId="12622" xr:uid="{EC8688B2-80C3-4313-A060-3151A0DA0DE4}"/>
    <cellStyle name="Normal 7 11 2" xfId="1340" xr:uid="{00000000-0005-0000-0000-00000E070000}"/>
    <cellStyle name="Normal 7 11 2 2" xfId="1341" xr:uid="{00000000-0005-0000-0000-00000F070000}"/>
    <cellStyle name="Normal 7 11 2 2 2" xfId="5390" xr:uid="{8988D664-B5A8-496D-9580-6A16654365BE}"/>
    <cellStyle name="Normal 7 11 2 2 2 2" xfId="23083" xr:uid="{2975A7BF-990C-4EB9-9FE8-09F902CEE05D}"/>
    <cellStyle name="Normal 7 11 2 2 2 3" xfId="28019" xr:uid="{30920CE1-C917-4DEE-BD2A-0A0ADF2E79A0}"/>
    <cellStyle name="Normal 7 11 2 2 2 4" xfId="14687" xr:uid="{671B26F3-3577-4616-B5B5-55038CCCEF22}"/>
    <cellStyle name="Normal 7 11 2 2 3" xfId="7140" xr:uid="{65E79FC5-F13B-483E-A18B-B523871FF8EA}"/>
    <cellStyle name="Normal 7 11 2 2 3 2" xfId="27652" xr:uid="{1F447489-C760-4008-BF9A-963663F4F494}"/>
    <cellStyle name="Normal 7 11 2 2 3 3" xfId="26149" xr:uid="{BBD97FE4-4EEF-4535-B758-1DBF9848DBAF}"/>
    <cellStyle name="Normal 7 11 2 2 3 4" xfId="17520" xr:uid="{1E6750DA-7494-4FFF-8E5E-106522FD205C}"/>
    <cellStyle name="Normal 7 11 2 2 4" xfId="9973" xr:uid="{713C0F8E-83B0-4BFC-954C-AA99327C3BB6}"/>
    <cellStyle name="Normal 7 11 2 2 4 2" xfId="29445" xr:uid="{E593ECA3-1A30-446D-A231-9434060115B5}"/>
    <cellStyle name="Normal 7 11 2 2 4 3" xfId="20353" xr:uid="{033D2FB3-A140-4952-81E1-D1EBA10C7073}"/>
    <cellStyle name="Normal 7 11 2 2 5" xfId="24790" xr:uid="{19BD2E79-0BDF-4C70-BAE1-D84ECE040918}"/>
    <cellStyle name="Normal 7 11 2 2 6" xfId="13994" xr:uid="{39CD0ED1-E0DF-4B7C-9F24-EA6975AF709F}"/>
    <cellStyle name="Normal 7 11 2 3" xfId="2816" xr:uid="{00000000-0005-0000-0000-0000E1070000}"/>
    <cellStyle name="Normal 7 11 2 3 2" xfId="6031" xr:uid="{B3499556-E0C0-40C1-A3F5-6D139E58775D}"/>
    <cellStyle name="Normal 7 11 2 3 2 2" xfId="28470" xr:uid="{6446AA42-626D-4812-BD9C-9BA3A2B1A16F}"/>
    <cellStyle name="Normal 7 11 2 3 2 3" xfId="15485" xr:uid="{6D2591B6-AD6D-458F-BE31-B961D271A5D8}"/>
    <cellStyle name="Normal 7 11 2 3 3" xfId="7938" xr:uid="{B11481E7-C52A-430F-A6A9-79845D0D0905}"/>
    <cellStyle name="Normal 7 11 2 3 3 2" xfId="18318" xr:uid="{EC7DB7D9-279D-47C5-B892-78AB28936435}"/>
    <cellStyle name="Normal 7 11 2 3 4" xfId="10771" xr:uid="{A294334B-7AB2-4BE7-8BBC-EDE42B16F733}"/>
    <cellStyle name="Normal 7 11 2 3 4 2" xfId="21151" xr:uid="{59BD4C94-5818-4225-8EE9-0676871EE40A}"/>
    <cellStyle name="Normal 7 11 2 3 5" xfId="22984" xr:uid="{982E7633-AB26-42ED-821A-58EF5A73554B}"/>
    <cellStyle name="Normal 7 11 2 3 6" xfId="13284" xr:uid="{7C6C56FD-6166-47FA-A994-CF7328094250}"/>
    <cellStyle name="Normal 7 11 2 4" xfId="4211" xr:uid="{03FEBAA3-ABD2-4159-8032-1B1639440376}"/>
    <cellStyle name="Normal 7 11 2 4 2" xfId="8982" xr:uid="{E244D5CC-479E-4B54-8335-EEEB4922CB6B}"/>
    <cellStyle name="Normal 7 11 2 4 2 2" xfId="29063" xr:uid="{5ACFA86F-47FB-4AD9-AC48-971BBD014052}"/>
    <cellStyle name="Normal 7 11 2 4 2 3" xfId="19362" xr:uid="{0C284C7A-9173-47A4-8674-4E00B9C49257}"/>
    <cellStyle name="Normal 7 11 2 4 3" xfId="11815" xr:uid="{C1073F48-C366-435F-ADD9-85E76175FD1E}"/>
    <cellStyle name="Normal 7 11 2 4 3 2" xfId="22195" xr:uid="{C0671745-4072-450D-B085-3F3BDA1631C1}"/>
    <cellStyle name="Normal 7 11 2 4 4" xfId="23462" xr:uid="{F4430A89-939B-403D-95E7-821BB245F15C}"/>
    <cellStyle name="Normal 7 11 2 4 5" xfId="16529" xr:uid="{6CB6507E-4EB5-4336-A00B-89561EB712C1}"/>
    <cellStyle name="Normal 7 11 2 5" xfId="5389" xr:uid="{33BC3003-5F75-4A00-B41C-1C326665A7E7}"/>
    <cellStyle name="Normal 7 11 2 5 2" xfId="26690" xr:uid="{1D5FE240-5B8C-4BE8-A775-60BCA533EF2D}"/>
    <cellStyle name="Normal 7 11 2 5 3" xfId="14686" xr:uid="{6B135D0D-D75E-4BCF-A439-F8F6D830949D}"/>
    <cellStyle name="Normal 7 11 2 6" xfId="7139" xr:uid="{4C754E41-B74C-4AF5-8DBE-1D20CADFDF17}"/>
    <cellStyle name="Normal 7 11 2 6 2" xfId="17519" xr:uid="{9709B54F-A3FB-4619-B026-9EEEA158A0B2}"/>
    <cellStyle name="Normal 7 11 2 7" xfId="9972" xr:uid="{E9E114BA-5E97-43B4-B002-1EC42D644C46}"/>
    <cellStyle name="Normal 7 11 2 7 2" xfId="20352" xr:uid="{FF924DB4-FE08-47AD-BDD5-07FE49CE2E17}"/>
    <cellStyle name="Normal 7 11 2 8" xfId="23103" xr:uid="{8E9B7949-C2D4-4A5C-945B-49928DDC6DB0}"/>
    <cellStyle name="Normal 7 11 2 9" xfId="12780" xr:uid="{36C38E79-D0A4-447D-808C-55992FED73C8}"/>
    <cellStyle name="Normal 7 11 3" xfId="1342" xr:uid="{00000000-0005-0000-0000-000010070000}"/>
    <cellStyle name="Normal 7 11 3 2" xfId="4570" xr:uid="{F08FB077-443F-4C3C-896B-7515BA92433E}"/>
    <cellStyle name="Normal 7 11 3 2 2" xfId="9341" xr:uid="{D27B75A4-C000-467A-888F-1365130BA248}"/>
    <cellStyle name="Normal 7 11 3 2 2 2" xfId="29315" xr:uid="{A2FADAEA-ACA2-4144-8B05-40848E622347}"/>
    <cellStyle name="Normal 7 11 3 2 2 3" xfId="19721" xr:uid="{83BA6AA1-CCA4-45A7-820C-0465F5FEB0CA}"/>
    <cellStyle name="Normal 7 11 3 2 3" xfId="12174" xr:uid="{C82CB428-B76D-467F-988A-CA6D9E9E7A19}"/>
    <cellStyle name="Normal 7 11 3 2 3 2" xfId="22554" xr:uid="{9377B91C-26C4-41C9-BEE6-00E76C7B3FD7}"/>
    <cellStyle name="Normal 7 11 3 2 4" xfId="24895" xr:uid="{F31113B0-56C7-4E4C-93A6-8AF8E5789575}"/>
    <cellStyle name="Normal 7 11 3 2 5" xfId="16888" xr:uid="{8A63E600-65C8-4046-87F2-D20EF988AEDB}"/>
    <cellStyle name="Normal 7 11 3 3" xfId="5391" xr:uid="{E83D9A71-3DF9-43C8-B99C-E8E7B5C91885}"/>
    <cellStyle name="Normal 7 11 3 3 2" xfId="26857" xr:uid="{4BF5156C-88F7-4E45-9120-659344145EE1}"/>
    <cellStyle name="Normal 7 11 3 3 3" xfId="26386" xr:uid="{E7B2315B-E9DD-45FD-ADB1-13B5781B4026}"/>
    <cellStyle name="Normal 7 11 3 3 4" xfId="14688" xr:uid="{BF1817F3-3BA0-46A5-A4BF-75EE8ECFE377}"/>
    <cellStyle name="Normal 7 11 3 4" xfId="7141" xr:uid="{5280A6C7-2B48-4649-87D3-ADCC9DE95D0D}"/>
    <cellStyle name="Normal 7 11 3 4 2" xfId="28201" xr:uid="{812E5A52-87B2-4B40-843F-2D4080B355B3}"/>
    <cellStyle name="Normal 7 11 3 4 3" xfId="26738" xr:uid="{F071AE18-5C98-42D9-8191-89BC464A6E09}"/>
    <cellStyle name="Normal 7 11 3 4 4" xfId="17521" xr:uid="{14CFB8E9-AF26-41C8-AD18-296C9923FCBD}"/>
    <cellStyle name="Normal 7 11 3 5" xfId="9974" xr:uid="{896AB2E8-DD97-4B33-8F61-8C857134410C}"/>
    <cellStyle name="Normal 7 11 3 5 2" xfId="29446" xr:uid="{D5BA7E4F-8041-4F50-9F60-E57D00D4F08C}"/>
    <cellStyle name="Normal 7 11 3 5 3" xfId="20354" xr:uid="{2405E0A6-8308-436C-8A8A-D9C945072D28}"/>
    <cellStyle name="Normal 7 11 3 6" xfId="23988" xr:uid="{E4BF764F-3EA3-4134-BB4F-58F274E37C53}"/>
    <cellStyle name="Normal 7 11 3 7" xfId="13995" xr:uid="{BC402E3E-614B-4EC0-9F88-BC7D83AF55C6}"/>
    <cellStyle name="Normal 7 11 4" xfId="1343" xr:uid="{00000000-0005-0000-0000-000011070000}"/>
    <cellStyle name="Normal 7 11 4 2" xfId="5392" xr:uid="{2B1EB956-87F5-405E-84BF-C14AABB8AC93}"/>
    <cellStyle name="Normal 7 11 4 2 2" xfId="25700" xr:uid="{03F5981A-72C0-49A1-80CE-EF63FB9D190A}"/>
    <cellStyle name="Normal 7 11 4 2 3" xfId="28016" xr:uid="{FE2C575B-A880-4548-A54F-F6561E8BAF53}"/>
    <cellStyle name="Normal 7 11 4 2 4" xfId="14689" xr:uid="{4733B9B7-2481-42CE-A00E-680030EFEDC2}"/>
    <cellStyle name="Normal 7 11 4 3" xfId="7142" xr:uid="{9315D5C9-5A1E-4CB2-A88B-BF8C964D2BEF}"/>
    <cellStyle name="Normal 7 11 4 3 2" xfId="26139" xr:uid="{1CC7326F-494D-4DD0-B298-1CEA679D0896}"/>
    <cellStyle name="Normal 7 11 4 3 3" xfId="17522" xr:uid="{75DE99CE-A15C-4A73-8BDB-D8AF3D881DC3}"/>
    <cellStyle name="Normal 7 11 4 4" xfId="9975" xr:uid="{F9946A74-E173-43E3-B0BA-96C2ABB2266E}"/>
    <cellStyle name="Normal 7 11 4 4 2" xfId="20355" xr:uid="{39529DF1-034E-45DC-AA26-E9CB938FD2F2}"/>
    <cellStyle name="Normal 7 11 4 5" xfId="22826" xr:uid="{AB87E6D9-E620-421D-A83A-875ADE506B2E}"/>
    <cellStyle name="Normal 7 11 4 6" xfId="13478" xr:uid="{B9F47F6D-4538-4CFF-A2B7-BC413BFB317D}"/>
    <cellStyle name="Normal 7 11 5" xfId="2568" xr:uid="{00000000-0005-0000-0000-0000E4070000}"/>
    <cellStyle name="Normal 7 11 5 2" xfId="5836" xr:uid="{26C688D1-BC0D-4F50-A5C7-7657C905B376}"/>
    <cellStyle name="Normal 7 11 5 2 2" xfId="28564" xr:uid="{7D9370AA-0A8E-41EC-B483-4BE5D92A6336}"/>
    <cellStyle name="Normal 7 11 5 2 3" xfId="15239" xr:uid="{7C6C7EA9-C124-4B2D-A0B6-3002D630344F}"/>
    <cellStyle name="Normal 7 11 5 3" xfId="7692" xr:uid="{BEDCB853-65FC-4481-831B-524757D3FCAC}"/>
    <cellStyle name="Normal 7 11 5 3 2" xfId="18072" xr:uid="{664C40D8-033B-4F6E-8A3F-20052D54B7FA}"/>
    <cellStyle name="Normal 7 11 5 4" xfId="10525" xr:uid="{6BEFBC81-C896-460A-AF49-67FB03DBD65D}"/>
    <cellStyle name="Normal 7 11 5 4 2" xfId="20905" xr:uid="{9784D248-BDC7-4DAD-8326-3937CEAA7CBF}"/>
    <cellStyle name="Normal 7 11 5 5" xfId="22961" xr:uid="{A3774CC2-50E6-45FC-A5EF-F71506B10216}"/>
    <cellStyle name="Normal 7 11 5 6" xfId="12955" xr:uid="{03371C5D-BDEC-46D2-B5BA-E5D0E54B2A6D}"/>
    <cellStyle name="Normal 7 11 6" xfId="2389" xr:uid="{00000000-0005-0000-0000-0000DE070000}"/>
    <cellStyle name="Normal 7 11 6 2" xfId="7515" xr:uid="{71D714A7-6425-4457-A44E-C0871A29E4D1}"/>
    <cellStyle name="Normal 7 11 6 2 2" xfId="26745" xr:uid="{45F2AD07-E73E-4F52-B3D4-7FA7DADA198E}"/>
    <cellStyle name="Normal 7 11 6 2 3" xfId="17895" xr:uid="{1D76FDE9-70BF-4C37-BEA9-A8F50FBE07C0}"/>
    <cellStyle name="Normal 7 11 6 3" xfId="10348" xr:uid="{03A8D8C7-3A30-41C0-8D5F-EA494CA6BF65}"/>
    <cellStyle name="Normal 7 11 6 3 2" xfId="20728" xr:uid="{D5C21043-BB2A-4BE9-A353-E036D0635D5F}"/>
    <cellStyle name="Normal 7 11 6 4" xfId="25228" xr:uid="{2258CC28-F1D6-4E1D-8E91-0B27D3C48212}"/>
    <cellStyle name="Normal 7 11 6 5" xfId="15062" xr:uid="{52ADF66A-EB29-4A19-9CFB-5C7149705B6B}"/>
    <cellStyle name="Normal 7 11 7" xfId="4049" xr:uid="{EE667E84-03EA-4DAE-9CA5-DE6E77CCCF57}"/>
    <cellStyle name="Normal 7 11 7 2" xfId="8834" xr:uid="{EC9C2E3F-2204-4C36-8420-00000D705654}"/>
    <cellStyle name="Normal 7 11 7 2 2" xfId="19214" xr:uid="{4C367804-265D-474F-8198-FD538DAF5C9C}"/>
    <cellStyle name="Normal 7 11 7 3" xfId="11667" xr:uid="{56C55BEB-45EC-47E1-9373-A82619D5626C}"/>
    <cellStyle name="Normal 7 11 7 3 2" xfId="22047" xr:uid="{40342CC9-EA1D-41D4-B8B6-DCF058DCDC7A}"/>
    <cellStyle name="Normal 7 11 7 4" xfId="26606" xr:uid="{FC4E2446-8912-4D18-A47F-03FE12A54429}"/>
    <cellStyle name="Normal 7 11 7 5" xfId="16381" xr:uid="{39A3BD08-EAD5-4B60-B444-33BF85C21607}"/>
    <cellStyle name="Normal 7 11 8" xfId="5388" xr:uid="{AE210D88-C35F-41A1-892C-EC73F777EA89}"/>
    <cellStyle name="Normal 7 11 8 2" xfId="14685" xr:uid="{697C4BEC-E756-4A56-BB90-A414E65CC7E7}"/>
    <cellStyle name="Normal 7 11 9" xfId="7138" xr:uid="{566D06A8-060B-4D4C-BF61-F11ACD1F1823}"/>
    <cellStyle name="Normal 7 11 9 2" xfId="17518" xr:uid="{8C424DED-38E2-4C61-9583-22F0578D51C4}"/>
    <cellStyle name="Normal 7 12" xfId="1344" xr:uid="{00000000-0005-0000-0000-000012070000}"/>
    <cellStyle name="Normal 7 12 10" xfId="23318" xr:uid="{520EC44C-78C8-4AC2-929A-A416E99E52C9}"/>
    <cellStyle name="Normal 7 12 11" xfId="12623" xr:uid="{A97707B5-E08C-48E6-9EE8-4A9B22071A35}"/>
    <cellStyle name="Normal 7 12 2" xfId="1345" xr:uid="{00000000-0005-0000-0000-000013070000}"/>
    <cellStyle name="Normal 7 12 2 2" xfId="3417" xr:uid="{00000000-0005-0000-0000-0000E7070000}"/>
    <cellStyle name="Normal 7 12 2 2 2" xfId="6471" xr:uid="{39A9088A-FC78-4479-9DC7-ADCB235A6669}"/>
    <cellStyle name="Normal 7 12 2 2 2 2" xfId="28742" xr:uid="{A27641FD-E14A-4138-B691-D10FAFFA8D97}"/>
    <cellStyle name="Normal 7 12 2 2 2 3" xfId="27111" xr:uid="{4FD4AE5D-EC8D-49D8-B84F-943CA7D5760D}"/>
    <cellStyle name="Normal 7 12 2 2 2 4" xfId="16042" xr:uid="{C6D30117-175F-40B3-B79A-8E6B2759B86F}"/>
    <cellStyle name="Normal 7 12 2 2 3" xfId="8495" xr:uid="{09FAAEA6-2902-43B4-9CD5-58F656E01952}"/>
    <cellStyle name="Normal 7 12 2 2 3 2" xfId="28932" xr:uid="{4A32288B-9108-4ED3-B56C-46CD030CE8B9}"/>
    <cellStyle name="Normal 7 12 2 2 3 3" xfId="18875" xr:uid="{4A4AC680-1106-44EC-AB55-AA9572950355}"/>
    <cellStyle name="Normal 7 12 2 2 4" xfId="11328" xr:uid="{5D538C14-F16A-4F0B-9C06-428974AD32AD}"/>
    <cellStyle name="Normal 7 12 2 2 4 2" xfId="21708" xr:uid="{5E4EDEA6-1091-4DD7-A00A-CE92F8725E34}"/>
    <cellStyle name="Normal 7 12 2 2 5" xfId="24414" xr:uid="{7901D2B0-000F-4F6C-86FD-56A29FAF769F}"/>
    <cellStyle name="Normal 7 12 2 2 6" xfId="13996" xr:uid="{C5FE40AD-E36F-4CCB-BEFB-5E5A72A83FC6}"/>
    <cellStyle name="Normal 7 12 2 3" xfId="4212" xr:uid="{A9517A6B-EEC9-445A-9525-80D1579B21DF}"/>
    <cellStyle name="Normal 7 12 2 3 2" xfId="8983" xr:uid="{363605A0-3161-4FD3-A341-C6B64A6FB591}"/>
    <cellStyle name="Normal 7 12 2 3 2 2" xfId="29064" xr:uid="{AE9A9A4D-7143-464C-B961-1A5B50B8556C}"/>
    <cellStyle name="Normal 7 12 2 3 2 3" xfId="19363" xr:uid="{DFB227FE-7EFF-4B28-BEEC-F9530618E177}"/>
    <cellStyle name="Normal 7 12 2 3 3" xfId="11816" xr:uid="{D9F5E44E-8BC3-4854-B5FC-FF8E49C7FD99}"/>
    <cellStyle name="Normal 7 12 2 3 3 2" xfId="22196" xr:uid="{24610BF3-40D6-4CEA-A2DD-EE28C0F58DAE}"/>
    <cellStyle name="Normal 7 12 2 3 4" xfId="23164" xr:uid="{A120F433-790D-4C3E-B9C5-19B3E2843367}"/>
    <cellStyle name="Normal 7 12 2 3 5" xfId="16530" xr:uid="{247C4DF2-A610-4F4C-8B2F-72E87FA7ACBB}"/>
    <cellStyle name="Normal 7 12 2 4" xfId="5394" xr:uid="{DAF4E148-D4C3-47A6-8253-21AE8D606AFB}"/>
    <cellStyle name="Normal 7 12 2 4 2" xfId="28070" xr:uid="{15DB74D0-3538-414A-B215-1041392378D9}"/>
    <cellStyle name="Normal 7 12 2 4 3" xfId="26882" xr:uid="{E5DE6082-145C-469C-BD01-97F0936D8F74}"/>
    <cellStyle name="Normal 7 12 2 4 4" xfId="14691" xr:uid="{0FE1914F-D6AB-48FB-A6F7-19C438EA792D}"/>
    <cellStyle name="Normal 7 12 2 5" xfId="7144" xr:uid="{CEEAC735-1F80-42A3-8321-BEBDBBA0EDAD}"/>
    <cellStyle name="Normal 7 12 2 5 2" xfId="26862" xr:uid="{7FC277FB-F359-49BC-944E-08714D7C8310}"/>
    <cellStyle name="Normal 7 12 2 5 3" xfId="17524" xr:uid="{A21AEE0E-7E2E-4844-9A39-7F70268A3FAA}"/>
    <cellStyle name="Normal 7 12 2 6" xfId="9977" xr:uid="{5D104CE3-2005-4D2C-91BA-62CD2764C2A5}"/>
    <cellStyle name="Normal 7 12 2 6 2" xfId="20357" xr:uid="{9DD75C04-C32C-41B7-8B04-005C3689DFA0}"/>
    <cellStyle name="Normal 7 12 2 7" xfId="23335" xr:uid="{8C58B10D-58D2-47E9-A3E4-FC944654C601}"/>
    <cellStyle name="Normal 7 12 2 8" xfId="12781" xr:uid="{E649DBA6-EF38-4C42-A68A-E78C329FCC2E}"/>
    <cellStyle name="Normal 7 12 3" xfId="1346" xr:uid="{00000000-0005-0000-0000-000014070000}"/>
    <cellStyle name="Normal 7 12 3 2" xfId="5395" xr:uid="{443EB7AA-966A-4D81-A596-F8B71D54BD25}"/>
    <cellStyle name="Normal 7 12 3 2 2" xfId="25612" xr:uid="{5D5DB393-479B-466F-B4E5-4C66F774489E}"/>
    <cellStyle name="Normal 7 12 3 2 3" xfId="28419" xr:uid="{C6B812D9-43A0-45C7-A9CF-806826CD411E}"/>
    <cellStyle name="Normal 7 12 3 2 4" xfId="14692" xr:uid="{04FFAD5B-49AD-4C32-AFAF-8DA40DBBAA22}"/>
    <cellStyle name="Normal 7 12 3 3" xfId="7145" xr:uid="{31D08A08-FD56-40CA-BFA7-63A6747620DA}"/>
    <cellStyle name="Normal 7 12 3 3 2" xfId="26762" xr:uid="{20E146AB-C481-46EA-834B-687A32370159}"/>
    <cellStyle name="Normal 7 12 3 3 3" xfId="27372" xr:uid="{126CBA36-0DF7-45A9-8ED3-446F54B25D2D}"/>
    <cellStyle name="Normal 7 12 3 3 4" xfId="17525" xr:uid="{C685EBA9-8168-4E70-83F3-57D4600FB1AD}"/>
    <cellStyle name="Normal 7 12 3 4" xfId="9978" xr:uid="{A4249746-35AA-4BE6-8243-638427CB4973}"/>
    <cellStyle name="Normal 7 12 3 4 2" xfId="27576" xr:uid="{A2246321-1797-4EEC-A361-427FBB7A3C71}"/>
    <cellStyle name="Normal 7 12 3 4 3" xfId="29447" xr:uid="{FC474E0F-94E7-4478-AED2-F6A01BFD2FDA}"/>
    <cellStyle name="Normal 7 12 3 4 4" xfId="20358" xr:uid="{51FAB024-1226-42E8-AAF6-A5FB5429E163}"/>
    <cellStyle name="Normal 7 12 3 5" xfId="25255" xr:uid="{1421110F-A50F-449B-AB95-D639693CB953}"/>
    <cellStyle name="Normal 7 12 3 6" xfId="28276" xr:uid="{FF454D42-2019-4230-B53B-246989797AB1}"/>
    <cellStyle name="Normal 7 12 3 7" xfId="13479" xr:uid="{2801D4D9-EDE0-43F3-B730-EE8A7669444F}"/>
    <cellStyle name="Normal 7 12 4" xfId="2817" xr:uid="{00000000-0005-0000-0000-0000E9070000}"/>
    <cellStyle name="Normal 7 12 4 2" xfId="6032" xr:uid="{32FBEA4A-82E4-4966-A90C-DE535393E8C0}"/>
    <cellStyle name="Normal 7 12 4 2 2" xfId="26917" xr:uid="{D83921AD-51A7-496B-9F3B-A4793FF82044}"/>
    <cellStyle name="Normal 7 12 4 2 3" xfId="15486" xr:uid="{2D53276B-54CA-41C8-BE80-BF030D7DCF54}"/>
    <cellStyle name="Normal 7 12 4 3" xfId="7939" xr:uid="{0B88E007-E916-454D-BD47-675A750BAA0F}"/>
    <cellStyle name="Normal 7 12 4 3 2" xfId="18319" xr:uid="{248BA8B1-C989-48FC-B454-D0156789335F}"/>
    <cellStyle name="Normal 7 12 4 4" xfId="10772" xr:uid="{86F5B672-2CD3-4166-969E-FCF60CE9557C}"/>
    <cellStyle name="Normal 7 12 4 4 2" xfId="21152" xr:uid="{A8B38EA7-380D-48A1-8AAE-42F90DAC3DEA}"/>
    <cellStyle name="Normal 7 12 4 5" xfId="23352" xr:uid="{2EE5C875-92FB-4244-85F1-A7B5269EC329}"/>
    <cellStyle name="Normal 7 12 4 6" xfId="13285" xr:uid="{BD1FAE01-0A6B-405B-AB96-B89554939E0D}"/>
    <cellStyle name="Normal 7 12 5" xfId="2390" xr:uid="{00000000-0005-0000-0000-0000E5070000}"/>
    <cellStyle name="Normal 7 12 5 2" xfId="7516" xr:uid="{2881FDC1-79F9-44C7-AA11-057B3B302194}"/>
    <cellStyle name="Normal 7 12 5 2 2" xfId="25854" xr:uid="{A46F6F50-8C06-4C42-9B61-6C5CC67905B2}"/>
    <cellStyle name="Normal 7 12 5 2 3" xfId="17896" xr:uid="{F32CDA9C-1E49-45A3-B185-E476210ABDD6}"/>
    <cellStyle name="Normal 7 12 5 3" xfId="10349" xr:uid="{D381B5B9-B7F2-4A87-978F-37E3CDBA402E}"/>
    <cellStyle name="Normal 7 12 5 3 2" xfId="20729" xr:uid="{20523882-9569-42C4-B086-CBD4A3E82B11}"/>
    <cellStyle name="Normal 7 12 5 4" xfId="23056" xr:uid="{A6F9EEEE-E8DC-402C-A9B2-22B84D550CD6}"/>
    <cellStyle name="Normal 7 12 5 5" xfId="15063" xr:uid="{85D507C5-997B-4EAA-87BA-0875FAA4D589}"/>
    <cellStyle name="Normal 7 12 6" xfId="4050" xr:uid="{3596E1EC-2AB1-4D44-B20A-1ED70535BDF9}"/>
    <cellStyle name="Normal 7 12 6 2" xfId="8835" xr:uid="{3890EE2A-C302-4021-B00A-634E4D23842F}"/>
    <cellStyle name="Normal 7 12 6 2 2" xfId="28992" xr:uid="{955CD499-595D-414F-AAE0-F71BB9C01778}"/>
    <cellStyle name="Normal 7 12 6 2 3" xfId="19215" xr:uid="{913F2D5D-8627-4B2A-9E1A-D7DD3106EAED}"/>
    <cellStyle name="Normal 7 12 6 3" xfId="11668" xr:uid="{8D6AD15C-FE8F-413E-BF2C-CC63FCCFFCB8}"/>
    <cellStyle name="Normal 7 12 6 3 2" xfId="22048" xr:uid="{471792B2-66A8-4D60-B43F-BA638C8B7E91}"/>
    <cellStyle name="Normal 7 12 6 4" xfId="27818" xr:uid="{0DE08D80-981E-47DC-87CF-4F862B724AE2}"/>
    <cellStyle name="Normal 7 12 6 5" xfId="16382" xr:uid="{0BAED52F-AFEE-4DA3-8A28-08092205E7E4}"/>
    <cellStyle name="Normal 7 12 7" xfId="5393" xr:uid="{E8A85330-10A0-460A-939F-343ADD733E52}"/>
    <cellStyle name="Normal 7 12 7 2" xfId="26835" xr:uid="{43749EB2-AA72-4AF7-BF22-85B893F561AE}"/>
    <cellStyle name="Normal 7 12 7 3" xfId="14690" xr:uid="{C0F1CF48-03EC-48B2-B752-F79DF60FEEC7}"/>
    <cellStyle name="Normal 7 12 8" xfId="7143" xr:uid="{19AAED7C-FA0E-4E9F-B250-A2B26DF88045}"/>
    <cellStyle name="Normal 7 12 8 2" xfId="17523" xr:uid="{F44AA86D-E803-46B6-AFD8-5D043216ECE4}"/>
    <cellStyle name="Normal 7 12 9" xfId="9976" xr:uid="{4B10B018-C750-4555-B579-BF05472304FB}"/>
    <cellStyle name="Normal 7 12 9 2" xfId="20356" xr:uid="{D19C51ED-E470-46EA-B869-F4DFDED11AAE}"/>
    <cellStyle name="Normal 7 13" xfId="1347" xr:uid="{00000000-0005-0000-0000-000015070000}"/>
    <cellStyle name="Normal 7 13 10" xfId="12624" xr:uid="{2D384B92-5D75-46D6-9018-93A54C225D1C}"/>
    <cellStyle name="Normal 7 13 2" xfId="1348" xr:uid="{00000000-0005-0000-0000-000016070000}"/>
    <cellStyle name="Normal 7 13 2 2" xfId="2981" xr:uid="{00000000-0005-0000-0000-0000EC070000}"/>
    <cellStyle name="Normal 7 13 2 2 2" xfId="6134" xr:uid="{FE8D53A9-6625-4430-99D9-D9C3115D7D7F}"/>
    <cellStyle name="Normal 7 13 2 2 2 2" xfId="26922" xr:uid="{D35E8CFE-4AE8-4C13-B4F2-8CD714D39F81}"/>
    <cellStyle name="Normal 7 13 2 2 2 3" xfId="27614" xr:uid="{CF0D11E8-5A7A-4820-A722-7C16EC81CB42}"/>
    <cellStyle name="Normal 7 13 2 2 2 4" xfId="15612" xr:uid="{3C8BF89B-DCC0-4D53-9917-6FCA126DD74B}"/>
    <cellStyle name="Normal 7 13 2 2 3" xfId="8065" xr:uid="{68DDBB74-D7DA-4A47-B658-51081B2BF2CE}"/>
    <cellStyle name="Normal 7 13 2 2 3 2" xfId="28763" xr:uid="{4173E0ED-2598-4D03-AEB0-DE0A25AF7D91}"/>
    <cellStyle name="Normal 7 13 2 2 3 3" xfId="18445" xr:uid="{D59CC203-F6EF-4720-BC0E-DB4824764562}"/>
    <cellStyle name="Normal 7 13 2 2 4" xfId="10898" xr:uid="{C5659DA6-8FD7-405B-AD77-8FD632A8F8C0}"/>
    <cellStyle name="Normal 7 13 2 2 4 2" xfId="21278" xr:uid="{5EAC393A-E25D-4040-AA99-C5645CB40D94}"/>
    <cellStyle name="Normal 7 13 2 2 5" xfId="24435" xr:uid="{3994F3C3-412E-48B0-ADFB-64C6C0CABA60}"/>
    <cellStyle name="Normal 7 13 2 2 6" xfId="13480" xr:uid="{90E73610-F862-45F8-8E78-35B01AF3730E}"/>
    <cellStyle name="Normal 7 13 2 3" xfId="5397" xr:uid="{C2511337-16C9-45A8-9333-468C081E9C80}"/>
    <cellStyle name="Normal 7 13 2 3 2" xfId="23415" xr:uid="{C3B71349-DC77-4278-B639-76402E9E57BC}"/>
    <cellStyle name="Normal 7 13 2 3 3" xfId="28180" xr:uid="{F8A5584B-9B09-4954-8A17-C135DB60EF34}"/>
    <cellStyle name="Normal 7 13 2 3 4" xfId="14694" xr:uid="{D31934AC-F6BB-4307-A8AF-7E5977253F78}"/>
    <cellStyle name="Normal 7 13 2 4" xfId="7147" xr:uid="{20B6FFD0-323F-4558-8FF5-79FB207F6696}"/>
    <cellStyle name="Normal 7 13 2 4 2" xfId="26147" xr:uid="{FF4FF221-A08B-4504-947A-0343A1DB8537}"/>
    <cellStyle name="Normal 7 13 2 4 3" xfId="27174" xr:uid="{20F8625E-931C-4469-924A-DE4AB335F6EB}"/>
    <cellStyle name="Normal 7 13 2 4 4" xfId="17527" xr:uid="{1FF3CC5F-0612-4F2F-B13F-5712F1F3C11E}"/>
    <cellStyle name="Normal 7 13 2 5" xfId="9980" xr:uid="{4AE7471D-0114-489F-8CA8-726EC8830133}"/>
    <cellStyle name="Normal 7 13 2 5 2" xfId="29448" xr:uid="{D7AD06FC-802D-43E1-8C8B-0A71DC954DBA}"/>
    <cellStyle name="Normal 7 13 2 5 3" xfId="20360" xr:uid="{102748FF-B588-497E-B490-1D8C4B75F89E}"/>
    <cellStyle name="Normal 7 13 2 6" xfId="23102" xr:uid="{B4881FC2-88B5-4AF5-8CCF-37B88EFA183D}"/>
    <cellStyle name="Normal 7 13 2 7" xfId="12782" xr:uid="{FC89DDCE-20E0-4D06-9AE1-904260F698CB}"/>
    <cellStyle name="Normal 7 13 3" xfId="1349" xr:uid="{00000000-0005-0000-0000-000017070000}"/>
    <cellStyle name="Normal 7 13 3 2" xfId="5398" xr:uid="{DCB20980-7643-4535-88F9-578CE8FBFBCD}"/>
    <cellStyle name="Normal 7 13 3 2 2" xfId="27765" xr:uid="{23C00D56-7A99-4A54-90B1-0B147FC68906}"/>
    <cellStyle name="Normal 7 13 3 2 3" xfId="26816" xr:uid="{20460F01-06EE-4D47-A0BE-B0A32B9D05B2}"/>
    <cellStyle name="Normal 7 13 3 2 4" xfId="14695" xr:uid="{B0B13E8D-91B0-4667-8658-1ADDDDEE0915}"/>
    <cellStyle name="Normal 7 13 3 3" xfId="7148" xr:uid="{64CD0462-F6AC-497F-9989-CBA317968155}"/>
    <cellStyle name="Normal 7 13 3 3 2" xfId="27379" xr:uid="{11DC4761-E4F6-4690-AE9A-B56E67E30089}"/>
    <cellStyle name="Normal 7 13 3 3 3" xfId="27443" xr:uid="{E9AA02BF-9AB4-42F7-A16C-CE009BAA2A77}"/>
    <cellStyle name="Normal 7 13 3 3 4" xfId="17528" xr:uid="{2A80C9F8-14FC-4F30-8B24-C2E6DEE33964}"/>
    <cellStyle name="Normal 7 13 3 4" xfId="9981" xr:uid="{98DBFA60-2698-46F4-BF5C-075BAC410C90}"/>
    <cellStyle name="Normal 7 13 3 4 2" xfId="29449" xr:uid="{84CEC67C-FAC1-4B94-A702-87E75276E1F3}"/>
    <cellStyle name="Normal 7 13 3 4 3" xfId="20361" xr:uid="{59F6F00D-9A4D-4140-B6DF-F155B26FD33D}"/>
    <cellStyle name="Normal 7 13 3 5" xfId="24274" xr:uid="{9ECC0C4F-35AC-4BF6-A677-6556CB126B7C}"/>
    <cellStyle name="Normal 7 13 3 6" xfId="13286" xr:uid="{9A463FB0-23D4-4E20-BE85-7FEB1D78479A}"/>
    <cellStyle name="Normal 7 13 4" xfId="2391" xr:uid="{00000000-0005-0000-0000-0000EA070000}"/>
    <cellStyle name="Normal 7 13 4 2" xfId="7517" xr:uid="{AB47B31C-1842-46B8-BFC4-5DFFF4EFD572}"/>
    <cellStyle name="Normal 7 13 4 2 2" xfId="28063" xr:uid="{DB5496FD-3ECA-4527-9C12-ED22E11A1F40}"/>
    <cellStyle name="Normal 7 13 4 2 3" xfId="17897" xr:uid="{9D218ECA-F844-4997-8237-106A1F8729BE}"/>
    <cellStyle name="Normal 7 13 4 3" xfId="10350" xr:uid="{FC2FC417-DB07-4826-87D7-5B2446E9E3D4}"/>
    <cellStyle name="Normal 7 13 4 3 2" xfId="20730" xr:uid="{CC12FB36-B1F2-4EC9-B42F-50595556BD13}"/>
    <cellStyle name="Normal 7 13 4 4" xfId="22853" xr:uid="{BF373A71-7832-4175-8084-02F7704F61C2}"/>
    <cellStyle name="Normal 7 13 4 5" xfId="15064" xr:uid="{E13BC127-0E7F-4E10-BA34-579DB90C1102}"/>
    <cellStyle name="Normal 7 13 5" xfId="4051" xr:uid="{C48EAA1B-737A-4259-88AF-A88E11F7D0B2}"/>
    <cellStyle name="Normal 7 13 5 2" xfId="8836" xr:uid="{77A6E992-268E-475C-A367-69EAF4F88609}"/>
    <cellStyle name="Normal 7 13 5 2 2" xfId="28993" xr:uid="{4C50D351-F50B-4D38-ADF8-BDC32A258787}"/>
    <cellStyle name="Normal 7 13 5 2 3" xfId="19216" xr:uid="{E91DCA4A-113A-4BF8-98F5-3433F4BDA44E}"/>
    <cellStyle name="Normal 7 13 5 3" xfId="11669" xr:uid="{6424C1A2-E0FA-46CB-865D-D2637C8733E4}"/>
    <cellStyle name="Normal 7 13 5 3 2" xfId="22049" xr:uid="{A8877C6E-3F80-4ECE-BBAC-9E25EE1C5063}"/>
    <cellStyle name="Normal 7 13 5 4" xfId="24052" xr:uid="{4CD85591-419B-4589-8A19-007BB58E4ABA}"/>
    <cellStyle name="Normal 7 13 5 5" xfId="16383" xr:uid="{E002FDFB-78F4-48F0-B689-BCA90642B069}"/>
    <cellStyle name="Normal 7 13 6" xfId="5396" xr:uid="{9FC5ABBE-5778-416A-8388-E134B2F82B4D}"/>
    <cellStyle name="Normal 7 13 6 2" xfId="26081" xr:uid="{9042DCD2-8FD3-4FED-BC94-87E103CDB104}"/>
    <cellStyle name="Normal 7 13 6 3" xfId="28137" xr:uid="{47920828-9C9D-495D-BB4B-107B93789533}"/>
    <cellStyle name="Normal 7 13 6 4" xfId="14693" xr:uid="{3A164B11-B58D-49F7-BAE4-EAB2B732401E}"/>
    <cellStyle name="Normal 7 13 7" xfId="7146" xr:uid="{3F7AF10C-BBF5-44CB-AE49-D899F1B58A2A}"/>
    <cellStyle name="Normal 7 13 7 2" xfId="27500" xr:uid="{CD4C4EB5-DBD3-48EC-8F2A-53F58EEB111E}"/>
    <cellStyle name="Normal 7 13 7 3" xfId="17526" xr:uid="{80DCB9DD-116E-4C3F-89E8-0FC8E6A33AFF}"/>
    <cellStyle name="Normal 7 13 8" xfId="9979" xr:uid="{9FE94840-706F-4124-B963-1EAF1B222905}"/>
    <cellStyle name="Normal 7 13 8 2" xfId="20359" xr:uid="{BDFD353B-89F6-463A-BA27-9F07C438FE06}"/>
    <cellStyle name="Normal 7 13 9" xfId="23990" xr:uid="{1DBB7AE5-BB86-489A-8864-C46BF4D7E5AD}"/>
    <cellStyle name="Normal 7 14" xfId="1350" xr:uid="{00000000-0005-0000-0000-000018070000}"/>
    <cellStyle name="Normal 7 14 2" xfId="4571" xr:uid="{4072DF07-EF14-43D3-B167-C35CAF4234D0}"/>
    <cellStyle name="Normal 7 14 2 2" xfId="9342" xr:uid="{B8A9AD22-3410-4FF4-83C7-E2DC3D14ED22}"/>
    <cellStyle name="Normal 7 14 2 2 2" xfId="29316" xr:uid="{A5799844-DFFA-455D-A86E-8427EBCB3714}"/>
    <cellStyle name="Normal 7 14 2 2 3" xfId="19722" xr:uid="{7C974998-D80F-4756-8AA6-8EBE02DE6977}"/>
    <cellStyle name="Normal 7 14 2 2 4" xfId="31105" xr:uid="{30963E68-DF7F-441E-B851-E7A8DAB34A08}"/>
    <cellStyle name="Normal 7 14 2 2 5" xfId="30420" xr:uid="{B8C63CF5-2E3D-473B-81DF-62C1DAE53521}"/>
    <cellStyle name="Normal 7 14 2 3" xfId="12175" xr:uid="{14EEB91B-D8F9-4F06-B344-22845EF1E6AA}"/>
    <cellStyle name="Normal 7 14 2 3 2" xfId="22555" xr:uid="{3B072E4D-49A0-409B-9BD9-9B2AAEACA31C}"/>
    <cellStyle name="Normal 7 14 2 4" xfId="24583" xr:uid="{5942702B-591C-4132-A5C1-66F61F49F937}"/>
    <cellStyle name="Normal 7 14 2 4 2" xfId="31153" xr:uid="{DFD19340-27A1-4EB4-9771-AFF3F37C5F8F}"/>
    <cellStyle name="Normal 7 14 2 4 3" xfId="30527" xr:uid="{097927A9-822F-4CE1-ABAF-BC40902279A8}"/>
    <cellStyle name="Normal 7 14 2 5" xfId="16889" xr:uid="{683ACCB9-7C62-4B63-B4F1-090AB6DAC786}"/>
    <cellStyle name="Normal 7 14 2 6" xfId="30415" xr:uid="{CAAFDBF3-936A-463B-A3A3-49A746E7DF3C}"/>
    <cellStyle name="Normal 7 14 3" xfId="5399" xr:uid="{FAC9975F-8F2F-4E63-A9C3-9F3C1010A589}"/>
    <cellStyle name="Normal 7 14 3 2" xfId="25773" xr:uid="{8D397C2B-E913-4504-B12F-1B0EE6347D16}"/>
    <cellStyle name="Normal 7 14 3 2 2" xfId="30608" xr:uid="{8CB35ADA-85AD-456B-A4A2-9E7935D7A153}"/>
    <cellStyle name="Normal 7 14 3 2 3" xfId="30627" xr:uid="{844DF4E4-5553-4C45-8863-EB680F88D5AA}"/>
    <cellStyle name="Normal 7 14 3 2 4" xfId="30933" xr:uid="{01A695C0-06D1-4038-BF9D-2C5EAC4E3B89}"/>
    <cellStyle name="Normal 7 14 3 3" xfId="27632" xr:uid="{07857877-B5B2-4CEB-A569-43A78CB1FF4C}"/>
    <cellStyle name="Normal 7 14 3 3 2" xfId="30636" xr:uid="{B264691C-E730-4EB5-8788-D14FC0F420C6}"/>
    <cellStyle name="Normal 7 14 3 3 3" xfId="30946" xr:uid="{6CD0E69B-2973-47A6-BAED-35F716DDA0C5}"/>
    <cellStyle name="Normal 7 14 3 4" xfId="14696" xr:uid="{15E50FBB-3C72-4F94-9257-EF48A0129430}"/>
    <cellStyle name="Normal 7 14 3 5" xfId="29615" xr:uid="{02CF52A5-91C5-41D2-A0F8-38F4DC89323C}"/>
    <cellStyle name="Normal 7 14 3 6" xfId="29611" xr:uid="{26C82F45-E903-4829-958C-65A95733CA82}"/>
    <cellStyle name="Normal 7 14 3 6 2" xfId="29651" xr:uid="{FAD90F05-E5B6-4B3C-A1D0-A7981FC7DD94}"/>
    <cellStyle name="Normal 7 14 3 6 3" xfId="30393" xr:uid="{FA523EAF-70B8-4AB1-B244-F2E2D64AD147}"/>
    <cellStyle name="Normal 7 14 3 6 4" xfId="30380" xr:uid="{D9D852A3-6220-47B4-992C-3A8987A5120D}"/>
    <cellStyle name="Normal 7 14 3 6 4 2" xfId="31719" xr:uid="{E0D828CE-13E3-40E8-9A67-00BAC0712D97}"/>
    <cellStyle name="Normal 7 14 3 7" xfId="29634" xr:uid="{34C97F94-45C7-4B15-9ED5-2C3B425DF668}"/>
    <cellStyle name="Normal 7 14 3 8" xfId="30367" xr:uid="{41672123-6C8D-4359-9C8E-48BF387564A2}"/>
    <cellStyle name="Normal 7 14 3 8 2" xfId="31706" xr:uid="{E814CD8D-8D5B-49AD-88A8-8E69D7486D14}"/>
    <cellStyle name="Normal 7 14 4" xfId="7149" xr:uid="{BDE5B7F9-0BFE-44EC-A692-1FD60098272B}"/>
    <cellStyle name="Normal 7 14 4 2" xfId="23784" xr:uid="{C36A6A98-8F2F-4C86-9EEE-E1C5209BFEB8}"/>
    <cellStyle name="Normal 7 14 4 3" xfId="25874" xr:uid="{A4AA3AA3-09A8-434A-A46E-2D81674CCE1A}"/>
    <cellStyle name="Normal 7 14 4 4" xfId="17529" xr:uid="{0CE44A9C-B3B6-4F7D-8D17-9610CFE16AA4}"/>
    <cellStyle name="Normal 7 14 4 5" xfId="30998" xr:uid="{2F8BC7AC-73B7-4F15-821E-FB071EE57409}"/>
    <cellStyle name="Normal 7 14 4 6" xfId="30419" xr:uid="{385EB25C-5F27-41F3-A609-38B7663A6BFD}"/>
    <cellStyle name="Normal 7 14 5" xfId="9982" xr:uid="{8235CE7C-372C-4318-A599-8E62C285DA7B}"/>
    <cellStyle name="Normal 7 14 5 2" xfId="29450" xr:uid="{AEDE9949-7169-4514-AE0E-4A891C24561E}"/>
    <cellStyle name="Normal 7 14 5 3" xfId="20362" xr:uid="{9449C78C-D33B-459C-BBF9-694343407FAB}"/>
    <cellStyle name="Normal 7 14 5 4" xfId="30938" xr:uid="{E0BCDBFB-8F60-42E5-B625-B2599670E8F5}"/>
    <cellStyle name="Normal 7 14 6" xfId="24135" xr:uid="{9092CC78-A25F-48A6-83D4-F44869564DEA}"/>
    <cellStyle name="Normal 7 14 7" xfId="13997" xr:uid="{0FCA37D2-3715-410D-9450-DBE88E718CBE}"/>
    <cellStyle name="Normal 7 15" xfId="2432" xr:uid="{00000000-0005-0000-0000-0000EF070000}"/>
    <cellStyle name="Normal 7 15 2" xfId="5728" xr:uid="{C5D7E416-4228-41E8-ABDC-EE69883A12CC}"/>
    <cellStyle name="Normal 7 15 2 2" xfId="23595" xr:uid="{65C6AC73-A0E6-4BCE-92BE-B668B8D5257A}"/>
    <cellStyle name="Normal 7 15 2 3" xfId="15103" xr:uid="{17D943AA-C222-4B4C-A18F-6CCE6BA583AE}"/>
    <cellStyle name="Normal 7 15 2 4" xfId="30934" xr:uid="{33745800-52FB-4055-8019-A260A36BC408}"/>
    <cellStyle name="Normal 7 15 3" xfId="7556" xr:uid="{F1E98D2C-5E23-44D7-A17A-E7E508629C08}"/>
    <cellStyle name="Normal 7 15 3 2" xfId="17936" xr:uid="{AE558860-C380-4D33-B8F4-BAFABF7E14FC}"/>
    <cellStyle name="Normal 7 15 3 3" xfId="30947" xr:uid="{0DCC9790-3146-4601-AB3F-28C8BDFFB878}"/>
    <cellStyle name="Normal 7 15 4" xfId="10389" xr:uid="{0365E554-FA94-4190-A1D6-9E0EE659857C}"/>
    <cellStyle name="Normal 7 15 4 2" xfId="20769" xr:uid="{2A88BA57-D2E1-463D-AEDB-D1CD92CC2019}"/>
    <cellStyle name="Normal 7 15 5" xfId="23727" xr:uid="{7232D1CA-690F-4D52-9D19-42CE68785447}"/>
    <cellStyle name="Normal 7 15 6" xfId="12818" xr:uid="{F5044BB9-43F3-49F3-B21A-9AD06E1D6815}"/>
    <cellStyle name="Normal 7 16" xfId="2159" xr:uid="{00000000-0005-0000-0000-0000D6070000}"/>
    <cellStyle name="Normal 7 16 2" xfId="7285" xr:uid="{487A9249-76DA-44C0-9FB7-C1ECCC926A3F}"/>
    <cellStyle name="Normal 7 16 2 2" xfId="17665" xr:uid="{E8531131-82DE-4A9C-9E7C-B57E41F8A0D7}"/>
    <cellStyle name="Normal 7 16 2 3" xfId="30949" xr:uid="{A45B824F-5108-4980-B469-78E9818C36B4}"/>
    <cellStyle name="Normal 7 16 3" xfId="10118" xr:uid="{55FE5E11-08C7-4A4A-B6B1-9A55D8442D61}"/>
    <cellStyle name="Normal 7 16 3 2" xfId="20498" xr:uid="{5B263FD6-644E-4205-BA6A-B5FA3C82A433}"/>
    <cellStyle name="Normal 7 16 4" xfId="24614" xr:uid="{3531CAC4-9557-447A-A968-11C6FD1FBF49}"/>
    <cellStyle name="Normal 7 16 5" xfId="14832" xr:uid="{EA3CD99F-CEAA-4377-8E06-36E914726435}"/>
    <cellStyle name="Normal 7 17" xfId="3784" xr:uid="{341F80F6-8699-4561-8A3C-2CE4C55CAADA}"/>
    <cellStyle name="Normal 7 17 2" xfId="8622" xr:uid="{1FC80999-4DDE-48CF-962D-7BAF4D6653EE}"/>
    <cellStyle name="Normal 7 17 2 2" xfId="19002" xr:uid="{ED9F5490-6BEC-49DB-B407-08529B63281F}"/>
    <cellStyle name="Normal 7 17 3" xfId="11455" xr:uid="{85BFA86A-976C-4244-B91D-A4A316DF7FAA}"/>
    <cellStyle name="Normal 7 17 3 2" xfId="21835" xr:uid="{EBB9E23C-1929-404A-8369-AB114746F9B3}"/>
    <cellStyle name="Normal 7 17 4" xfId="16169" xr:uid="{19ED6957-761A-498A-9DB7-0D4BB90DEA23}"/>
    <cellStyle name="Normal 7 18" xfId="23715" xr:uid="{275285CC-AC04-46B2-8894-D88E3A4793D8}"/>
    <cellStyle name="Normal 7 19" xfId="12390" xr:uid="{409BED8C-AD22-4BB5-AC49-DFFDB915DE9E}"/>
    <cellStyle name="Normal 7 2" xfId="1351" xr:uid="{00000000-0005-0000-0000-000019070000}"/>
    <cellStyle name="Normal 7 2 2" xfId="1352" xr:uid="{00000000-0005-0000-0000-00001A070000}"/>
    <cellStyle name="Normal 7 2 3" xfId="29578" xr:uid="{C9FAE160-566D-4193-A935-2D0DA2B23E4F}"/>
    <cellStyle name="Normal 7 20" xfId="29577" xr:uid="{642B267D-0DF7-40DE-B31F-199C69FB4D2F}"/>
    <cellStyle name="Normal 7 20 2" xfId="29833" xr:uid="{06A9DF73-34B1-440D-84B3-8A48C8702549}"/>
    <cellStyle name="Normal 7 20 2 2" xfId="31245" xr:uid="{209E63D4-6E49-46E2-AC41-4E8AA5C77F37}"/>
    <cellStyle name="Normal 7 21" xfId="29978" xr:uid="{9CE9C7A0-056C-44AD-A33D-E7968E3C6153}"/>
    <cellStyle name="Normal 7 21 2" xfId="31500" xr:uid="{FFA9F5D8-7DC6-4F24-B4CD-E82A02F1D2A8}"/>
    <cellStyle name="Normal 7 22" xfId="30110"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8" xr:uid="{3A610EB4-A016-4959-9696-204DE0AAB876}"/>
    <cellStyle name="Normal 7 3 3 2 3 2 2 3" xfId="25206"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8" xr:uid="{14F8C66C-3AFD-4960-8379-ECACDC0C00A0}"/>
    <cellStyle name="Normal 7 3 3 2 3 2 3 3 3" xfId="30285" xr:uid="{CC748A5D-0BEB-4944-8F3D-97F8CF0BB353}"/>
    <cellStyle name="Normal 7 3 3 2 3 2 3 3 3 2" xfId="31428" xr:uid="{6DA37E3D-007F-49C2-A12C-7354CDCD0FDC}"/>
    <cellStyle name="Normal 7 3 3 2 3 2 3 3 4" xfId="31625" xr:uid="{A591BBBB-0D4A-46D3-A04A-7C0B2D602A7C}"/>
    <cellStyle name="Normal 7 3 3 2 3 2 4" xfId="24307" xr:uid="{4F4781A6-ECE1-4C9E-AC58-6E5C10C0A2BA}"/>
    <cellStyle name="Normal 7 3 3 2 3 3" xfId="1362" xr:uid="{00000000-0005-0000-0000-000025070000}"/>
    <cellStyle name="Normal 7 3 3 2 3 4" xfId="2983" xr:uid="{00000000-0005-0000-0000-0000FA070000}"/>
    <cellStyle name="Normal 7 3 3 2 3 4 2" xfId="31275" xr:uid="{FE80F6DF-4597-4CFB-BBD3-5BE6A13FC5D1}"/>
    <cellStyle name="Normal 7 3 3 2 3 5" xfId="2145" xr:uid="{00000000-0005-0000-0000-0000F7020000}"/>
    <cellStyle name="Normal 7 3 3 2 3 5 2" xfId="4635" xr:uid="{4276D1A2-DC93-4587-8A35-0E2B48A1053D}"/>
    <cellStyle name="Normal 7 3 3 2 3 5 3" xfId="30225" xr:uid="{26797C4E-8D1E-4032-A1BF-A4CEED6C0C3E}"/>
    <cellStyle name="Normal 7 3 3 2 3 5 3 2" xfId="31369" xr:uid="{AE22E742-9D01-4013-99C2-F097DBB0C902}"/>
    <cellStyle name="Normal 7 3 3 2 3 5 4" xfId="31565" xr:uid="{44215A84-68FA-41D8-95CF-672B06952FBE}"/>
    <cellStyle name="Normal 7 3 3 2 3 6" xfId="4055" xr:uid="{B827FBD5-2E2E-4EC7-8D41-DDFF87CC148D}"/>
    <cellStyle name="Normal 7 3 3 2 3 6 2" xfId="4799" xr:uid="{41E9EAB1-F610-481E-9DBF-172EE15DBDDE}"/>
    <cellStyle name="Normal 7 3 3 2 3 6 3" xfId="30340" xr:uid="{1870D514-1782-4A72-924A-46F157C54A64}"/>
    <cellStyle name="Normal 7 3 3 2 3 6 3 2" xfId="31482" xr:uid="{10473CFF-088B-46C0-9F1B-6A43DFDE6F83}"/>
    <cellStyle name="Normal 7 3 3 2 3 6 4" xfId="31680" xr:uid="{A0C69ABB-68AB-49B8-8AA7-23CBE1147DF3}"/>
    <cellStyle name="Normal 7 3 3 2 3 7" xfId="30159" xr:uid="{780A71C4-DEF8-4E6E-ACC0-3655804A98B1}"/>
    <cellStyle name="Normal 7 3 3 2 3 7 2" xfId="30529" xr:uid="{0EEE45BB-0632-4849-9B3D-03E60AC02070}"/>
    <cellStyle name="Normal 7 3 3 2 4" xfId="1363" xr:uid="{00000000-0005-0000-0000-000026070000}"/>
    <cellStyle name="Normal 7 3 3 2 4 2" xfId="2982" xr:uid="{00000000-0005-0000-0000-0000FB070000}"/>
    <cellStyle name="Normal 7 3 3 2 4 3" xfId="25207" xr:uid="{B0C3B96C-3DDC-4AE2-9FBF-450A9524DC4A}"/>
    <cellStyle name="Normal 7 3 3 2 4 3 2" xfId="29623" xr:uid="{D5A67649-7538-431D-8D7A-5AD8C95F5258}"/>
    <cellStyle name="Normal 7 3 3 2 4 3 3" xfId="29612" xr:uid="{66300240-9CE0-4062-9E28-4F6B04AC2CFD}"/>
    <cellStyle name="Normal 7 3 3 2 4 3 3 2" xfId="29652" xr:uid="{6CAF7E09-E7DB-45FE-975B-5EBB75C74D81}"/>
    <cellStyle name="Normal 7 3 3 2 4 3 3 3" xfId="30394" xr:uid="{298B7D3F-FBD5-4460-93A9-F54645816E7E}"/>
    <cellStyle name="Normal 7 3 3 2 4 3 3 4" xfId="30381" xr:uid="{EB6E69B1-D944-4719-98E3-285669324B35}"/>
    <cellStyle name="Normal 7 3 3 2 4 3 3 4 2" xfId="31720" xr:uid="{C95F887A-0DE3-4885-9933-DFDC3C26B10C}"/>
    <cellStyle name="Normal 7 3 3 2 4 3 4" xfId="30368" xr:uid="{51F68BB7-1CBC-471B-8C45-133EBC2770D2}"/>
    <cellStyle name="Normal 7 3 3 2 4 3 4 2" xfId="31707" xr:uid="{9A461396-9683-439E-A844-9F185B081F12}"/>
    <cellStyle name="Normal 7 3 3 2 5" xfId="2144" xr:uid="{00000000-0005-0000-0000-0000F5020000}"/>
    <cellStyle name="Normal 7 3 3 2 5 2" xfId="4663" xr:uid="{8519FF03-5F6D-4EB4-B933-25C9AA886D70}"/>
    <cellStyle name="Normal 7 3 3 2 5 3" xfId="30224" xr:uid="{3961AF33-EFDD-4226-A841-E3976186FFD4}"/>
    <cellStyle name="Normal 7 3 3 2 5 3 2" xfId="31368" xr:uid="{16EBF1E3-7968-444B-8C3D-D7DC786844C8}"/>
    <cellStyle name="Normal 7 3 3 2 5 4" xfId="31564" xr:uid="{214AA77A-3A32-4BAE-847A-D697B49E96EA}"/>
    <cellStyle name="Normal 7 3 3 2 6" xfId="4054" xr:uid="{0F69AA1D-AABD-4773-8E71-6D7F88104E7D}"/>
    <cellStyle name="Normal 7 3 3 2 6 2" xfId="4705" xr:uid="{FBE10302-99A6-4D2B-BB8D-B20AC5081845}"/>
    <cellStyle name="Normal 7 3 3 2 6 3" xfId="30339" xr:uid="{A37C4874-8220-4154-9C48-359C73DA2E56}"/>
    <cellStyle name="Normal 7 3 3 2 6 3 2" xfId="31481" xr:uid="{1468B4C2-4CC6-4853-886D-572963C37F80}"/>
    <cellStyle name="Normal 7 3 3 2 6 4" xfId="31679" xr:uid="{70321CC2-308C-492B-9C17-C00F1D0D05E8}"/>
    <cellStyle name="Normal 7 3 3 2 7" xfId="30158" xr:uid="{FA8D9B86-1118-4618-BB6D-43B775B037D2}"/>
    <cellStyle name="Normal 7 3 3 2 7 2" xfId="30528"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79" xr:uid="{3537F8E7-8F63-4952-A614-60ED7C47A13A}"/>
    <cellStyle name="Normal 7 3 3 4 2 2 2 3" xfId="3762" xr:uid="{00000000-0005-0000-0000-00008B060000}"/>
    <cellStyle name="Normal 7 3 3 4 2 2 2 3 2" xfId="4689" xr:uid="{FFDAA0C2-4A8B-4197-B6CC-922603129983}"/>
    <cellStyle name="Normal 7 3 3 4 2 2 2 3 3" xfId="30286" xr:uid="{A5F56370-D827-4B99-ABC8-6275F53DD26A}"/>
    <cellStyle name="Normal 7 3 3 4 2 2 2 3 3 2" xfId="31429" xr:uid="{1B7941D8-E613-4CAB-A60E-F55CDB998239}"/>
    <cellStyle name="Normal 7 3 3 4 2 2 2 3 4" xfId="31626" xr:uid="{07B95D85-B905-48E7-BD19-0355BFAB2114}"/>
    <cellStyle name="Normal 7 3 3 4 2 2 2 4" xfId="23537" xr:uid="{5DC698DF-1EB8-4352-991D-5DF81557D20A}"/>
    <cellStyle name="Normal 7 3 3 4 2 2 3" xfId="2028" xr:uid="{00000000-0005-0000-0000-00002D070000}"/>
    <cellStyle name="Normal 7 3 3 4 2 2 4" xfId="24127" xr:uid="{6B4D953D-C7AF-48CD-AB50-65538F78D7AC}"/>
    <cellStyle name="Normal 7 3 3 4 2 3" xfId="1369" xr:uid="{00000000-0005-0000-0000-00002E070000}"/>
    <cellStyle name="Normal 7 3 3 4 2 3 2" xfId="1370" xr:uid="{00000000-0005-0000-0000-00002F070000}"/>
    <cellStyle name="Normal 7 3 3 4 2 3 2 2" xfId="25759" xr:uid="{9FC1AC3D-9F28-4DA0-9380-BC7E4A0369FC}"/>
    <cellStyle name="Normal 7 3 3 4 2 3 2 3" xfId="23621" xr:uid="{84AE4A6D-2B0B-43BB-8CE5-1E2B5F205C09}"/>
    <cellStyle name="Normal 7 3 3 4 2 3 3" xfId="1371" xr:uid="{00000000-0005-0000-0000-000030070000}"/>
    <cellStyle name="Normal 7 3 3 4 2 3 3 2" xfId="23824" xr:uid="{CCE458EA-8A72-49FE-A77A-634330E76522}"/>
    <cellStyle name="Normal 7 3 3 4 2 3 3 3" xfId="22772" xr:uid="{D5AB1874-6DDC-44B8-AD25-F7B2D8D3E562}"/>
    <cellStyle name="Normal 7 3 3 4 2 3 4" xfId="2147" xr:uid="{00000000-0005-0000-0000-0000FD020000}"/>
    <cellStyle name="Normal 7 3 3 4 2 3 4 2" xfId="4812" xr:uid="{85B8BA1F-331D-494F-A0E7-481902D278F4}"/>
    <cellStyle name="Normal 7 3 3 4 2 3 4 3" xfId="30227" xr:uid="{F67EB70F-E06D-4EBB-9414-4F6A0ABDCA9A}"/>
    <cellStyle name="Normal 7 3 3 4 2 3 4 3 2" xfId="31371" xr:uid="{150FAA65-DC89-4157-9322-130B051ADE2F}"/>
    <cellStyle name="Normal 7 3 3 4 2 3 4 4" xfId="31567" xr:uid="{BC1256C2-D523-4DD4-AA26-053BFC807901}"/>
    <cellStyle name="Normal 7 3 3 4 2 3 5" xfId="24401" xr:uid="{AE0E1D6A-38CA-406E-AE73-788945631526}"/>
    <cellStyle name="Normal 7 3 3 4 2 3 6" xfId="30543" xr:uid="{AC01CEC4-5B95-4E42-8FF7-121F69B77E99}"/>
    <cellStyle name="Normal 7 3 3 4 2 4" xfId="23707" xr:uid="{E6762BC0-4988-4223-B09E-CC35F0BD73AE}"/>
    <cellStyle name="Normal 7 3 3 4 3" xfId="1372" xr:uid="{00000000-0005-0000-0000-000031070000}"/>
    <cellStyle name="Normal 7 3 3 4 4" xfId="2984" xr:uid="{00000000-0005-0000-0000-000003080000}"/>
    <cellStyle name="Normal 7 3 3 4 4 2" xfId="31289" xr:uid="{9F4A7FD4-2CC3-4D75-A163-54E002A5B431}"/>
    <cellStyle name="Normal 7 3 3 4 5" xfId="2146" xr:uid="{00000000-0005-0000-0000-0000FA020000}"/>
    <cellStyle name="Normal 7 3 3 4 5 2" xfId="4023" xr:uid="{6D2F6D47-4728-4B49-AE2E-D503982C4500}"/>
    <cellStyle name="Normal 7 3 3 4 5 3" xfId="30226" xr:uid="{B4C65A3C-9A2A-47E6-ACA6-EABEB7F3EC73}"/>
    <cellStyle name="Normal 7 3 3 4 5 3 2" xfId="31370" xr:uid="{16A1F998-BDD9-48F0-A1CA-3C3865A23834}"/>
    <cellStyle name="Normal 7 3 3 4 5 4" xfId="31566" xr:uid="{C81BDD7A-E442-49FA-9146-5D12360A9450}"/>
    <cellStyle name="Normal 7 3 3 4 6" xfId="4056" xr:uid="{3D663429-9E72-4EFF-8B04-88C376DF2815}"/>
    <cellStyle name="Normal 7 3 3 4 6 2" xfId="4795" xr:uid="{AEA4314F-DE64-4934-8CDE-F04585260C3B}"/>
    <cellStyle name="Normal 7 3 3 4 6 3" xfId="30341" xr:uid="{6116923A-F62C-4F9F-A326-D07A8FD4381A}"/>
    <cellStyle name="Normal 7 3 3 4 6 3 2" xfId="31483" xr:uid="{CDC4F293-C87D-4A0F-B788-8B9E787F9DF4}"/>
    <cellStyle name="Normal 7 3 3 4 6 4" xfId="31681" xr:uid="{85689CFE-9FF2-4DE3-9BD0-535F40259C97}"/>
    <cellStyle name="Normal 7 3 3 4 7" xfId="30160" xr:uid="{52394549-E29E-4278-9C6A-6C4AFCC85D43}"/>
    <cellStyle name="Normal 7 3 3 4 7 2" xfId="30530"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6" xr:uid="{E8168558-99C5-46A5-A612-2FC93BC3CDFD}"/>
    <cellStyle name="Normal 7 3 3 5 3 2 2" xfId="27331" xr:uid="{602079EF-2278-456C-B1D0-880B1CB11283}"/>
    <cellStyle name="Normal 7 3 3 5 3 3" xfId="25222" xr:uid="{B55B4F7C-6E21-48BE-9E2E-2D34FC86B976}"/>
    <cellStyle name="Normal 7 3 3 5 3 4" xfId="30287" xr:uid="{7DB1975E-D21E-4CBF-9637-4AE3E6D74C12}"/>
    <cellStyle name="Normal 7 3 3 5 3 4 2" xfId="31430" xr:uid="{99ECBF59-1354-4783-BEAE-B7E19B25B945}"/>
    <cellStyle name="Normal 7 3 3 5 3 5" xfId="31627" xr:uid="{7D588285-A419-4667-B536-46B1B8B1ACDD}"/>
    <cellStyle name="Normal 7 3 3 5 4" xfId="24260"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6" xr:uid="{D88E8471-D92D-49F6-980C-BD36AA4D314B}"/>
    <cellStyle name="Normal 7 3 4 3 2 2 3" xfId="25734"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0" xr:uid="{AF1FEBE8-E3EC-4326-BAB1-44332DCC67E2}"/>
    <cellStyle name="Normal 7 3 4 3 2 3 3 3" xfId="30288" xr:uid="{30109096-014C-4DA2-92E3-E5015E0ECB5D}"/>
    <cellStyle name="Normal 7 3 4 3 2 3 3 3 2" xfId="31431" xr:uid="{EAB0C2EA-DC67-4172-92E3-7F9D56EB00AD}"/>
    <cellStyle name="Normal 7 3 4 3 2 3 3 4" xfId="31628" xr:uid="{9BD9345E-9D68-4A3B-B175-A464CEC94D75}"/>
    <cellStyle name="Normal 7 3 4 3 2 4" xfId="25413" xr:uid="{F055F10B-64A1-40D8-B460-1A174561E6AE}"/>
    <cellStyle name="Normal 7 3 4 3 3" xfId="1381" xr:uid="{00000000-0005-0000-0000-00003B070000}"/>
    <cellStyle name="Normal 7 3 4 3 4" xfId="2985" xr:uid="{00000000-0005-0000-0000-000009080000}"/>
    <cellStyle name="Normal 7 3 4 3 4 2" xfId="31298" xr:uid="{51B7DBEA-ED31-4954-9F86-83029453074D}"/>
    <cellStyle name="Normal 7 3 4 3 5" xfId="2149" xr:uid="{00000000-0005-0000-0000-000001030000}"/>
    <cellStyle name="Normal 7 3 4 3 5 2" xfId="4669" xr:uid="{E82F8251-A2EF-493C-99EC-798453FDB072}"/>
    <cellStyle name="Normal 7 3 4 3 5 3" xfId="30229" xr:uid="{A6924A06-14A6-48AE-A85A-4DABC1CC13E5}"/>
    <cellStyle name="Normal 7 3 4 3 5 3 2" xfId="31373" xr:uid="{C8D4E907-8DE5-4032-99CD-497732C57A8C}"/>
    <cellStyle name="Normal 7 3 4 3 5 4" xfId="31569" xr:uid="{2AED3941-1FFB-4F03-B67E-AF20682A3540}"/>
    <cellStyle name="Normal 7 3 4 3 6" xfId="4058" xr:uid="{19AF6C94-1102-41EB-A615-06CFDA2F78F6}"/>
    <cellStyle name="Normal 7 3 4 3 6 2" xfId="4818" xr:uid="{0CC34133-4C51-4581-8706-421D8E52AF25}"/>
    <cellStyle name="Normal 7 3 4 3 6 3" xfId="30343" xr:uid="{F2BB3124-6AE4-40BC-B519-5A61E185E003}"/>
    <cellStyle name="Normal 7 3 4 3 6 3 2" xfId="31485" xr:uid="{6FDB91E1-41FC-4670-9B2F-D9DC69D295B1}"/>
    <cellStyle name="Normal 7 3 4 3 6 4" xfId="31683" xr:uid="{94F26B9A-DF18-4DFF-9BB3-356E8653AEE6}"/>
    <cellStyle name="Normal 7 3 4 3 7" xfId="30162" xr:uid="{8FB8729F-E256-4613-98CA-4EC4024F1636}"/>
    <cellStyle name="Normal 7 3 4 3 7 2" xfId="30532"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7" xr:uid="{0576D2F5-5022-46BF-A95D-FDE144D163B9}"/>
    <cellStyle name="Normal 7 3 4 4 3 3" xfId="30289" xr:uid="{33067305-5030-4C44-A096-EB1A04AB9E17}"/>
    <cellStyle name="Normal 7 3 4 4 3 3 2" xfId="31432" xr:uid="{5464B581-FC1F-4F05-88EE-62C6E6E88CAA}"/>
    <cellStyle name="Normal 7 3 4 4 3 4" xfId="31629" xr:uid="{0A8F1EDA-FA33-459B-B2F0-524CCFD0733E}"/>
    <cellStyle name="Normal 7 3 4 5" xfId="2148" xr:uid="{00000000-0005-0000-0000-0000FF020000}"/>
    <cellStyle name="Normal 7 3 4 5 2" xfId="4676" xr:uid="{62B191F5-1F42-4E10-9F64-94BCDEA70967}"/>
    <cellStyle name="Normal 7 3 4 5 3" xfId="30228" xr:uid="{754916DA-38F4-4DB4-AC60-276D3B784FE8}"/>
    <cellStyle name="Normal 7 3 4 5 3 2" xfId="31372" xr:uid="{044A87F7-8EA1-490E-9C8D-11D6D6BAE37E}"/>
    <cellStyle name="Normal 7 3 4 5 4" xfId="31568" xr:uid="{5DA86EC8-8286-4878-8542-77217A13FFA4}"/>
    <cellStyle name="Normal 7 3 4 6" xfId="4057" xr:uid="{FA0FC87F-FC4E-4E3F-98FE-B3C6B8313692}"/>
    <cellStyle name="Normal 7 3 4 6 2" xfId="4765" xr:uid="{56DF81AD-9939-4BBA-9856-A8B717C867ED}"/>
    <cellStyle name="Normal 7 3 4 6 3" xfId="30342" xr:uid="{B20B5A7A-FDC4-4249-8466-A745C0238C84}"/>
    <cellStyle name="Normal 7 3 4 6 3 2" xfId="31484" xr:uid="{A0200AC4-E0FC-4EF7-BE2C-B088557646B3}"/>
    <cellStyle name="Normal 7 3 4 6 4" xfId="31682" xr:uid="{3694F6B6-85D0-4B9D-A3E8-21FFBEDC8837}"/>
    <cellStyle name="Normal 7 3 4 7" xfId="30161" xr:uid="{547D83AB-00BA-499B-81A0-779EECACE4D6}"/>
    <cellStyle name="Normal 7 3 4 7 2" xfId="30531" xr:uid="{C34CEC2F-9910-42A5-A6D6-E9823FE39A10}"/>
    <cellStyle name="Normal 7 3 5" xfId="2072" xr:uid="{00000000-0005-0000-0000-0000F2020000}"/>
    <cellStyle name="Normal 7 3 5 2" xfId="4779" xr:uid="{2BC8EFBC-06F5-4C7E-B0DC-F1B8E24A78E5}"/>
    <cellStyle name="Normal 7 3 5 3" xfId="30171" xr:uid="{DECA1B29-BBE5-4B43-B1E4-970DDF40EAFE}"/>
    <cellStyle name="Normal 7 3 5 3 2" xfId="30533" xr:uid="{1E65DB43-42EC-4ED4-993E-326E053D0E1B}"/>
    <cellStyle name="Normal 7 3 5 4" xfId="31511" xr:uid="{62585BCE-F536-46B9-8EFD-7DDBD82F7D6A}"/>
    <cellStyle name="Normal 7 3 6" xfId="29579" xr:uid="{F508C06F-0760-4DB3-8A82-A860AE1FCD26}"/>
    <cellStyle name="Normal 7 3 6 2" xfId="31246" xr:uid="{35461E4B-121A-4F8F-8CB4-021E38307A97}"/>
    <cellStyle name="Normal 7 3 6 3" xfId="30476" xr:uid="{EA0BC44F-1276-48AD-906F-6873BECD3DA1}"/>
    <cellStyle name="Normal 7 3 7" xfId="30115" xr:uid="{AA681422-51CE-46B6-A8B2-24AE11AA003A}"/>
    <cellStyle name="Normal 7 3 7 2" xfId="31501" xr:uid="{57282A1B-C9B2-4738-A048-DE5BEE2B6052}"/>
    <cellStyle name="Normal 7 4" xfId="1383" xr:uid="{00000000-0005-0000-0000-00003E070000}"/>
    <cellStyle name="Normal 7 4 10" xfId="1384" xr:uid="{00000000-0005-0000-0000-00003F070000}"/>
    <cellStyle name="Normal 7 4 10 10" xfId="12625" xr:uid="{E39E0DB2-1C99-4921-9289-604FC440D3A7}"/>
    <cellStyle name="Normal 7 4 10 2" xfId="1385" xr:uid="{00000000-0005-0000-0000-000040070000}"/>
    <cellStyle name="Normal 7 4 10 2 2" xfId="2986" xr:uid="{00000000-0005-0000-0000-00000E080000}"/>
    <cellStyle name="Normal 7 4 10 2 2 2" xfId="6135" xr:uid="{58BC0567-405B-4413-914D-5689FA1AE9E6}"/>
    <cellStyle name="Normal 7 4 10 2 2 2 2" xfId="25974" xr:uid="{F32906AA-0510-44F9-AFF5-3E96B250F34E}"/>
    <cellStyle name="Normal 7 4 10 2 2 2 3" xfId="27350" xr:uid="{D1FF3C20-ECA0-445F-B991-2445EF58CA2F}"/>
    <cellStyle name="Normal 7 4 10 2 2 2 4" xfId="15613" xr:uid="{A53AFE9F-0E8E-4969-A9A4-79BCBB14F77E}"/>
    <cellStyle name="Normal 7 4 10 2 2 3" xfId="8066" xr:uid="{7212056B-159D-48BF-83C8-1347DB78FEC6}"/>
    <cellStyle name="Normal 7 4 10 2 2 3 2" xfId="28764" xr:uid="{0667C046-2EFC-4FAD-A0D1-FF6576649D79}"/>
    <cellStyle name="Normal 7 4 10 2 2 3 3" xfId="18446" xr:uid="{6262987E-DA53-4006-977A-3849AD0E8858}"/>
    <cellStyle name="Normal 7 4 10 2 2 4" xfId="10899" xr:uid="{F637C2E1-7753-4B4C-8F16-9AA66DDDAEF0}"/>
    <cellStyle name="Normal 7 4 10 2 2 4 2" xfId="21279" xr:uid="{6613C23C-B3E5-4227-8591-EB121E6D78E9}"/>
    <cellStyle name="Normal 7 4 10 2 2 5" xfId="22713" xr:uid="{3706A199-799F-4D6F-83FD-41BDE783AE20}"/>
    <cellStyle name="Normal 7 4 10 2 2 6" xfId="13481" xr:uid="{F64751DD-61FF-49E7-BFF5-F0A719CB7884}"/>
    <cellStyle name="Normal 7 4 10 2 3" xfId="5402" xr:uid="{5983E34B-CA1D-45DA-8353-366D5E3A0CB4}"/>
    <cellStyle name="Normal 7 4 10 2 3 2" xfId="23454" xr:uid="{225ACEA7-5C66-4905-85C6-E09D28963687}"/>
    <cellStyle name="Normal 7 4 10 2 3 3" xfId="26501" xr:uid="{EC4744C8-04D9-4EC6-8C7D-BD8F9EF2515F}"/>
    <cellStyle name="Normal 7 4 10 2 3 4" xfId="14699" xr:uid="{3D4EA00A-6101-40BC-B90B-10E6FC343E5C}"/>
    <cellStyle name="Normal 7 4 10 2 4" xfId="7152" xr:uid="{A7ECD047-1A9C-410E-881F-47F5A66CACB4}"/>
    <cellStyle name="Normal 7 4 10 2 4 2" xfId="28100" xr:uid="{ABDA0BE5-DD38-480E-92B7-0A0E036EF30E}"/>
    <cellStyle name="Normal 7 4 10 2 4 3" xfId="26537" xr:uid="{B3F0F765-866B-42F2-8B79-EDCEE9283A31}"/>
    <cellStyle name="Normal 7 4 10 2 4 4" xfId="17532" xr:uid="{A6A9B4F8-16F6-490E-AB24-06E45B887DEE}"/>
    <cellStyle name="Normal 7 4 10 2 5" xfId="9985" xr:uid="{B0E34A6C-8106-4A35-BE87-8A751D666FA6}"/>
    <cellStyle name="Normal 7 4 10 2 5 2" xfId="29451" xr:uid="{6D64EC46-F50E-44F4-860D-875C63C9FF2B}"/>
    <cellStyle name="Normal 7 4 10 2 5 3" xfId="20365" xr:uid="{B05791DD-FB82-4608-A729-E2967A40F98A}"/>
    <cellStyle name="Normal 7 4 10 2 6" xfId="23357" xr:uid="{BB82E11A-01DC-407C-BA19-8383DF702642}"/>
    <cellStyle name="Normal 7 4 10 2 7" xfId="12783" xr:uid="{2A40A123-DB6D-4CAD-B3EF-8D16581D2066}"/>
    <cellStyle name="Normal 7 4 10 3" xfId="1386" xr:uid="{00000000-0005-0000-0000-000041070000}"/>
    <cellStyle name="Normal 7 4 10 3 2" xfId="5403" xr:uid="{90229E99-CEEA-4005-976E-676561CE60D7}"/>
    <cellStyle name="Normal 7 4 10 3 2 2" xfId="27218" xr:uid="{68BD47C5-D462-4D85-B923-6CEFB2F05EF6}"/>
    <cellStyle name="Normal 7 4 10 3 2 3" xfId="28098" xr:uid="{DE055B0B-A8BE-45C7-ABC5-2C84D52B9FE3}"/>
    <cellStyle name="Normal 7 4 10 3 2 4" xfId="14700" xr:uid="{2D77293D-C59F-4086-931B-813966E04C5A}"/>
    <cellStyle name="Normal 7 4 10 3 3" xfId="7153" xr:uid="{F1967FBE-A3A8-4F88-8621-8D068AA57768}"/>
    <cellStyle name="Normal 7 4 10 3 3 2" xfId="28573" xr:uid="{2CE122AC-64CC-4038-8FB4-F43AAC17B16B}"/>
    <cellStyle name="Normal 7 4 10 3 3 3" xfId="26355" xr:uid="{B1A30EA3-D358-431D-A7CF-EDDD9E8E93B9}"/>
    <cellStyle name="Normal 7 4 10 3 3 4" xfId="17533" xr:uid="{50931B32-2847-4DB6-8D45-6F68A911D218}"/>
    <cellStyle name="Normal 7 4 10 3 4" xfId="9986" xr:uid="{D28DB7C0-0AF3-46D3-AC36-B9786005EE04}"/>
    <cellStyle name="Normal 7 4 10 3 4 2" xfId="29452" xr:uid="{D7534AF6-ADC2-493F-A75A-91233F6F7645}"/>
    <cellStyle name="Normal 7 4 10 3 4 3" xfId="20366" xr:uid="{E7C29FA1-E4CF-43C0-832F-7E082E95E71A}"/>
    <cellStyle name="Normal 7 4 10 3 5" xfId="23166" xr:uid="{BC4588E6-59EB-42D4-8C1A-C396DA859E20}"/>
    <cellStyle name="Normal 7 4 10 3 6" xfId="13288" xr:uid="{5FAD2BCB-9C26-4C51-BDB6-E0584DEC405D}"/>
    <cellStyle name="Normal 7 4 10 4" xfId="2392" xr:uid="{00000000-0005-0000-0000-00000C080000}"/>
    <cellStyle name="Normal 7 4 10 4 2" xfId="7518" xr:uid="{6071AF00-0683-4207-8FFF-1FA95E4222DF}"/>
    <cellStyle name="Normal 7 4 10 4 2 2" xfId="28090" xr:uid="{E8F543B3-88BC-48D6-AD29-96E64116D095}"/>
    <cellStyle name="Normal 7 4 10 4 2 3" xfId="17898" xr:uid="{3F714F41-FAB1-45A4-AEC1-FFFF63D53736}"/>
    <cellStyle name="Normal 7 4 10 4 3" xfId="10351" xr:uid="{AC62CA15-CE9F-470F-BF7F-19EFF0654FFD}"/>
    <cellStyle name="Normal 7 4 10 4 3 2" xfId="20731" xr:uid="{2B5476F8-1542-4A45-9B8B-CA77C4C773B9}"/>
    <cellStyle name="Normal 7 4 10 4 4" xfId="22886" xr:uid="{CEE392DA-D99F-41B2-9AB5-1684E1A933D9}"/>
    <cellStyle name="Normal 7 4 10 4 5" xfId="15065" xr:uid="{ECCB2C17-EA3D-4753-B88E-D1A79FC6BB59}"/>
    <cellStyle name="Normal 7 4 10 5" xfId="4060" xr:uid="{A47C9DAF-18CB-48BA-8AD7-5149BEA6F166}"/>
    <cellStyle name="Normal 7 4 10 5 2" xfId="8839" xr:uid="{93A520FB-BDD6-4069-BCED-3F1BC303313B}"/>
    <cellStyle name="Normal 7 4 10 5 2 2" xfId="28994" xr:uid="{0C8C64D4-78B4-42B4-8837-FAD504081FC6}"/>
    <cellStyle name="Normal 7 4 10 5 2 3" xfId="19219" xr:uid="{E0313ABF-E8D0-4EF3-B070-B58464E5B21E}"/>
    <cellStyle name="Normal 7 4 10 5 3" xfId="11672" xr:uid="{8B166987-21CC-4FE9-90CF-4B5C0D0BF008}"/>
    <cellStyle name="Normal 7 4 10 5 3 2" xfId="22052" xr:uid="{26496B1F-C615-4E80-8037-4D4E0929AD27}"/>
    <cellStyle name="Normal 7 4 10 5 4" xfId="24473" xr:uid="{BFEDEBE2-F864-495A-899E-53D5D1B5AB36}"/>
    <cellStyle name="Normal 7 4 10 5 5" xfId="16386" xr:uid="{36CBD321-650A-4674-8A2E-13B231E90F45}"/>
    <cellStyle name="Normal 7 4 10 6" xfId="5401" xr:uid="{15474A07-3C10-49DE-874C-C083673A395B}"/>
    <cellStyle name="Normal 7 4 10 6 2" xfId="27163" xr:uid="{D4D8E402-8606-4174-9130-005E070C7A57}"/>
    <cellStyle name="Normal 7 4 10 6 3" xfId="28700" xr:uid="{AAD42802-2F27-424F-890C-4FD7599FF5B0}"/>
    <cellStyle name="Normal 7 4 10 6 4" xfId="14698" xr:uid="{61584101-1BC3-499F-B444-1B5DC1EE4865}"/>
    <cellStyle name="Normal 7 4 10 7" xfId="7151" xr:uid="{04AB0BB5-814C-4F52-A8CA-8C1F0AE8867C}"/>
    <cellStyle name="Normal 7 4 10 7 2" xfId="27947" xr:uid="{C558BB38-0E73-4659-A8A0-91FE0F16FF06}"/>
    <cellStyle name="Normal 7 4 10 7 3" xfId="17531" xr:uid="{571B3FC1-21A8-45C8-93F5-0BA17E336227}"/>
    <cellStyle name="Normal 7 4 10 8" xfId="9984" xr:uid="{03793677-D02C-48A4-AB20-AB22B8E884A6}"/>
    <cellStyle name="Normal 7 4 10 8 2" xfId="20364" xr:uid="{81B37CF5-A956-49DE-BA6A-F3A156E5D91D}"/>
    <cellStyle name="Normal 7 4 10 9" xfId="23486" xr:uid="{70C65870-8499-4097-83B5-10365053E891}"/>
    <cellStyle name="Normal 7 4 11" xfId="1387" xr:uid="{00000000-0005-0000-0000-000042070000}"/>
    <cellStyle name="Normal 7 4 11 10" xfId="12501" xr:uid="{9BEF4524-4829-4979-8370-839308CFC792}"/>
    <cellStyle name="Normal 7 4 11 2" xfId="3418" xr:uid="{00000000-0005-0000-0000-000011080000}"/>
    <cellStyle name="Normal 7 4 11 2 2" xfId="6472" xr:uid="{56A464E2-F958-41E9-88E6-4F5E11A858F6}"/>
    <cellStyle name="Normal 7 4 11 2 2 2" xfId="23038" xr:uid="{5F7D9BE0-8BD6-482E-A322-C8983DFBAE09}"/>
    <cellStyle name="Normal 7 4 11 2 2 3" xfId="28008" xr:uid="{E9DC5484-2CC7-452C-8017-5982DB62A54E}"/>
    <cellStyle name="Normal 7 4 11 2 2 4" xfId="16043" xr:uid="{D4C3B72B-1C5A-4D24-A675-DFFD132575F8}"/>
    <cellStyle name="Normal 7 4 11 2 3" xfId="8496" xr:uid="{94706112-406A-44CD-B0C2-467DC57FC4CB}"/>
    <cellStyle name="Normal 7 4 11 2 3 2" xfId="28615" xr:uid="{F10440D7-0FA7-43DA-8767-2FC1B0B01ED3}"/>
    <cellStyle name="Normal 7 4 11 2 3 3" xfId="28933" xr:uid="{DF0F9BB2-3AE3-43A8-89B5-647D76FA9FF3}"/>
    <cellStyle name="Normal 7 4 11 2 3 4" xfId="18876" xr:uid="{3A6FFCC7-DE6A-4B74-8ACA-2BBC545E5CAD}"/>
    <cellStyle name="Normal 7 4 11 2 4" xfId="11329" xr:uid="{0CE2380F-264F-420E-8716-A243A9787FB4}"/>
    <cellStyle name="Normal 7 4 11 2 4 2" xfId="29482" xr:uid="{C6EF1CE8-29B6-4241-9DD1-64ED89631239}"/>
    <cellStyle name="Normal 7 4 11 2 4 3" xfId="21709" xr:uid="{41EB82DA-43E0-441F-92C5-EC986F91CB76}"/>
    <cellStyle name="Normal 7 4 11 2 5" xfId="23271" xr:uid="{E66039F7-CF61-4055-93B1-FB74E638F62E}"/>
    <cellStyle name="Normal 7 4 11 2 6" xfId="13998" xr:uid="{DCDACEC0-61C6-4FE1-A6AE-D95E55FECA20}"/>
    <cellStyle name="Normal 7 4 11 3" xfId="2818" xr:uid="{00000000-0005-0000-0000-000012080000}"/>
    <cellStyle name="Normal 7 4 11 3 2" xfId="6033" xr:uid="{015F607C-C5BA-47F0-9077-B6A5367B7857}"/>
    <cellStyle name="Normal 7 4 11 3 2 2" xfId="26513" xr:uid="{1DB3F147-0DF4-4A67-89A2-0EE7A9ECB8EA}"/>
    <cellStyle name="Normal 7 4 11 3 2 3" xfId="15487" xr:uid="{EF31F597-F30B-4827-BB92-323198C7688A}"/>
    <cellStyle name="Normal 7 4 11 3 3" xfId="7940" xr:uid="{1B610E9B-1938-4DEB-99B5-75A8D02A9270}"/>
    <cellStyle name="Normal 7 4 11 3 3 2" xfId="18320" xr:uid="{B31BC9A6-5186-46A9-96DD-538B165E66A0}"/>
    <cellStyle name="Normal 7 4 11 3 4" xfId="10773" xr:uid="{795713ED-7E30-4ABB-B50C-E0BE9BC9BFFC}"/>
    <cellStyle name="Normal 7 4 11 3 4 2" xfId="21153" xr:uid="{215CED11-D531-4524-B3EA-9CAD4873CAC5}"/>
    <cellStyle name="Normal 7 4 11 3 5" xfId="24597" xr:uid="{972C80E3-438F-4583-93A7-502503F64D0D}"/>
    <cellStyle name="Normal 7 4 11 3 6" xfId="13287" xr:uid="{FE607638-FDCE-4126-B7F9-101AC49FE9D4}"/>
    <cellStyle name="Normal 7 4 11 4" xfId="2270" xr:uid="{00000000-0005-0000-0000-000010080000}"/>
    <cellStyle name="Normal 7 4 11 4 2" xfId="7396" xr:uid="{7BB7EF9D-4851-44A7-9510-1CB0FFF6EF85}"/>
    <cellStyle name="Normal 7 4 11 4 2 2" xfId="28274" xr:uid="{DA11D543-0EE4-47D6-94AF-349B46E85CAC}"/>
    <cellStyle name="Normal 7 4 11 4 2 3" xfId="17776" xr:uid="{623B9985-75AE-4679-9B67-34BF13072187}"/>
    <cellStyle name="Normal 7 4 11 4 3" xfId="10229" xr:uid="{9ECD19C3-FFB6-4740-B8CB-9CFA90730B94}"/>
    <cellStyle name="Normal 7 4 11 4 3 2" xfId="20609" xr:uid="{A88319F0-B6A7-49DD-A3BB-D23EF6CC62D0}"/>
    <cellStyle name="Normal 7 4 11 4 4" xfId="25471" xr:uid="{F4304C93-9A1A-4AC7-B4C1-4683D0AE4DA4}"/>
    <cellStyle name="Normal 7 4 11 4 5" xfId="14943" xr:uid="{E5EE7506-D514-4CF9-BFB6-F53C9628D025}"/>
    <cellStyle name="Normal 7 4 11 5" xfId="4059" xr:uid="{3893B720-22DE-418C-BCFF-F939857B3691}"/>
    <cellStyle name="Normal 7 4 11 5 2" xfId="8838" xr:uid="{8C77606E-F367-4C2C-847B-E32170DA67E2}"/>
    <cellStyle name="Normal 7 4 11 5 2 2" xfId="19218" xr:uid="{D809E49E-C5B7-43B8-9B85-796BE2E323F0}"/>
    <cellStyle name="Normal 7 4 11 5 3" xfId="11671" xr:uid="{49EF51CA-0745-482E-BCAE-346B1E3DD61C}"/>
    <cellStyle name="Normal 7 4 11 5 3 2" xfId="22051" xr:uid="{634DCD8F-7447-42B4-B51C-F73E018D1D91}"/>
    <cellStyle name="Normal 7 4 11 5 4" xfId="26608" xr:uid="{6607F834-8310-4FAB-AF3A-C987064EBA7D}"/>
    <cellStyle name="Normal 7 4 11 5 5" xfId="16385" xr:uid="{2807DCF7-21C1-402B-A4C1-263FC1FE6DD6}"/>
    <cellStyle name="Normal 7 4 11 6" xfId="5404" xr:uid="{8E270C27-9D00-4E1B-8BBC-4ED1D11CCD4D}"/>
    <cellStyle name="Normal 7 4 11 6 2" xfId="14701" xr:uid="{5ED0D250-85DA-463A-9268-20A15AB5B81F}"/>
    <cellStyle name="Normal 7 4 11 7" xfId="7154" xr:uid="{722FA43A-6E4C-4E77-80C2-9CAD274880D3}"/>
    <cellStyle name="Normal 7 4 11 7 2" xfId="17534" xr:uid="{7097922A-8254-4B00-A4DE-A162705755B0}"/>
    <cellStyle name="Normal 7 4 11 8" xfId="9987" xr:uid="{E70B3B93-5916-4254-97DA-345D84BACCDF}"/>
    <cellStyle name="Normal 7 4 11 8 2" xfId="20367" xr:uid="{0D389D67-370B-4658-8F72-5D2ECED72B84}"/>
    <cellStyle name="Normal 7 4 11 9" xfId="23664" xr:uid="{B1565FF6-FCBB-4338-8555-D139FA72E5D0}"/>
    <cellStyle name="Normal 7 4 12" xfId="1388" xr:uid="{00000000-0005-0000-0000-000043070000}"/>
    <cellStyle name="Normal 7 4 12 2" xfId="3419" xr:uid="{00000000-0005-0000-0000-000014080000}"/>
    <cellStyle name="Normal 7 4 12 2 2" xfId="6473" xr:uid="{C53A0368-3BD9-4648-86B9-9FBDB991B38C}"/>
    <cellStyle name="Normal 7 4 12 2 2 2" xfId="27725" xr:uid="{95B83E74-EF60-4EAD-A6C9-C0ED5BA194DF}"/>
    <cellStyle name="Normal 7 4 12 2 2 3" xfId="16044" xr:uid="{6A35A00E-3B8B-4927-B9D1-49897D5041D7}"/>
    <cellStyle name="Normal 7 4 12 2 3" xfId="8497" xr:uid="{27B2C5E9-D1AE-4620-AC38-BC35C286A93C}"/>
    <cellStyle name="Normal 7 4 12 2 3 2" xfId="18877" xr:uid="{D4654E81-1D4D-4809-A2F5-0484A441C4A9}"/>
    <cellStyle name="Normal 7 4 12 2 4" xfId="11330" xr:uid="{73E84DC8-78B2-4A3A-80AE-C6FC2D7B9558}"/>
    <cellStyle name="Normal 7 4 12 2 4 2" xfId="21710" xr:uid="{D11AF022-3223-4726-9A85-68D8E66554E0}"/>
    <cellStyle name="Normal 7 4 12 2 5" xfId="23834" xr:uid="{C8093F53-6DCE-40E7-9C84-186F93EFBB1A}"/>
    <cellStyle name="Normal 7 4 12 2 6" xfId="13999" xr:uid="{553E88FE-93CB-4E52-B1E2-B8F82EDC187A}"/>
    <cellStyle name="Normal 7 4 12 3" xfId="4117" xr:uid="{CF6AE729-3400-4866-8295-14C644B958B1}"/>
    <cellStyle name="Normal 7 4 12 3 2" xfId="8888" xr:uid="{5C20B8B2-50A4-4906-8756-31284492D646}"/>
    <cellStyle name="Normal 7 4 12 3 2 2" xfId="29003" xr:uid="{453A5423-36A4-4D82-9A42-1748DE6B5DD1}"/>
    <cellStyle name="Normal 7 4 12 3 2 3" xfId="19268" xr:uid="{7DA8253D-3D21-4D9A-8A93-E030AC3F2F3F}"/>
    <cellStyle name="Normal 7 4 12 3 3" xfId="11721" xr:uid="{3A48A19B-3F2D-4760-869D-835E5A68682C}"/>
    <cellStyle name="Normal 7 4 12 3 3 2" xfId="22101" xr:uid="{67781054-8DFF-4D16-BA03-FE53DAF3ABE9}"/>
    <cellStyle name="Normal 7 4 12 3 4" xfId="25606" xr:uid="{EDD4C9DD-27EE-49A8-84B3-85C72607E545}"/>
    <cellStyle name="Normal 7 4 12 3 5" xfId="16435" xr:uid="{5720CED4-1D1D-437E-98FE-8D030602EA43}"/>
    <cellStyle name="Normal 7 4 12 4" xfId="5405" xr:uid="{D423420C-71DF-4A48-93C3-1B18F353F3EE}"/>
    <cellStyle name="Normal 7 4 12 4 2" xfId="25605" xr:uid="{086AB1D6-2839-417D-910A-3E22595AB373}"/>
    <cellStyle name="Normal 7 4 12 4 3" xfId="26548" xr:uid="{79BF2465-24BC-4F16-972F-782A852D7926}"/>
    <cellStyle name="Normal 7 4 12 4 4" xfId="14702" xr:uid="{DFD2889B-EE37-4557-BA49-D391147A3CC0}"/>
    <cellStyle name="Normal 7 4 12 5" xfId="7155" xr:uid="{E86D86D3-D11B-4CA0-8F5A-37140ECB7C13}"/>
    <cellStyle name="Normal 7 4 12 5 2" xfId="26462" xr:uid="{99809174-949D-475C-A707-19CB4C775426}"/>
    <cellStyle name="Normal 7 4 12 5 3" xfId="17535" xr:uid="{FFF0C2B8-6A3F-4202-AEF0-9FD2712E1A76}"/>
    <cellStyle name="Normal 7 4 12 6" xfId="9988" xr:uid="{96AD20DD-F12E-4CAD-8298-2BFB0780256B}"/>
    <cellStyle name="Normal 7 4 12 6 2" xfId="20368" xr:uid="{697AD989-A40B-40AB-A6ED-F1463052333B}"/>
    <cellStyle name="Normal 7 4 12 7" xfId="25415" xr:uid="{A71B0B51-9961-4A1B-8B03-2AD732A86524}"/>
    <cellStyle name="Normal 7 4 12 8" xfId="12659" xr:uid="{E40EC2A3-C163-47D6-B782-3F5EABD0688A}"/>
    <cellStyle name="Normal 7 4 13" xfId="1389" xr:uid="{00000000-0005-0000-0000-000044070000}"/>
    <cellStyle name="Normal 7 4 13 2" xfId="5406" xr:uid="{26788EDD-418F-4E1C-9DCD-CED5B9F56936}"/>
    <cellStyle name="Normal 7 4 13 2 2" xfId="23571" xr:uid="{33F23C0F-79EB-4A7F-B8A1-245C3DA1E51F}"/>
    <cellStyle name="Normal 7 4 13 2 3" xfId="28326" xr:uid="{036C5285-F597-488E-8D2B-9530BA725187}"/>
    <cellStyle name="Normal 7 4 13 2 4" xfId="14703" xr:uid="{3118D945-0194-4CE5-9FE1-9FC8EB95E9C6}"/>
    <cellStyle name="Normal 7 4 13 3" xfId="7156" xr:uid="{9377453A-6ED2-4A9C-8041-8CDDD80AC99E}"/>
    <cellStyle name="Normal 7 4 13 3 2" xfId="25331" xr:uid="{D5C8EE71-B73A-4B2D-BCBB-AF26FF13E38B}"/>
    <cellStyle name="Normal 7 4 13 3 3" xfId="17536" xr:uid="{87865F9E-9231-4361-899D-88FB39190BB3}"/>
    <cellStyle name="Normal 7 4 13 4" xfId="9989" xr:uid="{1E5E9B8A-4DC2-4DC3-9BA3-BC349DC9D373}"/>
    <cellStyle name="Normal 7 4 13 4 2" xfId="20369" xr:uid="{A2FBD245-1426-4591-9B7F-8E4D5790A08B}"/>
    <cellStyle name="Normal 7 4 13 5" xfId="25351" xr:uid="{6C027075-70AD-4093-92FC-3B16D5CE26C3}"/>
    <cellStyle name="Normal 7 4 13 6" xfId="13357" xr:uid="{04EA1659-C33E-44CB-A130-87D58BBB89D5}"/>
    <cellStyle name="Normal 7 4 14" xfId="2433" xr:uid="{00000000-0005-0000-0000-000016080000}"/>
    <cellStyle name="Normal 7 4 14 2" xfId="5729" xr:uid="{C84917D8-661A-4DF3-9292-38E074A869A2}"/>
    <cellStyle name="Normal 7 4 14 2 2" xfId="28175" xr:uid="{454898D2-36CA-4CAC-825D-DFFE598FCDE9}"/>
    <cellStyle name="Normal 7 4 14 2 3" xfId="15104" xr:uid="{BFFD30BA-1915-43A2-B593-BE77E98D0E0F}"/>
    <cellStyle name="Normal 7 4 14 3" xfId="7557" xr:uid="{36F7DBAC-847F-4235-9CAC-C21825755F5C}"/>
    <cellStyle name="Normal 7 4 14 3 2" xfId="17937" xr:uid="{1213D01D-F1E9-4B79-B43F-CED2C27A9937}"/>
    <cellStyle name="Normal 7 4 14 4" xfId="10390" xr:uid="{83821BF0-1014-4935-9284-D3A32CE8B058}"/>
    <cellStyle name="Normal 7 4 14 4 2" xfId="20770" xr:uid="{2CEBC873-2637-4ACE-9411-EE3B78AC1970}"/>
    <cellStyle name="Normal 7 4 14 5" xfId="24151" xr:uid="{808ACA6E-43F7-4D0E-8708-8534AAB96C6F}"/>
    <cellStyle name="Normal 7 4 14 6" xfId="12819" xr:uid="{D165B4CD-8F0C-4025-B281-6729F877C19E}"/>
    <cellStyle name="Normal 7 4 15" xfId="2160" xr:uid="{00000000-0005-0000-0000-00000B080000}"/>
    <cellStyle name="Normal 7 4 15 2" xfId="7286" xr:uid="{A1D9749D-AA1F-4C7B-8E4B-FDE3E7D745A1}"/>
    <cellStyle name="Normal 7 4 15 2 2" xfId="27851" xr:uid="{404C3E8C-AE5A-4434-918B-8C31DDDA27C6}"/>
    <cellStyle name="Normal 7 4 15 2 3" xfId="17666" xr:uid="{F6D6B153-70C7-4B43-BF28-1826DBA583C5}"/>
    <cellStyle name="Normal 7 4 15 3" xfId="10119" xr:uid="{DF3F9963-4E60-4007-B72C-6B8F9A98951C}"/>
    <cellStyle name="Normal 7 4 15 3 2" xfId="20499" xr:uid="{D25CB1A1-CB9C-4466-A48A-FC54E50F2F5A}"/>
    <cellStyle name="Normal 7 4 15 4" xfId="24794" xr:uid="{6EC9E56A-F77C-441C-BFC3-8BCFDB60924E}"/>
    <cellStyle name="Normal 7 4 15 5" xfId="14833" xr:uid="{A175781E-297D-4418-B069-1F62AA874812}"/>
    <cellStyle name="Normal 7 4 16" xfId="3785" xr:uid="{81EF1548-4C16-47BF-BF10-25113C404E93}"/>
    <cellStyle name="Normal 7 4 16 2" xfId="8623" xr:uid="{19D7927A-4375-4499-ADB9-430C7C019806}"/>
    <cellStyle name="Normal 7 4 16 2 2" xfId="19003" xr:uid="{F2ECE25F-CF2B-4EED-970A-53DBF76CE5EE}"/>
    <cellStyle name="Normal 7 4 16 3" xfId="11456" xr:uid="{47F1BCB7-C5EC-4E1C-B846-A8A092D2D81B}"/>
    <cellStyle name="Normal 7 4 16 3 2" xfId="21836" xr:uid="{9E2E5B5B-3FD1-4659-ACEE-A960D12B4ECC}"/>
    <cellStyle name="Normal 7 4 16 4" xfId="24922" xr:uid="{DEB5D9B5-18EC-4772-9D52-1F1FE0439B11}"/>
    <cellStyle name="Normal 7 4 16 5" xfId="16170" xr:uid="{477ADB08-19B0-4E67-AB1B-27FFD2786841}"/>
    <cellStyle name="Normal 7 4 17" xfId="5400" xr:uid="{690F1435-7DE8-4925-9F66-0628E9CBD82C}"/>
    <cellStyle name="Normal 7 4 17 2" xfId="14697" xr:uid="{727F5B02-50AC-4BFD-8BF7-8F22A0FD67C4}"/>
    <cellStyle name="Normal 7 4 18" xfId="7150" xr:uid="{7CAAF367-0132-4C7E-AEF8-5CEFDC4924E3}"/>
    <cellStyle name="Normal 7 4 18 2" xfId="17530" xr:uid="{BA9E2749-73E0-42D0-877C-FC3362712D9C}"/>
    <cellStyle name="Normal 7 4 19" xfId="9983" xr:uid="{69D094E0-89BE-41C0-91FE-B3D34D4F5A3E}"/>
    <cellStyle name="Normal 7 4 19 2" xfId="20363"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4" xr:uid="{326DA066-606D-4A6F-81A5-7393C513F2D5}"/>
    <cellStyle name="Normal 7 4 2 10 2 2 2" xfId="26864" xr:uid="{516BE980-12FE-4044-9D3F-5BA13CD2085E}"/>
    <cellStyle name="Normal 7 4 2 10 2 2 3" xfId="16045" xr:uid="{7F7F1EDD-CDE6-490F-8330-0456F1444D76}"/>
    <cellStyle name="Normal 7 4 2 10 2 3" xfId="8498" xr:uid="{EB0523FF-7D02-453C-A773-C50BBEFD07B5}"/>
    <cellStyle name="Normal 7 4 2 10 2 3 2" xfId="18878" xr:uid="{625D427A-F717-4599-82F5-33DD73340015}"/>
    <cellStyle name="Normal 7 4 2 10 2 4" xfId="11331" xr:uid="{F9C60D2A-364D-4923-8195-EA68D3532E69}"/>
    <cellStyle name="Normal 7 4 2 10 2 4 2" xfId="21711" xr:uid="{5CDF6532-6CDB-451F-93D4-EA356A37AA50}"/>
    <cellStyle name="Normal 7 4 2 10 2 5" xfId="22667" xr:uid="{C5BE352D-7F0C-40C2-BFA1-BD7FAD1A0E8A}"/>
    <cellStyle name="Normal 7 4 2 10 2 6" xfId="14000" xr:uid="{5CCE3A02-F844-4C4B-81FA-ADDC7E513042}"/>
    <cellStyle name="Normal 7 4 2 10 3" xfId="4213" xr:uid="{2FDC487A-39A3-470F-B49B-EC1A9D081FDE}"/>
    <cellStyle name="Normal 7 4 2 10 3 2" xfId="8984" xr:uid="{A3AB1BF2-6BE2-4370-BD23-DD1782EE57FB}"/>
    <cellStyle name="Normal 7 4 2 10 3 2 2" xfId="29065" xr:uid="{6503F4A7-8A46-488C-B990-EFB6EEB6D363}"/>
    <cellStyle name="Normal 7 4 2 10 3 2 3" xfId="19364" xr:uid="{A9337CC3-2831-4699-8F03-C1229443EDA7}"/>
    <cellStyle name="Normal 7 4 2 10 3 3" xfId="11817" xr:uid="{D1B2F3AF-8E11-4E5E-A133-5F096E3E2F38}"/>
    <cellStyle name="Normal 7 4 2 10 3 3 2" xfId="22197" xr:uid="{B185E9CA-C730-4B5C-A4D6-3205FA860155}"/>
    <cellStyle name="Normal 7 4 2 10 3 4" xfId="23541" xr:uid="{63ACD1BA-4F2A-4A66-9C39-A623DB27C9F0}"/>
    <cellStyle name="Normal 7 4 2 10 3 5" xfId="16531" xr:uid="{FA13A13D-A3AE-471A-89E9-A5917BF8E08A}"/>
    <cellStyle name="Normal 7 4 2 10 4" xfId="5408" xr:uid="{E8955726-9D9A-4ADC-B24B-48ACF6178402}"/>
    <cellStyle name="Normal 7 4 2 10 4 2" xfId="23204" xr:uid="{6EC121F8-F564-4D79-A6EC-6C882CC04332}"/>
    <cellStyle name="Normal 7 4 2 10 4 3" xfId="28565" xr:uid="{D600E24F-2772-499C-8F12-5F346802DE5F}"/>
    <cellStyle name="Normal 7 4 2 10 4 4" xfId="14705" xr:uid="{A6166809-6A5A-4DAF-88E0-611DEF6FCC24}"/>
    <cellStyle name="Normal 7 4 2 10 5" xfId="7158" xr:uid="{E9758D8C-D6E5-4E66-A396-52FABC3BDC4F}"/>
    <cellStyle name="Normal 7 4 2 10 5 2" xfId="28579" xr:uid="{FE4A5594-827C-4716-A4D4-FACBFDCD9897}"/>
    <cellStyle name="Normal 7 4 2 10 5 3" xfId="17538" xr:uid="{124C9572-1BE1-461A-AAB7-3F7FB7B43BE1}"/>
    <cellStyle name="Normal 7 4 2 10 6" xfId="9991" xr:uid="{9A48B0D7-F318-4E58-9ACD-139FF626719D}"/>
    <cellStyle name="Normal 7 4 2 10 6 2" xfId="20371" xr:uid="{BCD9409F-361E-4FED-9036-95356DABF1A3}"/>
    <cellStyle name="Normal 7 4 2 10 7" xfId="22798" xr:uid="{6B5C48F1-0C89-4841-B7B0-C96EB1372B0C}"/>
    <cellStyle name="Normal 7 4 2 10 8" xfId="12784" xr:uid="{C9A5AD2C-0E08-4DF4-83FF-F49C3E235C16}"/>
    <cellStyle name="Normal 7 4 2 11" xfId="1392" xr:uid="{00000000-0005-0000-0000-000047070000}"/>
    <cellStyle name="Normal 7 4 2 11 2" xfId="5409" xr:uid="{B2818A0B-3226-4E9A-A6DB-2902C1C321C0}"/>
    <cellStyle name="Normal 7 4 2 11 2 2" xfId="22744" xr:uid="{7C46150B-D20C-4138-A989-B899F15D0020}"/>
    <cellStyle name="Normal 7 4 2 11 2 3" xfId="27399" xr:uid="{DA955C69-C619-4E89-866A-99FC71794A6A}"/>
    <cellStyle name="Normal 7 4 2 11 2 4" xfId="14706" xr:uid="{DC394850-23FD-4BC1-AE7C-B243455E5BFE}"/>
    <cellStyle name="Normal 7 4 2 11 3" xfId="7159" xr:uid="{8F07DAEF-A773-4BC8-8493-43E703161E6C}"/>
    <cellStyle name="Normal 7 4 2 11 3 2" xfId="28747" xr:uid="{F4EDA823-90FF-4654-9102-8028CA743AB7}"/>
    <cellStyle name="Normal 7 4 2 11 3 3" xfId="17539" xr:uid="{4BA17A94-8B40-48FA-8E07-1131E1FD5466}"/>
    <cellStyle name="Normal 7 4 2 11 4" xfId="9992" xr:uid="{0B784868-CED5-413E-8599-BC9795D9C71E}"/>
    <cellStyle name="Normal 7 4 2 11 4 2" xfId="20372" xr:uid="{BDF57F71-1963-401E-B664-CC14C5C6772F}"/>
    <cellStyle name="Normal 7 4 2 11 5" xfId="25460" xr:uid="{F4A7E4C1-1C5F-486B-84AF-2AE5F4F66ED4}"/>
    <cellStyle name="Normal 7 4 2 11 6" xfId="13482" xr:uid="{B3475F9D-CEB3-4B6D-A7A0-ED5ECEEBB213}"/>
    <cellStyle name="Normal 7 4 2 12" xfId="2442" xr:uid="{00000000-0005-0000-0000-00001B080000}"/>
    <cellStyle name="Normal 7 4 2 12 2" xfId="5736" xr:uid="{F802D390-8974-4741-A616-85DF37F57A94}"/>
    <cellStyle name="Normal 7 4 2 12 2 2" xfId="27462" xr:uid="{FE3DADE7-BA77-471C-B666-80231FFE0D12}"/>
    <cellStyle name="Normal 7 4 2 12 2 3" xfId="15113" xr:uid="{27FAF4B7-29D2-4EEB-B8EC-41B4FBE301D4}"/>
    <cellStyle name="Normal 7 4 2 12 3" xfId="7566" xr:uid="{BAC59092-22A6-444D-AA12-82517F30C920}"/>
    <cellStyle name="Normal 7 4 2 12 3 2" xfId="17946" xr:uid="{EBFEE1AF-C45F-463B-B94A-DF1507751316}"/>
    <cellStyle name="Normal 7 4 2 12 4" xfId="10399" xr:uid="{C2E2FDC4-C132-488F-9028-088E677F6C7A}"/>
    <cellStyle name="Normal 7 4 2 12 4 2" xfId="20779" xr:uid="{7F26E151-12B5-4364-A2E3-12A91E743A80}"/>
    <cellStyle name="Normal 7 4 2 12 5" xfId="24563" xr:uid="{6978E79D-05B2-4DAA-9844-11905C1D9E82}"/>
    <cellStyle name="Normal 7 4 2 12 6" xfId="12828" xr:uid="{23C034C9-8E69-405D-91FD-BCD5C34BF8FB}"/>
    <cellStyle name="Normal 7 4 2 13" xfId="2172" xr:uid="{00000000-0005-0000-0000-000017080000}"/>
    <cellStyle name="Normal 7 4 2 13 2" xfId="7298" xr:uid="{56B5096C-C4E8-4DC5-96DC-1895B036C687}"/>
    <cellStyle name="Normal 7 4 2 13 2 2" xfId="26406" xr:uid="{BB44E6A2-BCF9-4550-B02B-40C106B3E225}"/>
    <cellStyle name="Normal 7 4 2 13 2 3" xfId="17678" xr:uid="{E5AA7D10-29B5-434D-8755-3A02B5CA15BA}"/>
    <cellStyle name="Normal 7 4 2 13 3" xfId="10131" xr:uid="{3DAC6334-6E8E-4C5F-A1DC-4115783478A2}"/>
    <cellStyle name="Normal 7 4 2 13 3 2" xfId="20511" xr:uid="{A318CEA3-2CFA-4422-8E9E-D6651C2F9AD0}"/>
    <cellStyle name="Normal 7 4 2 13 4" xfId="24906" xr:uid="{1A9502AB-86C5-44AB-8357-D8B4DF11BDDF}"/>
    <cellStyle name="Normal 7 4 2 13 5" xfId="14845" xr:uid="{1BD20AEE-596E-4290-9730-036968BFBF81}"/>
    <cellStyle name="Normal 7 4 2 14" xfId="4061" xr:uid="{A52C928B-0856-4A01-A9BB-4449A1D1B8B3}"/>
    <cellStyle name="Normal 7 4 2 14 2" xfId="8840" xr:uid="{FB30465F-B7CC-4F28-A063-BCC281A06B9F}"/>
    <cellStyle name="Normal 7 4 2 14 2 2" xfId="19220" xr:uid="{32B52E39-52B1-4CB8-AC61-1D9D5D33F77B}"/>
    <cellStyle name="Normal 7 4 2 14 3" xfId="11673" xr:uid="{96CC59EF-D42B-464E-AC7E-0233127F020C}"/>
    <cellStyle name="Normal 7 4 2 14 3 2" xfId="22053" xr:uid="{50F0EC97-0FF3-4EA3-8098-DB91A8AD16C0}"/>
    <cellStyle name="Normal 7 4 2 14 4" xfId="28487" xr:uid="{0E4F3AB4-D552-4CA0-A239-6F2EEB860CEA}"/>
    <cellStyle name="Normal 7 4 2 14 5" xfId="16387" xr:uid="{B3186367-6A9D-4680-8A0E-F7529DB54631}"/>
    <cellStyle name="Normal 7 4 2 15" xfId="5407" xr:uid="{79D4F8DE-5A10-4E99-B27D-9889D740562A}"/>
    <cellStyle name="Normal 7 4 2 15 2" xfId="14704" xr:uid="{A71FBF59-8740-450F-8FF6-396BF640BEFF}"/>
    <cellStyle name="Normal 7 4 2 16" xfId="7157" xr:uid="{D4533FCC-9BC1-4F1F-977D-AF718844C10E}"/>
    <cellStyle name="Normal 7 4 2 16 2" xfId="17537" xr:uid="{B8F27E90-A354-4925-A8CA-661F7482FC7D}"/>
    <cellStyle name="Normal 7 4 2 17" xfId="9990" xr:uid="{B470953D-E08F-4A8D-B6E4-39CD18B6BC23}"/>
    <cellStyle name="Normal 7 4 2 17 2" xfId="20370" xr:uid="{3D9F4D91-CB94-499B-87C0-B00147E1E8DA}"/>
    <cellStyle name="Normal 7 4 2 18" xfId="24593" xr:uid="{1796535B-5A62-45B6-8751-25DBCD745909}"/>
    <cellStyle name="Normal 7 4 2 19" xfId="12403" xr:uid="{DAA70829-EF14-479D-847E-D32B374477F0}"/>
    <cellStyle name="Normal 7 4 2 2" xfId="1393" xr:uid="{00000000-0005-0000-0000-000048070000}"/>
    <cellStyle name="Normal 7 4 2 2 10" xfId="5410" xr:uid="{E97C6693-A0A6-445A-ACF3-2EDAE9C7C0C5}"/>
    <cellStyle name="Normal 7 4 2 2 10 2" xfId="14707" xr:uid="{E686141F-7619-48D9-B4DF-B2D3975BA336}"/>
    <cellStyle name="Normal 7 4 2 2 11" xfId="7160" xr:uid="{3078900C-0F6E-4EF1-A5C6-9A490BE7798A}"/>
    <cellStyle name="Normal 7 4 2 2 11 2" xfId="17540" xr:uid="{53F6BD4D-E911-4F6E-BA75-1713252FBBB0}"/>
    <cellStyle name="Normal 7 4 2 2 12" xfId="9993" xr:uid="{0AF1A047-3E7B-422C-8AA3-8721B1313F7A}"/>
    <cellStyle name="Normal 7 4 2 2 12 2" xfId="20373" xr:uid="{9F1E3723-DE9B-4694-9019-A5B51B998673}"/>
    <cellStyle name="Normal 7 4 2 2 13" xfId="23135" xr:uid="{5DA3417C-B410-4F90-BDC1-5BEB3381B700}"/>
    <cellStyle name="Normal 7 4 2 2 14" xfId="12426" xr:uid="{6621C35F-B735-4972-A4AE-7273D70F2315}"/>
    <cellStyle name="Normal 7 4 2 2 2" xfId="1394" xr:uid="{00000000-0005-0000-0000-000049070000}"/>
    <cellStyle name="Normal 7 4 2 2 2 10" xfId="7161" xr:uid="{D0A072D4-8F60-47E2-A223-B65122EA8217}"/>
    <cellStyle name="Normal 7 4 2 2 2 10 2" xfId="17541" xr:uid="{A4273BB8-873A-4994-9C25-8E879758E895}"/>
    <cellStyle name="Normal 7 4 2 2 2 11" xfId="9994" xr:uid="{69E11266-35BE-4819-B7C9-1AF0AB0F913D}"/>
    <cellStyle name="Normal 7 4 2 2 2 11 2" xfId="20374" xr:uid="{6FF9A40D-BE4F-48A7-ACA8-DFEA8147D2F0}"/>
    <cellStyle name="Normal 7 4 2 2 2 12" xfId="24609" xr:uid="{EE61ED54-3AE3-4231-B2FF-D558C7454AF3}"/>
    <cellStyle name="Normal 7 4 2 2 2 13" xfId="12486" xr:uid="{BCE1313A-25B7-4100-BB87-A1D57C9031C6}"/>
    <cellStyle name="Normal 7 4 2 2 2 2" xfId="1395" xr:uid="{00000000-0005-0000-0000-00004A070000}"/>
    <cellStyle name="Normal 7 4 2 2 2 2 10" xfId="13051" xr:uid="{C2FBA6EB-B97E-45E2-A289-B4E94C86452C}"/>
    <cellStyle name="Normal 7 4 2 2 2 2 2" xfId="2822" xr:uid="{00000000-0005-0000-0000-00001F080000}"/>
    <cellStyle name="Normal 7 4 2 2 2 2 2 2" xfId="3423" xr:uid="{00000000-0005-0000-0000-000020080000}"/>
    <cellStyle name="Normal 7 4 2 2 2 2 2 2 2" xfId="6477" xr:uid="{9DB5A884-C42E-4013-A577-F942EA5D9517}"/>
    <cellStyle name="Normal 7 4 2 2 2 2 2 2 2 2" xfId="26347" xr:uid="{8B79CBA3-CC95-4806-980F-151F8701DC98}"/>
    <cellStyle name="Normal 7 4 2 2 2 2 2 2 2 3" xfId="16048" xr:uid="{2BAA1D17-0A06-4EBA-BD0C-970DED256A9E}"/>
    <cellStyle name="Normal 7 4 2 2 2 2 2 2 3" xfId="8501" xr:uid="{350BAA97-AD0C-47B6-A5F4-A0031EA88E71}"/>
    <cellStyle name="Normal 7 4 2 2 2 2 2 2 3 2" xfId="18881" xr:uid="{0663128D-6438-4678-A1F1-DA39B199FEDE}"/>
    <cellStyle name="Normal 7 4 2 2 2 2 2 2 4" xfId="11334" xr:uid="{6D06BC0B-4DDF-48B2-8E87-E56E6E0ADDE9}"/>
    <cellStyle name="Normal 7 4 2 2 2 2 2 2 4 2" xfId="21714" xr:uid="{3C007C49-D1D0-4C63-B0F3-AE1C8B2EDE17}"/>
    <cellStyle name="Normal 7 4 2 2 2 2 2 2 5" xfId="24376" xr:uid="{EAAC9070-6E16-454B-8250-8EC1BCCA33A0}"/>
    <cellStyle name="Normal 7 4 2 2 2 2 2 2 6" xfId="14003" xr:uid="{46FA7D6B-4CC6-40A7-8F6D-B85CB83ABB70}"/>
    <cellStyle name="Normal 7 4 2 2 2 2 2 3" xfId="4361" xr:uid="{7618CF6F-B551-476E-BF60-9D787EE11522}"/>
    <cellStyle name="Normal 7 4 2 2 2 2 2 3 2" xfId="9132" xr:uid="{4B8F598B-2DE0-47F6-8010-F63673C3FDB5}"/>
    <cellStyle name="Normal 7 4 2 2 2 2 2 3 2 2" xfId="29175" xr:uid="{C4FAD623-B4F6-439E-AEE9-C90E3D983ED5}"/>
    <cellStyle name="Normal 7 4 2 2 2 2 2 3 2 3" xfId="19512" xr:uid="{259F11FE-C71C-4611-9872-1D050DF15678}"/>
    <cellStyle name="Normal 7 4 2 2 2 2 2 3 3" xfId="11965" xr:uid="{C696BDEC-5101-487A-A045-2186A71EB81B}"/>
    <cellStyle name="Normal 7 4 2 2 2 2 2 3 3 2" xfId="22345" xr:uid="{BCC3F565-609E-4568-9C8B-C8F9FAEB5B31}"/>
    <cellStyle name="Normal 7 4 2 2 2 2 2 3 4" xfId="23851" xr:uid="{A03A40A1-3F18-4F11-A602-FAF727CEA6AA}"/>
    <cellStyle name="Normal 7 4 2 2 2 2 2 3 5" xfId="16679" xr:uid="{FB6C811E-6D33-4420-BAC9-9667C0A24723}"/>
    <cellStyle name="Normal 7 4 2 2 2 2 2 4" xfId="6037" xr:uid="{F82B1844-7875-4A3A-946F-B2BF492040F6}"/>
    <cellStyle name="Normal 7 4 2 2 2 2 2 4 2" xfId="26038" xr:uid="{2104FDDF-11D3-41FE-89BA-AD2749EB9FA8}"/>
    <cellStyle name="Normal 7 4 2 2 2 2 2 4 3" xfId="15491" xr:uid="{98B0D481-5FCD-4D9E-ACC3-BC16D58EB69C}"/>
    <cellStyle name="Normal 7 4 2 2 2 2 2 5" xfId="7944" xr:uid="{5E752987-CD79-433C-BD4F-9DD79F3A3F3C}"/>
    <cellStyle name="Normal 7 4 2 2 2 2 2 5 2" xfId="18324" xr:uid="{F31E17DC-0938-4580-B372-6268F07F118A}"/>
    <cellStyle name="Normal 7 4 2 2 2 2 2 6" xfId="10777" xr:uid="{4EE02466-A072-42A4-87CA-AA77CD60B9B7}"/>
    <cellStyle name="Normal 7 4 2 2 2 2 2 6 2" xfId="21157" xr:uid="{429CD86E-1AC9-4703-B0B1-79E9078F28AD}"/>
    <cellStyle name="Normal 7 4 2 2 2 2 2 7" xfId="22659" xr:uid="{7EE7DD84-AC34-4D76-826F-B52EBC30D9D6}"/>
    <cellStyle name="Normal 7 4 2 2 2 2 2 8" xfId="13292" xr:uid="{CB5164C9-11FD-4E6D-A315-CF0C51CA88AE}"/>
    <cellStyle name="Normal 7 4 2 2 2 2 3" xfId="3424" xr:uid="{00000000-0005-0000-0000-000021080000}"/>
    <cellStyle name="Normal 7 4 2 2 2 2 3 2" xfId="4572" xr:uid="{E8CD83E8-39C3-4597-AD00-8F712650C686}"/>
    <cellStyle name="Normal 7 4 2 2 2 2 3 2 2" xfId="9343" xr:uid="{31402AB5-9741-4485-95CE-983BC9A30A84}"/>
    <cellStyle name="Normal 7 4 2 2 2 2 3 2 2 2" xfId="19723" xr:uid="{4106608D-C9E2-4C5F-82B2-7EEB49042C6A}"/>
    <cellStyle name="Normal 7 4 2 2 2 2 3 2 3" xfId="12176" xr:uid="{EA1BB4BC-83D8-419A-9A09-90147BD747CD}"/>
    <cellStyle name="Normal 7 4 2 2 2 2 3 2 3 2" xfId="22556" xr:uid="{F6A73EC7-FCA8-48BF-90B8-A1C98BE65EEC}"/>
    <cellStyle name="Normal 7 4 2 2 2 2 3 2 4" xfId="28507" xr:uid="{B6E554A5-CC5A-44F0-B1B8-C88ED5AF629C}"/>
    <cellStyle name="Normal 7 4 2 2 2 2 3 2 5" xfId="16890" xr:uid="{DDD27565-7F34-4A6A-B6C8-73754A5F256C}"/>
    <cellStyle name="Normal 7 4 2 2 2 2 3 3" xfId="6478" xr:uid="{EBA8060D-8A02-40AE-BF3A-909FF341D408}"/>
    <cellStyle name="Normal 7 4 2 2 2 2 3 3 2" xfId="16049" xr:uid="{874C42DF-C533-4C26-9A18-C2C2FD5E1FFE}"/>
    <cellStyle name="Normal 7 4 2 2 2 2 3 4" xfId="8502" xr:uid="{3BE78970-22FE-45EB-B7D0-520689C46016}"/>
    <cellStyle name="Normal 7 4 2 2 2 2 3 4 2" xfId="18882" xr:uid="{F59E80A7-74F4-43D8-849D-DBF8D08F32D4}"/>
    <cellStyle name="Normal 7 4 2 2 2 2 3 5" xfId="11335" xr:uid="{6CF761E3-E685-41DC-9EBC-3944EDC8493C}"/>
    <cellStyle name="Normal 7 4 2 2 2 2 3 5 2" xfId="21715" xr:uid="{1CFDD384-FC7A-47D7-B5D4-16BCC68B229A}"/>
    <cellStyle name="Normal 7 4 2 2 2 2 3 6" xfId="25311" xr:uid="{9F3E0816-F682-4556-8D03-6E4B80BBE9FD}"/>
    <cellStyle name="Normal 7 4 2 2 2 2 3 7" xfId="14004" xr:uid="{041DE4A5-9581-4AD7-86EF-2AC5CDAF2527}"/>
    <cellStyle name="Normal 7 4 2 2 2 2 4" xfId="3422" xr:uid="{00000000-0005-0000-0000-000022080000}"/>
    <cellStyle name="Normal 7 4 2 2 2 2 4 2" xfId="6476" xr:uid="{365EBB34-4B86-44C8-BE0E-D8AFAE23C9B7}"/>
    <cellStyle name="Normal 7 4 2 2 2 2 4 2 2" xfId="28620" xr:uid="{F169F04B-1425-46B0-A3A8-79CEBB963A8D}"/>
    <cellStyle name="Normal 7 4 2 2 2 2 4 2 3" xfId="16047" xr:uid="{07A9171C-89E2-450F-ADA2-B9F1A2960BE5}"/>
    <cellStyle name="Normal 7 4 2 2 2 2 4 3" xfId="8500" xr:uid="{66256638-9C37-4B9D-9538-6A4FF2DE26F3}"/>
    <cellStyle name="Normal 7 4 2 2 2 2 4 3 2" xfId="18880" xr:uid="{F301AD12-95A0-47D3-8C4A-88CF6DF10456}"/>
    <cellStyle name="Normal 7 4 2 2 2 2 4 4" xfId="11333" xr:uid="{A373D0C9-97CA-4660-AC04-F2A14FE5EDF3}"/>
    <cellStyle name="Normal 7 4 2 2 2 2 4 4 2" xfId="21713" xr:uid="{E45BEC5E-B2B4-4E64-9F12-3723BA308CFD}"/>
    <cellStyle name="Normal 7 4 2 2 2 2 4 5" xfId="23009" xr:uid="{ABD75A91-B6DE-45C8-9DB1-FCA22F3AF19D}"/>
    <cellStyle name="Normal 7 4 2 2 2 2 4 6" xfId="14002" xr:uid="{52D16831-D2D6-47D2-B855-6E6367A2BFF4}"/>
    <cellStyle name="Normal 7 4 2 2 2 2 5" xfId="4249" xr:uid="{4CEA5DAE-F98B-4028-99C5-1EB4F184FF54}"/>
    <cellStyle name="Normal 7 4 2 2 2 2 5 2" xfId="9020" xr:uid="{AE02046C-D4E9-47FB-ABDF-DF8070D58B89}"/>
    <cellStyle name="Normal 7 4 2 2 2 2 5 2 2" xfId="29091" xr:uid="{747F736F-8D93-4752-8732-23EFC4B6BC1B}"/>
    <cellStyle name="Normal 7 4 2 2 2 2 5 2 3" xfId="19400" xr:uid="{0DCBF49C-C2D2-4B80-88DC-08C554BDB373}"/>
    <cellStyle name="Normal 7 4 2 2 2 2 5 3" xfId="11853" xr:uid="{2FBE3C4A-802D-4BB0-9C23-7FAA3E225DC4}"/>
    <cellStyle name="Normal 7 4 2 2 2 2 5 3 2" xfId="22233" xr:uid="{8DFFE79F-12FC-43F4-AA39-83E2599868A4}"/>
    <cellStyle name="Normal 7 4 2 2 2 2 5 4" xfId="23657" xr:uid="{86C4A63B-F4D7-441D-A5D9-FE1BD347C99D}"/>
    <cellStyle name="Normal 7 4 2 2 2 2 5 5" xfId="16567" xr:uid="{29D65DFE-F5A3-4F00-BCF9-7AC14A2AADD5}"/>
    <cellStyle name="Normal 7 4 2 2 2 2 6" xfId="5412" xr:uid="{441167E8-C8C1-4F7C-966C-DE5E26C0616C}"/>
    <cellStyle name="Normal 7 4 2 2 2 2 6 2" xfId="26016" xr:uid="{640D8094-D2FD-4E58-AF9C-0DAB8550FB35}"/>
    <cellStyle name="Normal 7 4 2 2 2 2 6 3" xfId="14709" xr:uid="{C86A33A9-0A95-454A-8E2E-B7E5402BFC74}"/>
    <cellStyle name="Normal 7 4 2 2 2 2 7" xfId="7162" xr:uid="{85B3AEDE-9A0F-4911-81AA-EF0F892ECA8D}"/>
    <cellStyle name="Normal 7 4 2 2 2 2 7 2" xfId="17542" xr:uid="{217D8332-7F9B-4126-B4B6-9921FE1C82CC}"/>
    <cellStyle name="Normal 7 4 2 2 2 2 8" xfId="9995" xr:uid="{8D104A86-C533-4E1B-9BF2-E6B4A17AC7DE}"/>
    <cellStyle name="Normal 7 4 2 2 2 2 8 2" xfId="20375" xr:uid="{F4F8EE0B-21D5-45EB-B477-44448C935CF3}"/>
    <cellStyle name="Normal 7 4 2 2 2 2 9" xfId="23597" xr:uid="{77143F0D-C34D-497E-82D7-9C93806EB824}"/>
    <cellStyle name="Normal 7 4 2 2 2 3" xfId="2821" xr:uid="{00000000-0005-0000-0000-000023080000}"/>
    <cellStyle name="Normal 7 4 2 2 2 3 2" xfId="3425" xr:uid="{00000000-0005-0000-0000-000024080000}"/>
    <cellStyle name="Normal 7 4 2 2 2 3 2 2" xfId="6479" xr:uid="{751BBC07-FC1F-4266-A173-3742C65CAA13}"/>
    <cellStyle name="Normal 7 4 2 2 2 3 2 2 2" xfId="27066" xr:uid="{6A9BE188-2741-4FF0-9C2E-82E96EC7ED63}"/>
    <cellStyle name="Normal 7 4 2 2 2 3 2 2 3" xfId="16050" xr:uid="{5E918990-EAFF-47A3-AE20-759332379613}"/>
    <cellStyle name="Normal 7 4 2 2 2 3 2 3" xfId="8503" xr:uid="{431474CD-4DA2-42AC-8DE9-2EC29FBAC298}"/>
    <cellStyle name="Normal 7 4 2 2 2 3 2 3 2" xfId="18883" xr:uid="{B11B2FFD-2EB7-4AA1-BBE0-FF4D516FDF28}"/>
    <cellStyle name="Normal 7 4 2 2 2 3 2 4" xfId="11336" xr:uid="{5EFF34A0-4386-434F-871E-E005BDD61BC6}"/>
    <cellStyle name="Normal 7 4 2 2 2 3 2 4 2" xfId="21716" xr:uid="{9D95512A-BA48-481E-929B-DBF73959CEF7}"/>
    <cellStyle name="Normal 7 4 2 2 2 3 2 5" xfId="23932" xr:uid="{C57A0D18-3635-448D-A425-BC17FE8EF434}"/>
    <cellStyle name="Normal 7 4 2 2 2 3 2 6" xfId="14005" xr:uid="{73E3BEF1-B1DB-4E4F-B932-496FB082A623}"/>
    <cellStyle name="Normal 7 4 2 2 2 3 3" xfId="4360" xr:uid="{ACFA9AD0-8409-4D8E-A291-B85E88EF8D53}"/>
    <cellStyle name="Normal 7 4 2 2 2 3 3 2" xfId="9131" xr:uid="{473F704A-E7CB-4407-8185-BEB1C2E7F553}"/>
    <cellStyle name="Normal 7 4 2 2 2 3 3 2 2" xfId="29174" xr:uid="{92548F11-FB3C-4417-A085-9463E509CA6B}"/>
    <cellStyle name="Normal 7 4 2 2 2 3 3 2 3" xfId="19511" xr:uid="{A1E6184C-C969-4EC7-A521-5ED4BE1E38AD}"/>
    <cellStyle name="Normal 7 4 2 2 2 3 3 3" xfId="11964" xr:uid="{0CB7AED7-3ED8-4CA6-B9D7-849FC551AD05}"/>
    <cellStyle name="Normal 7 4 2 2 2 3 3 3 2" xfId="22344" xr:uid="{7457421F-D9CE-4E38-8F2A-229727C2EC6D}"/>
    <cellStyle name="Normal 7 4 2 2 2 3 3 4" xfId="24417" xr:uid="{00CFCE18-F01B-4BE7-9DFD-1D0D03B9FCD2}"/>
    <cellStyle name="Normal 7 4 2 2 2 3 3 5" xfId="16678" xr:uid="{15A74BA4-CCF7-48C2-8708-F1C4E0B0B690}"/>
    <cellStyle name="Normal 7 4 2 2 2 3 4" xfId="6036" xr:uid="{B96C9871-83A7-4052-8445-18A546C5FEC1}"/>
    <cellStyle name="Normal 7 4 2 2 2 3 4 2" xfId="28657" xr:uid="{ACB739D5-8B98-4492-B8EF-154EE673C33A}"/>
    <cellStyle name="Normal 7 4 2 2 2 3 4 3" xfId="15490" xr:uid="{505EFCAB-6CC6-4E06-9E7F-8EC4F049CC3B}"/>
    <cellStyle name="Normal 7 4 2 2 2 3 5" xfId="7943" xr:uid="{0AFE0305-CF3F-41C0-B0CE-C64A8A66D827}"/>
    <cellStyle name="Normal 7 4 2 2 2 3 5 2" xfId="18323" xr:uid="{ED70B86F-81DC-45AE-8C41-AED2E1F586B8}"/>
    <cellStyle name="Normal 7 4 2 2 2 3 6" xfId="10776" xr:uid="{8171CDEC-30BE-467C-940E-D81AB8C6E2CB}"/>
    <cellStyle name="Normal 7 4 2 2 2 3 6 2" xfId="21156" xr:uid="{D102A5F4-3C71-4C9A-9CB5-0A04ADFC0743}"/>
    <cellStyle name="Normal 7 4 2 2 2 3 7" xfId="24439" xr:uid="{B4595E0A-868C-440B-96B8-1A86B5746850}"/>
    <cellStyle name="Normal 7 4 2 2 2 3 8" xfId="13291" xr:uid="{462CE7B5-789F-4232-BEBC-ED90A7E02A07}"/>
    <cellStyle name="Normal 7 4 2 2 2 4" xfId="3426" xr:uid="{00000000-0005-0000-0000-000025080000}"/>
    <cellStyle name="Normal 7 4 2 2 2 4 2" xfId="4573" xr:uid="{7E911584-0241-48AA-B8E2-B4838F58EF93}"/>
    <cellStyle name="Normal 7 4 2 2 2 4 2 2" xfId="9344" xr:uid="{1452BFD8-9755-4DAF-85E8-5C8545B85020}"/>
    <cellStyle name="Normal 7 4 2 2 2 4 2 2 2" xfId="19724" xr:uid="{CC2C5E72-894C-4D1F-9601-E93F43823751}"/>
    <cellStyle name="Normal 7 4 2 2 2 4 2 3" xfId="12177" xr:uid="{2A7A4FC3-B834-4CC2-AEC6-FC2B41D252DE}"/>
    <cellStyle name="Normal 7 4 2 2 2 4 2 3 2" xfId="22557" xr:uid="{EAFEFD2C-85AA-4525-A30F-33A3EDEDFC84}"/>
    <cellStyle name="Normal 7 4 2 2 2 4 2 4" xfId="27054" xr:uid="{E18E7140-5060-48E4-805B-2065C05B0A6E}"/>
    <cellStyle name="Normal 7 4 2 2 2 4 2 5" xfId="16891" xr:uid="{4BDF8A7E-5659-4431-9EB1-D9C4F57A625C}"/>
    <cellStyle name="Normal 7 4 2 2 2 4 3" xfId="6480" xr:uid="{2FC4531C-524E-4E99-9F41-216830B5F3FA}"/>
    <cellStyle name="Normal 7 4 2 2 2 4 3 2" xfId="16051" xr:uid="{81BF171A-83BB-42E9-A0EC-8A3CD7F46993}"/>
    <cellStyle name="Normal 7 4 2 2 2 4 4" xfId="8504" xr:uid="{FA954154-0875-42F9-83D1-2EDBF4A71932}"/>
    <cellStyle name="Normal 7 4 2 2 2 4 4 2" xfId="18884" xr:uid="{D704BA3E-FF1E-4DB8-B560-4701177AC587}"/>
    <cellStyle name="Normal 7 4 2 2 2 4 5" xfId="11337" xr:uid="{EC9D3C0F-2FC6-4422-B55F-CB83786AF623}"/>
    <cellStyle name="Normal 7 4 2 2 2 4 5 2" xfId="21717" xr:uid="{68C1A300-A360-413A-B024-41D728334F75}"/>
    <cellStyle name="Normal 7 4 2 2 2 4 6" xfId="25529" xr:uid="{1B5054C0-0BBB-4C59-AE6C-5F82FD104C0A}"/>
    <cellStyle name="Normal 7 4 2 2 2 4 7" xfId="14006" xr:uid="{25153F54-D0C2-4E69-B6AC-118CF42C3125}"/>
    <cellStyle name="Normal 7 4 2 2 2 5" xfId="3421" xr:uid="{00000000-0005-0000-0000-000026080000}"/>
    <cellStyle name="Normal 7 4 2 2 2 5 2" xfId="6475" xr:uid="{69F26A8D-6EA4-4AD9-A05B-8101BD1F3AC8}"/>
    <cellStyle name="Normal 7 4 2 2 2 5 2 2" xfId="27349" xr:uid="{A0732357-EA89-4CC4-BB8E-D3540250B67E}"/>
    <cellStyle name="Normal 7 4 2 2 2 5 2 3" xfId="16046" xr:uid="{FD2BE1D0-20E5-4597-8AC2-2F0B903A77D7}"/>
    <cellStyle name="Normal 7 4 2 2 2 5 3" xfId="8499" xr:uid="{79D07E95-2BF7-4A12-9594-75EC639FE02C}"/>
    <cellStyle name="Normal 7 4 2 2 2 5 3 2" xfId="18879" xr:uid="{7A992CC1-2E56-4D12-8E3B-A010DC535A9C}"/>
    <cellStyle name="Normal 7 4 2 2 2 5 4" xfId="11332" xr:uid="{CD90C17F-5F87-40A6-8701-DD45B6B3477E}"/>
    <cellStyle name="Normal 7 4 2 2 2 5 4 2" xfId="21712" xr:uid="{5E8E6086-DAF4-44DB-8DCD-B517316D4B08}"/>
    <cellStyle name="Normal 7 4 2 2 2 5 5" xfId="25448" xr:uid="{B6305010-B7E6-4630-82C6-A237BE99E17D}"/>
    <cellStyle name="Normal 7 4 2 2 2 5 6" xfId="14001" xr:uid="{E2116394-3E7C-4B6E-B09F-9240F52A11F2}"/>
    <cellStyle name="Normal 7 4 2 2 2 6" xfId="2561" xr:uid="{00000000-0005-0000-0000-000027080000}"/>
    <cellStyle name="Normal 7 4 2 2 2 6 2" xfId="5830" xr:uid="{29EF99E2-33E9-4033-9C15-5658E548A985}"/>
    <cellStyle name="Normal 7 4 2 2 2 6 2 2" xfId="27776" xr:uid="{68DC6E2F-3D57-49C2-ACEC-F9AAE377A6ED}"/>
    <cellStyle name="Normal 7 4 2 2 2 6 2 3" xfId="15232" xr:uid="{6ACAFE22-71B7-40B7-89D9-E0FB4B33B7B2}"/>
    <cellStyle name="Normal 7 4 2 2 2 6 3" xfId="7685" xr:uid="{C1A9B3FD-0C4C-4068-97F1-41A6F6E1EE18}"/>
    <cellStyle name="Normal 7 4 2 2 2 6 3 2" xfId="18065" xr:uid="{0D8F78E0-7F47-41CB-B681-C04C951AFF05}"/>
    <cellStyle name="Normal 7 4 2 2 2 6 4" xfId="10518" xr:uid="{221309B4-F85C-4292-82EC-52589DA9EFC9}"/>
    <cellStyle name="Normal 7 4 2 2 2 6 4 2" xfId="20898" xr:uid="{A169671E-D307-42E9-897E-D7C795292C71}"/>
    <cellStyle name="Normal 7 4 2 2 2 6 5" xfId="23921" xr:uid="{118BA637-206A-45C7-A144-472FDB774D34}"/>
    <cellStyle name="Normal 7 4 2 2 2 6 6" xfId="12948" xr:uid="{9B5E3005-D847-4A39-B865-4AC36EFD2211}"/>
    <cellStyle name="Normal 7 4 2 2 2 7" xfId="2255" xr:uid="{00000000-0005-0000-0000-00001D080000}"/>
    <cellStyle name="Normal 7 4 2 2 2 7 2" xfId="7381" xr:uid="{A5EBBC8A-4805-4A9B-BA14-7CBC58D0B94A}"/>
    <cellStyle name="Normal 7 4 2 2 2 7 2 2" xfId="17761" xr:uid="{CDE19C63-C84D-499C-A704-294050396E7E}"/>
    <cellStyle name="Normal 7 4 2 2 2 7 3" xfId="10214" xr:uid="{EEE9846A-CD04-4A6C-8A2E-8F2E93C33E2E}"/>
    <cellStyle name="Normal 7 4 2 2 2 7 3 2" xfId="20594" xr:uid="{469C99EE-3774-49F4-B9E6-63C1FE617EA8}"/>
    <cellStyle name="Normal 7 4 2 2 2 7 4" xfId="23213" xr:uid="{80D87983-121B-4533-AB2F-EC71820C58D4}"/>
    <cellStyle name="Normal 7 4 2 2 2 7 5" xfId="14928" xr:uid="{B7738474-AD97-410C-97D7-E114AF9835D1}"/>
    <cellStyle name="Normal 7 4 2 2 2 8" xfId="3805" xr:uid="{C06BE601-6E8E-4A23-ABC6-8F4090D579EF}"/>
    <cellStyle name="Normal 7 4 2 2 2 8 2" xfId="8640" xr:uid="{ED98D8F4-215C-4854-9C8C-8FC00A7CA332}"/>
    <cellStyle name="Normal 7 4 2 2 2 8 2 2" xfId="19020" xr:uid="{D30E7302-09BA-48F3-B231-088960639BD7}"/>
    <cellStyle name="Normal 7 4 2 2 2 8 3" xfId="11473" xr:uid="{9B563F5F-436B-453A-A53D-5031617CF4B8}"/>
    <cellStyle name="Normal 7 4 2 2 2 8 3 2" xfId="21853" xr:uid="{AA8431B8-E743-464F-9C6F-FC6E94CD75C1}"/>
    <cellStyle name="Normal 7 4 2 2 2 8 4" xfId="16187" xr:uid="{2CCFB5AC-359E-4515-A89D-75537072F78A}"/>
    <cellStyle name="Normal 7 4 2 2 2 9" xfId="5411" xr:uid="{2355B753-38F0-4078-B7EB-D469F37F6941}"/>
    <cellStyle name="Normal 7 4 2 2 2 9 2" xfId="14708" xr:uid="{9D6CCB3C-B122-4CB8-81F0-1094DB384043}"/>
    <cellStyle name="Normal 7 4 2 2 3" xfId="1396" xr:uid="{00000000-0005-0000-0000-00004B070000}"/>
    <cellStyle name="Normal 7 4 2 2 3 10" xfId="9996" xr:uid="{5A9B2C81-54B8-452F-8F8F-F6172776B0DD}"/>
    <cellStyle name="Normal 7 4 2 2 3 10 2" xfId="20376" xr:uid="{272E0C47-6312-4C18-8087-F58E67B999E8}"/>
    <cellStyle name="Normal 7 4 2 2 3 11" xfId="23417" xr:uid="{EF93F634-64F0-4801-8009-65803AD2F6F6}"/>
    <cellStyle name="Normal 7 4 2 2 3 12" xfId="12627" xr:uid="{F4F620AB-BDE0-491C-A958-483F4B9217CD}"/>
    <cellStyle name="Normal 7 4 2 2 3 2" xfId="2823" xr:uid="{00000000-0005-0000-0000-000029080000}"/>
    <cellStyle name="Normal 7 4 2 2 3 2 2" xfId="3428" xr:uid="{00000000-0005-0000-0000-00002A080000}"/>
    <cellStyle name="Normal 7 4 2 2 3 2 2 2" xfId="6482" xr:uid="{A6713F29-DF43-4476-8040-A1B679734DF4}"/>
    <cellStyle name="Normal 7 4 2 2 3 2 2 2 2" xfId="27564" xr:uid="{BD817701-15C7-4FA8-A681-D7E444A6CF06}"/>
    <cellStyle name="Normal 7 4 2 2 3 2 2 2 3" xfId="16053" xr:uid="{2127FE21-5172-47CE-A5C5-06F26AEE7F0C}"/>
    <cellStyle name="Normal 7 4 2 2 3 2 2 3" xfId="8506" xr:uid="{AAEBE416-2D34-4D93-B5A1-D016C1EEE794}"/>
    <cellStyle name="Normal 7 4 2 2 3 2 2 3 2" xfId="18886" xr:uid="{C6B85F41-2AC5-421C-B6D3-1FA9153B6167}"/>
    <cellStyle name="Normal 7 4 2 2 3 2 2 4" xfId="11339" xr:uid="{0AC66F81-689E-403F-91F1-D626B2712D79}"/>
    <cellStyle name="Normal 7 4 2 2 3 2 2 4 2" xfId="21719" xr:uid="{7063A65A-6731-4C67-AD6E-5810ED16A8DC}"/>
    <cellStyle name="Normal 7 4 2 2 3 2 2 5" xfId="23712" xr:uid="{65CC995D-D2B4-4080-8660-B3E5D6BE333E}"/>
    <cellStyle name="Normal 7 4 2 2 3 2 2 6" xfId="14008" xr:uid="{E4D5CF5D-9322-413D-9900-8FB9F33D2D09}"/>
    <cellStyle name="Normal 7 4 2 2 3 2 3" xfId="4362" xr:uid="{30083B50-655D-432F-A489-CF466DF1233B}"/>
    <cellStyle name="Normal 7 4 2 2 3 2 3 2" xfId="9133" xr:uid="{703B93D3-B8EB-4365-850A-C35CD90CAA5C}"/>
    <cellStyle name="Normal 7 4 2 2 3 2 3 2 2" xfId="29176" xr:uid="{290FDF88-8899-42B6-B214-55C5994F08B1}"/>
    <cellStyle name="Normal 7 4 2 2 3 2 3 2 3" xfId="19513" xr:uid="{CBBF34DB-388E-4EE0-8BB9-F2C19E3FA127}"/>
    <cellStyle name="Normal 7 4 2 2 3 2 3 3" xfId="11966" xr:uid="{12042743-E2DB-4EB3-8857-9EFB8C83F3C7}"/>
    <cellStyle name="Normal 7 4 2 2 3 2 3 3 2" xfId="22346" xr:uid="{8BA8EABC-E430-40D6-8C8D-E58989733B0B}"/>
    <cellStyle name="Normal 7 4 2 2 3 2 3 4" xfId="23566" xr:uid="{4213CC80-EA2C-4779-BCEF-8F4C4148B347}"/>
    <cellStyle name="Normal 7 4 2 2 3 2 3 5" xfId="16680" xr:uid="{F6DCD515-7737-4905-881D-C2027CF92F34}"/>
    <cellStyle name="Normal 7 4 2 2 3 2 4" xfId="6038" xr:uid="{8E80E5D4-1C58-4FF9-A7B1-7D6A0FD516DB}"/>
    <cellStyle name="Normal 7 4 2 2 3 2 4 2" xfId="27984" xr:uid="{2F3415E5-A939-43D6-85F3-14522630F9A7}"/>
    <cellStyle name="Normal 7 4 2 2 3 2 4 3" xfId="15492" xr:uid="{A1C27591-4548-4CE6-AD20-E04609B14B8A}"/>
    <cellStyle name="Normal 7 4 2 2 3 2 5" xfId="7945" xr:uid="{DE92313A-E0E9-4F3D-B7DD-8444C18CDCE9}"/>
    <cellStyle name="Normal 7 4 2 2 3 2 5 2" xfId="18325" xr:uid="{B2F22FEE-0C06-46A4-B925-0857560DBFD9}"/>
    <cellStyle name="Normal 7 4 2 2 3 2 6" xfId="10778" xr:uid="{CD1B608E-6C5A-431D-9416-1B26ED6C560C}"/>
    <cellStyle name="Normal 7 4 2 2 3 2 6 2" xfId="21158" xr:uid="{450140B4-0E01-4E0D-B982-C89A2EDEAA49}"/>
    <cellStyle name="Normal 7 4 2 2 3 2 7" xfId="25055" xr:uid="{EDBBF258-F243-4C65-9EF4-584622AF04AD}"/>
    <cellStyle name="Normal 7 4 2 2 3 2 8" xfId="13293" xr:uid="{B87B94FD-A80A-4C21-92F3-6CF851190746}"/>
    <cellStyle name="Normal 7 4 2 2 3 3" xfId="3429" xr:uid="{00000000-0005-0000-0000-00002B080000}"/>
    <cellStyle name="Normal 7 4 2 2 3 3 2" xfId="4574" xr:uid="{DF868D83-B479-41C7-BBF9-4DEC8D2ADE13}"/>
    <cellStyle name="Normal 7 4 2 2 3 3 2 2" xfId="9345" xr:uid="{EE5F999E-67FD-4448-80AC-1B1AAE322601}"/>
    <cellStyle name="Normal 7 4 2 2 3 3 2 2 2" xfId="29317" xr:uid="{E08D3D1E-337C-4329-801C-9A94A6342583}"/>
    <cellStyle name="Normal 7 4 2 2 3 3 2 2 3" xfId="19725" xr:uid="{5B5A4B99-454D-4546-BB5B-28DDC77971D3}"/>
    <cellStyle name="Normal 7 4 2 2 3 3 2 3" xfId="12178" xr:uid="{DC9A6113-08A3-4C8E-B76F-82FAB69C23C4}"/>
    <cellStyle name="Normal 7 4 2 2 3 3 2 3 2" xfId="22558" xr:uid="{1F11548D-FE78-41C2-B7B6-50586DEB291E}"/>
    <cellStyle name="Normal 7 4 2 2 3 3 2 4" xfId="23903" xr:uid="{10B4EE47-E4B6-4C9F-8F9B-E813072D0750}"/>
    <cellStyle name="Normal 7 4 2 2 3 3 2 5" xfId="16892" xr:uid="{560846C8-E1DE-46FA-84D5-6E0A1E87E781}"/>
    <cellStyle name="Normal 7 4 2 2 3 3 3" xfId="6483" xr:uid="{E644DBE3-541B-40C8-92B4-979B48CAF419}"/>
    <cellStyle name="Normal 7 4 2 2 3 3 3 2" xfId="26758" xr:uid="{EF29B157-3F28-427A-9A60-427013D02E7B}"/>
    <cellStyle name="Normal 7 4 2 2 3 3 3 3" xfId="16054" xr:uid="{1FE06237-B8EF-4B4A-87DF-8D30256DE294}"/>
    <cellStyle name="Normal 7 4 2 2 3 3 4" xfId="8507" xr:uid="{131BA1FF-2F34-4CAB-9FAF-FFD263B8D5CF}"/>
    <cellStyle name="Normal 7 4 2 2 3 3 4 2" xfId="18887" xr:uid="{5DD33F91-AF1E-4728-9FD2-0619C4D30824}"/>
    <cellStyle name="Normal 7 4 2 2 3 3 5" xfId="11340" xr:uid="{F2118075-934A-4B2D-9D52-8849DE4DFAC5}"/>
    <cellStyle name="Normal 7 4 2 2 3 3 5 2" xfId="21720" xr:uid="{65AD0D76-46D5-49A7-96BA-698378B9A6D9}"/>
    <cellStyle name="Normal 7 4 2 2 3 3 6" xfId="25450" xr:uid="{19931D9B-BC78-4DC3-9C5D-8AB011A869F4}"/>
    <cellStyle name="Normal 7 4 2 2 3 3 7" xfId="14009" xr:uid="{30436FE3-E892-4A3C-9AAF-5127EB420200}"/>
    <cellStyle name="Normal 7 4 2 2 3 4" xfId="3427" xr:uid="{00000000-0005-0000-0000-00002C080000}"/>
    <cellStyle name="Normal 7 4 2 2 3 4 2" xfId="6481" xr:uid="{0145A01A-8C0D-4942-9FE8-22F0171AF744}"/>
    <cellStyle name="Normal 7 4 2 2 3 4 2 2" xfId="27844" xr:uid="{3410E0E1-AE14-45A2-889A-52221ACFC69D}"/>
    <cellStyle name="Normal 7 4 2 2 3 4 2 3" xfId="16052" xr:uid="{A52495A6-5AA9-4E9E-BDF0-EFF8276F89F3}"/>
    <cellStyle name="Normal 7 4 2 2 3 4 3" xfId="8505" xr:uid="{56280F35-4E24-439D-840E-B4707D391AB0}"/>
    <cellStyle name="Normal 7 4 2 2 3 4 3 2" xfId="18885" xr:uid="{7D4D6F9E-9B54-49DA-A1EA-598AAF4A23C1}"/>
    <cellStyle name="Normal 7 4 2 2 3 4 4" xfId="11338" xr:uid="{D82DF37B-D578-41D8-8329-6A00A5FAE09B}"/>
    <cellStyle name="Normal 7 4 2 2 3 4 4 2" xfId="21718" xr:uid="{0C655F18-F268-41BB-B435-AE9C8265B927}"/>
    <cellStyle name="Normal 7 4 2 2 3 4 5" xfId="24067" xr:uid="{6F5EA0A9-2A0F-402E-AC19-145AD149419F}"/>
    <cellStyle name="Normal 7 4 2 2 3 4 6" xfId="14007" xr:uid="{7C98B0AC-F8F6-48AF-8D84-5BC1B3825922}"/>
    <cellStyle name="Normal 7 4 2 2 3 5" xfId="2604" xr:uid="{00000000-0005-0000-0000-00002D080000}"/>
    <cellStyle name="Normal 7 4 2 2 3 5 2" xfId="5868" xr:uid="{9B980913-7909-488A-A96A-307B69F95091}"/>
    <cellStyle name="Normal 7 4 2 2 3 5 2 2" xfId="26064" xr:uid="{F8FEBCFA-722C-4CE6-B57A-9C376528233E}"/>
    <cellStyle name="Normal 7 4 2 2 3 5 2 3" xfId="15275" xr:uid="{7959C7C0-617C-4C49-847E-D4CE00F20B44}"/>
    <cellStyle name="Normal 7 4 2 2 3 5 3" xfId="7728" xr:uid="{AA5525FD-ABD2-4936-B2C9-A3EA766D674A}"/>
    <cellStyle name="Normal 7 4 2 2 3 5 3 2" xfId="18108" xr:uid="{20327EAC-25A8-4D66-99C1-C5B6B9320D74}"/>
    <cellStyle name="Normal 7 4 2 2 3 5 4" xfId="10561" xr:uid="{FBAAF576-CC6E-4A56-BE24-05C54B2B0106}"/>
    <cellStyle name="Normal 7 4 2 2 3 5 4 2" xfId="20941" xr:uid="{F781C4F9-E94B-4941-95EA-98CAAB8B43DF}"/>
    <cellStyle name="Normal 7 4 2 2 3 5 5" xfId="24933" xr:uid="{37FFB7F8-A60D-44E6-9594-5221A65F1DD6}"/>
    <cellStyle name="Normal 7 4 2 2 3 5 6" xfId="12991" xr:uid="{1B9030B5-E6E5-487A-B343-DEDBFDAA41E5}"/>
    <cellStyle name="Normal 7 4 2 2 3 6" xfId="2394" xr:uid="{00000000-0005-0000-0000-000028080000}"/>
    <cellStyle name="Normal 7 4 2 2 3 6 2" xfId="7520" xr:uid="{5DE4D045-B16F-40E7-A2C9-09EAD26E002E}"/>
    <cellStyle name="Normal 7 4 2 2 3 6 2 2" xfId="17900" xr:uid="{8E32F77A-B3A8-4D1C-A761-C9EC20219E4A}"/>
    <cellStyle name="Normal 7 4 2 2 3 6 3" xfId="10353" xr:uid="{B4AA0635-3228-4837-852E-7E65F4CD2EE9}"/>
    <cellStyle name="Normal 7 4 2 2 3 6 3 2" xfId="20733" xr:uid="{3C551813-CA7E-44BF-AA87-3BEE9180A3FA}"/>
    <cellStyle name="Normal 7 4 2 2 3 6 4" xfId="25117" xr:uid="{F9AA9969-2FC7-478B-A171-64D56D51EFB0}"/>
    <cellStyle name="Normal 7 4 2 2 3 6 5" xfId="15067" xr:uid="{E6CD36DB-B9D7-430B-A8D6-9ED3605181F6}"/>
    <cellStyle name="Normal 7 4 2 2 3 7" xfId="4098" xr:uid="{84B31C01-A54F-4449-BFB1-7622A40FD18D}"/>
    <cellStyle name="Normal 7 4 2 2 3 7 2" xfId="8871" xr:uid="{B5A4DAD8-1C92-4A7D-9E26-C3C3B3CEA1D9}"/>
    <cellStyle name="Normal 7 4 2 2 3 7 2 2" xfId="19251" xr:uid="{A5C368C7-1931-4781-84D1-53CC9C081BF4}"/>
    <cellStyle name="Normal 7 4 2 2 3 7 3" xfId="11704" xr:uid="{E8EE0E5B-E995-465C-ACFE-0CD6E5F87805}"/>
    <cellStyle name="Normal 7 4 2 2 3 7 3 2" xfId="22084" xr:uid="{82B95611-9FE1-4F48-AC51-E361B86E0326}"/>
    <cellStyle name="Normal 7 4 2 2 3 7 4" xfId="16418" xr:uid="{8FC2B307-1BAE-4FFC-B76C-D8E2F45EAFFA}"/>
    <cellStyle name="Normal 7 4 2 2 3 8" xfId="5413" xr:uid="{81B71814-46F5-410E-98DE-E01ABE410EC1}"/>
    <cellStyle name="Normal 7 4 2 2 3 8 2" xfId="14710" xr:uid="{0E5E79B4-AABA-40D1-93D0-96EC3DF21040}"/>
    <cellStyle name="Normal 7 4 2 2 3 9" xfId="7163" xr:uid="{8E7A57FE-91E2-4C45-90E3-D3EA47C763DD}"/>
    <cellStyle name="Normal 7 4 2 2 3 9 2" xfId="17543" xr:uid="{6315F027-416A-4259-8AB1-F01E008A2841}"/>
    <cellStyle name="Normal 7 4 2 2 4" xfId="1397" xr:uid="{00000000-0005-0000-0000-00004C070000}"/>
    <cellStyle name="Normal 7 4 2 2 4 2" xfId="3430" xr:uid="{00000000-0005-0000-0000-00002F080000}"/>
    <cellStyle name="Normal 7 4 2 2 4 2 2" xfId="6484" xr:uid="{DE854B9F-C7C3-4C98-AB57-A65A52D2292B}"/>
    <cellStyle name="Normal 7 4 2 2 4 2 2 2" xfId="26211" xr:uid="{DBFCD840-845A-4E84-9B73-86D0152B4E16}"/>
    <cellStyle name="Normal 7 4 2 2 4 2 2 3" xfId="16055" xr:uid="{A03A2A70-9C9C-4120-A79C-63172CE1B671}"/>
    <cellStyle name="Normal 7 4 2 2 4 2 3" xfId="8508" xr:uid="{C3E4B5E2-5EC1-48B1-87D3-4CD766EE9313}"/>
    <cellStyle name="Normal 7 4 2 2 4 2 3 2" xfId="18888" xr:uid="{7113B987-0C1C-4905-91A9-0380A806233F}"/>
    <cellStyle name="Normal 7 4 2 2 4 2 4" xfId="11341" xr:uid="{E324CF82-4DF2-4155-96CE-89F1E366D390}"/>
    <cellStyle name="Normal 7 4 2 2 4 2 4 2" xfId="21721" xr:uid="{2363E80A-D10F-4807-8ED4-1C6C39B1E359}"/>
    <cellStyle name="Normal 7 4 2 2 4 2 5" xfId="25582" xr:uid="{E1E348D3-57BD-4DD6-9AB5-EB901E0FAB6C}"/>
    <cellStyle name="Normal 7 4 2 2 4 2 6" xfId="14010" xr:uid="{0DA4CF78-0F83-4406-A67A-CF9DE8F73E01}"/>
    <cellStyle name="Normal 7 4 2 2 4 3" xfId="2820" xr:uid="{00000000-0005-0000-0000-000030080000}"/>
    <cellStyle name="Normal 7 4 2 2 4 3 2" xfId="6035" xr:uid="{24275F97-422E-4BB1-91DF-37D0F599D8FB}"/>
    <cellStyle name="Normal 7 4 2 2 4 3 2 2" xfId="27539" xr:uid="{F6968377-A792-4BAA-8DEF-25671046BD29}"/>
    <cellStyle name="Normal 7 4 2 2 4 3 2 3" xfId="15489" xr:uid="{06849532-8AD2-4245-B3BA-0A39C89CAE1C}"/>
    <cellStyle name="Normal 7 4 2 2 4 3 3" xfId="7942" xr:uid="{15C81E93-7640-4B2D-9DE8-A36ECEE0310C}"/>
    <cellStyle name="Normal 7 4 2 2 4 3 3 2" xfId="18322" xr:uid="{99A9ACD3-9FDE-4DAB-8425-0B5051A27DBE}"/>
    <cellStyle name="Normal 7 4 2 2 4 3 4" xfId="10775" xr:uid="{4A543769-6BA3-41B0-B877-B40BFFE14845}"/>
    <cellStyle name="Normal 7 4 2 2 4 3 4 2" xfId="21155" xr:uid="{DD5E8543-D42A-4F51-AA02-9BA778198B7C}"/>
    <cellStyle name="Normal 7 4 2 2 4 3 5" xfId="25023" xr:uid="{27C6B879-2A9B-4C8D-BA52-667BE9BBFD24}"/>
    <cellStyle name="Normal 7 4 2 2 4 3 6" xfId="13290" xr:uid="{3F1C9EFF-1EE5-468D-98E4-2A027A15C17F}"/>
    <cellStyle name="Normal 7 4 2 2 4 4" xfId="4214" xr:uid="{AF788927-74F5-452F-99D4-A4013529F547}"/>
    <cellStyle name="Normal 7 4 2 2 4 4 2" xfId="8985" xr:uid="{B0EBA951-AD08-4382-8B05-A2DD518631AB}"/>
    <cellStyle name="Normal 7 4 2 2 4 4 2 2" xfId="19365" xr:uid="{D7301CE1-D93C-4CD9-A072-15625D17B8F2}"/>
    <cellStyle name="Normal 7 4 2 2 4 4 3" xfId="11818" xr:uid="{D12483FF-D19F-4649-82D2-9B54E11F3A5E}"/>
    <cellStyle name="Normal 7 4 2 2 4 4 3 2" xfId="22198" xr:uid="{2C2FABCD-4C85-4A66-B964-3063584DC531}"/>
    <cellStyle name="Normal 7 4 2 2 4 4 4" xfId="23218" xr:uid="{FFDB1CA5-507F-4DAB-A0B9-501CABACAD1B}"/>
    <cellStyle name="Normal 7 4 2 2 4 4 5" xfId="16532" xr:uid="{BB82FAA5-5C46-4744-8BAC-0FF1BD15A412}"/>
    <cellStyle name="Normal 7 4 2 2 4 5" xfId="5414" xr:uid="{A32B5EEA-BC34-40B9-95D1-4302E6D87236}"/>
    <cellStyle name="Normal 7 4 2 2 4 5 2" xfId="14711" xr:uid="{9F8BB946-6348-4420-9392-37B627CEE59A}"/>
    <cellStyle name="Normal 7 4 2 2 4 6" xfId="7164" xr:uid="{DAEC77F3-1C8C-4B74-98CD-5F3CF2656F7A}"/>
    <cellStyle name="Normal 7 4 2 2 4 6 2" xfId="17544" xr:uid="{C5F6AB9A-C603-467E-A82C-1D4F7268A796}"/>
    <cellStyle name="Normal 7 4 2 2 4 7" xfId="9997" xr:uid="{7B4F8D55-E74C-4B87-85DF-E6E0103E8E29}"/>
    <cellStyle name="Normal 7 4 2 2 4 7 2" xfId="20377" xr:uid="{80880717-1857-4E6D-AAA6-489A85F61717}"/>
    <cellStyle name="Normal 7 4 2 2 4 8" xfId="22730" xr:uid="{467A0ED2-EC90-473C-98DC-8255A53B9A0D}"/>
    <cellStyle name="Normal 7 4 2 2 4 9" xfId="12785" xr:uid="{B8EB3723-98B9-4927-8220-58823A7A3EA0}"/>
    <cellStyle name="Normal 7 4 2 2 5" xfId="3431" xr:uid="{00000000-0005-0000-0000-000031080000}"/>
    <cellStyle name="Normal 7 4 2 2 5 2" xfId="4575" xr:uid="{78168C4A-73C4-480C-89BC-17406287FD18}"/>
    <cellStyle name="Normal 7 4 2 2 5 2 2" xfId="9346" xr:uid="{9A97ED38-B380-4A83-8B19-F1B614E449DD}"/>
    <cellStyle name="Normal 7 4 2 2 5 2 2 2" xfId="29318" xr:uid="{5003FBDD-1731-48B2-8AD5-7F21002AA236}"/>
    <cellStyle name="Normal 7 4 2 2 5 2 2 3" xfId="19726" xr:uid="{3BD19DB3-E67B-4479-98D3-B893BEFF38DC}"/>
    <cellStyle name="Normal 7 4 2 2 5 2 3" xfId="12179" xr:uid="{43C039E7-7DFE-49E4-AE7F-5826F816AEB2}"/>
    <cellStyle name="Normal 7 4 2 2 5 2 3 2" xfId="22559" xr:uid="{096BA791-6996-4584-84AA-D9CBE0015F90}"/>
    <cellStyle name="Normal 7 4 2 2 5 2 4" xfId="24723" xr:uid="{DD6C1391-E73C-4931-8157-1A3511B235BB}"/>
    <cellStyle name="Normal 7 4 2 2 5 2 5" xfId="16893" xr:uid="{D3DA5277-97A8-4766-BC4F-4591FF1ACF9D}"/>
    <cellStyle name="Normal 7 4 2 2 5 3" xfId="6485" xr:uid="{D2CECFD3-E3E1-45D4-B8D5-C698C07FAC0C}"/>
    <cellStyle name="Normal 7 4 2 2 5 3 2" xfId="27892" xr:uid="{8B952244-3AE7-4AC9-B92D-1F402A016B3F}"/>
    <cellStyle name="Normal 7 4 2 2 5 3 3" xfId="16056" xr:uid="{84468F57-E048-4D2F-9D4D-9B0384BCA31B}"/>
    <cellStyle name="Normal 7 4 2 2 5 4" xfId="8509" xr:uid="{1050905F-D263-49CF-BF7D-503786B0BF0B}"/>
    <cellStyle name="Normal 7 4 2 2 5 4 2" xfId="18889" xr:uid="{AC6EDFB1-A6BB-42AB-B4C0-8FBAC5FED5F5}"/>
    <cellStyle name="Normal 7 4 2 2 5 5" xfId="11342" xr:uid="{91EA5473-DB12-4F7C-8707-EE41C8752789}"/>
    <cellStyle name="Normal 7 4 2 2 5 5 2" xfId="21722" xr:uid="{C27FBEAE-9812-4C1F-BCEB-9EB6BFBFF436}"/>
    <cellStyle name="Normal 7 4 2 2 5 6" xfId="24658" xr:uid="{55DEF902-AC61-48A3-9936-6030E825129F}"/>
    <cellStyle name="Normal 7 4 2 2 5 7" xfId="14011" xr:uid="{4A793EBF-9B30-41E3-90F2-E8F159926CFF}"/>
    <cellStyle name="Normal 7 4 2 2 6" xfId="2987" xr:uid="{00000000-0005-0000-0000-000032080000}"/>
    <cellStyle name="Normal 7 4 2 2 6 2" xfId="6136" xr:uid="{885CA862-FE87-40D5-ADAC-98BB7D68F214}"/>
    <cellStyle name="Normal 7 4 2 2 6 2 2" xfId="27497" xr:uid="{49ACB948-396A-49AA-A870-7044B3EA911B}"/>
    <cellStyle name="Normal 7 4 2 2 6 2 3" xfId="15614" xr:uid="{D202C4EE-4D65-4753-BFC1-FBE788747F3B}"/>
    <cellStyle name="Normal 7 4 2 2 6 3" xfId="8067" xr:uid="{0833C992-0921-49C4-A389-00BC17432EBA}"/>
    <cellStyle name="Normal 7 4 2 2 6 3 2" xfId="18447" xr:uid="{9F9D0E9F-93E3-45FC-A672-4611CF490A61}"/>
    <cellStyle name="Normal 7 4 2 2 6 4" xfId="10900" xr:uid="{8C3220A2-8012-4D07-8A6D-9380A4412557}"/>
    <cellStyle name="Normal 7 4 2 2 6 4 2" xfId="21280" xr:uid="{AFC20936-6F30-4750-9EFA-29108B1E674E}"/>
    <cellStyle name="Normal 7 4 2 2 6 5" xfId="23468" xr:uid="{B5523BE2-1C84-426B-9C30-1F58411441F7}"/>
    <cellStyle name="Normal 7 4 2 2 6 6" xfId="13483" xr:uid="{0CE8DA17-6CAF-48C4-B2FB-797ADB368D48}"/>
    <cellStyle name="Normal 7 4 2 2 7" xfId="2501" xr:uid="{00000000-0005-0000-0000-000033080000}"/>
    <cellStyle name="Normal 7 4 2 2 7 2" xfId="5781" xr:uid="{46C9377F-DD9E-44D5-8F35-C6BE65A25261}"/>
    <cellStyle name="Normal 7 4 2 2 7 2 2" xfId="25869" xr:uid="{72470397-EAC5-47B9-B3E6-E56D2566D9C7}"/>
    <cellStyle name="Normal 7 4 2 2 7 2 3" xfId="15172" xr:uid="{FCED73FE-439C-4FA6-9E9D-25114E9837FD}"/>
    <cellStyle name="Normal 7 4 2 2 7 3" xfId="7625" xr:uid="{E1DFBAD9-539B-4F59-92DF-03573E5E2357}"/>
    <cellStyle name="Normal 7 4 2 2 7 3 2" xfId="18005" xr:uid="{F14037E4-6CBB-464A-B082-F6994BEBFE73}"/>
    <cellStyle name="Normal 7 4 2 2 7 4" xfId="10458" xr:uid="{5C931ABC-546B-4A56-8B6E-95BF9B3E6AFE}"/>
    <cellStyle name="Normal 7 4 2 2 7 4 2" xfId="20838" xr:uid="{BC1A531E-9CA5-48AA-9694-781BE8B092DC}"/>
    <cellStyle name="Normal 7 4 2 2 7 5" xfId="22859" xr:uid="{15607B7D-18B4-4FBC-85CD-EB9D6D36980A}"/>
    <cellStyle name="Normal 7 4 2 2 7 6" xfId="12888" xr:uid="{367BFB58-CAD3-4BEE-B092-49B682FDD40F}"/>
    <cellStyle name="Normal 7 4 2 2 8" xfId="2195" xr:uid="{00000000-0005-0000-0000-00001C080000}"/>
    <cellStyle name="Normal 7 4 2 2 8 2" xfId="7321" xr:uid="{64345797-C159-489C-B9AB-E90EFDDCC77B}"/>
    <cellStyle name="Normal 7 4 2 2 8 2 2" xfId="17701" xr:uid="{83898018-8C4E-49CD-AB1F-68F2D2107E22}"/>
    <cellStyle name="Normal 7 4 2 2 8 3" xfId="10154" xr:uid="{AEE4DB54-113D-496D-A6BA-21276E3D7174}"/>
    <cellStyle name="Normal 7 4 2 2 8 3 2" xfId="20534" xr:uid="{E20F4350-BDB8-4826-B5DD-03E6AAC176D1}"/>
    <cellStyle name="Normal 7 4 2 2 8 4" xfId="24476" xr:uid="{6748E8E5-C49F-4643-B884-0DF9EA494750}"/>
    <cellStyle name="Normal 7 4 2 2 8 5" xfId="14868" xr:uid="{2F78EB13-F436-4C1B-AB68-EA67F7FD673A}"/>
    <cellStyle name="Normal 7 4 2 2 9" xfId="4062" xr:uid="{B46ABEFD-6A47-473A-8BDD-11556DF654C9}"/>
    <cellStyle name="Normal 7 4 2 2 9 2" xfId="8841" xr:uid="{6A88DBD8-B30B-495C-9794-291636DE9245}"/>
    <cellStyle name="Normal 7 4 2 2 9 2 2" xfId="19221" xr:uid="{56DD4781-EC25-48C9-8956-143684A094E4}"/>
    <cellStyle name="Normal 7 4 2 2 9 3" xfId="11674" xr:uid="{96E2148F-38BA-4368-9C18-4583791661D9}"/>
    <cellStyle name="Normal 7 4 2 2 9 3 2" xfId="22054" xr:uid="{56527C18-0767-4D85-8767-7287DF8BF451}"/>
    <cellStyle name="Normal 7 4 2 2 9 4" xfId="16388" xr:uid="{E56B323C-EBC0-46DD-A85E-3742D3AE952D}"/>
    <cellStyle name="Normal 7 4 2 3" xfId="1398" xr:uid="{00000000-0005-0000-0000-00004D070000}"/>
    <cellStyle name="Normal 7 4 2 3 10" xfId="5415" xr:uid="{8C8B1CD1-B6A5-467A-AF9D-289D82C2FFFB}"/>
    <cellStyle name="Normal 7 4 2 3 10 2" xfId="14712" xr:uid="{21D404C2-C36B-4169-9640-42A10BE97DDF}"/>
    <cellStyle name="Normal 7 4 2 3 11" xfId="7165" xr:uid="{F92BC005-23EB-41B2-B765-2A0FE05AC736}"/>
    <cellStyle name="Normal 7 4 2 3 11 2" xfId="17545" xr:uid="{65E3839C-1678-4AEC-8D8C-51D5A32A56E8}"/>
    <cellStyle name="Normal 7 4 2 3 12" xfId="9998" xr:uid="{0EC2392F-3625-4F96-9DAB-9E858D9CC39D}"/>
    <cellStyle name="Normal 7 4 2 3 12 2" xfId="20378" xr:uid="{5E763089-B5F7-403B-A0B8-4A022F793850}"/>
    <cellStyle name="Normal 7 4 2 3 13" xfId="25306" xr:uid="{EF046668-5702-44D2-A5A8-4FA36487B8F4}"/>
    <cellStyle name="Normal 7 4 2 3 14" xfId="12463" xr:uid="{926B9C07-A69D-46C1-8504-A0DB3191A336}"/>
    <cellStyle name="Normal 7 4 2 3 2" xfId="1399" xr:uid="{00000000-0005-0000-0000-00004E070000}"/>
    <cellStyle name="Normal 7 4 2 3 2 10" xfId="9999" xr:uid="{5588C031-AFDD-4BE2-9229-BC3BD3EBC009}"/>
    <cellStyle name="Normal 7 4 2 3 2 10 2" xfId="20379" xr:uid="{F217E0CF-C98E-4E1A-8A60-62A17BF0C8CD}"/>
    <cellStyle name="Normal 7 4 2 3 2 11" xfId="23984" xr:uid="{01B31655-4E45-48D9-9082-25E466419FA4}"/>
    <cellStyle name="Normal 7 4 2 3 2 12" xfId="12628" xr:uid="{E49CE596-0D0E-40CB-BEE2-1F84B8F33F28}"/>
    <cellStyle name="Normal 7 4 2 3 2 2" xfId="1400" xr:uid="{00000000-0005-0000-0000-00004F070000}"/>
    <cellStyle name="Normal 7 4 2 3 2 2 2" xfId="3433" xr:uid="{00000000-0005-0000-0000-000037080000}"/>
    <cellStyle name="Normal 7 4 2 3 2 2 2 2" xfId="6487" xr:uid="{B5711F0C-69AE-405C-82A4-C50BB7635633}"/>
    <cellStyle name="Normal 7 4 2 3 2 2 2 2 2" xfId="26504" xr:uid="{4F476C45-06B1-4A1C-8FBE-97090F2C0ADB}"/>
    <cellStyle name="Normal 7 4 2 3 2 2 2 2 3" xfId="26717" xr:uid="{A1CC0F1C-2CDE-4CEF-A835-41421DF29779}"/>
    <cellStyle name="Normal 7 4 2 3 2 2 2 2 4" xfId="16058" xr:uid="{1D09D644-9147-4F27-BED0-6864D311252F}"/>
    <cellStyle name="Normal 7 4 2 3 2 2 2 3" xfId="8511" xr:uid="{1C1CC2A1-1791-44D2-9246-28DEAE3821D5}"/>
    <cellStyle name="Normal 7 4 2 3 2 2 2 3 2" xfId="28934" xr:uid="{F1D6C972-A649-4FD9-B89B-CBDEF201CAB7}"/>
    <cellStyle name="Normal 7 4 2 3 2 2 2 3 3" xfId="18891" xr:uid="{5C5434A2-6896-4D07-B9E7-D8D82C5C623A}"/>
    <cellStyle name="Normal 7 4 2 3 2 2 2 4" xfId="11344" xr:uid="{FDAF0EA0-01A3-4844-8556-E87D3F1E5ACD}"/>
    <cellStyle name="Normal 7 4 2 3 2 2 2 4 2" xfId="21724" xr:uid="{9C519726-F498-488E-8980-E268B30F4178}"/>
    <cellStyle name="Normal 7 4 2 3 2 2 2 5" xfId="22685" xr:uid="{87F2C3F5-A3D9-46E5-9054-DB46D45E0E43}"/>
    <cellStyle name="Normal 7 4 2 3 2 2 2 6" xfId="14013" xr:uid="{2443BE42-3CF5-49B0-A3F3-FF7D45A9F30F}"/>
    <cellStyle name="Normal 7 4 2 3 2 2 3" xfId="4364" xr:uid="{94ED94A1-9A2F-43F9-AD2A-2B7E741A6D11}"/>
    <cellStyle name="Normal 7 4 2 3 2 2 3 2" xfId="9135" xr:uid="{9D0221DB-8492-4F03-9F62-C2E33F5D3E44}"/>
    <cellStyle name="Normal 7 4 2 3 2 2 3 2 2" xfId="29178" xr:uid="{73FD9858-82EC-48B7-BFC1-460341C59EFC}"/>
    <cellStyle name="Normal 7 4 2 3 2 2 3 2 3" xfId="19515" xr:uid="{611FEC59-E05B-4872-AAB2-BA060EE4B03C}"/>
    <cellStyle name="Normal 7 4 2 3 2 2 3 3" xfId="11968" xr:uid="{EB953968-C471-4F4C-BB25-E40106971C45}"/>
    <cellStyle name="Normal 7 4 2 3 2 2 3 3 2" xfId="22348" xr:uid="{B6CFFBD0-63E0-4BCC-969D-A7B6D53C40F3}"/>
    <cellStyle name="Normal 7 4 2 3 2 2 3 4" xfId="25022" xr:uid="{4A5EC857-2DC5-43FA-A0AC-A85F6EE6E7D8}"/>
    <cellStyle name="Normal 7 4 2 3 2 2 3 5" xfId="16682" xr:uid="{3B099161-2D2C-429D-96F3-9C20BEF4CDE6}"/>
    <cellStyle name="Normal 7 4 2 3 2 2 4" xfId="5417" xr:uid="{96CF66A8-42E5-4B3B-96C8-8A517147CC2B}"/>
    <cellStyle name="Normal 7 4 2 3 2 2 4 2" xfId="27815" xr:uid="{AD6500D6-0323-4E3D-BFB9-FE86937C92D9}"/>
    <cellStyle name="Normal 7 4 2 3 2 2 4 3" xfId="14714" xr:uid="{E967BE07-A5EB-44DD-80AF-7B7F90E96CE9}"/>
    <cellStyle name="Normal 7 4 2 3 2 2 5" xfId="7167" xr:uid="{4A58DC75-3200-4A55-BF2E-8D02B3B3027A}"/>
    <cellStyle name="Normal 7 4 2 3 2 2 5 2" xfId="17547" xr:uid="{B4DBFDA8-F731-44B4-A5C8-38B1A02EFB99}"/>
    <cellStyle name="Normal 7 4 2 3 2 2 6" xfId="10000" xr:uid="{3BB54544-8FBE-4D44-8549-7B26B4B44331}"/>
    <cellStyle name="Normal 7 4 2 3 2 2 6 2" xfId="20380" xr:uid="{AC76AF71-A62D-486B-A89B-3B19ECAB6D74}"/>
    <cellStyle name="Normal 7 4 2 3 2 2 7" xfId="24751" xr:uid="{7A7D9510-388F-40E2-93BA-E578E4F7EB8A}"/>
    <cellStyle name="Normal 7 4 2 3 2 2 8" xfId="13295" xr:uid="{E20C0592-D624-47A1-8A09-3E08B884C0C3}"/>
    <cellStyle name="Normal 7 4 2 3 2 3" xfId="3434" xr:uid="{00000000-0005-0000-0000-000038080000}"/>
    <cellStyle name="Normal 7 4 2 3 2 3 2" xfId="4576" xr:uid="{2642E171-E0CB-448E-A027-84AFC3E96FF0}"/>
    <cellStyle name="Normal 7 4 2 3 2 3 2 2" xfId="9347" xr:uid="{E3CF8F99-F321-47E5-8144-93F8FFDF976B}"/>
    <cellStyle name="Normal 7 4 2 3 2 3 2 2 2" xfId="29319" xr:uid="{2AFC9CEB-FECE-483F-953A-ABED321E6D20}"/>
    <cellStyle name="Normal 7 4 2 3 2 3 2 2 3" xfId="19727" xr:uid="{9E02E87D-686E-4317-A85D-2D4A33FB2F14}"/>
    <cellStyle name="Normal 7 4 2 3 2 3 2 3" xfId="12180" xr:uid="{EA7BD2D8-D8F8-40C1-9999-4CA79988ED7C}"/>
    <cellStyle name="Normal 7 4 2 3 2 3 2 3 2" xfId="22560" xr:uid="{7AEC5018-3A1E-4DA7-9E36-844371F7337F}"/>
    <cellStyle name="Normal 7 4 2 3 2 3 2 4" xfId="25098" xr:uid="{613729BE-7B7A-48DF-A98A-0324D9CC7896}"/>
    <cellStyle name="Normal 7 4 2 3 2 3 2 5" xfId="16894" xr:uid="{08FDC1C4-6ABA-4A7B-9145-1036EAE26631}"/>
    <cellStyle name="Normal 7 4 2 3 2 3 3" xfId="6488" xr:uid="{A85781ED-52CB-4A90-A96A-E63D87C24D21}"/>
    <cellStyle name="Normal 7 4 2 3 2 3 3 2" xfId="27451" xr:uid="{E8747902-D10F-4291-A934-5E04B75CFAE1}"/>
    <cellStyle name="Normal 7 4 2 3 2 3 3 3" xfId="16059" xr:uid="{4C667BEE-63E7-4B09-92CA-0572ADDEB1EC}"/>
    <cellStyle name="Normal 7 4 2 3 2 3 4" xfId="8512" xr:uid="{DB351BA3-2D9D-48BF-B486-C6C168BBEB17}"/>
    <cellStyle name="Normal 7 4 2 3 2 3 4 2" xfId="18892" xr:uid="{E44ED893-5F25-4E3F-BE3A-67E7D345A5EC}"/>
    <cellStyle name="Normal 7 4 2 3 2 3 5" xfId="11345" xr:uid="{B587B2D2-AFDD-4667-88BF-2211E7ED11D2}"/>
    <cellStyle name="Normal 7 4 2 3 2 3 5 2" xfId="21725" xr:uid="{5A319EE7-CECC-42E9-A6E7-D127ED4CD35D}"/>
    <cellStyle name="Normal 7 4 2 3 2 3 6" xfId="25300" xr:uid="{CF1B8EA8-E6A9-405A-B0B1-88D81E32A375}"/>
    <cellStyle name="Normal 7 4 2 3 2 3 7" xfId="14014" xr:uid="{B01ACE33-B4E8-43F8-BFDB-E16A54A75E6D}"/>
    <cellStyle name="Normal 7 4 2 3 2 4" xfId="3432" xr:uid="{00000000-0005-0000-0000-000039080000}"/>
    <cellStyle name="Normal 7 4 2 3 2 4 2" xfId="6486" xr:uid="{0F5A270F-CC57-4C4F-8E41-A53C6D61C272}"/>
    <cellStyle name="Normal 7 4 2 3 2 4 2 2" xfId="26271" xr:uid="{D6E1A9D1-6A68-4A92-9169-C0FA00208013}"/>
    <cellStyle name="Normal 7 4 2 3 2 4 2 3" xfId="16057" xr:uid="{AC5BD39D-70ED-499C-9F51-3E20DE39736E}"/>
    <cellStyle name="Normal 7 4 2 3 2 4 3" xfId="8510" xr:uid="{B706C03C-E70D-4BCA-9CE0-4834839726DE}"/>
    <cellStyle name="Normal 7 4 2 3 2 4 3 2" xfId="18890" xr:uid="{E048BDE4-74AA-49D5-B59D-D9B122159339}"/>
    <cellStyle name="Normal 7 4 2 3 2 4 4" xfId="11343" xr:uid="{DEDFD41D-4637-49F9-BFC8-CC4D2E008799}"/>
    <cellStyle name="Normal 7 4 2 3 2 4 4 2" xfId="21723" xr:uid="{4DA0E474-79B4-4059-B33A-2081634E2A56}"/>
    <cellStyle name="Normal 7 4 2 3 2 4 5" xfId="23470" xr:uid="{8C0CA739-0F46-4DDD-87A1-47C7895853FE}"/>
    <cellStyle name="Normal 7 4 2 3 2 4 6" xfId="14012" xr:uid="{737988B7-65EB-407D-A127-003ECFEE0F2E}"/>
    <cellStyle name="Normal 7 4 2 3 2 5" xfId="2538" xr:uid="{00000000-0005-0000-0000-00003A080000}"/>
    <cellStyle name="Normal 7 4 2 3 2 5 2" xfId="5811" xr:uid="{1FF86231-FF17-4F99-9AA4-D3098D8340C4}"/>
    <cellStyle name="Normal 7 4 2 3 2 5 2 2" xfId="26909" xr:uid="{1652A80E-0B7D-4869-A929-DC2770F88CCD}"/>
    <cellStyle name="Normal 7 4 2 3 2 5 2 3" xfId="15209" xr:uid="{9E8D374D-BAA5-48ED-BB4D-D94F454DEAB9}"/>
    <cellStyle name="Normal 7 4 2 3 2 5 3" xfId="7662" xr:uid="{E1E3EA2A-6393-4AC6-88C9-53712DCC99DC}"/>
    <cellStyle name="Normal 7 4 2 3 2 5 3 2" xfId="18042" xr:uid="{52BA3E61-3442-48B0-B883-612F079E78EA}"/>
    <cellStyle name="Normal 7 4 2 3 2 5 4" xfId="10495" xr:uid="{2D002C16-09DD-442E-AAE6-5C36392980DF}"/>
    <cellStyle name="Normal 7 4 2 3 2 5 4 2" xfId="20875" xr:uid="{B5904AE0-E809-4B49-A05D-121E783BAB2C}"/>
    <cellStyle name="Normal 7 4 2 3 2 5 5" xfId="23656" xr:uid="{A8F13F01-3955-4204-94B5-CBA77FE6FEF6}"/>
    <cellStyle name="Normal 7 4 2 3 2 5 6" xfId="12925" xr:uid="{F3CD5672-035A-4289-B6D9-3CE91F6189F6}"/>
    <cellStyle name="Normal 7 4 2 3 2 6" xfId="2395" xr:uid="{00000000-0005-0000-0000-000035080000}"/>
    <cellStyle name="Normal 7 4 2 3 2 6 2" xfId="7521" xr:uid="{0F39950D-8652-4161-ABDC-3F642EF46C94}"/>
    <cellStyle name="Normal 7 4 2 3 2 6 2 2" xfId="17901" xr:uid="{213839AF-EC2F-4D5D-9374-405FAC963988}"/>
    <cellStyle name="Normal 7 4 2 3 2 6 3" xfId="10354" xr:uid="{80B4AC85-96A1-4097-92B0-A8BF0291253D}"/>
    <cellStyle name="Normal 7 4 2 3 2 6 3 2" xfId="20734" xr:uid="{D46D3BF5-6AB5-4BC9-813A-92A4BF4D2CCB}"/>
    <cellStyle name="Normal 7 4 2 3 2 6 4" xfId="23910" xr:uid="{962BD4BA-EE7D-4E41-A1DB-0FC519780464}"/>
    <cellStyle name="Normal 7 4 2 3 2 6 5" xfId="15068" xr:uid="{A9A21AE6-B312-4991-9739-5ADFDAE34C66}"/>
    <cellStyle name="Normal 7 4 2 3 2 7" xfId="4099" xr:uid="{C102413C-8FEF-4D40-933E-3702638B6733}"/>
    <cellStyle name="Normal 7 4 2 3 2 7 2" xfId="8872" xr:uid="{EA41D6F8-913E-4966-A34F-2E0387505A15}"/>
    <cellStyle name="Normal 7 4 2 3 2 7 2 2" xfId="19252" xr:uid="{1E98A5DD-80D7-432B-922E-17A65C89C845}"/>
    <cellStyle name="Normal 7 4 2 3 2 7 3" xfId="11705" xr:uid="{7F139A08-1225-4F51-B75A-DD915D734B23}"/>
    <cellStyle name="Normal 7 4 2 3 2 7 3 2" xfId="22085" xr:uid="{FD6D2266-D976-4DC2-ACE7-23BB555E0D56}"/>
    <cellStyle name="Normal 7 4 2 3 2 7 4" xfId="16419" xr:uid="{3E15CA83-7512-407A-9EF5-1D6F5C6CEF29}"/>
    <cellStyle name="Normal 7 4 2 3 2 8" xfId="5416" xr:uid="{DE81DCA1-8885-4BEF-852E-1027D0916375}"/>
    <cellStyle name="Normal 7 4 2 3 2 8 2" xfId="14713" xr:uid="{CFE9DFE0-EF44-4FBE-8B56-133E5B4BEDD9}"/>
    <cellStyle name="Normal 7 4 2 3 2 9" xfId="7166" xr:uid="{1B4BA926-DEEE-4563-AF66-B8E391B5C91A}"/>
    <cellStyle name="Normal 7 4 2 3 2 9 2" xfId="17546" xr:uid="{DF10D89F-BCCA-4387-80B6-AB7E05C0C1C7}"/>
    <cellStyle name="Normal 7 4 2 3 3" xfId="1401" xr:uid="{00000000-0005-0000-0000-000050070000}"/>
    <cellStyle name="Normal 7 4 2 3 3 10" xfId="25004" xr:uid="{74A6D7E1-902E-4E7E-BB83-92D9A50C5297}"/>
    <cellStyle name="Normal 7 4 2 3 3 11" xfId="12786" xr:uid="{DF1EF04B-825C-4097-B6A5-99B5D581394A}"/>
    <cellStyle name="Normal 7 4 2 3 3 2" xfId="2824" xr:uid="{00000000-0005-0000-0000-00003C080000}"/>
    <cellStyle name="Normal 7 4 2 3 3 2 2" xfId="3436" xr:uid="{00000000-0005-0000-0000-00003D080000}"/>
    <cellStyle name="Normal 7 4 2 3 3 2 2 2" xfId="6490" xr:uid="{01988EE1-718A-4D93-8EA9-01FEC39B7208}"/>
    <cellStyle name="Normal 7 4 2 3 3 2 2 2 2" xfId="27743" xr:uid="{DDDDBCEC-506F-4A4E-8ADA-6C2ED5B7708E}"/>
    <cellStyle name="Normal 7 4 2 3 3 2 2 2 3" xfId="16061" xr:uid="{89BA0241-2803-49ED-BE9F-8943AE6E1206}"/>
    <cellStyle name="Normal 7 4 2 3 3 2 2 3" xfId="8514" xr:uid="{57CC34DA-9FBC-43E8-B8D4-EE855EA529F4}"/>
    <cellStyle name="Normal 7 4 2 3 3 2 2 3 2" xfId="18894" xr:uid="{70373274-7FA2-4375-8681-1D2E5ABC0984}"/>
    <cellStyle name="Normal 7 4 2 3 3 2 2 4" xfId="11347" xr:uid="{96B8BDCB-0773-48FE-B053-58ECC4AE6CA5}"/>
    <cellStyle name="Normal 7 4 2 3 3 2 2 4 2" xfId="21727" xr:uid="{3DD57718-6B56-4187-80A9-86ECE7EB5B36}"/>
    <cellStyle name="Normal 7 4 2 3 3 2 2 5" xfId="25257" xr:uid="{2709D340-B516-41A4-B702-79E3836CB00E}"/>
    <cellStyle name="Normal 7 4 2 3 3 2 2 6" xfId="14016" xr:uid="{FC196B02-C99F-4F05-AF34-81F7EDF26714}"/>
    <cellStyle name="Normal 7 4 2 3 3 2 3" xfId="4365" xr:uid="{044F8DE7-ED5B-44A8-8944-6EEABE281F31}"/>
    <cellStyle name="Normal 7 4 2 3 3 2 3 2" xfId="9136" xr:uid="{9EC70713-1A6D-4A67-AF71-358173D64B51}"/>
    <cellStyle name="Normal 7 4 2 3 3 2 3 2 2" xfId="29179" xr:uid="{E676AA79-59EC-4D99-BA27-D7C7A3D23B77}"/>
    <cellStyle name="Normal 7 4 2 3 3 2 3 2 3" xfId="19516" xr:uid="{93731995-B6CE-4607-83F9-73A445DC8241}"/>
    <cellStyle name="Normal 7 4 2 3 3 2 3 3" xfId="11969" xr:uid="{FD7213D9-84F2-45D8-9669-3B61C7E6F6B6}"/>
    <cellStyle name="Normal 7 4 2 3 3 2 3 3 2" xfId="22349" xr:uid="{41AD50BB-7707-40C2-8171-0850E08E0658}"/>
    <cellStyle name="Normal 7 4 2 3 3 2 3 4" xfId="24559" xr:uid="{98B05C9D-ACE6-429A-BFF4-DE3CDFB4569C}"/>
    <cellStyle name="Normal 7 4 2 3 3 2 3 5" xfId="16683" xr:uid="{73E77EB9-E214-455C-8263-A7ED96CD922A}"/>
    <cellStyle name="Normal 7 4 2 3 3 2 4" xfId="6039" xr:uid="{97B9107C-B400-43A1-94BE-40E8FCF146F7}"/>
    <cellStyle name="Normal 7 4 2 3 3 2 4 2" xfId="26454" xr:uid="{8603C08A-6BAE-48DD-AC36-B7AFF09BD670}"/>
    <cellStyle name="Normal 7 4 2 3 3 2 4 3" xfId="15493" xr:uid="{8C9EFA2E-B869-4243-AA5B-9CDAB3C94349}"/>
    <cellStyle name="Normal 7 4 2 3 3 2 5" xfId="7946" xr:uid="{968E5FC0-D0EB-4CA0-95F7-57CF3055E9F1}"/>
    <cellStyle name="Normal 7 4 2 3 3 2 5 2" xfId="18326" xr:uid="{993F9A40-5237-4F93-A0F2-099B4A3B0164}"/>
    <cellStyle name="Normal 7 4 2 3 3 2 6" xfId="10779" xr:uid="{B31B16F7-43DD-48E9-96C0-21C8479A3D7D}"/>
    <cellStyle name="Normal 7 4 2 3 3 2 6 2" xfId="21159" xr:uid="{36FB3E83-4021-4952-B75D-573410442A6A}"/>
    <cellStyle name="Normal 7 4 2 3 3 2 7" xfId="23930" xr:uid="{6B5F3540-BA25-469E-81B0-2DF3A40D8EB9}"/>
    <cellStyle name="Normal 7 4 2 3 3 2 8" xfId="13296" xr:uid="{732B9084-E958-4E44-B824-C9EA722BEF3B}"/>
    <cellStyle name="Normal 7 4 2 3 3 3" xfId="3437" xr:uid="{00000000-0005-0000-0000-00003E080000}"/>
    <cellStyle name="Normal 7 4 2 3 3 3 2" xfId="4577" xr:uid="{1DE9A599-11DA-4A6B-B5D2-21E553D70940}"/>
    <cellStyle name="Normal 7 4 2 3 3 3 2 2" xfId="9348" xr:uid="{49E7BF0F-4AAC-4702-AD80-471A65E7758E}"/>
    <cellStyle name="Normal 7 4 2 3 3 3 2 2 2" xfId="29320" xr:uid="{3B0DCB07-3523-46FB-9843-9AE8184E369C}"/>
    <cellStyle name="Normal 7 4 2 3 3 3 2 2 3" xfId="19728" xr:uid="{AD2E44D6-2FBD-4923-88D1-488B7DA0CCDE}"/>
    <cellStyle name="Normal 7 4 2 3 3 3 2 3" xfId="12181" xr:uid="{35C721A0-2FB9-46B8-A96C-0ACB99ED22D6}"/>
    <cellStyle name="Normal 7 4 2 3 3 3 2 3 2" xfId="22561" xr:uid="{4B4D8D67-3A9A-4762-B45E-9A02DE558232}"/>
    <cellStyle name="Normal 7 4 2 3 3 3 2 4" xfId="25151" xr:uid="{0CB06BCC-FE1E-4396-84B4-96541123C57E}"/>
    <cellStyle name="Normal 7 4 2 3 3 3 2 5" xfId="16895" xr:uid="{5669AC14-9F07-49DE-8DB0-48D0A5DCE652}"/>
    <cellStyle name="Normal 7 4 2 3 3 3 3" xfId="6491" xr:uid="{6E004533-E227-4A58-982A-FC863249EA28}"/>
    <cellStyle name="Normal 7 4 2 3 3 3 3 2" xfId="27090" xr:uid="{C7D07C9F-5701-46BE-A5D6-5D77DCF51F32}"/>
    <cellStyle name="Normal 7 4 2 3 3 3 3 3" xfId="16062" xr:uid="{8BEB9FAD-E7A7-4220-BF00-42F898B98964}"/>
    <cellStyle name="Normal 7 4 2 3 3 3 4" xfId="8515" xr:uid="{FC7C918C-5F82-4FD3-BB2C-2A53357A39F8}"/>
    <cellStyle name="Normal 7 4 2 3 3 3 4 2" xfId="18895" xr:uid="{8CABCAA1-2F74-4979-9477-FD78D1234EE4}"/>
    <cellStyle name="Normal 7 4 2 3 3 3 5" xfId="11348" xr:uid="{925745D4-0F3C-4630-9E3A-01AA31B7C960}"/>
    <cellStyle name="Normal 7 4 2 3 3 3 5 2" xfId="21728" xr:uid="{2F7FDD73-9CF4-4B93-972F-C3131E21665D}"/>
    <cellStyle name="Normal 7 4 2 3 3 3 6" xfId="22707" xr:uid="{F47530FB-C22E-481F-B2EB-AB0C7C194DCE}"/>
    <cellStyle name="Normal 7 4 2 3 3 3 7" xfId="14017" xr:uid="{3F06C1D1-5B71-4E2B-B2C2-FA72A14FBE59}"/>
    <cellStyle name="Normal 7 4 2 3 3 4" xfId="3435" xr:uid="{00000000-0005-0000-0000-00003F080000}"/>
    <cellStyle name="Normal 7 4 2 3 3 4 2" xfId="6489" xr:uid="{FE52D829-CEA9-43C9-9D05-BBE66D0237DF}"/>
    <cellStyle name="Normal 7 4 2 3 3 4 2 2" xfId="27046" xr:uid="{BB9D64A2-FF5A-434D-A24C-5D893C99AFCB}"/>
    <cellStyle name="Normal 7 4 2 3 3 4 2 3" xfId="16060" xr:uid="{5CBC3A4C-9AB1-4197-9072-4BE3E22218D5}"/>
    <cellStyle name="Normal 7 4 2 3 3 4 3" xfId="8513" xr:uid="{95B1BDFE-76EF-48D5-AE18-97DF9EAC4EF1}"/>
    <cellStyle name="Normal 7 4 2 3 3 4 3 2" xfId="18893" xr:uid="{E65410F0-F8B8-44EE-A42E-4231B11984F9}"/>
    <cellStyle name="Normal 7 4 2 3 3 4 4" xfId="11346" xr:uid="{FFCBB6BC-06D1-4F6E-B3AD-2CAE67AF6682}"/>
    <cellStyle name="Normal 7 4 2 3 3 4 4 2" xfId="21726" xr:uid="{6D36AA51-6251-47A6-BEA6-E61346442579}"/>
    <cellStyle name="Normal 7 4 2 3 3 4 5" xfId="23529" xr:uid="{CA63C1D9-529A-4458-A521-F58739AAC9A2}"/>
    <cellStyle name="Normal 7 4 2 3 3 4 6" xfId="14015" xr:uid="{34CE9732-A922-4B0C-813D-1BA3CCDE518D}"/>
    <cellStyle name="Normal 7 4 2 3 3 5" xfId="2640" xr:uid="{00000000-0005-0000-0000-000040080000}"/>
    <cellStyle name="Normal 7 4 2 3 3 5 2" xfId="5901" xr:uid="{06DEE614-DB1E-40C6-98B8-655A5BC840AD}"/>
    <cellStyle name="Normal 7 4 2 3 3 5 2 2" xfId="28084" xr:uid="{E73C0A48-5010-4AF4-BFF8-2779B38CAAE9}"/>
    <cellStyle name="Normal 7 4 2 3 3 5 2 3" xfId="15311" xr:uid="{CD10D29B-1BB9-4033-A72C-20650EA7939B}"/>
    <cellStyle name="Normal 7 4 2 3 3 5 3" xfId="7764" xr:uid="{AAF63A09-5ED6-4AC6-B134-9B9A07206138}"/>
    <cellStyle name="Normal 7 4 2 3 3 5 3 2" xfId="18144" xr:uid="{C28E0031-6504-4AF1-8743-859347CDA388}"/>
    <cellStyle name="Normal 7 4 2 3 3 5 4" xfId="10597" xr:uid="{10CF1869-835D-47E8-8557-5FB1FB45379C}"/>
    <cellStyle name="Normal 7 4 2 3 3 5 4 2" xfId="20977" xr:uid="{02BFD86F-D7FB-4B45-AD29-59895ECBED70}"/>
    <cellStyle name="Normal 7 4 2 3 3 5 5" xfId="24391" xr:uid="{3642CC08-061D-412D-B772-B9BBC8C52747}"/>
    <cellStyle name="Normal 7 4 2 3 3 5 6" xfId="13028" xr:uid="{F2805A81-7243-41C4-92ED-D905A26F3587}"/>
    <cellStyle name="Normal 7 4 2 3 3 6" xfId="4215" xr:uid="{2B11B9DA-3A35-4419-B17F-06112D4DA6AE}"/>
    <cellStyle name="Normal 7 4 2 3 3 6 2" xfId="8986" xr:uid="{55144603-3E18-4EA5-90FC-CC93302FD65D}"/>
    <cellStyle name="Normal 7 4 2 3 3 6 2 2" xfId="19366" xr:uid="{7E7540F5-7CC3-4663-A2BB-5954148FA671}"/>
    <cellStyle name="Normal 7 4 2 3 3 6 3" xfId="11819" xr:uid="{848B8CAE-D016-4566-9EB8-B0DB71A665C1}"/>
    <cellStyle name="Normal 7 4 2 3 3 6 3 2" xfId="22199" xr:uid="{A73647F4-93CF-430B-B492-4A6BD9BE71CC}"/>
    <cellStyle name="Normal 7 4 2 3 3 6 4" xfId="22747" xr:uid="{1023BC0F-D3FA-4D97-B691-C203FC4AE763}"/>
    <cellStyle name="Normal 7 4 2 3 3 6 5" xfId="16533" xr:uid="{45CFAB6B-5A5A-4FBC-A74B-53002E84D396}"/>
    <cellStyle name="Normal 7 4 2 3 3 7" xfId="5418" xr:uid="{35CB26D5-D276-425C-BAEA-79EE79A1F237}"/>
    <cellStyle name="Normal 7 4 2 3 3 7 2" xfId="14715" xr:uid="{33CBB5DD-991C-4EF6-BD53-3DB90CCF121C}"/>
    <cellStyle name="Normal 7 4 2 3 3 8" xfId="7168" xr:uid="{AC6F9BAC-8D75-4682-834E-C6C99FF0AE1D}"/>
    <cellStyle name="Normal 7 4 2 3 3 8 2" xfId="17548" xr:uid="{C320B0C3-2ADA-4F75-B0F5-3D83AFF2FB73}"/>
    <cellStyle name="Normal 7 4 2 3 3 9" xfId="10001" xr:uid="{DE4E08E6-0590-4940-A5A1-118E1F7254D1}"/>
    <cellStyle name="Normal 7 4 2 3 3 9 2" xfId="20381" xr:uid="{EAAF0476-701F-43F9-935E-525B6C9B205C}"/>
    <cellStyle name="Normal 7 4 2 3 4" xfId="1402" xr:uid="{00000000-0005-0000-0000-000051070000}"/>
    <cellStyle name="Normal 7 4 2 3 4 2" xfId="3438" xr:uid="{00000000-0005-0000-0000-000042080000}"/>
    <cellStyle name="Normal 7 4 2 3 4 2 2" xfId="6492" xr:uid="{6B211D80-0DCD-44B2-BE9D-58814ECC93F8}"/>
    <cellStyle name="Normal 7 4 2 3 4 2 2 2" xfId="26408" xr:uid="{105A0BFE-232B-4E6F-9EFD-C683CCCE8D3D}"/>
    <cellStyle name="Normal 7 4 2 3 4 2 2 3" xfId="16063" xr:uid="{0853C75B-EACD-4A0D-B8A4-3BB768EA7535}"/>
    <cellStyle name="Normal 7 4 2 3 4 2 3" xfId="8516" xr:uid="{C5E36588-58E5-4EDA-B035-E11519CAF348}"/>
    <cellStyle name="Normal 7 4 2 3 4 2 3 2" xfId="18896" xr:uid="{4B35EC2E-817E-4379-9348-55F7384F7A7A}"/>
    <cellStyle name="Normal 7 4 2 3 4 2 4" xfId="11349" xr:uid="{D795733E-893B-43A1-9D31-A3FD808972AA}"/>
    <cellStyle name="Normal 7 4 2 3 4 2 4 2" xfId="21729" xr:uid="{2B197E8E-C719-42DD-80FA-C4863AF729E3}"/>
    <cellStyle name="Normal 7 4 2 3 4 2 5" xfId="23233" xr:uid="{B2433BA5-93B2-48C3-8C0E-A022BC6B3F0A}"/>
    <cellStyle name="Normal 7 4 2 3 4 2 6" xfId="14018" xr:uid="{ECBC3F6B-B96E-4288-8DBF-45F6589C947D}"/>
    <cellStyle name="Normal 7 4 2 3 4 3" xfId="4363" xr:uid="{B22B2C28-8B7E-4D9A-BB80-121388E1EADB}"/>
    <cellStyle name="Normal 7 4 2 3 4 3 2" xfId="9134" xr:uid="{5B75D42C-5855-4C09-BEF3-B16F1CBAB7EF}"/>
    <cellStyle name="Normal 7 4 2 3 4 3 2 2" xfId="29177" xr:uid="{D601270E-C94E-4453-8AEC-A0E2E3E7B2DD}"/>
    <cellStyle name="Normal 7 4 2 3 4 3 2 3" xfId="19514" xr:uid="{38CD3105-4B2E-4FDD-A5F6-05B6BDEBF0E9}"/>
    <cellStyle name="Normal 7 4 2 3 4 3 3" xfId="11967" xr:uid="{07E7D6A9-7F3B-4D4E-99DA-E2D69A5D965E}"/>
    <cellStyle name="Normal 7 4 2 3 4 3 3 2" xfId="22347" xr:uid="{A733B062-B38B-4F97-8EB3-53E8DB504F27}"/>
    <cellStyle name="Normal 7 4 2 3 4 3 4" xfId="23167" xr:uid="{8077C8A8-E37E-4916-99C0-B66DCD9059A0}"/>
    <cellStyle name="Normal 7 4 2 3 4 3 5" xfId="16681" xr:uid="{27FA9808-82E3-4143-9A84-50137F7EE0A4}"/>
    <cellStyle name="Normal 7 4 2 3 4 4" xfId="5419" xr:uid="{1CCA2808-F3D0-43BE-BE99-EB7EE5FA592C}"/>
    <cellStyle name="Normal 7 4 2 3 4 4 2" xfId="27407" xr:uid="{546EEC58-C751-4718-B1A5-0437D059B702}"/>
    <cellStyle name="Normal 7 4 2 3 4 4 3" xfId="14716" xr:uid="{3AEDFBEE-A180-493C-B1DF-3CB2C9B06A58}"/>
    <cellStyle name="Normal 7 4 2 3 4 5" xfId="7169" xr:uid="{3AE37D08-FF7A-4EAD-B0AC-1357A731F114}"/>
    <cellStyle name="Normal 7 4 2 3 4 5 2" xfId="17549" xr:uid="{815136FD-09BE-4716-8114-FC0E2378FBE7}"/>
    <cellStyle name="Normal 7 4 2 3 4 6" xfId="10002" xr:uid="{CF8D9611-3354-4D0A-B242-9C205EA5DAED}"/>
    <cellStyle name="Normal 7 4 2 3 4 6 2" xfId="20382" xr:uid="{56A197B3-D2B5-430A-8BDC-862329EFB3C6}"/>
    <cellStyle name="Normal 7 4 2 3 4 7" xfId="25146" xr:uid="{42C3A5EB-114C-451B-90D0-B1C48D26644D}"/>
    <cellStyle name="Normal 7 4 2 3 4 8" xfId="13294" xr:uid="{66E7FE57-C50F-473F-A48E-83E2AAFD69B6}"/>
    <cellStyle name="Normal 7 4 2 3 5" xfId="3439" xr:uid="{00000000-0005-0000-0000-000043080000}"/>
    <cellStyle name="Normal 7 4 2 3 5 2" xfId="4578" xr:uid="{8D41DCDF-9867-4A7F-9391-7F4DE0309B96}"/>
    <cellStyle name="Normal 7 4 2 3 5 2 2" xfId="9349" xr:uid="{394D0FF3-3020-43A5-B7E3-326A51684203}"/>
    <cellStyle name="Normal 7 4 2 3 5 2 2 2" xfId="29321" xr:uid="{8876C79D-FF2C-4A1F-BC0C-11645524FAFF}"/>
    <cellStyle name="Normal 7 4 2 3 5 2 2 3" xfId="19729" xr:uid="{859E6A7D-14EE-45E3-8CA4-EBA984483543}"/>
    <cellStyle name="Normal 7 4 2 3 5 2 3" xfId="12182" xr:uid="{0A929E14-F3C2-4BC2-B93F-36482BBA9C07}"/>
    <cellStyle name="Normal 7 4 2 3 5 2 3 2" xfId="22562" xr:uid="{56FC7E13-67D6-44D1-A502-931184BA5298}"/>
    <cellStyle name="Normal 7 4 2 3 5 2 4" xfId="22797" xr:uid="{DF4B6DC9-CDB8-4A61-977F-D668ECD7A265}"/>
    <cellStyle name="Normal 7 4 2 3 5 2 5" xfId="16896" xr:uid="{5EEF3B0A-42C2-4CCE-B7E6-6FC59218785A}"/>
    <cellStyle name="Normal 7 4 2 3 5 3" xfId="6493" xr:uid="{E64F39CB-9B25-44E1-9DAA-51A89B2615E2}"/>
    <cellStyle name="Normal 7 4 2 3 5 3 2" xfId="26952" xr:uid="{73A7E2FD-9F60-45BE-B5F3-8EFD0A60A280}"/>
    <cellStyle name="Normal 7 4 2 3 5 3 3" xfId="16064" xr:uid="{FD54B8D9-1ACF-4D0A-81FC-B6C623754D97}"/>
    <cellStyle name="Normal 7 4 2 3 5 4" xfId="8517" xr:uid="{F3A3247E-1F8B-4CF6-8C0D-421FDFA5BBAD}"/>
    <cellStyle name="Normal 7 4 2 3 5 4 2" xfId="18897" xr:uid="{BE9CB8BE-3158-4E13-9692-25B98293D676}"/>
    <cellStyle name="Normal 7 4 2 3 5 5" xfId="11350" xr:uid="{9F13FFA7-DB84-4346-BFF7-B01B3F23E21E}"/>
    <cellStyle name="Normal 7 4 2 3 5 5 2" xfId="21730" xr:uid="{3CA28E00-BC65-4934-BF57-8354A2966191}"/>
    <cellStyle name="Normal 7 4 2 3 5 6" xfId="25511" xr:uid="{C46F287D-3C82-4069-AD2C-BEFBDD3A6D7B}"/>
    <cellStyle name="Normal 7 4 2 3 5 7" xfId="14019" xr:uid="{5B6BC0C1-901D-4342-9972-37A67B926C80}"/>
    <cellStyle name="Normal 7 4 2 3 6" xfId="2988" xr:uid="{00000000-0005-0000-0000-000044080000}"/>
    <cellStyle name="Normal 7 4 2 3 6 2" xfId="6137" xr:uid="{01E3796D-D798-48FE-9C0C-E4A00DDA0B07}"/>
    <cellStyle name="Normal 7 4 2 3 6 2 2" xfId="28500" xr:uid="{B49D196C-F27B-4945-A279-8C8D3D7969FE}"/>
    <cellStyle name="Normal 7 4 2 3 6 2 3" xfId="15615" xr:uid="{FFE3F257-7A6B-4386-A5EE-044B6274A04B}"/>
    <cellStyle name="Normal 7 4 2 3 6 3" xfId="8068" xr:uid="{5CDCC030-ED7E-404A-8EB4-4195BA0A9905}"/>
    <cellStyle name="Normal 7 4 2 3 6 3 2" xfId="18448" xr:uid="{6728291F-1EA2-414E-99AC-C1AF79F89D77}"/>
    <cellStyle name="Normal 7 4 2 3 6 4" xfId="10901" xr:uid="{28123847-7C3C-45B0-86FE-4A2C73DDAB30}"/>
    <cellStyle name="Normal 7 4 2 3 6 4 2" xfId="21281" xr:uid="{0B46FCF6-E7D4-4F9A-AFAB-7EC8AAEA7E70}"/>
    <cellStyle name="Normal 7 4 2 3 6 5" xfId="23160" xr:uid="{1AAEDB47-B1A5-420D-B674-153C8B07D0D6}"/>
    <cellStyle name="Normal 7 4 2 3 6 6" xfId="13484" xr:uid="{1ADD431F-70F2-44A6-81E0-DAA66D789110}"/>
    <cellStyle name="Normal 7 4 2 3 7" xfId="2478" xr:uid="{00000000-0005-0000-0000-000045080000}"/>
    <cellStyle name="Normal 7 4 2 3 7 2" xfId="5765" xr:uid="{0F3E1F4B-AB2E-4AE5-8439-F1D7EF399285}"/>
    <cellStyle name="Normal 7 4 2 3 7 2 2" xfId="26815" xr:uid="{75FF0B01-19AC-4C89-8180-56355C6ECBA7}"/>
    <cellStyle name="Normal 7 4 2 3 7 2 3" xfId="15149" xr:uid="{74D3FD33-3603-4E3B-B24D-B6ED820152BA}"/>
    <cellStyle name="Normal 7 4 2 3 7 3" xfId="7602" xr:uid="{0FEB3F89-9078-4CB6-AE8F-29C654BECED4}"/>
    <cellStyle name="Normal 7 4 2 3 7 3 2" xfId="17982" xr:uid="{F9474757-1AD0-4A3D-9E5A-1CE831E8B1EB}"/>
    <cellStyle name="Normal 7 4 2 3 7 4" xfId="10435" xr:uid="{278F2BDF-7C69-42C3-8BB8-878886F0C70A}"/>
    <cellStyle name="Normal 7 4 2 3 7 4 2" xfId="20815" xr:uid="{645EA7CB-4B75-499B-A8FD-2B0785300611}"/>
    <cellStyle name="Normal 7 4 2 3 7 5" xfId="24652" xr:uid="{14B94698-E5C2-4A3C-8A3D-2190C517C682}"/>
    <cellStyle name="Normal 7 4 2 3 7 6" xfId="12865" xr:uid="{0395CA8B-9539-4DD3-94A5-4F953090C76C}"/>
    <cellStyle name="Normal 7 4 2 3 8" xfId="2232" xr:uid="{00000000-0005-0000-0000-000034080000}"/>
    <cellStyle name="Normal 7 4 2 3 8 2" xfId="7358" xr:uid="{ABAE7B4A-5509-467D-9412-919A82B4558E}"/>
    <cellStyle name="Normal 7 4 2 3 8 2 2" xfId="17738" xr:uid="{9D2221FC-A8E9-49F3-BB92-D516393964F2}"/>
    <cellStyle name="Normal 7 4 2 3 8 3" xfId="10191" xr:uid="{042DD87E-6450-4539-81F7-DD2736D6138A}"/>
    <cellStyle name="Normal 7 4 2 3 8 3 2" xfId="20571" xr:uid="{3074D180-A790-43CA-8AF6-F0EB8702F7F8}"/>
    <cellStyle name="Normal 7 4 2 3 8 4" xfId="24952" xr:uid="{61479AF8-0B85-4185-A702-0CA42A33AD86}"/>
    <cellStyle name="Normal 7 4 2 3 8 5" xfId="14905" xr:uid="{91989871-B108-4928-9C4D-6CEAB55A48F6}"/>
    <cellStyle name="Normal 7 4 2 3 9" xfId="4063" xr:uid="{FFCED617-206A-483C-934D-7BCD0DED1567}"/>
    <cellStyle name="Normal 7 4 2 3 9 2" xfId="8842" xr:uid="{559A6206-591B-46D5-A69A-CA6C5CB41531}"/>
    <cellStyle name="Normal 7 4 2 3 9 2 2" xfId="19222" xr:uid="{E5B720D8-CE51-4AD5-8877-519B75180EE1}"/>
    <cellStyle name="Normal 7 4 2 3 9 3" xfId="11675" xr:uid="{A2219D8D-D89A-47FF-8831-7EA7854031E1}"/>
    <cellStyle name="Normal 7 4 2 3 9 3 2" xfId="22055" xr:uid="{93530434-315F-4A5C-80CC-1E41AE188AAE}"/>
    <cellStyle name="Normal 7 4 2 3 9 4" xfId="16389" xr:uid="{14217679-016B-4408-8BFC-3F2123797ADE}"/>
    <cellStyle name="Normal 7 4 2 4" xfId="1403" xr:uid="{00000000-0005-0000-0000-000052070000}"/>
    <cellStyle name="Normal 7 4 2 4 10" xfId="7170" xr:uid="{B931BC08-D4DA-4743-8933-B44C8A7C2202}"/>
    <cellStyle name="Normal 7 4 2 4 10 2" xfId="17550" xr:uid="{D2F57CD4-372B-451D-ABEE-23E915F629F6}"/>
    <cellStyle name="Normal 7 4 2 4 11" xfId="10003" xr:uid="{02A2C318-68A2-4898-A3B9-5149781E387B}"/>
    <cellStyle name="Normal 7 4 2 4 11 2" xfId="20383" xr:uid="{FE7ADACE-F28A-4BE5-9CA1-2A9B4122D6E0}"/>
    <cellStyle name="Normal 7 4 2 4 12" xfId="25145" xr:uid="{810F2310-A9E5-4F5B-AF0B-88D7042AB924}"/>
    <cellStyle name="Normal 7 4 2 4 13" xfId="12443" xr:uid="{17E98E0C-4EAB-4941-B071-E713A1D6DFFE}"/>
    <cellStyle name="Normal 7 4 2 4 2" xfId="1404" xr:uid="{00000000-0005-0000-0000-000053070000}"/>
    <cellStyle name="Normal 7 4 2 4 2 10" xfId="10004" xr:uid="{1645BABD-3E68-4A2C-9FE0-C3BD3BDE9EE2}"/>
    <cellStyle name="Normal 7 4 2 4 2 10 2" xfId="20384" xr:uid="{2E2ABC91-4A6F-4231-B91E-F2E4A7D3E3A3}"/>
    <cellStyle name="Normal 7 4 2 4 2 11" xfId="25584" xr:uid="{C2DE54F0-1EB7-42DA-A420-A65F2BAFE32B}"/>
    <cellStyle name="Normal 7 4 2 4 2 12" xfId="12629" xr:uid="{3C5934F1-5D4C-4ED1-8E3F-757D1B63E7DC}"/>
    <cellStyle name="Normal 7 4 2 4 2 2" xfId="1405" xr:uid="{00000000-0005-0000-0000-000054070000}"/>
    <cellStyle name="Normal 7 4 2 4 2 2 2" xfId="3441" xr:uid="{00000000-0005-0000-0000-000049080000}"/>
    <cellStyle name="Normal 7 4 2 4 2 2 2 2" xfId="6495" xr:uid="{E8C9FC17-B5BD-46DE-A7CB-10285394DB4C}"/>
    <cellStyle name="Normal 7 4 2 4 2 2 2 2 2" xfId="28497" xr:uid="{6128ADAE-DDCF-46E9-B274-0FC7BF54E073}"/>
    <cellStyle name="Normal 7 4 2 4 2 2 2 2 3" xfId="26056" xr:uid="{F0A1874E-C620-486D-8060-5D7C6C2C338C}"/>
    <cellStyle name="Normal 7 4 2 4 2 2 2 2 4" xfId="16066" xr:uid="{A132EF9A-BCC6-47CE-9940-19AB1B9EE32D}"/>
    <cellStyle name="Normal 7 4 2 4 2 2 2 3" xfId="8519" xr:uid="{70345AB6-28FA-4A6B-8776-0BA46C129244}"/>
    <cellStyle name="Normal 7 4 2 4 2 2 2 3 2" xfId="28935" xr:uid="{9EFB8EE6-788C-4595-A058-72D87940C73C}"/>
    <cellStyle name="Normal 7 4 2 4 2 2 2 3 3" xfId="18899" xr:uid="{1D88C5AC-56EB-4E83-A35F-070EB8EADD6C}"/>
    <cellStyle name="Normal 7 4 2 4 2 2 2 4" xfId="11352" xr:uid="{AC20873F-D2B4-4F5D-83AD-FF482A6C530B}"/>
    <cellStyle name="Normal 7 4 2 4 2 2 2 4 2" xfId="21732" xr:uid="{3238790B-5B1A-48D6-ABED-E347715489F3}"/>
    <cellStyle name="Normal 7 4 2 4 2 2 2 5" xfId="25262" xr:uid="{10019D3C-0701-4C06-9468-8695FB682D51}"/>
    <cellStyle name="Normal 7 4 2 4 2 2 2 6" xfId="14021" xr:uid="{E7C9B11C-99D1-41A5-80CD-C69707957650}"/>
    <cellStyle name="Normal 7 4 2 4 2 2 3" xfId="4366" xr:uid="{AAAEB657-D454-4295-AD7A-18F093B61451}"/>
    <cellStyle name="Normal 7 4 2 4 2 2 3 2" xfId="9137" xr:uid="{E9C25ECD-8D03-4F99-8FEA-D1B20A035017}"/>
    <cellStyle name="Normal 7 4 2 4 2 2 3 2 2" xfId="29180" xr:uid="{1E2F13CE-BB14-4AE9-9D02-823BA19C5333}"/>
    <cellStyle name="Normal 7 4 2 4 2 2 3 2 3" xfId="19517" xr:uid="{F1227117-9D3D-49C9-9A12-FA2559C8851E}"/>
    <cellStyle name="Normal 7 4 2 4 2 2 3 3" xfId="11970" xr:uid="{8CBFE4FB-0706-4030-9D52-7E0E3C598942}"/>
    <cellStyle name="Normal 7 4 2 4 2 2 3 3 2" xfId="22350" xr:uid="{03A447AF-7168-41C3-8583-196053D85370}"/>
    <cellStyle name="Normal 7 4 2 4 2 2 3 4" xfId="24443" xr:uid="{63BBBCFA-5B6B-4D4F-B11E-66772F893E60}"/>
    <cellStyle name="Normal 7 4 2 4 2 2 3 5" xfId="16684" xr:uid="{EC6CF39E-538C-4150-9DC0-9DC18579863C}"/>
    <cellStyle name="Normal 7 4 2 4 2 2 4" xfId="5422" xr:uid="{A49531EF-9E07-48B3-A00B-F9C45AAB621D}"/>
    <cellStyle name="Normal 7 4 2 4 2 2 4 2" xfId="27871" xr:uid="{0284E31A-A0AE-4136-B002-88D0E48ED855}"/>
    <cellStyle name="Normal 7 4 2 4 2 2 4 3" xfId="14719" xr:uid="{3FBA4BA8-E898-47A2-87CB-B0C816B568B1}"/>
    <cellStyle name="Normal 7 4 2 4 2 2 5" xfId="7172" xr:uid="{B71CDECA-3C7C-4478-B8B8-709B814A9314}"/>
    <cellStyle name="Normal 7 4 2 4 2 2 5 2" xfId="17552" xr:uid="{2CAD84AB-C5E0-42CA-868B-31FD631168BD}"/>
    <cellStyle name="Normal 7 4 2 4 2 2 6" xfId="10005" xr:uid="{95FCDA98-9992-470E-AB8C-B0FB05056341}"/>
    <cellStyle name="Normal 7 4 2 4 2 2 6 2" xfId="20385" xr:uid="{6B8F8F77-21D3-4083-86B9-922B1B8F4454}"/>
    <cellStyle name="Normal 7 4 2 4 2 2 7" xfId="25393" xr:uid="{19780167-0E7D-40DE-8011-0AEF26FE54F6}"/>
    <cellStyle name="Normal 7 4 2 4 2 2 8" xfId="13298" xr:uid="{8ACA14C7-1070-4824-BFA2-14F062EEFC52}"/>
    <cellStyle name="Normal 7 4 2 4 2 3" xfId="3442" xr:uid="{00000000-0005-0000-0000-00004A080000}"/>
    <cellStyle name="Normal 7 4 2 4 2 3 2" xfId="4579" xr:uid="{CCB6D9DF-D0CD-410E-A00E-4015EECB64E3}"/>
    <cellStyle name="Normal 7 4 2 4 2 3 2 2" xfId="9350" xr:uid="{DCC4F88B-7732-4D33-AB0A-ACD57DDEFD07}"/>
    <cellStyle name="Normal 7 4 2 4 2 3 2 2 2" xfId="29322" xr:uid="{EAEDB75C-7A44-4BAC-809D-8A82933E7BAA}"/>
    <cellStyle name="Normal 7 4 2 4 2 3 2 2 3" xfId="19730" xr:uid="{C4944783-D8FE-4DB4-9BA3-1E82BC34A028}"/>
    <cellStyle name="Normal 7 4 2 4 2 3 2 3" xfId="12183" xr:uid="{63CFBB8E-16F7-4C1A-AB42-20FA8D1C2393}"/>
    <cellStyle name="Normal 7 4 2 4 2 3 2 3 2" xfId="22563" xr:uid="{DA11D50E-5310-4C95-BB1C-20F4BEC4F76C}"/>
    <cellStyle name="Normal 7 4 2 4 2 3 2 4" xfId="24892" xr:uid="{EFEA5569-7CF3-474B-9905-D0D2DC77FBF8}"/>
    <cellStyle name="Normal 7 4 2 4 2 3 2 5" xfId="16897" xr:uid="{0E5F3F5E-2569-480A-BD19-2D210D3EFEF1}"/>
    <cellStyle name="Normal 7 4 2 4 2 3 3" xfId="6496" xr:uid="{FC48F7E8-8C0B-4B98-920B-2B0286FFE23E}"/>
    <cellStyle name="Normal 7 4 2 4 2 3 3 2" xfId="26404" xr:uid="{8B57975D-7B57-431F-AFA0-EBA90D5B2B6C}"/>
    <cellStyle name="Normal 7 4 2 4 2 3 3 3" xfId="16067" xr:uid="{2A7D4FCE-1B9E-4852-AC0F-593CFCD45E82}"/>
    <cellStyle name="Normal 7 4 2 4 2 3 4" xfId="8520" xr:uid="{D1D8E662-D92E-4D4B-94D1-4C0F3D9F39C7}"/>
    <cellStyle name="Normal 7 4 2 4 2 3 4 2" xfId="18900" xr:uid="{176AC416-85F2-4EA1-98E9-D00E0F615140}"/>
    <cellStyle name="Normal 7 4 2 4 2 3 5" xfId="11353" xr:uid="{A3A31C55-FA9D-4957-AC49-F573427A00BD}"/>
    <cellStyle name="Normal 7 4 2 4 2 3 5 2" xfId="21733" xr:uid="{4208DEC8-C6B4-4F37-AE56-6E605E8F1340}"/>
    <cellStyle name="Normal 7 4 2 4 2 3 6" xfId="22903" xr:uid="{E79FD255-219F-431F-B3E1-304FCA6F2C15}"/>
    <cellStyle name="Normal 7 4 2 4 2 3 7" xfId="14022" xr:uid="{66C257AD-4F3F-4013-A144-D476057269C4}"/>
    <cellStyle name="Normal 7 4 2 4 2 4" xfId="3440" xr:uid="{00000000-0005-0000-0000-00004B080000}"/>
    <cellStyle name="Normal 7 4 2 4 2 4 2" xfId="6494" xr:uid="{8BFE9F11-3954-4689-A786-FF2F9CA2A262}"/>
    <cellStyle name="Normal 7 4 2 4 2 4 2 2" xfId="28689" xr:uid="{ABA22034-8D3B-4C73-BE6F-D2077FE629EA}"/>
    <cellStyle name="Normal 7 4 2 4 2 4 2 3" xfId="16065" xr:uid="{2A6EF921-F2BD-45E7-A868-1589E9226A65}"/>
    <cellStyle name="Normal 7 4 2 4 2 4 3" xfId="8518" xr:uid="{DCCF92C3-CC7E-4C8F-AEDD-59D0FF0D089E}"/>
    <cellStyle name="Normal 7 4 2 4 2 4 3 2" xfId="18898" xr:uid="{705A7120-817A-4C9A-BBCD-AACCFACFC8FC}"/>
    <cellStyle name="Normal 7 4 2 4 2 4 4" xfId="11351" xr:uid="{D3544EA9-18B3-4A20-9D02-82043860A9CE}"/>
    <cellStyle name="Normal 7 4 2 4 2 4 4 2" xfId="21731" xr:uid="{62695414-01F9-4B16-BCA5-61906A892137}"/>
    <cellStyle name="Normal 7 4 2 4 2 4 5" xfId="23195" xr:uid="{48CCD019-64F1-476C-B343-2B3A06260B3B}"/>
    <cellStyle name="Normal 7 4 2 4 2 4 6" xfId="14020" xr:uid="{C34C3CA7-8B84-48A6-9B55-231CA1F929A4}"/>
    <cellStyle name="Normal 7 4 2 4 2 5" xfId="2621" xr:uid="{00000000-0005-0000-0000-00004C080000}"/>
    <cellStyle name="Normal 7 4 2 4 2 5 2" xfId="5882" xr:uid="{162F9534-4603-4EE7-BCC8-40DE9EB70162}"/>
    <cellStyle name="Normal 7 4 2 4 2 5 2 2" xfId="28452" xr:uid="{432BB97B-CC7F-4191-B8E3-A032AAD42965}"/>
    <cellStyle name="Normal 7 4 2 4 2 5 2 3" xfId="15292" xr:uid="{DC5DDE3B-36F3-4DB0-B0DA-D7BC83D2CD80}"/>
    <cellStyle name="Normal 7 4 2 4 2 5 3" xfId="7745" xr:uid="{8E2B9F89-271A-4C79-A763-2730A62961D8}"/>
    <cellStyle name="Normal 7 4 2 4 2 5 3 2" xfId="18125" xr:uid="{49C4C12B-032E-451E-A41E-E0B0DC138CE7}"/>
    <cellStyle name="Normal 7 4 2 4 2 5 4" xfId="10578" xr:uid="{A375E6AF-717E-4EF7-89CA-4CEAE9232747}"/>
    <cellStyle name="Normal 7 4 2 4 2 5 4 2" xfId="20958" xr:uid="{E3B04979-6F30-4D1B-8080-ADDFE1C047E3}"/>
    <cellStyle name="Normal 7 4 2 4 2 5 5" xfId="23958" xr:uid="{7B1FEF56-7F74-4BF5-AE76-88645295563C}"/>
    <cellStyle name="Normal 7 4 2 4 2 5 6" xfId="13008" xr:uid="{16D03AE3-FE86-45E0-ADF6-CAA03FDB5F2B}"/>
    <cellStyle name="Normal 7 4 2 4 2 6" xfId="2396" xr:uid="{00000000-0005-0000-0000-000047080000}"/>
    <cellStyle name="Normal 7 4 2 4 2 6 2" xfId="7522" xr:uid="{A76C84AC-D7FA-4E67-9B80-783C24274E18}"/>
    <cellStyle name="Normal 7 4 2 4 2 6 2 2" xfId="17902" xr:uid="{7735C72A-AB3A-44DB-B9CF-A60B23D5E96A}"/>
    <cellStyle name="Normal 7 4 2 4 2 6 3" xfId="10355" xr:uid="{9B054F36-4AFC-4E50-95A8-8DE63B3958E8}"/>
    <cellStyle name="Normal 7 4 2 4 2 6 3 2" xfId="20735" xr:uid="{EB380360-1AFA-4882-9966-DAE9B36363C1}"/>
    <cellStyle name="Normal 7 4 2 4 2 6 4" xfId="25488" xr:uid="{09B3EF65-0309-4500-B88F-8E69AE4097C5}"/>
    <cellStyle name="Normal 7 4 2 4 2 6 5" xfId="15069" xr:uid="{A5C5DB98-FDCA-4207-B138-48665FC4E7B5}"/>
    <cellStyle name="Normal 7 4 2 4 2 7" xfId="4100" xr:uid="{A615A8D1-6A36-46E2-847B-4878C02125FD}"/>
    <cellStyle name="Normal 7 4 2 4 2 7 2" xfId="8873" xr:uid="{4114F29A-80CA-48BA-BC1A-8A2FAF071ABD}"/>
    <cellStyle name="Normal 7 4 2 4 2 7 2 2" xfId="19253" xr:uid="{E86CC324-85D1-497C-90CD-2BE9A961181D}"/>
    <cellStyle name="Normal 7 4 2 4 2 7 3" xfId="11706" xr:uid="{D3D5E542-88E0-4657-9D32-3E8609667CC3}"/>
    <cellStyle name="Normal 7 4 2 4 2 7 3 2" xfId="22086" xr:uid="{49CD2A9E-CFD2-4895-9D5D-91A18746A95B}"/>
    <cellStyle name="Normal 7 4 2 4 2 7 4" xfId="16420" xr:uid="{573C1003-EB8C-41D1-911F-FF5B21F44878}"/>
    <cellStyle name="Normal 7 4 2 4 2 8" xfId="5421" xr:uid="{766CFB2F-622E-4F25-9D22-96633E84BE1A}"/>
    <cellStyle name="Normal 7 4 2 4 2 8 2" xfId="14718" xr:uid="{72593861-B15E-4F5A-B0ED-7813F2715FBA}"/>
    <cellStyle name="Normal 7 4 2 4 2 9" xfId="7171" xr:uid="{48407797-F7AC-41D5-9E6F-81908B182441}"/>
    <cellStyle name="Normal 7 4 2 4 2 9 2" xfId="17551" xr:uid="{2C17603D-9B4C-44AA-A0EF-A8718814D834}"/>
    <cellStyle name="Normal 7 4 2 4 3" xfId="1406" xr:uid="{00000000-0005-0000-0000-000055070000}"/>
    <cellStyle name="Normal 7 4 2 4 3 2" xfId="3443" xr:uid="{00000000-0005-0000-0000-00004E080000}"/>
    <cellStyle name="Normal 7 4 2 4 3 2 2" xfId="6497" xr:uid="{68305674-C797-40C7-BB0C-81EF594659BA}"/>
    <cellStyle name="Normal 7 4 2 4 3 2 2 2" xfId="24524" xr:uid="{3F4DC59D-B533-4571-A31D-7C9B281553C4}"/>
    <cellStyle name="Normal 7 4 2 4 3 2 2 3" xfId="28713" xr:uid="{DB599F82-26D9-4742-872D-E4677E884F2C}"/>
    <cellStyle name="Normal 7 4 2 4 3 2 2 4" xfId="16068" xr:uid="{BB2C2468-C0C3-4BD9-9CD2-9D2AB98CCE65}"/>
    <cellStyle name="Normal 7 4 2 4 3 2 3" xfId="8521" xr:uid="{517069DC-E7A8-4BCE-9CE2-9C298EBA0CEE}"/>
    <cellStyle name="Normal 7 4 2 4 3 2 3 2" xfId="28936" xr:uid="{7F8F8EDB-BB5E-42D6-8D7E-5DD70CC18786}"/>
    <cellStyle name="Normal 7 4 2 4 3 2 3 3" xfId="18901" xr:uid="{A0FA28BF-EE20-4B04-B3E4-3723FE6E22C8}"/>
    <cellStyle name="Normal 7 4 2 4 3 2 4" xfId="11354" xr:uid="{9691508A-27FF-4475-90DA-7B47F2D70909}"/>
    <cellStyle name="Normal 7 4 2 4 3 2 4 2" xfId="21734" xr:uid="{F53DEC85-5C19-4421-875A-2ACB2AA8D5BC}"/>
    <cellStyle name="Normal 7 4 2 4 3 2 5" xfId="23285" xr:uid="{7A6F7BD0-63DA-4862-8C6B-2B31A4FA3DFF}"/>
    <cellStyle name="Normal 7 4 2 4 3 2 6" xfId="14023" xr:uid="{C2486EEF-2D65-4552-A92C-6FF30E073B7A}"/>
    <cellStyle name="Normal 7 4 2 4 3 3" xfId="2825" xr:uid="{00000000-0005-0000-0000-00004F080000}"/>
    <cellStyle name="Normal 7 4 2 4 3 3 2" xfId="6040" xr:uid="{535C257E-5D4B-4198-82C8-E999FA9B3136}"/>
    <cellStyle name="Normal 7 4 2 4 3 3 2 2" xfId="27838" xr:uid="{EEAA24A5-4A7E-4F43-8F1E-8F52A537B74C}"/>
    <cellStyle name="Normal 7 4 2 4 3 3 2 3" xfId="15494" xr:uid="{31FE131C-62EE-44A7-AE47-D7F356754560}"/>
    <cellStyle name="Normal 7 4 2 4 3 3 3" xfId="7947" xr:uid="{25908E5D-77DD-4DF7-A949-876FCE3A4C83}"/>
    <cellStyle name="Normal 7 4 2 4 3 3 3 2" xfId="18327" xr:uid="{FBE47FA9-E084-4D46-83E2-26DD38C83757}"/>
    <cellStyle name="Normal 7 4 2 4 3 3 4" xfId="10780" xr:uid="{4B6532DA-BE75-4F6B-9AA2-05E530E0D4B3}"/>
    <cellStyle name="Normal 7 4 2 4 3 3 4 2" xfId="21160" xr:uid="{56285DC4-1A64-4C00-9D6E-A46781D91D64}"/>
    <cellStyle name="Normal 7 4 2 4 3 3 5" xfId="24119" xr:uid="{F557AC7F-F932-4E72-860B-1C1103051EA8}"/>
    <cellStyle name="Normal 7 4 2 4 3 3 6" xfId="13297" xr:uid="{64ADBB3E-2E50-43E0-BE71-4AF34A909986}"/>
    <cellStyle name="Normal 7 4 2 4 3 4" xfId="4216" xr:uid="{B598CC0D-41CE-4725-B55D-D9DBCBCCE81B}"/>
    <cellStyle name="Normal 7 4 2 4 3 4 2" xfId="8987" xr:uid="{346B4F6C-A1D7-4323-9FA6-6941310BCCD1}"/>
    <cellStyle name="Normal 7 4 2 4 3 4 2 2" xfId="29066" xr:uid="{C2A895EB-C6F8-4540-A260-580F69B5AEC5}"/>
    <cellStyle name="Normal 7 4 2 4 3 4 2 3" xfId="19367" xr:uid="{BBF76C09-54D7-450F-BF03-265396877F8D}"/>
    <cellStyle name="Normal 7 4 2 4 3 4 3" xfId="11820" xr:uid="{8C4A0A73-B6EA-49D5-9784-3724AB2703C1}"/>
    <cellStyle name="Normal 7 4 2 4 3 4 3 2" xfId="22200" xr:uid="{2AD8131C-1897-4EBD-9AA5-6E49E2A2711F}"/>
    <cellStyle name="Normal 7 4 2 4 3 4 4" xfId="23620" xr:uid="{977F998E-7DDA-43D2-B84A-A004A2443B61}"/>
    <cellStyle name="Normal 7 4 2 4 3 4 5" xfId="16534" xr:uid="{271A7751-C7A8-406B-A22A-45FCCD866C81}"/>
    <cellStyle name="Normal 7 4 2 4 3 5" xfId="5423" xr:uid="{2E65E1D4-3052-40C6-97F4-B6E2E11D8BF2}"/>
    <cellStyle name="Normal 7 4 2 4 3 5 2" xfId="26899" xr:uid="{39F65D39-778D-4E1B-9BD9-11AB11530AE8}"/>
    <cellStyle name="Normal 7 4 2 4 3 5 3" xfId="14720" xr:uid="{13A138FE-F583-44C8-B97E-650218C28B20}"/>
    <cellStyle name="Normal 7 4 2 4 3 6" xfId="7173" xr:uid="{DD0F5BE0-A944-4448-8295-DFBE81A71140}"/>
    <cellStyle name="Normal 7 4 2 4 3 6 2" xfId="17553" xr:uid="{D0634BD9-832B-4163-9972-AFC73A0E6B20}"/>
    <cellStyle name="Normal 7 4 2 4 3 7" xfId="10006" xr:uid="{48422E25-51C6-4046-97EA-4E22C49EDD17}"/>
    <cellStyle name="Normal 7 4 2 4 3 7 2" xfId="20386" xr:uid="{07E4FE30-D2E5-4621-B700-B135C9068521}"/>
    <cellStyle name="Normal 7 4 2 4 3 8" xfId="24130" xr:uid="{E6FC3DA2-A9DA-4B50-AEDC-E5D29766288B}"/>
    <cellStyle name="Normal 7 4 2 4 3 9" xfId="12787" xr:uid="{79A18FE0-2809-4472-8A81-356B4E62405A}"/>
    <cellStyle name="Normal 7 4 2 4 4" xfId="1407" xr:uid="{00000000-0005-0000-0000-000056070000}"/>
    <cellStyle name="Normal 7 4 2 4 4 2" xfId="4580" xr:uid="{F90CA143-97AF-4E8C-A770-D8821B1C12F5}"/>
    <cellStyle name="Normal 7 4 2 4 4 2 2" xfId="9351" xr:uid="{BABCC6F4-8932-4669-AB41-90518E651972}"/>
    <cellStyle name="Normal 7 4 2 4 4 2 2 2" xfId="29323" xr:uid="{1EBD480C-034E-4D17-897F-122D7BE25E1E}"/>
    <cellStyle name="Normal 7 4 2 4 4 2 2 3" xfId="19731" xr:uid="{FF145B92-B761-45E1-BF03-852C8B745C26}"/>
    <cellStyle name="Normal 7 4 2 4 4 2 3" xfId="12184" xr:uid="{FED648E9-FD6D-4B93-BB48-62CD3F8DCAFB}"/>
    <cellStyle name="Normal 7 4 2 4 4 2 3 2" xfId="22564" xr:uid="{D20E51FE-F8FB-4FD1-B70E-05289D3A43CA}"/>
    <cellStyle name="Normal 7 4 2 4 4 2 4" xfId="25695" xr:uid="{9AB87D3B-7502-430A-B82A-C209718BD820}"/>
    <cellStyle name="Normal 7 4 2 4 4 2 5" xfId="16898" xr:uid="{4F79C56B-8295-4535-ABB2-FDEADC126866}"/>
    <cellStyle name="Normal 7 4 2 4 4 3" xfId="5424" xr:uid="{31E3EE82-17E0-4E74-B15B-E5E7C1A8B933}"/>
    <cellStyle name="Normal 7 4 2 4 4 3 2" xfId="27830" xr:uid="{52CD2B51-6D16-4B44-A735-68CA6195A7BD}"/>
    <cellStyle name="Normal 7 4 2 4 4 3 3" xfId="14721" xr:uid="{E9A18D3B-352C-4EF1-BB95-6E1004493ECA}"/>
    <cellStyle name="Normal 7 4 2 4 4 4" xfId="7174" xr:uid="{77E0A48D-0C82-457D-A46A-8D58EA2BD4A3}"/>
    <cellStyle name="Normal 7 4 2 4 4 4 2" xfId="17554" xr:uid="{1E1110F7-1978-48EE-828F-4F436298F6E9}"/>
    <cellStyle name="Normal 7 4 2 4 4 5" xfId="10007" xr:uid="{C00F6A0C-D806-4A5B-8F7D-99E94A280068}"/>
    <cellStyle name="Normal 7 4 2 4 4 5 2" xfId="20387" xr:uid="{EDC48D79-EDBD-429E-9410-D9094CED12A4}"/>
    <cellStyle name="Normal 7 4 2 4 4 6" xfId="24543" xr:uid="{D144AA4D-3853-42D9-8FE1-26140F5E28BD}"/>
    <cellStyle name="Normal 7 4 2 4 4 7" xfId="14024" xr:uid="{AD023489-2E07-4B60-88AD-0D2124CB5C57}"/>
    <cellStyle name="Normal 7 4 2 4 5" xfId="2989" xr:uid="{00000000-0005-0000-0000-000051080000}"/>
    <cellStyle name="Normal 7 4 2 4 5 2" xfId="6138" xr:uid="{2AC1C3AE-B22F-4FE2-9930-18FFD3780E91}"/>
    <cellStyle name="Normal 7 4 2 4 5 2 2" xfId="25483" xr:uid="{CD94F832-DE7A-4F26-AB27-1611EFE6DFC3}"/>
    <cellStyle name="Normal 7 4 2 4 5 2 3" xfId="27191" xr:uid="{7D2C6571-E09A-45AD-8461-5841B9B74311}"/>
    <cellStyle name="Normal 7 4 2 4 5 2 4" xfId="15616" xr:uid="{EB12760B-3974-4EDE-A035-DF84B1A41311}"/>
    <cellStyle name="Normal 7 4 2 4 5 3" xfId="8069" xr:uid="{5DD8CBE1-B409-43F9-B9FF-50DF6587B640}"/>
    <cellStyle name="Normal 7 4 2 4 5 3 2" xfId="28765" xr:uid="{370C96D7-FBE7-40F9-8A9B-886DE567E5B3}"/>
    <cellStyle name="Normal 7 4 2 4 5 3 3" xfId="18449" xr:uid="{B1CE3031-322D-4DD1-B80A-9F7C719B033D}"/>
    <cellStyle name="Normal 7 4 2 4 5 4" xfId="10902" xr:uid="{557ACEC6-F1DC-4A79-9810-8D8953082EEC}"/>
    <cellStyle name="Normal 7 4 2 4 5 4 2" xfId="21282" xr:uid="{0CDDFD9B-9EB1-4692-91EB-F5622CF0C425}"/>
    <cellStyle name="Normal 7 4 2 4 5 5" xfId="23513" xr:uid="{7E2BDC90-743A-4CDE-8836-16218CDC2524}"/>
    <cellStyle name="Normal 7 4 2 4 5 6" xfId="13485" xr:uid="{14228182-435A-49B9-BE81-AEA0E4143C69}"/>
    <cellStyle name="Normal 7 4 2 4 6" xfId="2458" xr:uid="{00000000-0005-0000-0000-000052080000}"/>
    <cellStyle name="Normal 7 4 2 4 6 2" xfId="5749" xr:uid="{BEE05D96-D934-44ED-8368-AB5368390DFA}"/>
    <cellStyle name="Normal 7 4 2 4 6 2 2" xfId="28418" xr:uid="{7F8ECA08-AA09-4CC0-8159-86D99A414513}"/>
    <cellStyle name="Normal 7 4 2 4 6 2 3" xfId="15129" xr:uid="{3A483F97-B87C-44B3-95BF-CB39AABC850F}"/>
    <cellStyle name="Normal 7 4 2 4 6 3" xfId="7582" xr:uid="{E5E8A413-96BF-4559-BFF9-177C0427E082}"/>
    <cellStyle name="Normal 7 4 2 4 6 3 2" xfId="17962" xr:uid="{3BCC37CF-BDBE-4A19-A6B5-234712581127}"/>
    <cellStyle name="Normal 7 4 2 4 6 4" xfId="10415" xr:uid="{7679A0CE-6406-44CC-B71F-1858387BF605}"/>
    <cellStyle name="Normal 7 4 2 4 6 4 2" xfId="20795" xr:uid="{2A7A0AD0-A7BB-4844-8D8A-11783CC6F84D}"/>
    <cellStyle name="Normal 7 4 2 4 6 5" xfId="23302" xr:uid="{016C8953-02D4-49D5-9CD7-28D2D1205CB3}"/>
    <cellStyle name="Normal 7 4 2 4 6 6" xfId="12845" xr:uid="{07BC2695-B784-4FD4-BDF9-A31E26E6F7BC}"/>
    <cellStyle name="Normal 7 4 2 4 7" xfId="2212" xr:uid="{00000000-0005-0000-0000-000046080000}"/>
    <cellStyle name="Normal 7 4 2 4 7 2" xfId="7338" xr:uid="{221DA03E-D7F9-4E77-A9C9-24C02853C977}"/>
    <cellStyle name="Normal 7 4 2 4 7 2 2" xfId="17718" xr:uid="{6CED23D0-11C3-4588-9D21-0C8A53415568}"/>
    <cellStyle name="Normal 7 4 2 4 7 3" xfId="10171" xr:uid="{3CA10CEC-1F46-49A4-AD82-2E0A0BFB4AC6}"/>
    <cellStyle name="Normal 7 4 2 4 7 3 2" xfId="20551" xr:uid="{FD603573-4CC7-446F-A03F-75FD3E980E0D}"/>
    <cellStyle name="Normal 7 4 2 4 7 4" xfId="25245" xr:uid="{15C0597D-BDEA-412E-9653-FDE4E25C5976}"/>
    <cellStyle name="Normal 7 4 2 4 7 5" xfId="14885" xr:uid="{9DEC71EC-8AAA-440B-8552-BBF414B6496B}"/>
    <cellStyle name="Normal 7 4 2 4 8" xfId="4064" xr:uid="{4ABD5869-1B00-438E-90E6-141CF70F662E}"/>
    <cellStyle name="Normal 7 4 2 4 8 2" xfId="8843" xr:uid="{A3182066-70FF-4554-9B51-2999B2DAB449}"/>
    <cellStyle name="Normal 7 4 2 4 8 2 2" xfId="19223" xr:uid="{14FDB6FA-BADB-42A2-BFFB-498D668741D8}"/>
    <cellStyle name="Normal 7 4 2 4 8 3" xfId="11676" xr:uid="{67463485-28B8-44FF-A5DB-8F59EC77DC61}"/>
    <cellStyle name="Normal 7 4 2 4 8 3 2" xfId="22056" xr:uid="{06A1252E-4FB3-4E5E-ADE0-E9F9384D9AFB}"/>
    <cellStyle name="Normal 7 4 2 4 8 4" xfId="16390" xr:uid="{812D0A9A-3224-450F-B429-5C40CC67D428}"/>
    <cellStyle name="Normal 7 4 2 4 9" xfId="5420" xr:uid="{EB804556-033E-41D6-BB9C-1704BDD851CC}"/>
    <cellStyle name="Normal 7 4 2 4 9 2" xfId="14717" xr:uid="{80299997-AD89-421B-B216-EC8F8ECF5499}"/>
    <cellStyle name="Normal 7 4 2 5" xfId="1408" xr:uid="{00000000-0005-0000-0000-000057070000}"/>
    <cellStyle name="Normal 7 4 2 5 10" xfId="10008" xr:uid="{4F4B021F-78DD-4C68-8420-3089DCEF5A6A}"/>
    <cellStyle name="Normal 7 4 2 5 10 2" xfId="20388" xr:uid="{CE9593AF-2159-4713-8852-371EC3B4ED27}"/>
    <cellStyle name="Normal 7 4 2 5 11" xfId="23948" xr:uid="{A21590B5-D5FA-4C2C-91F5-25C91CBC03BE}"/>
    <cellStyle name="Normal 7 4 2 5 12" xfId="12630" xr:uid="{9C79C262-5AB5-4E25-869D-83C091DC85CA}"/>
    <cellStyle name="Normal 7 4 2 5 2" xfId="1409" xr:uid="{00000000-0005-0000-0000-000058070000}"/>
    <cellStyle name="Normal 7 4 2 5 2 2" xfId="1410" xr:uid="{00000000-0005-0000-0000-000059070000}"/>
    <cellStyle name="Normal 7 4 2 5 2 2 2" xfId="5427" xr:uid="{DC90032F-A7C8-4259-A04D-01902D52223C}"/>
    <cellStyle name="Normal 7 4 2 5 2 2 2 2" xfId="24038" xr:uid="{CF8A841D-0A25-4FFF-BE10-9094372666BC}"/>
    <cellStyle name="Normal 7 4 2 5 2 2 2 3" xfId="26696" xr:uid="{3DCE1E5B-3503-41E4-BFFB-3FC924283F66}"/>
    <cellStyle name="Normal 7 4 2 5 2 2 2 4" xfId="14724" xr:uid="{2B527BCA-D423-4503-9122-2282CC9B0298}"/>
    <cellStyle name="Normal 7 4 2 5 2 2 3" xfId="7177" xr:uid="{50096904-D60E-493E-BF10-D12065D10048}"/>
    <cellStyle name="Normal 7 4 2 5 2 2 3 2" xfId="27659" xr:uid="{03596C6D-25D5-4684-8349-791B9C74B4EA}"/>
    <cellStyle name="Normal 7 4 2 5 2 2 3 3" xfId="26807" xr:uid="{B6522971-26A5-4705-B878-C0D14A90DE1B}"/>
    <cellStyle name="Normal 7 4 2 5 2 2 3 4" xfId="17557" xr:uid="{8977E768-8809-45AA-96F3-C21DCBF63BFA}"/>
    <cellStyle name="Normal 7 4 2 5 2 2 4" xfId="10010" xr:uid="{48744055-C16C-4E02-A1BC-C76C9D86DA11}"/>
    <cellStyle name="Normal 7 4 2 5 2 2 4 2" xfId="29453" xr:uid="{82CA0832-D893-4A15-A498-C3E504F5CA01}"/>
    <cellStyle name="Normal 7 4 2 5 2 2 4 3" xfId="20390" xr:uid="{35289887-E0A1-4325-95F5-3F4E4148E3BE}"/>
    <cellStyle name="Normal 7 4 2 5 2 2 5" xfId="24367" xr:uid="{5F8623EE-AFD1-4BEE-9EFD-0D1372A39FE6}"/>
    <cellStyle name="Normal 7 4 2 5 2 2 6" xfId="14025" xr:uid="{239B6095-F271-4FC3-8047-C5C6F98D064A}"/>
    <cellStyle name="Normal 7 4 2 5 2 3" xfId="2826" xr:uid="{00000000-0005-0000-0000-000056080000}"/>
    <cellStyle name="Normal 7 4 2 5 2 3 2" xfId="6041" xr:uid="{3B687E05-5AF1-476B-96EF-1D8891D56292}"/>
    <cellStyle name="Normal 7 4 2 5 2 3 2 2" xfId="26995" xr:uid="{F174BAD1-E068-460A-8850-0F44A204B877}"/>
    <cellStyle name="Normal 7 4 2 5 2 3 2 3" xfId="15495" xr:uid="{86FC6865-D5D6-4CBA-8CD2-E90836557260}"/>
    <cellStyle name="Normal 7 4 2 5 2 3 3" xfId="7948" xr:uid="{F6A66019-9BBF-4ACB-8D7D-4937110A8EBE}"/>
    <cellStyle name="Normal 7 4 2 5 2 3 3 2" xfId="18328" xr:uid="{BAC6A313-4AF2-4524-8E47-94D2C3D3D1A5}"/>
    <cellStyle name="Normal 7 4 2 5 2 3 4" xfId="10781" xr:uid="{0A47D0C6-4148-4166-B175-0CCD96ED5179}"/>
    <cellStyle name="Normal 7 4 2 5 2 3 4 2" xfId="21161" xr:uid="{F01EA6D1-BFD3-42D8-A2C4-14718DA00CB5}"/>
    <cellStyle name="Normal 7 4 2 5 2 3 5" xfId="24253" xr:uid="{AA11F716-55BF-4F43-A013-00199C546F74}"/>
    <cellStyle name="Normal 7 4 2 5 2 3 6" xfId="13299" xr:uid="{0481F61A-9C9E-4357-8143-C6223F165FDC}"/>
    <cellStyle name="Normal 7 4 2 5 2 4" xfId="4217" xr:uid="{7908C746-7B05-4A29-BD28-29DD803831E6}"/>
    <cellStyle name="Normal 7 4 2 5 2 4 2" xfId="8988" xr:uid="{FC7F19FB-A224-4058-B1A1-C2EE96C7387A}"/>
    <cellStyle name="Normal 7 4 2 5 2 4 2 2" xfId="29067" xr:uid="{D0F4EA3A-0818-40FE-B61C-EE1ED9C623F0}"/>
    <cellStyle name="Normal 7 4 2 5 2 4 2 3" xfId="19368" xr:uid="{137D3889-0DED-4D71-82F2-D317CF828EBA}"/>
    <cellStyle name="Normal 7 4 2 5 2 4 3" xfId="11821" xr:uid="{C342DDFB-92D1-4778-9890-97FC20A8E7CB}"/>
    <cellStyle name="Normal 7 4 2 5 2 4 3 2" xfId="22201" xr:uid="{A83F5AB7-AD6A-4A27-B11A-0F0A83494DAF}"/>
    <cellStyle name="Normal 7 4 2 5 2 4 4" xfId="25136" xr:uid="{00A57F31-AA66-4FC2-9856-226F21BACAC7}"/>
    <cellStyle name="Normal 7 4 2 5 2 4 5" xfId="16535" xr:uid="{7D249806-6434-4FAC-85B3-B5D837B174F4}"/>
    <cellStyle name="Normal 7 4 2 5 2 5" xfId="5426" xr:uid="{5F0D3FCF-1197-44C3-A71A-CAAAFF02276D}"/>
    <cellStyle name="Normal 7 4 2 5 2 5 2" xfId="27997" xr:uid="{395C09B6-4C2A-4833-A72E-B29AB0BD7E53}"/>
    <cellStyle name="Normal 7 4 2 5 2 5 3" xfId="14723" xr:uid="{8526D7D3-0BCB-4BE2-AE4F-B0CBD9A1B6A1}"/>
    <cellStyle name="Normal 7 4 2 5 2 6" xfId="7176" xr:uid="{57159596-E411-4E62-ADBF-E6BB82F754F9}"/>
    <cellStyle name="Normal 7 4 2 5 2 6 2" xfId="17556" xr:uid="{FDEE0A3F-33B6-4BAD-87B5-F9AEEB3A0EA7}"/>
    <cellStyle name="Normal 7 4 2 5 2 7" xfId="10009" xr:uid="{2D9544BA-5D50-49F7-8FF8-38F6B042B1CA}"/>
    <cellStyle name="Normal 7 4 2 5 2 7 2" xfId="20389" xr:uid="{950719A6-A31F-4584-939F-52764EAE2976}"/>
    <cellStyle name="Normal 7 4 2 5 2 8" xfId="23552" xr:uid="{4263F13F-552B-45CE-AF3A-A25450F4E864}"/>
    <cellStyle name="Normal 7 4 2 5 2 9" xfId="12788" xr:uid="{61519436-3F18-46C4-B474-45A63D9C7AB6}"/>
    <cellStyle name="Normal 7 4 2 5 3" xfId="1411" xr:uid="{00000000-0005-0000-0000-00005A070000}"/>
    <cellStyle name="Normal 7 4 2 5 3 2" xfId="4581" xr:uid="{13C40225-0DA6-4F7A-93D5-510AEB78A0A7}"/>
    <cellStyle name="Normal 7 4 2 5 3 2 2" xfId="9352" xr:uid="{D44B9B45-80A4-4714-85AB-36621735EB4D}"/>
    <cellStyle name="Normal 7 4 2 5 3 2 2 2" xfId="29324" xr:uid="{F8427771-6A35-471E-9329-001360E5C35D}"/>
    <cellStyle name="Normal 7 4 2 5 3 2 2 3" xfId="19732" xr:uid="{C4D49B9A-EA51-4BE5-ABDB-C3D5687FDDB7}"/>
    <cellStyle name="Normal 7 4 2 5 3 2 3" xfId="12185" xr:uid="{47BDBF7F-27BB-4465-8373-0A622B381B62}"/>
    <cellStyle name="Normal 7 4 2 5 3 2 3 2" xfId="22565" xr:uid="{0D8467CA-3267-43C9-AF76-1E246700C673}"/>
    <cellStyle name="Normal 7 4 2 5 3 2 4" xfId="24907" xr:uid="{BD3E6A35-BE3D-4EE6-BBC1-D8212640D94A}"/>
    <cellStyle name="Normal 7 4 2 5 3 2 5" xfId="16899" xr:uid="{D77F4839-19AF-472A-AADA-876BBE0B3BD5}"/>
    <cellStyle name="Normal 7 4 2 5 3 3" xfId="5428" xr:uid="{6450F5DD-3052-44AE-9F5F-80F6A3EE9490}"/>
    <cellStyle name="Normal 7 4 2 5 3 3 2" xfId="22755" xr:uid="{82362F64-8C4D-459D-B138-3C1EDCE14382}"/>
    <cellStyle name="Normal 7 4 2 5 3 3 3" xfId="26549" xr:uid="{6EAB76BA-E1F9-4B4D-966D-BA0117E7B0BE}"/>
    <cellStyle name="Normal 7 4 2 5 3 3 4" xfId="14725" xr:uid="{7C738719-6FAF-4FC4-A32B-0116FAEB40E9}"/>
    <cellStyle name="Normal 7 4 2 5 3 4" xfId="7178" xr:uid="{F4DCA465-1ACF-45FC-9534-C32CF99F1CA5}"/>
    <cellStyle name="Normal 7 4 2 5 3 4 2" xfId="23471" xr:uid="{E9F5805B-9470-4EDC-ADDD-DCD941EAFF16}"/>
    <cellStyle name="Normal 7 4 2 5 3 4 3" xfId="26453" xr:uid="{7EECDE86-A8D7-4793-908A-F6DAB116F831}"/>
    <cellStyle name="Normal 7 4 2 5 3 4 4" xfId="17558" xr:uid="{758244B3-D92B-47D8-924C-7A5248D7C923}"/>
    <cellStyle name="Normal 7 4 2 5 3 5" xfId="10011" xr:uid="{737537A2-C40F-4B9F-BAA8-A6B342AC2340}"/>
    <cellStyle name="Normal 7 4 2 5 3 5 2" xfId="29454" xr:uid="{9BC5852B-53C0-43F8-A843-A5FF9D6E31BC}"/>
    <cellStyle name="Normal 7 4 2 5 3 5 3" xfId="20391" xr:uid="{6A8F803F-AA2E-4885-A0DA-C945AE5CD861}"/>
    <cellStyle name="Normal 7 4 2 5 3 6" xfId="25188" xr:uid="{5377AF0B-B07A-4D2B-80C5-F1CB2867184F}"/>
    <cellStyle name="Normal 7 4 2 5 3 7" xfId="14026" xr:uid="{E5137585-FB68-46C2-919F-DBB481287483}"/>
    <cellStyle name="Normal 7 4 2 5 4" xfId="1412" xr:uid="{00000000-0005-0000-0000-00005B070000}"/>
    <cellStyle name="Normal 7 4 2 5 4 2" xfId="5429" xr:uid="{9D587BF4-AC59-4918-97E4-B9E003E19072}"/>
    <cellStyle name="Normal 7 4 2 5 4 2 2" xfId="23733" xr:uid="{B019886C-1359-412E-8D96-C792177B3565}"/>
    <cellStyle name="Normal 7 4 2 5 4 2 3" xfId="26743" xr:uid="{0CE44BB1-8AB8-4275-AE33-7E35FAB49585}"/>
    <cellStyle name="Normal 7 4 2 5 4 2 4" xfId="14726" xr:uid="{45111C35-E0D5-4B5A-BBAE-16A4BE097BFF}"/>
    <cellStyle name="Normal 7 4 2 5 4 3" xfId="7179" xr:uid="{1A27C967-9251-40DF-ACB2-443B5CAB8019}"/>
    <cellStyle name="Normal 7 4 2 5 4 3 2" xfId="26086" xr:uid="{25621472-5CE3-4A0C-9494-30A0E3A54AFA}"/>
    <cellStyle name="Normal 7 4 2 5 4 3 3" xfId="17559" xr:uid="{B0C8B698-FB26-484E-873B-62D78C810D27}"/>
    <cellStyle name="Normal 7 4 2 5 4 4" xfId="10012" xr:uid="{18B4609A-23DC-4F90-B039-9F6A4303ABA1}"/>
    <cellStyle name="Normal 7 4 2 5 4 4 2" xfId="20392" xr:uid="{20A456CB-E6B6-4F6C-A6B2-C6D2B971D143}"/>
    <cellStyle name="Normal 7 4 2 5 4 5" xfId="24172" xr:uid="{FF9718A2-9A1D-406D-BDBD-1FC6CBCA4784}"/>
    <cellStyle name="Normal 7 4 2 5 4 6" xfId="13486" xr:uid="{73718355-8767-4822-BFEC-ED8909E4E64E}"/>
    <cellStyle name="Normal 7 4 2 5 5" xfId="2518" xr:uid="{00000000-0005-0000-0000-000059080000}"/>
    <cellStyle name="Normal 7 4 2 5 5 2" xfId="5795" xr:uid="{D91E1A03-91FC-4180-8558-21FDFA7B1A85}"/>
    <cellStyle name="Normal 7 4 2 5 5 2 2" xfId="26100" xr:uid="{899F7A24-B9A1-4C50-AEEA-9D474FA4A6E9}"/>
    <cellStyle name="Normal 7 4 2 5 5 2 3" xfId="15189" xr:uid="{8D1B3C93-EBFA-4819-958C-2F0CACFE1EFD}"/>
    <cellStyle name="Normal 7 4 2 5 5 3" xfId="7642" xr:uid="{81309B9C-59D9-4CC5-AD67-F40A50081CEB}"/>
    <cellStyle name="Normal 7 4 2 5 5 3 2" xfId="18022" xr:uid="{6D0B638F-51FC-4BB7-8833-AF7913B19F01}"/>
    <cellStyle name="Normal 7 4 2 5 5 4" xfId="10475" xr:uid="{EFD4DDC0-ADF2-449A-AC6E-069161845BFB}"/>
    <cellStyle name="Normal 7 4 2 5 5 4 2" xfId="20855" xr:uid="{F324FADB-B8D1-4342-A415-E1AB18C1AAA2}"/>
    <cellStyle name="Normal 7 4 2 5 5 5" xfId="24029" xr:uid="{7544ACC1-4452-4E36-8156-B8EB3A130A24}"/>
    <cellStyle name="Normal 7 4 2 5 5 6" xfId="12905" xr:uid="{5AE87465-D9FC-4676-8514-A35A9F559BF3}"/>
    <cellStyle name="Normal 7 4 2 5 6" xfId="2397" xr:uid="{00000000-0005-0000-0000-000053080000}"/>
    <cellStyle name="Normal 7 4 2 5 6 2" xfId="7523" xr:uid="{C44AA49F-EA30-4C1D-A7AA-368AC4FD12B0}"/>
    <cellStyle name="Normal 7 4 2 5 6 2 2" xfId="26847" xr:uid="{02C9C303-5722-4CA6-87FC-A9A5EBC995CE}"/>
    <cellStyle name="Normal 7 4 2 5 6 2 3" xfId="17903" xr:uid="{BB5EF9F8-B020-44DA-B448-A5890D3EE6E7}"/>
    <cellStyle name="Normal 7 4 2 5 6 3" xfId="10356" xr:uid="{A10D214D-A674-40AB-A355-E21B492E83BF}"/>
    <cellStyle name="Normal 7 4 2 5 6 3 2" xfId="20736" xr:uid="{5334C005-9896-43BF-8600-46AA296A307E}"/>
    <cellStyle name="Normal 7 4 2 5 6 4" xfId="23578" xr:uid="{24E987B6-8535-4A6B-8AC4-EF7BF8D0DAFA}"/>
    <cellStyle name="Normal 7 4 2 5 6 5" xfId="15070" xr:uid="{F3169F16-BF1F-4788-9CAD-AC7C449E61D1}"/>
    <cellStyle name="Normal 7 4 2 5 7" xfId="4065" xr:uid="{CD24C5D8-64C7-4E38-AE6A-E07FD8DAA435}"/>
    <cellStyle name="Normal 7 4 2 5 7 2" xfId="8844" xr:uid="{C6CE6DB9-81FB-438A-BE86-E541574BECAE}"/>
    <cellStyle name="Normal 7 4 2 5 7 2 2" xfId="19224" xr:uid="{1C3F134B-79D1-4839-97F2-130859F8B169}"/>
    <cellStyle name="Normal 7 4 2 5 7 3" xfId="11677" xr:uid="{57EDC30A-257C-419F-B6B7-784485107058}"/>
    <cellStyle name="Normal 7 4 2 5 7 3 2" xfId="22057" xr:uid="{A0F18111-F1BD-406C-99C7-3E89D5CADB8E}"/>
    <cellStyle name="Normal 7 4 2 5 7 4" xfId="28078" xr:uid="{C85E6CB5-C3DC-4F9A-ACB4-F3E56903F176}"/>
    <cellStyle name="Normal 7 4 2 5 7 5" xfId="16391" xr:uid="{72DD76BE-E92C-41A1-92BB-CBDEE0DF260F}"/>
    <cellStyle name="Normal 7 4 2 5 8" xfId="5425" xr:uid="{BB73E277-5C4F-4CAB-9689-E95916508D19}"/>
    <cellStyle name="Normal 7 4 2 5 8 2" xfId="14722" xr:uid="{4D7B405F-719B-4273-86A8-7ADE3E7CDFF0}"/>
    <cellStyle name="Normal 7 4 2 5 9" xfId="7175" xr:uid="{E2FC0238-D568-49BD-8CAD-C4343ECF0472}"/>
    <cellStyle name="Normal 7 4 2 5 9 2" xfId="17555" xr:uid="{1DD1EA12-FE9F-4321-98B3-29F2E25FFBB5}"/>
    <cellStyle name="Normal 7 4 2 6" xfId="1413" xr:uid="{00000000-0005-0000-0000-00005C070000}"/>
    <cellStyle name="Normal 7 4 2 6 10" xfId="10013" xr:uid="{B005047F-553F-4924-9AED-EE4FF4F402CC}"/>
    <cellStyle name="Normal 7 4 2 6 10 2" xfId="20393" xr:uid="{AEEC708B-5BE3-4339-9329-464B6727CE2D}"/>
    <cellStyle name="Normal 7 4 2 6 11" xfId="23968" xr:uid="{B1BFA53B-4411-4F77-90BC-F1ACAFC20672}"/>
    <cellStyle name="Normal 7 4 2 6 12" xfId="12631" xr:uid="{356EBB20-4CFC-4623-8999-6556D895B666}"/>
    <cellStyle name="Normal 7 4 2 6 2" xfId="1414" xr:uid="{00000000-0005-0000-0000-00005D070000}"/>
    <cellStyle name="Normal 7 4 2 6 2 2" xfId="1415" xr:uid="{00000000-0005-0000-0000-00005E070000}"/>
    <cellStyle name="Normal 7 4 2 6 2 2 2" xfId="5432" xr:uid="{ACC49959-56F5-457B-8777-6A4362BBF026}"/>
    <cellStyle name="Normal 7 4 2 6 2 2 2 2" xfId="25082" xr:uid="{3B9B08C4-D6CA-4A0C-B355-9341D725EBDD}"/>
    <cellStyle name="Normal 7 4 2 6 2 2 2 3" xfId="28228" xr:uid="{20C2A7A5-F58B-4B9B-B161-904618D63BBB}"/>
    <cellStyle name="Normal 7 4 2 6 2 2 2 4" xfId="14729" xr:uid="{C0232D7C-B838-4704-8517-D1D2136571EB}"/>
    <cellStyle name="Normal 7 4 2 6 2 2 3" xfId="7182" xr:uid="{BE33CC03-26D6-4F9E-96FB-EF0745C5CFBC}"/>
    <cellStyle name="Normal 7 4 2 6 2 2 3 2" xfId="27661" xr:uid="{8A55FD98-BA27-42A1-B444-FCB1DEC93CE1}"/>
    <cellStyle name="Normal 7 4 2 6 2 2 3 3" xfId="28705" xr:uid="{F3335788-22CA-49A2-A198-B67340352892}"/>
    <cellStyle name="Normal 7 4 2 6 2 2 3 4" xfId="17562" xr:uid="{5D2F1BA3-BFA8-4272-8075-7B079CD1E603}"/>
    <cellStyle name="Normal 7 4 2 6 2 2 4" xfId="10015" xr:uid="{62D4065E-236E-4227-B202-B705D98E07CB}"/>
    <cellStyle name="Normal 7 4 2 6 2 2 4 2" xfId="29455" xr:uid="{953B8973-E9D4-4A28-9448-9283324B166F}"/>
    <cellStyle name="Normal 7 4 2 6 2 2 4 3" xfId="20395" xr:uid="{A4154077-145C-4608-B623-9B291738B4B5}"/>
    <cellStyle name="Normal 7 4 2 6 2 2 5" xfId="24110" xr:uid="{1E6376B6-685C-41F6-AA1A-0E1371E4F7E4}"/>
    <cellStyle name="Normal 7 4 2 6 2 2 6" xfId="14027" xr:uid="{F2E8C2ED-6652-4E5E-B034-69DEC9945787}"/>
    <cellStyle name="Normal 7 4 2 6 2 3" xfId="2827" xr:uid="{00000000-0005-0000-0000-00005D080000}"/>
    <cellStyle name="Normal 7 4 2 6 2 3 2" xfId="6042" xr:uid="{CD12F26D-7E38-4B72-BD0F-648FE20591B2}"/>
    <cellStyle name="Normal 7 4 2 6 2 3 2 2" xfId="26924" xr:uid="{7A04FC21-7B5E-4CD7-B124-1DF756BCC50B}"/>
    <cellStyle name="Normal 7 4 2 6 2 3 2 3" xfId="15496" xr:uid="{92AEBB35-1F1E-45DB-A179-204373507A49}"/>
    <cellStyle name="Normal 7 4 2 6 2 3 3" xfId="7949" xr:uid="{544102D1-B4FD-4580-AB52-37F5F53691B1}"/>
    <cellStyle name="Normal 7 4 2 6 2 3 3 2" xfId="18329" xr:uid="{D5BE6525-FBCC-4B18-A71C-5E613C285E72}"/>
    <cellStyle name="Normal 7 4 2 6 2 3 4" xfId="10782" xr:uid="{4F84140B-4949-4A65-8CA7-13438E35AAFE}"/>
    <cellStyle name="Normal 7 4 2 6 2 3 4 2" xfId="21162" xr:uid="{EADBB21F-4358-4A40-9D66-D97F8AD657E1}"/>
    <cellStyle name="Normal 7 4 2 6 2 3 5" xfId="24549" xr:uid="{236C8CB4-8771-4D9A-A151-835DD1644386}"/>
    <cellStyle name="Normal 7 4 2 6 2 3 6" xfId="13300" xr:uid="{FFBBAFCE-4E25-452F-A3A4-2BFC8F0A33A5}"/>
    <cellStyle name="Normal 7 4 2 6 2 4" xfId="4218" xr:uid="{CB5E1B9E-8298-4AB5-8BA2-CDA1208127F1}"/>
    <cellStyle name="Normal 7 4 2 6 2 4 2" xfId="8989" xr:uid="{8A08711D-C16C-4D26-A112-C5B19FD900A6}"/>
    <cellStyle name="Normal 7 4 2 6 2 4 2 2" xfId="29068" xr:uid="{7DBA42BE-1030-4A1A-9B27-A843FA100053}"/>
    <cellStyle name="Normal 7 4 2 6 2 4 2 3" xfId="19369" xr:uid="{185869D1-AB3E-426B-B499-220AD464EF35}"/>
    <cellStyle name="Normal 7 4 2 6 2 4 3" xfId="11822" xr:uid="{67F4D7A1-B4EE-4730-8EAD-10F1F3EF120C}"/>
    <cellStyle name="Normal 7 4 2 6 2 4 3 2" xfId="22202" xr:uid="{23FF878B-135C-476A-A974-E6D81A426931}"/>
    <cellStyle name="Normal 7 4 2 6 2 4 4" xfId="24155" xr:uid="{3F4AFEAA-481D-442A-A5F1-93DED3FB4675}"/>
    <cellStyle name="Normal 7 4 2 6 2 4 5" xfId="16536" xr:uid="{9DDB4BA9-5EFA-4772-8776-20EE45B267C5}"/>
    <cellStyle name="Normal 7 4 2 6 2 5" xfId="5431" xr:uid="{B53CA646-856C-40E3-B9B1-1B1C39C90F5B}"/>
    <cellStyle name="Normal 7 4 2 6 2 5 2" xfId="26380" xr:uid="{985CE4B6-9B97-404E-8FC0-9CA482811201}"/>
    <cellStyle name="Normal 7 4 2 6 2 5 3" xfId="14728" xr:uid="{0DB742FD-2D59-49F6-8D24-05C7BE73D3ED}"/>
    <cellStyle name="Normal 7 4 2 6 2 6" xfId="7181" xr:uid="{7F0CD3EC-A7ED-415E-BB71-E350FC058EFE}"/>
    <cellStyle name="Normal 7 4 2 6 2 6 2" xfId="17561" xr:uid="{BF747459-136E-42E9-B078-152299A8E6D6}"/>
    <cellStyle name="Normal 7 4 2 6 2 7" xfId="10014" xr:uid="{AE1DDB34-B94D-4F70-8B50-BBDACA9B0F46}"/>
    <cellStyle name="Normal 7 4 2 6 2 7 2" xfId="20394" xr:uid="{32D57998-B51C-4D26-AE68-6ED260EE16CF}"/>
    <cellStyle name="Normal 7 4 2 6 2 8" xfId="24492" xr:uid="{6CC6677E-E6E1-45EE-BA0C-C14C13A7610E}"/>
    <cellStyle name="Normal 7 4 2 6 2 9" xfId="12789" xr:uid="{173BBFF3-D0F4-4160-AFF4-3F0497245FA6}"/>
    <cellStyle name="Normal 7 4 2 6 3" xfId="1416" xr:uid="{00000000-0005-0000-0000-00005F070000}"/>
    <cellStyle name="Normal 7 4 2 6 3 2" xfId="4582" xr:uid="{1BF54EF6-A596-4E83-B706-8E4A11FB6522}"/>
    <cellStyle name="Normal 7 4 2 6 3 2 2" xfId="9353" xr:uid="{C70380DC-B373-40D4-AC39-627D89764B5A}"/>
    <cellStyle name="Normal 7 4 2 6 3 2 2 2" xfId="29325" xr:uid="{9C1A41FE-2635-4791-A25C-E3F106F38BD2}"/>
    <cellStyle name="Normal 7 4 2 6 3 2 2 3" xfId="19733" xr:uid="{C10CF57A-7449-4792-B663-B665D61B8051}"/>
    <cellStyle name="Normal 7 4 2 6 3 2 3" xfId="12186" xr:uid="{9987C1F0-235F-4763-85FC-D06D2B2C4ECF}"/>
    <cellStyle name="Normal 7 4 2 6 3 2 3 2" xfId="22566" xr:uid="{FB548799-0E5E-406E-9E65-6539CA2FCB7D}"/>
    <cellStyle name="Normal 7 4 2 6 3 2 4" xfId="23524" xr:uid="{43912BF1-D01E-4BCF-81CA-9DEFFB11AD82}"/>
    <cellStyle name="Normal 7 4 2 6 3 2 5" xfId="16900" xr:uid="{BA4ECC0D-83ED-407F-BCAA-064BFB4F01C3}"/>
    <cellStyle name="Normal 7 4 2 6 3 3" xfId="5433" xr:uid="{586EF2D9-24F5-4293-9A1C-40A22B06FF20}"/>
    <cellStyle name="Normal 7 4 2 6 3 3 2" xfId="26866" xr:uid="{9703619E-5EBC-4ECB-9542-BD3FC3B49889}"/>
    <cellStyle name="Normal 7 4 2 6 3 3 3" xfId="27059" xr:uid="{898A3EAE-B37A-42A8-A9B5-A4B9E4D060D4}"/>
    <cellStyle name="Normal 7 4 2 6 3 3 4" xfId="14730" xr:uid="{0BBC9CEC-1798-4D37-915A-9BA30FF844EE}"/>
    <cellStyle name="Normal 7 4 2 6 3 4" xfId="7183" xr:uid="{81C49B6A-535B-4744-9D34-E03E2DC1FC01}"/>
    <cellStyle name="Normal 7 4 2 6 3 4 2" xfId="26070" xr:uid="{54965685-2E95-4A9A-8DAC-26B9ACC33AAE}"/>
    <cellStyle name="Normal 7 4 2 6 3 4 3" xfId="26077" xr:uid="{4B8C6A35-BB5E-4E04-8659-982CCD8A6CCD}"/>
    <cellStyle name="Normal 7 4 2 6 3 4 4" xfId="17563" xr:uid="{B27B0C0C-397F-4F16-AD78-649203BA9DBB}"/>
    <cellStyle name="Normal 7 4 2 6 3 5" xfId="10016" xr:uid="{DB3DA74A-F661-4D5D-9965-C692008A5E5F}"/>
    <cellStyle name="Normal 7 4 2 6 3 5 2" xfId="29456" xr:uid="{D3B1CD2D-4B81-49DE-99E0-FDDCC3584FA2}"/>
    <cellStyle name="Normal 7 4 2 6 3 5 3" xfId="20396" xr:uid="{06C36481-C097-46B8-BFA2-9452BC204D9B}"/>
    <cellStyle name="Normal 7 4 2 6 3 6" xfId="23180" xr:uid="{1DB60C66-997E-4EBF-BC69-CA57773C7EEB}"/>
    <cellStyle name="Normal 7 4 2 6 3 7" xfId="14028" xr:uid="{38A60E8F-1A15-4F0E-B1BC-C7F451D6E98E}"/>
    <cellStyle name="Normal 7 4 2 6 4" xfId="1417" xr:uid="{00000000-0005-0000-0000-000060070000}"/>
    <cellStyle name="Normal 7 4 2 6 4 2" xfId="5434" xr:uid="{1098EACB-F920-4291-9391-EFC70FC55943}"/>
    <cellStyle name="Normal 7 4 2 6 4 2 2" xfId="25673" xr:uid="{A31B6F93-403A-46B7-838C-23C6F6A7892F}"/>
    <cellStyle name="Normal 7 4 2 6 4 2 3" xfId="27222" xr:uid="{AF167C8A-3895-4A44-9B5F-E4A0FD058299}"/>
    <cellStyle name="Normal 7 4 2 6 4 2 4" xfId="14731" xr:uid="{F0BBF8B3-23E5-4EA8-81AF-B1566C2E3D6F}"/>
    <cellStyle name="Normal 7 4 2 6 4 3" xfId="7184" xr:uid="{F100B69C-70E3-4089-B3A4-FA365EB5D525}"/>
    <cellStyle name="Normal 7 4 2 6 4 3 2" xfId="27073" xr:uid="{847359D5-C1DB-48F5-8BE8-52AA144B6839}"/>
    <cellStyle name="Normal 7 4 2 6 4 3 3" xfId="17564" xr:uid="{E755EA97-62BB-408D-812C-AD918708BE0D}"/>
    <cellStyle name="Normal 7 4 2 6 4 4" xfId="10017" xr:uid="{62B92776-CB32-4631-AAD3-0911FDE28057}"/>
    <cellStyle name="Normal 7 4 2 6 4 4 2" xfId="20397" xr:uid="{7E4BA555-3E90-425F-AD14-F5855C84BBEB}"/>
    <cellStyle name="Normal 7 4 2 6 4 5" xfId="24505" xr:uid="{D1F60048-1F01-454C-8F29-5C365FD9AE94}"/>
    <cellStyle name="Normal 7 4 2 6 4 6" xfId="13487" xr:uid="{A33226EE-2783-4EA0-AEF9-1D2369B95F25}"/>
    <cellStyle name="Normal 7 4 2 6 5" xfId="2581" xr:uid="{00000000-0005-0000-0000-000060080000}"/>
    <cellStyle name="Normal 7 4 2 6 5 2" xfId="5845" xr:uid="{17D75B77-B2E5-482C-AF94-4F4BB57B6AA4}"/>
    <cellStyle name="Normal 7 4 2 6 5 2 2" xfId="28577" xr:uid="{47400427-7ED5-4ED7-8D01-2982F6F56245}"/>
    <cellStyle name="Normal 7 4 2 6 5 2 3" xfId="15252" xr:uid="{0692E47A-8ABA-490E-B809-91E5AD376575}"/>
    <cellStyle name="Normal 7 4 2 6 5 3" xfId="7705" xr:uid="{8F573EFC-8B2A-4675-9DAA-06B413A2D871}"/>
    <cellStyle name="Normal 7 4 2 6 5 3 2" xfId="18085" xr:uid="{A72F17EF-D17E-457D-A99B-9EDDAE54C255}"/>
    <cellStyle name="Normal 7 4 2 6 5 4" xfId="10538" xr:uid="{FE721382-46EC-47CE-9E00-1C7D2AD5CB5C}"/>
    <cellStyle name="Normal 7 4 2 6 5 4 2" xfId="20918" xr:uid="{BA75287A-DD7E-48BF-B60B-1477C427A975}"/>
    <cellStyle name="Normal 7 4 2 6 5 5" xfId="25293" xr:uid="{2E4EDD41-397C-4261-A4FE-33FF3F5E5E5E}"/>
    <cellStyle name="Normal 7 4 2 6 5 6" xfId="12968" xr:uid="{D2E29B5C-A764-4CBE-A5A5-82E3569611B1}"/>
    <cellStyle name="Normal 7 4 2 6 6" xfId="2398" xr:uid="{00000000-0005-0000-0000-00005A080000}"/>
    <cellStyle name="Normal 7 4 2 6 6 2" xfId="7524" xr:uid="{21F174A7-4987-4EBF-A1EF-44A664994639}"/>
    <cellStyle name="Normal 7 4 2 6 6 2 2" xfId="26785" xr:uid="{FCC0CB2D-E4EF-45DB-B929-DFB54B1569B1}"/>
    <cellStyle name="Normal 7 4 2 6 6 2 3" xfId="17904" xr:uid="{6AAD9FE9-06E3-4AD8-95AD-40296A6C342B}"/>
    <cellStyle name="Normal 7 4 2 6 6 3" xfId="10357" xr:uid="{96808953-3DDB-4A9D-9F4C-E5CBDC75F4BE}"/>
    <cellStyle name="Normal 7 4 2 6 6 3 2" xfId="20737" xr:uid="{A6BE3F22-05B0-4709-A6B2-6F8C6FB45ECB}"/>
    <cellStyle name="Normal 7 4 2 6 6 4" xfId="23099" xr:uid="{50A340EA-2354-4D27-A57E-7B444BE316CA}"/>
    <cellStyle name="Normal 7 4 2 6 6 5" xfId="15071" xr:uid="{02E62824-B523-4CBE-9AC5-A726FE865AD8}"/>
    <cellStyle name="Normal 7 4 2 6 7" xfId="4066" xr:uid="{787504FD-E615-4DF1-9D77-BBECC0DE93F8}"/>
    <cellStyle name="Normal 7 4 2 6 7 2" xfId="8845" xr:uid="{FCF05B19-81FB-4A54-BEB7-F0A61DB12570}"/>
    <cellStyle name="Normal 7 4 2 6 7 2 2" xfId="19225" xr:uid="{32B3D620-F75A-4CAD-B1E5-597DD8136D45}"/>
    <cellStyle name="Normal 7 4 2 6 7 3" xfId="11678" xr:uid="{33C1B2BD-D14A-44C0-9307-05BFF67FA58E}"/>
    <cellStyle name="Normal 7 4 2 6 7 3 2" xfId="22058" xr:uid="{6B631C3B-0DB2-48F2-B87D-D2F45125569C}"/>
    <cellStyle name="Normal 7 4 2 6 7 4" xfId="28106" xr:uid="{F5261F1D-F1B9-45E8-8F81-7C53A7BE747C}"/>
    <cellStyle name="Normal 7 4 2 6 7 5" xfId="16392" xr:uid="{D8E47FB0-8BB3-4344-AB82-69A4BA1C62CB}"/>
    <cellStyle name="Normal 7 4 2 6 8" xfId="5430" xr:uid="{1F40B752-6737-46EE-A6DF-1B75DA96DBD1}"/>
    <cellStyle name="Normal 7 4 2 6 8 2" xfId="14727" xr:uid="{391F89FC-6944-4964-B2E1-FDFC3C4ED719}"/>
    <cellStyle name="Normal 7 4 2 6 9" xfId="7180" xr:uid="{450B9847-020C-49F1-B642-B0DEC3E29F00}"/>
    <cellStyle name="Normal 7 4 2 6 9 2" xfId="17560" xr:uid="{ACCB61D8-4537-48D9-9271-7E8864C9E44C}"/>
    <cellStyle name="Normal 7 4 2 7" xfId="1418" xr:uid="{00000000-0005-0000-0000-000061070000}"/>
    <cellStyle name="Normal 7 4 2 7 10" xfId="12632" xr:uid="{94DB8E25-984C-4D8D-A56D-979E81D1A1DE}"/>
    <cellStyle name="Normal 7 4 2 7 2" xfId="1419" xr:uid="{00000000-0005-0000-0000-000062070000}"/>
    <cellStyle name="Normal 7 4 2 7 2 2" xfId="2990" xr:uid="{00000000-0005-0000-0000-000063080000}"/>
    <cellStyle name="Normal 7 4 2 7 2 2 2" xfId="6139" xr:uid="{1266CA9C-5035-448E-8939-3C069FE41792}"/>
    <cellStyle name="Normal 7 4 2 7 2 2 2 2" xfId="27831" xr:uid="{6BA6E3E3-0B5D-4725-AD7D-45FA59660042}"/>
    <cellStyle name="Normal 7 4 2 7 2 2 2 3" xfId="26312" xr:uid="{14734C87-6DE6-4D0B-84FB-F5E620DB5FDB}"/>
    <cellStyle name="Normal 7 4 2 7 2 2 2 4" xfId="15617" xr:uid="{6FB34FEA-6554-4BE3-8D10-9AD6CE81D6C6}"/>
    <cellStyle name="Normal 7 4 2 7 2 2 3" xfId="8070" xr:uid="{CE9E1B3D-C1FD-4CBA-A6BB-D92144A0865F}"/>
    <cellStyle name="Normal 7 4 2 7 2 2 3 2" xfId="27722" xr:uid="{0032E810-F024-4C77-AE8D-9373B8055228}"/>
    <cellStyle name="Normal 7 4 2 7 2 2 3 3" xfId="18450" xr:uid="{B3FB1B6C-478C-4CD5-A026-5797CBD64E79}"/>
    <cellStyle name="Normal 7 4 2 7 2 2 4" xfId="10903" xr:uid="{4415CB7F-40E9-45E1-85D9-6DABC2764ED3}"/>
    <cellStyle name="Normal 7 4 2 7 2 2 4 2" xfId="21283" xr:uid="{3E1FD531-B551-4991-9904-10393FE33A3C}"/>
    <cellStyle name="Normal 7 4 2 7 2 2 5" xfId="23828" xr:uid="{E0E623C1-45BB-4EFA-87D1-5D1FD674B409}"/>
    <cellStyle name="Normal 7 4 2 7 2 2 6" xfId="13488" xr:uid="{6258D515-6824-426D-9C18-B099CE2EE0A9}"/>
    <cellStyle name="Normal 7 4 2 7 2 3" xfId="5436" xr:uid="{73706557-7274-4A62-9D2E-9D0F68BD4BC2}"/>
    <cellStyle name="Normal 7 4 2 7 2 3 2" xfId="23500" xr:uid="{15F8D672-281A-4D72-AD12-49CEE82E7533}"/>
    <cellStyle name="Normal 7 4 2 7 2 3 3" xfId="27196" xr:uid="{D064E7A5-6181-4134-830F-81AF10BBEB20}"/>
    <cellStyle name="Normal 7 4 2 7 2 3 4" xfId="14733" xr:uid="{DB7C5814-2379-4983-8608-9F3F172D6E7F}"/>
    <cellStyle name="Normal 7 4 2 7 2 4" xfId="7186" xr:uid="{3836BD7D-4B8E-4F9B-8B5D-7B489FC8B2BF}"/>
    <cellStyle name="Normal 7 4 2 7 2 4 2" xfId="26634" xr:uid="{18E5D6C6-EF43-4D85-8CE8-AE7EE66E87D1}"/>
    <cellStyle name="Normal 7 4 2 7 2 4 3" xfId="27243" xr:uid="{6B17FA2A-E0D2-44FB-8207-51940BE33BD3}"/>
    <cellStyle name="Normal 7 4 2 7 2 4 4" xfId="17566" xr:uid="{DFEF93DD-08C3-4443-844E-F6CA5FDD1CF2}"/>
    <cellStyle name="Normal 7 4 2 7 2 5" xfId="10019" xr:uid="{0889C94F-1ABA-4FC6-9E28-0795963A3FA9}"/>
    <cellStyle name="Normal 7 4 2 7 2 5 2" xfId="29457" xr:uid="{70201FCB-86E4-489F-8B22-D4D9F690346B}"/>
    <cellStyle name="Normal 7 4 2 7 2 5 3" xfId="20399" xr:uid="{89FBEA2D-C08B-4774-AF5A-524674D3512A}"/>
    <cellStyle name="Normal 7 4 2 7 2 6" xfId="23849" xr:uid="{DF26400E-02C4-4589-8613-8A8F024D1767}"/>
    <cellStyle name="Normal 7 4 2 7 2 7" xfId="12790" xr:uid="{BFB7021A-E11C-42FB-8F02-FE5A49CDF78E}"/>
    <cellStyle name="Normal 7 4 2 7 3" xfId="1420" xr:uid="{00000000-0005-0000-0000-000063070000}"/>
    <cellStyle name="Normal 7 4 2 7 3 2" xfId="5437" xr:uid="{82B5E694-2FC5-4E24-8479-0FC41482D483}"/>
    <cellStyle name="Normal 7 4 2 7 3 2 2" xfId="26971" xr:uid="{2BF54BE0-ED09-4508-B9C3-888EF3FACA7E}"/>
    <cellStyle name="Normal 7 4 2 7 3 2 3" xfId="28157" xr:uid="{41CB8755-7976-4FA8-92E0-440C84D9FADA}"/>
    <cellStyle name="Normal 7 4 2 7 3 2 4" xfId="14734" xr:uid="{8D89238C-0030-4AB4-9F24-B117B919F0F0}"/>
    <cellStyle name="Normal 7 4 2 7 3 3" xfId="7187" xr:uid="{0008B33A-5D63-4F47-B563-238954287A5F}"/>
    <cellStyle name="Normal 7 4 2 7 3 3 2" xfId="28237" xr:uid="{260C5BFE-EE4A-4508-BB9D-B54A34FC1DD1}"/>
    <cellStyle name="Normal 7 4 2 7 3 3 3" xfId="26043" xr:uid="{7BC6694E-8F7E-426B-982B-C6FE59EE42A5}"/>
    <cellStyle name="Normal 7 4 2 7 3 3 4" xfId="17567" xr:uid="{27E6BAC9-0590-4F18-8EA6-355AEED43B58}"/>
    <cellStyle name="Normal 7 4 2 7 3 4" xfId="10020" xr:uid="{D6282C0B-23EE-4436-B69D-F5E8D9CEA92A}"/>
    <cellStyle name="Normal 7 4 2 7 3 4 2" xfId="29458" xr:uid="{794BD335-970E-4ABE-8731-2B8B81EFDD62}"/>
    <cellStyle name="Normal 7 4 2 7 3 4 3" xfId="20400" xr:uid="{5459E404-4B22-4EAD-B82F-42EE3543FD20}"/>
    <cellStyle name="Normal 7 4 2 7 3 5" xfId="23109" xr:uid="{BCC33169-2365-4075-A213-E531A6313F02}"/>
    <cellStyle name="Normal 7 4 2 7 3 6" xfId="13301" xr:uid="{44BF5C5C-C4C7-4BF3-978B-7EB2E005626C}"/>
    <cellStyle name="Normal 7 4 2 7 4" xfId="2399" xr:uid="{00000000-0005-0000-0000-000061080000}"/>
    <cellStyle name="Normal 7 4 2 7 4 2" xfId="7525" xr:uid="{86492D43-90EB-48CF-8201-D4300A5D77A1}"/>
    <cellStyle name="Normal 7 4 2 7 4 2 2" xfId="25867" xr:uid="{FFB7116F-81E7-4660-99A9-B36EAAF51FAD}"/>
    <cellStyle name="Normal 7 4 2 7 4 2 3" xfId="17905" xr:uid="{9EBB2063-CA9F-41AA-ACB2-36A461FE1529}"/>
    <cellStyle name="Normal 7 4 2 7 4 3" xfId="10358" xr:uid="{54018CCB-AB0E-4704-9798-FE8BC0349EED}"/>
    <cellStyle name="Normal 7 4 2 7 4 3 2" xfId="20738" xr:uid="{9AD254BA-D173-4481-812D-E6A24542D02F}"/>
    <cellStyle name="Normal 7 4 2 7 4 4" xfId="24787" xr:uid="{9018913B-342D-4E75-A25C-8C37B551CB05}"/>
    <cellStyle name="Normal 7 4 2 7 4 5" xfId="15072" xr:uid="{7DD61C3C-68EC-4DA4-8FD3-0480FC45329D}"/>
    <cellStyle name="Normal 7 4 2 7 5" xfId="4067" xr:uid="{77472886-F551-449A-8098-A7FB30B7B646}"/>
    <cellStyle name="Normal 7 4 2 7 5 2" xfId="8846" xr:uid="{F84EA359-FB2C-4639-A40E-838E073F2E29}"/>
    <cellStyle name="Normal 7 4 2 7 5 2 2" xfId="28995" xr:uid="{7BF56CC5-6A5C-4EF6-B5F0-8F2CBE3D79FE}"/>
    <cellStyle name="Normal 7 4 2 7 5 2 3" xfId="19226" xr:uid="{8AD95E74-020B-4D2D-9F96-D8EB383DF9DA}"/>
    <cellStyle name="Normal 7 4 2 7 5 3" xfId="11679" xr:uid="{C12A5A78-6510-436E-A32D-926A5FAD00FB}"/>
    <cellStyle name="Normal 7 4 2 7 5 3 2" xfId="22059" xr:uid="{B6EEC522-B3A4-4B2E-85A7-A04BC0C8DDFB}"/>
    <cellStyle name="Normal 7 4 2 7 5 4" xfId="22811" xr:uid="{37258880-037A-4767-9152-4095A0169B94}"/>
    <cellStyle name="Normal 7 4 2 7 5 5" xfId="16393" xr:uid="{6E299FD7-684B-4802-A6FF-86435AC177AA}"/>
    <cellStyle name="Normal 7 4 2 7 6" xfId="5435" xr:uid="{D3C90363-648C-472E-B1D6-0895137A7634}"/>
    <cellStyle name="Normal 7 4 2 7 6 2" xfId="26327" xr:uid="{B017C560-B810-4746-8C55-B4995878F636}"/>
    <cellStyle name="Normal 7 4 2 7 6 3" xfId="26509" xr:uid="{92F04E2A-EF45-425E-B460-6E5D80E4539C}"/>
    <cellStyle name="Normal 7 4 2 7 6 4" xfId="14732" xr:uid="{BAE21227-5844-4849-AED3-9A0C92C98A8C}"/>
    <cellStyle name="Normal 7 4 2 7 7" xfId="7185" xr:uid="{7CC78FA1-708E-40DD-960B-EAF910F14868}"/>
    <cellStyle name="Normal 7 4 2 7 7 2" xfId="26420" xr:uid="{6A8787EE-F31E-4982-9135-5F1148B2FDBE}"/>
    <cellStyle name="Normal 7 4 2 7 7 3" xfId="17565" xr:uid="{23954045-1D4A-4E58-9EDC-5DC74BA99BA5}"/>
    <cellStyle name="Normal 7 4 2 7 8" xfId="10018" xr:uid="{94B3A68A-3BD4-419B-9AC3-B8BD758CE315}"/>
    <cellStyle name="Normal 7 4 2 7 8 2" xfId="20398" xr:uid="{FB3E73B1-994C-477B-9EC3-AED1D1AD3CD1}"/>
    <cellStyle name="Normal 7 4 2 7 9" xfId="24624" xr:uid="{E09003C2-1B00-4328-BBF9-063EA82CCD48}"/>
    <cellStyle name="Normal 7 4 2 8" xfId="1421" xr:uid="{00000000-0005-0000-0000-000064070000}"/>
    <cellStyle name="Normal 7 4 2 8 10" xfId="12633" xr:uid="{764DDC1B-9402-4F8E-8F51-32FAF920D60E}"/>
    <cellStyle name="Normal 7 4 2 8 2" xfId="1422" xr:uid="{00000000-0005-0000-0000-000065070000}"/>
    <cellStyle name="Normal 7 4 2 8 2 2" xfId="2991" xr:uid="{00000000-0005-0000-0000-000067080000}"/>
    <cellStyle name="Normal 7 4 2 8 2 2 2" xfId="6140" xr:uid="{9041C163-69A9-43CC-9E9A-D833F2C7176D}"/>
    <cellStyle name="Normal 7 4 2 8 2 2 2 2" xfId="26202" xr:uid="{B493E099-C3E2-4544-9AA4-825065CBA4E2}"/>
    <cellStyle name="Normal 7 4 2 8 2 2 2 3" xfId="27474" xr:uid="{3AB40F7B-C570-4D06-ADBC-05D10685A382}"/>
    <cellStyle name="Normal 7 4 2 8 2 2 2 4" xfId="15618" xr:uid="{662CF5B3-522E-4A27-8305-2C33727EF944}"/>
    <cellStyle name="Normal 7 4 2 8 2 2 3" xfId="8071" xr:uid="{A7D51079-161A-4855-A031-386021851227}"/>
    <cellStyle name="Normal 7 4 2 8 2 2 3 2" xfId="28766" xr:uid="{E2D87E69-31E9-42B6-96CD-1C9BA892C7BB}"/>
    <cellStyle name="Normal 7 4 2 8 2 2 3 3" xfId="18451" xr:uid="{A4CED350-C79A-4982-82E0-0E78037D358B}"/>
    <cellStyle name="Normal 7 4 2 8 2 2 4" xfId="10904" xr:uid="{CB272D73-6214-4DBE-B2F7-601C344F4AED}"/>
    <cellStyle name="Normal 7 4 2 8 2 2 4 2" xfId="21284" xr:uid="{A51A0245-F2DF-4AE0-AADB-DA7AF0E58429}"/>
    <cellStyle name="Normal 7 4 2 8 2 2 5" xfId="25246" xr:uid="{3814E4DE-EEA9-49D4-9238-DCCEEA448DD9}"/>
    <cellStyle name="Normal 7 4 2 8 2 2 6" xfId="13489" xr:uid="{CC3172A9-4FD7-4114-8024-2F839FFAC561}"/>
    <cellStyle name="Normal 7 4 2 8 2 3" xfId="5439" xr:uid="{336699C8-1CEE-4FE0-A41F-11B48F3781CB}"/>
    <cellStyle name="Normal 7 4 2 8 2 3 2" xfId="25140" xr:uid="{143F8DC0-D0F0-4F1B-A5F6-49BBA04A9BAA}"/>
    <cellStyle name="Normal 7 4 2 8 2 3 3" xfId="27240" xr:uid="{FCF3E825-A10B-4A4B-9EA1-E9B2699347E6}"/>
    <cellStyle name="Normal 7 4 2 8 2 3 4" xfId="14736" xr:uid="{F4C934E6-EF23-4A45-A8C7-37BB666CB016}"/>
    <cellStyle name="Normal 7 4 2 8 2 4" xfId="7189" xr:uid="{18D41000-B14D-4DB2-B55D-9828FC100708}"/>
    <cellStyle name="Normal 7 4 2 8 2 4 2" xfId="26094" xr:uid="{B5DDF77C-89DA-471A-8272-5E6E03F47423}"/>
    <cellStyle name="Normal 7 4 2 8 2 4 3" xfId="26434" xr:uid="{EADE3D3C-76DB-4633-9772-34B4800C979C}"/>
    <cellStyle name="Normal 7 4 2 8 2 4 4" xfId="17569" xr:uid="{2AEDA77A-D5D4-4E04-B75B-45DDA0F9A858}"/>
    <cellStyle name="Normal 7 4 2 8 2 5" xfId="10022" xr:uid="{0B9161BD-1312-4222-8C65-7C901862FE49}"/>
    <cellStyle name="Normal 7 4 2 8 2 5 2" xfId="29459" xr:uid="{3B11A4C3-9B9B-404A-AAB3-C3FF001AC2C4}"/>
    <cellStyle name="Normal 7 4 2 8 2 5 3" xfId="20402" xr:uid="{22CC1A39-7AB0-474E-9DD9-C58BA7F6E7DB}"/>
    <cellStyle name="Normal 7 4 2 8 2 6" xfId="23374" xr:uid="{4798756F-1AD2-44D4-A672-6B80D892F56E}"/>
    <cellStyle name="Normal 7 4 2 8 2 7" xfId="12791" xr:uid="{BF2F52C6-13F2-4F1D-9924-D50FFADB0400}"/>
    <cellStyle name="Normal 7 4 2 8 3" xfId="1423" xr:uid="{00000000-0005-0000-0000-000066070000}"/>
    <cellStyle name="Normal 7 4 2 8 3 2" xfId="5440" xr:uid="{DF7E501D-4D91-426D-AD30-9FD2EF2BFCE7}"/>
    <cellStyle name="Normal 7 4 2 8 3 2 2" xfId="27432" xr:uid="{7D3C8E64-94D2-442D-AA48-12B7CF08B5B7}"/>
    <cellStyle name="Normal 7 4 2 8 3 2 3" xfId="28600" xr:uid="{1FEA78ED-3976-4495-9929-FD5F90723AF7}"/>
    <cellStyle name="Normal 7 4 2 8 3 2 4" xfId="14737" xr:uid="{E3B0F55E-0118-4914-A1F6-148CF20F42D4}"/>
    <cellStyle name="Normal 7 4 2 8 3 3" xfId="7190" xr:uid="{E0B26F10-6A1D-4076-95F6-2A99FD4F5D93}"/>
    <cellStyle name="Normal 7 4 2 8 3 3 2" xfId="27425" xr:uid="{5A5AEE34-4573-48E5-9EB2-1803A67C8182}"/>
    <cellStyle name="Normal 7 4 2 8 3 3 3" xfId="27401" xr:uid="{2556DBBF-00E5-435C-841D-7AE47896058F}"/>
    <cellStyle name="Normal 7 4 2 8 3 3 4" xfId="17570" xr:uid="{050D4FF1-B4FE-48C8-B357-5E446ABB2642}"/>
    <cellStyle name="Normal 7 4 2 8 3 4" xfId="10023" xr:uid="{D2779331-985F-4D2A-B82B-048C9760EA3D}"/>
    <cellStyle name="Normal 7 4 2 8 3 4 2" xfId="29460" xr:uid="{637DFF79-F514-4FB7-8A89-4E4CEE4DC035}"/>
    <cellStyle name="Normal 7 4 2 8 3 4 3" xfId="20403" xr:uid="{1B7A3929-C49F-4C4E-A47E-E6A72371383E}"/>
    <cellStyle name="Normal 7 4 2 8 3 5" xfId="25125" xr:uid="{7A71748C-01E1-42B4-AA1C-8BCDE39C24C6}"/>
    <cellStyle name="Normal 7 4 2 8 3 6" xfId="13302" xr:uid="{D245C534-4BE7-4770-B518-4D1A290DFB03}"/>
    <cellStyle name="Normal 7 4 2 8 4" xfId="2400" xr:uid="{00000000-0005-0000-0000-000065080000}"/>
    <cellStyle name="Normal 7 4 2 8 4 2" xfId="7526" xr:uid="{7A821489-26D7-4677-B041-69A2C39EA31A}"/>
    <cellStyle name="Normal 7 4 2 8 4 2 2" xfId="26246" xr:uid="{3F381CF9-2F0E-45E0-99AC-CBE86D141DBD}"/>
    <cellStyle name="Normal 7 4 2 8 4 2 3" xfId="17906" xr:uid="{2272D246-2772-444E-8657-CD6E53F0122A}"/>
    <cellStyle name="Normal 7 4 2 8 4 3" xfId="10359" xr:uid="{E3E695FB-914F-4538-A5FE-829A11F73630}"/>
    <cellStyle name="Normal 7 4 2 8 4 3 2" xfId="20739" xr:uid="{E48C7E1C-2B52-443E-BF89-E06BBDE3396E}"/>
    <cellStyle name="Normal 7 4 2 8 4 4" xfId="25498" xr:uid="{A4BA8B26-23DB-4570-B019-11C38E654B92}"/>
    <cellStyle name="Normal 7 4 2 8 4 5" xfId="15073" xr:uid="{D4271D88-5D5E-4508-BFC3-E6279DEB43BE}"/>
    <cellStyle name="Normal 7 4 2 8 5" xfId="4068" xr:uid="{DEAF12DA-3FA9-4DCB-8904-0FEFEC41EF1A}"/>
    <cellStyle name="Normal 7 4 2 8 5 2" xfId="8847" xr:uid="{1E336397-8442-444B-B4E3-A2BBFD7CEBFF}"/>
    <cellStyle name="Normal 7 4 2 8 5 2 2" xfId="28996" xr:uid="{75514FFB-B72B-46F8-ACF7-870092C6E62D}"/>
    <cellStyle name="Normal 7 4 2 8 5 2 3" xfId="19227" xr:uid="{4DA0DEEB-F0A6-4D78-B87F-5D39B35D266F}"/>
    <cellStyle name="Normal 7 4 2 8 5 3" xfId="11680" xr:uid="{D55E82D3-75FE-4EF0-A82A-5C356FFF3CB3}"/>
    <cellStyle name="Normal 7 4 2 8 5 3 2" xfId="22060" xr:uid="{C7ED9254-E5EE-4DDC-883D-9503F73F9DA8}"/>
    <cellStyle name="Normal 7 4 2 8 5 4" xfId="24974" xr:uid="{A72BF85D-5E4B-40FC-84A2-4CFFF781B86B}"/>
    <cellStyle name="Normal 7 4 2 8 5 5" xfId="16394" xr:uid="{D3B83BD2-8D64-4965-BCEF-EA03A12C7646}"/>
    <cellStyle name="Normal 7 4 2 8 6" xfId="5438" xr:uid="{7F3F327F-51DB-4F24-9C4B-E5C89DF83EE3}"/>
    <cellStyle name="Normal 7 4 2 8 6 2" xfId="26897" xr:uid="{E8A65548-4070-4D93-BEEB-7CCF5EE40D86}"/>
    <cellStyle name="Normal 7 4 2 8 6 3" xfId="26870" xr:uid="{84838828-46F0-4DEF-BA3F-EAB48AF9A8E2}"/>
    <cellStyle name="Normal 7 4 2 8 6 4" xfId="14735" xr:uid="{69A46E30-CEE4-4EEB-93D4-36FD588DE682}"/>
    <cellStyle name="Normal 7 4 2 8 7" xfId="7188" xr:uid="{022E0D6E-5008-440E-94C0-FCA08E2C0C61}"/>
    <cellStyle name="Normal 7 4 2 8 7 2" xfId="26951" xr:uid="{2FCBC965-BC6D-4F97-8AB6-7B6C07325484}"/>
    <cellStyle name="Normal 7 4 2 8 7 3" xfId="17568" xr:uid="{D552055A-C5C7-4BFF-92A2-74EE2AEF58D8}"/>
    <cellStyle name="Normal 7 4 2 8 8" xfId="10021" xr:uid="{9EB0C26B-B5D2-4F74-A99F-8154FF2AFA9E}"/>
    <cellStyle name="Normal 7 4 2 8 8 2" xfId="20401" xr:uid="{FAE3E505-1AB7-4AFC-99DE-4F30A123E761}"/>
    <cellStyle name="Normal 7 4 2 8 9" xfId="24217" xr:uid="{90CC9198-C7BD-4DC7-A6D9-37C25CDAEFF2}"/>
    <cellStyle name="Normal 7 4 2 9" xfId="1424" xr:uid="{00000000-0005-0000-0000-000067070000}"/>
    <cellStyle name="Normal 7 4 2 9 10" xfId="12626" xr:uid="{DFDE78C4-8E58-41BD-A9CC-0E3FE4FF757E}"/>
    <cellStyle name="Normal 7 4 2 9 2" xfId="3444" xr:uid="{00000000-0005-0000-0000-00006A080000}"/>
    <cellStyle name="Normal 7 4 2 9 2 2" xfId="6498" xr:uid="{D6E9C181-6061-4F0C-B3EA-ED194457DA41}"/>
    <cellStyle name="Normal 7 4 2 9 2 2 2" xfId="25659" xr:uid="{AF607323-AC0D-414A-8F77-EE6893045231}"/>
    <cellStyle name="Normal 7 4 2 9 2 2 3" xfId="26411" xr:uid="{509785D6-8A2F-42A6-B8DB-8ABF8E3C060A}"/>
    <cellStyle name="Normal 7 4 2 9 2 2 4" xfId="16069" xr:uid="{A58D279F-36A8-461F-89B9-FFE923980C7C}"/>
    <cellStyle name="Normal 7 4 2 9 2 3" xfId="8522" xr:uid="{EF66F453-D807-4980-B50E-4CCBAFB733A8}"/>
    <cellStyle name="Normal 7 4 2 9 2 3 2" xfId="28603" xr:uid="{B547C6E4-D9DC-4171-8FAD-C356971CE623}"/>
    <cellStyle name="Normal 7 4 2 9 2 3 3" xfId="28937" xr:uid="{0E25B91D-7487-4276-B067-0ABEBC60BEDF}"/>
    <cellStyle name="Normal 7 4 2 9 2 3 4" xfId="18902" xr:uid="{02A1BA71-9964-4CB4-A4D8-1ADEA24125BC}"/>
    <cellStyle name="Normal 7 4 2 9 2 4" xfId="11355" xr:uid="{54519620-988D-49D7-A0EA-4A122FE56D51}"/>
    <cellStyle name="Normal 7 4 2 9 2 4 2" xfId="29483" xr:uid="{FC835250-DF4C-4944-8875-1A77052EC6B1}"/>
    <cellStyle name="Normal 7 4 2 9 2 4 3" xfId="21735" xr:uid="{6E24494B-DCF2-4A6B-A86C-9F188EF0E2F6}"/>
    <cellStyle name="Normal 7 4 2 9 2 5" xfId="25159" xr:uid="{A329167D-D56F-4DA6-B18E-91E3E4955854}"/>
    <cellStyle name="Normal 7 4 2 9 2 6" xfId="14029" xr:uid="{4C006EB8-F23A-4180-92FA-69EFDB76ED45}"/>
    <cellStyle name="Normal 7 4 2 9 3" xfId="2819" xr:uid="{00000000-0005-0000-0000-00006B080000}"/>
    <cellStyle name="Normal 7 4 2 9 3 2" xfId="6034" xr:uid="{795FEE40-626B-42B5-BAF9-A3BEA4C1BB8C}"/>
    <cellStyle name="Normal 7 4 2 9 3 2 2" xfId="26770" xr:uid="{87813332-7EAD-4E02-9112-3A1229BE077B}"/>
    <cellStyle name="Normal 7 4 2 9 3 2 3" xfId="15488" xr:uid="{DCBA6F41-7C2A-414B-A542-F8AB5A081384}"/>
    <cellStyle name="Normal 7 4 2 9 3 3" xfId="7941" xr:uid="{A1F020B0-9442-4F1D-A526-F7270CF91865}"/>
    <cellStyle name="Normal 7 4 2 9 3 3 2" xfId="18321" xr:uid="{3EB35884-0264-4057-AE8C-9FAA1A3E7328}"/>
    <cellStyle name="Normal 7 4 2 9 3 4" xfId="10774" xr:uid="{3F4BB8D7-6A93-4816-BC7A-13FB97BEC3AF}"/>
    <cellStyle name="Normal 7 4 2 9 3 4 2" xfId="21154" xr:uid="{13474AFC-43F4-443F-BE0B-320A30877F95}"/>
    <cellStyle name="Normal 7 4 2 9 3 5" xfId="25144" xr:uid="{6B8F29FD-44AE-4E2F-8C63-D9C0C2430D48}"/>
    <cellStyle name="Normal 7 4 2 9 3 6" xfId="13289" xr:uid="{5C832931-E50C-4A84-AC60-CCB69FE73A52}"/>
    <cellStyle name="Normal 7 4 2 9 4" xfId="2393" xr:uid="{00000000-0005-0000-0000-000069080000}"/>
    <cellStyle name="Normal 7 4 2 9 4 2" xfId="7519" xr:uid="{7870606D-1837-44BD-BC37-7E3134EB028F}"/>
    <cellStyle name="Normal 7 4 2 9 4 2 2" xfId="26414" xr:uid="{FF062303-D59F-49DD-AAC3-2A4BA0C5BA02}"/>
    <cellStyle name="Normal 7 4 2 9 4 2 3" xfId="17899" xr:uid="{C8470F4B-0DC2-4EF0-BD9F-ED27D4F6CB5A}"/>
    <cellStyle name="Normal 7 4 2 9 4 3" xfId="10352" xr:uid="{4D7874B9-E019-443B-B306-FA092DEC4B01}"/>
    <cellStyle name="Normal 7 4 2 9 4 3 2" xfId="20732" xr:uid="{585F05EA-88E4-4145-84E6-9E74DDADE4AE}"/>
    <cellStyle name="Normal 7 4 2 9 4 4" xfId="23870" xr:uid="{AFFA7455-76C5-4A6D-AEC8-973157377937}"/>
    <cellStyle name="Normal 7 4 2 9 4 5" xfId="15066" xr:uid="{B1DA497D-9798-4947-85EB-2DFFC2B3D5A0}"/>
    <cellStyle name="Normal 7 4 2 9 5" xfId="4097" xr:uid="{A842F1E4-1C7A-4362-BC43-4637DC25B33F}"/>
    <cellStyle name="Normal 7 4 2 9 5 2" xfId="8870" xr:uid="{E5C15C7A-E4A4-4CBD-BCBC-C757F7FB36EB}"/>
    <cellStyle name="Normal 7 4 2 9 5 2 2" xfId="19250" xr:uid="{F5CF3878-642A-43DB-BF34-E6CA3F0EA0BE}"/>
    <cellStyle name="Normal 7 4 2 9 5 3" xfId="11703" xr:uid="{117745DD-C582-496B-9D1E-46B70FE21667}"/>
    <cellStyle name="Normal 7 4 2 9 5 3 2" xfId="22083" xr:uid="{6A9EA27A-94F0-48FF-B287-40F1488F38AA}"/>
    <cellStyle name="Normal 7 4 2 9 5 4" xfId="27759" xr:uid="{2936B5FE-D440-4912-B0A0-9AB4800926E0}"/>
    <cellStyle name="Normal 7 4 2 9 5 5" xfId="16417" xr:uid="{07618204-4FC9-4EDF-BD54-DADBDD2AB6B1}"/>
    <cellStyle name="Normal 7 4 2 9 6" xfId="5441" xr:uid="{4C217F3C-EC4B-448B-A6F0-DF227F715B36}"/>
    <cellStyle name="Normal 7 4 2 9 6 2" xfId="14738" xr:uid="{92D1C401-A612-4185-9E34-B9FD7B5A1E0C}"/>
    <cellStyle name="Normal 7 4 2 9 7" xfId="7191" xr:uid="{10B00204-3DB2-47A6-950C-F9215B517CCC}"/>
    <cellStyle name="Normal 7 4 2 9 7 2" xfId="17571" xr:uid="{674329F4-AE34-4A67-BEF0-E293902B27BD}"/>
    <cellStyle name="Normal 7 4 2 9 8" xfId="10024" xr:uid="{99634E40-1A29-4CCD-AD4E-A2253FDB5D72}"/>
    <cellStyle name="Normal 7 4 2 9 8 2" xfId="20404" xr:uid="{244B2B4B-504F-45AA-A156-A6C6DAC7A6B6}"/>
    <cellStyle name="Normal 7 4 2 9 9" xfId="23433" xr:uid="{187FFA7C-3B7F-4477-A6E0-532B8B6D20FC}"/>
    <cellStyle name="Normal 7 4 20" xfId="23420" xr:uid="{560269DD-4FB6-443C-9D5A-BCA4A87C8567}"/>
    <cellStyle name="Normal 7 4 21" xfId="12391" xr:uid="{78020374-5E69-42E9-9C1C-CA25722A3109}"/>
    <cellStyle name="Normal 7 4 3" xfId="1425" xr:uid="{00000000-0005-0000-0000-000068070000}"/>
    <cellStyle name="Normal 7 4 3 10" xfId="5442" xr:uid="{C369CAD4-6E23-40D4-A836-672D1462F693}"/>
    <cellStyle name="Normal 7 4 3 10 2" xfId="14739" xr:uid="{7E55366E-75AD-4BA1-A727-D0583EBE90C3}"/>
    <cellStyle name="Normal 7 4 3 11" xfId="7192" xr:uid="{0B7C27FE-72A1-4F2E-882E-9EF1BC97106C}"/>
    <cellStyle name="Normal 7 4 3 11 2" xfId="17572" xr:uid="{4EEEDC54-1342-4B0A-B166-087A6D2AEEAD}"/>
    <cellStyle name="Normal 7 4 3 12" xfId="10025" xr:uid="{E732EAF0-F96F-48CF-9F7A-C0CBA9BC5432}"/>
    <cellStyle name="Normal 7 4 3 12 2" xfId="20405" xr:uid="{49E1E74F-71EF-4F1C-AD0E-90E359AF8CCB}"/>
    <cellStyle name="Normal 7 4 3 13" xfId="23483" xr:uid="{47A70420-A2A9-41DE-AA50-2BF0B5A3C8AD}"/>
    <cellStyle name="Normal 7 4 3 14" xfId="12410" xr:uid="{369AE292-FCDB-4819-B036-27F97726FB3B}"/>
    <cellStyle name="Normal 7 4 3 2" xfId="1426" xr:uid="{00000000-0005-0000-0000-000069070000}"/>
    <cellStyle name="Normal 7 4 3 2 10" xfId="7193" xr:uid="{2E0ABF26-5374-4290-A047-2C58A8227129}"/>
    <cellStyle name="Normal 7 4 3 2 10 2" xfId="17573" xr:uid="{396054ED-31D5-4B50-8579-D2DC193BBA01}"/>
    <cellStyle name="Normal 7 4 3 2 11" xfId="10026" xr:uid="{AB474B92-B5A4-4F31-86C9-46914798584A}"/>
    <cellStyle name="Normal 7 4 3 2 11 2" xfId="20406" xr:uid="{979AABA8-78AF-4E30-A6D0-985F1669E228}"/>
    <cellStyle name="Normal 7 4 3 2 12" xfId="22694" xr:uid="{A51C8BFF-F624-4974-B58B-B31555F393BD}"/>
    <cellStyle name="Normal 7 4 3 2 13" xfId="12470" xr:uid="{A89F8D3A-8214-40EA-ABAD-20CD723F2742}"/>
    <cellStyle name="Normal 7 4 3 2 2" xfId="1427" xr:uid="{00000000-0005-0000-0000-00006A070000}"/>
    <cellStyle name="Normal 7 4 3 2 2 10" xfId="10027" xr:uid="{9FD8A555-7A7B-47CE-8FEF-C456F4145EAB}"/>
    <cellStyle name="Normal 7 4 3 2 2 10 2" xfId="20407" xr:uid="{0029460B-CCCD-48EA-BB22-22239F4AAE76}"/>
    <cellStyle name="Normal 7 4 3 2 2 11" xfId="22906" xr:uid="{CB737441-0451-493A-B999-E5301B36F1C2}"/>
    <cellStyle name="Normal 7 4 3 2 2 12" xfId="12635" xr:uid="{DCD91032-04B0-4F09-8630-4478A35CD128}"/>
    <cellStyle name="Normal 7 4 3 2 2 2" xfId="2830" xr:uid="{00000000-0005-0000-0000-00006F080000}"/>
    <cellStyle name="Normal 7 4 3 2 2 2 2" xfId="3446" xr:uid="{00000000-0005-0000-0000-000070080000}"/>
    <cellStyle name="Normal 7 4 3 2 2 2 2 2" xfId="6500" xr:uid="{73A91FAC-8613-4027-A5BA-6AE933FD408E}"/>
    <cellStyle name="Normal 7 4 3 2 2 2 2 2 2" xfId="28312" xr:uid="{5FFBBE1D-255B-4763-A079-A6BEF753B5D3}"/>
    <cellStyle name="Normal 7 4 3 2 2 2 2 2 3" xfId="28247" xr:uid="{6DE3B26C-2185-455B-AF8E-B203BB4D126C}"/>
    <cellStyle name="Normal 7 4 3 2 2 2 2 2 4" xfId="16071" xr:uid="{F97FE7E3-C7AA-4795-A148-9D2A85B8CBA2}"/>
    <cellStyle name="Normal 7 4 3 2 2 2 2 3" xfId="8524" xr:uid="{BDA0CCFD-9723-4FEC-803F-F710041E190E}"/>
    <cellStyle name="Normal 7 4 3 2 2 2 2 3 2" xfId="28938" xr:uid="{EE6549BB-6E10-4DB0-BB3C-F04D23E78B70}"/>
    <cellStyle name="Normal 7 4 3 2 2 2 2 3 3" xfId="18904" xr:uid="{B9E0C6DC-AF27-408C-9952-F29578D91555}"/>
    <cellStyle name="Normal 7 4 3 2 2 2 2 4" xfId="11357" xr:uid="{DF6325A3-6120-4C43-8647-26D0489490F5}"/>
    <cellStyle name="Normal 7 4 3 2 2 2 2 4 2" xfId="21737" xr:uid="{8B137044-9094-44BE-840D-E4C6ED98F0D9}"/>
    <cellStyle name="Normal 7 4 3 2 2 2 2 5" xfId="23132" xr:uid="{D4DDEAEF-6C19-4D83-95A6-099272D66830}"/>
    <cellStyle name="Normal 7 4 3 2 2 2 2 6" xfId="14031" xr:uid="{535B6EB0-279D-4C7B-BE13-9884454E50BC}"/>
    <cellStyle name="Normal 7 4 3 2 2 2 3" xfId="4367" xr:uid="{77596B4F-F602-4722-A351-F785FD60A7E7}"/>
    <cellStyle name="Normal 7 4 3 2 2 2 3 2" xfId="9138" xr:uid="{C31CC852-97F2-4584-AE45-B2782F8C5E6E}"/>
    <cellStyle name="Normal 7 4 3 2 2 2 3 2 2" xfId="29181" xr:uid="{3F619BC3-5FA2-4B13-A833-32DA547B3E29}"/>
    <cellStyle name="Normal 7 4 3 2 2 2 3 2 3" xfId="19518" xr:uid="{FD1E87B0-BC72-47AF-B722-8D69342202EB}"/>
    <cellStyle name="Normal 7 4 3 2 2 2 3 3" xfId="11971" xr:uid="{C915D1DB-CF42-4E04-AB1B-D2FECA0D456D}"/>
    <cellStyle name="Normal 7 4 3 2 2 2 3 3 2" xfId="22351" xr:uid="{17772FA0-B8D8-4A5F-874D-62C8045E9355}"/>
    <cellStyle name="Normal 7 4 3 2 2 2 3 4" xfId="23316" xr:uid="{2E932ACB-2132-4D31-9BDD-0C7BB62784E7}"/>
    <cellStyle name="Normal 7 4 3 2 2 2 3 5" xfId="16685" xr:uid="{F938DDC9-6772-4E20-AC96-34B02072E7DD}"/>
    <cellStyle name="Normal 7 4 3 2 2 2 4" xfId="6045" xr:uid="{A2E7AD9E-4C3A-4EF6-8D2C-2EE0BABDB26E}"/>
    <cellStyle name="Normal 7 4 3 2 2 2 4 2" xfId="28516" xr:uid="{D9EE22C2-9722-4779-ABFC-5C853846D868}"/>
    <cellStyle name="Normal 7 4 3 2 2 2 4 3" xfId="15499" xr:uid="{0787DD3D-75F4-4B77-B226-57B449D82234}"/>
    <cellStyle name="Normal 7 4 3 2 2 2 5" xfId="7952" xr:uid="{5441EE2B-D936-489D-9EBE-9784A22F64F1}"/>
    <cellStyle name="Normal 7 4 3 2 2 2 5 2" xfId="18332" xr:uid="{1CEDD6E3-F816-47AA-9346-714025A00908}"/>
    <cellStyle name="Normal 7 4 3 2 2 2 6" xfId="10785" xr:uid="{59C2E9FD-C4D8-4357-9071-9887B6DEE46F}"/>
    <cellStyle name="Normal 7 4 3 2 2 2 6 2" xfId="21165" xr:uid="{39D776FF-EE52-4020-A835-6AE2523CED41}"/>
    <cellStyle name="Normal 7 4 3 2 2 2 7" xfId="24039" xr:uid="{49765F66-5107-44ED-A16D-3EC0454B4BFA}"/>
    <cellStyle name="Normal 7 4 3 2 2 2 8" xfId="13305" xr:uid="{5CCD7CD2-BA35-4202-81D4-C8C157A4EDE8}"/>
    <cellStyle name="Normal 7 4 3 2 2 3" xfId="3447" xr:uid="{00000000-0005-0000-0000-000071080000}"/>
    <cellStyle name="Normal 7 4 3 2 2 3 2" xfId="4583" xr:uid="{448BA9DD-CA71-4DD4-9A4A-98AC19CD0CE6}"/>
    <cellStyle name="Normal 7 4 3 2 2 3 2 2" xfId="9354" xr:uid="{E92207E9-8361-42B0-B86D-18828B8D9E09}"/>
    <cellStyle name="Normal 7 4 3 2 2 3 2 2 2" xfId="29326" xr:uid="{BEA8D4E0-A165-4EF0-B274-C351B0992894}"/>
    <cellStyle name="Normal 7 4 3 2 2 3 2 2 3" xfId="19734" xr:uid="{B5F2B030-D025-46A3-9DE3-E1053033F439}"/>
    <cellStyle name="Normal 7 4 3 2 2 3 2 3" xfId="12187" xr:uid="{F0DF7214-F1EA-4BE6-A67F-DAD43EA13FAE}"/>
    <cellStyle name="Normal 7 4 3 2 2 3 2 3 2" xfId="22567" xr:uid="{DB403025-7911-486A-A3FD-C254DE64CB5E}"/>
    <cellStyle name="Normal 7 4 3 2 2 3 2 4" xfId="27275" xr:uid="{4346FAE6-88C2-4B14-B648-0908CF5F5982}"/>
    <cellStyle name="Normal 7 4 3 2 2 3 2 5" xfId="16901" xr:uid="{ADFAEA55-BD5A-4623-8389-DFAB4EBE6B30}"/>
    <cellStyle name="Normal 7 4 3 2 2 3 3" xfId="6501" xr:uid="{520C026B-62FA-45B6-95E0-484FCC53083F}"/>
    <cellStyle name="Normal 7 4 3 2 2 3 3 2" xfId="28607" xr:uid="{C897C46F-99A8-4007-90ED-9A99E7AF6F58}"/>
    <cellStyle name="Normal 7 4 3 2 2 3 3 3" xfId="16072" xr:uid="{F5CABBCC-D517-4B6D-A06E-D8F75282FBCE}"/>
    <cellStyle name="Normal 7 4 3 2 2 3 4" xfId="8525" xr:uid="{3729610D-88BC-4173-9FCE-F431092F9000}"/>
    <cellStyle name="Normal 7 4 3 2 2 3 4 2" xfId="18905" xr:uid="{E6D5C908-F513-4FFF-94A8-9C385E02D92B}"/>
    <cellStyle name="Normal 7 4 3 2 2 3 5" xfId="11358" xr:uid="{C8B369C4-6E3E-4043-A7A3-2DBBE5A5EEE4}"/>
    <cellStyle name="Normal 7 4 3 2 2 3 5 2" xfId="21738" xr:uid="{2A4305E4-BB5C-496F-BC5B-49AD81EAD71D}"/>
    <cellStyle name="Normal 7 4 3 2 2 3 6" xfId="24456" xr:uid="{004AE425-5CEF-4BF9-B966-9DA729332B64}"/>
    <cellStyle name="Normal 7 4 3 2 2 3 7" xfId="14032" xr:uid="{90D6CE88-CD3F-49B3-9CCA-153BB73EB1F4}"/>
    <cellStyle name="Normal 7 4 3 2 2 4" xfId="3445" xr:uid="{00000000-0005-0000-0000-000072080000}"/>
    <cellStyle name="Normal 7 4 3 2 2 4 2" xfId="6499" xr:uid="{EB1A46E9-0FE2-4CAA-9295-95259B6574B9}"/>
    <cellStyle name="Normal 7 4 3 2 2 4 2 2" xfId="25966" xr:uid="{5E021479-D919-4B53-A37F-E3021A4A4C58}"/>
    <cellStyle name="Normal 7 4 3 2 2 4 2 3" xfId="16070" xr:uid="{BE7FB648-4CC2-40F0-96AE-D8F325984D9F}"/>
    <cellStyle name="Normal 7 4 3 2 2 4 3" xfId="8523" xr:uid="{777CCF37-BB25-4772-A0DC-981B9D2E7A87}"/>
    <cellStyle name="Normal 7 4 3 2 2 4 3 2" xfId="18903" xr:uid="{AE8E2B10-346F-47B4-9B2E-77F81B9526C2}"/>
    <cellStyle name="Normal 7 4 3 2 2 4 4" xfId="11356" xr:uid="{BBC2A0CE-EF62-486A-9D34-6338A93DC58C}"/>
    <cellStyle name="Normal 7 4 3 2 2 4 4 2" xfId="21736" xr:uid="{041F560B-48AB-42D2-A448-E298E35B1CC5}"/>
    <cellStyle name="Normal 7 4 3 2 2 4 5" xfId="23912" xr:uid="{C5DAC3F0-87A3-448C-B2FA-D1124791F83A}"/>
    <cellStyle name="Normal 7 4 3 2 2 4 6" xfId="14030" xr:uid="{76E94513-B395-4A5B-9A19-E0C9AF0486B0}"/>
    <cellStyle name="Normal 7 4 3 2 2 5" xfId="2647" xr:uid="{00000000-0005-0000-0000-000073080000}"/>
    <cellStyle name="Normal 7 4 3 2 2 5 2" xfId="5908" xr:uid="{991E32FB-FFEC-4EA7-9CFA-9C42ED05704F}"/>
    <cellStyle name="Normal 7 4 3 2 2 5 2 2" xfId="27454" xr:uid="{A709F353-F263-4736-9BD8-43DE5C3A1F1E}"/>
    <cellStyle name="Normal 7 4 3 2 2 5 2 3" xfId="15318" xr:uid="{EC252FE6-7278-4F83-A335-0B4F2B31C299}"/>
    <cellStyle name="Normal 7 4 3 2 2 5 3" xfId="7771" xr:uid="{BF3A39B9-A372-4F64-BA03-7A2CB5013155}"/>
    <cellStyle name="Normal 7 4 3 2 2 5 3 2" xfId="18151" xr:uid="{F7951E38-6DB3-42DD-A715-E051A96463DF}"/>
    <cellStyle name="Normal 7 4 3 2 2 5 4" xfId="10604" xr:uid="{A6C5F2DA-65F0-4837-AC0B-F544FBC34583}"/>
    <cellStyle name="Normal 7 4 3 2 2 5 4 2" xfId="20984" xr:uid="{CC5D2271-DC00-4E5E-AFDE-354FCBEB032E}"/>
    <cellStyle name="Normal 7 4 3 2 2 5 5" xfId="23859" xr:uid="{683ABF96-C534-42EC-96FE-087BCB2CEFFA}"/>
    <cellStyle name="Normal 7 4 3 2 2 5 6" xfId="13035" xr:uid="{555E0BEF-EA73-478D-97B4-3F259BFE293E}"/>
    <cellStyle name="Normal 7 4 3 2 2 6" xfId="2402" xr:uid="{00000000-0005-0000-0000-00006E080000}"/>
    <cellStyle name="Normal 7 4 3 2 2 6 2" xfId="7528" xr:uid="{B7D2C21E-E0D9-45E7-A65D-035B94FE8B2B}"/>
    <cellStyle name="Normal 7 4 3 2 2 6 2 2" xfId="17908" xr:uid="{FB97DE76-37F7-4312-9792-DADF345222B9}"/>
    <cellStyle name="Normal 7 4 3 2 2 6 3" xfId="10361" xr:uid="{84F3CEE3-971D-41E2-8788-31836FAA8B11}"/>
    <cellStyle name="Normal 7 4 3 2 2 6 3 2" xfId="20741" xr:uid="{11C0C840-C431-469C-B2DA-4DEF3F50D488}"/>
    <cellStyle name="Normal 7 4 3 2 2 6 4" xfId="25587" xr:uid="{283B6E97-968B-4F13-B48B-E1C3A2BE1C14}"/>
    <cellStyle name="Normal 7 4 3 2 2 6 5" xfId="15075" xr:uid="{442A0DA2-0514-4A45-ABB2-8E3FEBB68A4E}"/>
    <cellStyle name="Normal 7 4 3 2 2 7" xfId="4102" xr:uid="{5EFD4A15-4447-498E-A1F4-436CC18FD198}"/>
    <cellStyle name="Normal 7 4 3 2 2 7 2" xfId="8875" xr:uid="{E1E5E935-8613-425E-99C8-C13E6C6CE237}"/>
    <cellStyle name="Normal 7 4 3 2 2 7 2 2" xfId="19255" xr:uid="{D46AA6BF-B9D2-47B2-A934-C6205DF9E734}"/>
    <cellStyle name="Normal 7 4 3 2 2 7 3" xfId="11708" xr:uid="{3D93CCC8-260A-4414-BFCB-792F1491E5BD}"/>
    <cellStyle name="Normal 7 4 3 2 2 7 3 2" xfId="22088" xr:uid="{D6E8D4B0-0118-4AB7-BF38-587E40144071}"/>
    <cellStyle name="Normal 7 4 3 2 2 7 4" xfId="16422" xr:uid="{88D7E175-8BEC-464D-A5E9-B3DC7325B47A}"/>
    <cellStyle name="Normal 7 4 3 2 2 8" xfId="5444" xr:uid="{8E7E55A8-31B2-436C-9C83-C7D65E223C4C}"/>
    <cellStyle name="Normal 7 4 3 2 2 8 2" xfId="14741" xr:uid="{22FFCC05-27A4-40D7-AAAF-85620A809732}"/>
    <cellStyle name="Normal 7 4 3 2 2 9" xfId="7194" xr:uid="{004D57DF-3249-4E47-812A-2F3A521EE2C6}"/>
    <cellStyle name="Normal 7 4 3 2 2 9 2" xfId="17574" xr:uid="{B5B7B915-20E5-49CE-8BAD-437A52656451}"/>
    <cellStyle name="Normal 7 4 3 2 3" xfId="1428" xr:uid="{00000000-0005-0000-0000-00006B070000}"/>
    <cellStyle name="Normal 7 4 3 2 3 2" xfId="3448" xr:uid="{00000000-0005-0000-0000-000075080000}"/>
    <cellStyle name="Normal 7 4 3 2 3 2 2" xfId="6502" xr:uid="{21205F71-0D82-48F6-A296-F4892DB16333}"/>
    <cellStyle name="Normal 7 4 3 2 3 2 2 2" xfId="25918" xr:uid="{789EB38F-23A3-4908-8B10-A46B8010D0CA}"/>
    <cellStyle name="Normal 7 4 3 2 3 2 2 3" xfId="28079" xr:uid="{40051244-9B90-4AFF-8D4B-96A99796BEE4}"/>
    <cellStyle name="Normal 7 4 3 2 3 2 2 4" xfId="16073" xr:uid="{6C408732-3AE7-4EC2-B8C5-858C2DD6BE0C}"/>
    <cellStyle name="Normal 7 4 3 2 3 2 3" xfId="8526" xr:uid="{E103CC02-1ACB-4465-9645-7C3FE3CD6878}"/>
    <cellStyle name="Normal 7 4 3 2 3 2 3 2" xfId="28939" xr:uid="{4EAD5B8C-9A20-4B2D-99FD-A03A229996F1}"/>
    <cellStyle name="Normal 7 4 3 2 3 2 3 3" xfId="18906" xr:uid="{0852BAA3-CB15-47A3-91F9-32C7A65D879E}"/>
    <cellStyle name="Normal 7 4 3 2 3 2 4" xfId="11359" xr:uid="{9032075C-26ED-4781-966B-B0368C910AAE}"/>
    <cellStyle name="Normal 7 4 3 2 3 2 4 2" xfId="21739" xr:uid="{73A39CD6-9DDB-4407-B97F-C94710083B05}"/>
    <cellStyle name="Normal 7 4 3 2 3 2 5" xfId="23557" xr:uid="{0F0FD7DD-4A65-4952-92C4-0057997402F0}"/>
    <cellStyle name="Normal 7 4 3 2 3 2 6" xfId="14033" xr:uid="{F2AC072C-4C48-4344-BDF4-A2048CA14A6B}"/>
    <cellStyle name="Normal 7 4 3 2 3 3" xfId="2829" xr:uid="{00000000-0005-0000-0000-000076080000}"/>
    <cellStyle name="Normal 7 4 3 2 3 3 2" xfId="6044" xr:uid="{2F40B74F-DC07-4D92-886F-813AC11669F3}"/>
    <cellStyle name="Normal 7 4 3 2 3 3 2 2" xfId="28722" xr:uid="{3AC6F74E-A50C-4E63-A16C-07ED6E60BD5C}"/>
    <cellStyle name="Normal 7 4 3 2 3 3 2 3" xfId="15498" xr:uid="{8CBA6569-B346-4A2B-B530-A80A3C59EBBB}"/>
    <cellStyle name="Normal 7 4 3 2 3 3 3" xfId="7951" xr:uid="{4E373BB4-504E-47EF-9E79-CAC8FA87135F}"/>
    <cellStyle name="Normal 7 4 3 2 3 3 3 2" xfId="18331" xr:uid="{EB791CD6-0471-4D99-96B7-AB76F0B3136A}"/>
    <cellStyle name="Normal 7 4 3 2 3 3 4" xfId="10784" xr:uid="{DD737E0D-9AF6-4E52-9381-ACB0A82C147E}"/>
    <cellStyle name="Normal 7 4 3 2 3 3 4 2" xfId="21164" xr:uid="{F5859D5F-3700-4692-A331-58F93B34411D}"/>
    <cellStyle name="Normal 7 4 3 2 3 3 5" xfId="24640" xr:uid="{FF35E9EC-13CF-4680-A665-3EE2893DAD72}"/>
    <cellStyle name="Normal 7 4 3 2 3 3 6" xfId="13304" xr:uid="{3CE12D0D-599C-4B99-940A-93B1F0266566}"/>
    <cellStyle name="Normal 7 4 3 2 3 4" xfId="4220" xr:uid="{6E3BC1E7-F8BD-43C1-B91A-816D12426DEE}"/>
    <cellStyle name="Normal 7 4 3 2 3 4 2" xfId="8991" xr:uid="{0A692B99-1804-4513-9F06-643635BB0790}"/>
    <cellStyle name="Normal 7 4 3 2 3 4 2 2" xfId="29070" xr:uid="{DA9D2592-47FB-4F1D-BFA6-EBB81FB188E0}"/>
    <cellStyle name="Normal 7 4 3 2 3 4 2 3" xfId="19371" xr:uid="{038B2056-D737-4FB1-A6D2-4BC63B056001}"/>
    <cellStyle name="Normal 7 4 3 2 3 4 3" xfId="11824" xr:uid="{78535C63-AB7A-44EF-A101-95F98832CCA5}"/>
    <cellStyle name="Normal 7 4 3 2 3 4 3 2" xfId="22204" xr:uid="{6D16DAF9-4B44-4D47-BF69-2D8280A83371}"/>
    <cellStyle name="Normal 7 4 3 2 3 4 4" xfId="22692" xr:uid="{B973C05B-9CC2-478B-A2C5-62E833C796DA}"/>
    <cellStyle name="Normal 7 4 3 2 3 4 5" xfId="16538" xr:uid="{C4633A96-5B7D-47DC-85FA-81F02C2A433B}"/>
    <cellStyle name="Normal 7 4 3 2 3 5" xfId="5445" xr:uid="{3A6AD47D-EAD5-4F97-A979-749B398589A4}"/>
    <cellStyle name="Normal 7 4 3 2 3 5 2" xfId="25912" xr:uid="{C5D29D23-FE1C-4BFF-89C5-69310B0DCE9C}"/>
    <cellStyle name="Normal 7 4 3 2 3 5 3" xfId="14742" xr:uid="{BD3256AC-3DE1-47C1-935A-7AF5EA9C1D44}"/>
    <cellStyle name="Normal 7 4 3 2 3 6" xfId="7195" xr:uid="{47654914-8CFE-4023-AB97-B19E9F93A688}"/>
    <cellStyle name="Normal 7 4 3 2 3 6 2" xfId="17575" xr:uid="{631FE5E1-3465-4C7A-9FCD-6AC02CF6B120}"/>
    <cellStyle name="Normal 7 4 3 2 3 7" xfId="10028" xr:uid="{9112CE37-E33E-4B59-A80E-4B8E74D3D28E}"/>
    <cellStyle name="Normal 7 4 3 2 3 7 2" xfId="20408" xr:uid="{A9ED16B8-F03F-4E24-90D7-02012BB168AC}"/>
    <cellStyle name="Normal 7 4 3 2 3 8" xfId="23822" xr:uid="{D81D44BF-8E0A-479B-B128-DD40BB514314}"/>
    <cellStyle name="Normal 7 4 3 2 3 9" xfId="12793" xr:uid="{D3B2A001-D1BB-464D-85C9-47EEBAE40815}"/>
    <cellStyle name="Normal 7 4 3 2 4" xfId="3449" xr:uid="{00000000-0005-0000-0000-000077080000}"/>
    <cellStyle name="Normal 7 4 3 2 4 2" xfId="4584" xr:uid="{BE69B502-CFA4-4673-B0CA-466D6376D99E}"/>
    <cellStyle name="Normal 7 4 3 2 4 2 2" xfId="9355" xr:uid="{B6849C53-F490-4032-AEC4-3A084CC61281}"/>
    <cellStyle name="Normal 7 4 3 2 4 2 2 2" xfId="29327" xr:uid="{49EFC940-64F5-4477-9D86-DB69A7F4CFA3}"/>
    <cellStyle name="Normal 7 4 3 2 4 2 2 3" xfId="19735" xr:uid="{32AE62BA-70DE-498C-A44C-59826C128A7C}"/>
    <cellStyle name="Normal 7 4 3 2 4 2 3" xfId="12188" xr:uid="{159A9BA1-2929-4A12-92CB-676A1CFADB15}"/>
    <cellStyle name="Normal 7 4 3 2 4 2 3 2" xfId="22568" xr:uid="{292322E4-F4B3-4726-A139-7E0F817029FB}"/>
    <cellStyle name="Normal 7 4 3 2 4 2 4" xfId="23494" xr:uid="{E04771C6-694C-4C78-9686-66A2E4A88F17}"/>
    <cellStyle name="Normal 7 4 3 2 4 2 5" xfId="16902" xr:uid="{941EFF89-C574-4C61-88AF-87557EA019BF}"/>
    <cellStyle name="Normal 7 4 3 2 4 3" xfId="6503" xr:uid="{FE9CE113-79F2-4B5C-BA67-98F3380ED68B}"/>
    <cellStyle name="Normal 7 4 3 2 4 3 2" xfId="26655" xr:uid="{D6492BDD-063D-43CD-B114-9F3447EF7DF7}"/>
    <cellStyle name="Normal 7 4 3 2 4 3 3" xfId="16074" xr:uid="{D28ACD28-03F2-41DF-91DC-E18B1FFD3BD2}"/>
    <cellStyle name="Normal 7 4 3 2 4 4" xfId="8527" xr:uid="{E3E207EE-AB51-45CE-AC81-46110AE208CC}"/>
    <cellStyle name="Normal 7 4 3 2 4 4 2" xfId="18907" xr:uid="{3022FECD-1E22-4532-8251-13E8C2CA2EF1}"/>
    <cellStyle name="Normal 7 4 3 2 4 5" xfId="11360" xr:uid="{06032698-B473-4D99-B7A2-A384DF1D6120}"/>
    <cellStyle name="Normal 7 4 3 2 4 5 2" xfId="21740" xr:uid="{2DEF58B8-F434-4326-833C-2C6D8957AC90}"/>
    <cellStyle name="Normal 7 4 3 2 4 6" xfId="23940" xr:uid="{583D7F32-4C0C-48B8-B0D6-39460D9575C2}"/>
    <cellStyle name="Normal 7 4 3 2 4 7" xfId="14034" xr:uid="{60928655-B0A7-4FF0-B832-B5642E0859B1}"/>
    <cellStyle name="Normal 7 4 3 2 5" xfId="2993" xr:uid="{00000000-0005-0000-0000-000078080000}"/>
    <cellStyle name="Normal 7 4 3 2 5 2" xfId="6142" xr:uid="{578F7411-E3DC-4F14-81AC-C358F6B04072}"/>
    <cellStyle name="Normal 7 4 3 2 5 2 2" xfId="26932" xr:uid="{FBD999AA-530E-4AA4-BD85-D9722360CD28}"/>
    <cellStyle name="Normal 7 4 3 2 5 2 3" xfId="27869" xr:uid="{B257E8BD-D4E7-4059-8C1B-A9B76FE6BFEC}"/>
    <cellStyle name="Normal 7 4 3 2 5 2 4" xfId="15620" xr:uid="{CFEBD5F4-751F-4372-A347-0DA6494FD338}"/>
    <cellStyle name="Normal 7 4 3 2 5 3" xfId="8073" xr:uid="{538275EF-640F-432E-9825-FF19D2D51182}"/>
    <cellStyle name="Normal 7 4 3 2 5 3 2" xfId="28768" xr:uid="{C681F8E4-BF3D-4C72-BD42-733E0A0057F2}"/>
    <cellStyle name="Normal 7 4 3 2 5 3 3" xfId="18453" xr:uid="{F43F2424-0270-42EC-B3BD-C36BAC8BA10C}"/>
    <cellStyle name="Normal 7 4 3 2 5 4" xfId="10906" xr:uid="{35B6B5F3-DC7D-4D12-825A-3586A22CBAF9}"/>
    <cellStyle name="Normal 7 4 3 2 5 4 2" xfId="21286" xr:uid="{5169B47F-28E6-40F9-AA14-89B747D7E99D}"/>
    <cellStyle name="Normal 7 4 3 2 5 5" xfId="24996" xr:uid="{B73C22F6-2F7D-46AC-865D-26CB506AA2E2}"/>
    <cellStyle name="Normal 7 4 3 2 5 6" xfId="13491" xr:uid="{318B7E50-E7A8-4B7B-878B-4E42339EB4EA}"/>
    <cellStyle name="Normal 7 4 3 2 6" xfId="2545" xr:uid="{00000000-0005-0000-0000-000079080000}"/>
    <cellStyle name="Normal 7 4 3 2 6 2" xfId="5816" xr:uid="{56974547-57DB-43F4-ADFE-38DD14043912}"/>
    <cellStyle name="Normal 7 4 3 2 6 2 2" xfId="26664" xr:uid="{00B38EBC-9ECA-43A2-9A83-6AA81309DC05}"/>
    <cellStyle name="Normal 7 4 3 2 6 2 3" xfId="15216" xr:uid="{32481FC7-B74B-4984-A4FF-43335934C822}"/>
    <cellStyle name="Normal 7 4 3 2 6 3" xfId="7669" xr:uid="{35F1688F-0AB5-49FC-AE97-A0D52627FA0B}"/>
    <cellStyle name="Normal 7 4 3 2 6 3 2" xfId="18049" xr:uid="{ED46ED4D-BA3A-4FBE-8BBC-5F0DD9015BE0}"/>
    <cellStyle name="Normal 7 4 3 2 6 4" xfId="10502" xr:uid="{D5929A23-9E1C-4E58-A651-98B5DB851C0A}"/>
    <cellStyle name="Normal 7 4 3 2 6 4 2" xfId="20882" xr:uid="{02F5C775-2FC8-410B-8ABB-F0311A026A2D}"/>
    <cellStyle name="Normal 7 4 3 2 6 5" xfId="23679" xr:uid="{E5C72DE6-A4B7-4B4A-9F09-5E0E03FCE46C}"/>
    <cellStyle name="Normal 7 4 3 2 6 6" xfId="12932" xr:uid="{A1D994E2-F66D-4C4C-A4DF-BC2FEA1C8FFF}"/>
    <cellStyle name="Normal 7 4 3 2 7" xfId="2239" xr:uid="{00000000-0005-0000-0000-00006D080000}"/>
    <cellStyle name="Normal 7 4 3 2 7 2" xfId="7365" xr:uid="{54C6D058-527F-4302-B06F-EF8FAFA9A236}"/>
    <cellStyle name="Normal 7 4 3 2 7 2 2" xfId="17745" xr:uid="{D19D41E0-7A7D-40B2-9C1D-59DDB17FC557}"/>
    <cellStyle name="Normal 7 4 3 2 7 3" xfId="10198" xr:uid="{A2100957-86A7-40A9-A08A-021D8F1E89DF}"/>
    <cellStyle name="Normal 7 4 3 2 7 3 2" xfId="20578" xr:uid="{A2280B11-CD6D-4527-AFE0-8A056FB63D09}"/>
    <cellStyle name="Normal 7 4 3 2 7 4" xfId="25299" xr:uid="{0603B06E-A1F5-4D58-8A1B-000246F50293}"/>
    <cellStyle name="Normal 7 4 3 2 7 5" xfId="14912" xr:uid="{40C4DFAD-8EB2-498D-A09C-408A62E4D8B9}"/>
    <cellStyle name="Normal 7 4 3 2 8" xfId="4070" xr:uid="{1788756D-2364-4287-B913-92CA22C8B232}"/>
    <cellStyle name="Normal 7 4 3 2 8 2" xfId="8849" xr:uid="{F636902B-44CD-452E-A097-BD6C9B82C6F6}"/>
    <cellStyle name="Normal 7 4 3 2 8 2 2" xfId="19229" xr:uid="{6F87E975-C485-4A61-BE1A-5F05CB89F4EE}"/>
    <cellStyle name="Normal 7 4 3 2 8 3" xfId="11682" xr:uid="{8FFFB54E-DC3D-4100-9DB7-3C91F2B513D6}"/>
    <cellStyle name="Normal 7 4 3 2 8 3 2" xfId="22062" xr:uid="{16F6A337-3841-45CC-B34C-4B770E5AADE0}"/>
    <cellStyle name="Normal 7 4 3 2 8 4" xfId="16396" xr:uid="{96617CEB-2E3E-4F5C-BCE9-EEF55DA318E9}"/>
    <cellStyle name="Normal 7 4 3 2 9" xfId="5443" xr:uid="{3E4D21E4-15FB-474A-9291-70A16EB38D4A}"/>
    <cellStyle name="Normal 7 4 3 2 9 2" xfId="14740" xr:uid="{BA42F566-5410-4CAC-812B-1D5B44999462}"/>
    <cellStyle name="Normal 7 4 3 3" xfId="1429" xr:uid="{00000000-0005-0000-0000-00006C070000}"/>
    <cellStyle name="Normal 7 4 3 3 10" xfId="10029" xr:uid="{6667FA85-31D9-4427-9837-D0170AFC350D}"/>
    <cellStyle name="Normal 7 4 3 3 10 2" xfId="20409" xr:uid="{089B2346-AECA-44F6-9A15-0847870DF850}"/>
    <cellStyle name="Normal 7 4 3 3 11" xfId="22763" xr:uid="{B86F18A5-73F3-4000-ACBC-207F0FA23A4A}"/>
    <cellStyle name="Normal 7 4 3 3 12" xfId="12634" xr:uid="{7A85351B-D760-457A-A31A-24CD8DE5DBDA}"/>
    <cellStyle name="Normal 7 4 3 3 2" xfId="2831" xr:uid="{00000000-0005-0000-0000-00007B080000}"/>
    <cellStyle name="Normal 7 4 3 3 2 2" xfId="3451" xr:uid="{00000000-0005-0000-0000-00007C080000}"/>
    <cellStyle name="Normal 7 4 3 3 2 2 2" xfId="6505" xr:uid="{48B5E98D-E20A-446E-8CE6-CB1B22942103}"/>
    <cellStyle name="Normal 7 4 3 3 2 2 2 2" xfId="26049" xr:uid="{E78C11AD-0DCB-4CFD-AC95-376CACF35712}"/>
    <cellStyle name="Normal 7 4 3 3 2 2 2 3" xfId="28498" xr:uid="{D6EB5508-2B1F-409F-BF0E-5F62BF76C654}"/>
    <cellStyle name="Normal 7 4 3 3 2 2 2 4" xfId="16076" xr:uid="{262CD2BB-F139-47AC-90B7-CAB4073CD94D}"/>
    <cellStyle name="Normal 7 4 3 3 2 2 3" xfId="8529" xr:uid="{E30491D7-3CEA-4373-B543-9CB1B7626C17}"/>
    <cellStyle name="Normal 7 4 3 3 2 2 3 2" xfId="28940" xr:uid="{1D3C20E2-F2B4-4F2C-B041-D12DDFCD41DD}"/>
    <cellStyle name="Normal 7 4 3 3 2 2 3 3" xfId="18909" xr:uid="{B6EE3C50-3755-4F44-BF67-E82A5DFA14B4}"/>
    <cellStyle name="Normal 7 4 3 3 2 2 4" xfId="11362" xr:uid="{7DC0C649-CFCA-438C-96B8-974CDE4E2BAD}"/>
    <cellStyle name="Normal 7 4 3 3 2 2 4 2" xfId="21742" xr:uid="{312F8E66-125B-4C94-9E3C-927D9C54082E}"/>
    <cellStyle name="Normal 7 4 3 3 2 2 5" xfId="24576" xr:uid="{CF31D9AE-9CF8-4A4E-A71E-355ABC001280}"/>
    <cellStyle name="Normal 7 4 3 3 2 2 6" xfId="14036" xr:uid="{96ED7D6B-5A4B-4533-A5EC-81BAC427DE5C}"/>
    <cellStyle name="Normal 7 4 3 3 2 3" xfId="4368" xr:uid="{1164E2F6-BE54-4C9A-9367-B13ECC269973}"/>
    <cellStyle name="Normal 7 4 3 3 2 3 2" xfId="9139" xr:uid="{CE24510D-F338-49D8-B45A-D82D59DDA679}"/>
    <cellStyle name="Normal 7 4 3 3 2 3 2 2" xfId="29182" xr:uid="{15A0BC14-9723-4844-997D-7F608D6D3BE4}"/>
    <cellStyle name="Normal 7 4 3 3 2 3 2 3" xfId="19519" xr:uid="{279C4189-A4D0-4F42-B42F-D442B7F2B84D}"/>
    <cellStyle name="Normal 7 4 3 3 2 3 3" xfId="11972" xr:uid="{BEC1F4D3-518A-4F33-BA3F-4CF935058B4B}"/>
    <cellStyle name="Normal 7 4 3 3 2 3 3 2" xfId="22352" xr:uid="{F89F05BD-F693-4E0A-A692-51703F75E7DD}"/>
    <cellStyle name="Normal 7 4 3 3 2 3 4" xfId="22854" xr:uid="{1326B803-3310-46CE-A6FB-42D3ED54462C}"/>
    <cellStyle name="Normal 7 4 3 3 2 3 5" xfId="16686" xr:uid="{5014DB47-F0F0-40C8-B66B-0941FA40DF3B}"/>
    <cellStyle name="Normal 7 4 3 3 2 4" xfId="6046" xr:uid="{7BB6B4AF-EA51-459C-86B6-BABFCD88A947}"/>
    <cellStyle name="Normal 7 4 3 3 2 4 2" xfId="28066" xr:uid="{17D66357-EF32-4F8C-84B6-32FE3BE82A93}"/>
    <cellStyle name="Normal 7 4 3 3 2 4 3" xfId="15500" xr:uid="{9DD7B4D8-A34D-4CAB-91BE-38C25D3B1407}"/>
    <cellStyle name="Normal 7 4 3 3 2 5" xfId="7953" xr:uid="{A98EE685-BE0A-47CF-B38D-E67C444EBDC5}"/>
    <cellStyle name="Normal 7 4 3 3 2 5 2" xfId="18333" xr:uid="{7313D125-3020-4C73-A463-409099B17A9F}"/>
    <cellStyle name="Normal 7 4 3 3 2 6" xfId="10786" xr:uid="{C0957656-6A55-4DCB-918D-D196EA4F5E7F}"/>
    <cellStyle name="Normal 7 4 3 3 2 6 2" xfId="21166" xr:uid="{2A2FB51E-E0AF-4311-AF82-31FEE760DB29}"/>
    <cellStyle name="Normal 7 4 3 3 2 7" xfId="25203" xr:uid="{F41EA67F-7807-4F32-B7E0-7363D90FCC61}"/>
    <cellStyle name="Normal 7 4 3 3 2 8" xfId="13306" xr:uid="{607FBB25-0D28-4F52-AD1B-83BEBCB24050}"/>
    <cellStyle name="Normal 7 4 3 3 3" xfId="3452" xr:uid="{00000000-0005-0000-0000-00007D080000}"/>
    <cellStyle name="Normal 7 4 3 3 3 2" xfId="4585" xr:uid="{F18E3703-1BDE-480F-BE5E-1F730306F51A}"/>
    <cellStyle name="Normal 7 4 3 3 3 2 2" xfId="9356" xr:uid="{B0677BE6-9079-4D98-A8F1-8D97277FF505}"/>
    <cellStyle name="Normal 7 4 3 3 3 2 2 2" xfId="29328" xr:uid="{24071852-15EF-40E2-9F82-D651F337EB84}"/>
    <cellStyle name="Normal 7 4 3 3 3 2 2 3" xfId="19736" xr:uid="{12701740-B917-40F3-B4F7-9F90747D2844}"/>
    <cellStyle name="Normal 7 4 3 3 3 2 3" xfId="12189" xr:uid="{BB004EC3-B997-40D7-B22F-908ADF68194E}"/>
    <cellStyle name="Normal 7 4 3 3 3 2 3 2" xfId="22569" xr:uid="{C3534578-EB7C-4F64-8B94-4616D70F02AC}"/>
    <cellStyle name="Normal 7 4 3 3 3 2 4" xfId="25453" xr:uid="{22DA6432-24DF-4E3B-B59B-B9C6A0520FC1}"/>
    <cellStyle name="Normal 7 4 3 3 3 2 5" xfId="16903" xr:uid="{FCDC8A1C-E1FD-4A4B-9C72-13153C0BB55A}"/>
    <cellStyle name="Normal 7 4 3 3 3 3" xfId="6506" xr:uid="{654F5FB6-7196-47D6-8AAF-6C493651A246}"/>
    <cellStyle name="Normal 7 4 3 3 3 3 2" xfId="27473" xr:uid="{69965E02-6437-4F03-804C-9A661E470984}"/>
    <cellStyle name="Normal 7 4 3 3 3 3 3" xfId="16077" xr:uid="{55A8CC60-1E47-4A51-A6B4-F2F325865EC8}"/>
    <cellStyle name="Normal 7 4 3 3 3 4" xfId="8530" xr:uid="{5A83B3DB-B880-4A3B-AE55-6BB6EDA7B46B}"/>
    <cellStyle name="Normal 7 4 3 3 3 4 2" xfId="18910" xr:uid="{26FDF01F-42BD-4B10-8796-FE241310EE7C}"/>
    <cellStyle name="Normal 7 4 3 3 3 5" xfId="11363" xr:uid="{06C307B1-50D8-42DF-AA97-0D940E415962}"/>
    <cellStyle name="Normal 7 4 3 3 3 5 2" xfId="21743" xr:uid="{2B6081B6-FE53-4D57-BA48-CE0983A23D21}"/>
    <cellStyle name="Normal 7 4 3 3 3 6" xfId="25237" xr:uid="{C1208326-4645-4857-A234-EB126694D89D}"/>
    <cellStyle name="Normal 7 4 3 3 3 7" xfId="14037" xr:uid="{6150ABE2-3190-4D8E-9C58-717516F2FC4D}"/>
    <cellStyle name="Normal 7 4 3 3 4" xfId="3450" xr:uid="{00000000-0005-0000-0000-00007E080000}"/>
    <cellStyle name="Normal 7 4 3 3 4 2" xfId="6504" xr:uid="{AB9CC0A2-EA6E-4ECE-8E8F-6953D22BD62A}"/>
    <cellStyle name="Normal 7 4 3 3 4 2 2" xfId="26685" xr:uid="{EF441DC9-0BA0-4DAF-859C-EAED2F3FA7E7}"/>
    <cellStyle name="Normal 7 4 3 3 4 2 3" xfId="16075" xr:uid="{CF51B8B6-35B7-465A-A95E-21074B0F731E}"/>
    <cellStyle name="Normal 7 4 3 3 4 3" xfId="8528" xr:uid="{6E3458D8-3B9B-4F11-8724-43C5E55F88DF}"/>
    <cellStyle name="Normal 7 4 3 3 4 3 2" xfId="18908" xr:uid="{AFA529B8-41D2-4DBF-A25E-50AE2612621F}"/>
    <cellStyle name="Normal 7 4 3 3 4 4" xfId="11361" xr:uid="{25DDDA3A-69A0-4D9A-BEB2-4E48E9D4813E}"/>
    <cellStyle name="Normal 7 4 3 3 4 4 2" xfId="21741" xr:uid="{561A8E3B-8179-4F40-85BC-CDBEA35B6370}"/>
    <cellStyle name="Normal 7 4 3 3 4 5" xfId="24926" xr:uid="{DF90C266-0B60-4C07-BD54-1B0EEFE5325C}"/>
    <cellStyle name="Normal 7 4 3 3 4 6" xfId="14035" xr:uid="{DFE5541A-9458-4317-A8E5-1691D21861B9}"/>
    <cellStyle name="Normal 7 4 3 3 5" xfId="2588" xr:uid="{00000000-0005-0000-0000-00007F080000}"/>
    <cellStyle name="Normal 7 4 3 3 5 2" xfId="5852" xr:uid="{111C5C2C-A182-4704-A487-D3944057A596}"/>
    <cellStyle name="Normal 7 4 3 3 5 2 2" xfId="26177" xr:uid="{1F5AABDE-1389-477C-80D6-A213032F088B}"/>
    <cellStyle name="Normal 7 4 3 3 5 2 3" xfId="15259" xr:uid="{7EA4A352-F373-45DD-B537-590F3A11C396}"/>
    <cellStyle name="Normal 7 4 3 3 5 3" xfId="7712" xr:uid="{7EAFA413-63AD-4A34-B4A4-F513D1AD5670}"/>
    <cellStyle name="Normal 7 4 3 3 5 3 2" xfId="18092" xr:uid="{8BB37E77-570C-4567-8D06-F87243B472B1}"/>
    <cellStyle name="Normal 7 4 3 3 5 4" xfId="10545" xr:uid="{E1549959-8817-4633-8289-6E00F9783B2C}"/>
    <cellStyle name="Normal 7 4 3 3 5 4 2" xfId="20925" xr:uid="{2E6ED116-9846-431C-815B-D5DC8B253A02}"/>
    <cellStyle name="Normal 7 4 3 3 5 5" xfId="25047" xr:uid="{8511F9FB-FE04-4F54-B76D-0F6555F47898}"/>
    <cellStyle name="Normal 7 4 3 3 5 6" xfId="12975" xr:uid="{43FEF3D2-CBF4-4FBD-9A90-92776017DD28}"/>
    <cellStyle name="Normal 7 4 3 3 6" xfId="2401" xr:uid="{00000000-0005-0000-0000-00007A080000}"/>
    <cellStyle name="Normal 7 4 3 3 6 2" xfId="7527" xr:uid="{3FF4B652-F802-4890-923C-4AC57CFC6BA0}"/>
    <cellStyle name="Normal 7 4 3 3 6 2 2" xfId="17907" xr:uid="{E68CA27F-967A-487A-B572-281C900CF99F}"/>
    <cellStyle name="Normal 7 4 3 3 6 3" xfId="10360" xr:uid="{193E1795-909A-4BF7-8262-DD4654DFBF86}"/>
    <cellStyle name="Normal 7 4 3 3 6 3 2" xfId="20740" xr:uid="{7AAEED86-CD26-4E1B-BB33-3ADBE7B5BB89}"/>
    <cellStyle name="Normal 7 4 3 3 6 4" xfId="23248" xr:uid="{429D2802-A5D3-42F3-9D3E-41E494361E46}"/>
    <cellStyle name="Normal 7 4 3 3 6 5" xfId="15074" xr:uid="{BD8597E0-3AE8-49CB-9D76-9F4A689838B5}"/>
    <cellStyle name="Normal 7 4 3 3 7" xfId="4101" xr:uid="{F0B7520E-C9CD-4676-9705-62383BEED1A9}"/>
    <cellStyle name="Normal 7 4 3 3 7 2" xfId="8874" xr:uid="{10C788E9-E200-4D9A-AE89-79B41165D7DD}"/>
    <cellStyle name="Normal 7 4 3 3 7 2 2" xfId="19254" xr:uid="{EA5A4DC9-E0B7-41F7-9A93-A760A1F9960C}"/>
    <cellStyle name="Normal 7 4 3 3 7 3" xfId="11707" xr:uid="{5BD47590-79D5-442D-8776-37C03AA1DA7B}"/>
    <cellStyle name="Normal 7 4 3 3 7 3 2" xfId="22087" xr:uid="{3F53DE9D-52C7-4518-8D70-DA4FED8E9BF3}"/>
    <cellStyle name="Normal 7 4 3 3 7 4" xfId="16421" xr:uid="{02B56F57-C9AC-494F-8A20-DEC5A811C11D}"/>
    <cellStyle name="Normal 7 4 3 3 8" xfId="5446" xr:uid="{DB9B4F3E-2691-495E-8284-1ECC209D77C9}"/>
    <cellStyle name="Normal 7 4 3 3 8 2" xfId="14743" xr:uid="{004188FD-65A4-406B-B9B7-8FEFB49F8489}"/>
    <cellStyle name="Normal 7 4 3 3 9" xfId="7196" xr:uid="{1D9BF1DF-B944-4ABA-BE4A-CA1C939720ED}"/>
    <cellStyle name="Normal 7 4 3 3 9 2" xfId="17576" xr:uid="{7034C2D9-C843-4505-A313-432FB976C8D2}"/>
    <cellStyle name="Normal 7 4 3 4" xfId="1430" xr:uid="{00000000-0005-0000-0000-00006D070000}"/>
    <cellStyle name="Normal 7 4 3 4 2" xfId="3453" xr:uid="{00000000-0005-0000-0000-000081080000}"/>
    <cellStyle name="Normal 7 4 3 4 2 2" xfId="6507" xr:uid="{5CBF7F30-3323-4EAB-A7E0-3F88CF0BC913}"/>
    <cellStyle name="Normal 7 4 3 4 2 2 2" xfId="23517" xr:uid="{5901EB7B-0C5A-47E2-9E44-D71F908B0092}"/>
    <cellStyle name="Normal 7 4 3 4 2 2 3" xfId="25878" xr:uid="{B2BBB98A-4899-4C7E-B326-4C91DB326458}"/>
    <cellStyle name="Normal 7 4 3 4 2 2 4" xfId="16078" xr:uid="{7055F32A-BC18-4F42-A7A0-3D55BB69C3F4}"/>
    <cellStyle name="Normal 7 4 3 4 2 3" xfId="8531" xr:uid="{11430790-3FEE-49B1-8B5A-0D306385F222}"/>
    <cellStyle name="Normal 7 4 3 4 2 3 2" xfId="28941" xr:uid="{7163F059-7EB7-4F8B-BA34-ECD7FE44467B}"/>
    <cellStyle name="Normal 7 4 3 4 2 3 3" xfId="18911" xr:uid="{C9F4ED25-46E9-4B0D-BE71-DCFFD89F00A2}"/>
    <cellStyle name="Normal 7 4 3 4 2 4" xfId="11364" xr:uid="{22A9B4A9-E21A-4750-A368-B09B5A08F92A}"/>
    <cellStyle name="Normal 7 4 3 4 2 4 2" xfId="21744" xr:uid="{8AA30EE1-CC49-4A13-B4F6-AF9FBD41C4FD}"/>
    <cellStyle name="Normal 7 4 3 4 2 5" xfId="23351" xr:uid="{F9DBE65A-8BAE-46A8-93B5-A94EE58F61D8}"/>
    <cellStyle name="Normal 7 4 3 4 2 6" xfId="14038" xr:uid="{FCB69EA9-4645-4C69-910A-24F5C7EF16C8}"/>
    <cellStyle name="Normal 7 4 3 4 3" xfId="2828" xr:uid="{00000000-0005-0000-0000-000082080000}"/>
    <cellStyle name="Normal 7 4 3 4 3 2" xfId="6043" xr:uid="{D4436D1D-1802-4B4C-A77E-8756FEE4AB49}"/>
    <cellStyle name="Normal 7 4 3 4 3 2 2" xfId="26009" xr:uid="{65CC4502-9897-4C0E-9116-B511B4EB6C1D}"/>
    <cellStyle name="Normal 7 4 3 4 3 2 3" xfId="15497" xr:uid="{870FBBFF-365B-4C7C-83AC-AB62265F91CB}"/>
    <cellStyle name="Normal 7 4 3 4 3 3" xfId="7950" xr:uid="{F289DF43-462C-4EF2-A46E-67BDAB1512D1}"/>
    <cellStyle name="Normal 7 4 3 4 3 3 2" xfId="18330" xr:uid="{36038B05-0B63-4624-BCE8-A4FEBD5C722B}"/>
    <cellStyle name="Normal 7 4 3 4 3 4" xfId="10783" xr:uid="{6781698A-5BCE-41C9-BBCA-4301FDC8D239}"/>
    <cellStyle name="Normal 7 4 3 4 3 4 2" xfId="21163" xr:uid="{F7B0FE75-3DE0-4F6B-B8B2-1A43B84AC2DE}"/>
    <cellStyle name="Normal 7 4 3 4 3 5" xfId="24871" xr:uid="{52399C13-1388-495D-8E38-FC6CAC5DC2DF}"/>
    <cellStyle name="Normal 7 4 3 4 3 6" xfId="13303" xr:uid="{C10AA231-F24F-4722-9717-CB84CBE0EB2D}"/>
    <cellStyle name="Normal 7 4 3 4 4" xfId="4219" xr:uid="{F78D4B62-EDF2-4AB7-9DEE-497CD2C415AD}"/>
    <cellStyle name="Normal 7 4 3 4 4 2" xfId="8990" xr:uid="{F71EDB45-9810-4D87-8762-F549CCD7BB02}"/>
    <cellStyle name="Normal 7 4 3 4 4 2 2" xfId="29069" xr:uid="{524B28EC-43F0-4019-9D4D-DBF6E9BC9755}"/>
    <cellStyle name="Normal 7 4 3 4 4 2 3" xfId="19370" xr:uid="{56EC96C9-509D-400C-919D-212DC4D85B5F}"/>
    <cellStyle name="Normal 7 4 3 4 4 3" xfId="11823" xr:uid="{A6B36A25-F2E9-4829-80BF-949050D817B5}"/>
    <cellStyle name="Normal 7 4 3 4 4 3 2" xfId="22203" xr:uid="{D93F6B13-0F03-4A69-80D1-F00874B103F5}"/>
    <cellStyle name="Normal 7 4 3 4 4 4" xfId="24950" xr:uid="{98B0EA07-A356-42CD-A364-0F6F4D084560}"/>
    <cellStyle name="Normal 7 4 3 4 4 5" xfId="16537" xr:uid="{C99310B4-52FC-42F8-998B-F83A68E8C447}"/>
    <cellStyle name="Normal 7 4 3 4 5" xfId="5447" xr:uid="{FFA53823-102B-449A-B135-DAA9CE52C2E1}"/>
    <cellStyle name="Normal 7 4 3 4 5 2" xfId="25871" xr:uid="{8547CB7E-A1FF-4B13-951F-A22FF4AE4097}"/>
    <cellStyle name="Normal 7 4 3 4 5 3" xfId="14744" xr:uid="{08FF8EB2-D4DD-4BE1-968D-3CF95B1085D0}"/>
    <cellStyle name="Normal 7 4 3 4 6" xfId="7197" xr:uid="{BAF5CBFF-6980-43EA-959E-43221B798C71}"/>
    <cellStyle name="Normal 7 4 3 4 6 2" xfId="17577" xr:uid="{E0417E85-D902-45ED-850B-BDDDC1EAB10C}"/>
    <cellStyle name="Normal 7 4 3 4 7" xfId="10030" xr:uid="{20E05630-56E6-49F8-B05E-B39E08C74933}"/>
    <cellStyle name="Normal 7 4 3 4 7 2" xfId="20410" xr:uid="{D606B5E7-D6DF-49FB-B867-04950CA47F6F}"/>
    <cellStyle name="Normal 7 4 3 4 8" xfId="22697" xr:uid="{E663FDFE-3056-4B0A-A699-530B605D2EAB}"/>
    <cellStyle name="Normal 7 4 3 4 9" xfId="12792" xr:uid="{EFC20897-F697-4AC5-A1D5-242406207B9D}"/>
    <cellStyle name="Normal 7 4 3 5" xfId="1431" xr:uid="{00000000-0005-0000-0000-00006E070000}"/>
    <cellStyle name="Normal 7 4 3 5 2" xfId="4586" xr:uid="{32AAEC66-C84F-4F4B-9085-09C0EB6273DA}"/>
    <cellStyle name="Normal 7 4 3 5 2 2" xfId="9357" xr:uid="{90B25159-4300-4BCE-8DE3-24844D9CEED2}"/>
    <cellStyle name="Normal 7 4 3 5 2 2 2" xfId="29329" xr:uid="{03391A60-D465-4962-94B1-865E32136359}"/>
    <cellStyle name="Normal 7 4 3 5 2 2 3" xfId="19737" xr:uid="{7B7679F3-5742-44C6-B9DA-6773280A4856}"/>
    <cellStyle name="Normal 7 4 3 5 2 3" xfId="12190" xr:uid="{32F85BC9-45B3-4D52-9F8A-C4B8F058362B}"/>
    <cellStyle name="Normal 7 4 3 5 2 3 2" xfId="22570" xr:uid="{58028893-E889-4500-9A5A-5192B2981EAA}"/>
    <cellStyle name="Normal 7 4 3 5 2 4" xfId="23987" xr:uid="{662E79A0-DCE2-4051-9540-1F063C7A2FF5}"/>
    <cellStyle name="Normal 7 4 3 5 2 5" xfId="16904" xr:uid="{36964F92-B719-4357-928D-C0A9D95E955E}"/>
    <cellStyle name="Normal 7 4 3 5 3" xfId="5448" xr:uid="{55395201-A444-4DAF-8240-6F1A99D8FF91}"/>
    <cellStyle name="Normal 7 4 3 5 3 2" xfId="26342" xr:uid="{96547A6C-7F4D-47A4-936A-437334C9FF4F}"/>
    <cellStyle name="Normal 7 4 3 5 3 3" xfId="14745" xr:uid="{B01B003D-09F0-41A7-9E25-076F0A13C040}"/>
    <cellStyle name="Normal 7 4 3 5 4" xfId="7198" xr:uid="{06444F2C-0374-48A8-8176-B66859AA11CC}"/>
    <cellStyle name="Normal 7 4 3 5 4 2" xfId="17578" xr:uid="{8B888782-6FEA-407C-9DFB-589676603ED3}"/>
    <cellStyle name="Normal 7 4 3 5 5" xfId="10031" xr:uid="{29AAE153-BD0B-4399-9C73-A798C68315C9}"/>
    <cellStyle name="Normal 7 4 3 5 5 2" xfId="20411" xr:uid="{81DDCE17-9BA0-4C95-AE8E-4B670AEA1C3D}"/>
    <cellStyle name="Normal 7 4 3 5 6" xfId="23857" xr:uid="{DA4BEBB2-AFC0-4336-ADD6-7BD0DB116E1A}"/>
    <cellStyle name="Normal 7 4 3 5 7" xfId="14039" xr:uid="{78E0465A-D360-474F-81AB-8916C3666EF8}"/>
    <cellStyle name="Normal 7 4 3 6" xfId="2992" xr:uid="{00000000-0005-0000-0000-000084080000}"/>
    <cellStyle name="Normal 7 4 3 6 2" xfId="6141" xr:uid="{DECB5462-13A0-4971-93E2-67D64097B287}"/>
    <cellStyle name="Normal 7 4 3 6 2 2" xfId="24785" xr:uid="{4763614B-9A15-465F-B4E0-4D5682EEC570}"/>
    <cellStyle name="Normal 7 4 3 6 2 3" xfId="26640" xr:uid="{38E6F481-054E-4951-A4C8-038582470DEC}"/>
    <cellStyle name="Normal 7 4 3 6 2 4" xfId="15619" xr:uid="{CF275B3F-9D0A-467E-8F53-450B4BBB2501}"/>
    <cellStyle name="Normal 7 4 3 6 3" xfId="8072" xr:uid="{684E6C9B-8F1F-4C96-B900-9475A48A6A90}"/>
    <cellStyle name="Normal 7 4 3 6 3 2" xfId="28767" xr:uid="{101FAE63-21CF-4237-B40A-3C0788565985}"/>
    <cellStyle name="Normal 7 4 3 6 3 3" xfId="18452" xr:uid="{4E427ABA-F9E9-499C-9D02-F1D537CD0FCA}"/>
    <cellStyle name="Normal 7 4 3 6 4" xfId="10905" xr:uid="{A10836A0-4C54-4C33-9779-473B3614B4F3}"/>
    <cellStyle name="Normal 7 4 3 6 4 2" xfId="21285" xr:uid="{DA2223B3-1516-44A5-BF6E-D468F9EA8F0A}"/>
    <cellStyle name="Normal 7 4 3 6 5" xfId="24500" xr:uid="{2D2D3BAB-4EE1-40A9-9DAE-9BBDB025D104}"/>
    <cellStyle name="Normal 7 4 3 6 6" xfId="13490" xr:uid="{D8C51755-15E4-4D5D-B33E-C5777ED4CD4D}"/>
    <cellStyle name="Normal 7 4 3 7" xfId="2485" xr:uid="{00000000-0005-0000-0000-000085080000}"/>
    <cellStyle name="Normal 7 4 3 7 2" xfId="5770" xr:uid="{7EC0E344-7771-4C9E-8813-722F72405483}"/>
    <cellStyle name="Normal 7 4 3 7 2 2" xfId="27030" xr:uid="{C4A76B5A-3250-41B6-83CD-0ADFD2DE1444}"/>
    <cellStyle name="Normal 7 4 3 7 2 3" xfId="15156" xr:uid="{607EB0E2-E535-4617-8722-6D0ADED78D08}"/>
    <cellStyle name="Normal 7 4 3 7 3" xfId="7609" xr:uid="{33C3883B-9E2C-4F93-BF03-9232B138A1EE}"/>
    <cellStyle name="Normal 7 4 3 7 3 2" xfId="17989" xr:uid="{67879044-935B-4B97-A03A-E634BCF98FB2}"/>
    <cellStyle name="Normal 7 4 3 7 4" xfId="10442" xr:uid="{C8B9B9BB-45C1-46CC-A234-96C734088617}"/>
    <cellStyle name="Normal 7 4 3 7 4 2" xfId="20822" xr:uid="{1DE6E8F3-B876-42BD-BA32-1791CD97C485}"/>
    <cellStyle name="Normal 7 4 3 7 5" xfId="23067" xr:uid="{0271FA07-948E-446C-9858-16D19FE45933}"/>
    <cellStyle name="Normal 7 4 3 7 6" xfId="12872" xr:uid="{231A3B36-517F-475A-9A76-713D87C84C49}"/>
    <cellStyle name="Normal 7 4 3 8" xfId="2179" xr:uid="{00000000-0005-0000-0000-00006C080000}"/>
    <cellStyle name="Normal 7 4 3 8 2" xfId="7305" xr:uid="{61404530-84D2-4FCC-B79A-40F6D1459624}"/>
    <cellStyle name="Normal 7 4 3 8 2 2" xfId="17685" xr:uid="{0B164E7B-ABA5-4238-BF26-6C01C2A9E63F}"/>
    <cellStyle name="Normal 7 4 3 8 3" xfId="10138" xr:uid="{9D3117D7-E98C-47FF-B117-08F9C3256A30}"/>
    <cellStyle name="Normal 7 4 3 8 3 2" xfId="20518" xr:uid="{90C46BEB-9A72-495F-AF5C-3C849CDBEAB0}"/>
    <cellStyle name="Normal 7 4 3 8 4" xfId="22817" xr:uid="{8043779F-2F38-4DEF-B53C-1493A615375A}"/>
    <cellStyle name="Normal 7 4 3 8 5" xfId="14852" xr:uid="{92C41245-DB38-4685-9AA4-D23501AAEF39}"/>
    <cellStyle name="Normal 7 4 3 9" xfId="4069" xr:uid="{9B83B12B-F037-4973-AB0C-83E137F3CCA4}"/>
    <cellStyle name="Normal 7 4 3 9 2" xfId="8848" xr:uid="{F26D4E52-7049-4504-862C-EDEE61895F5C}"/>
    <cellStyle name="Normal 7 4 3 9 2 2" xfId="19228" xr:uid="{BF60D9B6-3B18-46FC-AF3E-456E390ED4FD}"/>
    <cellStyle name="Normal 7 4 3 9 3" xfId="11681" xr:uid="{5AE3403A-02C3-4D2D-8309-643F1A197D08}"/>
    <cellStyle name="Normal 7 4 3 9 3 2" xfId="22061" xr:uid="{0C78B99F-AD36-4BE1-92A4-14881384F045}"/>
    <cellStyle name="Normal 7 4 3 9 4" xfId="16395" xr:uid="{92F4B5A9-F8D7-426A-A253-1347198AF915}"/>
    <cellStyle name="Normal 7 4 4" xfId="1432" xr:uid="{00000000-0005-0000-0000-00006F070000}"/>
    <cellStyle name="Normal 7 4 4 10" xfId="5449" xr:uid="{E3B89E48-5BD7-4CAB-A493-53FC19BCD894}"/>
    <cellStyle name="Normal 7 4 4 10 2" xfId="14746" xr:uid="{F69FED75-DFAE-48F9-AEF7-F43173D57B3F}"/>
    <cellStyle name="Normal 7 4 4 11" xfId="7199" xr:uid="{450BA93B-30BB-4489-A0C0-4616AAFE258B}"/>
    <cellStyle name="Normal 7 4 4 11 2" xfId="17579" xr:uid="{38E264F0-7759-4EEB-A8BE-79CFD9A7C20A}"/>
    <cellStyle name="Normal 7 4 4 12" xfId="10032" xr:uid="{AFDCE651-09CB-423B-A6E6-CBD55F2B2AFA}"/>
    <cellStyle name="Normal 7 4 4 12 2" xfId="20412" xr:uid="{1DE52EE3-07B5-4308-A5FC-33897D9F665A}"/>
    <cellStyle name="Normal 7 4 4 13" xfId="25345" xr:uid="{ECE91AA8-E135-4F43-A425-BFD3BD91DA6D}"/>
    <cellStyle name="Normal 7 4 4 14" xfId="12417" xr:uid="{91BFECF0-198C-452A-90F5-3BC8E451D944}"/>
    <cellStyle name="Normal 7 4 4 2" xfId="1433" xr:uid="{00000000-0005-0000-0000-000070070000}"/>
    <cellStyle name="Normal 7 4 4 2 10" xfId="7200" xr:uid="{1780B4E2-A429-4928-8711-A8E9D8D7B098}"/>
    <cellStyle name="Normal 7 4 4 2 10 2" xfId="17580" xr:uid="{971BB55E-6229-4B92-8ACF-623834102A83}"/>
    <cellStyle name="Normal 7 4 4 2 11" xfId="10033" xr:uid="{C035D557-3EFF-45F3-BC8F-FDEA512F952C}"/>
    <cellStyle name="Normal 7 4 4 2 11 2" xfId="20413" xr:uid="{C4E67250-1EE6-4C48-A021-E2DE29480886}"/>
    <cellStyle name="Normal 7 4 4 2 12" xfId="23472" xr:uid="{99C65200-6E1C-4865-920A-1AD02BF528B9}"/>
    <cellStyle name="Normal 7 4 4 2 13" xfId="12477" xr:uid="{1787C933-1F9A-474B-94C4-ACF8D47EE646}"/>
    <cellStyle name="Normal 7 4 4 2 2" xfId="1434" xr:uid="{00000000-0005-0000-0000-000071070000}"/>
    <cellStyle name="Normal 7 4 4 2 2 10" xfId="13042" xr:uid="{85D260CD-ECE6-4BDB-B90F-7767C72C53D5}"/>
    <cellStyle name="Normal 7 4 4 2 2 2" xfId="2834" xr:uid="{00000000-0005-0000-0000-000089080000}"/>
    <cellStyle name="Normal 7 4 4 2 2 2 2" xfId="3456" xr:uid="{00000000-0005-0000-0000-00008A080000}"/>
    <cellStyle name="Normal 7 4 4 2 2 2 2 2" xfId="6510" xr:uid="{B0689EE3-D10E-460E-9499-3C1AFF201603}"/>
    <cellStyle name="Normal 7 4 4 2 2 2 2 2 2" xfId="27706" xr:uid="{F87B1CF3-4D27-433F-AEB6-4849FE48B7BE}"/>
    <cellStyle name="Normal 7 4 4 2 2 2 2 2 3" xfId="16081" xr:uid="{09436EDD-7B29-41AF-B1F1-BCEC022D3963}"/>
    <cellStyle name="Normal 7 4 4 2 2 2 2 3" xfId="8534" xr:uid="{8D76F6F3-08D3-4D55-883F-27E1666CE904}"/>
    <cellStyle name="Normal 7 4 4 2 2 2 2 3 2" xfId="18914" xr:uid="{BC115AB2-6628-4205-B78C-F266D4F8CD53}"/>
    <cellStyle name="Normal 7 4 4 2 2 2 2 4" xfId="11367" xr:uid="{A8742545-96B9-4C68-BB6A-E1AEAD17E7C4}"/>
    <cellStyle name="Normal 7 4 4 2 2 2 2 4 2" xfId="21747" xr:uid="{98077CBB-A4A3-4B92-8568-D1EC04E51BCA}"/>
    <cellStyle name="Normal 7 4 4 2 2 2 2 5" xfId="25333" xr:uid="{D866E4A2-C79F-444C-A4E1-DAB3A77704E1}"/>
    <cellStyle name="Normal 7 4 4 2 2 2 2 6" xfId="14042" xr:uid="{1FA1CED8-CA7B-4386-9666-50BF16F6D7AE}"/>
    <cellStyle name="Normal 7 4 4 2 2 2 3" xfId="4370" xr:uid="{0DAD4E56-0B56-42BE-BBA3-FC5733DFFF43}"/>
    <cellStyle name="Normal 7 4 4 2 2 2 3 2" xfId="9141" xr:uid="{105A3B7F-F95A-4D38-AA5A-0218E258D147}"/>
    <cellStyle name="Normal 7 4 4 2 2 2 3 2 2" xfId="29184" xr:uid="{9E197F34-F4F8-449E-BC15-E5F56BE7EE69}"/>
    <cellStyle name="Normal 7 4 4 2 2 2 3 2 3" xfId="19521" xr:uid="{0E93FDFD-73C9-46BA-9CB3-0CF54B0594EB}"/>
    <cellStyle name="Normal 7 4 4 2 2 2 3 3" xfId="11974" xr:uid="{4DAAE4C4-1896-44CD-A007-6C93B672DEB7}"/>
    <cellStyle name="Normal 7 4 4 2 2 2 3 3 2" xfId="22354" xr:uid="{1931F75A-796A-4B3B-89E8-933BD93EAF88}"/>
    <cellStyle name="Normal 7 4 4 2 2 2 3 4" xfId="25557" xr:uid="{072D2D10-7B7D-4B65-BC32-6BFD4E46F379}"/>
    <cellStyle name="Normal 7 4 4 2 2 2 3 5" xfId="16688" xr:uid="{EA5C8DFA-B06A-41F5-9FB1-BEE951D0CF65}"/>
    <cellStyle name="Normal 7 4 4 2 2 2 4" xfId="6049" xr:uid="{9ED16AA7-F360-4202-AB4C-D8C141A8E0C9}"/>
    <cellStyle name="Normal 7 4 4 2 2 2 4 2" xfId="28433" xr:uid="{08334893-4728-4854-B02F-B20CA7ACE106}"/>
    <cellStyle name="Normal 7 4 4 2 2 2 4 3" xfId="15503" xr:uid="{E45DE93C-3E44-4B63-8658-F9BF77A3F236}"/>
    <cellStyle name="Normal 7 4 4 2 2 2 5" xfId="7956" xr:uid="{B44D6036-ED79-4F4A-B1EB-626F643EB465}"/>
    <cellStyle name="Normal 7 4 4 2 2 2 5 2" xfId="18336" xr:uid="{B9EB0688-D67C-43ED-8CF5-A010D5608565}"/>
    <cellStyle name="Normal 7 4 4 2 2 2 6" xfId="10789" xr:uid="{2C09063D-25A9-413E-8F72-31835EC2AABA}"/>
    <cellStyle name="Normal 7 4 4 2 2 2 6 2" xfId="21169" xr:uid="{FDDA696B-39FC-44CD-BEFC-D8925BB1D484}"/>
    <cellStyle name="Normal 7 4 4 2 2 2 7" xfId="23131" xr:uid="{EE77D4BC-B01A-4857-8FD9-A3277F61286D}"/>
    <cellStyle name="Normal 7 4 4 2 2 2 8" xfId="13309" xr:uid="{D7EA7EE7-B82D-4043-8A0B-B0E6CF6892C8}"/>
    <cellStyle name="Normal 7 4 4 2 2 3" xfId="3457" xr:uid="{00000000-0005-0000-0000-00008B080000}"/>
    <cellStyle name="Normal 7 4 4 2 2 3 2" xfId="4587" xr:uid="{0A2EBD96-5343-4C53-A307-37B25ADC726E}"/>
    <cellStyle name="Normal 7 4 4 2 2 3 2 2" xfId="9358" xr:uid="{B7D332E5-2E09-4014-96B1-2C5C2738B2E4}"/>
    <cellStyle name="Normal 7 4 4 2 2 3 2 2 2" xfId="19738" xr:uid="{FFBD64CA-DA1C-4BB5-9282-DF6B817BD172}"/>
    <cellStyle name="Normal 7 4 4 2 2 3 2 3" xfId="12191" xr:uid="{2B77A7CA-EE70-44B3-8F8B-94F9305BBC2A}"/>
    <cellStyle name="Normal 7 4 4 2 2 3 2 3 2" xfId="22571" xr:uid="{18C8B68B-75B3-48CA-82A5-BD04641DB0F0}"/>
    <cellStyle name="Normal 7 4 4 2 2 3 2 4" xfId="28439" xr:uid="{371F78E5-887F-4666-B682-8E8898BBF52B}"/>
    <cellStyle name="Normal 7 4 4 2 2 3 2 5" xfId="16905" xr:uid="{B51432E6-24D0-4EB4-8058-909E6B13D686}"/>
    <cellStyle name="Normal 7 4 4 2 2 3 3" xfId="6511" xr:uid="{EBFEE145-7C44-4FEA-A424-560480DD22B9}"/>
    <cellStyle name="Normal 7 4 4 2 2 3 3 2" xfId="16082" xr:uid="{AC61386E-B397-4853-83DC-5AF087868306}"/>
    <cellStyle name="Normal 7 4 4 2 2 3 4" xfId="8535" xr:uid="{FDE0BA1F-9267-4564-94C9-C081213DD651}"/>
    <cellStyle name="Normal 7 4 4 2 2 3 4 2" xfId="18915" xr:uid="{1BE319B7-4E1A-4DCB-9664-0E818A5C84CD}"/>
    <cellStyle name="Normal 7 4 4 2 2 3 5" xfId="11368" xr:uid="{D0543F52-B8AC-4B37-819C-9DD0F9F23915}"/>
    <cellStyle name="Normal 7 4 4 2 2 3 5 2" xfId="21748" xr:uid="{C2548F04-A02E-4CD9-AAD1-D362474D311D}"/>
    <cellStyle name="Normal 7 4 4 2 2 3 6" xfId="23053" xr:uid="{001E25AE-D7A2-415C-A238-CF147CEF1ED8}"/>
    <cellStyle name="Normal 7 4 4 2 2 3 7" xfId="14043" xr:uid="{9A645B1E-FA20-4A76-94D7-27A4F1B0F564}"/>
    <cellStyle name="Normal 7 4 4 2 2 4" xfId="3455" xr:uid="{00000000-0005-0000-0000-00008C080000}"/>
    <cellStyle name="Normal 7 4 4 2 2 4 2" xfId="6509" xr:uid="{DB8979AA-4BDB-435B-A2C3-7F281B79A5DB}"/>
    <cellStyle name="Normal 7 4 4 2 2 4 2 2" xfId="27624" xr:uid="{1364445D-4378-4F8B-8E18-5CA8A1B837D2}"/>
    <cellStyle name="Normal 7 4 4 2 2 4 2 3" xfId="16080" xr:uid="{AE9BD2D5-10BC-4B9B-B911-5F91E53CB1D2}"/>
    <cellStyle name="Normal 7 4 4 2 2 4 3" xfId="8533" xr:uid="{AB089DE0-4D9C-4850-ABE7-B6F9056C3B5A}"/>
    <cellStyle name="Normal 7 4 4 2 2 4 3 2" xfId="18913" xr:uid="{088AB71F-1714-47EF-B619-63A0C5103E0F}"/>
    <cellStyle name="Normal 7 4 4 2 2 4 4" xfId="11366" xr:uid="{E6788041-E3DF-4264-B2C2-F3EB8F695F17}"/>
    <cellStyle name="Normal 7 4 4 2 2 4 4 2" xfId="21746" xr:uid="{F513B7B1-0713-491D-922C-7C02520EB424}"/>
    <cellStyle name="Normal 7 4 4 2 2 4 5" xfId="24472" xr:uid="{BD33F25E-4D01-43E2-A79E-DACF017A302B}"/>
    <cellStyle name="Normal 7 4 4 2 2 4 6" xfId="14041" xr:uid="{AA518B72-551D-49FF-97B6-5F5E268E2048}"/>
    <cellStyle name="Normal 7 4 4 2 2 5" xfId="4244" xr:uid="{6424EC82-10A1-42F5-9FFA-D6F9DA223917}"/>
    <cellStyle name="Normal 7 4 4 2 2 5 2" xfId="9015" xr:uid="{C0A51B5F-A418-46AF-81D2-8B163386F866}"/>
    <cellStyle name="Normal 7 4 4 2 2 5 2 2" xfId="29086" xr:uid="{7EBFC413-0B91-49A7-BDAD-66B27BE1A561}"/>
    <cellStyle name="Normal 7 4 4 2 2 5 2 3" xfId="19395" xr:uid="{13EEF0C0-7C9E-4888-9368-D49232433AAC}"/>
    <cellStyle name="Normal 7 4 4 2 2 5 3" xfId="11848" xr:uid="{CC1BFE65-A6EB-4675-B539-0C46A4A8B8A0}"/>
    <cellStyle name="Normal 7 4 4 2 2 5 3 2" xfId="22228" xr:uid="{2C82E1B6-16C8-4636-AE8B-2C290E7D2D6E}"/>
    <cellStyle name="Normal 7 4 4 2 2 5 4" xfId="23100" xr:uid="{B184A7CB-64E8-4552-9480-71A0B3794C87}"/>
    <cellStyle name="Normal 7 4 4 2 2 5 5" xfId="16562" xr:uid="{35234B4C-12F7-43EA-BCE1-C58380744C48}"/>
    <cellStyle name="Normal 7 4 4 2 2 6" xfId="5451" xr:uid="{C937A26F-B1D4-4453-9186-D297675A8C84}"/>
    <cellStyle name="Normal 7 4 4 2 2 6 2" xfId="26123" xr:uid="{C4976971-ADAE-423B-AE09-1C6B9BD6BE9E}"/>
    <cellStyle name="Normal 7 4 4 2 2 6 3" xfId="14748" xr:uid="{2AFE0F13-E501-4D26-96E0-F1BDEF3312A4}"/>
    <cellStyle name="Normal 7 4 4 2 2 7" xfId="7201" xr:uid="{C07BAA99-A4AD-40A8-8A24-D840DC98A042}"/>
    <cellStyle name="Normal 7 4 4 2 2 7 2" xfId="17581" xr:uid="{87D137C4-F41A-4C53-BD2A-2A75BD6A7E74}"/>
    <cellStyle name="Normal 7 4 4 2 2 8" xfId="10034" xr:uid="{2E0ADCB0-F339-4F9E-8A5D-752AB01A92F3}"/>
    <cellStyle name="Normal 7 4 4 2 2 8 2" xfId="20414" xr:uid="{6B75B93F-10E8-49C0-950C-F9A78D9836EF}"/>
    <cellStyle name="Normal 7 4 4 2 2 9" xfId="24459" xr:uid="{73C2BF4B-6624-44F6-8D87-B3A3255B3196}"/>
    <cellStyle name="Normal 7 4 4 2 3" xfId="2833" xr:uid="{00000000-0005-0000-0000-00008D080000}"/>
    <cellStyle name="Normal 7 4 4 2 3 2" xfId="3458" xr:uid="{00000000-0005-0000-0000-00008E080000}"/>
    <cellStyle name="Normal 7 4 4 2 3 2 2" xfId="6512" xr:uid="{34236F50-C037-4F8D-B6B2-6F0363CB5844}"/>
    <cellStyle name="Normal 7 4 4 2 3 2 2 2" xfId="28485" xr:uid="{339F1BE5-9433-44FE-A763-3AF771840D39}"/>
    <cellStyle name="Normal 7 4 4 2 3 2 2 3" xfId="16083" xr:uid="{61EB5AE0-87F8-4BF5-B28C-B790D2F2AC84}"/>
    <cellStyle name="Normal 7 4 4 2 3 2 3" xfId="8536" xr:uid="{650E8CFB-2725-44A8-89A1-D7BA0FE2923E}"/>
    <cellStyle name="Normal 7 4 4 2 3 2 3 2" xfId="18916" xr:uid="{91C5B97E-2457-4587-9FA5-4B5E372B5DCA}"/>
    <cellStyle name="Normal 7 4 4 2 3 2 4" xfId="11369" xr:uid="{DA7DFC6C-B0AC-4C3E-A861-98A860641B96}"/>
    <cellStyle name="Normal 7 4 4 2 3 2 4 2" xfId="21749" xr:uid="{C6B46EAB-3A80-43F7-B514-D3D782DCE271}"/>
    <cellStyle name="Normal 7 4 4 2 3 2 5" xfId="24498" xr:uid="{D8A95826-72A8-43FF-BD71-35E9BCBFCE99}"/>
    <cellStyle name="Normal 7 4 4 2 3 2 6" xfId="14044" xr:uid="{79DA3B40-853C-4D18-8FE6-C40E89EF19E0}"/>
    <cellStyle name="Normal 7 4 4 2 3 3" xfId="4369" xr:uid="{5718650D-9B49-4598-94A3-96C121F7519F}"/>
    <cellStyle name="Normal 7 4 4 2 3 3 2" xfId="9140" xr:uid="{50B08A76-5F8B-479D-99B5-B4F20FA5D439}"/>
    <cellStyle name="Normal 7 4 4 2 3 3 2 2" xfId="29183" xr:uid="{61F201DD-B55C-4156-A085-167C97EE008E}"/>
    <cellStyle name="Normal 7 4 4 2 3 3 2 3" xfId="19520" xr:uid="{DC5B0B79-D730-4828-98F9-CC47A1978333}"/>
    <cellStyle name="Normal 7 4 4 2 3 3 3" xfId="11973" xr:uid="{28D945B7-1103-47D4-A6EB-162A9E1A71DA}"/>
    <cellStyle name="Normal 7 4 4 2 3 3 3 2" xfId="22353" xr:uid="{E65617C7-B9F8-476B-8BF2-97882EAC814A}"/>
    <cellStyle name="Normal 7 4 4 2 3 3 4" xfId="23055" xr:uid="{3C537B82-AA9A-467F-ACA3-8F8ED612691F}"/>
    <cellStyle name="Normal 7 4 4 2 3 3 5" xfId="16687" xr:uid="{B7C056BC-24CF-4E2A-9F1C-4734D38A5989}"/>
    <cellStyle name="Normal 7 4 4 2 3 4" xfId="6048" xr:uid="{8614F297-A17E-4D0E-870D-3711AD73852B}"/>
    <cellStyle name="Normal 7 4 4 2 3 4 2" xfId="27641" xr:uid="{BA3C52BA-3AC7-4896-92F9-7A7300903EC5}"/>
    <cellStyle name="Normal 7 4 4 2 3 4 3" xfId="15502" xr:uid="{2876EE0A-FAFE-4DB0-A291-825A606682A6}"/>
    <cellStyle name="Normal 7 4 4 2 3 5" xfId="7955" xr:uid="{DB2DE750-5190-4404-B65E-67182576AD24}"/>
    <cellStyle name="Normal 7 4 4 2 3 5 2" xfId="18335" xr:uid="{882DBBCA-7C96-4DDE-A6C7-39C2E96C92ED}"/>
    <cellStyle name="Normal 7 4 4 2 3 6" xfId="10788" xr:uid="{45FA64DC-7A4B-4A17-9FB9-EAE8C4D295C8}"/>
    <cellStyle name="Normal 7 4 4 2 3 6 2" xfId="21168" xr:uid="{D2095383-C4E5-473E-A330-898A2D163753}"/>
    <cellStyle name="Normal 7 4 4 2 3 7" xfId="22896" xr:uid="{A02929AC-6E9B-44A5-80F6-0B24F1028588}"/>
    <cellStyle name="Normal 7 4 4 2 3 8" xfId="13308" xr:uid="{5B80B824-8D58-4B5C-AE5C-EDE867B145B7}"/>
    <cellStyle name="Normal 7 4 4 2 4" xfId="3459" xr:uid="{00000000-0005-0000-0000-00008F080000}"/>
    <cellStyle name="Normal 7 4 4 2 4 2" xfId="4588" xr:uid="{EB627D3D-2681-4252-9B95-0E8D4C27F3C3}"/>
    <cellStyle name="Normal 7 4 4 2 4 2 2" xfId="9359" xr:uid="{1C290444-83FC-41FC-B6A0-8BFA93D20B08}"/>
    <cellStyle name="Normal 7 4 4 2 4 2 2 2" xfId="19739" xr:uid="{0F8BD4ED-A530-4B81-8098-D4E0E51C95B1}"/>
    <cellStyle name="Normal 7 4 4 2 4 2 3" xfId="12192" xr:uid="{236D53CA-13DE-41CD-B516-3C2D9C7EACBB}"/>
    <cellStyle name="Normal 7 4 4 2 4 2 3 2" xfId="22572" xr:uid="{7BFB50A7-875F-418A-AF09-1025B45772EF}"/>
    <cellStyle name="Normal 7 4 4 2 4 2 4" xfId="25977" xr:uid="{D9B52417-CCBE-49AE-B848-B57D3E63404E}"/>
    <cellStyle name="Normal 7 4 4 2 4 2 5" xfId="16906" xr:uid="{517A41E9-BAC1-4FCE-BFF1-D519FE74BAC8}"/>
    <cellStyle name="Normal 7 4 4 2 4 3" xfId="6513" xr:uid="{715B2ACF-BA4F-4DF4-A8D1-52A2E092DDE9}"/>
    <cellStyle name="Normal 7 4 4 2 4 3 2" xfId="16084" xr:uid="{0D8CF97E-21EB-4AC7-A2BA-9764C4015C9E}"/>
    <cellStyle name="Normal 7 4 4 2 4 4" xfId="8537" xr:uid="{A22FAA5C-A938-4B0B-9F88-ACABAE0B73A9}"/>
    <cellStyle name="Normal 7 4 4 2 4 4 2" xfId="18917" xr:uid="{D9A5A6CF-640A-43A0-9D79-261DAED40A5C}"/>
    <cellStyle name="Normal 7 4 4 2 4 5" xfId="11370" xr:uid="{265CEEB0-A996-4D92-8966-842C11952763}"/>
    <cellStyle name="Normal 7 4 4 2 4 5 2" xfId="21750" xr:uid="{16F38D62-10F3-4B07-B1CE-B2AD6A5F059C}"/>
    <cellStyle name="Normal 7 4 4 2 4 6" xfId="22706" xr:uid="{68B1762D-D6C1-4593-8ADC-EC870A07BDF8}"/>
    <cellStyle name="Normal 7 4 4 2 4 7" xfId="14045" xr:uid="{12A4D8A0-42B0-4D28-B709-D35887FE31D9}"/>
    <cellStyle name="Normal 7 4 4 2 5" xfId="3454" xr:uid="{00000000-0005-0000-0000-000090080000}"/>
    <cellStyle name="Normal 7 4 4 2 5 2" xfId="6508" xr:uid="{71442CDA-8704-465A-9E78-1DF9673FDA59}"/>
    <cellStyle name="Normal 7 4 4 2 5 2 2" xfId="26470" xr:uid="{7968241E-6B5D-4F67-9009-FAA894F99D23}"/>
    <cellStyle name="Normal 7 4 4 2 5 2 3" xfId="16079" xr:uid="{F0CB1509-292A-48DF-97E6-9585DCB4F1B9}"/>
    <cellStyle name="Normal 7 4 4 2 5 3" xfId="8532" xr:uid="{0AAAFE54-847A-489F-AF1C-63C13B231E16}"/>
    <cellStyle name="Normal 7 4 4 2 5 3 2" xfId="18912" xr:uid="{A7AE5073-9934-4218-95BB-4C13A6598B37}"/>
    <cellStyle name="Normal 7 4 4 2 5 4" xfId="11365" xr:uid="{A9D3F44A-5F53-4F95-B187-DB99A473ACC0}"/>
    <cellStyle name="Normal 7 4 4 2 5 4 2" xfId="21745" xr:uid="{11B55F38-7F1C-4A4E-B4E8-833C6941F2AB}"/>
    <cellStyle name="Normal 7 4 4 2 5 5" xfId="25095" xr:uid="{3AB56816-3174-4584-B530-8EBDB09C1D5E}"/>
    <cellStyle name="Normal 7 4 4 2 5 6" xfId="14040" xr:uid="{81C8A64A-C038-4D7B-B98F-C8EAF384ECC4}"/>
    <cellStyle name="Normal 7 4 4 2 6" xfId="2552" xr:uid="{00000000-0005-0000-0000-000091080000}"/>
    <cellStyle name="Normal 7 4 4 2 6 2" xfId="5823" xr:uid="{F20CE6BA-12C7-4C14-A008-A15032D5A25B}"/>
    <cellStyle name="Normal 7 4 4 2 6 2 2" xfId="27586" xr:uid="{5BEA6F7A-80FC-4FFF-AAE9-237450D76ED5}"/>
    <cellStyle name="Normal 7 4 4 2 6 2 3" xfId="15223" xr:uid="{F90B9A98-A7E6-451C-8BAE-57C7F3A42DEA}"/>
    <cellStyle name="Normal 7 4 4 2 6 3" xfId="7676" xr:uid="{F23C6D6B-CF8D-40E4-A892-EFCF66043F69}"/>
    <cellStyle name="Normal 7 4 4 2 6 3 2" xfId="18056" xr:uid="{AFF8699B-7BCE-4E04-82FD-282E7A9342F1}"/>
    <cellStyle name="Normal 7 4 4 2 6 4" xfId="10509" xr:uid="{0D24AE76-6568-4B47-8025-7FA3A808C65A}"/>
    <cellStyle name="Normal 7 4 4 2 6 4 2" xfId="20889" xr:uid="{86768A89-C52D-46AE-9800-33A4FE29CFD8}"/>
    <cellStyle name="Normal 7 4 4 2 6 5" xfId="24199" xr:uid="{91F6AB87-A6E4-486E-A0B5-0D2DA2143D03}"/>
    <cellStyle name="Normal 7 4 4 2 6 6" xfId="12939" xr:uid="{C866F9FC-8C70-4F91-A275-BC83D5C86989}"/>
    <cellStyle name="Normal 7 4 4 2 7" xfId="2246" xr:uid="{00000000-0005-0000-0000-000087080000}"/>
    <cellStyle name="Normal 7 4 4 2 7 2" xfId="7372" xr:uid="{26283281-5ABF-482D-B5B3-127F8E984BFF}"/>
    <cellStyle name="Normal 7 4 4 2 7 2 2" xfId="17752" xr:uid="{2A060D8B-9545-4E67-BD93-DE0D9596E7FB}"/>
    <cellStyle name="Normal 7 4 4 2 7 3" xfId="10205" xr:uid="{F58D38A8-DBD8-41D8-AF5C-8D0538519E16}"/>
    <cellStyle name="Normal 7 4 4 2 7 3 2" xfId="20585" xr:uid="{5E0907C3-349F-4D28-A9D8-857AE3176668}"/>
    <cellStyle name="Normal 7 4 4 2 7 4" xfId="22752" xr:uid="{FD00B7D4-3539-4198-9907-1464487681AC}"/>
    <cellStyle name="Normal 7 4 4 2 7 5" xfId="14919" xr:uid="{BA2D0341-9462-4C2B-AF9D-67FB8C251BA0}"/>
    <cellStyle name="Normal 7 4 4 2 8" xfId="3799" xr:uid="{DAA32352-6BAD-430F-9A17-F7EF7AB6614A}"/>
    <cellStyle name="Normal 7 4 4 2 8 2" xfId="8634" xr:uid="{CD6C34D6-6911-49EF-B3EA-F852754DDF1F}"/>
    <cellStyle name="Normal 7 4 4 2 8 2 2" xfId="19014" xr:uid="{F97DB3D1-9FE7-40C0-8B08-55F2D4C221F4}"/>
    <cellStyle name="Normal 7 4 4 2 8 3" xfId="11467" xr:uid="{FCEA4E2D-C2D2-4663-92A4-343D02BD1178}"/>
    <cellStyle name="Normal 7 4 4 2 8 3 2" xfId="21847" xr:uid="{E050C544-35DC-4BD0-BCB9-42DCBE06AECA}"/>
    <cellStyle name="Normal 7 4 4 2 8 4" xfId="16181" xr:uid="{EC44B864-D532-4297-BAE3-94C32EBC660A}"/>
    <cellStyle name="Normal 7 4 4 2 9" xfId="5450" xr:uid="{EE4BCC74-C422-439B-AD8A-2B512A0795F4}"/>
    <cellStyle name="Normal 7 4 4 2 9 2" xfId="14747" xr:uid="{F516A8B1-8CC9-4949-9E5F-848D22370AAE}"/>
    <cellStyle name="Normal 7 4 4 3" xfId="1435" xr:uid="{00000000-0005-0000-0000-000072070000}"/>
    <cellStyle name="Normal 7 4 4 3 10" xfId="10035" xr:uid="{0AD9C01A-7272-4FE1-A52F-22B7BBD12FF2}"/>
    <cellStyle name="Normal 7 4 4 3 10 2" xfId="20415" xr:uid="{36F7C331-6751-4B69-8C0D-AB4B7C300153}"/>
    <cellStyle name="Normal 7 4 4 3 11" xfId="24031" xr:uid="{BA681105-BE24-4BB5-8D87-F19F049BCC02}"/>
    <cellStyle name="Normal 7 4 4 3 12" xfId="12636" xr:uid="{99999AEE-47FD-4FA7-8FD4-45B02F09CBEB}"/>
    <cellStyle name="Normal 7 4 4 3 2" xfId="2835" xr:uid="{00000000-0005-0000-0000-000093080000}"/>
    <cellStyle name="Normal 7 4 4 3 2 2" xfId="3461" xr:uid="{00000000-0005-0000-0000-000094080000}"/>
    <cellStyle name="Normal 7 4 4 3 2 2 2" xfId="6515" xr:uid="{034D1EAC-D921-43B0-9889-CD6826907649}"/>
    <cellStyle name="Normal 7 4 4 3 2 2 2 2" xfId="28679" xr:uid="{053950AF-9542-4417-9943-2597D0C02EBD}"/>
    <cellStyle name="Normal 7 4 4 3 2 2 2 3" xfId="16086" xr:uid="{D1C17C96-AF36-4CC9-96B3-454480DA749B}"/>
    <cellStyle name="Normal 7 4 4 3 2 2 3" xfId="8539" xr:uid="{986437B4-FBB8-4F2F-BB70-FA6454ADB463}"/>
    <cellStyle name="Normal 7 4 4 3 2 2 3 2" xfId="18919" xr:uid="{4C575817-6CB8-496D-BF09-ABB4A9CF2DCD}"/>
    <cellStyle name="Normal 7 4 4 3 2 2 4" xfId="11372" xr:uid="{54F9B92A-66AA-45B3-866D-B16A31EC942C}"/>
    <cellStyle name="Normal 7 4 4 3 2 2 4 2" xfId="21752" xr:uid="{2502CA8E-522F-42A9-B245-AF35E3C98EA0}"/>
    <cellStyle name="Normal 7 4 4 3 2 2 5" xfId="23906" xr:uid="{1D2E9EE8-F643-4313-AF75-E46F10BE5FC2}"/>
    <cellStyle name="Normal 7 4 4 3 2 2 6" xfId="14047" xr:uid="{C13405EC-5891-4A8E-8B7C-BC6D51C259A8}"/>
    <cellStyle name="Normal 7 4 4 3 2 3" xfId="4371" xr:uid="{0659832D-C1DD-467F-B7B6-1FE42F2F2940}"/>
    <cellStyle name="Normal 7 4 4 3 2 3 2" xfId="9142" xr:uid="{E6B3A5D8-7DA3-45F9-9942-9F0A3EF5ABB4}"/>
    <cellStyle name="Normal 7 4 4 3 2 3 2 2" xfId="29185" xr:uid="{BB606388-E4A1-42F9-9CF4-70216C3CF050}"/>
    <cellStyle name="Normal 7 4 4 3 2 3 2 3" xfId="19522" xr:uid="{EDFCAAEA-3CFC-4FDC-99F1-1183F7FC1430}"/>
    <cellStyle name="Normal 7 4 4 3 2 3 3" xfId="11975" xr:uid="{E656D6CD-A3F3-4801-985F-D85295FA1C57}"/>
    <cellStyle name="Normal 7 4 4 3 2 3 3 2" xfId="22355" xr:uid="{5155C7CA-726A-4A03-988F-9D04AEDE7B53}"/>
    <cellStyle name="Normal 7 4 4 3 2 3 4" xfId="23312" xr:uid="{FF037F3A-C9EE-4789-8D8F-16D1F83D2BA6}"/>
    <cellStyle name="Normal 7 4 4 3 2 3 5" xfId="16689" xr:uid="{8113FA6A-9C2B-46E4-9489-643A315959DF}"/>
    <cellStyle name="Normal 7 4 4 3 2 4" xfId="6050" xr:uid="{DE932555-5864-4A68-B63A-46AF8A2B591A}"/>
    <cellStyle name="Normal 7 4 4 3 2 4 2" xfId="28606" xr:uid="{E8D0DB87-9700-4EAB-990B-2381980AF999}"/>
    <cellStyle name="Normal 7 4 4 3 2 4 3" xfId="15504" xr:uid="{675359B0-1C01-40AA-B61F-9A4003C9AC56}"/>
    <cellStyle name="Normal 7 4 4 3 2 5" xfId="7957" xr:uid="{49DF7570-FCF9-426A-8F55-B6D9CDC1FB76}"/>
    <cellStyle name="Normal 7 4 4 3 2 5 2" xfId="18337" xr:uid="{4CFF227B-804B-4CC6-83BE-B35A6B8DAFBA}"/>
    <cellStyle name="Normal 7 4 4 3 2 6" xfId="10790" xr:uid="{04644EAF-96E5-4873-9266-32AAE5E3774A}"/>
    <cellStyle name="Normal 7 4 4 3 2 6 2" xfId="21170" xr:uid="{C81BB689-44C1-4D2A-82D1-C28D0552B0D8}"/>
    <cellStyle name="Normal 7 4 4 3 2 7" xfId="24867" xr:uid="{807E4EA1-9D04-4E45-83F2-68B50B7A8515}"/>
    <cellStyle name="Normal 7 4 4 3 2 8" xfId="13310" xr:uid="{BD10ACE1-8FCF-4488-A07D-D7342DFEBAD6}"/>
    <cellStyle name="Normal 7 4 4 3 3" xfId="3462" xr:uid="{00000000-0005-0000-0000-000095080000}"/>
    <cellStyle name="Normal 7 4 4 3 3 2" xfId="4589" xr:uid="{A474941C-FDE8-462E-80AC-1AEBB47CFAA8}"/>
    <cellStyle name="Normal 7 4 4 3 3 2 2" xfId="9360" xr:uid="{8C1074CE-37B7-4913-A6FF-6C6D691F1ED5}"/>
    <cellStyle name="Normal 7 4 4 3 3 2 2 2" xfId="29330" xr:uid="{A451520F-E369-4C5D-9818-8B2B69613E76}"/>
    <cellStyle name="Normal 7 4 4 3 3 2 2 3" xfId="19740" xr:uid="{9F6772C3-147C-42B4-9790-4925794F556E}"/>
    <cellStyle name="Normal 7 4 4 3 3 2 3" xfId="12193" xr:uid="{231DC338-AEDB-4BF9-A826-BC73AD859B1C}"/>
    <cellStyle name="Normal 7 4 4 3 3 2 3 2" xfId="22573" xr:uid="{092FBB8C-4A28-4367-B46E-126423D2A717}"/>
    <cellStyle name="Normal 7 4 4 3 3 2 4" xfId="25335" xr:uid="{0987B2FE-3244-4645-A112-18F593F4BCFA}"/>
    <cellStyle name="Normal 7 4 4 3 3 2 5" xfId="16907" xr:uid="{67B67DB3-2EDC-4FB1-868F-EDBA5B21871B}"/>
    <cellStyle name="Normal 7 4 4 3 3 3" xfId="6516" xr:uid="{AC414C89-6E7D-4392-B1CC-1E182DA39C3D}"/>
    <cellStyle name="Normal 7 4 4 3 3 3 2" xfId="28408" xr:uid="{8DBF70E8-8A8F-4CCD-83F2-87CABD6C61ED}"/>
    <cellStyle name="Normal 7 4 4 3 3 3 3" xfId="16087" xr:uid="{037F70C4-A8F5-46D9-9E67-E1D66CF33B36}"/>
    <cellStyle name="Normal 7 4 4 3 3 4" xfId="8540" xr:uid="{CFABD363-A6D3-452D-930E-013BC2326696}"/>
    <cellStyle name="Normal 7 4 4 3 3 4 2" xfId="18920" xr:uid="{55E0E2B5-57F9-4C00-9C63-80DB3467B08E}"/>
    <cellStyle name="Normal 7 4 4 3 3 5" xfId="11373" xr:uid="{BAEB42AC-B1BC-4DBE-B93C-B07B4FF468F7}"/>
    <cellStyle name="Normal 7 4 4 3 3 5 2" xfId="21753" xr:uid="{08795ADC-573E-43A9-A426-73BD16C606C4}"/>
    <cellStyle name="Normal 7 4 4 3 3 6" xfId="25142" xr:uid="{C7CCA1E3-02D1-4BB8-AD9F-084A8C76BBD2}"/>
    <cellStyle name="Normal 7 4 4 3 3 7" xfId="14048" xr:uid="{6C3CDA8A-5BA2-48C0-82AD-A38D7AA7E568}"/>
    <cellStyle name="Normal 7 4 4 3 4" xfId="3460" xr:uid="{00000000-0005-0000-0000-000096080000}"/>
    <cellStyle name="Normal 7 4 4 3 4 2" xfId="6514" xr:uid="{F9090B4D-F3CC-4F61-8095-3B8BE0779478}"/>
    <cellStyle name="Normal 7 4 4 3 4 2 2" xfId="26421" xr:uid="{D379E330-4095-4BDC-97F3-0ADCF8EECFBB}"/>
    <cellStyle name="Normal 7 4 4 3 4 2 3" xfId="16085" xr:uid="{D375E2F8-E8AE-4EEF-8ED1-BBDAD5360910}"/>
    <cellStyle name="Normal 7 4 4 3 4 3" xfId="8538" xr:uid="{A18FDA77-F04D-4DF8-A347-B24A599E4CFD}"/>
    <cellStyle name="Normal 7 4 4 3 4 3 2" xfId="18918" xr:uid="{88DD5590-8B64-4490-8E7C-9C0CAEA6849D}"/>
    <cellStyle name="Normal 7 4 4 3 4 4" xfId="11371" xr:uid="{524758A7-14DA-41D6-9A4A-6D4F48CE43A8}"/>
    <cellStyle name="Normal 7 4 4 3 4 4 2" xfId="21751" xr:uid="{2385AD1A-2651-4DD3-A382-D510A661377B}"/>
    <cellStyle name="Normal 7 4 4 3 4 5" xfId="23401" xr:uid="{76C33ED5-E615-4081-8154-0EFD014530B6}"/>
    <cellStyle name="Normal 7 4 4 3 4 6" xfId="14046" xr:uid="{A7C35981-5852-4505-AB7C-66BF7BBD2B18}"/>
    <cellStyle name="Normal 7 4 4 3 5" xfId="2595" xr:uid="{00000000-0005-0000-0000-000097080000}"/>
    <cellStyle name="Normal 7 4 4 3 5 2" xfId="5859" xr:uid="{F2599C98-B9A0-4118-9CE8-33021C6A6B6D}"/>
    <cellStyle name="Normal 7 4 4 3 5 2 2" xfId="27145" xr:uid="{76DC0338-C8F7-4BB1-A594-E523882A8B15}"/>
    <cellStyle name="Normal 7 4 4 3 5 2 3" xfId="15266" xr:uid="{5F33D464-7C8E-4DD5-9456-6D815C1F9100}"/>
    <cellStyle name="Normal 7 4 4 3 5 3" xfId="7719" xr:uid="{AFEF6897-243C-497C-A883-74FDF5E5B904}"/>
    <cellStyle name="Normal 7 4 4 3 5 3 2" xfId="18099" xr:uid="{943B9694-A54A-4FC0-BE14-C5768314675A}"/>
    <cellStyle name="Normal 7 4 4 3 5 4" xfId="10552" xr:uid="{A4072F29-C570-459A-B51F-E90C79C94AAA}"/>
    <cellStyle name="Normal 7 4 4 3 5 4 2" xfId="20932" xr:uid="{8051ED48-CFA2-4EF5-B914-29BDD6F917FF}"/>
    <cellStyle name="Normal 7 4 4 3 5 5" xfId="25263" xr:uid="{29DE1F0B-1A51-499B-8642-4715FCB8BDB9}"/>
    <cellStyle name="Normal 7 4 4 3 5 6" xfId="12982" xr:uid="{CB99174D-2904-4DB9-8D7E-5ED794E6D756}"/>
    <cellStyle name="Normal 7 4 4 3 6" xfId="2403" xr:uid="{00000000-0005-0000-0000-000092080000}"/>
    <cellStyle name="Normal 7 4 4 3 6 2" xfId="7529" xr:uid="{22B55CE2-FDBF-4440-B37F-3513AA4B2DB5}"/>
    <cellStyle name="Normal 7 4 4 3 6 2 2" xfId="17909" xr:uid="{00E4EC6B-257D-4D6E-B791-8B8C924B17E9}"/>
    <cellStyle name="Normal 7 4 4 3 6 3" xfId="10362" xr:uid="{1D14EC35-D8CD-41E6-A37C-78351754AA0E}"/>
    <cellStyle name="Normal 7 4 4 3 6 3 2" xfId="20742" xr:uid="{18DCC22E-5D92-407D-848C-517E166002DE}"/>
    <cellStyle name="Normal 7 4 4 3 6 4" xfId="23350" xr:uid="{6059F81A-D840-4902-B026-ABAEFA6A9F0B}"/>
    <cellStyle name="Normal 7 4 4 3 6 5" xfId="15076" xr:uid="{4D55F934-1FFC-4396-9F31-6D84758483DD}"/>
    <cellStyle name="Normal 7 4 4 3 7" xfId="4103" xr:uid="{6A1C0A1D-511F-4E74-B247-18BCDAE310FC}"/>
    <cellStyle name="Normal 7 4 4 3 7 2" xfId="8876" xr:uid="{27E6B2CE-1AFD-4862-9E16-5BF29D5C5909}"/>
    <cellStyle name="Normal 7 4 4 3 7 2 2" xfId="19256" xr:uid="{824FCCF6-6BC4-4C86-AB05-99C7ABE84B42}"/>
    <cellStyle name="Normal 7 4 4 3 7 3" xfId="11709" xr:uid="{05DB735E-454B-4105-88B9-5CC241F5CCCB}"/>
    <cellStyle name="Normal 7 4 4 3 7 3 2" xfId="22089" xr:uid="{81AFA6DA-3E88-4DB8-90F1-7319E912E8F2}"/>
    <cellStyle name="Normal 7 4 4 3 7 4" xfId="16423" xr:uid="{46FF35D0-51FF-4D94-B961-C26787B78596}"/>
    <cellStyle name="Normal 7 4 4 3 8" xfId="5452" xr:uid="{58EF8992-1F4B-41D3-A46F-97B36DCFC36A}"/>
    <cellStyle name="Normal 7 4 4 3 8 2" xfId="14749" xr:uid="{472FBAF2-5C4C-439D-9980-33A89F795071}"/>
    <cellStyle name="Normal 7 4 4 3 9" xfId="7202" xr:uid="{952ADF49-3098-473E-B217-95CF5041A2A8}"/>
    <cellStyle name="Normal 7 4 4 3 9 2" xfId="17582" xr:uid="{70E7D636-D7A1-460A-BE46-3B0A90B2B5F6}"/>
    <cellStyle name="Normal 7 4 4 4" xfId="1436" xr:uid="{00000000-0005-0000-0000-000073070000}"/>
    <cellStyle name="Normal 7 4 4 4 2" xfId="3463" xr:uid="{00000000-0005-0000-0000-000099080000}"/>
    <cellStyle name="Normal 7 4 4 4 2 2" xfId="6517" xr:uid="{F982CCF3-E4B3-45BC-9DF4-6F2C832F9625}"/>
    <cellStyle name="Normal 7 4 4 4 2 2 2" xfId="25834" xr:uid="{0C93712A-98B4-4A27-9406-FAAD6D859413}"/>
    <cellStyle name="Normal 7 4 4 4 2 2 3" xfId="16088" xr:uid="{48FB1532-3D66-4BB7-92D7-C502905FCC63}"/>
    <cellStyle name="Normal 7 4 4 4 2 3" xfId="8541" xr:uid="{4A994164-35D4-4108-80D3-9858944D52C1}"/>
    <cellStyle name="Normal 7 4 4 4 2 3 2" xfId="18921" xr:uid="{178C6F7F-B996-4AAC-9298-269F9631A294}"/>
    <cellStyle name="Normal 7 4 4 4 2 4" xfId="11374" xr:uid="{4FA9F0EE-E592-4579-A037-25E98C68D43D}"/>
    <cellStyle name="Normal 7 4 4 4 2 4 2" xfId="21754" xr:uid="{0FE6EAEE-F1E8-40B0-9D52-50A69A761F3A}"/>
    <cellStyle name="Normal 7 4 4 4 2 5" xfId="22764" xr:uid="{D6039679-CC4D-4C29-9FBD-23AA925B05DE}"/>
    <cellStyle name="Normal 7 4 4 4 2 6" xfId="14049" xr:uid="{AFEDC8C5-B75D-4B3B-A740-64D6C07312F0}"/>
    <cellStyle name="Normal 7 4 4 4 3" xfId="2832" xr:uid="{00000000-0005-0000-0000-00009A080000}"/>
    <cellStyle name="Normal 7 4 4 4 3 2" xfId="6047" xr:uid="{B47FB063-49D7-4081-8C3E-40F89A8ED9AD}"/>
    <cellStyle name="Normal 7 4 4 4 3 2 2" xfId="27733" xr:uid="{B792A0A3-E041-45B6-BFA5-6531E09A3C53}"/>
    <cellStyle name="Normal 7 4 4 4 3 2 3" xfId="15501" xr:uid="{12BEB11B-A442-450C-9428-A9E6BB086A87}"/>
    <cellStyle name="Normal 7 4 4 4 3 3" xfId="7954" xr:uid="{DA97BF09-2837-4C57-AB4E-94C0D8F31BD2}"/>
    <cellStyle name="Normal 7 4 4 4 3 3 2" xfId="18334" xr:uid="{5B287435-B7E4-48B5-9AA8-6B13DAD14B82}"/>
    <cellStyle name="Normal 7 4 4 4 3 4" xfId="10787" xr:uid="{0596FCAC-9CAA-4574-86D2-F97DE7354D19}"/>
    <cellStyle name="Normal 7 4 4 4 3 4 2" xfId="21167" xr:uid="{A899A5D7-41A6-498C-9BA0-19AD65E3F0A7}"/>
    <cellStyle name="Normal 7 4 4 4 3 5" xfId="25088" xr:uid="{68A8F8FA-735F-4F37-A8AD-7CF63DF62108}"/>
    <cellStyle name="Normal 7 4 4 4 3 6" xfId="13307" xr:uid="{E3C36802-0ABD-4645-B477-520D77839989}"/>
    <cellStyle name="Normal 7 4 4 4 4" xfId="4221" xr:uid="{44491943-E6A8-4D35-9E5F-48696B2FDF6C}"/>
    <cellStyle name="Normal 7 4 4 4 4 2" xfId="8992" xr:uid="{1E995EB1-E39A-482C-9073-C5620D091600}"/>
    <cellStyle name="Normal 7 4 4 4 4 2 2" xfId="19372" xr:uid="{2100FD03-C50A-4B77-A4DE-6A7C7745C0B5}"/>
    <cellStyle name="Normal 7 4 4 4 4 3" xfId="11825" xr:uid="{AE41E4D8-5D4B-4406-9864-AF1BE471B40F}"/>
    <cellStyle name="Normal 7 4 4 4 4 3 2" xfId="22205" xr:uid="{CA58DF2F-54B7-4BC1-B6A7-876B93D3E253}"/>
    <cellStyle name="Normal 7 4 4 4 4 4" xfId="22919" xr:uid="{3A848BF1-9B56-4355-A25C-B03A989D831A}"/>
    <cellStyle name="Normal 7 4 4 4 4 5" xfId="16539" xr:uid="{6E5F843C-BF66-444E-9962-572C83A6D746}"/>
    <cellStyle name="Normal 7 4 4 4 5" xfId="5453" xr:uid="{D13E76A0-1ECF-4EBD-9186-795140A7597B}"/>
    <cellStyle name="Normal 7 4 4 4 5 2" xfId="14750" xr:uid="{25EF9968-B704-4A78-9AD6-F02A07C76212}"/>
    <cellStyle name="Normal 7 4 4 4 6" xfId="7203" xr:uid="{1EC584B9-648C-453C-8CFB-406AB96E37EB}"/>
    <cellStyle name="Normal 7 4 4 4 6 2" xfId="17583" xr:uid="{E0CF6BBE-30B7-48B7-841A-C002A3E2060D}"/>
    <cellStyle name="Normal 7 4 4 4 7" xfId="10036" xr:uid="{460CF3DF-2A15-47CB-BF9D-651639FEFF7A}"/>
    <cellStyle name="Normal 7 4 4 4 7 2" xfId="20416" xr:uid="{01419667-F645-4A46-ABBE-D34331822207}"/>
    <cellStyle name="Normal 7 4 4 4 8" xfId="25154" xr:uid="{63897A23-9DF6-4E47-90C0-BA341FBC4E4F}"/>
    <cellStyle name="Normal 7 4 4 4 9" xfId="12794" xr:uid="{18F73C9F-56BF-4797-BE54-74F01120802D}"/>
    <cellStyle name="Normal 7 4 4 5" xfId="3464" xr:uid="{00000000-0005-0000-0000-00009B080000}"/>
    <cellStyle name="Normal 7 4 4 5 2" xfId="4590" xr:uid="{BBAA1457-EF96-48C1-BC26-BB325F7B0E53}"/>
    <cellStyle name="Normal 7 4 4 5 2 2" xfId="9361" xr:uid="{73D4206B-084D-4F0E-AB3C-3EE94F592A02}"/>
    <cellStyle name="Normal 7 4 4 5 2 2 2" xfId="29331" xr:uid="{2C97B3A2-03A9-4BF5-BB89-F3AB6C7DA914}"/>
    <cellStyle name="Normal 7 4 4 5 2 2 3" xfId="19741" xr:uid="{E7D47298-C79C-4B27-A375-271385A1F32E}"/>
    <cellStyle name="Normal 7 4 4 5 2 3" xfId="12194" xr:uid="{772E7CD2-A7F4-4D15-97BD-2B6F74B8C2F8}"/>
    <cellStyle name="Normal 7 4 4 5 2 3 2" xfId="22574" xr:uid="{C5AE1F92-A2D4-4FE4-81AB-738EA7E2869B}"/>
    <cellStyle name="Normal 7 4 4 5 2 4" xfId="24837" xr:uid="{7728F992-F520-4B48-88DC-FB6E4522D4E8}"/>
    <cellStyle name="Normal 7 4 4 5 2 5" xfId="16908" xr:uid="{B77B69CB-D17F-4BA0-8BD3-EEFDA8B55E6A}"/>
    <cellStyle name="Normal 7 4 4 5 3" xfId="6518" xr:uid="{B81E5C47-1D47-43B5-A72E-8098E337F4AB}"/>
    <cellStyle name="Normal 7 4 4 5 3 2" xfId="28486" xr:uid="{61508F15-6411-4A3A-A82A-871F8F563594}"/>
    <cellStyle name="Normal 7 4 4 5 3 3" xfId="16089" xr:uid="{C400E1FF-3987-425B-8638-06C24403A991}"/>
    <cellStyle name="Normal 7 4 4 5 4" xfId="8542" xr:uid="{0F897E2E-7061-41CB-8372-D4EFA0033D3B}"/>
    <cellStyle name="Normal 7 4 4 5 4 2" xfId="18922" xr:uid="{CEAB414B-8420-45E9-ABD5-BD6DD0561A42}"/>
    <cellStyle name="Normal 7 4 4 5 5" xfId="11375" xr:uid="{8063B509-CC82-421B-95B5-CBF15BA79A53}"/>
    <cellStyle name="Normal 7 4 4 5 5 2" xfId="21755" xr:uid="{7E8C913D-9533-4ABD-8479-CB6DB2D5AE29}"/>
    <cellStyle name="Normal 7 4 4 5 6" xfId="25189" xr:uid="{1E9517DB-DDAB-419C-992E-10533A90F797}"/>
    <cellStyle name="Normal 7 4 4 5 7" xfId="14050" xr:uid="{3F2AC03E-8703-48A2-89E3-48BA060139C0}"/>
    <cellStyle name="Normal 7 4 4 6" xfId="2994" xr:uid="{00000000-0005-0000-0000-00009C080000}"/>
    <cellStyle name="Normal 7 4 4 6 2" xfId="6143" xr:uid="{2B43D5BA-5114-430D-9C49-4DCAF0AB7850}"/>
    <cellStyle name="Normal 7 4 4 6 2 2" xfId="28476" xr:uid="{28BD2B38-C118-4B21-BF93-8215D5DE7C40}"/>
    <cellStyle name="Normal 7 4 4 6 2 3" xfId="15621" xr:uid="{1DD96F9A-EB3C-4030-9B74-E9C6683B6D13}"/>
    <cellStyle name="Normal 7 4 4 6 3" xfId="8074" xr:uid="{2CC6AF16-6074-435E-8A6B-605B84CC3B5A}"/>
    <cellStyle name="Normal 7 4 4 6 3 2" xfId="18454" xr:uid="{10C6D6B9-8ACB-42E3-BB51-CC60F075ABC4}"/>
    <cellStyle name="Normal 7 4 4 6 4" xfId="10907" xr:uid="{7F482487-2CC4-4837-B8DF-E45A7A5E75C7}"/>
    <cellStyle name="Normal 7 4 4 6 4 2" xfId="21287" xr:uid="{7622F3EF-8FA5-4E71-87E5-84797A8D97E4}"/>
    <cellStyle name="Normal 7 4 4 6 5" xfId="23332" xr:uid="{A4E4CD58-90B9-4C4C-9D2F-499DA1778149}"/>
    <cellStyle name="Normal 7 4 4 6 6" xfId="13492" xr:uid="{A5FAEBB9-6985-4BD3-A833-B5FDFF03F085}"/>
    <cellStyle name="Normal 7 4 4 7" xfId="2492" xr:uid="{00000000-0005-0000-0000-00009D080000}"/>
    <cellStyle name="Normal 7 4 4 7 2" xfId="5776" xr:uid="{01B52D0A-3CF0-46DC-B6F0-FBF64E3B159C}"/>
    <cellStyle name="Normal 7 4 4 7 2 2" xfId="28612" xr:uid="{24E7A3D5-3D8D-426B-8BD8-E36A2FA9DEB1}"/>
    <cellStyle name="Normal 7 4 4 7 2 3" xfId="15163" xr:uid="{B762EAD9-688B-4EDF-913C-39867300C7A8}"/>
    <cellStyle name="Normal 7 4 4 7 3" xfId="7616" xr:uid="{9CE6A97B-B5F4-46D8-8D4A-F4AA3D6F1806}"/>
    <cellStyle name="Normal 7 4 4 7 3 2" xfId="17996" xr:uid="{F8064113-CE90-49C0-A8B7-CC868350F09C}"/>
    <cellStyle name="Normal 7 4 4 7 4" xfId="10449" xr:uid="{B7983416-652E-43C7-8228-D077394E3EF5}"/>
    <cellStyle name="Normal 7 4 4 7 4 2" xfId="20829" xr:uid="{C937A6F6-E287-47A8-8618-DA885DC3C596}"/>
    <cellStyle name="Normal 7 4 4 7 5" xfId="25016" xr:uid="{AB707457-F50F-4488-B3E1-3EB8DAE6B6F6}"/>
    <cellStyle name="Normal 7 4 4 7 6" xfId="12879" xr:uid="{7546E79D-F083-4AA2-858C-2ED96CFB2C03}"/>
    <cellStyle name="Normal 7 4 4 8" xfId="2186" xr:uid="{00000000-0005-0000-0000-000086080000}"/>
    <cellStyle name="Normal 7 4 4 8 2" xfId="7312" xr:uid="{F190B6F3-DFEB-4069-BCA7-52C1B43AB5D8}"/>
    <cellStyle name="Normal 7 4 4 8 2 2" xfId="17692" xr:uid="{CD95C1DD-EB56-4B25-8F18-B6FE79337B1B}"/>
    <cellStyle name="Normal 7 4 4 8 3" xfId="10145" xr:uid="{C513C012-6B52-44B6-AD99-B5F620C56156}"/>
    <cellStyle name="Normal 7 4 4 8 3 2" xfId="20525" xr:uid="{E058294E-89D6-44CE-A1BE-2029E7C4C2E8}"/>
    <cellStyle name="Normal 7 4 4 8 4" xfId="24347" xr:uid="{A316E81C-E4FF-4399-BB54-8027D9BCFF0F}"/>
    <cellStyle name="Normal 7 4 4 8 5" xfId="14859" xr:uid="{6FAF84CF-AF10-4F2C-909B-E12D90F9401B}"/>
    <cellStyle name="Normal 7 4 4 9" xfId="4071" xr:uid="{8D74B87E-CD51-42A7-BBFA-D19E8595345F}"/>
    <cellStyle name="Normal 7 4 4 9 2" xfId="8850" xr:uid="{78141478-0620-4302-A6B6-3580DEEA7251}"/>
    <cellStyle name="Normal 7 4 4 9 2 2" xfId="19230" xr:uid="{6ACAF1E5-B00C-4740-95A1-FC93F0EB3386}"/>
    <cellStyle name="Normal 7 4 4 9 3" xfId="11683" xr:uid="{710F83C3-37EA-4B30-8D94-EFB2076B3B47}"/>
    <cellStyle name="Normal 7 4 4 9 3 2" xfId="22063" xr:uid="{5DACBBCD-65F7-421A-9850-59D620ABD4A6}"/>
    <cellStyle name="Normal 7 4 4 9 4" xfId="16397" xr:uid="{5108955D-11F1-4CB2-A850-EE4BFF4D196F}"/>
    <cellStyle name="Normal 7 4 5" xfId="1437" xr:uid="{00000000-0005-0000-0000-000074070000}"/>
    <cellStyle name="Normal 7 4 5 10" xfId="5454" xr:uid="{3BEA69EA-7367-4B83-93C6-827E4511E462}"/>
    <cellStyle name="Normal 7 4 5 10 2" xfId="14751" xr:uid="{98E0E415-F561-49A0-B3A0-87C6719E80DE}"/>
    <cellStyle name="Normal 7 4 5 11" xfId="7204" xr:uid="{D23C35F3-A56E-4ED3-98FB-293A345E11E0}"/>
    <cellStyle name="Normal 7 4 5 11 2" xfId="17584" xr:uid="{5A62008C-C375-43A8-BEEA-1B14C41898A5}"/>
    <cellStyle name="Normal 7 4 5 12" xfId="10037" xr:uid="{20AD47E1-C817-4817-B990-CA429EE224EE}"/>
    <cellStyle name="Normal 7 4 5 12 2" xfId="20417" xr:uid="{EE524DD4-A4A4-4D08-BFF5-C085C63825A1}"/>
    <cellStyle name="Normal 7 4 5 13" xfId="23189" xr:uid="{13FA5086-04B8-458F-9CD4-5D21F985A8FF}"/>
    <cellStyle name="Normal 7 4 5 14" xfId="12451" xr:uid="{8B12ECBD-940B-4229-8FBA-83B178826641}"/>
    <cellStyle name="Normal 7 4 5 2" xfId="1438" xr:uid="{00000000-0005-0000-0000-000075070000}"/>
    <cellStyle name="Normal 7 4 5 2 10" xfId="10038" xr:uid="{7E4A2B0B-6A88-44F0-A277-731B8AE6015E}"/>
    <cellStyle name="Normal 7 4 5 2 10 2" xfId="20418" xr:uid="{B2F2615F-9C46-4F7D-B051-AB20533FE80F}"/>
    <cellStyle name="Normal 7 4 5 2 11" xfId="24163" xr:uid="{C678FABD-64B0-41FB-ACC4-EC1234DAECA2}"/>
    <cellStyle name="Normal 7 4 5 2 12" xfId="12637" xr:uid="{C532D50D-F9F1-4330-BCE7-3F9E92E22F8A}"/>
    <cellStyle name="Normal 7 4 5 2 2" xfId="1439" xr:uid="{00000000-0005-0000-0000-000076070000}"/>
    <cellStyle name="Normal 7 4 5 2 2 2" xfId="3466" xr:uid="{00000000-0005-0000-0000-0000A1080000}"/>
    <cellStyle name="Normal 7 4 5 2 2 2 2" xfId="6520" xr:uid="{759C40B8-2BAD-48C4-BBAA-C50AB5F0A92A}"/>
    <cellStyle name="Normal 7 4 5 2 2 2 2 2" xfId="27738" xr:uid="{226FC528-0EE5-4D66-AFD9-5205DE87404B}"/>
    <cellStyle name="Normal 7 4 5 2 2 2 2 3" xfId="26927" xr:uid="{C9002E2F-8DCE-45A3-A35E-13558D4EEF36}"/>
    <cellStyle name="Normal 7 4 5 2 2 2 2 4" xfId="16091" xr:uid="{95B69166-525D-4D49-9E84-AF984F5FF843}"/>
    <cellStyle name="Normal 7 4 5 2 2 2 3" xfId="8544" xr:uid="{3B7703FE-2103-42F9-A5C2-D5E40CDEDA4F}"/>
    <cellStyle name="Normal 7 4 5 2 2 2 3 2" xfId="28942" xr:uid="{2B0205DA-F7B1-4837-88B4-3162D65112BC}"/>
    <cellStyle name="Normal 7 4 5 2 2 2 3 3" xfId="18924" xr:uid="{E3BD6200-D717-4910-8462-1C4409ADFDE1}"/>
    <cellStyle name="Normal 7 4 5 2 2 2 4" xfId="11377" xr:uid="{5DF666FB-AC85-4C66-9217-AD1973C4A5C7}"/>
    <cellStyle name="Normal 7 4 5 2 2 2 4 2" xfId="21757" xr:uid="{89F97885-1607-464C-BFB4-6A1857302746}"/>
    <cellStyle name="Normal 7 4 5 2 2 2 5" xfId="23451" xr:uid="{B7218DFF-9D69-4080-B380-64735778F0ED}"/>
    <cellStyle name="Normal 7 4 5 2 2 2 6" xfId="14052" xr:uid="{49DFE780-4C61-418F-994E-F134DF7FC24D}"/>
    <cellStyle name="Normal 7 4 5 2 2 3" xfId="4373" xr:uid="{C8443702-7F2D-4E52-9E30-664900B6AACD}"/>
    <cellStyle name="Normal 7 4 5 2 2 3 2" xfId="9144" xr:uid="{1AD95E88-1032-4597-92E3-C3C5614A1AC2}"/>
    <cellStyle name="Normal 7 4 5 2 2 3 2 2" xfId="29187" xr:uid="{D1EA1C01-4B98-4844-A2E8-A5971B45F20B}"/>
    <cellStyle name="Normal 7 4 5 2 2 3 2 3" xfId="19524" xr:uid="{5E4D1342-F5FF-465C-AD31-16ECFBBBAC0E}"/>
    <cellStyle name="Normal 7 4 5 2 2 3 3" xfId="11977" xr:uid="{C342A270-226B-4E98-BA91-0EEB14C41C73}"/>
    <cellStyle name="Normal 7 4 5 2 2 3 3 2" xfId="22357" xr:uid="{4ECE6B0F-AE4F-458C-A2BE-A10850F9160D}"/>
    <cellStyle name="Normal 7 4 5 2 2 3 4" xfId="24051" xr:uid="{7488166C-A495-44C2-B9F9-42FDCE3AB047}"/>
    <cellStyle name="Normal 7 4 5 2 2 3 5" xfId="16691" xr:uid="{E0EF8343-B663-4CC7-A472-DCFED6AB6021}"/>
    <cellStyle name="Normal 7 4 5 2 2 4" xfId="5456" xr:uid="{284E01FD-7710-485A-BFA2-B4C4EDB3EDD2}"/>
    <cellStyle name="Normal 7 4 5 2 2 4 2" xfId="26771" xr:uid="{02247007-EEC9-4278-828F-C6E499097436}"/>
    <cellStyle name="Normal 7 4 5 2 2 4 3" xfId="14753" xr:uid="{98DA4B1B-DB3E-4551-8B04-2BAFA1D10C83}"/>
    <cellStyle name="Normal 7 4 5 2 2 5" xfId="7206" xr:uid="{A8D606ED-48B7-4114-9511-75844D53DF0A}"/>
    <cellStyle name="Normal 7 4 5 2 2 5 2" xfId="17586" xr:uid="{76C499E0-4165-4B1F-B593-E78787CA9E29}"/>
    <cellStyle name="Normal 7 4 5 2 2 6" xfId="10039" xr:uid="{5EB3A933-48D2-47D3-A543-5C286C2649D5}"/>
    <cellStyle name="Normal 7 4 5 2 2 6 2" xfId="20419" xr:uid="{1CA99D9C-4FF8-42D1-A289-E0C84746A60D}"/>
    <cellStyle name="Normal 7 4 5 2 2 7" xfId="22834" xr:uid="{5A7C386A-1115-4874-85A7-41FBC5C69438}"/>
    <cellStyle name="Normal 7 4 5 2 2 8" xfId="13312" xr:uid="{3424E5BB-EBB7-47F3-8D06-BC6DC77B58DA}"/>
    <cellStyle name="Normal 7 4 5 2 3" xfId="3467" xr:uid="{00000000-0005-0000-0000-0000A2080000}"/>
    <cellStyle name="Normal 7 4 5 2 3 2" xfId="4591" xr:uid="{C5FB1697-5F66-4D73-BBEF-A574F753092C}"/>
    <cellStyle name="Normal 7 4 5 2 3 2 2" xfId="9362" xr:uid="{50D94030-38F6-450D-8C26-A93EA93BC79E}"/>
    <cellStyle name="Normal 7 4 5 2 3 2 2 2" xfId="29332" xr:uid="{31C34051-A5FD-4A0E-80FD-62F7A520F809}"/>
    <cellStyle name="Normal 7 4 5 2 3 2 2 3" xfId="19742" xr:uid="{5E42A3E0-37F7-43D6-9A70-88B270FB2BC0}"/>
    <cellStyle name="Normal 7 4 5 2 3 2 3" xfId="12195" xr:uid="{E6F6FA50-DEA6-420F-9D35-C11873B36E8B}"/>
    <cellStyle name="Normal 7 4 5 2 3 2 3 2" xfId="22575" xr:uid="{8E578A5C-8020-42A4-95A5-AD3C784CCEA8}"/>
    <cellStyle name="Normal 7 4 5 2 3 2 4" xfId="25336" xr:uid="{9EC854F1-36B2-407C-A633-75D679117AF6}"/>
    <cellStyle name="Normal 7 4 5 2 3 2 5" xfId="16909" xr:uid="{1C3506FF-1B26-4EAE-BF05-07D4747E042D}"/>
    <cellStyle name="Normal 7 4 5 2 3 3" xfId="6521" xr:uid="{56C522B1-B0A4-4B91-AD8E-03E569B695CC}"/>
    <cellStyle name="Normal 7 4 5 2 3 3 2" xfId="28701" xr:uid="{8D8C42E4-4AD0-4358-9332-A68EC79F9756}"/>
    <cellStyle name="Normal 7 4 5 2 3 3 3" xfId="16092" xr:uid="{5D57D89A-FFF1-4811-8C8B-67D4BCAC36D6}"/>
    <cellStyle name="Normal 7 4 5 2 3 4" xfId="8545" xr:uid="{8DEC7C9E-115A-40D0-A41A-8514A63B41A8}"/>
    <cellStyle name="Normal 7 4 5 2 3 4 2" xfId="18925" xr:uid="{BF4047EB-C272-4D1A-8B85-C5F2C820607D}"/>
    <cellStyle name="Normal 7 4 5 2 3 5" xfId="11378" xr:uid="{217215EC-841B-40AA-B0DB-35EFE4BC0D14}"/>
    <cellStyle name="Normal 7 4 5 2 3 5 2" xfId="21758" xr:uid="{FB26DF1D-3007-4DF0-9B48-A521486431BB}"/>
    <cellStyle name="Normal 7 4 5 2 3 6" xfId="23875" xr:uid="{2B142B24-9C6B-4A99-8197-3CAFB2245630}"/>
    <cellStyle name="Normal 7 4 5 2 3 7" xfId="14053" xr:uid="{528A2296-5118-41DE-B0F1-9251904292C4}"/>
    <cellStyle name="Normal 7 4 5 2 4" xfId="3465" xr:uid="{00000000-0005-0000-0000-0000A3080000}"/>
    <cellStyle name="Normal 7 4 5 2 4 2" xfId="6519" xr:uid="{3FCEE10E-AB9A-410F-ADD7-7A98A5FF4167}"/>
    <cellStyle name="Normal 7 4 5 2 4 2 2" xfId="27874" xr:uid="{08C35DFB-141B-4EB0-A9D0-6361D4F1E786}"/>
    <cellStyle name="Normal 7 4 5 2 4 2 3" xfId="16090" xr:uid="{938F8666-FB29-49E3-A3A9-8B5F7ABC7FDA}"/>
    <cellStyle name="Normal 7 4 5 2 4 3" xfId="8543" xr:uid="{6951522A-5B8B-4170-919C-C622CBC96F3D}"/>
    <cellStyle name="Normal 7 4 5 2 4 3 2" xfId="18923" xr:uid="{16D6616C-F1F8-4DC9-A10D-1E361B5A5261}"/>
    <cellStyle name="Normal 7 4 5 2 4 4" xfId="11376" xr:uid="{13ECABE8-85AD-4240-AE31-D061B4D05B5A}"/>
    <cellStyle name="Normal 7 4 5 2 4 4 2" xfId="21756" xr:uid="{9CC4C4C8-7B1B-4FC6-B531-18B674D20C27}"/>
    <cellStyle name="Normal 7 4 5 2 4 5" xfId="24452" xr:uid="{4E86DF6A-B825-4616-810A-F440E709C2B7}"/>
    <cellStyle name="Normal 7 4 5 2 4 6" xfId="14051" xr:uid="{8E394009-EDAA-4408-852F-E73257E41C83}"/>
    <cellStyle name="Normal 7 4 5 2 5" xfId="2526" xr:uid="{00000000-0005-0000-0000-0000A4080000}"/>
    <cellStyle name="Normal 7 4 5 2 5 2" xfId="5802" xr:uid="{AE5464FD-9C27-4CD4-835D-278EF0D461C1}"/>
    <cellStyle name="Normal 7 4 5 2 5 2 2" xfId="26296" xr:uid="{EE06E6B2-2519-4BEC-B248-A80F9A994B32}"/>
    <cellStyle name="Normal 7 4 5 2 5 2 3" xfId="15197" xr:uid="{4580F76A-3C06-4ADB-9621-BE67C42B329C}"/>
    <cellStyle name="Normal 7 4 5 2 5 3" xfId="7650" xr:uid="{E6F6C072-70FB-40C0-A9A9-ED00A30D4C7F}"/>
    <cellStyle name="Normal 7 4 5 2 5 3 2" xfId="18030" xr:uid="{C5875B92-3594-4955-AC39-B2AF25FFBDE0}"/>
    <cellStyle name="Normal 7 4 5 2 5 4" xfId="10483" xr:uid="{C4F87399-C515-4447-BF61-2B0AFDEDDD36}"/>
    <cellStyle name="Normal 7 4 5 2 5 4 2" xfId="20863" xr:uid="{4156CA54-464C-40C9-B49B-22F3D6E88135}"/>
    <cellStyle name="Normal 7 4 5 2 5 5" xfId="23208" xr:uid="{B2B70038-36D2-484A-9EDE-AF015FAE5F12}"/>
    <cellStyle name="Normal 7 4 5 2 5 6" xfId="12913" xr:uid="{EFEE560A-0B5F-41BA-B8C7-72148F06874C}"/>
    <cellStyle name="Normal 7 4 5 2 6" xfId="2404" xr:uid="{00000000-0005-0000-0000-00009F080000}"/>
    <cellStyle name="Normal 7 4 5 2 6 2" xfId="7530" xr:uid="{9BBEDFB3-869E-4604-9785-608F56B8E45A}"/>
    <cellStyle name="Normal 7 4 5 2 6 2 2" xfId="17910" xr:uid="{770AEAD1-1F39-4014-8A9A-93B524BD4E77}"/>
    <cellStyle name="Normal 7 4 5 2 6 3" xfId="10363" xr:uid="{5B6E3C15-26B9-45F6-9C7D-B57E3FA50F3B}"/>
    <cellStyle name="Normal 7 4 5 2 6 3 2" xfId="20743" xr:uid="{DB5830AA-A633-46EC-9F60-CA94BABB248D}"/>
    <cellStyle name="Normal 7 4 5 2 6 4" xfId="25259" xr:uid="{7B45440A-7E9E-4EB0-916B-88EE8F7E7259}"/>
    <cellStyle name="Normal 7 4 5 2 6 5" xfId="15077" xr:uid="{FB9032AF-3629-459C-B70A-4B9C53AEF29E}"/>
    <cellStyle name="Normal 7 4 5 2 7" xfId="4104" xr:uid="{8FD28EFA-C3CB-4557-AC4E-BF87B29153B0}"/>
    <cellStyle name="Normal 7 4 5 2 7 2" xfId="8877" xr:uid="{260B4A7B-6277-4E72-B3BC-9471517336C0}"/>
    <cellStyle name="Normal 7 4 5 2 7 2 2" xfId="19257" xr:uid="{AB1FB1C3-5381-4B26-BC02-389B83916361}"/>
    <cellStyle name="Normal 7 4 5 2 7 3" xfId="11710" xr:uid="{0AFBAB61-1214-4C50-BC9C-457C50C5A534}"/>
    <cellStyle name="Normal 7 4 5 2 7 3 2" xfId="22090" xr:uid="{A884F0D6-1218-4C37-9B1E-C74A3129080F}"/>
    <cellStyle name="Normal 7 4 5 2 7 4" xfId="16424" xr:uid="{849EE00F-E1E3-49D3-801F-6DEC2BFB5916}"/>
    <cellStyle name="Normal 7 4 5 2 8" xfId="5455" xr:uid="{F09B4FB6-D050-449A-B582-47A32A44F49C}"/>
    <cellStyle name="Normal 7 4 5 2 8 2" xfId="14752" xr:uid="{1249583C-87EA-482C-963D-784FE3213BCE}"/>
    <cellStyle name="Normal 7 4 5 2 9" xfId="7205" xr:uid="{0C851AFB-7C92-43C9-A4D6-A63E4FBF4BCD}"/>
    <cellStyle name="Normal 7 4 5 2 9 2" xfId="17585" xr:uid="{C14A22CA-C2B2-4725-9704-2F05FBB73448}"/>
    <cellStyle name="Normal 7 4 5 3" xfId="1440" xr:uid="{00000000-0005-0000-0000-000077070000}"/>
    <cellStyle name="Normal 7 4 5 3 10" xfId="24613" xr:uid="{4C744DA3-21BC-440E-8C96-D4CB18772947}"/>
    <cellStyle name="Normal 7 4 5 3 11" xfId="12795" xr:uid="{99365A30-2A21-4C99-87DC-94CD63FE7E63}"/>
    <cellStyle name="Normal 7 4 5 3 2" xfId="2836" xr:uid="{00000000-0005-0000-0000-0000A6080000}"/>
    <cellStyle name="Normal 7 4 5 3 2 2" xfId="3469" xr:uid="{00000000-0005-0000-0000-0000A7080000}"/>
    <cellStyle name="Normal 7 4 5 3 2 2 2" xfId="6523" xr:uid="{3D43E045-23D5-488C-9E94-5C16E657E405}"/>
    <cellStyle name="Normal 7 4 5 3 2 2 2 2" xfId="28422" xr:uid="{15790266-B34E-4E9F-933A-BD9FF2D41BBA}"/>
    <cellStyle name="Normal 7 4 5 3 2 2 2 3" xfId="16094" xr:uid="{C4463353-E454-41CE-A818-2C9CF0EA256D}"/>
    <cellStyle name="Normal 7 4 5 3 2 2 3" xfId="8547" xr:uid="{53F06438-B183-49CA-9ABA-B126D95AEB7C}"/>
    <cellStyle name="Normal 7 4 5 3 2 2 3 2" xfId="18927" xr:uid="{C5AF21F7-5F5E-49AF-98B0-B166EE2D6D36}"/>
    <cellStyle name="Normal 7 4 5 3 2 2 4" xfId="11380" xr:uid="{5550EB3C-C080-4D72-9AF8-79C67338107E}"/>
    <cellStyle name="Normal 7 4 5 3 2 2 4 2" xfId="21760" xr:uid="{0ADD8D08-89CC-4F81-8F2A-63C26EE882A8}"/>
    <cellStyle name="Normal 7 4 5 3 2 2 5" xfId="24330" xr:uid="{110C14E9-4DA6-4C8A-A623-8C4DA1C18513}"/>
    <cellStyle name="Normal 7 4 5 3 2 2 6" xfId="14055" xr:uid="{5D48DA47-A997-40DF-A05E-03E1AA896ED0}"/>
    <cellStyle name="Normal 7 4 5 3 2 3" xfId="4374" xr:uid="{0C638723-7EC5-4BBF-B85A-F7DA74481A1F}"/>
    <cellStyle name="Normal 7 4 5 3 2 3 2" xfId="9145" xr:uid="{B721CCCD-0A08-41C4-BCBF-1B443D0E2176}"/>
    <cellStyle name="Normal 7 4 5 3 2 3 2 2" xfId="29188" xr:uid="{9AF4A210-9EBD-431C-8F19-B71E5EADA8C2}"/>
    <cellStyle name="Normal 7 4 5 3 2 3 2 3" xfId="19525" xr:uid="{8171C32E-4272-46E8-8898-B49904C3F162}"/>
    <cellStyle name="Normal 7 4 5 3 2 3 3" xfId="11978" xr:uid="{3C2152C7-F5BB-419A-88C9-79BD358B1DD7}"/>
    <cellStyle name="Normal 7 4 5 3 2 3 3 2" xfId="22358" xr:uid="{28444200-7BA3-41E2-ADD8-7301CFF40D45}"/>
    <cellStyle name="Normal 7 4 5 3 2 3 4" xfId="22917" xr:uid="{09FBA3C0-D311-4F13-AFA1-7D0F432B1A8F}"/>
    <cellStyle name="Normal 7 4 5 3 2 3 5" xfId="16692" xr:uid="{78C2EC2F-2DA8-4386-8033-35B74E2DDBB6}"/>
    <cellStyle name="Normal 7 4 5 3 2 4" xfId="6051" xr:uid="{E39BE4B3-2DF2-44F3-AC26-C01470B4FC7A}"/>
    <cellStyle name="Normal 7 4 5 3 2 4 2" xfId="26565" xr:uid="{A98C0F54-6348-4585-9F78-F7DE2FC3E7D5}"/>
    <cellStyle name="Normal 7 4 5 3 2 4 3" xfId="15505" xr:uid="{71F9AB58-1893-4104-A00A-DF7B2A71C980}"/>
    <cellStyle name="Normal 7 4 5 3 2 5" xfId="7958" xr:uid="{C8BDD795-4668-43C6-AAD5-1987D8CA839C}"/>
    <cellStyle name="Normal 7 4 5 3 2 5 2" xfId="18338" xr:uid="{00EB6901-7F88-4FF7-8B00-FA4F51A5D420}"/>
    <cellStyle name="Normal 7 4 5 3 2 6" xfId="10791" xr:uid="{62A9211B-1887-457E-ABFA-3BA132E2CE7D}"/>
    <cellStyle name="Normal 7 4 5 3 2 6 2" xfId="21171" xr:uid="{1423FCE5-862C-46F5-8F8E-E6D61F840160}"/>
    <cellStyle name="Normal 7 4 5 3 2 7" xfId="23538" xr:uid="{DE2B695C-D9BC-4A10-AD4C-A8B5B1A7AB60}"/>
    <cellStyle name="Normal 7 4 5 3 2 8" xfId="13313" xr:uid="{5B7C446C-12F1-4EF5-99F8-DB42FFD90ADB}"/>
    <cellStyle name="Normal 7 4 5 3 3" xfId="3470" xr:uid="{00000000-0005-0000-0000-0000A8080000}"/>
    <cellStyle name="Normal 7 4 5 3 3 2" xfId="4592" xr:uid="{F16ECC63-77FB-4BC0-9263-3D0232E68377}"/>
    <cellStyle name="Normal 7 4 5 3 3 2 2" xfId="9363" xr:uid="{49B8B833-66EB-47B7-A317-B968AE51B0CF}"/>
    <cellStyle name="Normal 7 4 5 3 3 2 2 2" xfId="29333" xr:uid="{9593D21F-2633-4EB4-A6EC-5B30E8195583}"/>
    <cellStyle name="Normal 7 4 5 3 3 2 2 3" xfId="19743" xr:uid="{0D44F4C7-D9D4-4DBC-9DCD-9DFEB449FD0F}"/>
    <cellStyle name="Normal 7 4 5 3 3 2 3" xfId="12196" xr:uid="{5FB3DE9C-06F9-48E1-998C-8887FF754BAE}"/>
    <cellStyle name="Normal 7 4 5 3 3 2 3 2" xfId="22576" xr:uid="{FBDB5E6A-93AE-4500-9A85-23F5F0ECF22D}"/>
    <cellStyle name="Normal 7 4 5 3 3 2 4" xfId="25812" xr:uid="{B7346527-8675-4701-B877-62C841F6EBE0}"/>
    <cellStyle name="Normal 7 4 5 3 3 2 5" xfId="16910" xr:uid="{04D13FF9-3085-4228-BF3C-FE4E49CC3FCC}"/>
    <cellStyle name="Normal 7 4 5 3 3 3" xfId="6524" xr:uid="{9A4816BF-5D82-4100-95FF-086C23DB05A8}"/>
    <cellStyle name="Normal 7 4 5 3 3 3 2" xfId="26965" xr:uid="{7D3823DC-C7EB-4964-8756-C5BA544B68C4}"/>
    <cellStyle name="Normal 7 4 5 3 3 3 3" xfId="16095" xr:uid="{B126597B-9062-4A5E-968E-68A5860302BF}"/>
    <cellStyle name="Normal 7 4 5 3 3 4" xfId="8548" xr:uid="{4142520B-C995-40C9-9D97-9BBE14EDE247}"/>
    <cellStyle name="Normal 7 4 5 3 3 4 2" xfId="18928" xr:uid="{38A8EDC7-9CCF-4D01-B2AE-A1C83511C591}"/>
    <cellStyle name="Normal 7 4 5 3 3 5" xfId="11381" xr:uid="{28947E2A-5BBA-406A-98C1-DF60F3D73676}"/>
    <cellStyle name="Normal 7 4 5 3 3 5 2" xfId="21761" xr:uid="{5175FD23-5EE1-417D-A47F-73CF52833302}"/>
    <cellStyle name="Normal 7 4 5 3 3 6" xfId="25220" xr:uid="{64D9CA94-8A3C-40DD-98CD-79811DF79CBA}"/>
    <cellStyle name="Normal 7 4 5 3 3 7" xfId="14056" xr:uid="{F8447182-E098-4626-B45E-98AADA5EA0D7}"/>
    <cellStyle name="Normal 7 4 5 3 4" xfId="3468" xr:uid="{00000000-0005-0000-0000-0000A9080000}"/>
    <cellStyle name="Normal 7 4 5 3 4 2" xfId="6522" xr:uid="{EC580DD9-7275-479A-AA36-4019BB56B500}"/>
    <cellStyle name="Normal 7 4 5 3 4 2 2" xfId="28170" xr:uid="{667E8CEF-9AC4-4C27-96BB-0ADA10B9C7DA}"/>
    <cellStyle name="Normal 7 4 5 3 4 2 3" xfId="16093" xr:uid="{B8026675-0137-407F-933C-49AB3640FD85}"/>
    <cellStyle name="Normal 7 4 5 3 4 3" xfId="8546" xr:uid="{524A143B-8D12-41FA-9DBD-30220D6C3132}"/>
    <cellStyle name="Normal 7 4 5 3 4 3 2" xfId="18926" xr:uid="{0D27E462-6BF9-4BED-9856-E51B33311492}"/>
    <cellStyle name="Normal 7 4 5 3 4 4" xfId="11379" xr:uid="{3C91C5C8-72B4-426B-B061-1B5A2292495F}"/>
    <cellStyle name="Normal 7 4 5 3 4 4 2" xfId="21759" xr:uid="{8B5C94E8-934E-4BA0-8E92-79D17A692450}"/>
    <cellStyle name="Normal 7 4 5 3 4 5" xfId="24627" xr:uid="{D35239FD-09F5-4203-B7CB-904310CA3BF3}"/>
    <cellStyle name="Normal 7 4 5 3 4 6" xfId="14054" xr:uid="{C5CDB690-D4CE-42E7-ABAA-01518013248E}"/>
    <cellStyle name="Normal 7 4 5 3 5" xfId="2629" xr:uid="{00000000-0005-0000-0000-0000AA080000}"/>
    <cellStyle name="Normal 7 4 5 3 5 2" xfId="5890" xr:uid="{23142878-3E64-49A3-BA10-E99C203598A0}"/>
    <cellStyle name="Normal 7 4 5 3 5 2 2" xfId="26003" xr:uid="{BEF8B5AC-3BC3-4BD5-A597-7EC34795E82A}"/>
    <cellStyle name="Normal 7 4 5 3 5 2 3" xfId="15300" xr:uid="{1178578C-D67A-4B6C-8AFA-C38FDC910A54}"/>
    <cellStyle name="Normal 7 4 5 3 5 3" xfId="7753" xr:uid="{D6A72C4C-0188-4478-8821-B4BACD68C0F8}"/>
    <cellStyle name="Normal 7 4 5 3 5 3 2" xfId="18133" xr:uid="{046EB1D8-C08A-4410-B8C1-BA9D1632C251}"/>
    <cellStyle name="Normal 7 4 5 3 5 4" xfId="10586" xr:uid="{D00AB987-4839-467C-A7C1-09C933AED028}"/>
    <cellStyle name="Normal 7 4 5 3 5 4 2" xfId="20966" xr:uid="{147252C8-FADB-4773-B582-3E7DBC0152CB}"/>
    <cellStyle name="Normal 7 4 5 3 5 5" xfId="22878" xr:uid="{F78359D1-4FFF-4A2A-A148-43F4BFFDE41B}"/>
    <cellStyle name="Normal 7 4 5 3 5 6" xfId="13016" xr:uid="{0E89B7A7-D291-437F-B36D-3DABFBB30ECB}"/>
    <cellStyle name="Normal 7 4 5 3 6" xfId="4222" xr:uid="{6733272E-A744-4F20-B62A-DCC6BF90E6DB}"/>
    <cellStyle name="Normal 7 4 5 3 6 2" xfId="8993" xr:uid="{BD24733A-6C45-4563-87F3-273B8C8CA50A}"/>
    <cellStyle name="Normal 7 4 5 3 6 2 2" xfId="19373" xr:uid="{5DF50BFC-DDA0-4805-926D-A233BFE2283F}"/>
    <cellStyle name="Normal 7 4 5 3 6 3" xfId="11826" xr:uid="{87FB4150-563F-4FE9-8252-81900F4010FF}"/>
    <cellStyle name="Normal 7 4 5 3 6 3 2" xfId="22206" xr:uid="{3AEBE2F6-8496-45AA-B148-6F773FFCB072}"/>
    <cellStyle name="Normal 7 4 5 3 6 4" xfId="23591" xr:uid="{96941FE2-5BA6-45C7-94A9-6E6D07771D06}"/>
    <cellStyle name="Normal 7 4 5 3 6 5" xfId="16540" xr:uid="{AC15E640-E84D-4419-A405-D7592B8FFC29}"/>
    <cellStyle name="Normal 7 4 5 3 7" xfId="5457" xr:uid="{CB254C3D-8328-438C-BCB2-8175D5A7D7C0}"/>
    <cellStyle name="Normal 7 4 5 3 7 2" xfId="14754" xr:uid="{BF2EACDD-1085-482B-92B4-1207E9B75013}"/>
    <cellStyle name="Normal 7 4 5 3 8" xfId="7207" xr:uid="{AE704272-A315-4F5C-9074-FE104449892B}"/>
    <cellStyle name="Normal 7 4 5 3 8 2" xfId="17587" xr:uid="{0E02743E-A4C4-4CC3-8694-090F8FA53EAF}"/>
    <cellStyle name="Normal 7 4 5 3 9" xfId="10040" xr:uid="{0B61A119-BD13-445E-90A8-6817F9C647CE}"/>
    <cellStyle name="Normal 7 4 5 3 9 2" xfId="20420" xr:uid="{0BB920D2-DADD-49BC-BF35-D06395A6B8A6}"/>
    <cellStyle name="Normal 7 4 5 4" xfId="1441" xr:uid="{00000000-0005-0000-0000-000078070000}"/>
    <cellStyle name="Normal 7 4 5 4 2" xfId="3471" xr:uid="{00000000-0005-0000-0000-0000AC080000}"/>
    <cellStyle name="Normal 7 4 5 4 2 2" xfId="6525" xr:uid="{42FBD595-D5B7-4AB9-8D34-D4A4C1708753}"/>
    <cellStyle name="Normal 7 4 5 4 2 2 2" xfId="25970" xr:uid="{2980C43F-A4A4-4484-B060-7C9B30649953}"/>
    <cellStyle name="Normal 7 4 5 4 2 2 3" xfId="16096" xr:uid="{DCD9613D-4A7E-43F9-A40E-EE3F54EC9E4B}"/>
    <cellStyle name="Normal 7 4 5 4 2 3" xfId="8549" xr:uid="{55FBFC02-499D-47BD-B532-C2640EB2B05D}"/>
    <cellStyle name="Normal 7 4 5 4 2 3 2" xfId="18929" xr:uid="{0F914924-E3DF-4011-854A-867251C0B59B}"/>
    <cellStyle name="Normal 7 4 5 4 2 4" xfId="11382" xr:uid="{13AC4B8A-9E5B-474E-9E6C-EE4AE33C4E9C}"/>
    <cellStyle name="Normal 7 4 5 4 2 4 2" xfId="21762" xr:uid="{90CA32E0-CB42-40E4-9F5A-8DB54EAC6541}"/>
    <cellStyle name="Normal 7 4 5 4 2 5" xfId="22770" xr:uid="{94BBA90A-4A8B-48E8-A640-3995F7A77AF9}"/>
    <cellStyle name="Normal 7 4 5 4 2 6" xfId="14057" xr:uid="{B7C92D4B-1964-4EB7-9CFC-E84F2E7C7CAE}"/>
    <cellStyle name="Normal 7 4 5 4 3" xfId="4372" xr:uid="{982E9A28-BAEF-4D2A-BA36-1FA1CE6DD9F4}"/>
    <cellStyle name="Normal 7 4 5 4 3 2" xfId="9143" xr:uid="{B712051D-32A4-43A4-8A2F-54401EFD0C75}"/>
    <cellStyle name="Normal 7 4 5 4 3 2 2" xfId="29186" xr:uid="{99D741DD-8818-4024-9257-3A11E348F120}"/>
    <cellStyle name="Normal 7 4 5 4 3 2 3" xfId="19523" xr:uid="{8264D096-1196-40D9-B548-697DC033D31E}"/>
    <cellStyle name="Normal 7 4 5 4 3 3" xfId="11976" xr:uid="{152172AE-EAFB-467A-95C5-81277FA4B09E}"/>
    <cellStyle name="Normal 7 4 5 4 3 3 2" xfId="22356" xr:uid="{0508528A-A947-49DE-AF97-F946734EE209}"/>
    <cellStyle name="Normal 7 4 5 4 3 4" xfId="25530" xr:uid="{E6EC1743-A75B-4844-8031-40D139C09885}"/>
    <cellStyle name="Normal 7 4 5 4 3 5" xfId="16690" xr:uid="{36DC94FC-6C39-42C6-91E1-F72E73567142}"/>
    <cellStyle name="Normal 7 4 5 4 4" xfId="5458" xr:uid="{F4736D85-8878-4FA8-923A-E1403838DB9E}"/>
    <cellStyle name="Normal 7 4 5 4 4 2" xfId="26571" xr:uid="{624BF12C-C3D0-4C8B-A536-EFF8619DDA34}"/>
    <cellStyle name="Normal 7 4 5 4 4 3" xfId="14755" xr:uid="{1B9A5E26-C8C1-483B-9DFB-4844385D2F0A}"/>
    <cellStyle name="Normal 7 4 5 4 5" xfId="7208" xr:uid="{D60782DB-55D6-48B1-956D-983D1F530E6E}"/>
    <cellStyle name="Normal 7 4 5 4 5 2" xfId="17588" xr:uid="{5D06CA8C-1AD9-4647-94A1-100975BFC402}"/>
    <cellStyle name="Normal 7 4 5 4 6" xfId="10041" xr:uid="{B046BC94-B393-4FC2-B26B-E939306116A1}"/>
    <cellStyle name="Normal 7 4 5 4 6 2" xfId="20421" xr:uid="{E0179641-1977-468D-A4DF-EE6E9ED518F0}"/>
    <cellStyle name="Normal 7 4 5 4 7" xfId="25044" xr:uid="{DAD150E5-63F9-456D-9DE2-ECABA4755ED5}"/>
    <cellStyle name="Normal 7 4 5 4 8" xfId="13311" xr:uid="{8A287C97-45FB-442A-B27F-6A8E1BE93E89}"/>
    <cellStyle name="Normal 7 4 5 5" xfId="3472" xr:uid="{00000000-0005-0000-0000-0000AD080000}"/>
    <cellStyle name="Normal 7 4 5 5 2" xfId="4593" xr:uid="{35926369-7039-4EEC-B75A-3BB1B347393D}"/>
    <cellStyle name="Normal 7 4 5 5 2 2" xfId="9364" xr:uid="{546177B1-454A-4B2A-BFEC-6304F37CC577}"/>
    <cellStyle name="Normal 7 4 5 5 2 2 2" xfId="29334" xr:uid="{CC14DF5E-FE0D-486C-AAF8-1B25ECD8B96E}"/>
    <cellStyle name="Normal 7 4 5 5 2 2 3" xfId="19744" xr:uid="{87C6055A-3964-4D38-8D4A-CE748D2E6B01}"/>
    <cellStyle name="Normal 7 4 5 5 2 3" xfId="12197" xr:uid="{2EC098A8-4B36-4970-AF8C-00FFD5C5EBAE}"/>
    <cellStyle name="Normal 7 4 5 5 2 3 2" xfId="22577" xr:uid="{22FC2890-9AC8-4682-9492-D716708225D3}"/>
    <cellStyle name="Normal 7 4 5 5 2 4" xfId="25013" xr:uid="{BCC1CDE4-D924-4A74-ABE2-BC5407609446}"/>
    <cellStyle name="Normal 7 4 5 5 2 5" xfId="16911" xr:uid="{004673F0-7811-480D-A61E-403C4EE5590B}"/>
    <cellStyle name="Normal 7 4 5 5 3" xfId="6526" xr:uid="{E3206B87-3C43-4C2E-8780-6DE350835BA0}"/>
    <cellStyle name="Normal 7 4 5 5 3 2" xfId="27459" xr:uid="{2502B905-3FA1-4966-ACCB-BC7CAACEF295}"/>
    <cellStyle name="Normal 7 4 5 5 3 3" xfId="16097" xr:uid="{996D8786-8EBA-4700-BBEC-ED4C5AC1B543}"/>
    <cellStyle name="Normal 7 4 5 5 4" xfId="8550" xr:uid="{82075F95-A6E9-4D35-A9F0-06F7AC3631A3}"/>
    <cellStyle name="Normal 7 4 5 5 4 2" xfId="18930" xr:uid="{A9FEF4C5-48FB-455A-BC90-FD1F945BC554}"/>
    <cellStyle name="Normal 7 4 5 5 5" xfId="11383" xr:uid="{6649B145-16D2-42EB-9E9A-6272A5863D30}"/>
    <cellStyle name="Normal 7 4 5 5 5 2" xfId="21763" xr:uid="{23C63933-20B4-4F27-B148-5287C908DEA0}"/>
    <cellStyle name="Normal 7 4 5 5 6" xfId="24610" xr:uid="{EA31AACA-524A-4320-BE62-8957480C0168}"/>
    <cellStyle name="Normal 7 4 5 5 7" xfId="14058" xr:uid="{4CB9380D-C10B-4E9E-B0DE-819499236CC6}"/>
    <cellStyle name="Normal 7 4 5 6" xfId="2995" xr:uid="{00000000-0005-0000-0000-0000AE080000}"/>
    <cellStyle name="Normal 7 4 5 6 2" xfId="6144" xr:uid="{329964A5-29AB-4E50-A18A-0A87C77E0CD2}"/>
    <cellStyle name="Normal 7 4 5 6 2 2" xfId="26282" xr:uid="{F6A11925-35D7-4E7B-A272-D237D9A4867B}"/>
    <cellStyle name="Normal 7 4 5 6 2 3" xfId="15622" xr:uid="{8C08E7FF-2AAA-4A1F-ABA8-09F53F075606}"/>
    <cellStyle name="Normal 7 4 5 6 3" xfId="8075" xr:uid="{3CE81D40-D365-4DDF-AD91-51407A1C4B00}"/>
    <cellStyle name="Normal 7 4 5 6 3 2" xfId="18455" xr:uid="{2699446A-D6E3-4CE3-B055-4CB4598BFD69}"/>
    <cellStyle name="Normal 7 4 5 6 4" xfId="10908" xr:uid="{C0D1FBFA-0F28-4D12-A591-2DBC776B99E0}"/>
    <cellStyle name="Normal 7 4 5 6 4 2" xfId="21288" xr:uid="{9C1F2FD1-FEB8-41EF-98CD-A19DD9AE8D71}"/>
    <cellStyle name="Normal 7 4 5 6 5" xfId="23243" xr:uid="{76C9B4D9-2046-4620-9B09-B04B8044D621}"/>
    <cellStyle name="Normal 7 4 5 6 6" xfId="13493" xr:uid="{94814A25-6D71-4B56-BB2B-1EF7487F1533}"/>
    <cellStyle name="Normal 7 4 5 7" xfId="2466" xr:uid="{00000000-0005-0000-0000-0000AF080000}"/>
    <cellStyle name="Normal 7 4 5 7 2" xfId="5756" xr:uid="{0806CEDE-82C4-4757-94A1-D4A364F385D3}"/>
    <cellStyle name="Normal 7 4 5 7 2 2" xfId="27823" xr:uid="{D8A20EC4-0930-48B5-BB8D-002EEEFF8B79}"/>
    <cellStyle name="Normal 7 4 5 7 2 3" xfId="15137" xr:uid="{DAB03735-5BCD-45F9-965F-F78638AB8C71}"/>
    <cellStyle name="Normal 7 4 5 7 3" xfId="7590" xr:uid="{ED185F1D-0AFD-46B2-AFBC-5817A752073C}"/>
    <cellStyle name="Normal 7 4 5 7 3 2" xfId="17970" xr:uid="{2A1AE796-8920-4BEB-9B03-81203931504B}"/>
    <cellStyle name="Normal 7 4 5 7 4" xfId="10423" xr:uid="{F3CE7AE9-9597-4D70-ADB1-9CD09D5303E7}"/>
    <cellStyle name="Normal 7 4 5 7 4 2" xfId="20803" xr:uid="{4BD12F4B-85C9-443B-ADB6-EB5598A001F6}"/>
    <cellStyle name="Normal 7 4 5 7 5" xfId="24685" xr:uid="{7F498DCC-8B79-42AE-A66D-651ED3928429}"/>
    <cellStyle name="Normal 7 4 5 7 6" xfId="12853" xr:uid="{9679F6B9-5814-4809-BD04-04514E08081E}"/>
    <cellStyle name="Normal 7 4 5 8" xfId="2220" xr:uid="{00000000-0005-0000-0000-00009E080000}"/>
    <cellStyle name="Normal 7 4 5 8 2" xfId="7346" xr:uid="{F557962B-98E4-404E-BF09-964D44DF646A}"/>
    <cellStyle name="Normal 7 4 5 8 2 2" xfId="17726" xr:uid="{AC796349-D30C-4D4B-B059-04E362F1D48F}"/>
    <cellStyle name="Normal 7 4 5 8 3" xfId="10179" xr:uid="{65D29BBD-196A-4C9A-871F-33946F3CB743}"/>
    <cellStyle name="Normal 7 4 5 8 3 2" xfId="20559" xr:uid="{0A8EC2C8-C8BA-4B53-896F-A5393B55CE64}"/>
    <cellStyle name="Normal 7 4 5 8 4" xfId="25054" xr:uid="{1DAEE79F-B8A0-4360-B81F-5E1789B45645}"/>
    <cellStyle name="Normal 7 4 5 8 5" xfId="14893" xr:uid="{9007E917-66A3-431C-88DD-43C81AF06304}"/>
    <cellStyle name="Normal 7 4 5 9" xfId="4072" xr:uid="{3A901DB5-58D0-4820-A143-9FCA31460F7B}"/>
    <cellStyle name="Normal 7 4 5 9 2" xfId="8851" xr:uid="{700C17F6-D58A-408C-990F-C332EC8EC78C}"/>
    <cellStyle name="Normal 7 4 5 9 2 2" xfId="19231" xr:uid="{21BE3DC1-CB27-4FAF-BB6A-6FA87890E308}"/>
    <cellStyle name="Normal 7 4 5 9 3" xfId="11684" xr:uid="{1CB0413C-DD3D-4618-9B8E-208420E02059}"/>
    <cellStyle name="Normal 7 4 5 9 3 2" xfId="22064" xr:uid="{5227A0D6-DE0B-44F1-888B-5E60B3D3CD5C}"/>
    <cellStyle name="Normal 7 4 5 9 4" xfId="16398" xr:uid="{C8264871-7043-484B-8B5D-04A589B9A087}"/>
    <cellStyle name="Normal 7 4 6" xfId="1442" xr:uid="{00000000-0005-0000-0000-000079070000}"/>
    <cellStyle name="Normal 7 4 6 10" xfId="7209" xr:uid="{9D0BAB81-E060-46C4-A067-C3886DD2E4F5}"/>
    <cellStyle name="Normal 7 4 6 10 2" xfId="17589" xr:uid="{9281F678-6949-4A54-9733-A9AB1BF089C4}"/>
    <cellStyle name="Normal 7 4 6 11" xfId="10042" xr:uid="{579AAEC4-267E-45D8-8DA8-18AB3513478E}"/>
    <cellStyle name="Normal 7 4 6 11 2" xfId="20422" xr:uid="{59AE8321-472F-48C9-9BCE-38BE78599AF0}"/>
    <cellStyle name="Normal 7 4 6 12" xfId="24332" xr:uid="{BBFED37D-C0AD-4F14-AA04-70C6AE104C62}"/>
    <cellStyle name="Normal 7 4 6 13" xfId="12434" xr:uid="{6BCE06AF-85C4-4CC2-A918-E39D433FF0CD}"/>
    <cellStyle name="Normal 7 4 6 2" xfId="1443" xr:uid="{00000000-0005-0000-0000-00007A070000}"/>
    <cellStyle name="Normal 7 4 6 2 10" xfId="10043" xr:uid="{015A21AC-34D4-4826-84DF-2A188863A218}"/>
    <cellStyle name="Normal 7 4 6 2 10 2" xfId="20423" xr:uid="{57D37285-A06B-422F-B2D6-F44DF926CFBE}"/>
    <cellStyle name="Normal 7 4 6 2 11" xfId="24463" xr:uid="{3A31A8B7-2F92-472E-B7B5-9E887E7C8D00}"/>
    <cellStyle name="Normal 7 4 6 2 12" xfId="12638" xr:uid="{36FBE80E-5417-4AF5-86DE-81A4404606E3}"/>
    <cellStyle name="Normal 7 4 6 2 2" xfId="1444" xr:uid="{00000000-0005-0000-0000-00007B070000}"/>
    <cellStyle name="Normal 7 4 6 2 2 2" xfId="3474" xr:uid="{00000000-0005-0000-0000-0000B3080000}"/>
    <cellStyle name="Normal 7 4 6 2 2 2 2" xfId="6528" xr:uid="{2F811766-F2D8-4F4A-BA50-EF6F59704A35}"/>
    <cellStyle name="Normal 7 4 6 2 2 2 2 2" xfId="28018" xr:uid="{0EDEF980-8DC6-4133-825D-0AC672B945BF}"/>
    <cellStyle name="Normal 7 4 6 2 2 2 2 3" xfId="28173" xr:uid="{C9E9391A-CE76-400B-A4DD-A6C96FC18D1A}"/>
    <cellStyle name="Normal 7 4 6 2 2 2 2 4" xfId="16099" xr:uid="{3605FF11-A96C-4B5F-8FB7-99805CCB62D8}"/>
    <cellStyle name="Normal 7 4 6 2 2 2 3" xfId="8552" xr:uid="{C4F74542-B8A6-42C1-A393-BC01099B8C81}"/>
    <cellStyle name="Normal 7 4 6 2 2 2 3 2" xfId="28943" xr:uid="{484EA8FF-A658-414F-9465-055E6F23859F}"/>
    <cellStyle name="Normal 7 4 6 2 2 2 3 3" xfId="18932" xr:uid="{6981B120-B073-420F-B6D7-0CB1E2F8A322}"/>
    <cellStyle name="Normal 7 4 6 2 2 2 4" xfId="11385" xr:uid="{395CAD96-80CB-41CA-BD86-7FD10E6DB9DF}"/>
    <cellStyle name="Normal 7 4 6 2 2 2 4 2" xfId="21765" xr:uid="{50EB8523-F2CE-4146-8B69-A2E310D75B9E}"/>
    <cellStyle name="Normal 7 4 6 2 2 2 5" xfId="23314" xr:uid="{7176CF5D-11D8-4B27-8F9A-BFE9DC434CCA}"/>
    <cellStyle name="Normal 7 4 6 2 2 2 6" xfId="14060" xr:uid="{D5A276A3-7024-4E73-9B16-9116CA47891B}"/>
    <cellStyle name="Normal 7 4 6 2 2 3" xfId="4375" xr:uid="{A95130CF-C1A4-4A97-BA51-A9E1E46AC1AE}"/>
    <cellStyle name="Normal 7 4 6 2 2 3 2" xfId="9146" xr:uid="{8FB22CD3-2825-4E0D-8E2B-C6AE3C0C82EF}"/>
    <cellStyle name="Normal 7 4 6 2 2 3 2 2" xfId="29189" xr:uid="{D13D335D-E041-48E9-B7D1-4A67740958C5}"/>
    <cellStyle name="Normal 7 4 6 2 2 3 2 3" xfId="19526" xr:uid="{DB344710-F17E-418C-B4A2-630026663705}"/>
    <cellStyle name="Normal 7 4 6 2 2 3 3" xfId="11979" xr:uid="{8B36AEBF-4134-4BF8-A36C-9786466154DA}"/>
    <cellStyle name="Normal 7 4 6 2 2 3 3 2" xfId="22359" xr:uid="{C7F59C12-9CF7-4B47-9F45-F7C1BEC7C5BE}"/>
    <cellStyle name="Normal 7 4 6 2 2 3 4" xfId="25163" xr:uid="{3C115A6D-5126-4E2C-B507-31228BFAAE47}"/>
    <cellStyle name="Normal 7 4 6 2 2 3 5" xfId="16693" xr:uid="{D66D56DF-7F5C-49BE-BBB9-7F2F3686A2B0}"/>
    <cellStyle name="Normal 7 4 6 2 2 4" xfId="5461" xr:uid="{0CC6A5EB-0BCE-4510-BA88-5FEA0A5CE841}"/>
    <cellStyle name="Normal 7 4 6 2 2 4 2" xfId="28462" xr:uid="{5B671DBE-841C-4EF3-B4B0-44130DDBD783}"/>
    <cellStyle name="Normal 7 4 6 2 2 4 3" xfId="14758" xr:uid="{EDEA2358-8CBB-4A34-ADCC-15B892D84035}"/>
    <cellStyle name="Normal 7 4 6 2 2 5" xfId="7211" xr:uid="{C8622CF0-6FD8-4D48-B3CB-2AF7D2A7302D}"/>
    <cellStyle name="Normal 7 4 6 2 2 5 2" xfId="17591" xr:uid="{61377672-1CFC-4732-A347-7DE660EB372D}"/>
    <cellStyle name="Normal 7 4 6 2 2 6" xfId="10044" xr:uid="{65A19268-3767-4078-A796-2C4CBC861A87}"/>
    <cellStyle name="Normal 7 4 6 2 2 6 2" xfId="20424" xr:uid="{6EEB025A-54AB-4B21-B3FD-EFE52BBACBEC}"/>
    <cellStyle name="Normal 7 4 6 2 2 7" xfId="24149" xr:uid="{DF5D084C-42C6-42A0-B7E0-1157BB69E3A5}"/>
    <cellStyle name="Normal 7 4 6 2 2 8" xfId="13315" xr:uid="{165DDDD3-124E-47C3-91DC-3E4956AB94E1}"/>
    <cellStyle name="Normal 7 4 6 2 3" xfId="3475" xr:uid="{00000000-0005-0000-0000-0000B4080000}"/>
    <cellStyle name="Normal 7 4 6 2 3 2" xfId="4594" xr:uid="{AA9A90EB-6786-4553-BCF1-820E08D62D55}"/>
    <cellStyle name="Normal 7 4 6 2 3 2 2" xfId="9365" xr:uid="{C2246DDC-4E13-4C61-8968-6177DDB50795}"/>
    <cellStyle name="Normal 7 4 6 2 3 2 2 2" xfId="29335" xr:uid="{31266F53-CA8F-4EF3-8346-F5CE4DF6BBA1}"/>
    <cellStyle name="Normal 7 4 6 2 3 2 2 3" xfId="19745" xr:uid="{35689738-0262-4E2E-BAF1-64F685E77766}"/>
    <cellStyle name="Normal 7 4 6 2 3 2 3" xfId="12198" xr:uid="{BE3011C3-5EC8-436E-AAD2-BD8EF622F124}"/>
    <cellStyle name="Normal 7 4 6 2 3 2 3 2" xfId="22578" xr:uid="{8CC6CDDA-E727-4ED4-A72A-05F6C13D9FD8}"/>
    <cellStyle name="Normal 7 4 6 2 3 2 4" xfId="23992" xr:uid="{4D51B64E-BCB2-4EE1-B006-9BC0CD8C2EF3}"/>
    <cellStyle name="Normal 7 4 6 2 3 2 5" xfId="16912" xr:uid="{012AE3E8-1ED9-4641-AB2A-A7BB3922440C}"/>
    <cellStyle name="Normal 7 4 6 2 3 3" xfId="6529" xr:uid="{2EFCFD26-23A9-43B4-8E21-F6FB3260333C}"/>
    <cellStyle name="Normal 7 4 6 2 3 3 2" xfId="26701" xr:uid="{B4B5CA8E-1E02-446A-B17B-F16112AD7BB4}"/>
    <cellStyle name="Normal 7 4 6 2 3 3 3" xfId="16100" xr:uid="{6F902B5B-0EF3-4C63-810A-D291B05A10F1}"/>
    <cellStyle name="Normal 7 4 6 2 3 4" xfId="8553" xr:uid="{4687F2C9-0B83-42E4-B559-9E6EF6827985}"/>
    <cellStyle name="Normal 7 4 6 2 3 4 2" xfId="18933" xr:uid="{3B844C43-1343-40FE-BD7C-093E5C60487E}"/>
    <cellStyle name="Normal 7 4 6 2 3 5" xfId="11386" xr:uid="{D9D4C41C-9940-41B4-83A4-0C3BF2E3A360}"/>
    <cellStyle name="Normal 7 4 6 2 3 5 2" xfId="21766" xr:uid="{3A4A0930-732E-4036-913C-716D778E0713}"/>
    <cellStyle name="Normal 7 4 6 2 3 6" xfId="22899" xr:uid="{FC5630F8-D770-4D8E-B960-DE9C0187F3DE}"/>
    <cellStyle name="Normal 7 4 6 2 3 7" xfId="14061" xr:uid="{4CE8185E-7E44-4B27-A157-43795DCE7A16}"/>
    <cellStyle name="Normal 7 4 6 2 4" xfId="3473" xr:uid="{00000000-0005-0000-0000-0000B5080000}"/>
    <cellStyle name="Normal 7 4 6 2 4 2" xfId="6527" xr:uid="{A7065ACD-749C-4101-B617-76BAE472C0A7}"/>
    <cellStyle name="Normal 7 4 6 2 4 2 2" xfId="25905" xr:uid="{B86BAEC1-F979-42C6-99B5-2C2E12484112}"/>
    <cellStyle name="Normal 7 4 6 2 4 2 3" xfId="16098" xr:uid="{58F29C10-D636-4686-938A-855CF3DCD771}"/>
    <cellStyle name="Normal 7 4 6 2 4 3" xfId="8551" xr:uid="{0AEA8D9C-556A-403C-B4B1-97E240CDC933}"/>
    <cellStyle name="Normal 7 4 6 2 4 3 2" xfId="18931" xr:uid="{79DB9C0E-2454-4F95-BF3E-02655D6D29C7}"/>
    <cellStyle name="Normal 7 4 6 2 4 4" xfId="11384" xr:uid="{5704E751-D96F-4DBF-859F-4DEFDDB9AB3D}"/>
    <cellStyle name="Normal 7 4 6 2 4 4 2" xfId="21764" xr:uid="{731B8A3F-E65F-4DA0-8B6C-75A01AF6462B}"/>
    <cellStyle name="Normal 7 4 6 2 4 5" xfId="25050" xr:uid="{F842D7F2-DBC3-4B01-8A2B-4FBB6AB1F674}"/>
    <cellStyle name="Normal 7 4 6 2 4 6" xfId="14059" xr:uid="{3FA029E0-83EC-4C1E-924F-02FAFF8C3151}"/>
    <cellStyle name="Normal 7 4 6 2 5" xfId="2612" xr:uid="{00000000-0005-0000-0000-0000B6080000}"/>
    <cellStyle name="Normal 7 4 6 2 5 2" xfId="5875" xr:uid="{ED28E35E-3B05-43CA-8272-C98CFE752A4D}"/>
    <cellStyle name="Normal 7 4 6 2 5 2 2" xfId="28341" xr:uid="{AFB9A578-F33D-4994-B6A6-915A59C8352E}"/>
    <cellStyle name="Normal 7 4 6 2 5 2 3" xfId="15283" xr:uid="{183E967D-EBC3-47C1-BAF4-AC54C24D929C}"/>
    <cellStyle name="Normal 7 4 6 2 5 3" xfId="7736" xr:uid="{7E3AB69C-436C-401C-9731-4BF2E5CA0323}"/>
    <cellStyle name="Normal 7 4 6 2 5 3 2" xfId="18116" xr:uid="{37B93855-0475-488B-AD3D-C61E28883DFC}"/>
    <cellStyle name="Normal 7 4 6 2 5 4" xfId="10569" xr:uid="{B178F962-2657-4F24-AA8F-DE264DF48D23}"/>
    <cellStyle name="Normal 7 4 6 2 5 4 2" xfId="20949" xr:uid="{077C6A62-37F7-425D-AABA-A9B4B25DC1F8}"/>
    <cellStyle name="Normal 7 4 6 2 5 5" xfId="24142" xr:uid="{5151E569-3E21-4983-BF90-72E5D7566DF1}"/>
    <cellStyle name="Normal 7 4 6 2 5 6" xfId="12999" xr:uid="{B0D1F0C8-B578-42DD-9297-A7A26493E6A5}"/>
    <cellStyle name="Normal 7 4 6 2 6" xfId="2405" xr:uid="{00000000-0005-0000-0000-0000B1080000}"/>
    <cellStyle name="Normal 7 4 6 2 6 2" xfId="7531" xr:uid="{3E5CC756-B253-4B3C-9DB5-BDF4E3049137}"/>
    <cellStyle name="Normal 7 4 6 2 6 2 2" xfId="17911" xr:uid="{4F7B4801-3A30-4063-9945-9276C0972B4A}"/>
    <cellStyle name="Normal 7 4 6 2 6 3" xfId="10364" xr:uid="{D328754E-1865-498D-ABA5-A3AA117E1F7A}"/>
    <cellStyle name="Normal 7 4 6 2 6 3 2" xfId="20744" xr:uid="{89CE0C2E-16F7-4DA9-9179-5B9D4093E09C}"/>
    <cellStyle name="Normal 7 4 6 2 6 4" xfId="23613" xr:uid="{C63B725F-10E9-4005-B129-185D18AB4974}"/>
    <cellStyle name="Normal 7 4 6 2 6 5" xfId="15078" xr:uid="{686D7622-0DA7-455A-B5E0-6173D814EE00}"/>
    <cellStyle name="Normal 7 4 6 2 7" xfId="4105" xr:uid="{FBC0C879-14E9-4755-8B03-4CDD731C2FC5}"/>
    <cellStyle name="Normal 7 4 6 2 7 2" xfId="8878" xr:uid="{C58BACB1-648D-4A62-8DF5-AE1F6BC94290}"/>
    <cellStyle name="Normal 7 4 6 2 7 2 2" xfId="19258" xr:uid="{9DE98E81-F832-46FD-90D4-FD7D25B8E057}"/>
    <cellStyle name="Normal 7 4 6 2 7 3" xfId="11711" xr:uid="{74A38B67-90CA-4EEB-BF93-499AD9B73FD6}"/>
    <cellStyle name="Normal 7 4 6 2 7 3 2" xfId="22091" xr:uid="{D7F29AF2-0D5B-41BE-82B6-57DAC19ABB89}"/>
    <cellStyle name="Normal 7 4 6 2 7 4" xfId="16425" xr:uid="{637739DF-7C78-4B06-938E-04C37FC8F35F}"/>
    <cellStyle name="Normal 7 4 6 2 8" xfId="5460" xr:uid="{2F886AA2-4DDA-40FD-9E88-F748B011B828}"/>
    <cellStyle name="Normal 7 4 6 2 8 2" xfId="14757" xr:uid="{7FA1EA60-EAA8-429A-A717-719E22507350}"/>
    <cellStyle name="Normal 7 4 6 2 9" xfId="7210" xr:uid="{0EBDD1CB-AD53-45F4-AA45-AB9B37BCF00A}"/>
    <cellStyle name="Normal 7 4 6 2 9 2" xfId="17590" xr:uid="{6BC88A3B-1DCE-4ABE-9228-C1F329747FBB}"/>
    <cellStyle name="Normal 7 4 6 3" xfId="1445" xr:uid="{00000000-0005-0000-0000-00007C070000}"/>
    <cellStyle name="Normal 7 4 6 3 2" xfId="3476" xr:uid="{00000000-0005-0000-0000-0000B8080000}"/>
    <cellStyle name="Normal 7 4 6 3 2 2" xfId="6530" xr:uid="{35017E7D-4080-453E-9AB5-4EBD7D742297}"/>
    <cellStyle name="Normal 7 4 6 3 2 2 2" xfId="25595" xr:uid="{0F8CE7FB-386C-435B-A026-98059F5A95A9}"/>
    <cellStyle name="Normal 7 4 6 3 2 2 3" xfId="28535" xr:uid="{1F2CEFE1-D1FE-4130-ACC8-FD585A24FA99}"/>
    <cellStyle name="Normal 7 4 6 3 2 2 4" xfId="16101" xr:uid="{88626788-AA4A-42B7-8834-79CDBF1F5327}"/>
    <cellStyle name="Normal 7 4 6 3 2 3" xfId="8554" xr:uid="{8FB01244-A933-4F0C-BCDB-A633B5525C26}"/>
    <cellStyle name="Normal 7 4 6 3 2 3 2" xfId="28944" xr:uid="{B5BAFC47-2B98-4822-959C-22BE61FD9BC3}"/>
    <cellStyle name="Normal 7 4 6 3 2 3 3" xfId="18934" xr:uid="{763CE3F2-E5C5-47D8-BA0B-756F115B01F4}"/>
    <cellStyle name="Normal 7 4 6 3 2 4" xfId="11387" xr:uid="{3581D6B7-B0E6-457A-AA56-376099B8AF45}"/>
    <cellStyle name="Normal 7 4 6 3 2 4 2" xfId="21767" xr:uid="{9EAA1A85-C736-4161-8EB5-AE161B56076D}"/>
    <cellStyle name="Normal 7 4 6 3 2 5" xfId="23681" xr:uid="{F6B9E067-6AA6-466A-B3C9-A78C4E1F66B9}"/>
    <cellStyle name="Normal 7 4 6 3 2 6" xfId="14062" xr:uid="{22FA1A24-F2FC-4BFE-8BAB-1373E623DF80}"/>
    <cellStyle name="Normal 7 4 6 3 3" xfId="2837" xr:uid="{00000000-0005-0000-0000-0000B9080000}"/>
    <cellStyle name="Normal 7 4 6 3 3 2" xfId="6052" xr:uid="{9833E8C8-D664-4632-AEAC-06D0FE3225DB}"/>
    <cellStyle name="Normal 7 4 6 3 3 2 2" xfId="25925" xr:uid="{1F4B852F-4C06-42C4-AD07-13893317F0E1}"/>
    <cellStyle name="Normal 7 4 6 3 3 2 3" xfId="15506" xr:uid="{17B32C06-3280-4A63-81CA-C96A785D6C1D}"/>
    <cellStyle name="Normal 7 4 6 3 3 3" xfId="7959" xr:uid="{BC3F3018-7F28-4708-97DE-8915B1749A03}"/>
    <cellStyle name="Normal 7 4 6 3 3 3 2" xfId="18339" xr:uid="{27BA55F5-426F-4C43-9835-B844C5A2DD31}"/>
    <cellStyle name="Normal 7 4 6 3 3 4" xfId="10792" xr:uid="{EAA73794-EE82-4AE9-A943-B5B056B37C1A}"/>
    <cellStyle name="Normal 7 4 6 3 3 4 2" xfId="21172" xr:uid="{5A10CD32-36F2-438E-B345-DE2BDB4A9EFE}"/>
    <cellStyle name="Normal 7 4 6 3 3 5" xfId="22940" xr:uid="{FB4C0B42-AD50-4039-A7AA-357C00D435AC}"/>
    <cellStyle name="Normal 7 4 6 3 3 6" xfId="13314" xr:uid="{C3FCB08E-F407-46DD-8B97-023E94F4A4B3}"/>
    <cellStyle name="Normal 7 4 6 3 4" xfId="4223" xr:uid="{3D508AE3-1814-404D-9AC4-712273263D09}"/>
    <cellStyle name="Normal 7 4 6 3 4 2" xfId="8994" xr:uid="{CF3251C8-5F32-48E4-AEF0-9E4ECEFAC3C5}"/>
    <cellStyle name="Normal 7 4 6 3 4 2 2" xfId="29071" xr:uid="{1044CA18-5623-4314-B05D-5ABAAC6D8965}"/>
    <cellStyle name="Normal 7 4 6 3 4 2 3" xfId="19374" xr:uid="{3ADC7E10-6F86-492B-B40F-0999E1058B87}"/>
    <cellStyle name="Normal 7 4 6 3 4 3" xfId="11827" xr:uid="{059EDE9C-EEF9-4E19-A280-1845B7381291}"/>
    <cellStyle name="Normal 7 4 6 3 4 3 2" xfId="22207" xr:uid="{1E094AD0-1DCD-4C0E-9C66-5325193AEC02}"/>
    <cellStyle name="Normal 7 4 6 3 4 4" xfId="24427" xr:uid="{2757FBC0-CFF8-45CD-BA73-66D590E944AE}"/>
    <cellStyle name="Normal 7 4 6 3 4 5" xfId="16541" xr:uid="{E8F3403B-B7F8-45DF-841A-A643EC17ED5D}"/>
    <cellStyle name="Normal 7 4 6 3 5" xfId="5462" xr:uid="{ACED7834-840E-47D4-8EAE-013D3F8DD5E1}"/>
    <cellStyle name="Normal 7 4 6 3 5 2" xfId="28044" xr:uid="{DBA71A09-0ABB-419B-85A4-F90BCEADE320}"/>
    <cellStyle name="Normal 7 4 6 3 5 3" xfId="14759" xr:uid="{3F6B750F-8CA5-4894-B3FC-F21D8C721CA2}"/>
    <cellStyle name="Normal 7 4 6 3 6" xfId="7212" xr:uid="{C6DA2319-B02F-4D3C-BA00-AEB648EC567D}"/>
    <cellStyle name="Normal 7 4 6 3 6 2" xfId="17592" xr:uid="{F6ECAE9E-E100-48F6-90F1-82731369342C}"/>
    <cellStyle name="Normal 7 4 6 3 7" xfId="10045" xr:uid="{14B519C2-0820-4466-A584-7FE00120A0A3}"/>
    <cellStyle name="Normal 7 4 6 3 7 2" xfId="20425" xr:uid="{23B42D99-E8B9-470A-B34B-1E6BC71D1E6B}"/>
    <cellStyle name="Normal 7 4 6 3 8" xfId="23300" xr:uid="{D10B02A0-CC7F-451E-B557-50CF86281086}"/>
    <cellStyle name="Normal 7 4 6 3 9" xfId="12796" xr:uid="{4D297DEC-FC89-4059-A06B-191A9F90780A}"/>
    <cellStyle name="Normal 7 4 6 4" xfId="1446" xr:uid="{00000000-0005-0000-0000-00007D070000}"/>
    <cellStyle name="Normal 7 4 6 4 2" xfId="4595" xr:uid="{06556283-BC7A-40E8-B0B8-1D337E804B2B}"/>
    <cellStyle name="Normal 7 4 6 4 2 2" xfId="9366" xr:uid="{8802636A-28FD-46A2-8892-80F032F8547E}"/>
    <cellStyle name="Normal 7 4 6 4 2 2 2" xfId="29336" xr:uid="{61E34EF4-3A13-4C76-932B-12452DD5E700}"/>
    <cellStyle name="Normal 7 4 6 4 2 2 3" xfId="19746" xr:uid="{9021AC51-3EDE-4047-A68C-1E8C5C9E6091}"/>
    <cellStyle name="Normal 7 4 6 4 2 3" xfId="12199" xr:uid="{E5B5D3AD-DEE0-44EC-BCFE-0A1535C70484}"/>
    <cellStyle name="Normal 7 4 6 4 2 3 2" xfId="22579" xr:uid="{542A0DC7-1ED4-4D5E-AC95-46C3FA357628}"/>
    <cellStyle name="Normal 7 4 6 4 2 4" xfId="23085" xr:uid="{203B5CCE-9CAB-4CF3-AB1B-CA03B1CD66EE}"/>
    <cellStyle name="Normal 7 4 6 4 2 5" xfId="16913" xr:uid="{A4F82774-452B-493E-8F71-5D91F5FB0493}"/>
    <cellStyle name="Normal 7 4 6 4 3" xfId="5463" xr:uid="{B833A83F-A323-476C-BDC2-5D9177DC1535}"/>
    <cellStyle name="Normal 7 4 6 4 3 2" xfId="27062" xr:uid="{5B70F443-C489-4B90-8D3B-0BE26E28E497}"/>
    <cellStyle name="Normal 7 4 6 4 3 3" xfId="14760" xr:uid="{D5F94BAF-D334-43DC-B93D-852F0F7F4488}"/>
    <cellStyle name="Normal 7 4 6 4 4" xfId="7213" xr:uid="{BA01F59F-0ADB-4B7F-9840-4EDC9AA8FB21}"/>
    <cellStyle name="Normal 7 4 6 4 4 2" xfId="17593" xr:uid="{49834D77-38BE-4EF6-A045-C2AA3B4A435F}"/>
    <cellStyle name="Normal 7 4 6 4 5" xfId="10046" xr:uid="{7AFF5F4B-400D-4BCE-852F-FB4131887FFD}"/>
    <cellStyle name="Normal 7 4 6 4 5 2" xfId="20426" xr:uid="{1A653C84-D28E-46F4-871C-FFFD91262864}"/>
    <cellStyle name="Normal 7 4 6 4 6" xfId="23259" xr:uid="{3DF2D86D-5F6B-4241-8670-53457CA0D6BC}"/>
    <cellStyle name="Normal 7 4 6 4 7" xfId="14063" xr:uid="{EED9FD42-1709-4C37-A935-014C3E30E31B}"/>
    <cellStyle name="Normal 7 4 6 5" xfId="2996" xr:uid="{00000000-0005-0000-0000-0000BB080000}"/>
    <cellStyle name="Normal 7 4 6 5 2" xfId="6145" xr:uid="{55E48DA5-4B76-478A-BA7F-7495F63ACFBE}"/>
    <cellStyle name="Normal 7 4 6 5 2 2" xfId="22636" xr:uid="{67BD9E09-E9FD-4CC8-B327-D9551139194D}"/>
    <cellStyle name="Normal 7 4 6 5 2 3" xfId="26803" xr:uid="{643CC87A-6649-4CAA-9C93-5E302EDF844F}"/>
    <cellStyle name="Normal 7 4 6 5 2 4" xfId="15623" xr:uid="{0EFCFE9F-1BB0-4F14-9B97-C7E15DF2761F}"/>
    <cellStyle name="Normal 7 4 6 5 3" xfId="8076" xr:uid="{8814ED0B-8579-4B4A-ACC6-722A933F1F07}"/>
    <cellStyle name="Normal 7 4 6 5 3 2" xfId="28769" xr:uid="{CB6418F2-424E-4ABA-9D8A-0060B00E9E94}"/>
    <cellStyle name="Normal 7 4 6 5 3 3" xfId="18456" xr:uid="{7AAF2FE2-E9AE-437F-B825-DB61440AA9F7}"/>
    <cellStyle name="Normal 7 4 6 5 4" xfId="10909" xr:uid="{DFAA71AD-5AE9-4FD7-A701-8DD957708B93}"/>
    <cellStyle name="Normal 7 4 6 5 4 2" xfId="21289" xr:uid="{0F31019A-44AE-4AE4-8E49-3FAD3C383265}"/>
    <cellStyle name="Normal 7 4 6 5 5" xfId="24815" xr:uid="{55A88DCE-7EB1-4825-A9C5-5692F014DE4E}"/>
    <cellStyle name="Normal 7 4 6 5 6" xfId="13494" xr:uid="{DAFD1A46-5ED7-4040-809C-00EB2EDC4E0E}"/>
    <cellStyle name="Normal 7 4 6 6" xfId="2449" xr:uid="{00000000-0005-0000-0000-0000BC080000}"/>
    <cellStyle name="Normal 7 4 6 6 2" xfId="5742" xr:uid="{91DC8A24-84B8-44CC-8DAF-4A1B7006D8FA}"/>
    <cellStyle name="Normal 7 4 6 6 2 2" xfId="28602" xr:uid="{1008F856-5904-4562-8ABB-82B63C120CBB}"/>
    <cellStyle name="Normal 7 4 6 6 2 3" xfId="15120" xr:uid="{34BBFA9B-2282-4D60-A8D3-7F1983AF70F9}"/>
    <cellStyle name="Normal 7 4 6 6 3" xfId="7573" xr:uid="{38F769B6-93FF-41AE-989A-483E7E0C64A6}"/>
    <cellStyle name="Normal 7 4 6 6 3 2" xfId="17953" xr:uid="{E56532B5-334C-41A0-9408-9A8D9896B87A}"/>
    <cellStyle name="Normal 7 4 6 6 4" xfId="10406" xr:uid="{D4173E3F-45A5-4BB0-BA83-B0B90F13EDE9}"/>
    <cellStyle name="Normal 7 4 6 6 4 2" xfId="20786" xr:uid="{6E430E16-8CFC-444C-A9D6-F231C478AA65}"/>
    <cellStyle name="Normal 7 4 6 6 5" xfId="23460" xr:uid="{15E33F00-4954-4425-BC03-3D6722B643D9}"/>
    <cellStyle name="Normal 7 4 6 6 6" xfId="12836" xr:uid="{9DA777EC-6CF3-41AD-9C1B-C781CB28E336}"/>
    <cellStyle name="Normal 7 4 6 7" xfId="2203" xr:uid="{00000000-0005-0000-0000-0000B0080000}"/>
    <cellStyle name="Normal 7 4 6 7 2" xfId="7329" xr:uid="{A8F81ABD-473B-4918-9E04-DB1C766D92A5}"/>
    <cellStyle name="Normal 7 4 6 7 2 2" xfId="17709" xr:uid="{FDCE9D7A-B89D-40BB-BEA4-74A61A8B40CC}"/>
    <cellStyle name="Normal 7 4 6 7 3" xfId="10162" xr:uid="{2C0D19E8-C15D-422B-B923-BD2F5C035D3B}"/>
    <cellStyle name="Normal 7 4 6 7 3 2" xfId="20542" xr:uid="{394CAB9D-35A2-4A86-937B-5F0D8D6D7041}"/>
    <cellStyle name="Normal 7 4 6 7 4" xfId="24839" xr:uid="{9E5FDA80-4CAB-44E3-B4E4-46156B50308A}"/>
    <cellStyle name="Normal 7 4 6 7 5" xfId="14876" xr:uid="{5DF8B1D1-0475-4895-BFC3-551D63DE687A}"/>
    <cellStyle name="Normal 7 4 6 8" xfId="4073" xr:uid="{33E269F1-C808-433A-91A0-C4A75B23DD7C}"/>
    <cellStyle name="Normal 7 4 6 8 2" xfId="8852" xr:uid="{A6AB4A80-9BD7-4DBA-8503-88D339F7795E}"/>
    <cellStyle name="Normal 7 4 6 8 2 2" xfId="19232" xr:uid="{A79640B2-7119-4697-9C1C-115D9A4EAF16}"/>
    <cellStyle name="Normal 7 4 6 8 3" xfId="11685" xr:uid="{D99C783C-3268-4C21-8A0E-0C682639B465}"/>
    <cellStyle name="Normal 7 4 6 8 3 2" xfId="22065" xr:uid="{F152A3B2-D04F-4AD8-83C6-2BB298DF8924}"/>
    <cellStyle name="Normal 7 4 6 8 4" xfId="16399" xr:uid="{BD37A6C5-F0BE-4A49-BB6C-8F9B0900EB06}"/>
    <cellStyle name="Normal 7 4 6 9" xfId="5459" xr:uid="{71C8AF85-F312-4E30-893B-D1658E4F63A4}"/>
    <cellStyle name="Normal 7 4 6 9 2" xfId="14756" xr:uid="{F214C8CE-D46B-4D80-9E30-215AC376FC0F}"/>
    <cellStyle name="Normal 7 4 7" xfId="1447" xr:uid="{00000000-0005-0000-0000-00007E070000}"/>
    <cellStyle name="Normal 7 4 7 10" xfId="7214" xr:uid="{B79F1174-C0EF-43EE-B43A-E3C61683CAC6}"/>
    <cellStyle name="Normal 7 4 7 10 2" xfId="17594" xr:uid="{95B2FC8A-E885-4B3B-B5EC-02781C1A58EC}"/>
    <cellStyle name="Normal 7 4 7 11" xfId="10047" xr:uid="{61F7AF7F-836E-4902-8FA2-4DFDAF1457E1}"/>
    <cellStyle name="Normal 7 4 7 11 2" xfId="20427" xr:uid="{ACDF87DF-0957-4653-A0EB-E45124CC174F}"/>
    <cellStyle name="Normal 7 4 7 12" xfId="23783" xr:uid="{A414E85A-79DA-4583-8CF8-9F03726BE8F9}"/>
    <cellStyle name="Normal 7 4 7 13" xfId="12495" xr:uid="{E3FF85BB-8BF9-4B25-ADB5-6C1CD46C9B5C}"/>
    <cellStyle name="Normal 7 4 7 2" xfId="1448" xr:uid="{00000000-0005-0000-0000-00007F070000}"/>
    <cellStyle name="Normal 7 4 7 2 10" xfId="10048" xr:uid="{F40C03E6-EB31-4D47-9DB7-C15F15CCF13A}"/>
    <cellStyle name="Normal 7 4 7 2 10 2" xfId="20428" xr:uid="{F6D054F0-4AB0-4B3F-95C6-26A0388FEC62}"/>
    <cellStyle name="Normal 7 4 7 2 11" xfId="23601" xr:uid="{31F11D70-37E3-4F73-9881-E3BF5C0B086F}"/>
    <cellStyle name="Normal 7 4 7 2 12" xfId="12639" xr:uid="{C1B98FB0-5037-4A65-BF12-7FE07AB74A9A}"/>
    <cellStyle name="Normal 7 4 7 2 2" xfId="1449" xr:uid="{00000000-0005-0000-0000-000080070000}"/>
    <cellStyle name="Normal 7 4 7 2 2 2" xfId="3478" xr:uid="{00000000-0005-0000-0000-0000C0080000}"/>
    <cellStyle name="Normal 7 4 7 2 2 2 2" xfId="6532" xr:uid="{835532A3-77B8-450B-8517-EF41F501D9C9}"/>
    <cellStyle name="Normal 7 4 7 2 2 2 2 2" xfId="27877" xr:uid="{753EB7B4-3D9C-4D5D-A3FC-F4E5B8D41D55}"/>
    <cellStyle name="Normal 7 4 7 2 2 2 2 3" xfId="26175" xr:uid="{0582B580-DB86-483F-8105-DFA09FC7ADC3}"/>
    <cellStyle name="Normal 7 4 7 2 2 2 2 4" xfId="16103" xr:uid="{C69B7FE9-6CA8-4618-B6CE-089E9D15D73F}"/>
    <cellStyle name="Normal 7 4 7 2 2 2 3" xfId="8556" xr:uid="{CF3D07B9-FEBB-483E-9979-C38A4907E144}"/>
    <cellStyle name="Normal 7 4 7 2 2 2 3 2" xfId="28945" xr:uid="{569A284B-BF6D-43C1-912F-2FBEB10DEC4A}"/>
    <cellStyle name="Normal 7 4 7 2 2 2 3 3" xfId="18936" xr:uid="{B79C1081-154D-47F1-BE0F-7D0B459F0F90}"/>
    <cellStyle name="Normal 7 4 7 2 2 2 4" xfId="11389" xr:uid="{198CE081-D38D-41D3-BA1F-18F68ADDD82A}"/>
    <cellStyle name="Normal 7 4 7 2 2 2 4 2" xfId="21769" xr:uid="{E91A20DD-98E4-4926-83CB-3B99B424C5A2}"/>
    <cellStyle name="Normal 7 4 7 2 2 2 5" xfId="25069" xr:uid="{2EAD1687-EDF3-4532-8749-D9E3BE5D5912}"/>
    <cellStyle name="Normal 7 4 7 2 2 2 6" xfId="14065" xr:uid="{B8C2BAA5-061A-4030-945D-403DD5A96AFD}"/>
    <cellStyle name="Normal 7 4 7 2 2 3" xfId="4376" xr:uid="{BFB4A6B1-5B30-48CD-8C71-C8027AED9B9E}"/>
    <cellStyle name="Normal 7 4 7 2 2 3 2" xfId="9147" xr:uid="{1151F43E-E6E9-4C32-97FE-1859BBC3D077}"/>
    <cellStyle name="Normal 7 4 7 2 2 3 2 2" xfId="29190" xr:uid="{1E835761-F2DC-4A00-B563-DEBA163B5F0C}"/>
    <cellStyle name="Normal 7 4 7 2 2 3 2 3" xfId="19527" xr:uid="{635DC76E-0DCC-4D5C-B01B-95173782E5BA}"/>
    <cellStyle name="Normal 7 4 7 2 2 3 3" xfId="11980" xr:uid="{890425D6-E295-44D2-A670-FE1A4CBAF665}"/>
    <cellStyle name="Normal 7 4 7 2 2 3 3 2" xfId="22360" xr:uid="{7B6E5C9E-F032-49CB-93ED-49F1925F2AEC}"/>
    <cellStyle name="Normal 7 4 7 2 2 3 4" xfId="22920" xr:uid="{180EDF12-3F04-42F0-9650-D5BA1FEAAC50}"/>
    <cellStyle name="Normal 7 4 7 2 2 3 5" xfId="16694" xr:uid="{0B8F5DD4-C2A8-408C-AB7A-BFA92340C3F0}"/>
    <cellStyle name="Normal 7 4 7 2 2 4" xfId="5466" xr:uid="{085C80A0-B636-43BC-B6E0-918B21F9F4FE}"/>
    <cellStyle name="Normal 7 4 7 2 2 4 2" xfId="27876" xr:uid="{A0231EC6-6DBA-425B-A7BE-ECB7CCE7148D}"/>
    <cellStyle name="Normal 7 4 7 2 2 4 3" xfId="14763" xr:uid="{814A1EDD-0F76-4742-802A-DDF1E255A252}"/>
    <cellStyle name="Normal 7 4 7 2 2 5" xfId="7216" xr:uid="{60B59DE1-CF70-4DFA-83F7-D16E015BB124}"/>
    <cellStyle name="Normal 7 4 7 2 2 5 2" xfId="17596" xr:uid="{114C42DE-3216-4CD0-832F-26E415C0D56A}"/>
    <cellStyle name="Normal 7 4 7 2 2 6" xfId="10049" xr:uid="{0E815CF9-78A4-4845-B442-F14A9B09353A}"/>
    <cellStyle name="Normal 7 4 7 2 2 6 2" xfId="20429" xr:uid="{CEFB5057-1F37-48F9-A9C3-5EA3C85E5147}"/>
    <cellStyle name="Normal 7 4 7 2 2 7" xfId="25194" xr:uid="{809CDBE0-EF51-474A-8E89-25D65B8BA3D0}"/>
    <cellStyle name="Normal 7 4 7 2 2 8" xfId="13317" xr:uid="{1AADC6D2-94A6-4D00-8F14-11595BDC81F5}"/>
    <cellStyle name="Normal 7 4 7 2 3" xfId="3479" xr:uid="{00000000-0005-0000-0000-0000C1080000}"/>
    <cellStyle name="Normal 7 4 7 2 3 2" xfId="4596" xr:uid="{1689FB8F-5DB2-4F3F-8C00-9F23EBA7B220}"/>
    <cellStyle name="Normal 7 4 7 2 3 2 2" xfId="9367" xr:uid="{087BBC59-C397-489E-9DBF-0D4209A62F13}"/>
    <cellStyle name="Normal 7 4 7 2 3 2 2 2" xfId="29337" xr:uid="{DBD29D0C-9D6F-4A27-B56E-90DEE53D2EFB}"/>
    <cellStyle name="Normal 7 4 7 2 3 2 2 3" xfId="19747" xr:uid="{522F09AD-AAD5-4A97-BAC3-DBA3DE60D4F5}"/>
    <cellStyle name="Normal 7 4 7 2 3 2 3" xfId="12200" xr:uid="{55C93E96-8871-49B4-80C9-9B89DE07AEDE}"/>
    <cellStyle name="Normal 7 4 7 2 3 2 3 2" xfId="22580" xr:uid="{2AA920AA-7192-4A4A-9C0E-282153FC5606}"/>
    <cellStyle name="Normal 7 4 7 2 3 2 4" xfId="22802" xr:uid="{82676B81-828D-4BDD-8E8C-6D58812B4460}"/>
    <cellStyle name="Normal 7 4 7 2 3 2 5" xfId="16914" xr:uid="{7726C983-AA88-4D6C-AFCD-8DB7CCB30F29}"/>
    <cellStyle name="Normal 7 4 7 2 3 3" xfId="6533" xr:uid="{A95C4F38-A94E-4D03-9440-684836A648C8}"/>
    <cellStyle name="Normal 7 4 7 2 3 3 2" xfId="26903" xr:uid="{F523E6E7-5F38-4FFB-92F5-496B29A97F41}"/>
    <cellStyle name="Normal 7 4 7 2 3 3 3" xfId="16104" xr:uid="{6CC3315D-F4AA-41D1-955C-B870089E995B}"/>
    <cellStyle name="Normal 7 4 7 2 3 4" xfId="8557" xr:uid="{2D62317B-2C70-4287-8FDF-457891378A2F}"/>
    <cellStyle name="Normal 7 4 7 2 3 4 2" xfId="18937" xr:uid="{9138CF04-DC4A-4C56-B8F5-CD86EB6CC4C6}"/>
    <cellStyle name="Normal 7 4 7 2 3 5" xfId="11390" xr:uid="{F5B87F4C-24F6-4D73-BE1F-956492E1AA20}"/>
    <cellStyle name="Normal 7 4 7 2 3 5 2" xfId="21770" xr:uid="{180E7CB1-72AC-4F60-BA6F-72C3B5C0D1D7}"/>
    <cellStyle name="Normal 7 4 7 2 3 6" xfId="23659" xr:uid="{433E7EB2-4F66-404D-BD3F-C6CCCB4C2BAA}"/>
    <cellStyle name="Normal 7 4 7 2 3 7" xfId="14066" xr:uid="{14FE246A-9A3A-422B-AFD3-FFE4BA1479EC}"/>
    <cellStyle name="Normal 7 4 7 2 4" xfId="3477" xr:uid="{00000000-0005-0000-0000-0000C2080000}"/>
    <cellStyle name="Normal 7 4 7 2 4 2" xfId="6531" xr:uid="{AC873C04-59CF-44C5-B9D8-1244FA312A75}"/>
    <cellStyle name="Normal 7 4 7 2 4 2 2" xfId="28692" xr:uid="{F47CEBB1-A5FF-4223-AC54-5E4BFE1C4D05}"/>
    <cellStyle name="Normal 7 4 7 2 4 2 3" xfId="16102" xr:uid="{0ECF9ED6-B2E9-400C-A529-9D0DA49C269C}"/>
    <cellStyle name="Normal 7 4 7 2 4 3" xfId="8555" xr:uid="{0AEB99EA-8B24-4814-9EAD-C812A5E1DFA2}"/>
    <cellStyle name="Normal 7 4 7 2 4 3 2" xfId="18935" xr:uid="{FBF54366-F1B3-4EB3-9265-3AA238B11917}"/>
    <cellStyle name="Normal 7 4 7 2 4 4" xfId="11388" xr:uid="{CF7BF7FC-13C8-4CF2-A553-3E054EC32361}"/>
    <cellStyle name="Normal 7 4 7 2 4 4 2" xfId="21768" xr:uid="{7FBBBFD2-9D3F-4570-8E8D-42FCDBA696EF}"/>
    <cellStyle name="Normal 7 4 7 2 4 5" xfId="23081" xr:uid="{F500A9A7-03FF-48CE-B3DA-7D9A7BF22254}"/>
    <cellStyle name="Normal 7 4 7 2 4 6" xfId="14064" xr:uid="{944BD33C-BC03-4ECA-8058-07C53A9CECA4}"/>
    <cellStyle name="Normal 7 4 7 2 5" xfId="2659" xr:uid="{00000000-0005-0000-0000-0000C3080000}"/>
    <cellStyle name="Normal 7 4 7 2 5 2" xfId="5918" xr:uid="{443DCE2B-1BCC-4789-BC72-DF370AE7C418}"/>
    <cellStyle name="Normal 7 4 7 2 5 2 2" xfId="28337" xr:uid="{8B00CD0F-65F8-4F19-92C2-FBEC85C3723B}"/>
    <cellStyle name="Normal 7 4 7 2 5 2 3" xfId="15330" xr:uid="{BC3654FF-F640-4849-BBE5-A074CF7AE471}"/>
    <cellStyle name="Normal 7 4 7 2 5 3" xfId="7783" xr:uid="{96DFB3CC-A7FD-4EDB-A126-275A452086D4}"/>
    <cellStyle name="Normal 7 4 7 2 5 3 2" xfId="18163" xr:uid="{BB748B09-C445-4262-A3D2-665784591EBE}"/>
    <cellStyle name="Normal 7 4 7 2 5 4" xfId="10616" xr:uid="{9E00C11B-8CA0-4262-9313-24F7205A5E35}"/>
    <cellStyle name="Normal 7 4 7 2 5 4 2" xfId="20996" xr:uid="{44ACAF02-FCC8-46FF-BCFC-1AC8A436311E}"/>
    <cellStyle name="Normal 7 4 7 2 5 5" xfId="24248" xr:uid="{9652E4A4-661C-461F-A4E5-6C30D82367C9}"/>
    <cellStyle name="Normal 7 4 7 2 5 6" xfId="13060" xr:uid="{497D5461-BAB8-482E-AEF1-32484752C112}"/>
    <cellStyle name="Normal 7 4 7 2 6" xfId="2406" xr:uid="{00000000-0005-0000-0000-0000BE080000}"/>
    <cellStyle name="Normal 7 4 7 2 6 2" xfId="7532" xr:uid="{12C15163-D3D2-4099-AD4D-3F32D16C7917}"/>
    <cellStyle name="Normal 7 4 7 2 6 2 2" xfId="17912" xr:uid="{752FFE43-BDC1-4658-8EE9-E42E01502B7F}"/>
    <cellStyle name="Normal 7 4 7 2 6 3" xfId="10365" xr:uid="{414B79A5-C223-41B1-8954-D6404FDB9F63}"/>
    <cellStyle name="Normal 7 4 7 2 6 3 2" xfId="20745" xr:uid="{8E74309E-0898-4694-8E1E-F07D1D4CC7CA}"/>
    <cellStyle name="Normal 7 4 7 2 6 4" xfId="24276" xr:uid="{9D38924A-EC67-40DF-9F6E-C50DBBED1E9D}"/>
    <cellStyle name="Normal 7 4 7 2 6 5" xfId="15079" xr:uid="{73E8DB9B-F18A-47A6-8E5F-C8FA1EF47659}"/>
    <cellStyle name="Normal 7 4 7 2 7" xfId="4106" xr:uid="{D87A775D-18FB-45E1-96AA-50CF7B162F1F}"/>
    <cellStyle name="Normal 7 4 7 2 7 2" xfId="8879" xr:uid="{DF991E6F-1F0C-44AE-BA6A-543E71D4749D}"/>
    <cellStyle name="Normal 7 4 7 2 7 2 2" xfId="19259" xr:uid="{3B727B29-FCC8-4D2C-8F00-B26C7C7D7724}"/>
    <cellStyle name="Normal 7 4 7 2 7 3" xfId="11712" xr:uid="{16BF8E4F-AD5A-4707-A9DC-F6654F932618}"/>
    <cellStyle name="Normal 7 4 7 2 7 3 2" xfId="22092" xr:uid="{97491C52-85E1-4BAA-A2A7-BD76FA8D6397}"/>
    <cellStyle name="Normal 7 4 7 2 7 4" xfId="16426" xr:uid="{A5E909EF-B5C4-4877-941B-A3659F729203}"/>
    <cellStyle name="Normal 7 4 7 2 8" xfId="5465" xr:uid="{6F0B7010-59EE-490E-8ED4-B783C191CA87}"/>
    <cellStyle name="Normal 7 4 7 2 8 2" xfId="14762" xr:uid="{78E2288B-5128-4C6D-9A0F-3CB5109E590F}"/>
    <cellStyle name="Normal 7 4 7 2 9" xfId="7215" xr:uid="{F4913F37-2E7F-4915-B248-3364406353F7}"/>
    <cellStyle name="Normal 7 4 7 2 9 2" xfId="17595" xr:uid="{4B90E811-204E-4212-A726-358031C684E7}"/>
    <cellStyle name="Normal 7 4 7 3" xfId="1450" xr:uid="{00000000-0005-0000-0000-000081070000}"/>
    <cellStyle name="Normal 7 4 7 3 2" xfId="3480" xr:uid="{00000000-0005-0000-0000-0000C5080000}"/>
    <cellStyle name="Normal 7 4 7 3 2 2" xfId="6534" xr:uid="{61706EA8-5D82-469E-B186-E0431E394375}"/>
    <cellStyle name="Normal 7 4 7 3 2 2 2" xfId="25749" xr:uid="{ECFDC6EF-3C9F-4A61-BFBD-7FDC7F3C51B4}"/>
    <cellStyle name="Normal 7 4 7 3 2 2 3" xfId="28068" xr:uid="{7AFE8E7C-95E4-4E6B-ACC6-3E6100D2653B}"/>
    <cellStyle name="Normal 7 4 7 3 2 2 4" xfId="16105" xr:uid="{4493339F-23EC-4A52-A00A-F6BE7069BBA3}"/>
    <cellStyle name="Normal 7 4 7 3 2 3" xfId="8558" xr:uid="{335C79E9-6054-4027-BE5B-C25C41F48C52}"/>
    <cellStyle name="Normal 7 4 7 3 2 3 2" xfId="28946" xr:uid="{B5E39330-300B-4FD5-ACC7-490077C31DCA}"/>
    <cellStyle name="Normal 7 4 7 3 2 3 3" xfId="18938" xr:uid="{6FA3E757-27A9-4C60-9684-D2642DBB38CC}"/>
    <cellStyle name="Normal 7 4 7 3 2 4" xfId="11391" xr:uid="{086E2616-65C5-472F-8D1A-8BD68DCA150D}"/>
    <cellStyle name="Normal 7 4 7 3 2 4 2" xfId="21771" xr:uid="{F7D4E1DB-B764-47EB-B5F7-06B498E5C787}"/>
    <cellStyle name="Normal 7 4 7 3 2 5" xfId="23229" xr:uid="{4AB5FA36-6094-498D-AF13-7EB6F3BD39B5}"/>
    <cellStyle name="Normal 7 4 7 3 2 6" xfId="14067" xr:uid="{753790BE-DA64-4AB2-9067-92DD94E84573}"/>
    <cellStyle name="Normal 7 4 7 3 3" xfId="2838" xr:uid="{00000000-0005-0000-0000-0000C6080000}"/>
    <cellStyle name="Normal 7 4 7 3 3 2" xfId="6053" xr:uid="{8DE4C71E-332A-403D-A415-A81138DD4354}"/>
    <cellStyle name="Normal 7 4 7 3 3 2 2" xfId="26053" xr:uid="{D388C9E6-6518-457A-8D14-B941CACB46EC}"/>
    <cellStyle name="Normal 7 4 7 3 3 2 3" xfId="15507" xr:uid="{E0B7F2D8-A1B1-452C-A864-AEFFD9A3EB8E}"/>
    <cellStyle name="Normal 7 4 7 3 3 3" xfId="7960" xr:uid="{BBE9A254-9019-4A38-B50A-12B081FC8543}"/>
    <cellStyle name="Normal 7 4 7 3 3 3 2" xfId="18340" xr:uid="{7CEA1581-C4CF-43FD-8F79-132B725EA5F5}"/>
    <cellStyle name="Normal 7 4 7 3 3 4" xfId="10793" xr:uid="{03794532-AD69-4E82-B4E9-AF8643F71B54}"/>
    <cellStyle name="Normal 7 4 7 3 3 4 2" xfId="21173" xr:uid="{1B24BDCB-82BC-4609-BCA8-2D409AFBA1C1}"/>
    <cellStyle name="Normal 7 4 7 3 3 5" xfId="23419" xr:uid="{00DB68DD-9B57-4227-8DE6-69BEA69A5BDB}"/>
    <cellStyle name="Normal 7 4 7 3 3 6" xfId="13316" xr:uid="{79771691-01FB-4CD5-A8C5-73D033E20F8D}"/>
    <cellStyle name="Normal 7 4 7 3 4" xfId="4224" xr:uid="{868E8642-FD9A-4C16-A2A9-CB4C8F6EC4D8}"/>
    <cellStyle name="Normal 7 4 7 3 4 2" xfId="8995" xr:uid="{4A114C44-F849-4837-A218-8C4BFC20DB6C}"/>
    <cellStyle name="Normal 7 4 7 3 4 2 2" xfId="29072" xr:uid="{D37E2849-96A6-402D-BF6D-51D76082C881}"/>
    <cellStyle name="Normal 7 4 7 3 4 2 3" xfId="19375" xr:uid="{04B4192F-13C7-40A9-B41F-D9FDD757D52F}"/>
    <cellStyle name="Normal 7 4 7 3 4 3" xfId="11828" xr:uid="{3E2A0BF3-04EF-4A8F-A8FE-C3832F6D8A17}"/>
    <cellStyle name="Normal 7 4 7 3 4 3 2" xfId="22208" xr:uid="{D5CE6415-826C-4C7E-B729-9BC35B831ED8}"/>
    <cellStyle name="Normal 7 4 7 3 4 4" xfId="23216" xr:uid="{15E37647-CD6C-4DA4-BBA4-28A47CCC4BEB}"/>
    <cellStyle name="Normal 7 4 7 3 4 5" xfId="16542" xr:uid="{AD8FF9A8-C77A-44FB-9887-9087FCBC4094}"/>
    <cellStyle name="Normal 7 4 7 3 5" xfId="5467" xr:uid="{8D25D220-2FF2-43BE-BC8F-56B4161337FE}"/>
    <cellStyle name="Normal 7 4 7 3 5 2" xfId="27925" xr:uid="{2BBADF59-D9E5-42CB-B28C-CEA4A398C5D1}"/>
    <cellStyle name="Normal 7 4 7 3 5 3" xfId="14764" xr:uid="{D8A35B42-5228-4B3B-9E71-60B74908A532}"/>
    <cellStyle name="Normal 7 4 7 3 6" xfId="7217" xr:uid="{126128AB-A05E-4E92-A97F-5888BB8AD877}"/>
    <cellStyle name="Normal 7 4 7 3 6 2" xfId="17597" xr:uid="{436869C4-895A-4BA2-967B-234A76F89593}"/>
    <cellStyle name="Normal 7 4 7 3 7" xfId="10050" xr:uid="{2CCB0FF7-08CC-42D7-90B9-D3F0BB1A6436}"/>
    <cellStyle name="Normal 7 4 7 3 7 2" xfId="20430" xr:uid="{CD933EEC-61EC-456A-8E02-A24EDE00DC1D}"/>
    <cellStyle name="Normal 7 4 7 3 8" xfId="24364" xr:uid="{BD47C77D-257C-4527-977A-0E9C6C74B7D7}"/>
    <cellStyle name="Normal 7 4 7 3 9" xfId="12797" xr:uid="{9A8FCB18-907D-4ABD-B53A-8AE5A6F7F03E}"/>
    <cellStyle name="Normal 7 4 7 4" xfId="1451" xr:uid="{00000000-0005-0000-0000-000082070000}"/>
    <cellStyle name="Normal 7 4 7 4 2" xfId="4597" xr:uid="{FB99FE3F-BCFD-4770-AC9D-0E013FACC6CA}"/>
    <cellStyle name="Normal 7 4 7 4 2 2" xfId="9368" xr:uid="{0289CCA7-D936-43D2-BC28-CC7ED5349085}"/>
    <cellStyle name="Normal 7 4 7 4 2 2 2" xfId="29338" xr:uid="{D4D4E986-8887-481B-82EF-15450503BCC6}"/>
    <cellStyle name="Normal 7 4 7 4 2 2 3" xfId="19748" xr:uid="{13D5F93D-EBD5-4BFA-8470-D17F42C52125}"/>
    <cellStyle name="Normal 7 4 7 4 2 3" xfId="12201" xr:uid="{02996C38-3969-42E9-BBB1-7FF44A0DEB9F}"/>
    <cellStyle name="Normal 7 4 7 4 2 3 2" xfId="22581" xr:uid="{E90656C2-4548-4684-A2EA-CCE35561E46B}"/>
    <cellStyle name="Normal 7 4 7 4 2 4" xfId="25706" xr:uid="{A431ED13-DEE9-4D05-BFBD-82AE9B4033C6}"/>
    <cellStyle name="Normal 7 4 7 4 2 5" xfId="16915" xr:uid="{DDF9C28C-4DC4-4803-85E5-CD40F5201F86}"/>
    <cellStyle name="Normal 7 4 7 4 3" xfId="5468" xr:uid="{FCC12BAB-EB74-49EA-92F5-4DD47FAEF40D}"/>
    <cellStyle name="Normal 7 4 7 4 3 2" xfId="27195" xr:uid="{005C267B-13B8-4241-9E1F-9D6D0C8A2373}"/>
    <cellStyle name="Normal 7 4 7 4 3 3" xfId="14765" xr:uid="{F961C8CD-6951-4227-9997-B8ED73975A66}"/>
    <cellStyle name="Normal 7 4 7 4 4" xfId="7218" xr:uid="{78F1A636-2A49-46B5-B168-6DA0297DA514}"/>
    <cellStyle name="Normal 7 4 7 4 4 2" xfId="17598" xr:uid="{A0C1DAC9-3967-4DE6-A4E0-BC2933ECC7B0}"/>
    <cellStyle name="Normal 7 4 7 4 5" xfId="10051" xr:uid="{247CB7BF-F3AB-4FAB-8849-615BBF88BFE3}"/>
    <cellStyle name="Normal 7 4 7 4 5 2" xfId="20431" xr:uid="{433360EF-24F2-44FE-B491-00832D4F3C4C}"/>
    <cellStyle name="Normal 7 4 7 4 6" xfId="23941" xr:uid="{4B8E3C43-E3F8-45A4-B209-D344009322F9}"/>
    <cellStyle name="Normal 7 4 7 4 7" xfId="14068" xr:uid="{D6F7031A-BBD4-41CE-8452-F3D01734CF83}"/>
    <cellStyle name="Normal 7 4 7 5" xfId="2997" xr:uid="{00000000-0005-0000-0000-0000C8080000}"/>
    <cellStyle name="Normal 7 4 7 5 2" xfId="6146" xr:uid="{6BCE8B4A-9675-40C0-A2D5-6294386B68E9}"/>
    <cellStyle name="Normal 7 4 7 5 2 2" xfId="25620" xr:uid="{00D2962E-FF70-4896-8991-B69B1A34BC5D}"/>
    <cellStyle name="Normal 7 4 7 5 2 3" xfId="28712" xr:uid="{1A2B71F5-5B9A-42F3-9242-0C02BE2F4E8E}"/>
    <cellStyle name="Normal 7 4 7 5 2 4" xfId="15624" xr:uid="{2979D8AD-8A6A-430C-8D78-829E0661FEAF}"/>
    <cellStyle name="Normal 7 4 7 5 3" xfId="8077" xr:uid="{C3649476-9B69-458C-A42E-9F7BADBA0F44}"/>
    <cellStyle name="Normal 7 4 7 5 3 2" xfId="28770" xr:uid="{1FA1714F-F91C-4808-A63D-01DAD61C1825}"/>
    <cellStyle name="Normal 7 4 7 5 3 3" xfId="18457" xr:uid="{150810D6-BA47-481C-BE74-1A7170BE9834}"/>
    <cellStyle name="Normal 7 4 7 5 4" xfId="10910" xr:uid="{76AF9BC8-791B-41D3-8DDC-70BADCC74451}"/>
    <cellStyle name="Normal 7 4 7 5 4 2" xfId="21290" xr:uid="{464574B5-8425-4615-97A5-7E829E354DC4}"/>
    <cellStyle name="Normal 7 4 7 5 5" xfId="23236" xr:uid="{E90100EE-4289-4EA3-A0A4-25E461D2A1AE}"/>
    <cellStyle name="Normal 7 4 7 5 6" xfId="13495" xr:uid="{369EE70D-046F-4304-922A-298A8F178DE4}"/>
    <cellStyle name="Normal 7 4 7 6" xfId="2509" xr:uid="{00000000-0005-0000-0000-0000C9080000}"/>
    <cellStyle name="Normal 7 4 7 6 2" xfId="5788" xr:uid="{3282F4A4-00CD-4F19-9E65-F7B74C6C665F}"/>
    <cellStyle name="Normal 7 4 7 6 2 2" xfId="26982" xr:uid="{66B53AA0-BEFE-4749-A86C-02568B55DDB5}"/>
    <cellStyle name="Normal 7 4 7 6 2 3" xfId="15180" xr:uid="{55CD1FC0-6CF1-4FB1-83EE-30066C9FC681}"/>
    <cellStyle name="Normal 7 4 7 6 3" xfId="7633" xr:uid="{5D6AE3A2-45AE-49DD-BB38-14E2B4134932}"/>
    <cellStyle name="Normal 7 4 7 6 3 2" xfId="18013" xr:uid="{88E4946E-65D9-4531-AB80-D4140E7F23CD}"/>
    <cellStyle name="Normal 7 4 7 6 4" xfId="10466" xr:uid="{24758081-1C61-4D2A-94E1-4C6478F91DAC}"/>
    <cellStyle name="Normal 7 4 7 6 4 2" xfId="20846" xr:uid="{B09CA23A-6034-47FF-992D-9130CACE3CFB}"/>
    <cellStyle name="Normal 7 4 7 6 5" xfId="22836" xr:uid="{F640ABDA-F9FF-4991-9312-581AA991DA9E}"/>
    <cellStyle name="Normal 7 4 7 6 6" xfId="12896" xr:uid="{5B8820CC-2D2B-48FD-9836-B40397742CA8}"/>
    <cellStyle name="Normal 7 4 7 7" xfId="2264" xr:uid="{00000000-0005-0000-0000-0000BD080000}"/>
    <cellStyle name="Normal 7 4 7 7 2" xfId="7390" xr:uid="{E74BE3B4-261E-444B-A27C-4F00352E7831}"/>
    <cellStyle name="Normal 7 4 7 7 2 2" xfId="17770" xr:uid="{6CEFC5A1-6090-4C2C-B75A-8C0909309771}"/>
    <cellStyle name="Normal 7 4 7 7 3" xfId="10223" xr:uid="{65CE8179-84B8-4688-8184-4749C187FB18}"/>
    <cellStyle name="Normal 7 4 7 7 3 2" xfId="20603" xr:uid="{DF899853-DDB0-4671-B968-05FF263CF7A4}"/>
    <cellStyle name="Normal 7 4 7 7 4" xfId="24888" xr:uid="{47D07235-046B-4F6B-81B0-576B8D303214}"/>
    <cellStyle name="Normal 7 4 7 7 5" xfId="14937" xr:uid="{87694CAD-8FC6-450E-952E-6ED1E3EC09BD}"/>
    <cellStyle name="Normal 7 4 7 8" xfId="4074" xr:uid="{70E150A0-3A47-4E60-B8FA-194FFB563C3E}"/>
    <cellStyle name="Normal 7 4 7 8 2" xfId="8853" xr:uid="{5DF1E159-61F3-4D49-AA29-426995D42922}"/>
    <cellStyle name="Normal 7 4 7 8 2 2" xfId="19233" xr:uid="{5A6D3A2F-AFA5-4626-99E0-6FE492875E7B}"/>
    <cellStyle name="Normal 7 4 7 8 3" xfId="11686" xr:uid="{DBB786BC-AF1E-4169-916E-BD0BE84ED065}"/>
    <cellStyle name="Normal 7 4 7 8 3 2" xfId="22066" xr:uid="{9A3746EF-A789-4423-AE61-8B8F3818B0B2}"/>
    <cellStyle name="Normal 7 4 7 8 4" xfId="16400" xr:uid="{085B9D30-FF63-40A6-AD5F-27858B14E95D}"/>
    <cellStyle name="Normal 7 4 7 9" xfId="5464" xr:uid="{9299171B-9C8B-4B60-AB4A-96F4C3795E5F}"/>
    <cellStyle name="Normal 7 4 7 9 2" xfId="14761" xr:uid="{A42887CF-1C94-4F1E-9F18-7545BC723F24}"/>
    <cellStyle name="Normal 7 4 8" xfId="1452" xr:uid="{00000000-0005-0000-0000-000083070000}"/>
    <cellStyle name="Normal 7 4 8 10" xfId="10052" xr:uid="{EF1712B9-C7CB-4AE8-AF0F-EEFD4CA74A28}"/>
    <cellStyle name="Normal 7 4 8 10 2" xfId="20432" xr:uid="{3C6DBDF1-9C3E-4E2D-8524-E76C6490384E}"/>
    <cellStyle name="Normal 7 4 8 11" xfId="23572" xr:uid="{43D06133-5809-4FC6-8DC4-450E476CEC4E}"/>
    <cellStyle name="Normal 7 4 8 12" xfId="12640" xr:uid="{6961CC9C-F0C5-4FCB-B4DB-A0EB2B36D790}"/>
    <cellStyle name="Normal 7 4 8 2" xfId="1453" xr:uid="{00000000-0005-0000-0000-000084070000}"/>
    <cellStyle name="Normal 7 4 8 2 2" xfId="1454" xr:uid="{00000000-0005-0000-0000-000085070000}"/>
    <cellStyle name="Normal 7 4 8 2 2 2" xfId="5471" xr:uid="{3636D283-D47D-4334-9F84-556F35350CD4}"/>
    <cellStyle name="Normal 7 4 8 2 2 2 2" xfId="22856" xr:uid="{001F5703-3C79-4AFC-97A0-E655D62F5145}"/>
    <cellStyle name="Normal 7 4 8 2 2 2 3" xfId="26530" xr:uid="{7B3488E1-EC29-470F-8BCA-EE71F9B0E4F4}"/>
    <cellStyle name="Normal 7 4 8 2 2 2 4" xfId="14768" xr:uid="{0E4F747D-C5F0-4A33-9086-928DFCEC4AE7}"/>
    <cellStyle name="Normal 7 4 8 2 2 3" xfId="7221" xr:uid="{114E8657-7A27-4839-9190-62CF8DE676B8}"/>
    <cellStyle name="Normal 7 4 8 2 2 3 2" xfId="27672" xr:uid="{CDF11442-3C64-4690-8B34-D1E2879987F5}"/>
    <cellStyle name="Normal 7 4 8 2 2 3 3" xfId="27223" xr:uid="{00A3FBD5-8822-4EE3-BB33-4BB4B90B7BFE}"/>
    <cellStyle name="Normal 7 4 8 2 2 3 4" xfId="17601" xr:uid="{64BCE88B-475D-4F81-BBBF-81734BD592D1}"/>
    <cellStyle name="Normal 7 4 8 2 2 4" xfId="10054" xr:uid="{F90B0E8E-6484-4357-8D7A-CF9A58E95B54}"/>
    <cellStyle name="Normal 7 4 8 2 2 4 2" xfId="29461" xr:uid="{1DD9C4E6-F108-4FE3-B158-0F11A48A747D}"/>
    <cellStyle name="Normal 7 4 8 2 2 4 3" xfId="20434" xr:uid="{B151CD92-979C-4289-BA81-31E625EE1FB0}"/>
    <cellStyle name="Normal 7 4 8 2 2 5" xfId="22982" xr:uid="{DC1D515C-8D40-4010-B201-28E36CD742B8}"/>
    <cellStyle name="Normal 7 4 8 2 2 6" xfId="14069" xr:uid="{6269B15C-ED57-4E8D-9118-1C43CE8D3032}"/>
    <cellStyle name="Normal 7 4 8 2 3" xfId="2839" xr:uid="{00000000-0005-0000-0000-0000CD080000}"/>
    <cellStyle name="Normal 7 4 8 2 3 2" xfId="6054" xr:uid="{533E40A1-DF87-4FA6-AE2C-A2B63E3428C2}"/>
    <cellStyle name="Normal 7 4 8 2 3 2 2" xfId="27975" xr:uid="{B6DBF4DC-96B9-4B03-8C95-8AEF8EB0838E}"/>
    <cellStyle name="Normal 7 4 8 2 3 2 3" xfId="15508" xr:uid="{43E36D2B-2CE5-46AC-A934-BEF148DDBB44}"/>
    <cellStyle name="Normal 7 4 8 2 3 3" xfId="7961" xr:uid="{04A2E131-B306-4793-8B45-EB3B6D12F2D2}"/>
    <cellStyle name="Normal 7 4 8 2 3 3 2" xfId="18341" xr:uid="{0291A93E-8044-4E13-8231-4795AD85073F}"/>
    <cellStyle name="Normal 7 4 8 2 3 4" xfId="10794" xr:uid="{CCBF599F-2B4A-4F20-82CB-CACDF3B1F18F}"/>
    <cellStyle name="Normal 7 4 8 2 3 4 2" xfId="21174" xr:uid="{9E42111E-D727-414C-BB03-DCEC354A0271}"/>
    <cellStyle name="Normal 7 4 8 2 3 5" xfId="25544" xr:uid="{5B2D9023-73DA-4C07-93E9-9A05B412FA11}"/>
    <cellStyle name="Normal 7 4 8 2 3 6" xfId="13318" xr:uid="{372EB46D-FBCB-4920-A543-58B0CE78C24C}"/>
    <cellStyle name="Normal 7 4 8 2 4" xfId="4225" xr:uid="{8E084ECD-D9A3-44A4-A982-75C1FF528684}"/>
    <cellStyle name="Normal 7 4 8 2 4 2" xfId="8996" xr:uid="{079480DA-C2A6-4B8B-BD2D-0CE02AB0AE0C}"/>
    <cellStyle name="Normal 7 4 8 2 4 2 2" xfId="29073" xr:uid="{6DB4ED39-4019-42DC-B1AD-57FF195097E3}"/>
    <cellStyle name="Normal 7 4 8 2 4 2 3" xfId="19376" xr:uid="{C6F3931D-3785-40C9-9691-4E0B7196FB77}"/>
    <cellStyle name="Normal 7 4 8 2 4 3" xfId="11829" xr:uid="{CDA35758-37F4-4F93-AA7D-79E55E812167}"/>
    <cellStyle name="Normal 7 4 8 2 4 3 2" xfId="22209" xr:uid="{11D3B409-E9D6-41C2-A7CE-B4EEEF93B14D}"/>
    <cellStyle name="Normal 7 4 8 2 4 4" xfId="24111" xr:uid="{0B9D6056-DDE6-48B5-BA68-07BA3D8C25C7}"/>
    <cellStyle name="Normal 7 4 8 2 4 5" xfId="16543" xr:uid="{93347217-0AD9-43A3-A432-8A0B4AB0976F}"/>
    <cellStyle name="Normal 7 4 8 2 5" xfId="5470" xr:uid="{D16A82EB-F898-4D42-B341-781736254535}"/>
    <cellStyle name="Normal 7 4 8 2 5 2" xfId="28590" xr:uid="{07B1A7FE-5DA6-4522-B8AB-1D6656A4C352}"/>
    <cellStyle name="Normal 7 4 8 2 5 3" xfId="14767" xr:uid="{EF28EBA3-8C92-4F02-A28C-B91C1791E825}"/>
    <cellStyle name="Normal 7 4 8 2 6" xfId="7220" xr:uid="{F82626F9-B023-4DD5-99F4-C3233264730A}"/>
    <cellStyle name="Normal 7 4 8 2 6 2" xfId="17600" xr:uid="{65417845-AEB1-42BC-9F5C-EC07F3813DF3}"/>
    <cellStyle name="Normal 7 4 8 2 7" xfId="10053" xr:uid="{E3A0AD72-330F-4E16-9251-6FF44E174797}"/>
    <cellStyle name="Normal 7 4 8 2 7 2" xfId="20433" xr:uid="{92058508-752E-41BD-A1E3-6A7ECF2FF9AE}"/>
    <cellStyle name="Normal 7 4 8 2 8" xfId="23181" xr:uid="{D1A9F8F7-5B3D-47D5-9AB4-485129EF5884}"/>
    <cellStyle name="Normal 7 4 8 2 9" xfId="12798" xr:uid="{E5314721-3A8C-4084-92F5-27E37DA35265}"/>
    <cellStyle name="Normal 7 4 8 3" xfId="1455" xr:uid="{00000000-0005-0000-0000-000086070000}"/>
    <cellStyle name="Normal 7 4 8 3 2" xfId="4598" xr:uid="{0552F609-7B1B-4E64-BC29-4822327C096B}"/>
    <cellStyle name="Normal 7 4 8 3 2 2" xfId="9369" xr:uid="{EFB8727F-0BF3-4E35-A6CA-126317C3646D}"/>
    <cellStyle name="Normal 7 4 8 3 2 2 2" xfId="29339" xr:uid="{4FD2DF76-9645-465E-9B70-515351FB064B}"/>
    <cellStyle name="Normal 7 4 8 3 2 2 3" xfId="19749" xr:uid="{D0EAD18A-C677-44DB-BB26-6E71FE56911A}"/>
    <cellStyle name="Normal 7 4 8 3 2 3" xfId="12202" xr:uid="{41AA11EC-67D3-42D5-857C-D96D3CF6C217}"/>
    <cellStyle name="Normal 7 4 8 3 2 3 2" xfId="22582" xr:uid="{B914BBE6-A71D-4D37-848C-FD9C5600B136}"/>
    <cellStyle name="Normal 7 4 8 3 2 4" xfId="24048" xr:uid="{BC81B891-0337-4B68-A938-824B9F85EF89}"/>
    <cellStyle name="Normal 7 4 8 3 2 5" xfId="16916" xr:uid="{45508FF6-ADAC-476C-999C-574F428865E5}"/>
    <cellStyle name="Normal 7 4 8 3 3" xfId="5472" xr:uid="{9EB788E9-C458-4241-97E0-0A5708A4F013}"/>
    <cellStyle name="Normal 7 4 8 3 3 2" xfId="26872" xr:uid="{5864A27F-D222-4694-889D-07BC791B4827}"/>
    <cellStyle name="Normal 7 4 8 3 3 3" xfId="27752" xr:uid="{970D654A-3A39-468E-9FF8-6EEF5B872978}"/>
    <cellStyle name="Normal 7 4 8 3 3 4" xfId="14769" xr:uid="{D6471D8E-B8AD-4F07-A492-B59D7BA115C2}"/>
    <cellStyle name="Normal 7 4 8 3 4" xfId="7222" xr:uid="{CFB8BE2B-B057-4463-9007-F5A746AEEFA8}"/>
    <cellStyle name="Normal 7 4 8 3 4 2" xfId="27447" xr:uid="{2C111934-A6EB-4C1C-9E28-2B305E91DA34}"/>
    <cellStyle name="Normal 7 4 8 3 4 3" xfId="26541" xr:uid="{BA28009A-4CCE-42DC-847A-665A79744884}"/>
    <cellStyle name="Normal 7 4 8 3 4 4" xfId="17602" xr:uid="{7553F6F9-5D53-48F7-AEB8-ECD0645E5423}"/>
    <cellStyle name="Normal 7 4 8 3 5" xfId="10055" xr:uid="{53D5B659-CC9A-4282-AFB6-6FC4A325B9AF}"/>
    <cellStyle name="Normal 7 4 8 3 5 2" xfId="29462" xr:uid="{ED9AC750-B820-45ED-9DBD-C803097122AA}"/>
    <cellStyle name="Normal 7 4 8 3 5 3" xfId="20435" xr:uid="{199DA9D9-5D95-4BAD-B915-2F7DEE3B0A69}"/>
    <cellStyle name="Normal 7 4 8 3 6" xfId="24085" xr:uid="{C42B40C5-0926-44A6-864E-A770011B03A1}"/>
    <cellStyle name="Normal 7 4 8 3 7" xfId="14070" xr:uid="{2387A4F3-8807-408B-8776-012E16C10264}"/>
    <cellStyle name="Normal 7 4 8 4" xfId="1456" xr:uid="{00000000-0005-0000-0000-000087070000}"/>
    <cellStyle name="Normal 7 4 8 4 2" xfId="5473" xr:uid="{958CCFC7-A3AA-4E91-A046-F3DE252E7A43}"/>
    <cellStyle name="Normal 7 4 8 4 2 2" xfId="22868" xr:uid="{26AC1B0C-17C8-4C3C-9674-A1DBA9D4E53F}"/>
    <cellStyle name="Normal 7 4 8 4 2 3" xfId="28394" xr:uid="{4B196243-582F-478C-AA12-1B90DF8A5532}"/>
    <cellStyle name="Normal 7 4 8 4 2 4" xfId="14770" xr:uid="{078F1B5B-9148-46E4-A2CF-592D9DA8B159}"/>
    <cellStyle name="Normal 7 4 8 4 3" xfId="7223" xr:uid="{DFEAD6C0-7EC2-498F-B1CF-0095E0E59A1D}"/>
    <cellStyle name="Normal 7 4 8 4 3 2" xfId="27715" xr:uid="{DD897E5F-461E-405A-A6B7-D6F62706497F}"/>
    <cellStyle name="Normal 7 4 8 4 3 3" xfId="17603" xr:uid="{73799A35-854B-47AA-BF6B-D745F5F9AE43}"/>
    <cellStyle name="Normal 7 4 8 4 4" xfId="10056" xr:uid="{274713DF-9C4F-4F39-B0C6-CC78A3E62918}"/>
    <cellStyle name="Normal 7 4 8 4 4 2" xfId="20436" xr:uid="{3C396B5E-E960-4686-A80A-8B1A6FA7ECDA}"/>
    <cellStyle name="Normal 7 4 8 4 5" xfId="25225" xr:uid="{CA4E3F5D-FCCF-4226-B39A-0FBDEB279BA7}"/>
    <cellStyle name="Normal 7 4 8 4 6" xfId="13496" xr:uid="{4E555D96-9475-4A85-A500-2A06EECEF281}"/>
    <cellStyle name="Normal 7 4 8 5" xfId="2569" xr:uid="{00000000-0005-0000-0000-0000D0080000}"/>
    <cellStyle name="Normal 7 4 8 5 2" xfId="5837" xr:uid="{0B4A4FB7-E628-4771-9D78-2BE2F5A0CC9A}"/>
    <cellStyle name="Normal 7 4 8 5 2 2" xfId="27444" xr:uid="{1CBA59C3-48A6-4C5B-9198-9C49E59DEBC6}"/>
    <cellStyle name="Normal 7 4 8 5 2 3" xfId="15240" xr:uid="{84425239-7B88-447E-A96A-BA3BA78301FC}"/>
    <cellStyle name="Normal 7 4 8 5 3" xfId="7693" xr:uid="{FF7E3AB0-9D5B-4C6B-AAA9-013CDB84EC1F}"/>
    <cellStyle name="Normal 7 4 8 5 3 2" xfId="18073" xr:uid="{AAB89A67-DE61-47AA-A2A6-73C10586305C}"/>
    <cellStyle name="Normal 7 4 8 5 4" xfId="10526" xr:uid="{F7532814-E583-40F2-A2FF-CBD1218C2FF6}"/>
    <cellStyle name="Normal 7 4 8 5 4 2" xfId="20906" xr:uid="{84ADA1D1-FA62-44CA-B030-636B308291F0}"/>
    <cellStyle name="Normal 7 4 8 5 5" xfId="23702" xr:uid="{4027B57F-1CD2-4D4D-A090-33B6A7F2C613}"/>
    <cellStyle name="Normal 7 4 8 5 6" xfId="12956" xr:uid="{268865C0-322C-4EE8-BE9D-00E2CBABDD0C}"/>
    <cellStyle name="Normal 7 4 8 6" xfId="2407" xr:uid="{00000000-0005-0000-0000-0000CA080000}"/>
    <cellStyle name="Normal 7 4 8 6 2" xfId="7533" xr:uid="{A7B3FD74-6C53-412E-86D9-EF8903CBBE17}"/>
    <cellStyle name="Normal 7 4 8 6 2 2" xfId="26367" xr:uid="{39E3F7FF-2F09-4F7F-A9AD-B4DB0A684011}"/>
    <cellStyle name="Normal 7 4 8 6 2 3" xfId="17913" xr:uid="{B1256805-C7C5-4C0B-BA11-9A8F4E51285D}"/>
    <cellStyle name="Normal 7 4 8 6 3" xfId="10366" xr:uid="{357387AB-895E-4C97-BA1B-D5593175AC1E}"/>
    <cellStyle name="Normal 7 4 8 6 3 2" xfId="20746" xr:uid="{7921721A-A43F-41A0-8E28-79734A2F6035}"/>
    <cellStyle name="Normal 7 4 8 6 4" xfId="23365" xr:uid="{6FA3567B-2144-49ED-90E4-FC728EDA7B23}"/>
    <cellStyle name="Normal 7 4 8 6 5" xfId="15080" xr:uid="{5E7F0B08-7B2C-46AF-B59F-7D7551AA5123}"/>
    <cellStyle name="Normal 7 4 8 7" xfId="4075" xr:uid="{0960D526-1A98-4C15-8071-4F9A5745CC87}"/>
    <cellStyle name="Normal 7 4 8 7 2" xfId="8854" xr:uid="{DE5A15D0-8DC0-4101-8A38-F8E39D609947}"/>
    <cellStyle name="Normal 7 4 8 7 2 2" xfId="19234" xr:uid="{A8B73B77-4E88-4475-9F15-A36B45F1D723}"/>
    <cellStyle name="Normal 7 4 8 7 3" xfId="11687" xr:uid="{638EF884-A8AF-4064-ABC9-C467478312EA}"/>
    <cellStyle name="Normal 7 4 8 7 3 2" xfId="22067" xr:uid="{0B07804D-300E-47CC-89C7-F11AD7EAE2D8}"/>
    <cellStyle name="Normal 7 4 8 7 4" xfId="26795" xr:uid="{D442B26F-BA01-4D34-AAF2-C52342F27401}"/>
    <cellStyle name="Normal 7 4 8 7 5" xfId="16401" xr:uid="{2E4142AA-993D-483A-8966-B1CE97751566}"/>
    <cellStyle name="Normal 7 4 8 8" xfId="5469" xr:uid="{684AF55B-A0B4-4691-A806-7BC4B2CAB0C4}"/>
    <cellStyle name="Normal 7 4 8 8 2" xfId="14766" xr:uid="{56AB07C7-698B-401C-BD1B-D480F5B5CC29}"/>
    <cellStyle name="Normal 7 4 8 9" xfId="7219" xr:uid="{0F50CFEF-AF0B-45D4-9190-0FE1F1CDA087}"/>
    <cellStyle name="Normal 7 4 8 9 2" xfId="17599" xr:uid="{4BA2EB9D-922F-4E67-9D93-6F9A42F6CA96}"/>
    <cellStyle name="Normal 7 4 9" xfId="1457" xr:uid="{00000000-0005-0000-0000-000088070000}"/>
    <cellStyle name="Normal 7 4 9 10" xfId="25205" xr:uid="{7241CE05-D77C-43DB-A46C-C1B42A29B8E7}"/>
    <cellStyle name="Normal 7 4 9 11" xfId="12641" xr:uid="{3348A1C7-23FF-4553-B2D0-CAA7C2FEE860}"/>
    <cellStyle name="Normal 7 4 9 2" xfId="1458" xr:uid="{00000000-0005-0000-0000-000089070000}"/>
    <cellStyle name="Normal 7 4 9 2 2" xfId="3481" xr:uid="{00000000-0005-0000-0000-0000D3080000}"/>
    <cellStyle name="Normal 7 4 9 2 2 2" xfId="6535" xr:uid="{BA36B20E-5840-4A1D-B488-DFCC8F41A966}"/>
    <cellStyle name="Normal 7 4 9 2 2 2 2" xfId="28440" xr:uid="{D6EC271F-1033-42EC-BCC4-C111AA9739D7}"/>
    <cellStyle name="Normal 7 4 9 2 2 2 3" xfId="26052" xr:uid="{D6AEC97E-0F0C-4673-98BE-D6D52C7F62A4}"/>
    <cellStyle name="Normal 7 4 9 2 2 2 4" xfId="16106" xr:uid="{8BF22692-E9F8-494C-9A6B-4241FC5D6979}"/>
    <cellStyle name="Normal 7 4 9 2 2 3" xfId="8559" xr:uid="{059B61F9-92CF-4CE2-8726-6E51F0F784E1}"/>
    <cellStyle name="Normal 7 4 9 2 2 3 2" xfId="28947" xr:uid="{0A996F82-AA77-4746-9D04-6C2DA4C2F325}"/>
    <cellStyle name="Normal 7 4 9 2 2 3 3" xfId="18939" xr:uid="{F05DFFB1-DF31-43BE-A1DE-0DD45D4E96CB}"/>
    <cellStyle name="Normal 7 4 9 2 2 4" xfId="11392" xr:uid="{9F19B492-0FA2-48FF-A20C-B3E232687F08}"/>
    <cellStyle name="Normal 7 4 9 2 2 4 2" xfId="21772" xr:uid="{C34E92A8-B2C0-4916-ACDC-E064A3D90D7D}"/>
    <cellStyle name="Normal 7 4 9 2 2 5" xfId="24232" xr:uid="{409C5A68-292E-455E-8879-B09DBDC74F9A}"/>
    <cellStyle name="Normal 7 4 9 2 2 6" xfId="14071" xr:uid="{2C07340D-D89B-493A-AD4B-3B07D3EB92A4}"/>
    <cellStyle name="Normal 7 4 9 2 3" xfId="4226" xr:uid="{596C2C39-C518-4720-A6D0-F9BE8BDE57CA}"/>
    <cellStyle name="Normal 7 4 9 2 3 2" xfId="8997" xr:uid="{D3CFC366-2233-4F6C-B642-ED89E0F0C967}"/>
    <cellStyle name="Normal 7 4 9 2 3 2 2" xfId="29074" xr:uid="{FD2DA22B-237A-45D1-842A-050C7C47708B}"/>
    <cellStyle name="Normal 7 4 9 2 3 2 3" xfId="19377" xr:uid="{281CFFE6-2F57-4FCE-9539-7A33A062615C}"/>
    <cellStyle name="Normal 7 4 9 2 3 3" xfId="11830" xr:uid="{8EEFBD95-578D-419A-8ED8-F67E64F7B848}"/>
    <cellStyle name="Normal 7 4 9 2 3 3 2" xfId="22210" xr:uid="{81B9662E-3C24-4D48-AE45-898BC0B0A91D}"/>
    <cellStyle name="Normal 7 4 9 2 3 4" xfId="24768" xr:uid="{9204D11A-797E-4CDB-96F3-EFA40F92FDCE}"/>
    <cellStyle name="Normal 7 4 9 2 3 5" xfId="16544" xr:uid="{92792AC9-0339-4CFE-B08D-FC8D8DA12481}"/>
    <cellStyle name="Normal 7 4 9 2 4" xfId="5475" xr:uid="{F7D4DD52-F08A-491D-81DB-28C7127D001F}"/>
    <cellStyle name="Normal 7 4 9 2 4 2" xfId="27601" xr:uid="{1EC68115-1AF4-449C-A038-4F9044C92822}"/>
    <cellStyle name="Normal 7 4 9 2 4 3" xfId="27805" xr:uid="{F0339573-60E5-4002-918F-93569A80834E}"/>
    <cellStyle name="Normal 7 4 9 2 4 4" xfId="14772" xr:uid="{F5BBF738-CA06-4029-8192-1C40D3FEF50A}"/>
    <cellStyle name="Normal 7 4 9 2 5" xfId="7225" xr:uid="{AAC930F3-8E13-4B24-B773-D88136900BCE}"/>
    <cellStyle name="Normal 7 4 9 2 5 2" xfId="27799" xr:uid="{7161DC4A-CA9F-45BF-965B-4BAAF68A711F}"/>
    <cellStyle name="Normal 7 4 9 2 5 3" xfId="17605" xr:uid="{050BF83E-08D8-4B51-A14B-822887668489}"/>
    <cellStyle name="Normal 7 4 9 2 6" xfId="10058" xr:uid="{A1AB6BF3-ACFE-4CA6-8113-69FA37E93CDF}"/>
    <cellStyle name="Normal 7 4 9 2 6 2" xfId="20438" xr:uid="{6C7DEB65-E8D2-485F-988E-80A6D5DAE483}"/>
    <cellStyle name="Normal 7 4 9 2 7" xfId="23448" xr:uid="{ECB327FF-942C-49BB-B733-2341E1DAA505}"/>
    <cellStyle name="Normal 7 4 9 2 8" xfId="12799" xr:uid="{25890BCF-C627-49BF-A851-B35582533F92}"/>
    <cellStyle name="Normal 7 4 9 3" xfId="1459" xr:uid="{00000000-0005-0000-0000-00008A070000}"/>
    <cellStyle name="Normal 7 4 9 3 2" xfId="5476" xr:uid="{34FC27ED-9267-4FE6-804B-4B6B659DACF4}"/>
    <cellStyle name="Normal 7 4 9 3 2 2" xfId="25513" xr:uid="{ECBF6AE4-3B42-442A-B397-A47093BAA862}"/>
    <cellStyle name="Normal 7 4 9 3 2 3" xfId="28638" xr:uid="{FBE8799A-8110-4913-BBAD-AC016AF95620}"/>
    <cellStyle name="Normal 7 4 9 3 2 4" xfId="14773" xr:uid="{93071C95-B1DC-490F-994E-C804B09ED584}"/>
    <cellStyle name="Normal 7 4 9 3 3" xfId="7226" xr:uid="{CD11F4D1-4581-4F93-A457-798636273C9F}"/>
    <cellStyle name="Normal 7 4 9 3 3 2" xfId="27157" xr:uid="{3E22AF7B-8B3D-4F56-8ADD-62DB11A0E0EF}"/>
    <cellStyle name="Normal 7 4 9 3 3 3" xfId="25830" xr:uid="{951EB23D-D78B-46E0-8017-A74A3458DCA0}"/>
    <cellStyle name="Normal 7 4 9 3 3 4" xfId="17606" xr:uid="{50F913BF-F798-4DD0-AEBA-A8B491D17827}"/>
    <cellStyle name="Normal 7 4 9 3 4" xfId="10059" xr:uid="{AFDD6B66-0556-4939-B25D-3B996FBB9A2C}"/>
    <cellStyle name="Normal 7 4 9 3 4 2" xfId="26573" xr:uid="{4027B8DC-26EC-4C8C-A66F-E12FF5141C14}"/>
    <cellStyle name="Normal 7 4 9 3 4 3" xfId="29463" xr:uid="{CEAFC507-E9CD-4663-AF1E-05BEE35F8A93}"/>
    <cellStyle name="Normal 7 4 9 3 4 4" xfId="20439" xr:uid="{2EE181E1-A004-444C-9B6F-F734AC31831E}"/>
    <cellStyle name="Normal 7 4 9 3 5" xfId="23139" xr:uid="{2AF327B9-2D1D-40BF-9B1A-2480DE36D783}"/>
    <cellStyle name="Normal 7 4 9 3 6" xfId="27907" xr:uid="{2B94D36C-826D-4C6A-8ACC-DD1229001485}"/>
    <cellStyle name="Normal 7 4 9 3 7" xfId="13497" xr:uid="{AA8FEBD0-D55B-46DB-9349-45F5D78FB400}"/>
    <cellStyle name="Normal 7 4 9 4" xfId="2840" xr:uid="{00000000-0005-0000-0000-0000D5080000}"/>
    <cellStyle name="Normal 7 4 9 4 2" xfId="6055" xr:uid="{CA35AE32-8A49-4A1D-91F3-DB3B40F122BB}"/>
    <cellStyle name="Normal 7 4 9 4 2 2" xfId="27955" xr:uid="{F560F6A6-140A-400F-87EB-1F4947E73B88}"/>
    <cellStyle name="Normal 7 4 9 4 2 3" xfId="15509" xr:uid="{5CFD9CBC-FC1E-42AA-ABBE-8CCFCE4DE975}"/>
    <cellStyle name="Normal 7 4 9 4 3" xfId="7962" xr:uid="{44734FEC-A5EC-4868-8F46-984BBB606219}"/>
    <cellStyle name="Normal 7 4 9 4 3 2" xfId="18342" xr:uid="{600C4E21-9490-4C71-A5AF-A2F76E03C564}"/>
    <cellStyle name="Normal 7 4 9 4 4" xfId="10795" xr:uid="{3EB39DCA-A7D2-4A88-A314-E1390084789F}"/>
    <cellStyle name="Normal 7 4 9 4 4 2" xfId="21175" xr:uid="{C7E13083-4768-4A29-8D0F-7F432AD845A7}"/>
    <cellStyle name="Normal 7 4 9 4 5" xfId="25357" xr:uid="{0CB459D8-1683-498E-B309-B7437B03D01D}"/>
    <cellStyle name="Normal 7 4 9 4 6" xfId="13319" xr:uid="{0C7D5F92-015A-40C3-8658-AEFA983A7BB8}"/>
    <cellStyle name="Normal 7 4 9 5" xfId="2408" xr:uid="{00000000-0005-0000-0000-0000D1080000}"/>
    <cellStyle name="Normal 7 4 9 5 2" xfId="7534" xr:uid="{EA42B910-957F-406C-BBBC-C6DAF86D86FE}"/>
    <cellStyle name="Normal 7 4 9 5 2 2" xfId="27246" xr:uid="{9FBA0F6A-3E29-4A8F-B6CC-742C60529986}"/>
    <cellStyle name="Normal 7 4 9 5 2 3" xfId="17914" xr:uid="{78DC0D4E-C4F6-49C6-BEB9-F2A5C3EE8159}"/>
    <cellStyle name="Normal 7 4 9 5 3" xfId="10367" xr:uid="{86718D3C-0642-4DCF-BDE5-480BBF1B24B2}"/>
    <cellStyle name="Normal 7 4 9 5 3 2" xfId="20747" xr:uid="{7A76C505-1F7A-4AF0-992A-613760DD97E2}"/>
    <cellStyle name="Normal 7 4 9 5 4" xfId="24927" xr:uid="{A3747C55-5DBC-47EF-BFDD-BB8F9424984E}"/>
    <cellStyle name="Normal 7 4 9 5 5" xfId="15081" xr:uid="{2A282EA6-6DD9-4676-BA80-36F3388B61BC}"/>
    <cellStyle name="Normal 7 4 9 6" xfId="4076" xr:uid="{ECFEC964-18E2-4A55-9DDE-17A187421C86}"/>
    <cellStyle name="Normal 7 4 9 6 2" xfId="8855" xr:uid="{05369801-56D3-4D72-A3C4-13544C799199}"/>
    <cellStyle name="Normal 7 4 9 6 2 2" xfId="28997" xr:uid="{985A2476-8016-48C6-B19B-8E5A095831BA}"/>
    <cellStyle name="Normal 7 4 9 6 2 3" xfId="19235" xr:uid="{64AA5B8D-8160-4A3E-ADD4-0FA6DAA3D899}"/>
    <cellStyle name="Normal 7 4 9 6 3" xfId="11688" xr:uid="{5A407977-0356-48BB-B948-B9E2BF6E857D}"/>
    <cellStyle name="Normal 7 4 9 6 3 2" xfId="22068" xr:uid="{003FE15E-2013-4C8D-86ED-88B751E3DD2C}"/>
    <cellStyle name="Normal 7 4 9 6 4" xfId="28171" xr:uid="{1CCE1AE5-BE80-4AA7-85BF-C9A73A3EA59B}"/>
    <cellStyle name="Normal 7 4 9 6 5" xfId="16402" xr:uid="{1F7BD514-47B8-46FD-A352-A22BFCFA7682}"/>
    <cellStyle name="Normal 7 4 9 7" xfId="5474" xr:uid="{CCEF96D4-FC6A-423C-B1B0-072A0C3E5B8F}"/>
    <cellStyle name="Normal 7 4 9 7 2" xfId="28304" xr:uid="{D50CC486-3BAB-43DF-A9AF-FF380362D7CD}"/>
    <cellStyle name="Normal 7 4 9 7 3" xfId="14771" xr:uid="{2F958CE7-9EE8-42DA-8FA1-7E82351CCECD}"/>
    <cellStyle name="Normal 7 4 9 8" xfId="7224" xr:uid="{C11C0213-DE70-4B4C-910B-94E9A71F0D83}"/>
    <cellStyle name="Normal 7 4 9 8 2" xfId="17604" xr:uid="{EA06E039-073F-4D18-BECB-3A1FE3F10177}"/>
    <cellStyle name="Normal 7 4 9 9" xfId="10057" xr:uid="{BEF1D5CA-EBE5-46A7-A649-AEC3EEFC11C3}"/>
    <cellStyle name="Normal 7 4 9 9 2" xfId="20437"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6" xr:uid="{203ECEE9-28AC-4CA7-BFCE-356C379A39D2}"/>
    <cellStyle name="Normal 7 6 10 2 2 3" xfId="25005"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6" xr:uid="{BE653DD7-1A95-4D05-ACBC-B4D6D2120D32}"/>
    <cellStyle name="Normal 7 6 10 2 3 3 3" xfId="30290" xr:uid="{CB1BD4F2-F63B-4AC6-A611-52768EB82BEB}"/>
    <cellStyle name="Normal 7 6 10 2 3 3 3 2" xfId="31433" xr:uid="{39266993-B013-4166-A920-C26B0A484995}"/>
    <cellStyle name="Normal 7 6 10 2 3 3 4" xfId="31630" xr:uid="{E1F93840-EE29-493B-A5F9-44A29EBD528D}"/>
    <cellStyle name="Normal 7 6 10 2 4" xfId="25603" xr:uid="{1F88F4F4-8E7E-4A10-9831-AB18C3F05F2C}"/>
    <cellStyle name="Normal 7 6 10 3" xfId="1466" xr:uid="{00000000-0005-0000-0000-000092070000}"/>
    <cellStyle name="Normal 7 6 10 4" xfId="2998" xr:uid="{00000000-0005-0000-0000-0000DB080000}"/>
    <cellStyle name="Normal 7 6 10 4 2" xfId="31282" xr:uid="{69027C77-DB7A-41A6-AD44-B417C9A1F73E}"/>
    <cellStyle name="Normal 7 6 10 5" xfId="2151" xr:uid="{00000000-0005-0000-0000-000024030000}"/>
    <cellStyle name="Normal 7 6 10 5 2" xfId="4681" xr:uid="{64225ED7-B81F-4829-937E-4C8F86992647}"/>
    <cellStyle name="Normal 7 6 10 5 3" xfId="30231" xr:uid="{E8A66BD3-D076-4AC4-9CB9-C69A4F84E392}"/>
    <cellStyle name="Normal 7 6 10 5 3 2" xfId="31375" xr:uid="{D1DAB6D5-9CCE-40FC-902D-9DEE317FF735}"/>
    <cellStyle name="Normal 7 6 10 5 4" xfId="31571" xr:uid="{11601000-5713-4821-958F-68BE4ED60597}"/>
    <cellStyle name="Normal 7 6 10 6" xfId="4079" xr:uid="{5A04D94C-6FA8-4354-90B5-CFB60835C8E6}"/>
    <cellStyle name="Normal 7 6 10 6 2" xfId="4823" xr:uid="{0FEEC669-8F27-4B5E-8A98-CFDB8125CE32}"/>
    <cellStyle name="Normal 7 6 10 6 3" xfId="30345" xr:uid="{F9587E97-63EE-407D-AB4F-67E8F50E4485}"/>
    <cellStyle name="Normal 7 6 10 6 3 2" xfId="31487" xr:uid="{1B8E676E-0AA8-4F0A-8F3B-F346F6626895}"/>
    <cellStyle name="Normal 7 6 10 6 4" xfId="31685" xr:uid="{8B0FF327-4B58-4E9D-B7E2-13B7E118E2F7}"/>
    <cellStyle name="Normal 7 6 10 7" xfId="30164" xr:uid="{12C3815A-038F-484F-AD47-98D3CF0EAE5F}"/>
    <cellStyle name="Normal 7 6 10 7 2" xfId="30534" xr:uid="{0238211A-81EA-4FE4-8F6A-61EEA3D894FA}"/>
    <cellStyle name="Normal 7 6 11" xfId="1467" xr:uid="{00000000-0005-0000-0000-000093070000}"/>
    <cellStyle name="Normal 7 6 11 10" xfId="12642" xr:uid="{4994F450-78F0-4D7A-AAC7-62621D59190D}"/>
    <cellStyle name="Normal 7 6 11 2" xfId="2424" xr:uid="{00000000-0005-0000-0000-0000DD080000}"/>
    <cellStyle name="Normal 7 6 11 2 2" xfId="2999" xr:uid="{00000000-0005-0000-0000-0000DE080000}"/>
    <cellStyle name="Normal 7 6 11 2 2 2" xfId="6147" xr:uid="{3AC7CF31-3B91-4166-A372-BC7763FFCF1D}"/>
    <cellStyle name="Normal 7 6 11 2 2 2 2" xfId="28148" xr:uid="{03FA1087-3B6E-4E72-8978-31D40D60E86C}"/>
    <cellStyle name="Normal 7 6 11 2 2 2 3" xfId="15625" xr:uid="{20161C1B-6017-4CDA-A29A-0102EDBEA5C3}"/>
    <cellStyle name="Normal 7 6 11 2 2 3" xfId="8078" xr:uid="{5E8D8961-5478-4CBE-BBDE-7EFC17FF8191}"/>
    <cellStyle name="Normal 7 6 11 2 2 3 2" xfId="18458" xr:uid="{BBB956AF-DFF1-4A67-B026-B9E16F6B9CC2}"/>
    <cellStyle name="Normal 7 6 11 2 2 4" xfId="10911" xr:uid="{3D74FEE2-D5B9-47DE-B190-ADE5D9E806EA}"/>
    <cellStyle name="Normal 7 6 11 2 2 4 2" xfId="21291" xr:uid="{7553158E-4646-4A2E-8950-DD4335E18336}"/>
    <cellStyle name="Normal 7 6 11 2 2 5" xfId="24371" xr:uid="{1CBCCA99-94AC-4230-979D-F81491E7E872}"/>
    <cellStyle name="Normal 7 6 11 2 2 6" xfId="13498" xr:uid="{92BCA6AD-5261-4290-88CB-25848BB8B0C3}"/>
    <cellStyle name="Normal 7 6 11 2 3" xfId="5723" xr:uid="{0C1D1DA6-3D1F-4E81-8A71-AC06F1C7C3AE}"/>
    <cellStyle name="Normal 7 6 11 2 3 2" xfId="26860" xr:uid="{86813863-7573-450B-8DAE-522DAD0AA597}"/>
    <cellStyle name="Normal 7 6 11 2 3 3" xfId="28087" xr:uid="{D75F17B0-65BB-480E-A52F-70B24F227861}"/>
    <cellStyle name="Normal 7 6 11 2 3 4" xfId="15097" xr:uid="{6A8E30D2-0E52-446B-B141-6C3E947D31E1}"/>
    <cellStyle name="Normal 7 6 11 2 4" xfId="7550" xr:uid="{19757AE8-A20E-4D43-B592-50A4FA82CE74}"/>
    <cellStyle name="Normal 7 6 11 2 4 2" xfId="27921" xr:uid="{BBE86201-DC1F-4FF6-9EBC-D8E968F51AF4}"/>
    <cellStyle name="Normal 7 6 11 2 4 3" xfId="17930" xr:uid="{DFA0D98A-67C2-4EEA-8877-4E00D8A21C99}"/>
    <cellStyle name="Normal 7 6 11 2 5" xfId="10383" xr:uid="{0BF49B14-911C-4DCA-B35A-7A442AC926C8}"/>
    <cellStyle name="Normal 7 6 11 2 5 2" xfId="20763" xr:uid="{5EBBEF21-D2B7-458D-A837-3D936316FF8C}"/>
    <cellStyle name="Normal 7 6 11 2 6" xfId="23440" xr:uid="{A3FF67C1-A1FC-4029-9CBD-98AE9B8E0075}"/>
    <cellStyle name="Normal 7 6 11 2 7" xfId="12800" xr:uid="{707CB870-238C-4E67-9DCB-86E13B5BF97A}"/>
    <cellStyle name="Normal 7 6 11 3" xfId="2841" xr:uid="{00000000-0005-0000-0000-0000DF080000}"/>
    <cellStyle name="Normal 7 6 11 3 2" xfId="6056" xr:uid="{0E66994F-AB92-4AE2-96D3-9E1476833E76}"/>
    <cellStyle name="Normal 7 6 11 3 2 2" xfId="28229" xr:uid="{90FBAF69-CCF2-42A5-BF1C-3A6F5F067F8F}"/>
    <cellStyle name="Normal 7 6 11 3 2 3" xfId="15510" xr:uid="{B5BE4AC8-6972-486A-9ECA-9CE45E91FADA}"/>
    <cellStyle name="Normal 7 6 11 3 3" xfId="7963" xr:uid="{A6137628-7F20-44C7-A345-B77B06069AB7}"/>
    <cellStyle name="Normal 7 6 11 3 3 2" xfId="18343" xr:uid="{5DD65BE9-E751-4A83-8338-FC6103F31FD9}"/>
    <cellStyle name="Normal 7 6 11 3 4" xfId="10796" xr:uid="{C820DEBB-9274-4C0C-93FC-B21E42B69993}"/>
    <cellStyle name="Normal 7 6 11 3 4 2" xfId="21176" xr:uid="{9DC86F1B-0AD8-41F1-9FEB-2C201D73B9DF}"/>
    <cellStyle name="Normal 7 6 11 3 5" xfId="24607" xr:uid="{001A71B5-1DBB-40D1-875D-925F704F1CD1}"/>
    <cellStyle name="Normal 7 6 11 3 6" xfId="13320" xr:uid="{96A8BCE1-FD6F-4D3C-B983-1D7D1555A729}"/>
    <cellStyle name="Normal 7 6 11 4" xfId="2409" xr:uid="{00000000-0005-0000-0000-0000DC080000}"/>
    <cellStyle name="Normal 7 6 11 4 2" xfId="7535" xr:uid="{AD2413B8-EBE9-49A2-BF62-6FA8BA92C6BA}"/>
    <cellStyle name="Normal 7 6 11 4 2 2" xfId="28149" xr:uid="{763A2114-8416-4167-99CE-F128ECACC10F}"/>
    <cellStyle name="Normal 7 6 11 4 2 3" xfId="17915" xr:uid="{7C3F0325-3EF4-4C37-B104-D0635FEB5EBF}"/>
    <cellStyle name="Normal 7 6 11 4 3" xfId="10368" xr:uid="{9023DCF8-60CC-48E8-99B6-35D3BD4D656C}"/>
    <cellStyle name="Normal 7 6 11 4 3 2" xfId="20748" xr:uid="{1BB90C20-7D78-4E49-9A7F-692C99895E0F}"/>
    <cellStyle name="Normal 7 6 11 4 4" xfId="23052" xr:uid="{1FB59AC9-B6FC-455D-9F5B-3D4148D5424E}"/>
    <cellStyle name="Normal 7 6 11 4 5" xfId="15082" xr:uid="{49648981-1940-424A-AF31-125BD8D9AD04}"/>
    <cellStyle name="Normal 7 6 11 5" xfId="4080" xr:uid="{29A54018-86C1-4A02-A68F-6FE599A9096C}"/>
    <cellStyle name="Normal 7 6 11 5 2" xfId="8857" xr:uid="{65C6C44F-2DCC-4DF3-8E09-472C2819728F}"/>
    <cellStyle name="Normal 7 6 11 5 2 2" xfId="19237" xr:uid="{375611D9-874F-4022-B426-FEDC446BD18B}"/>
    <cellStyle name="Normal 7 6 11 5 3" xfId="11690" xr:uid="{EE0497FB-2F90-477E-9FD1-5F91B9FE8910}"/>
    <cellStyle name="Normal 7 6 11 5 3 2" xfId="22070" xr:uid="{8FE4A299-C19E-40AF-839F-006BFA2FC9C8}"/>
    <cellStyle name="Normal 7 6 11 5 4" xfId="28365" xr:uid="{4AF83121-8555-436F-B8E0-9382F2D155A1}"/>
    <cellStyle name="Normal 7 6 11 5 5" xfId="16404" xr:uid="{362022DB-A9EF-45F7-9B15-4DD83BF95245}"/>
    <cellStyle name="Normal 7 6 11 6" xfId="5477" xr:uid="{5D97CF1F-2749-4B34-998A-6C1D9A483679}"/>
    <cellStyle name="Normal 7 6 11 6 2" xfId="14774" xr:uid="{ADCFD7A9-F5D7-4A62-ADD7-ECA794330AA8}"/>
    <cellStyle name="Normal 7 6 11 7" xfId="7227" xr:uid="{B44B0FFA-7DF7-42E6-BF6C-909BD4DBFEF0}"/>
    <cellStyle name="Normal 7 6 11 7 2" xfId="17607" xr:uid="{FAFFFF1C-D94B-4D7D-BAC2-5D4812C6F508}"/>
    <cellStyle name="Normal 7 6 11 8" xfId="10060" xr:uid="{19AC1174-BF6A-442B-ACEE-30994F3F1F93}"/>
    <cellStyle name="Normal 7 6 11 8 2" xfId="20440" xr:uid="{244D7068-1150-4E32-9D14-FCEF0CE33CC3}"/>
    <cellStyle name="Normal 7 6 11 9" xfId="24343"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8" xr:uid="{827BC4BE-2AD5-432F-B7C7-325F08217BCC}"/>
    <cellStyle name="Normal 7 6 12 2 2 2 2" xfId="26109" xr:uid="{9418F1EA-2734-413D-8500-BB6C4AB45D6E}"/>
    <cellStyle name="Normal 7 6 12 2 2 2 3" xfId="17608" xr:uid="{A2391066-30A0-43F6-88D2-5FA6F36424A2}"/>
    <cellStyle name="Normal 7 6 12 2 2 3" xfId="10061" xr:uid="{595E208F-F756-4A10-8055-19FC6787F55B}"/>
    <cellStyle name="Normal 7 6 12 2 2 3 2" xfId="20441" xr:uid="{63C8C390-FE77-4EEF-B461-6CAF46B2A5A7}"/>
    <cellStyle name="Normal 7 6 12 2 2 4" xfId="24992" xr:uid="{6AF005A0-6095-4522-898B-BB64A806890B}"/>
    <cellStyle name="Normal 7 6 12 2 2 5" xfId="14775" xr:uid="{CA0D64A7-87C4-40FB-8E31-79D53531E706}"/>
    <cellStyle name="Normal 7 6 12 2 3" xfId="26126" xr:uid="{DE1761FF-B39A-4DEF-BB17-1AF5EDCE2CAB}"/>
    <cellStyle name="Normal 7 6 12 3" xfId="1471" xr:uid="{00000000-0005-0000-0000-000097070000}"/>
    <cellStyle name="Normal 7 6 12 3 2" xfId="4658" xr:uid="{97AB34FA-8022-4EDD-B4EE-6D0A8751C733}"/>
    <cellStyle name="Normal 7 6 12 3 2 2" xfId="4780" xr:uid="{1283EBFF-7AA6-4AF6-9F77-7BA3E62CC93D}"/>
    <cellStyle name="Normal 7 6 12 3 2 3" xfId="30350" xr:uid="{32EA88A3-08AC-49A9-88D9-78D4B3CF965A}"/>
    <cellStyle name="Normal 7 6 12 3 2 3 2" xfId="31490" xr:uid="{4E36D0A4-F1F3-4DA5-BD91-14C17BE12718}"/>
    <cellStyle name="Normal 7 6 12 3 2 4" xfId="31690" xr:uid="{4EB2BB40-362C-4EB4-A380-9BF8050F35EC}"/>
    <cellStyle name="Normal 7 6 12 3 3" xfId="22885" xr:uid="{EEFDE06D-FAD0-4B2C-B4EC-7A08AE158797}"/>
    <cellStyle name="Normal 7 6 12 4" xfId="2032" xr:uid="{00000000-0005-0000-0000-000098070000}"/>
    <cellStyle name="Normal 7 6 12 4 2" xfId="23740" xr:uid="{79817153-0D54-48A8-826F-2B970D536EE6}"/>
    <cellStyle name="Normal 7 6 12 4 2 2" xfId="26430" xr:uid="{C49203E7-1566-434F-BAE6-BF94EB7F9C20}"/>
    <cellStyle name="Normal 7 6 12 4 3" xfId="25191" xr:uid="{F061C7BC-0996-4741-82A0-31A69AC23C4A}"/>
    <cellStyle name="Normal 7 6 12 4 3 2" xfId="26654" xr:uid="{F87E6003-60F4-45AF-8490-D1CC2D385632}"/>
    <cellStyle name="Normal 7 6 12 4 4" xfId="26353" xr:uid="{FB10D5FA-D50A-43CE-A72A-FAB2CDEE87C7}"/>
    <cellStyle name="Normal 7 6 12 5" xfId="2154" xr:uid="{00000000-0005-0000-0000-000027030000}"/>
    <cellStyle name="Normal 7 6 12 5 2" xfId="4789" xr:uid="{41EDDE25-589E-426C-B333-2F90E7438841}"/>
    <cellStyle name="Normal 7 6 12 5 2 2" xfId="28350" xr:uid="{3EB7436E-C897-4D37-A74A-339AD61DBDE8}"/>
    <cellStyle name="Normal 7 6 12 5 3" xfId="30234" xr:uid="{83457AE9-53E7-4626-824E-8BAF1E027614}"/>
    <cellStyle name="Normal 7 6 12 5 3 2" xfId="30407" xr:uid="{BBED2A49-C521-4234-9A68-3423CCBF2CC3}"/>
    <cellStyle name="Normal 7 6 12 5 4" xfId="31574" xr:uid="{F51BCC98-4641-44BA-970F-92381F3BC744}"/>
    <cellStyle name="Normal 7 6 12 6" xfId="4107" xr:uid="{30A2C7AC-688D-49BA-80A4-9263C9BFA06B}"/>
    <cellStyle name="Normal 7 6 12 6 2" xfId="4759" xr:uid="{A9321574-1AD7-4B70-B5D3-A6DF307B9A1E}"/>
    <cellStyle name="Normal 7 6 12 6 3" xfId="30348" xr:uid="{92066A0A-D760-4CC8-B1AD-E90895EDD322}"/>
    <cellStyle name="Normal 7 6 12 6 3 2" xfId="30469" xr:uid="{F372F407-C5C1-421C-B0DA-539207397CF2}"/>
    <cellStyle name="Normal 7 6 12 6 4" xfId="31688" xr:uid="{AF9DAF71-AEF0-46C2-AF8D-5CD1CE61D7A8}"/>
    <cellStyle name="Normal 7 6 12 7" xfId="25332" xr:uid="{F7D8B81A-047F-48C6-A186-A40F67FBBC1A}"/>
    <cellStyle name="Normal 7 6 12 7 2" xfId="26409" xr:uid="{92E5298E-5151-4BC5-8530-0F8A55FB4F6C}"/>
    <cellStyle name="Normal 7 6 12 7 3" xfId="31157" xr:uid="{2374E897-A2DD-4365-809D-E07045FA949F}"/>
    <cellStyle name="Normal 7 6 13" xfId="1472" xr:uid="{00000000-0005-0000-0000-000099070000}"/>
    <cellStyle name="Normal 7 6 13 2" xfId="4599" xr:uid="{3B4DDB37-5983-43FF-ACEF-860659222593}"/>
    <cellStyle name="Normal 7 6 13 2 2" xfId="9370" xr:uid="{CDEC0402-8630-454A-8E5A-5AC7B33D7A9D}"/>
    <cellStyle name="Normal 7 6 13 2 2 2" xfId="29340" xr:uid="{1398F320-3620-46AB-8D56-93072B29C3C1}"/>
    <cellStyle name="Normal 7 6 13 2 2 3" xfId="19750" xr:uid="{C0A6EE25-B01C-4B52-BECC-E276B0C87655}"/>
    <cellStyle name="Normal 7 6 13 2 3" xfId="12203" xr:uid="{43D41024-C8FE-4C65-B95F-208F8619F646}"/>
    <cellStyle name="Normal 7 6 13 2 3 2" xfId="22583" xr:uid="{3DF9474A-F397-4E1D-8623-AA6FF160C46C}"/>
    <cellStyle name="Normal 7 6 13 2 4" xfId="25322" xr:uid="{98ECA508-CF63-41EA-B13E-B59CBA420D04}"/>
    <cellStyle name="Normal 7 6 13 2 5" xfId="16917" xr:uid="{0CB1D580-E7FB-4A27-9476-70C921428E95}"/>
    <cellStyle name="Normal 7 6 13 3" xfId="5478" xr:uid="{CE46A238-16DD-4E36-BA20-268E23F60FCA}"/>
    <cellStyle name="Normal 7 6 13 3 2" xfId="23512" xr:uid="{1BC609B7-6C52-437C-A2E9-194250405883}"/>
    <cellStyle name="Normal 7 6 13 3 3" xfId="27938" xr:uid="{F9065EAC-74DE-4D0F-8B98-36D70B44BF47}"/>
    <cellStyle name="Normal 7 6 13 3 4" xfId="14776" xr:uid="{73B0D313-E46F-4BB7-9250-4D30D966D483}"/>
    <cellStyle name="Normal 7 6 13 4" xfId="7229" xr:uid="{A57384AF-2504-4427-ACE1-93DE4EDA52C9}"/>
    <cellStyle name="Normal 7 6 13 4 2" xfId="24384" xr:uid="{B1C46D47-275D-425D-ADBB-E99F9000C558}"/>
    <cellStyle name="Normal 7 6 13 4 3" xfId="28696" xr:uid="{A229D5F5-BE03-4E55-8618-2F91B811C9DB}"/>
    <cellStyle name="Normal 7 6 13 4 4" xfId="17609" xr:uid="{EEBC38E0-0F65-4135-BD17-F4E424EC63C7}"/>
    <cellStyle name="Normal 7 6 13 5" xfId="10062" xr:uid="{AAACA06A-32C1-487F-8989-1B393794C0E5}"/>
    <cellStyle name="Normal 7 6 13 5 2" xfId="29464" xr:uid="{18463E07-0ECC-4E05-84C7-B841D4A96E41}"/>
    <cellStyle name="Normal 7 6 13 5 3" xfId="20442" xr:uid="{C83BDC38-E3E2-47CA-BF4C-1C4B25CD76BF}"/>
    <cellStyle name="Normal 7 6 13 6" xfId="25177" xr:uid="{23CC18F1-B5FD-43D3-ACE6-4D68C924481A}"/>
    <cellStyle name="Normal 7 6 13 7" xfId="14072"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4" xr:uid="{54A32A04-56ED-4AB1-B7BA-D2EE0846373E}"/>
    <cellStyle name="Normal 7 6 14 3 2 2" xfId="27603" xr:uid="{5CE32205-96EA-49E5-8C23-87FB17C255E3}"/>
    <cellStyle name="Normal 7 6 14 3 3" xfId="28621" xr:uid="{50B7BDC0-20CD-4F0E-861C-3C44806BB4F1}"/>
    <cellStyle name="Normal 7 6 14 3 4" xfId="30291" xr:uid="{FAC2BF2A-86D0-46D4-9C19-960A9118AE4A}"/>
    <cellStyle name="Normal 7 6 14 3 4 2" xfId="31434" xr:uid="{1A077638-1BB3-4622-90A7-D76601927321}"/>
    <cellStyle name="Normal 7 6 14 3 5" xfId="31631" xr:uid="{F015D07E-7A10-4562-9261-1F62D0680FB5}"/>
    <cellStyle name="Normal 7 6 14 4" xfId="28271" xr:uid="{76CFB33E-5912-4B74-BBBF-6DD865E37708}"/>
    <cellStyle name="Normal 7 6 15" xfId="2441" xr:uid="{00000000-0005-0000-0000-0000E4080000}"/>
    <cellStyle name="Normal 7 6 15 2" xfId="5735" xr:uid="{495C43A3-3574-42FB-866D-BB7B70A3AE84}"/>
    <cellStyle name="Normal 7 6 15 2 2" xfId="28256" xr:uid="{A7F5FD02-FE5F-4F52-9BDE-3CDFDEDF93F6}"/>
    <cellStyle name="Normal 7 6 15 2 3" xfId="15112" xr:uid="{A605DAC2-51E2-4793-85BE-FDF33844A779}"/>
    <cellStyle name="Normal 7 6 15 3" xfId="7565" xr:uid="{B1FBA154-3591-4765-849C-DC8A096E34E7}"/>
    <cellStyle name="Normal 7 6 15 3 2" xfId="17945" xr:uid="{95A63BD3-3AA5-4531-9C1F-2173606782E4}"/>
    <cellStyle name="Normal 7 6 15 4" xfId="10398" xr:uid="{F98C58F5-E2A2-46E9-A62C-89E1E7F78CB6}"/>
    <cellStyle name="Normal 7 6 15 4 2" xfId="20778" xr:uid="{6FF81C5F-5DE3-4A3F-B5BA-3A215ECF90ED}"/>
    <cellStyle name="Normal 7 6 15 5" xfId="23162" xr:uid="{10624513-C597-4EC4-8C9B-6ABB485F5B22}"/>
    <cellStyle name="Normal 7 6 15 6" xfId="12827" xr:uid="{D57B35CA-7752-4FA8-BF85-3846C00B7CF1}"/>
    <cellStyle name="Normal 7 6 16" xfId="2171" xr:uid="{00000000-0005-0000-0000-0000D7080000}"/>
    <cellStyle name="Normal 7 6 16 2" xfId="7297" xr:uid="{B69C3657-7ADD-440C-989D-222D5F260A6C}"/>
    <cellStyle name="Normal 7 6 16 2 2" xfId="28355" xr:uid="{D6C497BB-3960-49BA-854A-2D36942534BD}"/>
    <cellStyle name="Normal 7 6 16 2 3" xfId="17677" xr:uid="{3F943B67-BF68-46FE-8EDA-A84648BC5EE8}"/>
    <cellStyle name="Normal 7 6 16 3" xfId="10130" xr:uid="{255D5F4D-71A3-4CA9-A87C-1319BF01B770}"/>
    <cellStyle name="Normal 7 6 16 3 2" xfId="20510" xr:uid="{093DA020-9795-4CA2-889A-A189C62135C3}"/>
    <cellStyle name="Normal 7 6 16 4" xfId="24529" xr:uid="{EB3C2B4A-5266-490D-9B9B-69216121C96F}"/>
    <cellStyle name="Normal 7 6 16 5" xfId="14844" xr:uid="{889E0779-BA30-46AE-A624-D2769B733098}"/>
    <cellStyle name="Normal 7 6 17" xfId="2150" xr:uid="{00000000-0005-0000-0000-000023030000}"/>
    <cellStyle name="Normal 7 6 17 2" xfId="4751" xr:uid="{96FA94DC-ED9F-4AD7-A7E8-D4EAB8FFA409}"/>
    <cellStyle name="Normal 7 6 17 2 2" xfId="27348" xr:uid="{AA61CBCD-A41A-4F57-8D53-D196359313E1}"/>
    <cellStyle name="Normal 7 6 17 3" xfId="27001" xr:uid="{CF3F67CA-7171-40A7-8B27-2E3B488C6464}"/>
    <cellStyle name="Normal 7 6 17 4" xfId="30230" xr:uid="{22805842-D57A-4294-947D-0526512732D1}"/>
    <cellStyle name="Normal 7 6 17 4 2" xfId="31374" xr:uid="{3A52D4CE-12B1-451F-B61D-7FA7D4D520E5}"/>
    <cellStyle name="Normal 7 6 17 5" xfId="31570" xr:uid="{F2A4B6CE-C68B-42CC-9C27-3F458A1293BD}"/>
    <cellStyle name="Normal 7 6 18" xfId="4078" xr:uid="{0FEC4EED-31A4-4E9D-A539-4F81C2FE41D8}"/>
    <cellStyle name="Normal 7 6 18 2" xfId="4692" xr:uid="{BF19DB26-08D9-499A-A4F6-1D49D2A37102}"/>
    <cellStyle name="Normal 7 6 18 3" xfId="30344" xr:uid="{097B12CA-5FBD-4FCE-AC04-16616058D705}"/>
    <cellStyle name="Normal 7 6 18 3 2" xfId="31486" xr:uid="{FF36C13B-12D4-45EE-9BDA-D2A65682F0F4}"/>
    <cellStyle name="Normal 7 6 18 4" xfId="31684" xr:uid="{84FA38DB-E8D3-4A3F-894E-B6DF80BE9978}"/>
    <cellStyle name="Normal 7 6 19" xfId="24157" xr:uid="{0B50E127-6DDF-46B3-9CFD-D81FF9105BDA}"/>
    <cellStyle name="Normal 7 6 2" xfId="1475" xr:uid="{00000000-0005-0000-0000-00009C070000}"/>
    <cellStyle name="Normal 7 6 2 10" xfId="28661" xr:uid="{0B934B43-1FFE-4900-9038-D4630AE52971}"/>
    <cellStyle name="Normal 7 6 2 11" xfId="12425" xr:uid="{2CBCC447-7587-426D-ACC9-4DB969F5CB85}"/>
    <cellStyle name="Normal 7 6 2 2" xfId="1476" xr:uid="{00000000-0005-0000-0000-00009D070000}"/>
    <cellStyle name="Normal 7 6 2 2 2" xfId="1477" xr:uid="{00000000-0005-0000-0000-00009E070000}"/>
    <cellStyle name="Normal 7 6 2 2 2 10" xfId="29981" xr:uid="{04EAF5DC-CECD-4DF5-8341-46D11520E3B2}"/>
    <cellStyle name="Normal 7 6 2 2 2 2" xfId="1478" xr:uid="{00000000-0005-0000-0000-00009F070000}"/>
    <cellStyle name="Normal 7 6 2 2 2 2 2" xfId="3483" xr:uid="{00000000-0005-0000-0000-0000E9080000}"/>
    <cellStyle name="Normal 7 6 2 2 2 2 2 2" xfId="6537" xr:uid="{3C43956B-92BD-42AF-94BE-7873034E45CC}"/>
    <cellStyle name="Normal 7 6 2 2 2 2 2 2 2" xfId="27970" xr:uid="{2C749FF5-9938-4C6E-8B13-46B6B9A118DE}"/>
    <cellStyle name="Normal 7 6 2 2 2 2 2 2 3" xfId="16108" xr:uid="{2E6F8660-BB0A-44BB-8411-930BB6C75FE5}"/>
    <cellStyle name="Normal 7 6 2 2 2 2 2 3" xfId="8561" xr:uid="{2D4F33BD-E1F5-48A7-B377-7ECD0C2B92E7}"/>
    <cellStyle name="Normal 7 6 2 2 2 2 2 3 2" xfId="18941" xr:uid="{F5908889-B071-4103-B187-EB026C3E9830}"/>
    <cellStyle name="Normal 7 6 2 2 2 2 2 4" xfId="11394" xr:uid="{198D3C54-6DB1-4A1B-9407-0DF7C2AEC7A3}"/>
    <cellStyle name="Normal 7 6 2 2 2 2 2 4 2" xfId="21774" xr:uid="{633C6899-E9CE-4394-8B2D-E18E351F1D3E}"/>
    <cellStyle name="Normal 7 6 2 2 2 2 2 5" xfId="23960" xr:uid="{4E1EA9D4-EA7B-4C15-8C17-E4CCEA800507}"/>
    <cellStyle name="Normal 7 6 2 2 2 2 2 6" xfId="14074" xr:uid="{917D2B9E-EF24-48CE-8383-273F4C0A52F4}"/>
    <cellStyle name="Normal 7 6 2 2 2 2 3" xfId="4377" xr:uid="{D4997153-9B6F-4C01-BE23-261C435D3A09}"/>
    <cellStyle name="Normal 7 6 2 2 2 2 3 2" xfId="9148" xr:uid="{73921F97-1065-4407-9809-495CBAD68613}"/>
    <cellStyle name="Normal 7 6 2 2 2 2 3 2 2" xfId="29191" xr:uid="{91EB5C62-EBF0-4364-A59B-31E9A108C41D}"/>
    <cellStyle name="Normal 7 6 2 2 2 2 3 2 3" xfId="19528" xr:uid="{82AB5975-74DF-48AA-A235-1243C30AF6E3}"/>
    <cellStyle name="Normal 7 6 2 2 2 2 3 3" xfId="11981" xr:uid="{0973E22F-3FBD-4A8F-A200-C78C9B6F33BB}"/>
    <cellStyle name="Normal 7 6 2 2 2 2 3 3 2" xfId="22361" xr:uid="{AFD10173-F0B6-48A8-B1EE-63990D38F079}"/>
    <cellStyle name="Normal 7 6 2 2 2 2 3 4" xfId="24426" xr:uid="{E6D7019A-E718-45E4-AFE1-762534489854}"/>
    <cellStyle name="Normal 7 6 2 2 2 2 3 5" xfId="16695" xr:uid="{F733C953-EF2A-4647-8D0D-E83858C2CA8F}"/>
    <cellStyle name="Normal 7 6 2 2 2 2 4" xfId="5479" xr:uid="{8DE60161-2BB3-4693-B577-A20D4692DEE6}"/>
    <cellStyle name="Normal 7 6 2 2 2 2 4 2" xfId="27357" xr:uid="{ADA7C34E-C8D7-4230-BA87-C3C3B92F3FB3}"/>
    <cellStyle name="Normal 7 6 2 2 2 2 4 3" xfId="14777" xr:uid="{2DA40E8B-A8D0-4E42-830B-4975E2564D1D}"/>
    <cellStyle name="Normal 7 6 2 2 2 2 5" xfId="7230" xr:uid="{AD3D54A5-6FF3-41E4-9694-D1AF111A41E0}"/>
    <cellStyle name="Normal 7 6 2 2 2 2 5 2" xfId="17610" xr:uid="{5CED58A6-1C51-42F3-A14D-7733BB90C807}"/>
    <cellStyle name="Normal 7 6 2 2 2 2 6" xfId="10063" xr:uid="{30F6F61F-22B1-464B-B9AA-148D29C8E096}"/>
    <cellStyle name="Normal 7 6 2 2 2 2 6 2" xfId="20443" xr:uid="{B11F13BF-C2A2-4741-BD41-3B0CA0F60C47}"/>
    <cellStyle name="Normal 7 6 2 2 2 2 7" xfId="25238" xr:uid="{297D51F8-69E1-48CA-A6D4-16811EF48A4E}"/>
    <cellStyle name="Normal 7 6 2 2 2 2 8" xfId="13321" xr:uid="{7D0E37C6-3D86-4C1F-9001-C790F89B8C34}"/>
    <cellStyle name="Normal 7 6 2 2 2 3" xfId="3484" xr:uid="{00000000-0005-0000-0000-0000EA080000}"/>
    <cellStyle name="Normal 7 6 2 2 2 3 2" xfId="4600" xr:uid="{F7E77E51-AF70-477D-915D-5CFCE89872C9}"/>
    <cellStyle name="Normal 7 6 2 2 2 3 2 2" xfId="9371" xr:uid="{6B21FC2E-9F3C-4C23-A412-2B431DD3ECBF}"/>
    <cellStyle name="Normal 7 6 2 2 2 3 2 2 2" xfId="29341" xr:uid="{062C8278-7C0B-4592-AAF6-FAF7FD1824CF}"/>
    <cellStyle name="Normal 7 6 2 2 2 3 2 2 3" xfId="19751" xr:uid="{540803B5-EB63-4312-ABB0-07CDC1D1382B}"/>
    <cellStyle name="Normal 7 6 2 2 2 3 2 3" xfId="12204" xr:uid="{E1162E05-973F-43E3-A05B-36A698B81043}"/>
    <cellStyle name="Normal 7 6 2 2 2 3 2 3 2" xfId="22584" xr:uid="{DB5AFD22-FB56-4383-9283-BD1C5CCDAD02}"/>
    <cellStyle name="Normal 7 6 2 2 2 3 2 4" xfId="25644" xr:uid="{CD6A38B1-3877-49CE-9454-AA7495112144}"/>
    <cellStyle name="Normal 7 6 2 2 2 3 2 5" xfId="16918" xr:uid="{FB7A93D7-025A-431A-A577-50FB9725D6E0}"/>
    <cellStyle name="Normal 7 6 2 2 2 3 3" xfId="6538" xr:uid="{0E10CFB7-73A1-4A1D-A4DC-825547754653}"/>
    <cellStyle name="Normal 7 6 2 2 2 3 3 2" xfId="27718" xr:uid="{2E469244-C77B-4BD3-960A-CFAD5B5A5197}"/>
    <cellStyle name="Normal 7 6 2 2 2 3 3 3" xfId="16109" xr:uid="{20249134-12C7-42F4-AA3F-D689BFD52AC9}"/>
    <cellStyle name="Normal 7 6 2 2 2 3 4" xfId="8562" xr:uid="{19B320F8-C9DF-4C65-847F-6BD39620D6EA}"/>
    <cellStyle name="Normal 7 6 2 2 2 3 4 2" xfId="18942" xr:uid="{5CD72663-E027-4421-9CC7-289E793CFD77}"/>
    <cellStyle name="Normal 7 6 2 2 2 3 4 3" xfId="29855" xr:uid="{F5A0251C-89B3-4ED2-B453-D31D90B62909}"/>
    <cellStyle name="Normal 7 6 2 2 2 3 5" xfId="11395" xr:uid="{FAC59828-E1EB-4737-81CE-DE16F306EB80}"/>
    <cellStyle name="Normal 7 6 2 2 2 3 5 2" xfId="21775" xr:uid="{474D0F86-4834-490D-A723-2FBB179E9695}"/>
    <cellStyle name="Normal 7 6 2 2 2 3 6" xfId="25364" xr:uid="{0F583448-3F60-430D-9CCC-94406A5FEA53}"/>
    <cellStyle name="Normal 7 6 2 2 2 3 7" xfId="25682" xr:uid="{6BEFCE0B-27F9-42CB-B022-6CCAE86597D8}"/>
    <cellStyle name="Normal 7 6 2 2 2 3 8" xfId="14075" xr:uid="{9FD870AE-3489-4168-934F-1025B36A5561}"/>
    <cellStyle name="Normal 7 6 2 2 2 4" xfId="3482" xr:uid="{00000000-0005-0000-0000-0000EB080000}"/>
    <cellStyle name="Normal 7 6 2 2 2 4 2" xfId="6536" xr:uid="{2320380E-A1D5-49AB-8E4A-A47391D43B4B}"/>
    <cellStyle name="Normal 7 6 2 2 2 4 2 2" xfId="27319" xr:uid="{1A19FDD6-EB0B-4C8E-A246-77221CE44C0A}"/>
    <cellStyle name="Normal 7 6 2 2 2 4 2 3" xfId="16107" xr:uid="{45DEF5E9-4AF0-432D-8F89-6A7ADEDA0AF0}"/>
    <cellStyle name="Normal 7 6 2 2 2 4 3" xfId="8560" xr:uid="{0A133847-C4E7-43AD-8ACD-B4957DABDD78}"/>
    <cellStyle name="Normal 7 6 2 2 2 4 3 2" xfId="18940" xr:uid="{FCEC1B20-9B09-42E7-BD3A-2B8A7462B387}"/>
    <cellStyle name="Normal 7 6 2 2 2 4 4" xfId="11393" xr:uid="{AA87D188-B539-4C73-BD47-2E0C1D4213FB}"/>
    <cellStyle name="Normal 7 6 2 2 2 4 4 2" xfId="21773" xr:uid="{E374D47B-912C-4DA9-88B5-2B7D5300E3C8}"/>
    <cellStyle name="Normal 7 6 2 2 2 4 5" xfId="23670" xr:uid="{1761F923-A575-4080-9E2C-8E823506DC55}"/>
    <cellStyle name="Normal 7 6 2 2 2 4 6" xfId="14073" xr:uid="{22FCA1B1-9327-4628-9DC9-AFD8BE8D4685}"/>
    <cellStyle name="Normal 7 6 2 2 2 5" xfId="2651" xr:uid="{00000000-0005-0000-0000-0000EC080000}"/>
    <cellStyle name="Normal 7 6 2 2 2 5 2" xfId="5912" xr:uid="{04EDB135-DE1E-44A7-AFBC-FCA5C83F406B}"/>
    <cellStyle name="Normal 7 6 2 2 2 5 2 2" xfId="28280" xr:uid="{11CC99B3-A87C-4175-91A2-9C4672B38B5C}"/>
    <cellStyle name="Normal 7 6 2 2 2 5 2 3" xfId="15322" xr:uid="{86CBC41F-3252-4286-A051-4D6F9B4B9CC8}"/>
    <cellStyle name="Normal 7 6 2 2 2 5 3" xfId="7775" xr:uid="{628AE643-BC3E-4EEC-8727-E55DCDB2A884}"/>
    <cellStyle name="Normal 7 6 2 2 2 5 3 2" xfId="18155" xr:uid="{C4AEBD2D-8F2E-4C83-BE00-B39F03431BCC}"/>
    <cellStyle name="Normal 7 6 2 2 2 5 4" xfId="10608" xr:uid="{A9A8B79E-C40F-46BD-8F9E-67BE47AD219F}"/>
    <cellStyle name="Normal 7 6 2 2 2 5 4 2" xfId="20988" xr:uid="{BC6C5DBE-8C7C-47A5-8E02-7EEE113AAD58}"/>
    <cellStyle name="Normal 7 6 2 2 2 5 5" xfId="23780" xr:uid="{B69EE12D-5EBE-4254-9996-F147571C3F8A}"/>
    <cellStyle name="Normal 7 6 2 2 2 5 6" xfId="13050" xr:uid="{0F059C69-DC57-4447-848B-B885E4C1D202}"/>
    <cellStyle name="Normal 7 6 2 2 2 6" xfId="4108" xr:uid="{14AB8BEC-B9AC-4B4E-AB64-5487A5CF4C35}"/>
    <cellStyle name="Normal 7 6 2 2 2 7" xfId="25094" xr:uid="{2DD6EE98-696C-462E-BCC5-900432B06F90}"/>
    <cellStyle name="Normal 7 6 2 2 2 7 2" xfId="29682" xr:uid="{9C6F49DB-D23B-4106-9F39-763D45CC4D93}"/>
    <cellStyle name="Normal 7 6 2 2 2 7 2 2" xfId="31155" xr:uid="{319D062E-984D-495E-A6B1-EDF1A68F4600}"/>
    <cellStyle name="Normal 7 6 2 2 2 8" xfId="29670" xr:uid="{A6916481-21A3-435F-B144-A91FBB42ED2B}"/>
    <cellStyle name="Normal 7 6 2 2 2 9" xfId="29836" xr:uid="{9D9C830E-9D27-4D5D-A596-7040B62EB861}"/>
    <cellStyle name="Normal 7 6 2 2 3" xfId="1479" xr:uid="{00000000-0005-0000-0000-0000A0070000}"/>
    <cellStyle name="Normal 7 6 2 2 3 2" xfId="3485" xr:uid="{00000000-0005-0000-0000-0000EE080000}"/>
    <cellStyle name="Normal 7 6 2 2 3 2 2" xfId="6539" xr:uid="{FF18CD6A-4F26-4260-80A0-2005F66843B1}"/>
    <cellStyle name="Normal 7 6 2 2 3 2 2 2" xfId="28383" xr:uid="{07ECBAA9-9252-4872-A60C-A39FAE87088B}"/>
    <cellStyle name="Normal 7 6 2 2 3 2 2 3" xfId="16110" xr:uid="{6D800536-7678-4839-A8DC-19931B69DAFF}"/>
    <cellStyle name="Normal 7 6 2 2 3 2 3" xfId="8563" xr:uid="{A1BAE006-68DD-4C66-A71D-005340E3CC91}"/>
    <cellStyle name="Normal 7 6 2 2 3 2 3 2" xfId="18943" xr:uid="{E4D20621-0EB1-4163-B085-EFFE44787647}"/>
    <cellStyle name="Normal 7 6 2 2 3 2 4" xfId="11396" xr:uid="{EF40E55E-F2FD-46FF-A2A3-F2C8962B2EC8}"/>
    <cellStyle name="Normal 7 6 2 2 3 2 4 2" xfId="21776" xr:uid="{ADA49CD4-49EE-469A-AD60-21774BDCB933}"/>
    <cellStyle name="Normal 7 6 2 2 3 2 5" xfId="23481" xr:uid="{4DF0783F-7C7F-4C4C-82E0-206F0EAEE840}"/>
    <cellStyle name="Normal 7 6 2 2 3 2 6" xfId="14076" xr:uid="{16A9736A-144E-4928-9AF6-4EFDD1065295}"/>
    <cellStyle name="Normal 7 6 2 2 3 3" xfId="2843" xr:uid="{00000000-0005-0000-0000-0000ED080000}"/>
    <cellStyle name="Normal 7 6 2 2 3 3 2" xfId="7964" xr:uid="{7249D37C-1CE1-44C4-AB44-0C06094481CB}"/>
    <cellStyle name="Normal 7 6 2 2 3 3 2 2" xfId="26586" xr:uid="{4936CB13-CFAD-4C01-B8A0-C873FE6357D9}"/>
    <cellStyle name="Normal 7 6 2 2 3 3 2 3" xfId="18344" xr:uid="{767D9DE3-8BA8-4ECE-8DDF-A5DE470B5A45}"/>
    <cellStyle name="Normal 7 6 2 2 3 3 3" xfId="10797" xr:uid="{1384BC0E-AF6C-4966-8D47-C417BF01370D}"/>
    <cellStyle name="Normal 7 6 2 2 3 3 3 2" xfId="21177" xr:uid="{9ABF4405-E1F5-42AA-8EE4-047FB517FF60}"/>
    <cellStyle name="Normal 7 6 2 2 3 3 4" xfId="23157" xr:uid="{45CB43B7-725A-457E-BE64-9BA44477EA48}"/>
    <cellStyle name="Normal 7 6 2 2 3 3 5" xfId="15511" xr:uid="{B4B0CDB4-80E8-43B1-832A-7E27644129C5}"/>
    <cellStyle name="Normal 7 6 2 2 3 4" xfId="3804" xr:uid="{28B2792A-E4C2-42BA-AC1C-BAFBCE227706}"/>
    <cellStyle name="Normal 7 6 2 2 3 4 2" xfId="8639" xr:uid="{78F59A9D-589F-4C8B-9D37-7FAF077F9C38}"/>
    <cellStyle name="Normal 7 6 2 2 3 4 2 2" xfId="19019" xr:uid="{3A43083D-68EB-4073-BB41-542ACCDC4DD5}"/>
    <cellStyle name="Normal 7 6 2 2 3 4 3" xfId="11472" xr:uid="{77914C42-79A0-45E7-A6D5-C13A38D0FBFB}"/>
    <cellStyle name="Normal 7 6 2 2 3 4 3 2" xfId="21852" xr:uid="{6469B20A-8342-4E19-8943-E9F35BF15376}"/>
    <cellStyle name="Normal 7 6 2 2 3 4 4" xfId="27421" xr:uid="{F1090F80-B0C1-46E5-B080-330F0302A84D}"/>
    <cellStyle name="Normal 7 6 2 2 3 4 5" xfId="16186" xr:uid="{13904CB8-1769-410C-A745-D63646D406DF}"/>
    <cellStyle name="Normal 7 6 2 2 3 5" xfId="5480" xr:uid="{049B8662-1A99-4A8B-A424-009D4B14D026}"/>
    <cellStyle name="Normal 7 6 2 2 3 5 2" xfId="14778" xr:uid="{0AB0EF44-AADF-4F49-92B0-4065F856268C}"/>
    <cellStyle name="Normal 7 6 2 2 3 6" xfId="7231" xr:uid="{1FC6158B-B2CD-42C7-B621-C330C4EAC1A0}"/>
    <cellStyle name="Normal 7 6 2 2 3 6 2" xfId="17611" xr:uid="{68EE18A3-D37E-42DA-9C03-37DC158E6A58}"/>
    <cellStyle name="Normal 7 6 2 2 3 7" xfId="10064" xr:uid="{F7111006-E276-435A-93CD-33A3271CCB09}"/>
    <cellStyle name="Normal 7 6 2 2 3 7 2" xfId="20444" xr:uid="{0412B25D-50C0-4063-9B20-08869A45F482}"/>
    <cellStyle name="Normal 7 6 2 2 3 8" xfId="24087" xr:uid="{E2C51115-D68E-431A-8B6A-FB0455416D5A}"/>
    <cellStyle name="Normal 7 6 2 2 3 9" xfId="13322"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2" xr:uid="{4D3D6C70-B861-4573-814D-03A56D0F782A}"/>
    <cellStyle name="Normal 7 6 2 2 5 2 2 2" xfId="19752" xr:uid="{17D1EA00-D755-4FB7-89C1-504E5DBF8B1B}"/>
    <cellStyle name="Normal 7 6 2 2 5 2 3" xfId="12205" xr:uid="{97C9921C-C018-44E5-8721-8F39A9FF8C06}"/>
    <cellStyle name="Normal 7 6 2 2 5 2 3 2" xfId="22585" xr:uid="{69B2F764-A1F2-4BE8-AF28-B9F55204C887}"/>
    <cellStyle name="Normal 7 6 2 2 5 2 4" xfId="26735" xr:uid="{934F4AF8-BE69-4D83-8C74-1814C6B5140D}"/>
    <cellStyle name="Normal 7 6 2 2 5 2 5" xfId="16919" xr:uid="{040E12F0-1115-44F0-B8BF-02F016E01AB1}"/>
    <cellStyle name="Normal 7 6 2 2 5 3" xfId="6540" xr:uid="{61CB24AD-EF4B-4C70-8A05-E1ED25D7E49E}"/>
    <cellStyle name="Normal 7 6 2 2 5 3 2" xfId="16111" xr:uid="{D929F99D-2176-487F-9CC7-C2BD318A8A3C}"/>
    <cellStyle name="Normal 7 6 2 2 5 4" xfId="8564" xr:uid="{1B046643-6896-4EBD-A8BC-F4FE2D2C7ED5}"/>
    <cellStyle name="Normal 7 6 2 2 5 4 2" xfId="18944" xr:uid="{D8EEE973-8CA6-4140-90F5-0B6F16E7D485}"/>
    <cellStyle name="Normal 7 6 2 2 5 5" xfId="11397" xr:uid="{8A9DBD6E-90C5-4E9B-99D1-92A6BAC7FB19}"/>
    <cellStyle name="Normal 7 6 2 2 5 5 2" xfId="21777" xr:uid="{5BF316AA-94AB-4134-8F00-A333BEFF6EE0}"/>
    <cellStyle name="Normal 7 6 2 2 5 6" xfId="24561" xr:uid="{3E76B5FF-1B9A-4161-87A4-751D4B3E9752}"/>
    <cellStyle name="Normal 7 6 2 2 5 7" xfId="14077" xr:uid="{4DDD2D37-CA5D-497E-BC0D-7E552FC39117}"/>
    <cellStyle name="Normal 7 6 2 2 6" xfId="2560" xr:uid="{00000000-0005-0000-0000-0000F1080000}"/>
    <cellStyle name="Normal 7 6 2 2 6 2" xfId="5829" xr:uid="{B66FAA02-2061-4C28-94CA-12E640BE358B}"/>
    <cellStyle name="Normal 7 6 2 2 6 2 2" xfId="28671" xr:uid="{B0FFD673-EFD7-4AF0-A637-F37D84DBAEDF}"/>
    <cellStyle name="Normal 7 6 2 2 6 2 3" xfId="15231" xr:uid="{9DFBBEA0-13F0-460E-A223-45BA0E6D6AA1}"/>
    <cellStyle name="Normal 7 6 2 2 6 3" xfId="7684" xr:uid="{63FA4D9A-472C-4BCB-9C4D-EBF0C0779232}"/>
    <cellStyle name="Normal 7 6 2 2 6 3 2" xfId="18064" xr:uid="{AA1276C8-F94F-4E02-9918-E5158BBD146E}"/>
    <cellStyle name="Normal 7 6 2 2 6 4" xfId="10517" xr:uid="{39AA716C-C051-4882-8AB7-1A507ADBEE45}"/>
    <cellStyle name="Normal 7 6 2 2 6 4 2" xfId="20897" xr:uid="{6A7A902D-7399-4B15-ADA7-3A63D562E9E1}"/>
    <cellStyle name="Normal 7 6 2 2 6 5" xfId="23878" xr:uid="{B97EB2A7-DC6C-47FB-9D73-FFC054BBD131}"/>
    <cellStyle name="Normal 7 6 2 2 6 6" xfId="12947" xr:uid="{5C138EAE-DEA9-4AD5-A5FC-91C0DB1C2EFB}"/>
    <cellStyle name="Normal 7 6 2 2 7" xfId="2254" xr:uid="{00000000-0005-0000-0000-0000E6080000}"/>
    <cellStyle name="Normal 7 6 2 2 7 2" xfId="7380" xr:uid="{FF82BE85-CF7E-4D30-9509-E49B9532792C}"/>
    <cellStyle name="Normal 7 6 2 2 7 2 2" xfId="17760" xr:uid="{757A19E5-54D2-47FB-9AAD-B0C917D4B4BB}"/>
    <cellStyle name="Normal 7 6 2 2 7 3" xfId="10213" xr:uid="{9E5C0D3E-2C0D-4C99-8AC6-38661FC76CAE}"/>
    <cellStyle name="Normal 7 6 2 2 7 3 2" xfId="20593" xr:uid="{E32D5685-E2FB-49A1-A380-BF6348883FF4}"/>
    <cellStyle name="Normal 7 6 2 2 7 4" xfId="22861" xr:uid="{1D27C0B9-DB74-48FE-AB51-476EA2630360}"/>
    <cellStyle name="Normal 7 6 2 2 7 5" xfId="14927" xr:uid="{1AE6BEDE-C5EE-45E3-B1A0-392B2C209929}"/>
    <cellStyle name="Normal 7 6 2 2 8" xfId="23547" xr:uid="{C5CE898B-5079-473C-B569-1516EB8A0480}"/>
    <cellStyle name="Normal 7 6 2 2 9" xfId="12485" xr:uid="{39F8E732-094A-4460-B449-9D1468C045E8}"/>
    <cellStyle name="Normal 7 6 2 3" xfId="1480" xr:uid="{00000000-0005-0000-0000-0000A1070000}"/>
    <cellStyle name="Normal 7 6 2 3 10" xfId="10065" xr:uid="{1E1A3F6E-F969-4BAE-9F6F-3AA572EF8B3A}"/>
    <cellStyle name="Normal 7 6 2 3 10 2" xfId="20445" xr:uid="{256AC34C-FBD0-4F27-88CC-FEFDC0ABDECA}"/>
    <cellStyle name="Normal 7 6 2 3 11" xfId="25392" xr:uid="{167A9EED-2DEA-4CC9-B832-6DB0C5C99144}"/>
    <cellStyle name="Normal 7 6 2 3 12" xfId="12643" xr:uid="{E8BC95D7-541E-43E5-A0AF-7043290B7F2A}"/>
    <cellStyle name="Normal 7 6 2 3 2" xfId="2425" xr:uid="{00000000-0005-0000-0000-0000F3080000}"/>
    <cellStyle name="Normal 7 6 2 3 2 2" xfId="3487" xr:uid="{00000000-0005-0000-0000-0000F4080000}"/>
    <cellStyle name="Normal 7 6 2 3 2 2 2" xfId="6541" xr:uid="{2ED177E0-8D34-47F6-A550-BB54CD807983}"/>
    <cellStyle name="Normal 7 6 2 3 2 2 2 2" xfId="27735" xr:uid="{7B4B4AD0-D389-448D-9CF1-2C7A12CFAB15}"/>
    <cellStyle name="Normal 7 6 2 3 2 2 2 3" xfId="27485" xr:uid="{974FFAAC-0323-4FC9-A221-BF7EAC317557}"/>
    <cellStyle name="Normal 7 6 2 3 2 2 2 4" xfId="16112" xr:uid="{943B722A-1B6D-485C-BE3E-606506E530D2}"/>
    <cellStyle name="Normal 7 6 2 3 2 2 3" xfId="8565" xr:uid="{FA3BE7CA-8711-46A0-ACF0-5961A05AB851}"/>
    <cellStyle name="Normal 7 6 2 3 2 2 3 2" xfId="28948" xr:uid="{A37E3316-1CDF-4325-9EA6-9E73D2DB4680}"/>
    <cellStyle name="Normal 7 6 2 3 2 2 3 3" xfId="18945" xr:uid="{DF22B7A1-C024-4378-99DA-6E0A161155FE}"/>
    <cellStyle name="Normal 7 6 2 3 2 2 4" xfId="11398" xr:uid="{5880DDF9-8A56-4C4D-9CD8-7088981D7E9F}"/>
    <cellStyle name="Normal 7 6 2 3 2 2 4 2" xfId="21778" xr:uid="{4CB6013D-D85D-4607-B82A-4F2B066B2D34}"/>
    <cellStyle name="Normal 7 6 2 3 2 2 5" xfId="24796" xr:uid="{3EA3BD21-3DB5-4AE3-BB45-0A9CADD59DC2}"/>
    <cellStyle name="Normal 7 6 2 3 2 2 6" xfId="14078" xr:uid="{CC47A00B-1AB7-464B-A96F-1B0D14F90019}"/>
    <cellStyle name="Normal 7 6 2 3 2 3" xfId="2844" xr:uid="{00000000-0005-0000-0000-0000F5080000}"/>
    <cellStyle name="Normal 7 6 2 3 2 3 2" xfId="6057" xr:uid="{28B2E169-D7C2-4667-819D-0471C974F8D7}"/>
    <cellStyle name="Normal 7 6 2 3 2 3 2 2" xfId="26560" xr:uid="{74A0F5AF-D0CB-49BF-8753-E75A9FB067B3}"/>
    <cellStyle name="Normal 7 6 2 3 2 3 2 3" xfId="15512" xr:uid="{11978ACD-762B-44EB-A880-BC19191F914D}"/>
    <cellStyle name="Normal 7 6 2 3 2 3 3" xfId="7965" xr:uid="{B0545A4D-8699-4CA2-B39E-1B70F4A32311}"/>
    <cellStyle name="Normal 7 6 2 3 2 3 3 2" xfId="18345" xr:uid="{0DA7AE16-5A69-446A-A742-5D1BA50817CC}"/>
    <cellStyle name="Normal 7 6 2 3 2 3 4" xfId="10798" xr:uid="{A22CF988-77B7-483B-B476-BEAFAE84D019}"/>
    <cellStyle name="Normal 7 6 2 3 2 3 4 2" xfId="21178" xr:uid="{52400798-466A-47CC-86FE-E125E28CA297}"/>
    <cellStyle name="Normal 7 6 2 3 2 3 5" xfId="23175" xr:uid="{CF5192CA-0014-421A-99D0-F4FCC99E05C3}"/>
    <cellStyle name="Normal 7 6 2 3 2 3 6" xfId="13323" xr:uid="{613B7118-BE5A-48C6-B989-DE44F6BDA5DE}"/>
    <cellStyle name="Normal 7 6 2 3 2 4" xfId="4227" xr:uid="{4C5857AD-234B-4557-ADE5-B8289ADFA87B}"/>
    <cellStyle name="Normal 7 6 2 3 2 4 2" xfId="8998" xr:uid="{CB3B5041-B31D-497A-9D0B-64FC5C0E3A11}"/>
    <cellStyle name="Normal 7 6 2 3 2 4 2 2" xfId="19378" xr:uid="{60104DF8-912C-4105-A482-48B17DE8EA36}"/>
    <cellStyle name="Normal 7 6 2 3 2 4 3" xfId="11831" xr:uid="{2A4BF771-42B9-4F8D-B0E4-FB6E90789D39}"/>
    <cellStyle name="Normal 7 6 2 3 2 4 3 2" xfId="22211" xr:uid="{180518FC-28E0-4F1D-B9E9-975CB149259E}"/>
    <cellStyle name="Normal 7 6 2 3 2 4 4" xfId="23190" xr:uid="{DF7D4F32-EB8C-4BB1-AF49-8F4DEC3925B3}"/>
    <cellStyle name="Normal 7 6 2 3 2 4 5" xfId="16545" xr:uid="{16983FF2-37E5-4C2D-9694-40C4B52EDD4E}"/>
    <cellStyle name="Normal 7 6 2 3 2 5" xfId="5724" xr:uid="{CEE0CD0B-5F26-4751-88D7-0A0E532635CB}"/>
    <cellStyle name="Normal 7 6 2 3 2 5 2" xfId="15098" xr:uid="{C6DBCB33-7F20-48A6-9F48-D85BE71DD538}"/>
    <cellStyle name="Normal 7 6 2 3 2 6" xfId="7551" xr:uid="{189EF68A-E256-4796-89AE-AC0F3FAF7D8E}"/>
    <cellStyle name="Normal 7 6 2 3 2 6 2" xfId="17931" xr:uid="{43FB66C0-390C-4279-B678-C9FDF62130EE}"/>
    <cellStyle name="Normal 7 6 2 3 2 7" xfId="10384" xr:uid="{DBB79F94-F3C9-4812-B61F-AFDCD4D42AF7}"/>
    <cellStyle name="Normal 7 6 2 3 2 7 2" xfId="20764" xr:uid="{3C339B12-A6EB-4E4B-8738-0FBB837DE6F7}"/>
    <cellStyle name="Normal 7 6 2 3 2 8" xfId="23596" xr:uid="{46362229-43AB-4867-8795-752F1117C320}"/>
    <cellStyle name="Normal 7 6 2 3 2 9" xfId="12801" xr:uid="{00811522-1434-49F0-9892-C89467140CF9}"/>
    <cellStyle name="Normal 7 6 2 3 3" xfId="3488" xr:uid="{00000000-0005-0000-0000-0000F6080000}"/>
    <cellStyle name="Normal 7 6 2 3 3 2" xfId="4602" xr:uid="{4517D012-AB3F-4A50-A0AE-6DC9C9AABA35}"/>
    <cellStyle name="Normal 7 6 2 3 3 2 2" xfId="9373" xr:uid="{C788363A-D2D0-4902-9FC0-2B01B7C53F29}"/>
    <cellStyle name="Normal 7 6 2 3 3 2 2 2" xfId="29342" xr:uid="{F7D3D6A1-47D2-48DF-964B-7A00284DE874}"/>
    <cellStyle name="Normal 7 6 2 3 3 2 2 3" xfId="19753" xr:uid="{2595AF05-3149-411D-B2A3-9AB2965C3326}"/>
    <cellStyle name="Normal 7 6 2 3 3 2 3" xfId="12206" xr:uid="{8306838D-A175-48DF-9E22-7CCECC7A46AF}"/>
    <cellStyle name="Normal 7 6 2 3 3 2 3 2" xfId="22586" xr:uid="{666A7408-14DC-4E23-BF53-D70A7F51D1CC}"/>
    <cellStyle name="Normal 7 6 2 3 3 2 4" xfId="23844" xr:uid="{E19D32D2-28B6-4847-815D-8D68D928324E}"/>
    <cellStyle name="Normal 7 6 2 3 3 2 5" xfId="16920" xr:uid="{1F763406-0259-44E6-8D78-7596465B723C}"/>
    <cellStyle name="Normal 7 6 2 3 3 3" xfId="6542" xr:uid="{935A2752-8B7F-4C6A-BF5C-9EDD067E1A9A}"/>
    <cellStyle name="Normal 7 6 2 3 3 3 2" xfId="26796" xr:uid="{88148196-7D1B-4249-9D88-AFD134F9481F}"/>
    <cellStyle name="Normal 7 6 2 3 3 3 3" xfId="16113" xr:uid="{5C68F48B-039B-4724-A7FE-555E7C0A0FE3}"/>
    <cellStyle name="Normal 7 6 2 3 3 4" xfId="8566" xr:uid="{A34AC5BC-0734-4227-9483-F63AE9FA58A4}"/>
    <cellStyle name="Normal 7 6 2 3 3 4 2" xfId="18946" xr:uid="{DA7AF1A6-8AED-419E-8558-7AA2EF1EDAAE}"/>
    <cellStyle name="Normal 7 6 2 3 3 5" xfId="11399" xr:uid="{ADA725C3-BAC9-4DE8-B058-DE956EBE7BD5}"/>
    <cellStyle name="Normal 7 6 2 3 3 5 2" xfId="21779" xr:uid="{106E1BA2-A679-4A52-8A91-C8AD22D52F32}"/>
    <cellStyle name="Normal 7 6 2 3 3 6" xfId="23951" xr:uid="{3DF65DFE-68C1-4814-B5DB-D46D28CCC849}"/>
    <cellStyle name="Normal 7 6 2 3 3 7" xfId="14079" xr:uid="{2AAC3EB0-648E-4039-A54B-70CFFB60586E}"/>
    <cellStyle name="Normal 7 6 2 3 4" xfId="3000" xr:uid="{00000000-0005-0000-0000-0000F7080000}"/>
    <cellStyle name="Normal 7 6 2 3 4 2" xfId="6148" xr:uid="{8CE6BF8B-0E9F-4452-84EA-E1F3441688C5}"/>
    <cellStyle name="Normal 7 6 2 3 4 2 2" xfId="26410" xr:uid="{58070C94-302A-4FED-9388-BC7FD3B37CC0}"/>
    <cellStyle name="Normal 7 6 2 3 4 2 3" xfId="15626" xr:uid="{0C47AA3F-AB24-4930-9F11-72E8E2853579}"/>
    <cellStyle name="Normal 7 6 2 3 4 3" xfId="8079" xr:uid="{DE95BD2A-6FEC-43D3-99B0-B0875EAAA115}"/>
    <cellStyle name="Normal 7 6 2 3 4 3 2" xfId="18459" xr:uid="{ED7BAE7D-93BA-4869-9024-02B2F0BF21BA}"/>
    <cellStyle name="Normal 7 6 2 3 4 4" xfId="10912" xr:uid="{B17E3A17-CCA1-40F8-B55A-5C7F6649D437}"/>
    <cellStyle name="Normal 7 6 2 3 4 4 2" xfId="21292" xr:uid="{E8854CB8-4A7B-42B7-B6C5-59EAF2B0AF74}"/>
    <cellStyle name="Normal 7 6 2 3 4 5" xfId="24931" xr:uid="{CD25090A-1621-41C6-A210-0964DFF056A3}"/>
    <cellStyle name="Normal 7 6 2 3 4 6" xfId="13499" xr:uid="{FBD1A3F5-66E5-42B8-A13E-5BBCC43129D9}"/>
    <cellStyle name="Normal 7 6 2 3 5" xfId="2603" xr:uid="{00000000-0005-0000-0000-0000F8080000}"/>
    <cellStyle name="Normal 7 6 2 3 5 2" xfId="5867" xr:uid="{68540AEA-0E8E-4490-B917-D8E157903F73}"/>
    <cellStyle name="Normal 7 6 2 3 5 2 2" xfId="25872" xr:uid="{99D1D200-427F-4337-BF8F-46411779011E}"/>
    <cellStyle name="Normal 7 6 2 3 5 2 3" xfId="15274" xr:uid="{7B3CE3F2-FBE3-4F86-B53B-87E78ECF1E4D}"/>
    <cellStyle name="Normal 7 6 2 3 5 3" xfId="7727" xr:uid="{46B538C4-698E-407A-A73A-E6508947368F}"/>
    <cellStyle name="Normal 7 6 2 3 5 3 2" xfId="18107" xr:uid="{8C020935-67DA-4919-8F95-EE48A1028C02}"/>
    <cellStyle name="Normal 7 6 2 3 5 4" xfId="10560" xr:uid="{A7DF25E5-D097-4AB6-8A00-5C02D02AC826}"/>
    <cellStyle name="Normal 7 6 2 3 5 4 2" xfId="20940" xr:uid="{31A32AC7-551F-4906-BAB2-3B442B016CFC}"/>
    <cellStyle name="Normal 7 6 2 3 5 5" xfId="22925" xr:uid="{DCFA66F2-A4CC-4D03-88FA-4D2DEDA2B454}"/>
    <cellStyle name="Normal 7 6 2 3 5 6" xfId="12990" xr:uid="{F0E67ACF-9FBC-40E0-A18F-2E957BAD3AC0}"/>
    <cellStyle name="Normal 7 6 2 3 6" xfId="2410" xr:uid="{00000000-0005-0000-0000-0000F2080000}"/>
    <cellStyle name="Normal 7 6 2 3 6 2" xfId="7536" xr:uid="{78E3D2FD-30E3-475C-A30E-3B2F53C80C2E}"/>
    <cellStyle name="Normal 7 6 2 3 6 2 2" xfId="17916" xr:uid="{81BE1BC3-C79A-4BCB-A37E-0F1B6A11141F}"/>
    <cellStyle name="Normal 7 6 2 3 6 3" xfId="10369" xr:uid="{BC48B4BF-DD1D-4F5D-8422-249DC6A0F923}"/>
    <cellStyle name="Normal 7 6 2 3 6 3 2" xfId="20749" xr:uid="{186FE3F9-E38C-4563-937D-AF0E6A552712}"/>
    <cellStyle name="Normal 7 6 2 3 6 4" xfId="25439" xr:uid="{FEDB20F1-CD1B-4AB9-9D41-85153BDA663B}"/>
    <cellStyle name="Normal 7 6 2 3 6 5" xfId="15083" xr:uid="{94E2F247-9332-4E0E-A9F1-EE55A5533C72}"/>
    <cellStyle name="Normal 7 6 2 3 7" xfId="4081" xr:uid="{A6B066F1-DD96-4C23-A370-41D05A534855}"/>
    <cellStyle name="Normal 7 6 2 3 7 2" xfId="8858" xr:uid="{667C695F-D196-43B0-9454-E2BEAC50E32B}"/>
    <cellStyle name="Normal 7 6 2 3 7 2 2" xfId="19238" xr:uid="{58A1C407-A8BF-4947-968E-83CFCDF6891D}"/>
    <cellStyle name="Normal 7 6 2 3 7 3" xfId="11691" xr:uid="{D348FA38-632B-4CDE-8A66-F8DC1E6E7289}"/>
    <cellStyle name="Normal 7 6 2 3 7 3 2" xfId="22071" xr:uid="{860FD70A-BDAB-4B4D-84BD-620614E8FCD7}"/>
    <cellStyle name="Normal 7 6 2 3 7 4" xfId="16405" xr:uid="{95D5832A-9277-429F-AC12-EB7E130781B2}"/>
    <cellStyle name="Normal 7 6 2 3 8" xfId="5481" xr:uid="{7A635B9E-6B33-46CF-BC6A-D7E5668F196F}"/>
    <cellStyle name="Normal 7 6 2 3 8 2" xfId="14779" xr:uid="{A9FE8C30-9E0C-4D99-BCA5-24D0BB0B4012}"/>
    <cellStyle name="Normal 7 6 2 3 9" xfId="7232" xr:uid="{69B6C9D1-4B47-4FD4-9E52-B740DF431ACF}"/>
    <cellStyle name="Normal 7 6 2 3 9 2" xfId="17612" xr:uid="{B773A3F7-250A-44AB-B434-737FFFE34FD5}"/>
    <cellStyle name="Normal 7 6 2 4" xfId="1481" xr:uid="{00000000-0005-0000-0000-0000A2070000}"/>
    <cellStyle name="Normal 7 6 2 4 2" xfId="1482" xr:uid="{00000000-0005-0000-0000-0000A3070000}"/>
    <cellStyle name="Normal 7 6 2 4 2 2" xfId="7233" xr:uid="{6E122A99-0A2B-481E-941E-1A629EFDA561}"/>
    <cellStyle name="Normal 7 6 2 4 2 2 2" xfId="28572" xr:uid="{83729F6A-F6F6-4A57-98C1-F05D08D6747E}"/>
    <cellStyle name="Normal 7 6 2 4 2 2 3" xfId="28471" xr:uid="{B2F2DA54-1103-42A2-9A7C-76FB970A49FC}"/>
    <cellStyle name="Normal 7 6 2 4 2 2 4" xfId="17613" xr:uid="{D3ADCC34-AB49-487F-8203-E8A8E112658B}"/>
    <cellStyle name="Normal 7 6 2 4 2 3" xfId="10066" xr:uid="{CEDBC37A-7193-45AF-A6B6-FCA2810ED39C}"/>
    <cellStyle name="Normal 7 6 2 4 2 3 2" xfId="29465" xr:uid="{2956D692-3D13-45A4-A872-ED62089834FD}"/>
    <cellStyle name="Normal 7 6 2 4 2 3 3" xfId="20446" xr:uid="{6A1C4D72-F17D-4E46-9A7F-286D12EE63B6}"/>
    <cellStyle name="Normal 7 6 2 4 2 4" xfId="22634" xr:uid="{4D6831AF-81DC-4B28-8CFE-4A01A6C21AFC}"/>
    <cellStyle name="Normal 7 6 2 4 2 5" xfId="14780" xr:uid="{724AB0AE-DCBD-447A-9A5F-559E64BBAC60}"/>
    <cellStyle name="Normal 7 6 2 4 3" xfId="27383" xr:uid="{FA1FF1D9-E270-4A7D-A943-E427F0729186}"/>
    <cellStyle name="Normal 7 6 2 4 4" xfId="27361" xr:uid="{5E3A2284-2B4C-4BE2-948C-47C09382975B}"/>
    <cellStyle name="Normal 7 6 2 5" xfId="1483" xr:uid="{00000000-0005-0000-0000-0000A4070000}"/>
    <cellStyle name="Normal 7 6 2 5 2" xfId="4603" xr:uid="{12B5E42F-D790-45DA-9D1D-5C233CD01BAE}"/>
    <cellStyle name="Normal 7 6 2 5 2 2" xfId="9374" xr:uid="{2F3F45FC-EC56-4E7D-93DD-DA14367C6125}"/>
    <cellStyle name="Normal 7 6 2 5 2 2 2" xfId="29343" xr:uid="{19A9BD2C-7CD5-4F36-819D-FCF0DCCAC26D}"/>
    <cellStyle name="Normal 7 6 2 5 2 2 3" xfId="19754" xr:uid="{6D73268A-E381-41BB-9B34-46954B025484}"/>
    <cellStyle name="Normal 7 6 2 5 2 3" xfId="12207" xr:uid="{B541EE0C-4218-421C-9358-C9821E1A6070}"/>
    <cellStyle name="Normal 7 6 2 5 2 3 2" xfId="22587" xr:uid="{012FB8A7-B699-401A-B4CF-B396529CC047}"/>
    <cellStyle name="Normal 7 6 2 5 2 4" xfId="22818" xr:uid="{5A2CA262-985D-488C-8315-7CA4E45DF330}"/>
    <cellStyle name="Normal 7 6 2 5 2 5" xfId="16921" xr:uid="{3BAEB2FB-CA7F-4AFE-9FED-04598FABBA68}"/>
    <cellStyle name="Normal 7 6 2 5 3" xfId="5482" xr:uid="{9BFE6913-B7FD-46C9-B7DA-1CA04FBD48E1}"/>
    <cellStyle name="Normal 7 6 2 5 3 2" xfId="23479" xr:uid="{FB55B3A7-7CC4-4B33-81ED-58C90816DEA3}"/>
    <cellStyle name="Normal 7 6 2 5 3 3" xfId="26129" xr:uid="{E82DA417-FF46-4F52-9655-06161D003715}"/>
    <cellStyle name="Normal 7 6 2 5 3 4" xfId="14781" xr:uid="{35CE0722-3881-4B50-B822-855499230C93}"/>
    <cellStyle name="Normal 7 6 2 5 4" xfId="7234" xr:uid="{61D9F8CE-C3A3-4C75-975A-5683861D81A8}"/>
    <cellStyle name="Normal 7 6 2 5 4 2" xfId="24404" xr:uid="{FF928902-5FAB-491E-94A9-CC6410DAF7CB}"/>
    <cellStyle name="Normal 7 6 2 5 4 3" xfId="26435" xr:uid="{92080964-D7FF-4FC2-9B39-69DF9E261DF5}"/>
    <cellStyle name="Normal 7 6 2 5 4 4" xfId="17614" xr:uid="{A1508B5E-4B42-4C5E-8E1E-D427EE683154}"/>
    <cellStyle name="Normal 7 6 2 5 5" xfId="10067" xr:uid="{5E8CB66E-C768-459E-B683-3A13F096FB12}"/>
    <cellStyle name="Normal 7 6 2 5 5 2" xfId="29466" xr:uid="{A01A7646-22A0-41C3-B691-FACD4DA56448}"/>
    <cellStyle name="Normal 7 6 2 5 5 3" xfId="20447" xr:uid="{E4F574C7-E9B7-468D-9451-085997566E7D}"/>
    <cellStyle name="Normal 7 6 2 5 6" xfId="25143" xr:uid="{1CD5A22A-E0C0-40E0-BF04-96020AA18368}"/>
    <cellStyle name="Normal 7 6 2 5 7" xfId="14080" xr:uid="{6F77A334-7E8D-454F-9079-979D25F26416}"/>
    <cellStyle name="Normal 7 6 2 6" xfId="1484" xr:uid="{00000000-0005-0000-0000-0000A5070000}"/>
    <cellStyle name="Normal 7 6 2 6 2" xfId="2500" xr:uid="{00000000-0005-0000-0000-0000FB080000}"/>
    <cellStyle name="Normal 7 6 2 6 2 2" xfId="7624" xr:uid="{6DA91824-4395-46A4-B38A-CA6BA7737022}"/>
    <cellStyle name="Normal 7 6 2 6 2 2 2" xfId="18004" xr:uid="{B286C0FC-B35F-4A65-8F1E-46A4D3D798C7}"/>
    <cellStyle name="Normal 7 6 2 6 2 3" xfId="10457" xr:uid="{F0F27D90-69BA-4FBF-9D6A-63517C68C43B}"/>
    <cellStyle name="Normal 7 6 2 6 2 3 2" xfId="20837" xr:uid="{5D964759-6C67-4757-A5AD-5C7EDC1A05BE}"/>
    <cellStyle name="Normal 7 6 2 6 2 4" xfId="28456" xr:uid="{14B8BD50-F673-4976-A063-187232F799C6}"/>
    <cellStyle name="Normal 7 6 2 6 2 5" xfId="15171" xr:uid="{B518ABFA-065B-423C-BD0E-6902CAC24386}"/>
    <cellStyle name="Normal 7 6 2 6 3" xfId="2047" xr:uid="{00000000-0005-0000-0000-0000A5070000}"/>
    <cellStyle name="Normal 7 6 2 6 4" xfId="5483" xr:uid="{A67FD77B-8C42-46EF-8626-0391DF1149CC}"/>
    <cellStyle name="Normal 7 6 2 6 4 2" xfId="29746" xr:uid="{5D856566-71DC-4B60-BA54-4AAFB41ABC56}"/>
    <cellStyle name="Normal 7 6 2 6 5" xfId="22766" xr:uid="{55D9A16F-D7A4-4684-8925-24433A61B1FE}"/>
    <cellStyle name="Normal 7 6 2 6 6" xfId="12887" xr:uid="{23CC4D2E-FB2B-433A-8457-8D4F882A536F}"/>
    <cellStyle name="Normal 7 6 2 7" xfId="2194" xr:uid="{00000000-0005-0000-0000-0000E5080000}"/>
    <cellStyle name="Normal 7 6 2 7 2" xfId="7320" xr:uid="{BF72EEEC-0363-42E3-BC13-D45899A28E16}"/>
    <cellStyle name="Normal 7 6 2 7 2 2" xfId="25933" xr:uid="{B86B97D5-6C7E-4598-A23A-995132FA8F68}"/>
    <cellStyle name="Normal 7 6 2 7 2 3" xfId="17700" xr:uid="{4BEFBD65-26C5-4811-A175-AF2DB6BCCA56}"/>
    <cellStyle name="Normal 7 6 2 7 3" xfId="10153" xr:uid="{21A3D271-F3A0-4463-94E9-EDCAD5111008}"/>
    <cellStyle name="Normal 7 6 2 7 3 2" xfId="20533" xr:uid="{E0479714-0684-4F81-93CE-59DB467146FA}"/>
    <cellStyle name="Normal 7 6 2 7 4" xfId="24912" xr:uid="{8956E53A-E2B5-4656-A712-A63BE9BA9A20}"/>
    <cellStyle name="Normal 7 6 2 7 5" xfId="14867" xr:uid="{53DC5CB4-8DC4-4461-95A0-784F72F2BAF7}"/>
    <cellStyle name="Normal 7 6 2 8" xfId="24377" xr:uid="{ED4EC8EF-5843-457B-AF88-4D7D2FF16CC9}"/>
    <cellStyle name="Normal 7 6 2 8 2" xfId="26103" xr:uid="{1718AF5F-58E8-4B0F-AB17-E916184D4514}"/>
    <cellStyle name="Normal 7 6 2 9" xfId="26698" xr:uid="{6293BA1F-4F0E-4845-A691-991D33328C21}"/>
    <cellStyle name="Normal 7 6 20" xfId="12402" xr:uid="{4D736B5C-A5E8-4CE8-A84B-CC95F0450F18}"/>
    <cellStyle name="Normal 7 6 21" xfId="29835" xr:uid="{14591012-5BF2-4661-84EF-D3C202A421F1}"/>
    <cellStyle name="Normal 7 6 21 2" xfId="31504" xr:uid="{AE07DE1B-668E-4B16-88FD-3A9EC54BD8AE}"/>
    <cellStyle name="Normal 7 6 22" xfId="29980" xr:uid="{9BCCC15C-78C9-486F-A701-1A52E6003D5D}"/>
    <cellStyle name="Normal 7 6 23" xfId="30163" xr:uid="{49D357EA-AD67-4E3B-A3C0-C67DEDCA22C2}"/>
    <cellStyle name="Normal 7 6 3" xfId="1485" xr:uid="{00000000-0005-0000-0000-0000A6070000}"/>
    <cellStyle name="Normal 7 6 3 10" xfId="5484" xr:uid="{0FF0B9C9-C1B6-4F32-B56F-A6E9F15C0064}"/>
    <cellStyle name="Normal 7 6 3 10 2" xfId="14782" xr:uid="{11F63485-85EE-419C-92E1-1121CED9FCEE}"/>
    <cellStyle name="Normal 7 6 3 11" xfId="7235" xr:uid="{C03B5CF4-3859-4FAB-B0F8-AD00D31F5CD5}"/>
    <cellStyle name="Normal 7 6 3 11 2" xfId="17615" xr:uid="{3965AFF5-D500-4564-8608-7B8F9F639B94}"/>
    <cellStyle name="Normal 7 6 3 12" xfId="10068" xr:uid="{FB397A62-BE51-4249-8822-47E85F69ACF6}"/>
    <cellStyle name="Normal 7 6 3 12 2" xfId="20448" xr:uid="{2017A004-559C-4D69-BB7E-AF23B9128025}"/>
    <cellStyle name="Normal 7 6 3 13" xfId="24059" xr:uid="{00283BD8-6DFE-4D42-A8C9-DE55BB8542D4}"/>
    <cellStyle name="Normal 7 6 3 14" xfId="12462" xr:uid="{330A2FA6-1B02-4750-856C-3013779CABB4}"/>
    <cellStyle name="Normal 7 6 3 2" xfId="1486" xr:uid="{00000000-0005-0000-0000-0000A7070000}"/>
    <cellStyle name="Normal 7 6 3 2 10" xfId="10069" xr:uid="{C384459C-EE0B-4E33-B24B-329E5047D295}"/>
    <cellStyle name="Normal 7 6 3 2 10 2" xfId="20449" xr:uid="{36061472-8AC3-4274-8073-CEF844A71F48}"/>
    <cellStyle name="Normal 7 6 3 2 11" xfId="24504" xr:uid="{4204AB79-5DC5-4919-B457-C0C5904DDC3B}"/>
    <cellStyle name="Normal 7 6 3 2 12" xfId="12644" xr:uid="{22329E4F-DB2C-4C3F-9CF0-92AE194A115C}"/>
    <cellStyle name="Normal 7 6 3 2 2" xfId="1487" xr:uid="{00000000-0005-0000-0000-0000A8070000}"/>
    <cellStyle name="Normal 7 6 3 2 2 2" xfId="3490" xr:uid="{00000000-0005-0000-0000-0000FF080000}"/>
    <cellStyle name="Normal 7 6 3 2 2 2 2" xfId="6544" xr:uid="{A75AD212-DE64-4528-9504-E8C40F6BFFD9}"/>
    <cellStyle name="Normal 7 6 3 2 2 2 2 2" xfId="24604" xr:uid="{A8C4C092-3BDF-4E13-8A90-AF197A9ED4D0}"/>
    <cellStyle name="Normal 7 6 3 2 2 2 2 3" xfId="27047" xr:uid="{2ED1A404-9ADC-44F3-A047-EBCF7D564F86}"/>
    <cellStyle name="Normal 7 6 3 2 2 2 2 4" xfId="16115" xr:uid="{EF263C13-2736-4C6F-8F51-B5CEE61F346C}"/>
    <cellStyle name="Normal 7 6 3 2 2 2 3" xfId="8568" xr:uid="{32111021-159F-4647-B700-FE0DBF32DC34}"/>
    <cellStyle name="Normal 7 6 3 2 2 2 3 2" xfId="28949" xr:uid="{EAA0EE0C-4FE5-4161-BCED-F3045E4F6B01}"/>
    <cellStyle name="Normal 7 6 3 2 2 2 3 3" xfId="18948" xr:uid="{BFC8A839-9433-4509-8CDC-EE5B8F75A796}"/>
    <cellStyle name="Normal 7 6 3 2 2 2 4" xfId="11401" xr:uid="{3903FC95-6D88-43D5-B48C-BF1168E91186}"/>
    <cellStyle name="Normal 7 6 3 2 2 2 4 2" xfId="21781" xr:uid="{85F0D391-5129-4115-8BDB-5E45211D7ADD}"/>
    <cellStyle name="Normal 7 6 3 2 2 2 5" xfId="24105" xr:uid="{53B646B6-BDEF-47EF-BC18-89C8554F3A50}"/>
    <cellStyle name="Normal 7 6 3 2 2 2 6" xfId="14082" xr:uid="{BAE7D445-FB7C-42D7-AD8B-B9AC3626DEDA}"/>
    <cellStyle name="Normal 7 6 3 2 2 3" xfId="4378" xr:uid="{C162742C-DE66-4955-A711-6E4484B11279}"/>
    <cellStyle name="Normal 7 6 3 2 2 3 2" xfId="9149" xr:uid="{0918B151-3C2B-4B85-A6EE-AA68960CB029}"/>
    <cellStyle name="Normal 7 6 3 2 2 3 2 2" xfId="29192" xr:uid="{88587D24-EEEF-4814-86EC-5BC5CAA19DD2}"/>
    <cellStyle name="Normal 7 6 3 2 2 3 2 3" xfId="19529" xr:uid="{8B3E029C-4D34-4CE9-B3C5-4B123FC6AEC1}"/>
    <cellStyle name="Normal 7 6 3 2 2 3 3" xfId="11982" xr:uid="{266513DF-7348-434C-8067-A7FDC9FC347D}"/>
    <cellStyle name="Normal 7 6 3 2 2 3 3 2" xfId="22362" xr:uid="{F34BC78C-C166-4889-B870-241F722142EB}"/>
    <cellStyle name="Normal 7 6 3 2 2 3 4" xfId="24115" xr:uid="{9C2A6350-DC11-4F7E-A855-98DE6405744B}"/>
    <cellStyle name="Normal 7 6 3 2 2 3 5" xfId="16696" xr:uid="{EA3FD3EA-104B-4372-8508-1829A0B44B5A}"/>
    <cellStyle name="Normal 7 6 3 2 2 4" xfId="5486" xr:uid="{F6EB880C-ED38-43AD-9751-1348F342E406}"/>
    <cellStyle name="Normal 7 6 3 2 2 4 2" xfId="26681" xr:uid="{174D04E0-A481-4349-AFBB-03F3FEE58C33}"/>
    <cellStyle name="Normal 7 6 3 2 2 4 3" xfId="14784" xr:uid="{1351964C-5036-4720-AC2B-4923681CF4AE}"/>
    <cellStyle name="Normal 7 6 3 2 2 5" xfId="7237" xr:uid="{B202CF5B-A6DC-4139-A90D-747D11398E52}"/>
    <cellStyle name="Normal 7 6 3 2 2 5 2" xfId="17617" xr:uid="{B893D070-4A71-4F7A-9322-7BF783E4AD36}"/>
    <cellStyle name="Normal 7 6 3 2 2 6" xfId="10070" xr:uid="{4F20E983-D5B4-4F3B-9774-CCF5C3CD4021}"/>
    <cellStyle name="Normal 7 6 3 2 2 6 2" xfId="20450" xr:uid="{EF6D2DA0-8AC6-416D-AB1F-40B3D31A6C2B}"/>
    <cellStyle name="Normal 7 6 3 2 2 7" xfId="25105" xr:uid="{89018BB3-8938-462E-AEA3-006F14FFFBAD}"/>
    <cellStyle name="Normal 7 6 3 2 2 8" xfId="13325" xr:uid="{61F590E0-3462-4D35-AD10-130D37A535D8}"/>
    <cellStyle name="Normal 7 6 3 2 3" xfId="3491" xr:uid="{00000000-0005-0000-0000-000000090000}"/>
    <cellStyle name="Normal 7 6 3 2 3 2" xfId="4604" xr:uid="{39ECBFA1-EFA7-434E-B5B7-F7621C6DED91}"/>
    <cellStyle name="Normal 7 6 3 2 3 2 2" xfId="9375" xr:uid="{6A24BE19-D00A-402A-BF36-29A11EF1785A}"/>
    <cellStyle name="Normal 7 6 3 2 3 2 2 2" xfId="29344" xr:uid="{1EFC031E-8BC5-41C9-B3F7-ADEFFFCEF88E}"/>
    <cellStyle name="Normal 7 6 3 2 3 2 2 3" xfId="19755" xr:uid="{F8C1338B-9D46-4335-A532-D1A8DCD6CDB1}"/>
    <cellStyle name="Normal 7 6 3 2 3 2 3" xfId="12208" xr:uid="{E79DF795-2412-48C3-839B-400AC4100CB6}"/>
    <cellStyle name="Normal 7 6 3 2 3 2 3 2" xfId="22588" xr:uid="{90C6B6F4-9B46-4D95-BA39-EA67B5D745C0}"/>
    <cellStyle name="Normal 7 6 3 2 3 2 4" xfId="25652" xr:uid="{2CE1781A-5E26-4029-AEFA-75D6D87258A2}"/>
    <cellStyle name="Normal 7 6 3 2 3 2 5" xfId="16922" xr:uid="{9B51D3E1-8B40-45FB-B22D-E8E0CBC33D80}"/>
    <cellStyle name="Normal 7 6 3 2 3 3" xfId="6545" xr:uid="{E4F7623D-6662-4A7F-8469-B85FD6B2A69A}"/>
    <cellStyle name="Normal 7 6 3 2 3 3 2" xfId="26833" xr:uid="{EBEE138B-E2C0-41E6-96F2-23A53F2328CC}"/>
    <cellStyle name="Normal 7 6 3 2 3 3 3" xfId="16116" xr:uid="{94112684-D143-469E-B73F-BA75177662C5}"/>
    <cellStyle name="Normal 7 6 3 2 3 4" xfId="8569" xr:uid="{204587C1-477C-4F02-AC2C-FB776FA0CC80}"/>
    <cellStyle name="Normal 7 6 3 2 3 4 2" xfId="18949" xr:uid="{5C79DCA2-4A5F-46C4-AAFF-A42ADB2FB554}"/>
    <cellStyle name="Normal 7 6 3 2 3 5" xfId="11402" xr:uid="{AEB043DD-3436-4ACC-B81C-0B3407855D19}"/>
    <cellStyle name="Normal 7 6 3 2 3 5 2" xfId="21782" xr:uid="{BAC586FA-8088-469D-8538-E78A0BE57809}"/>
    <cellStyle name="Normal 7 6 3 2 3 6" xfId="24226" xr:uid="{8EED4C54-AB70-4569-8CE6-1053658155E5}"/>
    <cellStyle name="Normal 7 6 3 2 3 7" xfId="14083" xr:uid="{30054B3B-B915-405B-ADE7-584368C336C6}"/>
    <cellStyle name="Normal 7 6 3 2 4" xfId="3489" xr:uid="{00000000-0005-0000-0000-000001090000}"/>
    <cellStyle name="Normal 7 6 3 2 4 2" xfId="6543" xr:uid="{7B6E7000-0441-4622-945D-CE45B7D4AB6B}"/>
    <cellStyle name="Normal 7 6 3 2 4 2 2" xfId="26592" xr:uid="{4BCE06FB-C81E-4322-B29F-BBE14600E106}"/>
    <cellStyle name="Normal 7 6 3 2 4 2 3" xfId="16114" xr:uid="{3A1732FA-27B6-45A2-AF77-63EB64C97D89}"/>
    <cellStyle name="Normal 7 6 3 2 4 3" xfId="8567" xr:uid="{9DD597EA-EC23-4792-894C-E9B1C33E94AE}"/>
    <cellStyle name="Normal 7 6 3 2 4 3 2" xfId="18947" xr:uid="{362CFB7D-F2B8-4926-B044-983395B01BA1}"/>
    <cellStyle name="Normal 7 6 3 2 4 4" xfId="11400" xr:uid="{D92811AC-761B-403F-B3BF-E85A22387678}"/>
    <cellStyle name="Normal 7 6 3 2 4 4 2" xfId="21780" xr:uid="{FB91684D-B12B-42F6-90A5-428E33A98090}"/>
    <cellStyle name="Normal 7 6 3 2 4 5" xfId="23523" xr:uid="{8A11F309-5766-481E-9FEA-7954DA7B47B4}"/>
    <cellStyle name="Normal 7 6 3 2 4 6" xfId="14081" xr:uid="{CE988D99-B1B8-4C92-985D-D11FA4B9C379}"/>
    <cellStyle name="Normal 7 6 3 2 5" xfId="2537" xr:uid="{00000000-0005-0000-0000-000002090000}"/>
    <cellStyle name="Normal 7 6 3 2 5 2" xfId="5810" xr:uid="{F4DFDF64-7DF7-4B91-90EE-A93EAE6980E3}"/>
    <cellStyle name="Normal 7 6 3 2 5 2 2" xfId="27622" xr:uid="{63BA84BA-A60E-4664-B663-17E1FEC0AD59}"/>
    <cellStyle name="Normal 7 6 3 2 5 2 3" xfId="15208" xr:uid="{BBE616B4-4FED-4FAD-9B28-D5068FF531DD}"/>
    <cellStyle name="Normal 7 6 3 2 5 3" xfId="7661" xr:uid="{61134F25-A1A6-4156-9344-85714967A00C}"/>
    <cellStyle name="Normal 7 6 3 2 5 3 2" xfId="18041" xr:uid="{05AE6B0B-E90F-496D-9F41-02F654425368}"/>
    <cellStyle name="Normal 7 6 3 2 5 4" xfId="10494" xr:uid="{5797FCFC-89AF-49F9-9975-DF75035D6631}"/>
    <cellStyle name="Normal 7 6 3 2 5 4 2" xfId="20874" xr:uid="{D1EF8E00-47DB-4AF1-89E3-031429467C7E}"/>
    <cellStyle name="Normal 7 6 3 2 5 5" xfId="24102" xr:uid="{037A8E6B-0580-4D89-A363-ABD4DA75EE1C}"/>
    <cellStyle name="Normal 7 6 3 2 5 6" xfId="12924" xr:uid="{F05D9D0A-05DF-4E0B-BA3C-4F5C0046ED46}"/>
    <cellStyle name="Normal 7 6 3 2 6" xfId="2411" xr:uid="{00000000-0005-0000-0000-0000FD080000}"/>
    <cellStyle name="Normal 7 6 3 2 6 2" xfId="7537" xr:uid="{0AF1B255-9782-4AA0-85B9-E2F027122566}"/>
    <cellStyle name="Normal 7 6 3 2 6 2 2" xfId="17917" xr:uid="{A8F0BB78-33FF-4A33-9C14-85171F59F9D7}"/>
    <cellStyle name="Normal 7 6 3 2 6 3" xfId="10370" xr:uid="{748D5359-7EA2-4C9F-A25C-AC466CAA6C64}"/>
    <cellStyle name="Normal 7 6 3 2 6 3 2" xfId="20750" xr:uid="{21BAC3C7-CA48-4471-B2F8-D6F7724DCB22}"/>
    <cellStyle name="Normal 7 6 3 2 6 4" xfId="24578" xr:uid="{7DA92AAD-0C30-4D70-8EF8-F92F27EDCF5E}"/>
    <cellStyle name="Normal 7 6 3 2 6 5" xfId="15084" xr:uid="{3F5B5856-726F-4C40-B48C-00F81E228475}"/>
    <cellStyle name="Normal 7 6 3 2 7" xfId="4083" xr:uid="{8905C58B-3AA2-4522-9658-D1A4F26EBCA6}"/>
    <cellStyle name="Normal 7 6 3 2 7 2" xfId="8860" xr:uid="{AE4A32B9-46AF-4B7A-9737-F3E5908BFA7F}"/>
    <cellStyle name="Normal 7 6 3 2 7 2 2" xfId="19240" xr:uid="{9A3E086B-6CD9-4D34-9AB3-3AECDBA64CA3}"/>
    <cellStyle name="Normal 7 6 3 2 7 3" xfId="11693" xr:uid="{6653D4D5-6BF4-413E-A5D3-BE0A02CE4719}"/>
    <cellStyle name="Normal 7 6 3 2 7 3 2" xfId="22073" xr:uid="{0D8C75DD-86CE-40BD-B9F8-D0241E611C28}"/>
    <cellStyle name="Normal 7 6 3 2 7 4" xfId="16407" xr:uid="{24095FED-6EE3-4AC6-9E67-DA564407F3A5}"/>
    <cellStyle name="Normal 7 6 3 2 8" xfId="5485" xr:uid="{1C04D63F-2527-4922-B84E-C8532F610DB5}"/>
    <cellStyle name="Normal 7 6 3 2 8 2" xfId="14783" xr:uid="{FE9598D6-D404-4D12-A2A9-953F6914CC16}"/>
    <cellStyle name="Normal 7 6 3 2 9" xfId="7236" xr:uid="{EF280821-8194-4C2F-9C83-1E7EDD85217C}"/>
    <cellStyle name="Normal 7 6 3 2 9 2" xfId="17616"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1" xr:uid="{8B74FCD3-3004-4FF9-A207-3B34207350F0}"/>
    <cellStyle name="Normal 7 6 3 3 2 2 2 2 2" xfId="28951" xr:uid="{7332878A-36D6-4C54-9958-DC49BDBA1940}"/>
    <cellStyle name="Normal 7 6 3 3 2 2 2 2 3" xfId="18951" xr:uid="{5421953C-2644-4634-A08A-92CAB110B78D}"/>
    <cellStyle name="Normal 7 6 3 3 2 2 2 3" xfId="11404" xr:uid="{595A7502-EE64-4239-A595-0E27D4A90B57}"/>
    <cellStyle name="Normal 7 6 3 3 2 2 2 3 2" xfId="21784" xr:uid="{AD091209-4EC8-4E66-94C2-820E502DE9F6}"/>
    <cellStyle name="Normal 7 6 3 3 2 2 2 4" xfId="23833" xr:uid="{1CC13E34-5A25-404A-9A23-D6B30847F204}"/>
    <cellStyle name="Normal 7 6 3 3 2 2 2 5" xfId="16118" xr:uid="{2C6D172E-98DF-4EBB-AA83-BFF35D6113D1}"/>
    <cellStyle name="Normal 7 6 3 3 2 2 3" xfId="3624" xr:uid="{00000000-0005-0000-0000-0000AB070000}"/>
    <cellStyle name="Normal 7 6 3 3 2 2 3 2" xfId="28143" xr:uid="{8EEB4BA7-6823-4210-B5A8-6255A1ED9AD1}"/>
    <cellStyle name="Normal 7 6 3 3 2 2 3 3" xfId="26090" xr:uid="{EB27B8F3-FCF2-43E1-9E0B-18AE21233D3B}"/>
    <cellStyle name="Normal 7 6 3 3 2 2 4" xfId="5487" xr:uid="{3D8DF5C9-2CCE-4182-AF0F-F0C5756989A7}"/>
    <cellStyle name="Normal 7 6 3 3 2 2 4 2" xfId="29785" xr:uid="{AEE5E8D0-64E0-4EF2-B258-9A2F3F526AE1}"/>
    <cellStyle name="Normal 7 6 3 3 2 2 5" xfId="24558" xr:uid="{B922943A-682E-4BDA-97D1-4B15684C58BE}"/>
    <cellStyle name="Normal 7 6 3 3 2 2 6" xfId="14085" xr:uid="{962D000C-A1AC-4453-ACAB-73642BEFA1C9}"/>
    <cellStyle name="Normal 7 6 3 3 2 3" xfId="3493" xr:uid="{00000000-0005-0000-0000-000006090000}"/>
    <cellStyle name="Normal 7 6 3 3 2 3 2" xfId="30073" xr:uid="{32C9490F-223B-4F54-991F-4B3A7967E779}"/>
    <cellStyle name="Normal 7 6 3 3 2 4" xfId="2846" xr:uid="{00000000-0005-0000-0000-000004090000}"/>
    <cellStyle name="Normal 7 6 3 3 2 4 2" xfId="7967" xr:uid="{7FEAC7C5-8702-4A4A-B139-616752534E0F}"/>
    <cellStyle name="Normal 7 6 3 3 2 4 2 2" xfId="26704" xr:uid="{CB561070-5FA2-49DC-A8AE-EB062A357746}"/>
    <cellStyle name="Normal 7 6 3 3 2 4 2 3" xfId="18347" xr:uid="{B7D03DF5-BD0B-495C-8930-FF0F2A8CD2C0}"/>
    <cellStyle name="Normal 7 6 3 3 2 4 3" xfId="10800" xr:uid="{F0E2E89E-372C-4389-8A1A-DBA4DCC2754E}"/>
    <cellStyle name="Normal 7 6 3 3 2 4 3 2" xfId="21180" xr:uid="{10594F66-5859-4BA2-8F95-ABD9FCBFBF80}"/>
    <cellStyle name="Normal 7 6 3 3 2 4 4" xfId="22793" xr:uid="{19E007BA-7098-4A3F-9530-9818CE4A424A}"/>
    <cellStyle name="Normal 7 6 3 3 2 4 5" xfId="15514" xr:uid="{08EB1DFA-FFE2-4B40-9F7A-2B80C57D678F}"/>
    <cellStyle name="Normal 7 6 3 3 2 5" xfId="3768" xr:uid="{00000000-0005-0000-0000-000009070000}"/>
    <cellStyle name="Normal 7 6 3 3 2 5 2" xfId="4095" xr:uid="{9ECDFCFE-9E25-458F-A3CA-22ABFB47DDE6}"/>
    <cellStyle name="Normal 7 6 3 3 2 5 2 2" xfId="29805" xr:uid="{5B30EC69-E692-4A67-825D-515A3CD295B3}"/>
    <cellStyle name="Normal 7 6 3 3 2 5 3" xfId="23111" xr:uid="{8B9C337C-9F1F-4B71-B33C-4BBF8768F2B4}"/>
    <cellStyle name="Normal 7 6 3 3 2 5 3 2" xfId="30093" xr:uid="{704ABBA2-7391-4C03-A229-8C5BE6596277}"/>
    <cellStyle name="Normal 7 6 3 3 2 5 4" xfId="25623" xr:uid="{08F19465-FA20-4EFC-BDBA-F333EA0FE99C}"/>
    <cellStyle name="Normal 7 6 3 3 2 5 5" xfId="30292" xr:uid="{B0B0FC5E-A681-4C7A-9402-587E6D246449}"/>
    <cellStyle name="Normal 7 6 3 3 2 5 5 2" xfId="31435" xr:uid="{0C479F8B-31BC-4A83-A9FF-C393F1C53DF5}"/>
    <cellStyle name="Normal 7 6 3 3 2 5 6" xfId="31632" xr:uid="{30D63F68-2665-4D62-BFD1-4D3B105583A0}"/>
    <cellStyle name="Normal 7 6 3 3 2 6" xfId="23048" xr:uid="{6A1329E9-4F61-4AE7-A038-DC47D92FCBA5}"/>
    <cellStyle name="Normal 7 6 3 3 2 6 2" xfId="31145" xr:uid="{34B83ACE-44A3-4940-AFE5-B4EF022905B3}"/>
    <cellStyle name="Normal 7 6 3 3 2 6 3" xfId="30913" xr:uid="{6E2A21CD-035E-489F-A7DE-293D595960DB}"/>
    <cellStyle name="Normal 7 6 3 3 2 7" xfId="13326" xr:uid="{F64208F4-0E3F-4CEE-8256-88031B63933C}"/>
    <cellStyle name="Normal 7 6 3 3 2 8" xfId="30925" xr:uid="{9FCF0968-A979-4539-AD90-D2D9D79CDAFE}"/>
    <cellStyle name="Normal 7 6 3 3 3" xfId="1491" xr:uid="{00000000-0005-0000-0000-0000AC070000}"/>
    <cellStyle name="Normal 7 6 3 3 3 2" xfId="3495" xr:uid="{00000000-0005-0000-0000-000007090000}"/>
    <cellStyle name="Normal 7 6 3 3 3 2 2" xfId="8572" xr:uid="{EF5855A4-E2C1-49DF-9504-E2EA90CE0347}"/>
    <cellStyle name="Normal 7 6 3 3 3 2 2 2" xfId="28952" xr:uid="{025541B1-DBD4-4EEF-9100-08DB729F7508}"/>
    <cellStyle name="Normal 7 6 3 3 3 2 2 3" xfId="18952" xr:uid="{63D9C151-495E-40D9-AF42-DAF5A7960CFA}"/>
    <cellStyle name="Normal 7 6 3 3 3 2 2 4" xfId="29815" xr:uid="{A6D295F5-EE7B-4174-AF97-372C2354F921}"/>
    <cellStyle name="Normal 7 6 3 3 3 2 3" xfId="11405" xr:uid="{36AF5DE9-B923-43DA-853A-9DA9024BB51D}"/>
    <cellStyle name="Normal 7 6 3 3 3 2 3 2" xfId="21785" xr:uid="{1F465D1C-26CD-4943-9251-547D0E3620B2}"/>
    <cellStyle name="Normal 7 6 3 3 3 2 4" xfId="25233" xr:uid="{ACDE281D-914C-4269-A204-0BEA3AA49052}"/>
    <cellStyle name="Normal 7 6 3 3 3 2 5" xfId="24789" xr:uid="{E7424FEE-A287-4278-8785-A45E7B369859}"/>
    <cellStyle name="Normal 7 6 3 3 3 2 6" xfId="16119" xr:uid="{36AD8D00-0916-4C96-8A04-308D4955D853}"/>
    <cellStyle name="Normal 7 6 3 3 3 3" xfId="3582" xr:uid="{00000000-0005-0000-0000-0000AC070000}"/>
    <cellStyle name="Normal 7 6 3 3 3 3 2" xfId="22701" xr:uid="{AA2F5C75-DC2C-4230-A5D8-101807C85474}"/>
    <cellStyle name="Normal 7 6 3 3 3 3 2 2" xfId="29818" xr:uid="{780A20BF-D728-490A-A368-FF54E81B0461}"/>
    <cellStyle name="Normal 7 6 3 3 3 3 3" xfId="23938" xr:uid="{BF96C682-830A-4B3C-86E6-BED0BFAFAB1E}"/>
    <cellStyle name="Normal 7 6 3 3 3 4" xfId="4605" xr:uid="{B2D18F5D-868F-400D-8613-513DEF26BB5F}"/>
    <cellStyle name="Normal 7 6 3 3 3 4 2" xfId="9376" xr:uid="{0425B6A6-629F-4611-80FC-EDBECEF46DCF}"/>
    <cellStyle name="Normal 7 6 3 3 3 4 2 2" xfId="19756" xr:uid="{F252610E-686D-4982-B396-9C861E514B40}"/>
    <cellStyle name="Normal 7 6 3 3 3 4 2 3" xfId="31106" xr:uid="{8CB3474E-5571-49FA-AE72-8D5E115219A0}"/>
    <cellStyle name="Normal 7 6 3 3 3 4 2 4" xfId="30914" xr:uid="{DE5E27BB-B822-402D-923F-F9EA10B0EB4E}"/>
    <cellStyle name="Normal 7 6 3 3 3 4 3" xfId="12209" xr:uid="{380CCD94-C053-4C53-BD94-FFD08E872D30}"/>
    <cellStyle name="Normal 7 6 3 3 3 4 3 2" xfId="22589" xr:uid="{6FDC5E10-66D4-454D-ADAD-CEBBF6359800}"/>
    <cellStyle name="Normal 7 6 3 3 3 4 4" xfId="16923" xr:uid="{F6ECB581-5B9B-47AF-9F76-84B6EC88C8E6}"/>
    <cellStyle name="Normal 7 6 3 3 3 5" xfId="5488" xr:uid="{E526189A-FBBF-4CD8-BD80-1D49B21A9FC2}"/>
    <cellStyle name="Normal 7 6 3 3 3 5 2" xfId="29709" xr:uid="{04BD60D3-49F8-449A-9143-0C78D84BF8AD}"/>
    <cellStyle name="Normal 7 6 3 3 3 5 2 2" xfId="30952" xr:uid="{B3D80988-D845-47B0-B2DE-F9006412263D}"/>
    <cellStyle name="Normal 7 6 3 3 3 6" xfId="22963" xr:uid="{A39247FC-957C-4179-8B1D-E102D3CFAC6C}"/>
    <cellStyle name="Normal 7 6 3 3 3 6 2" xfId="29673" xr:uid="{CA9E9E34-311D-47F7-9DA7-90D58AC2FE83}"/>
    <cellStyle name="Normal 7 6 3 3 3 7" xfId="25778" xr:uid="{E22A0136-BAAB-4D71-B4B6-C80D15B87F53}"/>
    <cellStyle name="Normal 7 6 3 3 3 8" xfId="14086" xr:uid="{574FAC05-942C-4FEA-9B51-28FD901D0829}"/>
    <cellStyle name="Normal 7 6 3 3 4" xfId="3492" xr:uid="{00000000-0005-0000-0000-000008090000}"/>
    <cellStyle name="Normal 7 6 3 3 4 2" xfId="6546" xr:uid="{F5FEA776-40B7-467D-A373-0714A130124A}"/>
    <cellStyle name="Normal 7 6 3 3 4 2 2" xfId="23241" xr:uid="{51F7082C-2196-41C7-B373-69BB56C93B1A}"/>
    <cellStyle name="Normal 7 6 3 3 4 2 3" xfId="28159" xr:uid="{DC6147DF-82B5-4E3B-916F-0BCF6F0F8E91}"/>
    <cellStyle name="Normal 7 6 3 3 4 2 4" xfId="16117" xr:uid="{30F026B2-B805-4647-990F-CDDA94500353}"/>
    <cellStyle name="Normal 7 6 3 3 4 2 5" xfId="30569" xr:uid="{84B7872D-76F9-4A5E-9DB5-AB13DBD0B9B6}"/>
    <cellStyle name="Normal 7 6 3 3 4 3" xfId="8570" xr:uid="{1B8B625A-97E3-41E8-AF27-40244788585F}"/>
    <cellStyle name="Normal 7 6 3 3 4 3 2" xfId="28950" xr:uid="{3B3AD2CA-9486-42DA-8189-C299B1046117}"/>
    <cellStyle name="Normal 7 6 3 3 4 3 3" xfId="18950" xr:uid="{82189C2D-B2BE-4B80-88E4-6F1F020896B9}"/>
    <cellStyle name="Normal 7 6 3 3 4 4" xfId="11403" xr:uid="{303873E4-CF73-49B2-B038-F358E018E3BA}"/>
    <cellStyle name="Normal 7 6 3 3 4 4 2" xfId="21783" xr:uid="{5ED4D9AD-9B8A-4975-ACB2-0C70ABBDF531}"/>
    <cellStyle name="Normal 7 6 3 3 4 5" xfId="23497" xr:uid="{32B2BFD8-525E-4378-91D5-DDA650781DB0}"/>
    <cellStyle name="Normal 7 6 3 3 4 6" xfId="26301" xr:uid="{7E74C817-56EC-4084-A037-5AED7963C962}"/>
    <cellStyle name="Normal 7 6 3 3 4 7" xfId="14084" xr:uid="{470675C5-9F8B-41C5-B2C5-F6046364DB90}"/>
    <cellStyle name="Normal 7 6 3 3 5" xfId="2639" xr:uid="{00000000-0005-0000-0000-000009090000}"/>
    <cellStyle name="Normal 7 6 3 3 5 2" xfId="5900" xr:uid="{48132DCA-E8C2-4B60-8DE5-7EB3B66FFC2A}"/>
    <cellStyle name="Normal 7 6 3 3 5 2 2" xfId="15310" xr:uid="{0F63A216-69B1-45FD-AB2D-0A9A1A2FF379}"/>
    <cellStyle name="Normal 7 6 3 3 5 3" xfId="7763" xr:uid="{DBB43D33-4A0F-4C79-9AD8-720A439FBA15}"/>
    <cellStyle name="Normal 7 6 3 3 5 3 2" xfId="18143" xr:uid="{8030CBFF-0684-4121-AA6D-DB623D42B6E4}"/>
    <cellStyle name="Normal 7 6 3 3 5 4" xfId="10596" xr:uid="{389C6673-130F-44DE-BAD7-639E6FAAE7BC}"/>
    <cellStyle name="Normal 7 6 3 3 5 4 2" xfId="20976" xr:uid="{132AC504-2503-4B3D-AFD5-9A34968FC33D}"/>
    <cellStyle name="Normal 7 6 3 3 5 5" xfId="22689" xr:uid="{3688B1EF-53C5-488A-ACE0-5EA188193F00}"/>
    <cellStyle name="Normal 7 6 3 3 5 6" xfId="27188" xr:uid="{C5DA87B6-E3B5-4F70-81FF-F04A3C4CD07F}"/>
    <cellStyle name="Normal 7 6 3 3 5 7" xfId="13027" xr:uid="{CEBC3EB5-DFC0-40A5-A11A-60194FAE245D}"/>
    <cellStyle name="Normal 7 6 3 3 6" xfId="2152" xr:uid="{00000000-0005-0000-0000-000031030000}"/>
    <cellStyle name="Normal 7 6 3 3 6 2" xfId="4639" xr:uid="{DDD6DC4B-9466-4B61-9B06-D6792D4BBF9B}"/>
    <cellStyle name="Normal 7 6 3 3 6 3" xfId="30232" xr:uid="{6645CF52-C51C-46A3-B69A-670BFF6D043C}"/>
    <cellStyle name="Normal 7 6 3 3 6 3 2" xfId="31376" xr:uid="{9C0664F1-2BC2-4486-BD5C-A88F2827CD6E}"/>
    <cellStyle name="Normal 7 6 3 3 6 4" xfId="31572" xr:uid="{B935607C-FA16-46A0-8678-73DBE2437CBD}"/>
    <cellStyle name="Normal 7 6 3 3 7" xfId="4084" xr:uid="{FF6F513F-DDB9-462A-B13C-92776B7D2349}"/>
    <cellStyle name="Normal 7 6 3 3 7 2" xfId="4735" xr:uid="{CF2CB097-34DC-4247-8F0E-ABB43BA53B2B}"/>
    <cellStyle name="Normal 7 6 3 3 7 2 2" xfId="27717" xr:uid="{1EDD18A6-6835-40A8-88E3-C4F11ED69DE5}"/>
    <cellStyle name="Normal 7 6 3 3 7 3" xfId="26787" xr:uid="{96671C3B-A1B1-44DF-9104-304A20AEB2C0}"/>
    <cellStyle name="Normal 7 6 3 3 7 3 2" xfId="31184" xr:uid="{6E7833E5-778C-465E-8DE0-065A447A6E20}"/>
    <cellStyle name="Normal 7 6 3 3 7 4" xfId="27626" xr:uid="{D690042B-48A8-4B37-88B6-2BF49BC9445A}"/>
    <cellStyle name="Normal 7 6 3 3 7 5" xfId="30346" xr:uid="{9CC4D4A5-A59A-485D-9725-F0B5952F9150}"/>
    <cellStyle name="Normal 7 6 3 3 7 5 2" xfId="31488" xr:uid="{7896352E-95E3-41EA-B176-36FF0CEE565A}"/>
    <cellStyle name="Normal 7 6 3 3 7 6" xfId="31686" xr:uid="{D11F685F-83BD-4E7B-A8DA-FFB6C0997B38}"/>
    <cellStyle name="Normal 7 6 3 3 8" xfId="29681" xr:uid="{DDD031FA-DD35-4F20-99A5-AA11D3C98D44}"/>
    <cellStyle name="Normal 7 6 3 3 8 2" xfId="30544" xr:uid="{DE3B6B93-E2A5-480B-9010-B39AA1DCB833}"/>
    <cellStyle name="Normal 7 6 3 3 9" xfId="29669" xr:uid="{5A811436-6D74-48D3-AB9A-EE7538A6A6FC}"/>
    <cellStyle name="Normal 7 6 3 4" xfId="1492" xr:uid="{00000000-0005-0000-0000-0000AD070000}"/>
    <cellStyle name="Normal 7 6 3 4 2" xfId="3496" xr:uid="{00000000-0005-0000-0000-00000B090000}"/>
    <cellStyle name="Normal 7 6 3 4 2 2" xfId="6547" xr:uid="{BDCE6B7E-62BD-4044-B894-D9E0A2E850C9}"/>
    <cellStyle name="Normal 7 6 3 4 2 2 2" xfId="25816" xr:uid="{7B4532F0-478E-4AB7-9ED1-5AA482BF542A}"/>
    <cellStyle name="Normal 7 6 3 4 2 2 3" xfId="16120" xr:uid="{35E135D1-54BB-4081-99BA-AEF677987A76}"/>
    <cellStyle name="Normal 7 6 3 4 2 3" xfId="8573" xr:uid="{90BA02D6-CC03-4693-9CC9-BCB83579C29B}"/>
    <cellStyle name="Normal 7 6 3 4 2 3 2" xfId="18953" xr:uid="{65545394-FAE5-44BB-B2F1-507185147897}"/>
    <cellStyle name="Normal 7 6 3 4 2 4" xfId="11406" xr:uid="{CFF84FD6-9744-4EFE-86F3-8F7164451CEF}"/>
    <cellStyle name="Normal 7 6 3 4 2 4 2" xfId="21786" xr:uid="{1D951B25-C0C3-4BD6-96F5-5A17B8028CF0}"/>
    <cellStyle name="Normal 7 6 3 4 2 5" xfId="23154" xr:uid="{2B59EF41-2E53-450E-A5F1-810ABB2CF3ED}"/>
    <cellStyle name="Normal 7 6 3 4 2 6" xfId="14087" xr:uid="{9879ECFA-35C0-46D6-8663-23859D7AC2AF}"/>
    <cellStyle name="Normal 7 6 3 4 3" xfId="2845" xr:uid="{00000000-0005-0000-0000-00000C090000}"/>
    <cellStyle name="Normal 7 6 3 4 3 2" xfId="6058" xr:uid="{7FB49BD6-6F31-4B45-B557-17E3453C031E}"/>
    <cellStyle name="Normal 7 6 3 4 3 2 2" xfId="27110" xr:uid="{55A0543A-1117-4D83-A7B8-F9A9D7E41E40}"/>
    <cellStyle name="Normal 7 6 3 4 3 2 3" xfId="15513" xr:uid="{D16F7FB5-F41D-421D-A9B9-779147882517}"/>
    <cellStyle name="Normal 7 6 3 4 3 3" xfId="7966" xr:uid="{15655578-63B4-41BF-A5B3-024B7D70EB39}"/>
    <cellStyle name="Normal 7 6 3 4 3 3 2" xfId="18346" xr:uid="{630A5C95-8882-492D-8B3C-D91C8593B88B}"/>
    <cellStyle name="Normal 7 6 3 4 3 4" xfId="10799" xr:uid="{3EEDB382-2C2E-4827-8256-DD31D1484B28}"/>
    <cellStyle name="Normal 7 6 3 4 3 4 2" xfId="21179" xr:uid="{9D54FC28-AC6C-48D7-AEFC-121BF1CB48EB}"/>
    <cellStyle name="Normal 7 6 3 4 3 5" xfId="25337" xr:uid="{16C01234-1BA7-4D1A-9A8A-A36392ED2FF9}"/>
    <cellStyle name="Normal 7 6 3 4 3 6" xfId="13324" xr:uid="{DE1E783A-8BA0-4C3B-8CCC-83EDD34DE2B3}"/>
    <cellStyle name="Normal 7 6 3 4 4" xfId="4228" xr:uid="{32C5111D-E894-401D-8BA7-B9AF0DE3D009}"/>
    <cellStyle name="Normal 7 6 3 4 4 2" xfId="8999" xr:uid="{75079CD1-BECF-4205-B52C-BD9B59C4C153}"/>
    <cellStyle name="Normal 7 6 3 4 4 2 2" xfId="19379" xr:uid="{F7166BD3-B39C-465F-B5F9-DDCE8F8F3F52}"/>
    <cellStyle name="Normal 7 6 3 4 4 3" xfId="11832" xr:uid="{1463F024-B423-4C98-815A-F12B8C80C849}"/>
    <cellStyle name="Normal 7 6 3 4 4 3 2" xfId="22212" xr:uid="{13DD88AD-FF73-4A21-BE70-28E43FA1F7E0}"/>
    <cellStyle name="Normal 7 6 3 4 4 4" xfId="23207" xr:uid="{BBA65995-B27D-45A9-BD56-3555EE9DE275}"/>
    <cellStyle name="Normal 7 6 3 4 4 5" xfId="16546" xr:uid="{23563D06-ACFA-4D53-8FAB-2687F20D5518}"/>
    <cellStyle name="Normal 7 6 3 4 5" xfId="5489" xr:uid="{B1CB6DCF-31E2-43F8-A244-6C39885D46AF}"/>
    <cellStyle name="Normal 7 6 3 4 5 2" xfId="14785" xr:uid="{95E64EF2-3171-4025-9C61-DD362010BBE1}"/>
    <cellStyle name="Normal 7 6 3 4 6" xfId="7238" xr:uid="{108BD58C-916F-48C3-9672-7A310AE010EF}"/>
    <cellStyle name="Normal 7 6 3 4 6 2" xfId="17618" xr:uid="{C5E76D88-3368-4496-BCBD-A49B920BB512}"/>
    <cellStyle name="Normal 7 6 3 4 7" xfId="10071" xr:uid="{1CFE59E8-5846-4B0B-A048-57B198C01098}"/>
    <cellStyle name="Normal 7 6 3 4 7 2" xfId="20451" xr:uid="{2EC0ED5F-C82F-46A2-8D96-111897ACAF92}"/>
    <cellStyle name="Normal 7 6 3 4 8" xfId="25110" xr:uid="{1645CE95-CC52-4795-AA28-D0ACA599BC28}"/>
    <cellStyle name="Normal 7 6 3 4 9" xfId="12802" xr:uid="{861CFB80-084F-49F2-BC7A-8CE1FD2B9E70}"/>
    <cellStyle name="Normal 7 6 3 5" xfId="1493" xr:uid="{00000000-0005-0000-0000-0000AE070000}"/>
    <cellStyle name="Normal 7 6 3 5 2" xfId="4606" xr:uid="{334770A4-F9AD-44B1-9E35-20123E2610C4}"/>
    <cellStyle name="Normal 7 6 3 5 2 2" xfId="9377" xr:uid="{0A3E0FEE-8653-4C0D-A345-B0A5A370D5F5}"/>
    <cellStyle name="Normal 7 6 3 5 2 2 2" xfId="29345" xr:uid="{BA7A14BD-8546-4157-B552-4D65E2B154EF}"/>
    <cellStyle name="Normal 7 6 3 5 2 2 3" xfId="19757" xr:uid="{55B73C30-5F3E-4A07-AAD1-7978DB1C75D8}"/>
    <cellStyle name="Normal 7 6 3 5 2 3" xfId="12210" xr:uid="{00F0E0D4-CA95-4E8F-A0C3-023838EADDCF}"/>
    <cellStyle name="Normal 7 6 3 5 2 3 2" xfId="22590" xr:uid="{2DBB6977-B16C-4C03-9F51-82159352EC90}"/>
    <cellStyle name="Normal 7 6 3 5 2 4" xfId="25452" xr:uid="{F2EF33B9-DD57-4843-BF51-CF9E8EF3466B}"/>
    <cellStyle name="Normal 7 6 3 5 2 5" xfId="16924" xr:uid="{8A2C4A4E-12AD-476D-B7FD-3F9AE25A9C30}"/>
    <cellStyle name="Normal 7 6 3 5 3" xfId="5490" xr:uid="{78A76860-74B0-42D7-8CAB-5F737FE07FBE}"/>
    <cellStyle name="Normal 7 6 3 5 3 2" xfId="27480" xr:uid="{7F98AA3E-87F5-46D2-8F9F-22BC5432271A}"/>
    <cellStyle name="Normal 7 6 3 5 3 3" xfId="14786" xr:uid="{4591BEF2-F23B-4A12-B0A5-E1E40B0CBD23}"/>
    <cellStyle name="Normal 7 6 3 5 4" xfId="7239" xr:uid="{C134C1AF-352F-41CC-A63F-8160F9B16606}"/>
    <cellStyle name="Normal 7 6 3 5 4 2" xfId="17619" xr:uid="{908330EF-5FDB-4180-9CAA-5D7CAC7F7E2B}"/>
    <cellStyle name="Normal 7 6 3 5 5" xfId="10072" xr:uid="{8374ABE6-97A6-401D-8078-3437C41512B6}"/>
    <cellStyle name="Normal 7 6 3 5 5 2" xfId="20452" xr:uid="{A09BCBE1-F36A-4F23-8013-7B3682F03646}"/>
    <cellStyle name="Normal 7 6 3 5 6" xfId="24064" xr:uid="{F27258FD-AF9D-4FDF-AFF2-21ACF01FCDB7}"/>
    <cellStyle name="Normal 7 6 3 5 7" xfId="14088" xr:uid="{6FE82AB9-A0E6-4E41-AB83-B9B16AA87F12}"/>
    <cellStyle name="Normal 7 6 3 6" xfId="3001" xr:uid="{00000000-0005-0000-0000-00000E090000}"/>
    <cellStyle name="Normal 7 6 3 6 2" xfId="6149" xr:uid="{D2225D40-537E-4931-856D-C80A52FF4BFA}"/>
    <cellStyle name="Normal 7 6 3 6 2 2" xfId="24292" xr:uid="{26C16EB9-858D-4BD4-9CFC-A8959CDF03BA}"/>
    <cellStyle name="Normal 7 6 3 6 2 3" xfId="15627" xr:uid="{27642C92-841C-4AFF-A755-FBC6D1CD5A2F}"/>
    <cellStyle name="Normal 7 6 3 6 3" xfId="8080" xr:uid="{CAC6634D-B02E-46B0-97B1-64A92891BB5A}"/>
    <cellStyle name="Normal 7 6 3 6 3 2" xfId="18460" xr:uid="{011E2817-E21F-42F8-8972-6FD23128CA95}"/>
    <cellStyle name="Normal 7 6 3 6 4" xfId="10913" xr:uid="{A9C75B3C-8F6C-49E9-9579-D72106984BF7}"/>
    <cellStyle name="Normal 7 6 3 6 4 2" xfId="21293" xr:uid="{2DDB2999-8856-41A9-BB9E-8E60C308C139}"/>
    <cellStyle name="Normal 7 6 3 6 5" xfId="23061" xr:uid="{E42710B7-7567-4CFC-8C13-A58F2CF6B02A}"/>
    <cellStyle name="Normal 7 6 3 6 6" xfId="13500" xr:uid="{262120CC-206C-4228-98C6-2FE900E4E433}"/>
    <cellStyle name="Normal 7 6 3 7" xfId="2477" xr:uid="{00000000-0005-0000-0000-00000F090000}"/>
    <cellStyle name="Normal 7 6 3 7 2" xfId="5764" xr:uid="{D54B627D-F2BB-47A4-8AAC-8C90500B1422}"/>
    <cellStyle name="Normal 7 6 3 7 2 2" xfId="27189" xr:uid="{5AE2C8CB-5B95-4C16-9ED1-D003474EDB5F}"/>
    <cellStyle name="Normal 7 6 3 7 2 3" xfId="15148" xr:uid="{228B54B7-1555-4C16-BE58-ACEEF3A67042}"/>
    <cellStyle name="Normal 7 6 3 7 3" xfId="7601" xr:uid="{4BD16946-689F-47B3-8C7A-0D7BA2F18EA5}"/>
    <cellStyle name="Normal 7 6 3 7 3 2" xfId="17981" xr:uid="{8F73512D-077C-4320-8FF6-BC40E720BEE9}"/>
    <cellStyle name="Normal 7 6 3 7 4" xfId="10434" xr:uid="{2CFE7D18-FF92-4123-B761-3B4491F2CFA2}"/>
    <cellStyle name="Normal 7 6 3 7 4 2" xfId="20814" xr:uid="{2707D9FB-9E67-43DB-962B-7B7F5F705B63}"/>
    <cellStyle name="Normal 7 6 3 7 5" xfId="23767" xr:uid="{936336D0-0778-4AE6-9464-D33BF9F6A356}"/>
    <cellStyle name="Normal 7 6 3 7 6" xfId="12864" xr:uid="{082891E5-27E3-4D78-A5F1-3147C37C3EE4}"/>
    <cellStyle name="Normal 7 6 3 8" xfId="2231" xr:uid="{00000000-0005-0000-0000-0000FC080000}"/>
    <cellStyle name="Normal 7 6 3 8 2" xfId="7357" xr:uid="{B0DD7F28-8B64-421D-811E-519E770901DA}"/>
    <cellStyle name="Normal 7 6 3 8 2 2" xfId="17737" xr:uid="{BB0AB26C-8DA6-4783-AA0E-4EAA007CB7EF}"/>
    <cellStyle name="Normal 7 6 3 8 3" xfId="10190" xr:uid="{BEBBE2B1-8816-4318-AE32-5D46A10282F2}"/>
    <cellStyle name="Normal 7 6 3 8 3 2" xfId="20570" xr:uid="{B88BB2F0-AE3C-4FF5-95A4-01B02DFB5404}"/>
    <cellStyle name="Normal 7 6 3 8 4" xfId="23683" xr:uid="{CED53B9C-BA16-4491-B6F8-6BD65392DCD9}"/>
    <cellStyle name="Normal 7 6 3 8 5" xfId="14904" xr:uid="{7AF9EC48-2BFE-41A4-97B8-C7DC6094307C}"/>
    <cellStyle name="Normal 7 6 3 9" xfId="4082" xr:uid="{EF2773C0-75F8-4338-8D49-6A223B83D823}"/>
    <cellStyle name="Normal 7 6 3 9 2" xfId="8859" xr:uid="{C24C100F-3C93-4C78-BABE-8D3DA12C1E19}"/>
    <cellStyle name="Normal 7 6 3 9 2 2" xfId="19239" xr:uid="{B526C73A-CE7A-462A-BBCE-70A06B044FE8}"/>
    <cellStyle name="Normal 7 6 3 9 3" xfId="11692" xr:uid="{A39B2275-139E-43AE-9E93-1C45495EAD8D}"/>
    <cellStyle name="Normal 7 6 3 9 3 2" xfId="22072" xr:uid="{24D02D32-3058-49EF-824F-F7408B5EB3A0}"/>
    <cellStyle name="Normal 7 6 3 9 4" xfId="16406" xr:uid="{F289F06D-4061-4F56-A06D-D8BCDAA2EEB2}"/>
    <cellStyle name="Normal 7 6 4" xfId="1494" xr:uid="{00000000-0005-0000-0000-0000AF070000}"/>
    <cellStyle name="Normal 7 6 4 10" xfId="7240" xr:uid="{035EE198-4A52-4876-87A0-070F5F7708CF}"/>
    <cellStyle name="Normal 7 6 4 10 2" xfId="17620" xr:uid="{D89DF4CC-0987-4DE1-8B85-5A0C99566751}"/>
    <cellStyle name="Normal 7 6 4 11" xfId="10073" xr:uid="{F5343F40-5D9A-4340-8BBF-07E79251F3C3}"/>
    <cellStyle name="Normal 7 6 4 11 2" xfId="20453" xr:uid="{B702B95F-96D1-4434-9D40-676A330F5478}"/>
    <cellStyle name="Normal 7 6 4 12" xfId="24698" xr:uid="{0F9783B3-1B61-4494-BDB0-5321A3955761}"/>
    <cellStyle name="Normal 7 6 4 13" xfId="12442" xr:uid="{E596B25F-4216-4C7F-AFEA-51C74067E89C}"/>
    <cellStyle name="Normal 7 6 4 2" xfId="1495" xr:uid="{00000000-0005-0000-0000-0000B0070000}"/>
    <cellStyle name="Normal 7 6 4 2 10" xfId="10074" xr:uid="{49AB007F-0B85-4E9B-9297-7FAB9EDD1A13}"/>
    <cellStyle name="Normal 7 6 4 2 10 2" xfId="20454" xr:uid="{07B8A567-6003-482F-A8D1-6F8D08720156}"/>
    <cellStyle name="Normal 7 6 4 2 11" xfId="24833" xr:uid="{84097491-E54A-4F8D-89AD-642D736C2ECF}"/>
    <cellStyle name="Normal 7 6 4 2 12" xfId="12645" xr:uid="{D133F7A5-CB7E-41D0-B1D2-C6384AA4A48A}"/>
    <cellStyle name="Normal 7 6 4 2 2" xfId="1496" xr:uid="{00000000-0005-0000-0000-0000B1070000}"/>
    <cellStyle name="Normal 7 6 4 2 2 2" xfId="3498" xr:uid="{00000000-0005-0000-0000-000013090000}"/>
    <cellStyle name="Normal 7 6 4 2 2 2 2" xfId="6549" xr:uid="{214EEB64-1D93-45D2-8CEE-24CCB5F09020}"/>
    <cellStyle name="Normal 7 6 4 2 2 2 2 2" xfId="26709" xr:uid="{2A3AD107-4414-477B-8FB4-A88673D3BC25}"/>
    <cellStyle name="Normal 7 6 4 2 2 2 2 3" xfId="27004" xr:uid="{39EEA1F4-25C0-4828-9CB9-0A7767AB67EE}"/>
    <cellStyle name="Normal 7 6 4 2 2 2 2 4" xfId="16122" xr:uid="{C223E3D0-527D-4D4A-AC2A-7D30010B4321}"/>
    <cellStyle name="Normal 7 6 4 2 2 2 3" xfId="8575" xr:uid="{CA2E8B40-3298-401D-9DF9-9D47F9083327}"/>
    <cellStyle name="Normal 7 6 4 2 2 2 3 2" xfId="28953" xr:uid="{285D4BB7-57D0-491B-8105-EBF2388F0C4C}"/>
    <cellStyle name="Normal 7 6 4 2 2 2 3 3" xfId="18955" xr:uid="{A56A4225-07CA-4D6C-95D3-ED802EA7B0A3}"/>
    <cellStyle name="Normal 7 6 4 2 2 2 4" xfId="11408" xr:uid="{DA0BBD34-69D9-440E-BD34-6F0EE9C954A7}"/>
    <cellStyle name="Normal 7 6 4 2 2 2 4 2" xfId="21788" xr:uid="{674CA4BB-0812-40C8-A408-5A3CF9E6C347}"/>
    <cellStyle name="Normal 7 6 4 2 2 2 5" xfId="25575" xr:uid="{2A25585F-AAD2-4C72-8326-06640CEA80EE}"/>
    <cellStyle name="Normal 7 6 4 2 2 2 6" xfId="14090" xr:uid="{62891AED-D085-4513-83D0-0FDF749C6787}"/>
    <cellStyle name="Normal 7 6 4 2 2 3" xfId="4379" xr:uid="{6B0C6F2C-F1EA-4317-B151-4A0E02E17B31}"/>
    <cellStyle name="Normal 7 6 4 2 2 3 2" xfId="9150" xr:uid="{5E25D483-94C1-4C6C-8F93-262F279AE31D}"/>
    <cellStyle name="Normal 7 6 4 2 2 3 2 2" xfId="29193" xr:uid="{1C357637-EB2A-4B49-B8E1-5CFCFBEF3DA0}"/>
    <cellStyle name="Normal 7 6 4 2 2 3 2 3" xfId="19530" xr:uid="{008419AC-12D3-4030-8471-7A11685807FB}"/>
    <cellStyle name="Normal 7 6 4 2 2 3 3" xfId="11983" xr:uid="{CE59ADFC-3D0E-4D8E-A1E0-67BF151C7A21}"/>
    <cellStyle name="Normal 7 6 4 2 2 3 3 2" xfId="22363" xr:uid="{D470C0D9-346B-4FF2-AE3C-7631F48FE8B6}"/>
    <cellStyle name="Normal 7 6 4 2 2 3 4" xfId="24132" xr:uid="{01CA1647-475F-4DAE-A951-51BAB4AE9EB2}"/>
    <cellStyle name="Normal 7 6 4 2 2 3 5" xfId="16697" xr:uid="{ADD8F09B-422D-4159-884D-963C9A8967E0}"/>
    <cellStyle name="Normal 7 6 4 2 2 4" xfId="5493" xr:uid="{C30A7CF7-8099-4867-879B-2A15BF15C23D}"/>
    <cellStyle name="Normal 7 6 4 2 2 4 2" xfId="26926" xr:uid="{51714018-8DA3-4B95-8778-06DDBC6938DC}"/>
    <cellStyle name="Normal 7 6 4 2 2 4 3" xfId="14789" xr:uid="{76D31EED-C37C-4B0B-9F52-FB4C8E514434}"/>
    <cellStyle name="Normal 7 6 4 2 2 5" xfId="7242" xr:uid="{80EAA8DB-BAA0-4ABA-8A4D-573BCCD6D179}"/>
    <cellStyle name="Normal 7 6 4 2 2 5 2" xfId="17622" xr:uid="{96D2DF67-A618-41C9-9E6F-6575B034B959}"/>
    <cellStyle name="Normal 7 6 4 2 2 6" xfId="10075" xr:uid="{5C6DCC4E-28BF-4E27-8114-ADE19AE0B452}"/>
    <cellStyle name="Normal 7 6 4 2 2 6 2" xfId="20455" xr:uid="{8A009F11-04D3-497F-9B78-CB0EFDD8CB6B}"/>
    <cellStyle name="Normal 7 6 4 2 2 7" xfId="24577" xr:uid="{1A61F48B-7205-49C2-AA4D-4F3208C1919B}"/>
    <cellStyle name="Normal 7 6 4 2 2 8" xfId="13328" xr:uid="{6FA52218-8A77-4EF4-94F5-80A5FB768C2E}"/>
    <cellStyle name="Normal 7 6 4 2 3" xfId="3499" xr:uid="{00000000-0005-0000-0000-000014090000}"/>
    <cellStyle name="Normal 7 6 4 2 3 2" xfId="4607" xr:uid="{66F6D489-D49B-45AF-ADD0-5A63CD6F86D1}"/>
    <cellStyle name="Normal 7 6 4 2 3 2 2" xfId="9378" xr:uid="{13F6ED99-B520-4F0F-962D-7C6496C77841}"/>
    <cellStyle name="Normal 7 6 4 2 3 2 2 2" xfId="29346" xr:uid="{111B7E26-43CD-4734-AC48-BDB1414D34B9}"/>
    <cellStyle name="Normal 7 6 4 2 3 2 2 3" xfId="19758" xr:uid="{0AAD0977-7135-4C42-8D21-D2C61851AABF}"/>
    <cellStyle name="Normal 7 6 4 2 3 2 3" xfId="12211" xr:uid="{0428E7B4-13B1-4215-8937-D2289B0A14E5}"/>
    <cellStyle name="Normal 7 6 4 2 3 2 3 2" xfId="22591" xr:uid="{A0B6B42E-F3D2-408A-BC8A-BADCC9B082A8}"/>
    <cellStyle name="Normal 7 6 4 2 3 2 4" xfId="23244" xr:uid="{09DA1CB3-B645-49A8-8DCF-D310CFCEAA5B}"/>
    <cellStyle name="Normal 7 6 4 2 3 2 5" xfId="16925" xr:uid="{C7D63BF1-7F62-45F4-BCC1-DEFBD46C845A}"/>
    <cellStyle name="Normal 7 6 4 2 3 3" xfId="6550" xr:uid="{F5922A6E-BDD9-4825-BAF7-237878C34A8D}"/>
    <cellStyle name="Normal 7 6 4 2 3 3 2" xfId="27768" xr:uid="{D3CFDD13-73FD-4080-8D31-72CE817E5517}"/>
    <cellStyle name="Normal 7 6 4 2 3 3 3" xfId="16123" xr:uid="{569ACA0E-6D2C-41EF-9BF3-A6E20F299AFA}"/>
    <cellStyle name="Normal 7 6 4 2 3 4" xfId="8576" xr:uid="{0B4CADA8-46D5-435B-AE28-90CAFED1AF89}"/>
    <cellStyle name="Normal 7 6 4 2 3 4 2" xfId="18956" xr:uid="{34F622B0-3350-4944-8D8B-BC2F93F58DE3}"/>
    <cellStyle name="Normal 7 6 4 2 3 5" xfId="11409" xr:uid="{31F6793A-534E-42E2-AD39-BA9DD8743DB4}"/>
    <cellStyle name="Normal 7 6 4 2 3 5 2" xfId="21789" xr:uid="{5673C078-898F-4C9D-B37B-B7F3C28FF66A}"/>
    <cellStyle name="Normal 7 6 4 2 3 6" xfId="23959" xr:uid="{D783E5CE-2E14-4883-88B2-8675FBE6978F}"/>
    <cellStyle name="Normal 7 6 4 2 3 7" xfId="14091" xr:uid="{E2CF11E8-08A7-456F-ABF1-92CDC18F2C5C}"/>
    <cellStyle name="Normal 7 6 4 2 4" xfId="3497" xr:uid="{00000000-0005-0000-0000-000015090000}"/>
    <cellStyle name="Normal 7 6 4 2 4 2" xfId="6548" xr:uid="{CD82B9AD-1120-4375-8BF3-85B1EB5A0DFC}"/>
    <cellStyle name="Normal 7 6 4 2 4 2 2" xfId="26286" xr:uid="{8525F22A-04E3-4DB9-A4BB-91F8DD646266}"/>
    <cellStyle name="Normal 7 6 4 2 4 2 3" xfId="16121" xr:uid="{623069F8-A423-469D-A071-FE11F0374414}"/>
    <cellStyle name="Normal 7 6 4 2 4 3" xfId="8574" xr:uid="{49DD5175-9EA0-48AC-BDD5-DEB9FB6E8565}"/>
    <cellStyle name="Normal 7 6 4 2 4 3 2" xfId="18954" xr:uid="{337F8F82-4C28-41F2-B7E5-F877F277B9EE}"/>
    <cellStyle name="Normal 7 6 4 2 4 4" xfId="11407" xr:uid="{2368853A-E8C0-46E9-A1A2-939D1BB14FD5}"/>
    <cellStyle name="Normal 7 6 4 2 4 4 2" xfId="21787" xr:uid="{69D7CCEF-F97D-42F4-94BB-EB13570F5694}"/>
    <cellStyle name="Normal 7 6 4 2 4 5" xfId="22702" xr:uid="{297823CD-807C-4D59-BFA8-2B0411ACC5E4}"/>
    <cellStyle name="Normal 7 6 4 2 4 6" xfId="14089" xr:uid="{03F4B3A2-BAFC-45D5-9F9A-E46A98E9A94B}"/>
    <cellStyle name="Normal 7 6 4 2 5" xfId="2620" xr:uid="{00000000-0005-0000-0000-000016090000}"/>
    <cellStyle name="Normal 7 6 4 2 5 2" xfId="5881" xr:uid="{CA82C9FA-ECBB-4830-AAC9-1A35263FD096}"/>
    <cellStyle name="Normal 7 6 4 2 5 2 2" xfId="27734" xr:uid="{B4311067-D804-4D03-B5B7-74D45B43874D}"/>
    <cellStyle name="Normal 7 6 4 2 5 2 3" xfId="15291" xr:uid="{062D6E6D-9851-4F2C-B5D5-BD6F47412466}"/>
    <cellStyle name="Normal 7 6 4 2 5 3" xfId="7744" xr:uid="{D11D1D9F-CBC8-439E-9280-87A8061AD43A}"/>
    <cellStyle name="Normal 7 6 4 2 5 3 2" xfId="18124" xr:uid="{C2F39C00-C66C-4C15-BBDB-2798A8E8031C}"/>
    <cellStyle name="Normal 7 6 4 2 5 4" xfId="10577" xr:uid="{03D8FC28-5C5B-4C0F-95C5-F44C702848F1}"/>
    <cellStyle name="Normal 7 6 4 2 5 4 2" xfId="20957" xr:uid="{BA2958BA-73A3-40F8-BDF5-31AD53E6180E}"/>
    <cellStyle name="Normal 7 6 4 2 5 5" xfId="23641" xr:uid="{89F6BECF-0EC9-478F-B1DE-95553FB28B0C}"/>
    <cellStyle name="Normal 7 6 4 2 5 6" xfId="13007" xr:uid="{B1E7B27F-1398-479E-9BD9-CC4DE1E4F93F}"/>
    <cellStyle name="Normal 7 6 4 2 6" xfId="2412" xr:uid="{00000000-0005-0000-0000-000011090000}"/>
    <cellStyle name="Normal 7 6 4 2 6 2" xfId="7538" xr:uid="{909C80D6-F97A-4A5F-9535-F2822C42DD2D}"/>
    <cellStyle name="Normal 7 6 4 2 6 2 2" xfId="17918" xr:uid="{2E747C5F-4256-4B90-9FCC-72116FC8D146}"/>
    <cellStyle name="Normal 7 6 4 2 6 3" xfId="10371" xr:uid="{DA9631A7-2BA3-48D2-B158-0A801C9D75EF}"/>
    <cellStyle name="Normal 7 6 4 2 6 3 2" xfId="20751" xr:uid="{218BD272-9FA9-449E-989D-FAA0659443DC}"/>
    <cellStyle name="Normal 7 6 4 2 6 4" xfId="22962" xr:uid="{DB140B91-8617-458B-A1D6-A52A595FFBAA}"/>
    <cellStyle name="Normal 7 6 4 2 6 5" xfId="15085" xr:uid="{9D2CFA7D-55B1-4DF9-9125-26CBC1EC63D4}"/>
    <cellStyle name="Normal 7 6 4 2 7" xfId="4109" xr:uid="{77E46761-4AE2-4ED7-BEE7-7728377FC1FB}"/>
    <cellStyle name="Normal 7 6 4 2 7 2" xfId="8880" xr:uid="{6C0F0865-8587-43DB-AB1E-FC6EE651C3FE}"/>
    <cellStyle name="Normal 7 6 4 2 7 2 2" xfId="19260" xr:uid="{79693B14-F256-438F-80F3-2E9EAE2685D3}"/>
    <cellStyle name="Normal 7 6 4 2 7 3" xfId="11713" xr:uid="{BD46F7F7-AF10-44E4-A8E7-4A239FB3CAE8}"/>
    <cellStyle name="Normal 7 6 4 2 7 3 2" xfId="22093" xr:uid="{4BC53BCB-BF34-4BCB-87E8-584A463F96BE}"/>
    <cellStyle name="Normal 7 6 4 2 7 4" xfId="16427" xr:uid="{161D2999-90BA-4C98-82B4-AAA544CB94F7}"/>
    <cellStyle name="Normal 7 6 4 2 8" xfId="5492" xr:uid="{ED208182-AB4A-43E2-B8D4-3D0E4CE3FC3D}"/>
    <cellStyle name="Normal 7 6 4 2 8 2" xfId="14788" xr:uid="{827BB9A6-6F22-42F9-97F6-75D452236B82}"/>
    <cellStyle name="Normal 7 6 4 2 9" xfId="7241" xr:uid="{5FCE118D-9011-46AC-97E4-C1A923D60652}"/>
    <cellStyle name="Normal 7 6 4 2 9 2" xfId="17621" xr:uid="{F5FC5549-0709-4391-A1B4-7DFCAB1765FB}"/>
    <cellStyle name="Normal 7 6 4 3" xfId="1497" xr:uid="{00000000-0005-0000-0000-0000B2070000}"/>
    <cellStyle name="Normal 7 6 4 3 2" xfId="3500" xr:uid="{00000000-0005-0000-0000-000018090000}"/>
    <cellStyle name="Normal 7 6 4 3 2 2" xfId="6551" xr:uid="{D5D721FD-4294-41E9-9E53-B39918ABA39F}"/>
    <cellStyle name="Normal 7 6 4 3 2 2 2" xfId="23054" xr:uid="{3BE78620-1BC4-4DF3-A5DE-DB2C98BC7C91}"/>
    <cellStyle name="Normal 7 6 4 3 2 2 3" xfId="26087" xr:uid="{F8B224D6-DEB0-48B7-8C9E-E1D80A12A2C2}"/>
    <cellStyle name="Normal 7 6 4 3 2 2 4" xfId="16124" xr:uid="{A36195B5-1EBC-40F4-A100-AC26DF93E762}"/>
    <cellStyle name="Normal 7 6 4 3 2 3" xfId="8577" xr:uid="{937966F0-4210-4544-AC52-3D1795A1E072}"/>
    <cellStyle name="Normal 7 6 4 3 2 3 2" xfId="28954" xr:uid="{A459C81F-790B-4A1C-B115-EB72415FCA89}"/>
    <cellStyle name="Normal 7 6 4 3 2 3 3" xfId="18957" xr:uid="{C9A2FCA2-BCF3-40D5-9E91-1625D7C4269A}"/>
    <cellStyle name="Normal 7 6 4 3 2 4" xfId="11410" xr:uid="{781009EA-ACEE-4181-95A0-1AD5234FF42C}"/>
    <cellStyle name="Normal 7 6 4 3 2 4 2" xfId="21790" xr:uid="{DF504D84-6586-4591-BEFB-5063037976D2}"/>
    <cellStyle name="Normal 7 6 4 3 2 5" xfId="24722" xr:uid="{E9ECF8B6-8C80-4E7D-A69B-84FDD893AE7D}"/>
    <cellStyle name="Normal 7 6 4 3 2 6" xfId="14092" xr:uid="{82571571-29DA-43BB-B6F9-C12F49F1DAAC}"/>
    <cellStyle name="Normal 7 6 4 3 3" xfId="2847" xr:uid="{00000000-0005-0000-0000-000019090000}"/>
    <cellStyle name="Normal 7 6 4 3 3 2" xfId="6059" xr:uid="{0DA2B59D-B791-46D6-8532-4C10B6B91FBA}"/>
    <cellStyle name="Normal 7 6 4 3 3 2 2" xfId="28356" xr:uid="{5D105145-8517-4BE2-A09D-ECFB5DEA7455}"/>
    <cellStyle name="Normal 7 6 4 3 3 2 3" xfId="15515" xr:uid="{096319CA-E769-4DE6-BECA-93CE94F800F8}"/>
    <cellStyle name="Normal 7 6 4 3 3 3" xfId="7968" xr:uid="{2F5CE179-3A0F-4A9D-B401-53D318BCBD18}"/>
    <cellStyle name="Normal 7 6 4 3 3 3 2" xfId="18348" xr:uid="{FBFA4E50-9252-468E-8F29-60E2C05BE592}"/>
    <cellStyle name="Normal 7 6 4 3 3 4" xfId="10801" xr:uid="{3E22AB5A-4335-420E-80AD-C0134BE393BF}"/>
    <cellStyle name="Normal 7 6 4 3 3 4 2" xfId="21181" xr:uid="{8CE11DFB-2E08-48D4-ABB7-4E2446763A20}"/>
    <cellStyle name="Normal 7 6 4 3 3 5" xfId="24986" xr:uid="{2B1A971E-F5B0-47FF-8658-F8F56EDA747D}"/>
    <cellStyle name="Normal 7 6 4 3 3 6" xfId="13327" xr:uid="{4E9911BA-E1F1-432A-85FE-474B10F1C98E}"/>
    <cellStyle name="Normal 7 6 4 3 4" xfId="4229" xr:uid="{5644E9A4-EBAE-4A30-A3A7-814AEB5E2BBD}"/>
    <cellStyle name="Normal 7 6 4 3 4 2" xfId="9000" xr:uid="{1F1E9345-0D5F-4EB5-BC77-66AA88AF8084}"/>
    <cellStyle name="Normal 7 6 4 3 4 2 2" xfId="29075" xr:uid="{04EF2121-8F9D-47E1-95D6-2A96462046A0}"/>
    <cellStyle name="Normal 7 6 4 3 4 2 3" xfId="19380" xr:uid="{00120F8E-2E91-487F-AC3F-BD77EFA709C8}"/>
    <cellStyle name="Normal 7 6 4 3 4 3" xfId="11833" xr:uid="{3133CD66-DEC5-48F4-9AAD-E488D033F91C}"/>
    <cellStyle name="Normal 7 6 4 3 4 3 2" xfId="22213" xr:uid="{AB3E41C7-A31C-482C-8829-CDF220706801}"/>
    <cellStyle name="Normal 7 6 4 3 4 4" xfId="22915" xr:uid="{117F10E1-0F2A-436E-ACBF-F6C29F47C5A9}"/>
    <cellStyle name="Normal 7 6 4 3 4 5" xfId="16547" xr:uid="{A5BEF6C1-15E3-4E49-8272-A8C2C967417A}"/>
    <cellStyle name="Normal 7 6 4 3 5" xfId="5494" xr:uid="{B08F0AA9-0A61-4228-BEC0-06332A122D18}"/>
    <cellStyle name="Normal 7 6 4 3 5 2" xfId="28395" xr:uid="{761A86C3-ED31-49F1-93DC-0C7D04858817}"/>
    <cellStyle name="Normal 7 6 4 3 5 3" xfId="14790" xr:uid="{49F51432-65E2-4899-8358-EACE04E00462}"/>
    <cellStyle name="Normal 7 6 4 3 6" xfId="7243" xr:uid="{F646D13A-AED6-4D8D-A845-E6F81DC4ECAA}"/>
    <cellStyle name="Normal 7 6 4 3 6 2" xfId="17623" xr:uid="{F4ED4057-A56C-40B8-B84C-F083BD5C8E7D}"/>
    <cellStyle name="Normal 7 6 4 3 7" xfId="10076" xr:uid="{DF3E602C-AE99-4F19-BF5D-BA08004E781C}"/>
    <cellStyle name="Normal 7 6 4 3 7 2" xfId="20456" xr:uid="{6D5DAEA5-68AE-4405-8C12-ECE841313B1E}"/>
    <cellStyle name="Normal 7 6 4 3 8" xfId="23340" xr:uid="{635B3F8E-57FD-4427-A73F-46D378261E0D}"/>
    <cellStyle name="Normal 7 6 4 3 9" xfId="12803" xr:uid="{6E0D6631-0B8D-43E8-9700-2101A92FE9BC}"/>
    <cellStyle name="Normal 7 6 4 4" xfId="1498" xr:uid="{00000000-0005-0000-0000-0000B3070000}"/>
    <cellStyle name="Normal 7 6 4 4 2" xfId="4608" xr:uid="{B16931EB-7DAE-4907-8E70-D8B738510EE6}"/>
    <cellStyle name="Normal 7 6 4 4 2 2" xfId="9379" xr:uid="{D3C7172B-6501-44FC-BC19-3FAAE562FBFB}"/>
    <cellStyle name="Normal 7 6 4 4 2 2 2" xfId="29347" xr:uid="{5028358C-192B-4348-BDD4-2BD130CC8A4F}"/>
    <cellStyle name="Normal 7 6 4 4 2 2 3" xfId="19759" xr:uid="{13D538F3-9528-4969-A811-47504BBADF1D}"/>
    <cellStyle name="Normal 7 6 4 4 2 3" xfId="12212" xr:uid="{74B0E405-8302-4CE7-8775-ECA51A499A38}"/>
    <cellStyle name="Normal 7 6 4 4 2 3 2" xfId="22592" xr:uid="{A8AB96D9-7258-42D5-99A1-55B661C2972D}"/>
    <cellStyle name="Normal 7 6 4 4 2 4" xfId="23736" xr:uid="{9C5B22E1-2BF8-44D0-8F15-C795EA035DF6}"/>
    <cellStyle name="Normal 7 6 4 4 2 5" xfId="16926" xr:uid="{7512255A-B8C1-4313-98A9-B8AAA554676D}"/>
    <cellStyle name="Normal 7 6 4 4 3" xfId="5495" xr:uid="{0773F734-9059-4CFF-8EC5-101FF109C416}"/>
    <cellStyle name="Normal 7 6 4 4 3 2" xfId="27783" xr:uid="{1A12C115-CC31-43A4-9197-A7CD1F6F391C}"/>
    <cellStyle name="Normal 7 6 4 4 3 3" xfId="14791" xr:uid="{C18CF4CC-B277-44AB-828B-A04FF0926824}"/>
    <cellStyle name="Normal 7 6 4 4 4" xfId="7244" xr:uid="{6240168D-E640-496A-96A9-F337D8E4203C}"/>
    <cellStyle name="Normal 7 6 4 4 4 2" xfId="17624" xr:uid="{525548CA-F646-40DD-BC6F-23687FEDF6FD}"/>
    <cellStyle name="Normal 7 6 4 4 5" xfId="10077" xr:uid="{CE001266-510D-4FC6-B297-6ECD56E12BDC}"/>
    <cellStyle name="Normal 7 6 4 4 5 2" xfId="20457" xr:uid="{B242D98E-EABD-4686-955D-F8E4E40B0A18}"/>
    <cellStyle name="Normal 7 6 4 4 6" xfId="23473" xr:uid="{D2D71813-8875-4C5D-B3D6-044D13BE8A19}"/>
    <cellStyle name="Normal 7 6 4 4 7" xfId="14093" xr:uid="{AD175A59-4B0F-44EC-9EE9-E862184E4AF4}"/>
    <cellStyle name="Normal 7 6 4 5" xfId="3002" xr:uid="{00000000-0005-0000-0000-00001B090000}"/>
    <cellStyle name="Normal 7 6 4 5 2" xfId="6150" xr:uid="{90578136-11C7-49EF-81BA-156BF174B318}"/>
    <cellStyle name="Normal 7 6 4 5 2 2" xfId="25646" xr:uid="{50B6CDAF-0D17-4CD8-90BD-95FF3A06F049}"/>
    <cellStyle name="Normal 7 6 4 5 2 3" xfId="27507" xr:uid="{E3DABAFF-4279-48AD-9175-C601B5BFAC61}"/>
    <cellStyle name="Normal 7 6 4 5 2 4" xfId="15628" xr:uid="{59D28FE0-3EBB-4B33-8B51-3592740E3B8E}"/>
    <cellStyle name="Normal 7 6 4 5 3" xfId="8081" xr:uid="{1593290C-B0DA-4379-A3E0-534ACFF6909F}"/>
    <cellStyle name="Normal 7 6 4 5 3 2" xfId="28771" xr:uid="{03946E0B-3269-497D-B1B4-77B97149BEDE}"/>
    <cellStyle name="Normal 7 6 4 5 3 3" xfId="18461" xr:uid="{BF16C1A0-9822-4D47-A742-0B5348BF515D}"/>
    <cellStyle name="Normal 7 6 4 5 4" xfId="10914" xr:uid="{15D1B895-427B-42C9-8218-BC101DA53385}"/>
    <cellStyle name="Normal 7 6 4 5 4 2" xfId="21294" xr:uid="{07E05386-D6B5-4F0F-9541-E2ADBF877C18}"/>
    <cellStyle name="Normal 7 6 4 5 5" xfId="22987" xr:uid="{AA691454-5113-4FB4-87D2-11739E7C604C}"/>
    <cellStyle name="Normal 7 6 4 5 6" xfId="13501" xr:uid="{80EDD499-EB67-449A-A662-417C08D2759D}"/>
    <cellStyle name="Normal 7 6 4 6" xfId="2457" xr:uid="{00000000-0005-0000-0000-00001C090000}"/>
    <cellStyle name="Normal 7 6 4 6 2" xfId="5748" xr:uid="{5C7ECC11-5A5E-4742-93C1-93ABCAF451DD}"/>
    <cellStyle name="Normal 7 6 4 6 2 2" xfId="27518" xr:uid="{0B431D5C-5A9F-40C1-A469-B3FB46C54045}"/>
    <cellStyle name="Normal 7 6 4 6 2 3" xfId="15128" xr:uid="{7786E342-5940-4005-A46E-4386156685AA}"/>
    <cellStyle name="Normal 7 6 4 6 3" xfId="7581" xr:uid="{6614F47F-3B61-438F-A015-54D8ED0B784D}"/>
    <cellStyle name="Normal 7 6 4 6 3 2" xfId="17961" xr:uid="{582818AA-C3A4-4DAA-8F13-7948F36C02D0}"/>
    <cellStyle name="Normal 7 6 4 6 4" xfId="10414" xr:uid="{0840C9DB-4E69-40F0-BEE7-88E70FFD731F}"/>
    <cellStyle name="Normal 7 6 4 6 4 2" xfId="20794" xr:uid="{12344003-0DAF-491F-972E-91BB6DFF52CC}"/>
    <cellStyle name="Normal 7 6 4 6 5" xfId="23395" xr:uid="{9FA5B035-2601-4F75-8A83-5A87EB96104D}"/>
    <cellStyle name="Normal 7 6 4 6 6" xfId="12844" xr:uid="{9ED57ABB-C750-4436-896D-DA1DBDFB3F0B}"/>
    <cellStyle name="Normal 7 6 4 7" xfId="2211" xr:uid="{00000000-0005-0000-0000-000010090000}"/>
    <cellStyle name="Normal 7 6 4 7 2" xfId="7337" xr:uid="{C6DD2CEB-8E2E-467D-BAE0-3FBCF447319B}"/>
    <cellStyle name="Normal 7 6 4 7 2 2" xfId="17717" xr:uid="{29EE4852-5465-45F1-8671-6D1F0111BE9B}"/>
    <cellStyle name="Normal 7 6 4 7 3" xfId="10170" xr:uid="{41AD4F93-CE63-4CAF-8287-65AE5F09F554}"/>
    <cellStyle name="Normal 7 6 4 7 3 2" xfId="20550" xr:uid="{438D9016-FB78-4B8E-BF5E-6395939B03E9}"/>
    <cellStyle name="Normal 7 6 4 7 4" xfId="23894" xr:uid="{0CADA542-F7D4-4031-8302-CBD27A5EA11C}"/>
    <cellStyle name="Normal 7 6 4 7 5" xfId="14884" xr:uid="{2FCCF03A-40FB-4A4C-BEB3-A1933E008AB1}"/>
    <cellStyle name="Normal 7 6 4 8" xfId="4085" xr:uid="{11850CE3-2A1F-47EF-B471-999DD0D6EC39}"/>
    <cellStyle name="Normal 7 6 4 8 2" xfId="8861" xr:uid="{FE95634D-8F33-41D2-9E6C-F65192F00752}"/>
    <cellStyle name="Normal 7 6 4 8 2 2" xfId="19241" xr:uid="{8BE33F30-94BC-4BBC-8383-2CB6173F8692}"/>
    <cellStyle name="Normal 7 6 4 8 3" xfId="11694" xr:uid="{CE13F861-80D1-45D9-B0C6-B1E764EFA1C2}"/>
    <cellStyle name="Normal 7 6 4 8 3 2" xfId="22074" xr:uid="{95A5F071-E116-4268-8948-93F70ECB1FF0}"/>
    <cellStyle name="Normal 7 6 4 8 4" xfId="16408" xr:uid="{C8F0C22F-C200-44E0-8CBD-0716BEC85CC9}"/>
    <cellStyle name="Normal 7 6 4 9" xfId="5491" xr:uid="{D292BAB4-4D87-46A6-BF4A-6386D5DA9302}"/>
    <cellStyle name="Normal 7 6 4 9 2" xfId="14787" xr:uid="{50E78859-CACB-4E35-B1CA-1A390D183C89}"/>
    <cellStyle name="Normal 7 6 5" xfId="1499" xr:uid="{00000000-0005-0000-0000-0000B4070000}"/>
    <cellStyle name="Normal 7 6 5 10" xfId="10078" xr:uid="{DF3FBC87-0B9B-40A1-AE4C-0EAC5DF663CA}"/>
    <cellStyle name="Normal 7 6 5 10 2" xfId="20458" xr:uid="{4EC8ADD7-9EF6-408B-969E-A98714B64BE2}"/>
    <cellStyle name="Normal 7 6 5 11" xfId="24068" xr:uid="{E61F5D74-F8CC-4F82-8A62-7F385A9996D1}"/>
    <cellStyle name="Normal 7 6 5 12" xfId="12646" xr:uid="{FB75F0C5-BC27-4FA1-8CDF-8AB2BD8454C9}"/>
    <cellStyle name="Normal 7 6 5 2" xfId="1500" xr:uid="{00000000-0005-0000-0000-0000B5070000}"/>
    <cellStyle name="Normal 7 6 5 2 2" xfId="1501" xr:uid="{00000000-0005-0000-0000-0000B6070000}"/>
    <cellStyle name="Normal 7 6 5 2 2 2" xfId="5498" xr:uid="{E7D01064-A9DA-43E2-BD7F-8BE99A6CBE46}"/>
    <cellStyle name="Normal 7 6 5 2 2 2 2" xfId="24803" xr:uid="{D74CCB81-EE89-40BD-A651-D2397EED77F1}"/>
    <cellStyle name="Normal 7 6 5 2 2 2 3" xfId="27835" xr:uid="{858DF70D-599C-44FE-BC8D-CCEEAE3631E2}"/>
    <cellStyle name="Normal 7 6 5 2 2 2 4" xfId="14794" xr:uid="{5AFCEABD-88CD-4BC1-A9F3-858BA1A0DB98}"/>
    <cellStyle name="Normal 7 6 5 2 2 3" xfId="7247" xr:uid="{205E6962-B9B9-4764-A254-6B36C81DAA70}"/>
    <cellStyle name="Normal 7 6 5 2 2 3 2" xfId="27679" xr:uid="{903D530F-9213-4378-A3E2-20DB1D6D8E2E}"/>
    <cellStyle name="Normal 7 6 5 2 2 3 3" xfId="27829" xr:uid="{B8EB2944-3F2D-4394-970A-437B5D6F330F}"/>
    <cellStyle name="Normal 7 6 5 2 2 3 4" xfId="17627" xr:uid="{51A2E2CE-64DE-40DE-A6A2-316D44780599}"/>
    <cellStyle name="Normal 7 6 5 2 2 4" xfId="10080" xr:uid="{1A92C8BC-D39C-4639-8D36-28691DFCA540}"/>
    <cellStyle name="Normal 7 6 5 2 2 4 2" xfId="29467" xr:uid="{9F20443E-21B9-494F-B24D-1211805F4477}"/>
    <cellStyle name="Normal 7 6 5 2 2 4 3" xfId="20460" xr:uid="{93EC5B0D-A3C5-4AFE-ADC9-40F688624D8C}"/>
    <cellStyle name="Normal 7 6 5 2 2 5" xfId="24686" xr:uid="{DE10F9B7-7379-4872-8B6A-23698B840900}"/>
    <cellStyle name="Normal 7 6 5 2 2 6" xfId="14094" xr:uid="{B0BE8522-4076-441B-96EA-40824BB98BCA}"/>
    <cellStyle name="Normal 7 6 5 2 3" xfId="2848" xr:uid="{00000000-0005-0000-0000-000020090000}"/>
    <cellStyle name="Normal 7 6 5 2 3 2" xfId="6060" xr:uid="{2D925E2C-A4E9-4D58-917A-11A3E56E570C}"/>
    <cellStyle name="Normal 7 6 5 2 3 2 2" xfId="27686" xr:uid="{08579B00-37A0-4D2D-B741-0D76075C24B8}"/>
    <cellStyle name="Normal 7 6 5 2 3 2 3" xfId="15516" xr:uid="{937FC035-2C2E-4A21-989C-416B995AE6D9}"/>
    <cellStyle name="Normal 7 6 5 2 3 3" xfId="7969" xr:uid="{564FBD73-78CC-4849-8011-285DF5FAEA1D}"/>
    <cellStyle name="Normal 7 6 5 2 3 3 2" xfId="18349" xr:uid="{4B9EECFA-4E80-40F4-8D21-9F0CD286499E}"/>
    <cellStyle name="Normal 7 6 5 2 3 4" xfId="10802" xr:uid="{643B0A30-BEED-4CC2-9056-F8CB97C651AA}"/>
    <cellStyle name="Normal 7 6 5 2 3 4 2" xfId="21182" xr:uid="{BC6BBA72-C174-4E41-B37A-38CFFE3AF547}"/>
    <cellStyle name="Normal 7 6 5 2 3 5" xfId="24229" xr:uid="{2DD603A8-BED6-4F04-BFF2-A5BDD9C3C6AE}"/>
    <cellStyle name="Normal 7 6 5 2 3 6" xfId="13329" xr:uid="{E11FFCF2-C722-4897-80E4-2E9BB38A8AAB}"/>
    <cellStyle name="Normal 7 6 5 2 4" xfId="4230" xr:uid="{BEFF7DA6-1B62-4455-981F-FF52525144C4}"/>
    <cellStyle name="Normal 7 6 5 2 4 2" xfId="9001" xr:uid="{052E31BB-E2DA-475B-AF01-E6B7DC9A4042}"/>
    <cellStyle name="Normal 7 6 5 2 4 2 2" xfId="29076" xr:uid="{F6532E92-B218-496F-A9A0-A9A7BD61A0F8}"/>
    <cellStyle name="Normal 7 6 5 2 4 2 3" xfId="19381" xr:uid="{7DD29C7B-D90B-4FBB-A9F7-7C6E62FCEBD4}"/>
    <cellStyle name="Normal 7 6 5 2 4 3" xfId="11834" xr:uid="{33D767A8-829E-46E3-896D-5754A6CF897C}"/>
    <cellStyle name="Normal 7 6 5 2 4 3 2" xfId="22214" xr:uid="{DD737A68-9990-408A-95BA-F9BE69979620}"/>
    <cellStyle name="Normal 7 6 5 2 4 4" xfId="23843" xr:uid="{D76A78E7-45C2-4F5D-8A2F-1A50B7832796}"/>
    <cellStyle name="Normal 7 6 5 2 4 5" xfId="16548" xr:uid="{2890542C-1270-4BDE-AF4B-E1326976F566}"/>
    <cellStyle name="Normal 7 6 5 2 5" xfId="5497" xr:uid="{57B78EE6-7841-42ED-A2A6-9BDAEA7C889A}"/>
    <cellStyle name="Normal 7 6 5 2 5 2" xfId="27138" xr:uid="{3CB9700E-5A5C-4819-AB08-22F6E62D5BE7}"/>
    <cellStyle name="Normal 7 6 5 2 5 3" xfId="14793" xr:uid="{A7FE7C76-E922-4743-B111-09BC9106E9CC}"/>
    <cellStyle name="Normal 7 6 5 2 6" xfId="7246" xr:uid="{4862564F-D428-4D96-A80C-2DCBD8993F2B}"/>
    <cellStyle name="Normal 7 6 5 2 6 2" xfId="17626" xr:uid="{562F2376-9098-419C-95D0-4E76847DFC1B}"/>
    <cellStyle name="Normal 7 6 5 2 7" xfId="10079" xr:uid="{DC63A437-50E5-491A-AD3F-C1CABC2759BE}"/>
    <cellStyle name="Normal 7 6 5 2 7 2" xfId="20459" xr:uid="{5124A459-17B2-48D3-91D4-BD503E8A9CF2}"/>
    <cellStyle name="Normal 7 6 5 2 8" xfId="23237" xr:uid="{9E3CA18B-B945-400C-9C14-33091210BAF6}"/>
    <cellStyle name="Normal 7 6 5 2 9" xfId="12804" xr:uid="{C37684F4-A37F-4EA8-AAA9-4B7A6619FBB3}"/>
    <cellStyle name="Normal 7 6 5 3" xfId="1502" xr:uid="{00000000-0005-0000-0000-0000B7070000}"/>
    <cellStyle name="Normal 7 6 5 3 2" xfId="4609" xr:uid="{A31E5E11-9452-49DF-82C6-7A872B65B43C}"/>
    <cellStyle name="Normal 7 6 5 3 2 2" xfId="9380" xr:uid="{5D7F5286-3528-42BB-8D71-FDB46231D195}"/>
    <cellStyle name="Normal 7 6 5 3 2 2 2" xfId="29348" xr:uid="{6FA31A69-84ED-4BEC-A0E2-88DDF5E61206}"/>
    <cellStyle name="Normal 7 6 5 3 2 2 3" xfId="19760" xr:uid="{9FBC37E3-2557-4260-A526-F7BB117EF95D}"/>
    <cellStyle name="Normal 7 6 5 3 2 3" xfId="12213" xr:uid="{3BB80120-C50E-4D9B-8D76-121F08A551F3}"/>
    <cellStyle name="Normal 7 6 5 3 2 3 2" xfId="22593" xr:uid="{6BF84990-48C2-4EC4-9B8F-77256D126BCB}"/>
    <cellStyle name="Normal 7 6 5 3 2 4" xfId="23874" xr:uid="{A4373488-25F7-4AE1-A30A-4A24639504D8}"/>
    <cellStyle name="Normal 7 6 5 3 2 5" xfId="16927" xr:uid="{EAA94611-9138-4B12-9179-5EA06D298EEA}"/>
    <cellStyle name="Normal 7 6 5 3 3" xfId="5499" xr:uid="{E7DAD043-6AE3-4AC1-B786-9BBFE7339374}"/>
    <cellStyle name="Normal 7 6 5 3 3 2" xfId="25800" xr:uid="{44967C79-7D0B-4E84-A99E-681F3E8F24C1}"/>
    <cellStyle name="Normal 7 6 5 3 3 3" xfId="28113" xr:uid="{B93C29BC-09E4-4A66-8E44-8F0A6CF78288}"/>
    <cellStyle name="Normal 7 6 5 3 3 4" xfId="14795" xr:uid="{D165794D-EA70-4A47-8B38-33BA446E4169}"/>
    <cellStyle name="Normal 7 6 5 3 4" xfId="7248" xr:uid="{81B50CBF-AC87-4D6C-8852-00497000B5CD}"/>
    <cellStyle name="Normal 7 6 5 3 4 2" xfId="24854" xr:uid="{FE06049C-30C1-43B9-B38C-3DFFB8716974}"/>
    <cellStyle name="Normal 7 6 5 3 4 3" xfId="27205" xr:uid="{63796442-6B39-4ABD-BFF2-28A58284432A}"/>
    <cellStyle name="Normal 7 6 5 3 4 4" xfId="17628" xr:uid="{A5F050B3-85E0-4682-A9DB-664CDC9A79EF}"/>
    <cellStyle name="Normal 7 6 5 3 5" xfId="10081" xr:uid="{D7DC216D-1E73-4623-8389-1E20B8153073}"/>
    <cellStyle name="Normal 7 6 5 3 5 2" xfId="29468" xr:uid="{200210D5-41D4-42EC-8CE0-4DC6FEF33C50}"/>
    <cellStyle name="Normal 7 6 5 3 5 3" xfId="20461" xr:uid="{A19966B2-E5BB-4CC7-A122-3C1E264E1887}"/>
    <cellStyle name="Normal 7 6 5 3 6" xfId="23589" xr:uid="{82992022-37F0-40A8-9867-021839D0216E}"/>
    <cellStyle name="Normal 7 6 5 3 7" xfId="14095" xr:uid="{B9886D02-1060-421F-98E1-3B9D47822D62}"/>
    <cellStyle name="Normal 7 6 5 4" xfId="1503" xr:uid="{00000000-0005-0000-0000-0000B8070000}"/>
    <cellStyle name="Normal 7 6 5 4 2" xfId="5500" xr:uid="{0448C5CA-400A-4F9A-9F2C-FFC0C2A5BC16}"/>
    <cellStyle name="Normal 7 6 5 4 2 2" xfId="25064" xr:uid="{6D85387C-BEE5-4EA8-8562-29F7FEAF8C54}"/>
    <cellStyle name="Normal 7 6 5 4 2 3" xfId="28316" xr:uid="{5BA3CC29-3443-4898-BCAE-1DE0AD6F8EB1}"/>
    <cellStyle name="Normal 7 6 5 4 2 4" xfId="14796" xr:uid="{F6A537C0-D38D-49E9-A143-B03E526A3625}"/>
    <cellStyle name="Normal 7 6 5 4 3" xfId="7249" xr:uid="{D3E2AE04-D1F3-4C38-A891-B9B7297207D2}"/>
    <cellStyle name="Normal 7 6 5 4 3 2" xfId="27310" xr:uid="{96C97A13-D7ED-428C-8971-01428BF5CD64}"/>
    <cellStyle name="Normal 7 6 5 4 3 3" xfId="17629" xr:uid="{137D9BBF-689C-40AD-98C7-64A77D725B87}"/>
    <cellStyle name="Normal 7 6 5 4 4" xfId="10082" xr:uid="{0A5C38E3-CD4B-488F-97E0-91E36EEDF728}"/>
    <cellStyle name="Normal 7 6 5 4 4 2" xfId="20462" xr:uid="{39388F70-C8A2-4962-AC8A-626FD65554AC}"/>
    <cellStyle name="Normal 7 6 5 4 5" xfId="23553" xr:uid="{98F9B7CA-BCF9-44B6-A03D-846CA1C21B07}"/>
    <cellStyle name="Normal 7 6 5 4 6" xfId="13502" xr:uid="{8D2DF42F-EFC1-44D8-9472-20F47BF14A7E}"/>
    <cellStyle name="Normal 7 6 5 5" xfId="2517" xr:uid="{00000000-0005-0000-0000-000023090000}"/>
    <cellStyle name="Normal 7 6 5 5 2" xfId="5794" xr:uid="{A9F19D54-6E6A-46E2-9C4C-8DF33B402472}"/>
    <cellStyle name="Normal 7 6 5 5 2 2" xfId="26307" xr:uid="{60489D58-1A9D-4CF3-9EED-BEEB248944F9}"/>
    <cellStyle name="Normal 7 6 5 5 2 3" xfId="15188" xr:uid="{59C38AAD-98DE-48FB-8D51-B5ED5DB69078}"/>
    <cellStyle name="Normal 7 6 5 5 3" xfId="7641" xr:uid="{114DA3DD-D026-404F-B1D3-2312EE0C354A}"/>
    <cellStyle name="Normal 7 6 5 5 3 2" xfId="18021" xr:uid="{0DD8FB3C-2F4B-4FDF-AF12-910BBC8759CD}"/>
    <cellStyle name="Normal 7 6 5 5 4" xfId="10474" xr:uid="{3E356359-D060-4D23-991E-B97B13F06CB5}"/>
    <cellStyle name="Normal 7 6 5 5 4 2" xfId="20854" xr:uid="{44EECC84-9E0F-4F15-B137-F654756F5474}"/>
    <cellStyle name="Normal 7 6 5 5 5" xfId="23905" xr:uid="{E3F90392-059D-469A-AC0E-0BDACDF09501}"/>
    <cellStyle name="Normal 7 6 5 5 6" xfId="12904" xr:uid="{C1D38FF7-5C92-4681-BF21-05503F8663E1}"/>
    <cellStyle name="Normal 7 6 5 6" xfId="2413" xr:uid="{00000000-0005-0000-0000-00001D090000}"/>
    <cellStyle name="Normal 7 6 5 6 2" xfId="7539" xr:uid="{3508834D-B89E-46C8-B299-CDA7B4274BBE}"/>
    <cellStyle name="Normal 7 6 5 6 2 2" xfId="28430" xr:uid="{4C9CF324-6BA4-4F60-B99D-0370AA4F4A93}"/>
    <cellStyle name="Normal 7 6 5 6 2 3" xfId="17919" xr:uid="{99EA2127-49D3-4607-95F1-053C6827513B}"/>
    <cellStyle name="Normal 7 6 5 6 3" xfId="10372" xr:uid="{B72334EA-2842-42B8-AE23-5F70208D013F}"/>
    <cellStyle name="Normal 7 6 5 6 3 2" xfId="20752" xr:uid="{FA60AE56-242F-41F8-94D0-21A1BEDA3DB4}"/>
    <cellStyle name="Normal 7 6 5 6 4" xfId="24939" xr:uid="{CFE09879-813F-4BF0-BF6F-92F31AC8B8AC}"/>
    <cellStyle name="Normal 7 6 5 6 5" xfId="15086" xr:uid="{5E843A23-20EA-4DBC-8888-73032B54F864}"/>
    <cellStyle name="Normal 7 6 5 7" xfId="4086" xr:uid="{B50348EB-0804-4161-A015-D162F110C8BD}"/>
    <cellStyle name="Normal 7 6 5 7 2" xfId="8862" xr:uid="{24B99DFC-2ACB-4ED6-90AC-1BBEFE0B71C7}"/>
    <cellStyle name="Normal 7 6 5 7 2 2" xfId="19242" xr:uid="{4C2B3425-55F2-43B2-9249-D780CDF9D891}"/>
    <cellStyle name="Normal 7 6 5 7 3" xfId="11695" xr:uid="{2357267F-3C24-4CB3-8332-CAA36D5BC0A7}"/>
    <cellStyle name="Normal 7 6 5 7 3 2" xfId="22075" xr:uid="{2DD6BFAA-42BC-4F91-A4AF-9EC1FA3D0BA3}"/>
    <cellStyle name="Normal 7 6 5 7 4" xfId="27364" xr:uid="{DBD02698-3E7A-4D39-940A-E12FE30B168E}"/>
    <cellStyle name="Normal 7 6 5 7 5" xfId="16409" xr:uid="{A55057EA-B0DE-44A3-86F5-D09B84CC644A}"/>
    <cellStyle name="Normal 7 6 5 8" xfId="5496" xr:uid="{C4B4A565-1729-4507-AEF3-F0F3746693D0}"/>
    <cellStyle name="Normal 7 6 5 8 2" xfId="14792" xr:uid="{39D3E485-0063-4AE3-A647-329FAC49358D}"/>
    <cellStyle name="Normal 7 6 5 9" xfId="7245" xr:uid="{FDBB60B6-CCCA-4215-9EBD-417F9A818965}"/>
    <cellStyle name="Normal 7 6 5 9 2" xfId="17625" xr:uid="{4C1C3760-73F1-4520-AA0E-3E8190282C36}"/>
    <cellStyle name="Normal 7 6 6" xfId="1504" xr:uid="{00000000-0005-0000-0000-0000B9070000}"/>
    <cellStyle name="Normal 7 6 6 10" xfId="10083" xr:uid="{9B121F16-A290-4197-B44F-6E69836089B0}"/>
    <cellStyle name="Normal 7 6 6 10 2" xfId="20463" xr:uid="{30DC266A-56CA-4C6B-A34D-80F0098443A0}"/>
    <cellStyle name="Normal 7 6 6 11" xfId="24360" xr:uid="{6410A27D-6B69-46D0-8F51-0ED5BF83BC57}"/>
    <cellStyle name="Normal 7 6 6 12" xfId="12647" xr:uid="{E9519333-2B6F-4A8D-856E-C824E5F393D6}"/>
    <cellStyle name="Normal 7 6 6 2" xfId="1505" xr:uid="{00000000-0005-0000-0000-0000BA070000}"/>
    <cellStyle name="Normal 7 6 6 2 2" xfId="1506" xr:uid="{00000000-0005-0000-0000-0000BB070000}"/>
    <cellStyle name="Normal 7 6 6 2 2 2" xfId="5503" xr:uid="{66B9D532-A4E6-42C2-84FA-23C65AFFCF31}"/>
    <cellStyle name="Normal 7 6 6 2 2 2 2" xfId="25083" xr:uid="{6B52F8F8-4313-4B80-9398-0AA11670A4A1}"/>
    <cellStyle name="Normal 7 6 6 2 2 2 3" xfId="26241" xr:uid="{84E34A4D-CE0E-4BF4-81D8-3BF44BBD6CCA}"/>
    <cellStyle name="Normal 7 6 6 2 2 2 4" xfId="14799" xr:uid="{E26BC03C-90D7-4629-8D61-133D401B09F6}"/>
    <cellStyle name="Normal 7 6 6 2 2 3" xfId="7252" xr:uid="{E8C4E03D-37ED-4BEB-8E4B-2F11686E682B}"/>
    <cellStyle name="Normal 7 6 6 2 2 3 2" xfId="27681" xr:uid="{65B0E04E-FBEA-48B1-9F0A-4B5EAF851E1F}"/>
    <cellStyle name="Normal 7 6 6 2 2 3 3" xfId="27639" xr:uid="{D0868920-65DE-48FA-BE3C-429C1847C4D3}"/>
    <cellStyle name="Normal 7 6 6 2 2 3 4" xfId="17632" xr:uid="{1605AD8E-97AD-4CF4-BDFA-4E6722E783FB}"/>
    <cellStyle name="Normal 7 6 6 2 2 4" xfId="10085" xr:uid="{D4EFA8F4-58C7-4071-B63C-6B349D4907A1}"/>
    <cellStyle name="Normal 7 6 6 2 2 4 2" xfId="29469" xr:uid="{9D218204-F3AE-4304-ACCF-308F57A75CDE}"/>
    <cellStyle name="Normal 7 6 6 2 2 4 3" xfId="20465" xr:uid="{D9DB5CF1-0839-47D2-9A8B-2EB8139606C1}"/>
    <cellStyle name="Normal 7 6 6 2 2 5" xfId="23186" xr:uid="{8F807369-CD25-4CCE-A376-550BCE61BF84}"/>
    <cellStyle name="Normal 7 6 6 2 2 6" xfId="14096" xr:uid="{A23A3A3E-B6FB-4F24-99A8-FF3721C11DFB}"/>
    <cellStyle name="Normal 7 6 6 2 3" xfId="2849" xr:uid="{00000000-0005-0000-0000-000027090000}"/>
    <cellStyle name="Normal 7 6 6 2 3 2" xfId="6061" xr:uid="{EC8937D3-ACD6-45B5-BB65-2C456B8FDA71}"/>
    <cellStyle name="Normal 7 6 6 2 3 2 2" xfId="26789" xr:uid="{3C319A9D-AB1A-4A43-AF91-B55E12066FFB}"/>
    <cellStyle name="Normal 7 6 6 2 3 2 3" xfId="15517" xr:uid="{54B92E17-B78D-4634-8730-CE48B4B24AAB}"/>
    <cellStyle name="Normal 7 6 6 2 3 3" xfId="7970" xr:uid="{AD8F4644-535B-4915-883A-88DC203AB579}"/>
    <cellStyle name="Normal 7 6 6 2 3 3 2" xfId="18350" xr:uid="{87FB52A6-6CE3-4283-BEB4-B7E4BFC29F79}"/>
    <cellStyle name="Normal 7 6 6 2 3 4" xfId="10803" xr:uid="{C3DD5877-10AA-4D2E-9371-104F91F5B5C6}"/>
    <cellStyle name="Normal 7 6 6 2 3 4 2" xfId="21183" xr:uid="{884396C8-AED6-46D9-A577-228829186CC5}"/>
    <cellStyle name="Normal 7 6 6 2 3 5" xfId="24223" xr:uid="{C9354425-C819-4EC8-8BD8-F1436EE5B4A5}"/>
    <cellStyle name="Normal 7 6 6 2 3 6" xfId="13330" xr:uid="{48A48117-C8D3-4B37-9DDF-316FB5CE0346}"/>
    <cellStyle name="Normal 7 6 6 2 4" xfId="4231" xr:uid="{96586672-87B1-4913-984A-17E53571DCBA}"/>
    <cellStyle name="Normal 7 6 6 2 4 2" xfId="9002" xr:uid="{7AE56A67-32F7-4039-AA29-2DF78912FDB0}"/>
    <cellStyle name="Normal 7 6 6 2 4 2 2" xfId="29077" xr:uid="{85A50398-B79F-4714-9769-7B93ABC37BED}"/>
    <cellStyle name="Normal 7 6 6 2 4 2 3" xfId="19382" xr:uid="{74EAF74C-BCFA-4DE5-8BD8-45CE8CE70AEB}"/>
    <cellStyle name="Normal 7 6 6 2 4 3" xfId="11835" xr:uid="{CCE31F3E-1130-444E-ACBD-CC971A255CB3}"/>
    <cellStyle name="Normal 7 6 6 2 4 3 2" xfId="22215" xr:uid="{7676A053-1EDB-4EE4-ADD5-287BA4D75F4C}"/>
    <cellStyle name="Normal 7 6 6 2 4 4" xfId="23140" xr:uid="{7DACF0CB-2FDB-41C4-AE40-507DD9740409}"/>
    <cellStyle name="Normal 7 6 6 2 4 5" xfId="16549" xr:uid="{72D1934E-2114-4BE2-80BA-195B8E688A8F}"/>
    <cellStyle name="Normal 7 6 6 2 5" xfId="5502" xr:uid="{60C0B025-1DC6-42ED-8C10-81AF1593DD4B}"/>
    <cellStyle name="Normal 7 6 6 2 5 2" xfId="28109" xr:uid="{BEA1BF45-6A94-4922-B8F9-A7D08A4CAD92}"/>
    <cellStyle name="Normal 7 6 6 2 5 3" xfId="14798" xr:uid="{8011D1AE-A096-49B3-A833-5A3211D0A05D}"/>
    <cellStyle name="Normal 7 6 6 2 6" xfId="7251" xr:uid="{7CF328A4-4908-44FA-B972-75D59A28DDA1}"/>
    <cellStyle name="Normal 7 6 6 2 6 2" xfId="17631" xr:uid="{2938AFDE-3D6F-4AFC-A431-0AFC23B4817B}"/>
    <cellStyle name="Normal 7 6 6 2 7" xfId="10084" xr:uid="{B600220D-9330-452C-85B4-091C21D3E5D2}"/>
    <cellStyle name="Normal 7 6 6 2 7 2" xfId="20464" xr:uid="{1CF45A2F-4BDD-463E-8AE8-125CAD9CE958}"/>
    <cellStyle name="Normal 7 6 6 2 8" xfId="25386" xr:uid="{5569986E-846C-48E9-B343-C5A293E1820F}"/>
    <cellStyle name="Normal 7 6 6 2 9" xfId="12805" xr:uid="{C145EB29-7EE7-41FA-8EEE-0623BCB2FF8B}"/>
    <cellStyle name="Normal 7 6 6 3" xfId="1507" xr:uid="{00000000-0005-0000-0000-0000BC070000}"/>
    <cellStyle name="Normal 7 6 6 3 2" xfId="4610" xr:uid="{F14CE967-CAE8-4480-8105-4FCB90A37042}"/>
    <cellStyle name="Normal 7 6 6 3 2 2" xfId="9381" xr:uid="{C99E997D-08CD-4908-985C-5EC8E1428681}"/>
    <cellStyle name="Normal 7 6 6 3 2 2 2" xfId="29349" xr:uid="{8727CD08-8DE0-4178-8FAB-9EEDB235D22A}"/>
    <cellStyle name="Normal 7 6 6 3 2 2 3" xfId="19761" xr:uid="{06F669DE-4B87-41B7-8C2F-116D16D00B6F}"/>
    <cellStyle name="Normal 7 6 6 3 2 3" xfId="12214" xr:uid="{D7CCF65F-3506-4683-96F9-F5E823D11A84}"/>
    <cellStyle name="Normal 7 6 6 3 2 3 2" xfId="22594" xr:uid="{AAFEA359-EC7A-4C13-808A-D5B42C63E00B}"/>
    <cellStyle name="Normal 7 6 6 3 2 4" xfId="22978" xr:uid="{C7FDCBBD-6BCC-405C-A3A9-76D67F1E25D8}"/>
    <cellStyle name="Normal 7 6 6 3 2 5" xfId="16928" xr:uid="{4DC315E7-0311-4131-B8D5-1E08462052FA}"/>
    <cellStyle name="Normal 7 6 6 3 3" xfId="5504" xr:uid="{8522F306-649E-4170-97FC-7493F82F02D9}"/>
    <cellStyle name="Normal 7 6 6 3 3 2" xfId="26884" xr:uid="{01DA18E4-630B-407C-90D8-A91D7245FB40}"/>
    <cellStyle name="Normal 7 6 6 3 3 3" xfId="28168" xr:uid="{7C2D3BB2-4CDA-4B63-808A-80FBE4F1B9CF}"/>
    <cellStyle name="Normal 7 6 6 3 3 4" xfId="14800" xr:uid="{D8150843-5B72-4389-80BE-739888821749}"/>
    <cellStyle name="Normal 7 6 6 3 4" xfId="7253" xr:uid="{F509454B-227C-426F-970A-B489BD7153BC}"/>
    <cellStyle name="Normal 7 6 6 3 4 2" xfId="25900" xr:uid="{03B433BB-282D-4668-99EA-A3DFFEF34C56}"/>
    <cellStyle name="Normal 7 6 6 3 4 3" xfId="28639" xr:uid="{2FC4DC22-583C-4AE0-B574-3F4737361CF8}"/>
    <cellStyle name="Normal 7 6 6 3 4 4" xfId="17633" xr:uid="{632C8BC2-1B4E-4244-AC82-F2BB44834442}"/>
    <cellStyle name="Normal 7 6 6 3 5" xfId="10086" xr:uid="{33884DD8-7790-4C34-9D44-87B0B9071B03}"/>
    <cellStyle name="Normal 7 6 6 3 5 2" xfId="29470" xr:uid="{D657E74B-A85A-4BE1-B0EF-D68ABA591894}"/>
    <cellStyle name="Normal 7 6 6 3 5 3" xfId="20466" xr:uid="{17476645-C583-4B81-BAB9-3D431711E7D8}"/>
    <cellStyle name="Normal 7 6 6 3 6" xfId="24550" xr:uid="{7F04EA5A-7CA8-4E0F-A5D3-9DBD12856DA2}"/>
    <cellStyle name="Normal 7 6 6 3 7" xfId="14097" xr:uid="{2083B337-D404-4396-BEBD-396F3F4FB296}"/>
    <cellStyle name="Normal 7 6 6 4" xfId="1508" xr:uid="{00000000-0005-0000-0000-0000BD070000}"/>
    <cellStyle name="Normal 7 6 6 4 2" xfId="5505" xr:uid="{B1732BA7-F99E-4741-8EAB-B210D7C053B9}"/>
    <cellStyle name="Normal 7 6 6 4 2 2" xfId="24095" xr:uid="{FA1B13A7-D167-4EA2-A350-A98617B2D303}"/>
    <cellStyle name="Normal 7 6 6 4 2 3" xfId="28266" xr:uid="{56DBB3E1-308A-4947-82A4-B10BE50C8A1B}"/>
    <cellStyle name="Normal 7 6 6 4 2 4" xfId="14801" xr:uid="{7E7F5B2D-6716-44CD-94E9-DC067523BD92}"/>
    <cellStyle name="Normal 7 6 6 4 3" xfId="7254" xr:uid="{F8A11A8C-8BFF-48F3-A1FD-EF29614361A6}"/>
    <cellStyle name="Normal 7 6 6 4 3 2" xfId="28369" xr:uid="{FEF2D7E9-A34A-4940-8224-435FEFF01F1D}"/>
    <cellStyle name="Normal 7 6 6 4 3 3" xfId="17634" xr:uid="{4ED87E50-93AE-4538-9786-4F9D0E2789A3}"/>
    <cellStyle name="Normal 7 6 6 4 4" xfId="10087" xr:uid="{FEB4022C-F1E3-4EEA-BC90-D9D14035388A}"/>
    <cellStyle name="Normal 7 6 6 4 4 2" xfId="20467" xr:uid="{FF1819DC-C74B-4760-AC62-38CC67072738}"/>
    <cellStyle name="Normal 7 6 6 4 5" xfId="25458" xr:uid="{884E5F05-DE08-4D40-BA10-0149E35848F9}"/>
    <cellStyle name="Normal 7 6 6 4 6" xfId="13503" xr:uid="{FB128930-BA0C-4BB7-850E-07204CFDD584}"/>
    <cellStyle name="Normal 7 6 6 5" xfId="2580" xr:uid="{00000000-0005-0000-0000-00002A090000}"/>
    <cellStyle name="Normal 7 6 6 5 2" xfId="5844" xr:uid="{FC07E65B-AECC-4723-8B85-42B93FFCFF2A}"/>
    <cellStyle name="Normal 7 6 6 5 2 2" xfId="27771" xr:uid="{9518A7A9-2E88-4A12-8133-4CDBCE5423B9}"/>
    <cellStyle name="Normal 7 6 6 5 2 3" xfId="15251" xr:uid="{08C635A3-EA47-4E40-9C92-EBF23F30B52F}"/>
    <cellStyle name="Normal 7 6 6 5 3" xfId="7704" xr:uid="{0318551E-54D7-4162-BC80-5B7FEAC080D4}"/>
    <cellStyle name="Normal 7 6 6 5 3 2" xfId="18084" xr:uid="{AB883187-AEFB-401B-98C3-A91990143091}"/>
    <cellStyle name="Normal 7 6 6 5 4" xfId="10537" xr:uid="{623578DD-EDBB-4CB0-B8A4-201B6942FEDD}"/>
    <cellStyle name="Normal 7 6 6 5 4 2" xfId="20917" xr:uid="{30F4F925-14E5-44E2-A19C-94BA78423C76}"/>
    <cellStyle name="Normal 7 6 6 5 5" xfId="25130" xr:uid="{0B389366-22C8-49F9-AF34-069A9E312800}"/>
    <cellStyle name="Normal 7 6 6 5 6" xfId="12967" xr:uid="{797A1FFD-B612-440A-BE6B-1FFE202CD8F2}"/>
    <cellStyle name="Normal 7 6 6 6" xfId="2414" xr:uid="{00000000-0005-0000-0000-000024090000}"/>
    <cellStyle name="Normal 7 6 6 6 2" xfId="7540" xr:uid="{4FDC4E51-6D31-4A25-8512-CBBA185C9F63}"/>
    <cellStyle name="Normal 7 6 6 6 2 2" xfId="26819" xr:uid="{A4D45A25-76E5-4F37-89C4-1606FF657ECD}"/>
    <cellStyle name="Normal 7 6 6 6 2 3" xfId="17920" xr:uid="{D7558F3D-D4B8-467E-8F01-332C6031EECD}"/>
    <cellStyle name="Normal 7 6 6 6 3" xfId="10373" xr:uid="{EFA65DA9-A015-4BE6-BEA2-4A7A7C5A90AA}"/>
    <cellStyle name="Normal 7 6 6 6 3 2" xfId="20753" xr:uid="{48359B26-D60F-4260-833C-0AC33A063146}"/>
    <cellStyle name="Normal 7 6 6 6 4" xfId="24881" xr:uid="{817D6BB7-50E5-497B-B0F2-3248DEC74781}"/>
    <cellStyle name="Normal 7 6 6 6 5" xfId="15087" xr:uid="{BA3BE017-311B-43EA-8080-8C40EA3F788B}"/>
    <cellStyle name="Normal 7 6 6 7" xfId="4087" xr:uid="{AD82AA17-F863-4080-AE76-D5694A4D0A0D}"/>
    <cellStyle name="Normal 7 6 6 7 2" xfId="8863" xr:uid="{736F0F43-2BD4-47E7-955C-8BE517273D03}"/>
    <cellStyle name="Normal 7 6 6 7 2 2" xfId="19243" xr:uid="{C64B38B8-5287-4B1A-BE40-405A749A9673}"/>
    <cellStyle name="Normal 7 6 6 7 3" xfId="11696" xr:uid="{59C47437-3B8A-4A7D-8C7C-B854A9B0C1D9}"/>
    <cellStyle name="Normal 7 6 6 7 3 2" xfId="22076" xr:uid="{BBA0E55D-6FC3-47E8-A22A-86BC5E1155B7}"/>
    <cellStyle name="Normal 7 6 6 7 4" xfId="28089" xr:uid="{64006040-061F-4846-90B0-61C074CBA756}"/>
    <cellStyle name="Normal 7 6 6 7 5" xfId="16410" xr:uid="{89E87FA3-C5C8-4FE7-9FD5-82141A46A5F7}"/>
    <cellStyle name="Normal 7 6 6 8" xfId="5501" xr:uid="{8C2001EF-CE6E-4312-9B27-D4ED056D7F73}"/>
    <cellStyle name="Normal 7 6 6 8 2" xfId="14797" xr:uid="{AC29F6D8-C066-4EB8-8AAF-790769E45F74}"/>
    <cellStyle name="Normal 7 6 6 9" xfId="7250" xr:uid="{BCFA341F-BBF9-4B76-8716-B250CFC70BA2}"/>
    <cellStyle name="Normal 7 6 6 9 2" xfId="17630" xr:uid="{4A490468-A8E8-4FE8-9B9B-7E76C4A83845}"/>
    <cellStyle name="Normal 7 6 7" xfId="1509" xr:uid="{00000000-0005-0000-0000-0000BE070000}"/>
    <cellStyle name="Normal 7 6 7 10" xfId="12648" xr:uid="{6613BBB2-E1A1-4A0A-B1C4-F1A50DD76820}"/>
    <cellStyle name="Normal 7 6 7 2" xfId="1510" xr:uid="{00000000-0005-0000-0000-0000BF070000}"/>
    <cellStyle name="Normal 7 6 7 2 2" xfId="3003" xr:uid="{00000000-0005-0000-0000-00002D090000}"/>
    <cellStyle name="Normal 7 6 7 2 2 2" xfId="6151" xr:uid="{080ABE97-B2E2-4E61-8652-1A37699BBBF3}"/>
    <cellStyle name="Normal 7 6 7 2 2 2 2" xfId="27713" xr:uid="{27DD2297-39A5-4C35-A642-8D66ED12C58C}"/>
    <cellStyle name="Normal 7 6 7 2 2 2 3" xfId="28215" xr:uid="{6F8031B1-E034-4FD5-9844-F89DC6F10E87}"/>
    <cellStyle name="Normal 7 6 7 2 2 2 4" xfId="15629" xr:uid="{EFBAB4C5-27F5-4952-8540-ABD00479F2B5}"/>
    <cellStyle name="Normal 7 6 7 2 2 3" xfId="8082" xr:uid="{F1B62941-20EB-4DE6-8854-23C934EA88B7}"/>
    <cellStyle name="Normal 7 6 7 2 2 3 2" xfId="28772" xr:uid="{C802CC61-F50C-4C41-8073-E79A2A6DE01B}"/>
    <cellStyle name="Normal 7 6 7 2 2 3 3" xfId="18462" xr:uid="{192526C5-1B6C-409F-B402-201E9EAE43F4}"/>
    <cellStyle name="Normal 7 6 7 2 2 4" xfId="10915" xr:uid="{A810FF71-D6A1-4B30-B447-46D407037906}"/>
    <cellStyle name="Normal 7 6 7 2 2 4 2" xfId="21295" xr:uid="{EF98612A-D2AC-459E-AB5E-66F8C3EB41D6}"/>
    <cellStyle name="Normal 7 6 7 2 2 5" xfId="22731" xr:uid="{BDD1352B-9AF1-4EB1-839C-479DBC5D6CF0}"/>
    <cellStyle name="Normal 7 6 7 2 2 6" xfId="13504" xr:uid="{B40B867E-575C-48C2-96E2-8087B463203C}"/>
    <cellStyle name="Normal 7 6 7 2 3" xfId="5507" xr:uid="{0D1C3F98-7444-4796-9719-7935A150882F}"/>
    <cellStyle name="Normal 7 6 7 2 3 2" xfId="23506" xr:uid="{4B0EDB46-F5A1-417D-AA76-5E18DB7A653B}"/>
    <cellStyle name="Normal 7 6 7 2 3 3" xfId="26810" xr:uid="{A7DBD1A4-A307-40D4-A554-9B49C072DE4B}"/>
    <cellStyle name="Normal 7 6 7 2 3 4" xfId="14803" xr:uid="{6D8CDFE8-C924-40F1-BF4F-87F16F5C7BAF}"/>
    <cellStyle name="Normal 7 6 7 2 4" xfId="7256" xr:uid="{7B4AD736-9165-47FF-8869-95C08FC07855}"/>
    <cellStyle name="Normal 7 6 7 2 4 2" xfId="28088" xr:uid="{272CA894-78E3-437B-854F-B62209FDCA6A}"/>
    <cellStyle name="Normal 7 6 7 2 4 3" xfId="27579" xr:uid="{9381158D-9526-44F0-A16B-A01CC9FE2035}"/>
    <cellStyle name="Normal 7 6 7 2 4 4" xfId="17636" xr:uid="{4AB6D8D8-6B86-4136-BCAD-100867AD5B06}"/>
    <cellStyle name="Normal 7 6 7 2 5" xfId="10089" xr:uid="{5D942458-53FB-4B9E-9596-47BAB7BE0CC8}"/>
    <cellStyle name="Normal 7 6 7 2 5 2" xfId="29471" xr:uid="{E10E9DCB-37C1-4BED-B673-516D0B36DA47}"/>
    <cellStyle name="Normal 7 6 7 2 5 3" xfId="20469" xr:uid="{8CF82372-2F7F-460E-8D13-DE3A3C7EE63E}"/>
    <cellStyle name="Normal 7 6 7 2 6" xfId="24365" xr:uid="{F7B5B9B8-0479-469B-B68B-99E0D8F6747A}"/>
    <cellStyle name="Normal 7 6 7 2 7" xfId="12806" xr:uid="{8E4EE383-B604-480E-BBF7-9D69D7A8B6A6}"/>
    <cellStyle name="Normal 7 6 7 3" xfId="1511" xr:uid="{00000000-0005-0000-0000-0000C0070000}"/>
    <cellStyle name="Normal 7 6 7 3 2" xfId="5508" xr:uid="{34F986F0-B558-46D8-92F7-4FB60422883D}"/>
    <cellStyle name="Normal 7 6 7 3 2 2" xfId="28508" xr:uid="{409834E1-969F-4E1F-9261-1088BCA14ED7}"/>
    <cellStyle name="Normal 7 6 7 3 2 3" xfId="26981" xr:uid="{5045E64F-960D-4A8E-BC82-D7ABA7EF7E8E}"/>
    <cellStyle name="Normal 7 6 7 3 2 4" xfId="14804" xr:uid="{739C2D90-EC90-404C-BA85-EC612F0D9090}"/>
    <cellStyle name="Normal 7 6 7 3 3" xfId="7257" xr:uid="{14C9598E-269D-4F8B-8BB0-669E07821B82}"/>
    <cellStyle name="Normal 7 6 7 3 3 2" xfId="26876" xr:uid="{4BB77D7B-DE4F-4C44-A3AE-A9B7983EA802}"/>
    <cellStyle name="Normal 7 6 7 3 3 3" xfId="27974" xr:uid="{F7BB6B8E-073F-4937-85E9-F14842BDE935}"/>
    <cellStyle name="Normal 7 6 7 3 3 4" xfId="17637" xr:uid="{9D70DA91-48F7-4CD0-9518-4D629D7B8D35}"/>
    <cellStyle name="Normal 7 6 7 3 4" xfId="10090" xr:uid="{136BE510-F66E-4D9E-AF0B-D21EEA11AD1F}"/>
    <cellStyle name="Normal 7 6 7 3 4 2" xfId="29472" xr:uid="{C620F071-D9C4-44CC-8F65-4810C8762C5A}"/>
    <cellStyle name="Normal 7 6 7 3 4 3" xfId="20470" xr:uid="{2E6C462F-8B17-467B-992A-2AFF6727BFD9}"/>
    <cellStyle name="Normal 7 6 7 3 5" xfId="22720" xr:uid="{9EADBDAF-129B-48A4-B542-9DBCA21F384E}"/>
    <cellStyle name="Normal 7 6 7 3 6" xfId="13331" xr:uid="{4C52449C-8F2A-4028-A5A3-3704AF93FD5B}"/>
    <cellStyle name="Normal 7 6 7 4" xfId="2415" xr:uid="{00000000-0005-0000-0000-00002B090000}"/>
    <cellStyle name="Normal 7 6 7 4 2" xfId="7541" xr:uid="{08EB01D6-AB8E-4775-A28B-1EAF80F723E8}"/>
    <cellStyle name="Normal 7 6 7 4 2 2" xfId="28435" xr:uid="{96CDC6F0-1E1B-4294-95F6-6B4B18CFCCA2}"/>
    <cellStyle name="Normal 7 6 7 4 2 3" xfId="17921" xr:uid="{B996FC26-B713-4B53-919A-06E3B34AA916}"/>
    <cellStyle name="Normal 7 6 7 4 3" xfId="10374" xr:uid="{C82718F1-4981-4C5B-8D4B-47DEC2D44FA2}"/>
    <cellStyle name="Normal 7 6 7 4 3 2" xfId="20754" xr:uid="{33A6C9FE-E2BB-4FE8-A69E-B999139845C0}"/>
    <cellStyle name="Normal 7 6 7 4 4" xfId="23924" xr:uid="{8962E17B-97F8-422A-A065-8D564CAC16D7}"/>
    <cellStyle name="Normal 7 6 7 4 5" xfId="15088" xr:uid="{801BA0D2-29DD-457B-A574-172CF5D56217}"/>
    <cellStyle name="Normal 7 6 7 5" xfId="4088" xr:uid="{5447E32B-0A0F-40AE-B370-2B5373924D12}"/>
    <cellStyle name="Normal 7 6 7 5 2" xfId="8864" xr:uid="{4DD92BC6-9875-4460-9CFF-95B3697BAE4B}"/>
    <cellStyle name="Normal 7 6 7 5 2 2" xfId="28998" xr:uid="{2B955F8C-32A2-49D6-BD12-923BA7BE86AD}"/>
    <cellStyle name="Normal 7 6 7 5 2 3" xfId="19244" xr:uid="{339F6D67-D6EB-4190-A170-28821FB76135}"/>
    <cellStyle name="Normal 7 6 7 5 3" xfId="11697" xr:uid="{F50B4B69-54DE-4CA3-8803-277F5240FACE}"/>
    <cellStyle name="Normal 7 6 7 5 3 2" xfId="22077" xr:uid="{4AEA814F-AA9D-4EBF-BD8A-3ADC1E179C3F}"/>
    <cellStyle name="Normal 7 6 7 5 4" xfId="24984" xr:uid="{651AFEB9-E3F7-485D-9E17-42CBD082B1A7}"/>
    <cellStyle name="Normal 7 6 7 5 5" xfId="16411" xr:uid="{5240F479-5ADC-4124-99F2-2DF6F521B8DC}"/>
    <cellStyle name="Normal 7 6 7 6" xfId="5506" xr:uid="{7D013370-A388-4364-BB0A-927C952754BD}"/>
    <cellStyle name="Normal 7 6 7 6 2" xfId="28186" xr:uid="{27220882-AE72-42F7-9892-2AA2D872B6D2}"/>
    <cellStyle name="Normal 7 6 7 6 3" xfId="26096" xr:uid="{B8C32442-4CEC-40FB-826C-CAF41DCA68B8}"/>
    <cellStyle name="Normal 7 6 7 6 4" xfId="14802" xr:uid="{F3ACB335-189C-4282-8A6E-887CA1DA89CE}"/>
    <cellStyle name="Normal 7 6 7 7" xfId="7255" xr:uid="{9A0C3AF1-1982-425A-A7D2-2271FF6BE6FC}"/>
    <cellStyle name="Normal 7 6 7 7 2" xfId="25967" xr:uid="{DB732E0C-CE5D-46CF-8221-5040249B02DE}"/>
    <cellStyle name="Normal 7 6 7 7 3" xfId="17635" xr:uid="{8BA47303-40CB-4C40-85AD-3D9AF7C28189}"/>
    <cellStyle name="Normal 7 6 7 8" xfId="10088" xr:uid="{761919A9-7EFF-4657-BDAA-1C96AFE884F4}"/>
    <cellStyle name="Normal 7 6 7 8 2" xfId="20468" xr:uid="{11FFC442-1C67-45F5-A45D-85E4A1F393F1}"/>
    <cellStyle name="Normal 7 6 7 9" xfId="23149" xr:uid="{5BF4DAFD-94AD-489C-A856-6462CEAE81AE}"/>
    <cellStyle name="Normal 7 6 8" xfId="1512" xr:uid="{00000000-0005-0000-0000-0000C1070000}"/>
    <cellStyle name="Normal 7 6 8 10" xfId="12649" xr:uid="{554EF0C8-2CAF-4171-8C8E-D3D4A4494C79}"/>
    <cellStyle name="Normal 7 6 8 2" xfId="1513" xr:uid="{00000000-0005-0000-0000-0000C2070000}"/>
    <cellStyle name="Normal 7 6 8 2 2" xfId="3004" xr:uid="{00000000-0005-0000-0000-000031090000}"/>
    <cellStyle name="Normal 7 6 8 2 2 2" xfId="6152" xr:uid="{CC140979-0A8B-4FC7-A6E0-1DA3F65E100B}"/>
    <cellStyle name="Normal 7 6 8 2 2 2 2" xfId="27238" xr:uid="{1F315FCD-6B19-4D94-8E5D-3756A45B62F6}"/>
    <cellStyle name="Normal 7 6 8 2 2 2 3" xfId="27515" xr:uid="{2DEB4296-D487-454C-93AA-17F127C0E66A}"/>
    <cellStyle name="Normal 7 6 8 2 2 2 4" xfId="15630" xr:uid="{205D61BA-E6B1-40F9-B3D7-75B50B0AAF82}"/>
    <cellStyle name="Normal 7 6 8 2 2 3" xfId="8083" xr:uid="{826BCC74-F38F-4FEC-A952-AC965578CD6B}"/>
    <cellStyle name="Normal 7 6 8 2 2 3 2" xfId="28773" xr:uid="{656A6E39-2F70-452E-9E11-6A870201D508}"/>
    <cellStyle name="Normal 7 6 8 2 2 3 3" xfId="18463" xr:uid="{17E9700F-9E8B-40A8-BDD6-D59C4AFEF4C9}"/>
    <cellStyle name="Normal 7 6 8 2 2 4" xfId="10916" xr:uid="{5784923F-C5DA-4ED9-96C9-C9E735129722}"/>
    <cellStyle name="Normal 7 6 8 2 2 4 2" xfId="21296" xr:uid="{E094762C-B45A-4663-BAA3-BF7302EC2FD6}"/>
    <cellStyle name="Normal 7 6 8 2 2 5" xfId="24589" xr:uid="{B7D3F56C-7CBC-40E0-8725-AD3257430DA5}"/>
    <cellStyle name="Normal 7 6 8 2 2 6" xfId="13505" xr:uid="{817E433A-E7F3-491F-83E8-97ED8CB429A3}"/>
    <cellStyle name="Normal 7 6 8 2 3" xfId="5510" xr:uid="{52CF00B2-7171-4170-A4FE-F6A5EE947A9D}"/>
    <cellStyle name="Normal 7 6 8 2 3 2" xfId="25043" xr:uid="{DC7F0F18-D9DC-47CB-BA79-F5EB7F822477}"/>
    <cellStyle name="Normal 7 6 8 2 3 3" xfId="27051" xr:uid="{A7714589-F090-46F3-9ABF-D91F8E2BAFD3}"/>
    <cellStyle name="Normal 7 6 8 2 3 4" xfId="14806" xr:uid="{62FC836F-55EE-49EC-A952-822D62A01DDC}"/>
    <cellStyle name="Normal 7 6 8 2 4" xfId="7259" xr:uid="{CD7CFFB2-EE8E-4FEC-B5F5-93CCF6AC1410}"/>
    <cellStyle name="Normal 7 6 8 2 4 2" xfId="27801" xr:uid="{72607EB8-5B14-491F-90F5-7C9C14E39708}"/>
    <cellStyle name="Normal 7 6 8 2 4 3" xfId="26950" xr:uid="{33E49809-0D74-482A-B4ED-F288A9708BA5}"/>
    <cellStyle name="Normal 7 6 8 2 4 4" xfId="17639" xr:uid="{9FC55906-7CB2-4561-8C40-99CC00785CB7}"/>
    <cellStyle name="Normal 7 6 8 2 5" xfId="10092" xr:uid="{789D05B8-2E3D-4ECC-A80D-2993A33489FB}"/>
    <cellStyle name="Normal 7 6 8 2 5 2" xfId="29473" xr:uid="{667EB77B-1A80-4318-AD74-42920ADC3936}"/>
    <cellStyle name="Normal 7 6 8 2 5 3" xfId="20472" xr:uid="{F5E30A7E-E2DF-4D4B-B6B6-CB117F302806}"/>
    <cellStyle name="Normal 7 6 8 2 6" xfId="25132" xr:uid="{9A77F4ED-6C9E-4E29-BFBB-3F66EA865EB2}"/>
    <cellStyle name="Normal 7 6 8 2 7" xfId="12807" xr:uid="{B7D3FC20-7E19-4C7C-84AB-95CECF16A3AC}"/>
    <cellStyle name="Normal 7 6 8 3" xfId="1514" xr:uid="{00000000-0005-0000-0000-0000C3070000}"/>
    <cellStyle name="Normal 7 6 8 3 2" xfId="5511" xr:uid="{B72048B6-0134-4663-BD71-836DDABD42ED}"/>
    <cellStyle name="Normal 7 6 8 3 2 2" xfId="26431" xr:uid="{D360AD84-AB31-47D4-9B09-6CC34916B15E}"/>
    <cellStyle name="Normal 7 6 8 3 2 3" xfId="27464" xr:uid="{966EDC14-457F-4731-9E9E-9A7D295841F5}"/>
    <cellStyle name="Normal 7 6 8 3 2 4" xfId="14807" xr:uid="{4A3FC10F-15B4-4416-90A8-97C0218A902C}"/>
    <cellStyle name="Normal 7 6 8 3 3" xfId="7260" xr:uid="{DD2F54F9-01EF-41D5-8D71-BAEA5EB97AB2}"/>
    <cellStyle name="Normal 7 6 8 3 3 2" xfId="28731" xr:uid="{61D759C3-F0AF-4F79-8D32-4CD39E251A9F}"/>
    <cellStyle name="Normal 7 6 8 3 3 3" xfId="27143" xr:uid="{6079D208-AA83-4A3C-9F0C-DA77242C1108}"/>
    <cellStyle name="Normal 7 6 8 3 3 4" xfId="17640" xr:uid="{12C583DD-6D8F-43DD-81FA-89F597737CEB}"/>
    <cellStyle name="Normal 7 6 8 3 4" xfId="10093" xr:uid="{C6049051-5F2D-4558-9F0E-33787B49DD90}"/>
    <cellStyle name="Normal 7 6 8 3 4 2" xfId="29474" xr:uid="{C3490728-ADAD-44F7-9697-9906C012B277}"/>
    <cellStyle name="Normal 7 6 8 3 4 3" xfId="20473" xr:uid="{A75AB428-9466-42F3-B9BB-2CC6E5C59975}"/>
    <cellStyle name="Normal 7 6 8 3 5" xfId="22979" xr:uid="{F6DBF923-C9F4-4D49-9494-65B04710DE73}"/>
    <cellStyle name="Normal 7 6 8 3 6" xfId="13332" xr:uid="{1369D01F-A10E-49C7-82AB-9D1E5C89697F}"/>
    <cellStyle name="Normal 7 6 8 4" xfId="2416" xr:uid="{00000000-0005-0000-0000-00002F090000}"/>
    <cellStyle name="Normal 7 6 8 4 2" xfId="7542" xr:uid="{C11B5D9B-82E1-4B2F-A1E0-57C0FAA092D5}"/>
    <cellStyle name="Normal 7 6 8 4 2 2" xfId="26461" xr:uid="{99F765B3-02EF-448A-A5DE-D643F9456262}"/>
    <cellStyle name="Normal 7 6 8 4 2 3" xfId="17922" xr:uid="{5D816BAD-016A-4946-9938-937901AC8CE7}"/>
    <cellStyle name="Normal 7 6 8 4 3" xfId="10375" xr:uid="{2F18354F-5E69-4AA1-9CAE-C436E194D724}"/>
    <cellStyle name="Normal 7 6 8 4 3 2" xfId="20755" xr:uid="{69FD87EF-4DC7-4390-B4C4-2BFBBEBCC2CF}"/>
    <cellStyle name="Normal 7 6 8 4 4" xfId="24813" xr:uid="{604949DB-AF2B-489E-ADD6-7C677EF3D0E1}"/>
    <cellStyle name="Normal 7 6 8 4 5" xfId="15089" xr:uid="{5DED99FE-B5E4-4BD5-99B2-F71871C767A3}"/>
    <cellStyle name="Normal 7 6 8 5" xfId="4089" xr:uid="{D9041D1F-885D-434D-AAE9-9E4554E7130B}"/>
    <cellStyle name="Normal 7 6 8 5 2" xfId="8865" xr:uid="{227165F0-0C24-47CF-B5D0-CBC412E44D02}"/>
    <cellStyle name="Normal 7 6 8 5 2 2" xfId="28999" xr:uid="{E80C4487-2BB7-4CB7-86BD-0A5C32B56ADA}"/>
    <cellStyle name="Normal 7 6 8 5 2 3" xfId="19245" xr:uid="{0DACE2F1-CE37-44B0-A659-77EB73846BBE}"/>
    <cellStyle name="Normal 7 6 8 5 3" xfId="11698" xr:uid="{D90B6D2A-7125-4880-909F-BEC13BECF37D}"/>
    <cellStyle name="Normal 7 6 8 5 3 2" xfId="22078" xr:uid="{B07C2314-2E84-479C-95B7-AD9FAFB85B34}"/>
    <cellStyle name="Normal 7 6 8 5 4" xfId="22812" xr:uid="{62FF5670-8968-49EF-B138-03D58E0DC197}"/>
    <cellStyle name="Normal 7 6 8 5 5" xfId="16412" xr:uid="{D25DEB90-37FF-49D3-91CF-BEBF5CF42DB4}"/>
    <cellStyle name="Normal 7 6 8 6" xfId="5509" xr:uid="{158CAD52-D7BF-4F02-8F11-03D9841D0936}"/>
    <cellStyle name="Normal 7 6 8 6 2" xfId="27230" xr:uid="{C56D41CB-4D33-4319-B9D1-37B83C6813E8}"/>
    <cellStyle name="Normal 7 6 8 6 3" xfId="28505" xr:uid="{9A3C800A-03FC-41E2-9A02-1689263DA470}"/>
    <cellStyle name="Normal 7 6 8 6 4" xfId="14805" xr:uid="{7DE166AB-36BD-4CEF-B846-4F5428411E67}"/>
    <cellStyle name="Normal 7 6 8 7" xfId="7258" xr:uid="{6D67B509-3936-48F8-B3E7-C1597928E3DF}"/>
    <cellStyle name="Normal 7 6 8 7 2" xfId="26352" xr:uid="{14C69467-F8F7-4C34-9E1B-82A31847E70A}"/>
    <cellStyle name="Normal 7 6 8 7 3" xfId="17638" xr:uid="{E57FAD4F-7EDC-4D4A-85AE-C8312005B7E4}"/>
    <cellStyle name="Normal 7 6 8 8" xfId="10091" xr:uid="{81DB28D6-C3A6-426F-97FC-0A0E81209779}"/>
    <cellStyle name="Normal 7 6 8 8 2" xfId="20471" xr:uid="{5D1CE01E-DF35-4B11-8062-5C3761B2B427}"/>
    <cellStyle name="Normal 7 6 8 9" xfId="25387" xr:uid="{B3F5AD1B-E2A5-4545-A3E7-526CFA7A2F0B}"/>
    <cellStyle name="Normal 7 6 9" xfId="1515" xr:uid="{00000000-0005-0000-0000-0000C4070000}"/>
    <cellStyle name="Normal 7 6 9 2" xfId="30416" xr:uid="{AB45C2D4-D1A5-4191-A2B5-6B3B04A57500}"/>
    <cellStyle name="Normal 7 6 9 3" xfId="30417" xr:uid="{878EED05-4C5D-4667-BCA2-DAD249232A25}"/>
    <cellStyle name="Normal 7 6 9 3 2" xfId="30570" xr:uid="{1BBA716F-322A-443F-9F1C-34B4B91E48F1}"/>
    <cellStyle name="Normal 7 6 9 3 2 2" xfId="30609" xr:uid="{4BD1B694-F951-4017-95A9-FF534FEB7058}"/>
    <cellStyle name="Normal 7 6 9 3 2 3" xfId="30628" xr:uid="{D926D891-B7C7-4693-8B9F-A282844D3DAF}"/>
    <cellStyle name="Normal 7 6 9 3 2 4" xfId="30935" xr:uid="{D974361E-AECE-4B32-BC25-92B53BFBEF24}"/>
    <cellStyle name="Normal 7 6 9 3 3" xfId="30596" xr:uid="{1CB22FE2-C93E-4B7A-9F83-F05BC42F8988}"/>
    <cellStyle name="Normal 7 6 9 3 3 2" xfId="30637" xr:uid="{0E85BEEA-8502-4FB9-9D7B-9B39FC6894C4}"/>
    <cellStyle name="Normal 7 6 9 3 3 3" xfId="30948" xr:uid="{10A0B2B1-C014-460B-B97B-1F8715293478}"/>
    <cellStyle name="Normal 7 6 9 3 4" xfId="30625" xr:uid="{D5B2EEA1-BA41-4ECF-8645-DC7FCB362E6F}"/>
    <cellStyle name="Normal 7 6 9 3 5" xfId="30923" xr:uid="{59272B79-6782-498A-A565-B27F383EE7E8}"/>
    <cellStyle name="Normal 7 6 9 4" xfId="30573" xr:uid="{AF443EFD-BF75-488F-8C96-3A07A286175C}"/>
    <cellStyle name="Normal 7 6 9 4 2" xfId="30612" xr:uid="{93E0A71D-1FCA-4C1A-8893-2D82F9B7C858}"/>
    <cellStyle name="Normal 7 6 9 4 3" xfId="30631" xr:uid="{32F1BC2F-10D3-4E71-AD07-986C280704B2}"/>
    <cellStyle name="Normal 7 6 9 4 4" xfId="30939" xr:uid="{D4C2894F-E69E-46C0-825F-9DFEC6921BF8}"/>
    <cellStyle name="Normal 7 7" xfId="1516" xr:uid="{00000000-0005-0000-0000-0000C5070000}"/>
    <cellStyle name="Normal 7 7 10" xfId="5512" xr:uid="{B65931B3-EFA4-461D-A169-E0EDDDD36F2D}"/>
    <cellStyle name="Normal 7 7 10 2" xfId="14808" xr:uid="{0644F959-A9B9-428F-B781-384083067488}"/>
    <cellStyle name="Normal 7 7 11" xfId="7261" xr:uid="{F781D481-6E98-44FC-931A-7A16F23FEF0F}"/>
    <cellStyle name="Normal 7 7 11 2" xfId="17641" xr:uid="{882EE3F5-913E-4D35-BF8A-106AC651D1DB}"/>
    <cellStyle name="Normal 7 7 12" xfId="10094" xr:uid="{0A216596-F8DE-459F-BF6E-75A6C3E8BDD6}"/>
    <cellStyle name="Normal 7 7 12 2" xfId="20474" xr:uid="{8091C60B-559A-4150-8F18-7605712FBE1A}"/>
    <cellStyle name="Normal 7 7 13" xfId="24126" xr:uid="{76ABBC37-BB4A-4EAE-8FEE-A63D322C2D72}"/>
    <cellStyle name="Normal 7 7 14" xfId="12416" xr:uid="{A1FE8148-2A66-4DAD-8241-526212D23733}"/>
    <cellStyle name="Normal 7 7 2" xfId="1517" xr:uid="{00000000-0005-0000-0000-0000C6070000}"/>
    <cellStyle name="Normal 7 7 2 10" xfId="7262" xr:uid="{5725BABE-2C86-4433-A52E-0A0E203CEAA2}"/>
    <cellStyle name="Normal 7 7 2 10 2" xfId="17642" xr:uid="{2CF5C8C6-EF94-41E7-AE84-942A241CE748}"/>
    <cellStyle name="Normal 7 7 2 11" xfId="10095" xr:uid="{503BA08A-61CD-4257-80A0-F8CED33380E4}"/>
    <cellStyle name="Normal 7 7 2 11 2" xfId="20475" xr:uid="{1CE5763B-B8A7-4049-AAB9-D0EFD31794BE}"/>
    <cellStyle name="Normal 7 7 2 12" xfId="23661" xr:uid="{203F4F39-A45F-4E4A-BC0F-0D7F44832D20}"/>
    <cellStyle name="Normal 7 7 2 13" xfId="12476" xr:uid="{FE7C9CD0-B5EC-4C63-98D6-58344E375680}"/>
    <cellStyle name="Normal 7 7 2 2" xfId="1518" xr:uid="{00000000-0005-0000-0000-0000C7070000}"/>
    <cellStyle name="Normal 7 7 2 2 10" xfId="13041" xr:uid="{68D862B1-D3A2-4966-8087-882C6E650677}"/>
    <cellStyle name="Normal 7 7 2 2 2" xfId="2852" xr:uid="{00000000-0005-0000-0000-000037090000}"/>
    <cellStyle name="Normal 7 7 2 2 2 2" xfId="3503" xr:uid="{00000000-0005-0000-0000-000038090000}"/>
    <cellStyle name="Normal 7 7 2 2 2 2 2" xfId="6554" xr:uid="{8A7F56BB-97F8-43CC-8A61-6B07154BC05C}"/>
    <cellStyle name="Normal 7 7 2 2 2 2 2 2" xfId="28594" xr:uid="{97BDA337-4F9D-4FD6-A3AC-7B1075FE8142}"/>
    <cellStyle name="Normal 7 7 2 2 2 2 2 3" xfId="16127" xr:uid="{749F2506-1275-4FE1-9B3C-CDBBA18209C4}"/>
    <cellStyle name="Normal 7 7 2 2 2 2 3" xfId="8580" xr:uid="{A27FDD61-B51F-4FF3-A34D-50C81E058EA0}"/>
    <cellStyle name="Normal 7 7 2 2 2 2 3 2" xfId="18960" xr:uid="{070E0826-5C0A-4EAC-A5D5-B9B8AE0D3F26}"/>
    <cellStyle name="Normal 7 7 2 2 2 2 4" xfId="11413" xr:uid="{AD85F889-70BF-4B6F-86E2-4CAF020A8D65}"/>
    <cellStyle name="Normal 7 7 2 2 2 2 4 2" xfId="21793" xr:uid="{666F27A8-083A-41CF-B434-33B854BF45B3}"/>
    <cellStyle name="Normal 7 7 2 2 2 2 5" xfId="23128" xr:uid="{1544CB35-C14E-4597-954C-49812D8BC5E9}"/>
    <cellStyle name="Normal 7 7 2 2 2 2 6" xfId="14100" xr:uid="{39E9F013-8260-4ABF-8905-3CF26F0B8C49}"/>
    <cellStyle name="Normal 7 7 2 2 2 3" xfId="4381" xr:uid="{85F90BBB-79EA-478E-BDB4-7E8FEF344D4D}"/>
    <cellStyle name="Normal 7 7 2 2 2 3 2" xfId="9152" xr:uid="{38B64029-21D7-4897-BA77-1B347FF4F390}"/>
    <cellStyle name="Normal 7 7 2 2 2 3 2 2" xfId="29195" xr:uid="{06DD33A1-CE5A-4EB3-BCBC-B5C0CA49173F}"/>
    <cellStyle name="Normal 7 7 2 2 2 3 2 3" xfId="19532" xr:uid="{A598D3CF-E9CF-409E-8B97-CC87BF0FF12F}"/>
    <cellStyle name="Normal 7 7 2 2 2 3 3" xfId="11985" xr:uid="{D373C97D-45CF-4BEF-A073-82DDB7413D83}"/>
    <cellStyle name="Normal 7 7 2 2 2 3 3 2" xfId="22365" xr:uid="{BEC795A3-CE18-4BE7-BBEC-62059D814D08}"/>
    <cellStyle name="Normal 7 7 2 2 2 3 4" xfId="25310" xr:uid="{1D2493A3-FDCA-495A-A00D-9054AC1C4C25}"/>
    <cellStyle name="Normal 7 7 2 2 2 3 5" xfId="16699" xr:uid="{BA564E98-3E95-425F-9FA4-5844E35C1F0A}"/>
    <cellStyle name="Normal 7 7 2 2 2 4" xfId="6064" xr:uid="{4913AD3F-20F7-4BDA-9BB3-4CE0BCC21811}"/>
    <cellStyle name="Normal 7 7 2 2 2 4 2" xfId="27102" xr:uid="{8A02BD49-AC21-4A59-ABA4-8342BADB1107}"/>
    <cellStyle name="Normal 7 7 2 2 2 4 3" xfId="15520" xr:uid="{EDB941BA-97FF-4D0B-8BF8-E415CA77F7C7}"/>
    <cellStyle name="Normal 7 7 2 2 2 5" xfId="7973" xr:uid="{83DC090E-6FEF-4203-A51F-15D01AE05D3E}"/>
    <cellStyle name="Normal 7 7 2 2 2 5 2" xfId="18353" xr:uid="{2B273C8A-00DB-48EA-81A1-692E752B9199}"/>
    <cellStyle name="Normal 7 7 2 2 2 6" xfId="10806" xr:uid="{ECE1C341-1B68-4022-8AEA-999CFBB31D2C}"/>
    <cellStyle name="Normal 7 7 2 2 2 6 2" xfId="21186" xr:uid="{2C6C8BF7-8425-4C9F-9CE3-1FD679234A8B}"/>
    <cellStyle name="Normal 7 7 2 2 2 7" xfId="22808" xr:uid="{9745E6A6-F7C5-449A-A002-2EFF8514DA9F}"/>
    <cellStyle name="Normal 7 7 2 2 2 8" xfId="13335" xr:uid="{F701AE6D-CFB1-425D-8A6E-47148B9CE4F5}"/>
    <cellStyle name="Normal 7 7 2 2 3" xfId="3504" xr:uid="{00000000-0005-0000-0000-000039090000}"/>
    <cellStyle name="Normal 7 7 2 2 3 2" xfId="4611" xr:uid="{CE2BAE83-4160-4C93-BE4F-5776AB29D064}"/>
    <cellStyle name="Normal 7 7 2 2 3 2 2" xfId="9382" xr:uid="{611FFDF8-3421-4D2D-8B18-059E921A591E}"/>
    <cellStyle name="Normal 7 7 2 2 3 2 2 2" xfId="19762" xr:uid="{60986F51-A049-4B2D-98B9-635DA865E423}"/>
    <cellStyle name="Normal 7 7 2 2 3 2 3" xfId="12215" xr:uid="{B849224E-1C69-47F9-A9C3-81F3BDC81132}"/>
    <cellStyle name="Normal 7 7 2 2 3 2 3 2" xfId="22595" xr:uid="{9A475CEB-EAD1-42D7-A212-781A1D748227}"/>
    <cellStyle name="Normal 7 7 2 2 3 2 4" xfId="27483" xr:uid="{2695481F-4E16-4567-94BC-F425171C3220}"/>
    <cellStyle name="Normal 7 7 2 2 3 2 5" xfId="16929" xr:uid="{CFFD335A-CFC9-483B-9AA9-8A636E873DAD}"/>
    <cellStyle name="Normal 7 7 2 2 3 3" xfId="6555" xr:uid="{6A997E21-21D9-4D28-BB9F-EFF44D1DEC54}"/>
    <cellStyle name="Normal 7 7 2 2 3 3 2" xfId="16128" xr:uid="{98EA32EC-176A-4F2A-A1E5-AB0855E7FDF9}"/>
    <cellStyle name="Normal 7 7 2 2 3 4" xfId="8581" xr:uid="{A94759A3-7CAD-458E-AFD5-E11467111F6E}"/>
    <cellStyle name="Normal 7 7 2 2 3 4 2" xfId="18961" xr:uid="{F67D37A4-7FAD-4B31-817F-AD4EC7DD8553}"/>
    <cellStyle name="Normal 7 7 2 2 3 5" xfId="11414" xr:uid="{4FDF9CA4-E128-44DD-9D8E-A74EA72AE15C}"/>
    <cellStyle name="Normal 7 7 2 2 3 5 2" xfId="21794" xr:uid="{2124FE84-72A1-4CA6-9CBA-212E6C07F703}"/>
    <cellStyle name="Normal 7 7 2 2 3 6" xfId="25124" xr:uid="{CA259301-9E2C-45FF-8833-2E2A107B0C1C}"/>
    <cellStyle name="Normal 7 7 2 2 3 7" xfId="14101" xr:uid="{05C014A3-96AE-4AB2-AC0C-ECF1386EEE7D}"/>
    <cellStyle name="Normal 7 7 2 2 4" xfId="3502" xr:uid="{00000000-0005-0000-0000-00003A090000}"/>
    <cellStyle name="Normal 7 7 2 2 4 2" xfId="6553" xr:uid="{B95E6696-FDC6-4E21-8239-05764AEE9548}"/>
    <cellStyle name="Normal 7 7 2 2 4 2 2" xfId="28429" xr:uid="{06B56C5B-3707-41FB-BA0C-C9CA506A321E}"/>
    <cellStyle name="Normal 7 7 2 2 4 2 3" xfId="16126" xr:uid="{EC1CB896-F84C-4D63-9AA4-FA793E838C91}"/>
    <cellStyle name="Normal 7 7 2 2 4 3" xfId="8579" xr:uid="{195E87B3-5AA1-4A48-A601-AD26DCC7C1F0}"/>
    <cellStyle name="Normal 7 7 2 2 4 3 2" xfId="18959" xr:uid="{F962E145-9005-4470-9F8D-C8C2B973C01D}"/>
    <cellStyle name="Normal 7 7 2 2 4 4" xfId="11412" xr:uid="{DA19A551-FC06-42D2-8792-781DC09997D7}"/>
    <cellStyle name="Normal 7 7 2 2 4 4 2" xfId="21792" xr:uid="{8174A278-1E41-4832-A302-CBBAE22B57A2}"/>
    <cellStyle name="Normal 7 7 2 2 4 5" xfId="22769" xr:uid="{A0C9C968-AA72-45F4-9E8F-B6D3CF0D4FC2}"/>
    <cellStyle name="Normal 7 7 2 2 4 6" xfId="14099" xr:uid="{353CAE13-8D4C-46D6-9905-B586747E12DF}"/>
    <cellStyle name="Normal 7 7 2 2 5" xfId="4243" xr:uid="{02C7555F-C4FD-492B-8F94-B1D216A041FD}"/>
    <cellStyle name="Normal 7 7 2 2 5 2" xfId="9014" xr:uid="{7DF9B4B5-E7FA-41F8-B2DB-8E3BC72C2903}"/>
    <cellStyle name="Normal 7 7 2 2 5 2 2" xfId="29085" xr:uid="{BBB082D7-D16D-4803-ABDB-876E5E068720}"/>
    <cellStyle name="Normal 7 7 2 2 5 2 3" xfId="19394" xr:uid="{F570B7DD-221F-47C6-9633-EBAF1981BB43}"/>
    <cellStyle name="Normal 7 7 2 2 5 3" xfId="11847" xr:uid="{76711169-FECD-4892-B761-A9AFAFC415D1}"/>
    <cellStyle name="Normal 7 7 2 2 5 3 2" xfId="22227" xr:uid="{4BB2516E-AEFA-4EA7-A252-4C1E062D57F0}"/>
    <cellStyle name="Normal 7 7 2 2 5 4" xfId="24415" xr:uid="{170A7A7D-C5AD-4006-AFF0-83ABD7F0A9D6}"/>
    <cellStyle name="Normal 7 7 2 2 5 5" xfId="16561" xr:uid="{25434C06-C725-4848-8B23-7CB867832F3D}"/>
    <cellStyle name="Normal 7 7 2 2 6" xfId="5514" xr:uid="{EA6BF84F-EF85-44FD-B505-0BD2CD2D6439}"/>
    <cellStyle name="Normal 7 7 2 2 6 2" xfId="26751" xr:uid="{535669B0-D7BE-4815-953A-A0E07F2ECAA3}"/>
    <cellStyle name="Normal 7 7 2 2 6 3" xfId="14810" xr:uid="{4A8885DF-14D8-480D-ABE4-644DA944A0A4}"/>
    <cellStyle name="Normal 7 7 2 2 7" xfId="7263" xr:uid="{AA3516CF-9252-4C9E-9A3F-AAC0CBFA7F80}"/>
    <cellStyle name="Normal 7 7 2 2 7 2" xfId="17643" xr:uid="{7FFE5E33-05BA-4D50-A39E-539BBC0007B4}"/>
    <cellStyle name="Normal 7 7 2 2 8" xfId="10096" xr:uid="{334158FD-A5F5-4E42-A86B-BA8B0A40062D}"/>
    <cellStyle name="Normal 7 7 2 2 8 2" xfId="20476" xr:uid="{9DE1F241-217F-4C6A-9172-1BFCA0E5912A}"/>
    <cellStyle name="Normal 7 7 2 2 9" xfId="22728" xr:uid="{BB04A600-8A16-4C3E-9E6F-DC38BB302AC7}"/>
    <cellStyle name="Normal 7 7 2 3" xfId="2851" xr:uid="{00000000-0005-0000-0000-00003B090000}"/>
    <cellStyle name="Normal 7 7 2 3 2" xfId="3505" xr:uid="{00000000-0005-0000-0000-00003C090000}"/>
    <cellStyle name="Normal 7 7 2 3 2 2" xfId="6556" xr:uid="{74C32873-4400-4FDE-BE43-EBFF4EB983DA}"/>
    <cellStyle name="Normal 7 7 2 3 2 2 2" xfId="28232" xr:uid="{CC7EF20A-BAF7-4373-81C4-99490C3B13DD}"/>
    <cellStyle name="Normal 7 7 2 3 2 2 3" xfId="16129" xr:uid="{C8D02C5F-17F1-4725-9205-7E487E442A5B}"/>
    <cellStyle name="Normal 7 7 2 3 2 3" xfId="8582" xr:uid="{75B88EDC-E732-4C87-8875-B89974FECFEF}"/>
    <cellStyle name="Normal 7 7 2 3 2 3 2" xfId="18962" xr:uid="{47FD6994-A31C-4DA0-826F-BB8704FBEB0B}"/>
    <cellStyle name="Normal 7 7 2 3 2 4" xfId="11415" xr:uid="{360655D1-6344-4F6B-BF55-EE289793D602}"/>
    <cellStyle name="Normal 7 7 2 3 2 4 2" xfId="21795" xr:uid="{2C9FEAA2-CA1A-4DDB-B8E3-59DB57CAF968}"/>
    <cellStyle name="Normal 7 7 2 3 2 5" xfId="24327" xr:uid="{E303D694-140B-447F-A192-9E37FB506793}"/>
    <cellStyle name="Normal 7 7 2 3 2 6" xfId="14102" xr:uid="{D99ABD0F-A978-4142-958A-BDD5E38D9E01}"/>
    <cellStyle name="Normal 7 7 2 3 3" xfId="4380" xr:uid="{11705BEB-5E02-4E11-AB5F-7A28B705A6EB}"/>
    <cellStyle name="Normal 7 7 2 3 3 2" xfId="9151" xr:uid="{DC88A757-CBE9-4871-98FB-470EF2AF4483}"/>
    <cellStyle name="Normal 7 7 2 3 3 2 2" xfId="29194" xr:uid="{CE364987-8BB2-408D-A423-FE4299C75767}"/>
    <cellStyle name="Normal 7 7 2 3 3 2 3" xfId="19531" xr:uid="{D6DF9143-5493-4087-869E-2B14BCB446BF}"/>
    <cellStyle name="Normal 7 7 2 3 3 3" xfId="11984" xr:uid="{441CD3BF-032E-462C-8A92-46A68399F7E4}"/>
    <cellStyle name="Normal 7 7 2 3 3 3 2" xfId="22364" xr:uid="{767C7C25-FFA2-4DD6-B662-D9ECA62A27F9}"/>
    <cellStyle name="Normal 7 7 2 3 3 4" xfId="23599" xr:uid="{6C98C5C0-C0B6-48E1-9DC3-5C7AFA9B2A2C}"/>
    <cellStyle name="Normal 7 7 2 3 3 5" xfId="16698" xr:uid="{26064FA9-A3CF-49E6-A2AE-E6CFDEF805AB}"/>
    <cellStyle name="Normal 7 7 2 3 4" xfId="6063" xr:uid="{910300EE-64A3-4AA8-9876-D5905525DDE7}"/>
    <cellStyle name="Normal 7 7 2 3 4 2" xfId="27192" xr:uid="{D6837CDE-3448-4E7A-8B46-01FF125A9F72}"/>
    <cellStyle name="Normal 7 7 2 3 4 3" xfId="15519" xr:uid="{ECF19E94-8C03-4482-B0B9-EDF99F2F95F9}"/>
    <cellStyle name="Normal 7 7 2 3 5" xfId="7972" xr:uid="{8D198D18-1126-4592-9441-15F49CA4550B}"/>
    <cellStyle name="Normal 7 7 2 3 5 2" xfId="18352" xr:uid="{4BB0996E-FB10-4A95-A636-B4C9250FCC36}"/>
    <cellStyle name="Normal 7 7 2 3 6" xfId="10805" xr:uid="{8AE028EE-40DB-4E3F-B2AC-45A6795FA071}"/>
    <cellStyle name="Normal 7 7 2 3 6 2" xfId="21185" xr:uid="{442527F8-D175-426B-8BCF-89A0BDD12D2A}"/>
    <cellStyle name="Normal 7 7 2 3 7" xfId="23249" xr:uid="{FE9FFA83-38C0-434F-9212-EDB55AC66800}"/>
    <cellStyle name="Normal 7 7 2 3 8" xfId="13334" xr:uid="{2AB79A17-E891-4166-B5A1-3B7735F0A94E}"/>
    <cellStyle name="Normal 7 7 2 4" xfId="3506" xr:uid="{00000000-0005-0000-0000-00003D090000}"/>
    <cellStyle name="Normal 7 7 2 4 2" xfId="4612" xr:uid="{18CAA640-6556-42AE-8F98-37BA36952E4C}"/>
    <cellStyle name="Normal 7 7 2 4 2 2" xfId="9383" xr:uid="{F93D302A-ABD3-47F5-ABAC-118282B8BA8D}"/>
    <cellStyle name="Normal 7 7 2 4 2 2 2" xfId="19763" xr:uid="{3BAB0E7C-A9A2-4610-B07F-49103E3E2BFF}"/>
    <cellStyle name="Normal 7 7 2 4 2 3" xfId="12216" xr:uid="{0290D4EB-95E3-4800-B034-DE84BE33121E}"/>
    <cellStyle name="Normal 7 7 2 4 2 3 2" xfId="22596" xr:uid="{63B5A958-CD44-4AA4-8665-DFA2B6927A0F}"/>
    <cellStyle name="Normal 7 7 2 4 2 4" xfId="26734" xr:uid="{83471AB3-1BEA-47B6-A89A-DC88358E0FC5}"/>
    <cellStyle name="Normal 7 7 2 4 2 5" xfId="16930" xr:uid="{01CBAAEA-9B2E-4411-A2DF-09E44DB7863D}"/>
    <cellStyle name="Normal 7 7 2 4 3" xfId="6557" xr:uid="{2C4972A3-539A-4EEF-81DF-322B26E56178}"/>
    <cellStyle name="Normal 7 7 2 4 3 2" xfId="16130" xr:uid="{7F54276A-4DED-4EE8-B380-72562D86ADE1}"/>
    <cellStyle name="Normal 7 7 2 4 4" xfId="8583" xr:uid="{02F6784B-F759-42E7-B1D2-3BF47A98356E}"/>
    <cellStyle name="Normal 7 7 2 4 4 2" xfId="18963" xr:uid="{5394B1FA-B686-44C9-AB3D-FD4E8C76B3BF}"/>
    <cellStyle name="Normal 7 7 2 4 5" xfId="11416" xr:uid="{78A4CAEC-81D6-4084-A8BB-60CCFA5D6450}"/>
    <cellStyle name="Normal 7 7 2 4 5 2" xfId="21796" xr:uid="{FB44EFB1-93E2-4525-8CD0-5B3A0590DE40}"/>
    <cellStyle name="Normal 7 7 2 4 6" xfId="25476" xr:uid="{FC04CEE0-1EF2-49D9-B678-B5E49C2DCCC7}"/>
    <cellStyle name="Normal 7 7 2 4 7" xfId="14103" xr:uid="{2DF58188-7F74-40DC-81D6-0BE8F5911262}"/>
    <cellStyle name="Normal 7 7 2 5" xfId="3501" xr:uid="{00000000-0005-0000-0000-00003E090000}"/>
    <cellStyle name="Normal 7 7 2 5 2" xfId="6552" xr:uid="{744E8FEC-BB66-403F-9219-1A9096D30CA3}"/>
    <cellStyle name="Normal 7 7 2 5 2 2" xfId="27446" xr:uid="{4318EE14-9EA5-4287-A009-C15F27EE49EF}"/>
    <cellStyle name="Normal 7 7 2 5 2 3" xfId="16125" xr:uid="{7CDE6C64-659F-4DE3-BD73-7B8A01EE1139}"/>
    <cellStyle name="Normal 7 7 2 5 3" xfId="8578" xr:uid="{4F0CB3D6-4986-472E-916C-8026CE28F1AA}"/>
    <cellStyle name="Normal 7 7 2 5 3 2" xfId="18958" xr:uid="{4A82204B-4A83-43F6-A1E7-B1AC6F7EF695}"/>
    <cellStyle name="Normal 7 7 2 5 4" xfId="11411" xr:uid="{2A46D254-9B3E-4597-946D-E560017E6407}"/>
    <cellStyle name="Normal 7 7 2 5 4 2" xfId="21791" xr:uid="{A75CC807-F6BC-48DB-9BFC-9CBCF0E393EB}"/>
    <cellStyle name="Normal 7 7 2 5 5" xfId="23076" xr:uid="{38185F1E-9A85-4922-ACD6-988073C3BE36}"/>
    <cellStyle name="Normal 7 7 2 5 6" xfId="14098" xr:uid="{AD4F087C-6797-4F8B-BC18-D91177481C8F}"/>
    <cellStyle name="Normal 7 7 2 6" xfId="2551" xr:uid="{00000000-0005-0000-0000-00003F090000}"/>
    <cellStyle name="Normal 7 7 2 6 2" xfId="5822" xr:uid="{55FDA0E5-B7A5-4C7D-A6AE-4E27236F019B}"/>
    <cellStyle name="Normal 7 7 2 6 2 2" xfId="26759" xr:uid="{FF5A90EE-9ED1-4201-8BAA-0570895F5DFD}"/>
    <cellStyle name="Normal 7 7 2 6 2 3" xfId="15222" xr:uid="{A1833B6B-45CB-4E2E-A29F-F98B210BA2AC}"/>
    <cellStyle name="Normal 7 7 2 6 3" xfId="7675" xr:uid="{0C046EB4-3079-4CF8-9250-B840841387EF}"/>
    <cellStyle name="Normal 7 7 2 6 3 2" xfId="18055" xr:uid="{A1819B08-C3E9-4709-9A61-311CE1A80C26}"/>
    <cellStyle name="Normal 7 7 2 6 4" xfId="10508" xr:uid="{E135B376-9EE0-4910-850C-9FF8DEC2F005}"/>
    <cellStyle name="Normal 7 7 2 6 4 2" xfId="20888" xr:uid="{D478F345-D789-4531-974D-0DB27AF6DCEE}"/>
    <cellStyle name="Normal 7 7 2 6 5" xfId="22828" xr:uid="{F828551F-C002-41D8-91B3-2456343F7AB8}"/>
    <cellStyle name="Normal 7 7 2 6 6" xfId="12938" xr:uid="{6466CFE4-7C87-4F70-A313-C28E5FA435CD}"/>
    <cellStyle name="Normal 7 7 2 7" xfId="2245" xr:uid="{00000000-0005-0000-0000-000035090000}"/>
    <cellStyle name="Normal 7 7 2 7 2" xfId="7371" xr:uid="{C90A7C76-9FBA-4F49-B74D-620A284E05B2}"/>
    <cellStyle name="Normal 7 7 2 7 2 2" xfId="17751" xr:uid="{214AC6BA-9E2E-4049-869A-D296B8488A81}"/>
    <cellStyle name="Normal 7 7 2 7 3" xfId="10204" xr:uid="{222B8ACB-F360-48CC-9C41-5C5F6E216311}"/>
    <cellStyle name="Normal 7 7 2 7 3 2" xfId="20584" xr:uid="{8EBA7DCE-D183-4FAA-B2B3-C3CAC029ADDA}"/>
    <cellStyle name="Normal 7 7 2 7 4" xfId="25369" xr:uid="{A2861691-64ED-4C59-A9EB-142B63F50E5A}"/>
    <cellStyle name="Normal 7 7 2 7 5" xfId="14918" xr:uid="{933DB0ED-1D3B-4955-BC4C-3152E12FEF4D}"/>
    <cellStyle name="Normal 7 7 2 8" xfId="3798" xr:uid="{E5E400FB-C358-4E4D-B459-DD38D66E6E48}"/>
    <cellStyle name="Normal 7 7 2 8 2" xfId="8633" xr:uid="{9C5CA804-3A2C-4EA5-A190-E58CF3A306D5}"/>
    <cellStyle name="Normal 7 7 2 8 2 2" xfId="19013" xr:uid="{DE7F16E4-AA72-4DC9-8C67-2B6F6F4E7487}"/>
    <cellStyle name="Normal 7 7 2 8 3" xfId="11466" xr:uid="{5F8BF3F2-0546-426E-919A-D58EB0D5EC30}"/>
    <cellStyle name="Normal 7 7 2 8 3 2" xfId="21846" xr:uid="{18DD9CC4-9F3D-449B-974E-5EA1558F48CB}"/>
    <cellStyle name="Normal 7 7 2 8 4" xfId="16180" xr:uid="{1695695F-2464-41D6-AAB1-EFDD296FE4A2}"/>
    <cellStyle name="Normal 7 7 2 9" xfId="5513" xr:uid="{67402623-62A7-484C-BBBD-29B0747A30AE}"/>
    <cellStyle name="Normal 7 7 2 9 2" xfId="14809" xr:uid="{C623544B-77DF-432D-98B2-3EFA6A5FBC1B}"/>
    <cellStyle name="Normal 7 7 3" xfId="1519" xr:uid="{00000000-0005-0000-0000-0000C8070000}"/>
    <cellStyle name="Normal 7 7 3 10" xfId="10097" xr:uid="{E889C744-B608-43B5-BB3E-ACFE2A4C50EA}"/>
    <cellStyle name="Normal 7 7 3 10 2" xfId="20477" xr:uid="{8D285B90-6549-4EE6-AB9F-079A362A9800}"/>
    <cellStyle name="Normal 7 7 3 11" xfId="22640" xr:uid="{A5951408-860D-411A-BD5F-CA66E2B35D51}"/>
    <cellStyle name="Normal 7 7 3 12" xfId="12650" xr:uid="{03EE881B-1C63-4E95-9385-147D60493E94}"/>
    <cellStyle name="Normal 7 7 3 2" xfId="2853" xr:uid="{00000000-0005-0000-0000-000041090000}"/>
    <cellStyle name="Normal 7 7 3 2 2" xfId="3508" xr:uid="{00000000-0005-0000-0000-000042090000}"/>
    <cellStyle name="Normal 7 7 3 2 2 2" xfId="6559" xr:uid="{2C71E10F-77E2-480D-992A-F093AC9F1BCE}"/>
    <cellStyle name="Normal 7 7 3 2 2 2 2" xfId="25911" xr:uid="{98416AC1-7510-4ECC-8DB9-CA572F2882A9}"/>
    <cellStyle name="Normal 7 7 3 2 2 2 3" xfId="16132" xr:uid="{D062C442-F187-4EAD-91F9-D04044821CDA}"/>
    <cellStyle name="Normal 7 7 3 2 2 3" xfId="8585" xr:uid="{B7C43149-46D8-4831-A649-740A5B6F2BDD}"/>
    <cellStyle name="Normal 7 7 3 2 2 3 2" xfId="18965" xr:uid="{E547BB34-0BE3-4C17-8AF5-1E2A567BE5AB}"/>
    <cellStyle name="Normal 7 7 3 2 2 4" xfId="11418" xr:uid="{FF2A3025-8A1F-441D-ACE8-64BDE0D1135C}"/>
    <cellStyle name="Normal 7 7 3 2 2 4 2" xfId="21798" xr:uid="{EA46ECA1-2BDF-4F03-977D-5861686BFB7C}"/>
    <cellStyle name="Normal 7 7 3 2 2 5" xfId="24042" xr:uid="{DE9FD3CB-5AE4-43AC-BED0-8D042F99DAA2}"/>
    <cellStyle name="Normal 7 7 3 2 2 6" xfId="14105" xr:uid="{759737F0-C4A8-4FBA-82DF-065AEDEA5EAA}"/>
    <cellStyle name="Normal 7 7 3 2 3" xfId="4382" xr:uid="{3C28BC18-1B7B-43C7-8BF0-93A4A445BB24}"/>
    <cellStyle name="Normal 7 7 3 2 3 2" xfId="9153" xr:uid="{2D561BC2-362F-450B-825F-BA789CCF5760}"/>
    <cellStyle name="Normal 7 7 3 2 3 2 2" xfId="29196" xr:uid="{A0E574BF-9E24-48E1-A271-0DFCAA34FABA}"/>
    <cellStyle name="Normal 7 7 3 2 3 2 3" xfId="19533" xr:uid="{ED971030-3520-4518-A462-0354BF77764C}"/>
    <cellStyle name="Normal 7 7 3 2 3 3" xfId="11986" xr:uid="{89053BC3-BE6D-4BA1-A02E-7C814AAD062A}"/>
    <cellStyle name="Normal 7 7 3 2 3 3 2" xfId="22366" xr:uid="{8FB6A495-6AAC-4A79-958E-26038FB2225B}"/>
    <cellStyle name="Normal 7 7 3 2 3 4" xfId="24518" xr:uid="{DABB4DE9-D7AF-438F-B64E-5FCAFC4C9344}"/>
    <cellStyle name="Normal 7 7 3 2 3 5" xfId="16700" xr:uid="{EC4484C3-4297-406D-8770-5C9C01B586CD}"/>
    <cellStyle name="Normal 7 7 3 2 4" xfId="6065" xr:uid="{6D51BC33-05C7-4AA0-91CE-E2E28C585877}"/>
    <cellStyle name="Normal 7 7 3 2 4 2" xfId="27250" xr:uid="{B1C0F13B-5457-42CF-BF0D-1810B67828FE}"/>
    <cellStyle name="Normal 7 7 3 2 4 3" xfId="15521" xr:uid="{3A80E960-9A1C-4E96-93ED-B76F8CFDB768}"/>
    <cellStyle name="Normal 7 7 3 2 5" xfId="7974" xr:uid="{DC3F4607-8FBF-4229-ABF0-992CE51C53E7}"/>
    <cellStyle name="Normal 7 7 3 2 5 2" xfId="18354" xr:uid="{FBCE5760-87AC-4838-A3E6-27D17E88049E}"/>
    <cellStyle name="Normal 7 7 3 2 6" xfId="10807" xr:uid="{33977F88-70FF-460E-B122-E4355F19D071}"/>
    <cellStyle name="Normal 7 7 3 2 6 2" xfId="21187" xr:uid="{CF81CA87-9367-4294-9F2C-D29238041B5A}"/>
    <cellStyle name="Normal 7 7 3 2 7" xfId="24267" xr:uid="{227AD105-8158-4CA4-8393-6C398F7799EA}"/>
    <cellStyle name="Normal 7 7 3 2 8" xfId="13336" xr:uid="{8548A3FC-6708-4D3D-8F1C-19F3CF3BD883}"/>
    <cellStyle name="Normal 7 7 3 3" xfId="3509" xr:uid="{00000000-0005-0000-0000-000043090000}"/>
    <cellStyle name="Normal 7 7 3 3 2" xfId="4613" xr:uid="{89F2C6BD-23ED-462B-BE28-A288060C0DFC}"/>
    <cellStyle name="Normal 7 7 3 3 2 2" xfId="9384" xr:uid="{6BD16B65-C7FD-4472-AF20-AED7BF8EB114}"/>
    <cellStyle name="Normal 7 7 3 3 2 2 2" xfId="29350" xr:uid="{CE945988-CE41-416F-9389-6C5A28DBEFB9}"/>
    <cellStyle name="Normal 7 7 3 3 2 2 3" xfId="19764" xr:uid="{4871CDDE-717F-4676-912F-B3C6676B08B2}"/>
    <cellStyle name="Normal 7 7 3 3 2 3" xfId="12217" xr:uid="{D5B51F42-3B77-4B7B-B20B-0F6862F78B2B}"/>
    <cellStyle name="Normal 7 7 3 3 2 3 2" xfId="22597" xr:uid="{DF955F6C-3FD3-4721-8986-CBB2F531CE8D}"/>
    <cellStyle name="Normal 7 7 3 3 2 4" xfId="22966" xr:uid="{B54F08A6-E4F0-4C15-9364-FFD55D32FD72}"/>
    <cellStyle name="Normal 7 7 3 3 2 5" xfId="16931" xr:uid="{7ED0E923-34C2-470F-8D78-EEDED3F9E55E}"/>
    <cellStyle name="Normal 7 7 3 3 3" xfId="6560" xr:uid="{C11160E3-667A-4FC9-A89C-BF99B699CA8C}"/>
    <cellStyle name="Normal 7 7 3 3 3 2" xfId="27297" xr:uid="{0C310A5A-8FD1-44F7-98A7-2D659CAC8830}"/>
    <cellStyle name="Normal 7 7 3 3 3 3" xfId="16133" xr:uid="{0AAD95AE-B8C3-43CD-AF1F-1564868FFB79}"/>
    <cellStyle name="Normal 7 7 3 3 4" xfId="8586" xr:uid="{E6D5297D-ED60-439D-AD45-2F6585040639}"/>
    <cellStyle name="Normal 7 7 3 3 4 2" xfId="18966" xr:uid="{88B25C48-3C6A-49D7-9A4F-506E5F76E153}"/>
    <cellStyle name="Normal 7 7 3 3 5" xfId="11419" xr:uid="{1429B78B-9DFC-4CD1-A4F4-38C8711203FD}"/>
    <cellStyle name="Normal 7 7 3 3 5 2" xfId="21799" xr:uid="{DD683835-E77C-4AFC-AD20-495BB7C4E235}"/>
    <cellStyle name="Normal 7 7 3 3 6" xfId="24141" xr:uid="{93DCECB9-975E-42C3-9907-5E74D5D2E8DB}"/>
    <cellStyle name="Normal 7 7 3 3 7" xfId="14106" xr:uid="{C4399ED8-7591-46FE-B310-02CB5B65204B}"/>
    <cellStyle name="Normal 7 7 3 4" xfId="3507" xr:uid="{00000000-0005-0000-0000-000044090000}"/>
    <cellStyle name="Normal 7 7 3 4 2" xfId="6558" xr:uid="{1984D6E0-282E-4076-8C31-6CB41BBB2BAF}"/>
    <cellStyle name="Normal 7 7 3 4 2 2" xfId="28592" xr:uid="{390798B3-EDAD-47F5-8E0D-7DF5B23894E0}"/>
    <cellStyle name="Normal 7 7 3 4 2 3" xfId="16131" xr:uid="{A16C6FA9-2BC2-409C-9085-BDEFC89B3A64}"/>
    <cellStyle name="Normal 7 7 3 4 3" xfId="8584" xr:uid="{F71AF641-77A0-4621-B5FD-59ADB04C380B}"/>
    <cellStyle name="Normal 7 7 3 4 3 2" xfId="18964" xr:uid="{20B68CA9-8F1E-4ABA-B033-087AE22CDEA6}"/>
    <cellStyle name="Normal 7 7 3 4 4" xfId="11417" xr:uid="{51AB0A02-1BA8-4DC5-968C-E30C5C243333}"/>
    <cellStyle name="Normal 7 7 3 4 4 2" xfId="21797" xr:uid="{C679DD6D-B400-4C98-A3D8-7480E708AAA5}"/>
    <cellStyle name="Normal 7 7 3 4 5" xfId="25214" xr:uid="{0D2936A6-6A59-4AD1-A31C-86CF60E30A99}"/>
    <cellStyle name="Normal 7 7 3 4 6" xfId="14104" xr:uid="{FB82D7A7-6D4D-4CCD-9DC5-6079FA52C303}"/>
    <cellStyle name="Normal 7 7 3 5" xfId="2594" xr:uid="{00000000-0005-0000-0000-000045090000}"/>
    <cellStyle name="Normal 7 7 3 5 2" xfId="5858" xr:uid="{65C0C5E9-B5FE-4B00-BB73-6D05B81BECA7}"/>
    <cellStyle name="Normal 7 7 3 5 2 2" xfId="27494" xr:uid="{8976DB23-6182-4E09-BB4E-85FDB6028B0E}"/>
    <cellStyle name="Normal 7 7 3 5 2 3" xfId="15265" xr:uid="{68F632A7-3E9A-4977-ACA3-0D0FB789A307}"/>
    <cellStyle name="Normal 7 7 3 5 3" xfId="7718" xr:uid="{9503F60A-FB99-424D-8528-B8769E72E29A}"/>
    <cellStyle name="Normal 7 7 3 5 3 2" xfId="18098" xr:uid="{A4130C95-0520-48FA-8FC7-9EB54D98CAC0}"/>
    <cellStyle name="Normal 7 7 3 5 4" xfId="10551" xr:uid="{CCC5433F-11C5-45BC-BBF3-AC5C8DDC16DB}"/>
    <cellStyle name="Normal 7 7 3 5 4 2" xfId="20931" xr:uid="{670411DC-1AAF-4A0F-9FCA-321B4DF9CB56}"/>
    <cellStyle name="Normal 7 7 3 5 5" xfId="23410" xr:uid="{12B9F687-3FC5-4F87-8D20-81FD6AA3783F}"/>
    <cellStyle name="Normal 7 7 3 5 6" xfId="12981" xr:uid="{1166DE3E-3C7B-42CF-B559-6D09ACE261F3}"/>
    <cellStyle name="Normal 7 7 3 6" xfId="2417" xr:uid="{00000000-0005-0000-0000-000040090000}"/>
    <cellStyle name="Normal 7 7 3 6 2" xfId="7543" xr:uid="{6B297C61-A426-42E2-BEFD-15D95033E98E}"/>
    <cellStyle name="Normal 7 7 3 6 2 2" xfId="17923" xr:uid="{2A0680CD-4EBA-46BD-9693-B834435C83CD}"/>
    <cellStyle name="Normal 7 7 3 6 3" xfId="10376" xr:uid="{AB717565-D3D4-4787-9882-274138B115C6}"/>
    <cellStyle name="Normal 7 7 3 6 3 2" xfId="20756" xr:uid="{62D5210C-DF24-409A-8CF5-423136382B68}"/>
    <cellStyle name="Normal 7 7 3 6 4" xfId="25472" xr:uid="{A8F125F6-B67B-425C-B4CD-736F07ADCDA6}"/>
    <cellStyle name="Normal 7 7 3 6 5" xfId="15090" xr:uid="{4EB859A2-46E3-428E-9E46-011564E713B6}"/>
    <cellStyle name="Normal 7 7 3 7" xfId="4110" xr:uid="{B189E86A-2154-44E9-9A33-0D9EF6B4E6B6}"/>
    <cellStyle name="Normal 7 7 3 7 2" xfId="8881" xr:uid="{43DA4BAD-E702-449B-8FA6-6CD0B1F3A39D}"/>
    <cellStyle name="Normal 7 7 3 7 2 2" xfId="19261" xr:uid="{2AEDCD54-9FC7-4366-9AB8-7514E84CF886}"/>
    <cellStyle name="Normal 7 7 3 7 3" xfId="11714" xr:uid="{C913724C-EE6F-4A03-9599-9950CD04EF4A}"/>
    <cellStyle name="Normal 7 7 3 7 3 2" xfId="22094" xr:uid="{261D23D1-D351-4F14-B881-34DEF734E131}"/>
    <cellStyle name="Normal 7 7 3 7 4" xfId="16428" xr:uid="{372E77CC-B278-4852-AA7D-CFAA1E13DB5F}"/>
    <cellStyle name="Normal 7 7 3 8" xfId="5515" xr:uid="{38CDE3D7-BD94-440F-BC4A-FFA35C9DF975}"/>
    <cellStyle name="Normal 7 7 3 8 2" xfId="14811" xr:uid="{2FD30E6F-6ED0-43C8-9631-418C3989C55B}"/>
    <cellStyle name="Normal 7 7 3 9" xfId="7264" xr:uid="{04B2EFA9-4445-41FD-8320-BF4E5323E45F}"/>
    <cellStyle name="Normal 7 7 3 9 2" xfId="17644" xr:uid="{6ACD7728-431E-47FD-8FFF-C9592A3F86FA}"/>
    <cellStyle name="Normal 7 7 4" xfId="1520" xr:uid="{00000000-0005-0000-0000-0000C9070000}"/>
    <cellStyle name="Normal 7 7 4 2" xfId="3510" xr:uid="{00000000-0005-0000-0000-000047090000}"/>
    <cellStyle name="Normal 7 7 4 2 2" xfId="6561" xr:uid="{5951E54E-719C-4037-AD11-C2C8F91FDB72}"/>
    <cellStyle name="Normal 7 7 4 2 2 2" xfId="27804" xr:uid="{DD56CBD4-AEC2-4087-8477-E394135DF909}"/>
    <cellStyle name="Normal 7 7 4 2 2 3" xfId="16134" xr:uid="{BD0338E6-F04C-4F98-B34C-AF7E98B7DEF8}"/>
    <cellStyle name="Normal 7 7 4 2 3" xfId="8587" xr:uid="{746314BD-1259-4FA7-9646-1C695E3C3E75}"/>
    <cellStyle name="Normal 7 7 4 2 3 2" xfId="18967" xr:uid="{B9FF924B-6B07-42E7-A558-E33F607CD720}"/>
    <cellStyle name="Normal 7 7 4 2 4" xfId="11420" xr:uid="{CDC3E7EF-FCED-47C5-9289-48FC29A3F926}"/>
    <cellStyle name="Normal 7 7 4 2 4 2" xfId="21800" xr:uid="{37B0ED64-278B-42A4-B264-31715841ADD8}"/>
    <cellStyle name="Normal 7 7 4 2 5" xfId="24848" xr:uid="{72FDC550-40FB-4880-A159-156CB101B6C4}"/>
    <cellStyle name="Normal 7 7 4 2 6" xfId="14107" xr:uid="{F3F1CB74-2384-47B2-9530-1C3EEAA9B51E}"/>
    <cellStyle name="Normal 7 7 4 3" xfId="2850" xr:uid="{00000000-0005-0000-0000-000048090000}"/>
    <cellStyle name="Normal 7 7 4 3 2" xfId="6062" xr:uid="{600D4439-761D-4C8F-B0E5-3E1CA5CB2EB5}"/>
    <cellStyle name="Normal 7 7 4 3 2 2" xfId="27961" xr:uid="{53570348-B679-4121-BCCE-C8F2FB6B97B7}"/>
    <cellStyle name="Normal 7 7 4 3 2 3" xfId="15518" xr:uid="{D2E905DC-110E-4CFC-A27D-AFBD9F6A5ACC}"/>
    <cellStyle name="Normal 7 7 4 3 3" xfId="7971" xr:uid="{6E0010E1-752C-4732-958B-C8C972E03978}"/>
    <cellStyle name="Normal 7 7 4 3 3 2" xfId="18351" xr:uid="{5C8CF515-945F-4F4F-A02D-D88D97E072F7}"/>
    <cellStyle name="Normal 7 7 4 3 4" xfId="10804" xr:uid="{2921DA33-5276-4965-97F6-DE9E839BA630}"/>
    <cellStyle name="Normal 7 7 4 3 4 2" xfId="21184" xr:uid="{7D8DC2DD-D5F1-4A0D-B41B-C5E71C854740}"/>
    <cellStyle name="Normal 7 7 4 3 5" xfId="24539" xr:uid="{C84E83C0-9320-4903-A72B-389578FC6790}"/>
    <cellStyle name="Normal 7 7 4 3 6" xfId="13333" xr:uid="{32DADDCA-2A3F-4968-9F75-3570127E37B7}"/>
    <cellStyle name="Normal 7 7 4 4" xfId="4232" xr:uid="{FED24733-1034-41B0-B4E3-3EAB52254506}"/>
    <cellStyle name="Normal 7 7 4 4 2" xfId="9003" xr:uid="{6DE852C9-6ECD-4166-B3D5-7D3FB8C76CB6}"/>
    <cellStyle name="Normal 7 7 4 4 2 2" xfId="19383" xr:uid="{AE2D6D5C-5F6E-4488-85D8-83AD15BFD4B8}"/>
    <cellStyle name="Normal 7 7 4 4 3" xfId="11836" xr:uid="{9D85BA2E-63D2-4AC6-9058-7570338D4AB8}"/>
    <cellStyle name="Normal 7 7 4 4 3 2" xfId="22216" xr:uid="{A11DE655-8593-432C-B1CE-9692FB6EBDE7}"/>
    <cellStyle name="Normal 7 7 4 4 4" xfId="22832" xr:uid="{3545043A-97C3-4BEB-9A86-224F9F340D6F}"/>
    <cellStyle name="Normal 7 7 4 4 5" xfId="16550" xr:uid="{A86AA6D0-CDE3-4675-9D71-9C1166E80231}"/>
    <cellStyle name="Normal 7 7 4 5" xfId="5516" xr:uid="{073EF0F5-9C31-416A-9755-CFE675F63728}"/>
    <cellStyle name="Normal 7 7 4 5 2" xfId="14812" xr:uid="{690DDAB2-3F10-4C76-8258-BAC99B58EFA9}"/>
    <cellStyle name="Normal 7 7 4 6" xfId="7265" xr:uid="{E72904BC-11DC-4089-A0A0-68665237A9C1}"/>
    <cellStyle name="Normal 7 7 4 6 2" xfId="17645" xr:uid="{5593957B-21CB-467A-A601-0DFB57B04A95}"/>
    <cellStyle name="Normal 7 7 4 7" xfId="10098" xr:uid="{6E160AC4-EE6C-4514-B4B6-94E8D49BF565}"/>
    <cellStyle name="Normal 7 7 4 7 2" xfId="20478" xr:uid="{7E63E60C-F133-4A48-A85B-351F15CEBEB1}"/>
    <cellStyle name="Normal 7 7 4 8" xfId="24254" xr:uid="{B4BBCC62-20CB-4D6D-9BA8-7EC9921C9202}"/>
    <cellStyle name="Normal 7 7 4 9" xfId="12808" xr:uid="{6248B075-03D7-4527-8BD0-355FE7F0EA73}"/>
    <cellStyle name="Normal 7 7 5" xfId="3511" xr:uid="{00000000-0005-0000-0000-000049090000}"/>
    <cellStyle name="Normal 7 7 5 2" xfId="4614" xr:uid="{AD7F6475-AC25-498F-97D9-95AEF50804B2}"/>
    <cellStyle name="Normal 7 7 5 2 2" xfId="9385" xr:uid="{8F7F0EAE-C9BE-4744-9F60-6386BF527B9E}"/>
    <cellStyle name="Normal 7 7 5 2 2 2" xfId="29351" xr:uid="{ECEBF970-57BF-4F36-B9D8-7772EBF484F1}"/>
    <cellStyle name="Normal 7 7 5 2 2 3" xfId="19765" xr:uid="{C0207E13-6EB3-430B-9E3B-7459000F30F7}"/>
    <cellStyle name="Normal 7 7 5 2 3" xfId="12218" xr:uid="{637C8A77-C2DA-41C7-B1C7-7452C0212BD0}"/>
    <cellStyle name="Normal 7 7 5 2 3 2" xfId="22598" xr:uid="{4642DD10-6988-4B16-8DC5-3B2E4EF5DFD9}"/>
    <cellStyle name="Normal 7 7 5 2 4" xfId="23408" xr:uid="{68B934D2-16B5-4574-930C-5F70319B41D6}"/>
    <cellStyle name="Normal 7 7 5 2 5" xfId="16932" xr:uid="{CD8851BF-4305-4276-A211-853AAEB2E18C}"/>
    <cellStyle name="Normal 7 7 5 3" xfId="6562" xr:uid="{D9F50B8A-EAE6-45D2-9757-96D41910DF33}"/>
    <cellStyle name="Normal 7 7 5 3 2" xfId="27704" xr:uid="{E24BC1D6-99A1-4DFF-A3D3-2E93013892F2}"/>
    <cellStyle name="Normal 7 7 5 3 3" xfId="16135" xr:uid="{982AD3F0-373E-4885-8FBF-EDF3A9C70E74}"/>
    <cellStyle name="Normal 7 7 5 4" xfId="8588" xr:uid="{1B986D95-9C6A-4E78-AC0F-DB0EAB511753}"/>
    <cellStyle name="Normal 7 7 5 4 2" xfId="18968" xr:uid="{054C9D3C-8909-4487-87C0-31393BA9DA6E}"/>
    <cellStyle name="Normal 7 7 5 5" xfId="11421" xr:uid="{37B2F39E-A31F-4EAB-87D8-22284A59451D}"/>
    <cellStyle name="Normal 7 7 5 5 2" xfId="21801" xr:uid="{90949D72-122E-4068-81F4-C737F6C36E51}"/>
    <cellStyle name="Normal 7 7 5 6" xfId="24023" xr:uid="{AC4AA60D-E46F-45B2-8D9C-0D4D1CE5B437}"/>
    <cellStyle name="Normal 7 7 5 7" xfId="14108" xr:uid="{5F579650-634B-44AB-A3C2-A2A1102691CD}"/>
    <cellStyle name="Normal 7 7 6" xfId="3005" xr:uid="{00000000-0005-0000-0000-00004A090000}"/>
    <cellStyle name="Normal 7 7 6 2" xfId="6153" xr:uid="{3F76595B-7A70-4313-AD98-64C64CE90066}"/>
    <cellStyle name="Normal 7 7 6 2 2" xfId="26631" xr:uid="{8EFD9527-C9BA-4589-9728-404461208850}"/>
    <cellStyle name="Normal 7 7 6 2 3" xfId="15631" xr:uid="{B92DC15A-9E26-41CE-9CF7-2BEEEA6C274F}"/>
    <cellStyle name="Normal 7 7 6 3" xfId="8084" xr:uid="{D3D83652-7AB7-46DC-88C3-874F8B321725}"/>
    <cellStyle name="Normal 7 7 6 3 2" xfId="18464" xr:uid="{9767A66B-EFCD-4145-A061-7C4934BCFCA5}"/>
    <cellStyle name="Normal 7 7 6 4" xfId="10917" xr:uid="{DB7ADFAE-CF2D-467F-807B-BA750E3358BE}"/>
    <cellStyle name="Normal 7 7 6 4 2" xfId="21297" xr:uid="{66578466-A08C-4AFA-B5BC-5E4E89791B6D}"/>
    <cellStyle name="Normal 7 7 6 5" xfId="22990" xr:uid="{816A3C82-EF97-4D9A-B226-C5314D42E218}"/>
    <cellStyle name="Normal 7 7 6 6" xfId="13506" xr:uid="{6E0DF169-7B30-43CB-8A82-A2C432D548E4}"/>
    <cellStyle name="Normal 7 7 7" xfId="2491" xr:uid="{00000000-0005-0000-0000-00004B090000}"/>
    <cellStyle name="Normal 7 7 7 2" xfId="5775" xr:uid="{615CF55C-5858-42D6-9029-1D0E586CDA6B}"/>
    <cellStyle name="Normal 7 7 7 2 2" xfId="28097" xr:uid="{769996D8-286A-491D-A186-0B38D0DFAC63}"/>
    <cellStyle name="Normal 7 7 7 2 3" xfId="15162" xr:uid="{C65C49A5-3E9C-4503-8446-C9AEC63DAC9E}"/>
    <cellStyle name="Normal 7 7 7 3" xfId="7615" xr:uid="{92F93284-4B3E-428B-B6C2-ED6E69337A90}"/>
    <cellStyle name="Normal 7 7 7 3 2" xfId="17995" xr:uid="{B72C03A7-4BE7-4FD8-9CD2-E00C8E50581D}"/>
    <cellStyle name="Normal 7 7 7 4" xfId="10448" xr:uid="{16A95490-056D-447E-A776-9D50F4B56E51}"/>
    <cellStyle name="Normal 7 7 7 4 2" xfId="20828" xr:uid="{885B6FAB-364E-4C48-8C9F-4A2E219AAB58}"/>
    <cellStyle name="Normal 7 7 7 5" xfId="23313" xr:uid="{D84AA36F-B8A6-41BB-B4EF-78ABA913D2CD}"/>
    <cellStyle name="Normal 7 7 7 6" xfId="12878" xr:uid="{51741595-A603-4C13-8BE4-D5040003A8A2}"/>
    <cellStyle name="Normal 7 7 8" xfId="2185" xr:uid="{00000000-0005-0000-0000-000034090000}"/>
    <cellStyle name="Normal 7 7 8 2" xfId="7311" xr:uid="{8A50AE7F-CCBF-4D2F-BFB9-C1DB2900D60F}"/>
    <cellStyle name="Normal 7 7 8 2 2" xfId="17691" xr:uid="{C0AD61CF-C327-4565-A0B7-69375C2AFFA1}"/>
    <cellStyle name="Normal 7 7 8 3" xfId="10144" xr:uid="{DA9A460A-D310-4A38-B03C-688489590AC9}"/>
    <cellStyle name="Normal 7 7 8 3 2" xfId="20524" xr:uid="{190AFA82-0FA9-45BA-8F06-D61F6BC89869}"/>
    <cellStyle name="Normal 7 7 8 4" xfId="25029" xr:uid="{92A3C3C0-6143-4185-B2A5-8EF3EAEDE877}"/>
    <cellStyle name="Normal 7 7 8 5" xfId="14858" xr:uid="{5BC75154-B7D6-411C-8490-0363E25D9F80}"/>
    <cellStyle name="Normal 7 7 9" xfId="4090" xr:uid="{E2D62470-0D7C-4BCF-8C41-AF626EEE8446}"/>
    <cellStyle name="Normal 7 7 9 2" xfId="8866" xr:uid="{CF944BA7-FF91-4800-BCE3-BDFB2D3CF169}"/>
    <cellStyle name="Normal 7 7 9 2 2" xfId="19246" xr:uid="{F6804887-5FD8-46C0-93BF-ABEB1F4B4B99}"/>
    <cellStyle name="Normal 7 7 9 3" xfId="11699" xr:uid="{DEF9A11B-AF1B-4FC1-8C44-FAF365916466}"/>
    <cellStyle name="Normal 7 7 9 3 2" xfId="22079" xr:uid="{6C9F6523-AC60-46B2-A5DC-FBC016E9FE01}"/>
    <cellStyle name="Normal 7 7 9 4" xfId="16413" xr:uid="{C660FAB7-D96F-4E6C-833A-6DA3D1214498}"/>
    <cellStyle name="Normal 7 8" xfId="1521" xr:uid="{00000000-0005-0000-0000-0000CA070000}"/>
    <cellStyle name="Normal 7 8 10" xfId="5517" xr:uid="{7981F872-048D-44EB-862C-1863490B0EF3}"/>
    <cellStyle name="Normal 7 8 10 2" xfId="14813" xr:uid="{B43B2494-97F5-4498-91B3-E36B565F3B59}"/>
    <cellStyle name="Normal 7 8 11" xfId="7266" xr:uid="{ED7C597E-FD30-4964-9838-BC946C5800E4}"/>
    <cellStyle name="Normal 7 8 11 2" xfId="17646" xr:uid="{CCE1DC93-0221-401E-AF5B-99672ED397DD}"/>
    <cellStyle name="Normal 7 8 12" xfId="10099" xr:uid="{AE0BFB9E-5501-4680-9948-5E84422DA893}"/>
    <cellStyle name="Normal 7 8 12 2" xfId="20479" xr:uid="{4A988483-51E0-412E-9E59-46CEE99C3B41}"/>
    <cellStyle name="Normal 7 8 13" xfId="23701" xr:uid="{BC4496E3-8A18-485B-A7D4-66FE424DFB75}"/>
    <cellStyle name="Normal 7 8 14" xfId="12450" xr:uid="{245E7DAD-1C66-4C24-A686-F0D68E215EC8}"/>
    <cellStyle name="Normal 7 8 2" xfId="1522" xr:uid="{00000000-0005-0000-0000-0000CB070000}"/>
    <cellStyle name="Normal 7 8 2 10" xfId="10100" xr:uid="{98E6AF7D-E713-489B-BFB7-2D85F6E3108B}"/>
    <cellStyle name="Normal 7 8 2 10 2" xfId="20480" xr:uid="{EB056CE6-575B-4DD8-9AFC-FBB7EE22E1AB}"/>
    <cellStyle name="Normal 7 8 2 11" xfId="22983" xr:uid="{45D0F1E6-4DB8-4B08-A92C-FB3701D67A71}"/>
    <cellStyle name="Normal 7 8 2 12" xfId="12651" xr:uid="{1E636B80-57F4-4836-93F8-5F92C02DB4FD}"/>
    <cellStyle name="Normal 7 8 2 2" xfId="1523" xr:uid="{00000000-0005-0000-0000-0000CC070000}"/>
    <cellStyle name="Normal 7 8 2 2 2" xfId="3513" xr:uid="{00000000-0005-0000-0000-00004F090000}"/>
    <cellStyle name="Normal 7 8 2 2 2 2" xfId="6564" xr:uid="{EB11A89A-2A16-486D-9877-94B0133CC7BB}"/>
    <cellStyle name="Normal 7 8 2 2 2 2 2" xfId="27806" xr:uid="{D4D9D707-88A0-4231-85BB-C83530677E72}"/>
    <cellStyle name="Normal 7 8 2 2 2 2 3" xfId="27971" xr:uid="{0E38C2FA-C142-40C2-AC01-E3CDFBC457DD}"/>
    <cellStyle name="Normal 7 8 2 2 2 2 4" xfId="16137" xr:uid="{775AB728-5859-44E1-B041-0F14552B37AC}"/>
    <cellStyle name="Normal 7 8 2 2 2 3" xfId="8590" xr:uid="{C295360B-1DD4-49F9-A210-3E30A3B4ADA7}"/>
    <cellStyle name="Normal 7 8 2 2 2 3 2" xfId="28955" xr:uid="{A96E8B5A-B5E3-4393-A017-1CF35E2FEC4F}"/>
    <cellStyle name="Normal 7 8 2 2 2 3 3" xfId="18970" xr:uid="{69662BF9-DE8D-4BE4-884F-6374471AD8D6}"/>
    <cellStyle name="Normal 7 8 2 2 2 4" xfId="11423" xr:uid="{A392603C-B2DC-4FBE-8CDC-44E8105A13FA}"/>
    <cellStyle name="Normal 7 8 2 2 2 4 2" xfId="21803" xr:uid="{5E996602-E6E7-481C-8178-70C4707EBA3B}"/>
    <cellStyle name="Normal 7 8 2 2 2 5" xfId="23014" xr:uid="{DCD7C034-9A83-4037-97BF-2FD1AA3ACAE2}"/>
    <cellStyle name="Normal 7 8 2 2 2 6" xfId="14110" xr:uid="{F9FEBBAB-0B1B-47DF-9D61-26E2BD920E60}"/>
    <cellStyle name="Normal 7 8 2 2 3" xfId="4384" xr:uid="{181487C5-ED9A-4A37-894D-630747EF6A82}"/>
    <cellStyle name="Normal 7 8 2 2 3 2" xfId="9155" xr:uid="{B92BA703-193B-443E-B6AF-1260F9C458B3}"/>
    <cellStyle name="Normal 7 8 2 2 3 2 2" xfId="29198" xr:uid="{FC43AD86-1E18-423C-B688-0218500738C7}"/>
    <cellStyle name="Normal 7 8 2 2 3 2 3" xfId="19535" xr:uid="{0FE7F98E-D0D4-4966-A9D9-4239B84E8749}"/>
    <cellStyle name="Normal 7 8 2 2 3 3" xfId="11988" xr:uid="{B856DF8E-EF2D-498F-84DC-D1432C8127B4}"/>
    <cellStyle name="Normal 7 8 2 2 3 3 2" xfId="22368" xr:uid="{2358B23F-1DEE-4F07-B59D-A3292C0A2663}"/>
    <cellStyle name="Normal 7 8 2 2 3 4" xfId="23073" xr:uid="{F1BD4026-BDBC-4F07-91C3-4E30BDC3DF85}"/>
    <cellStyle name="Normal 7 8 2 2 3 5" xfId="16702" xr:uid="{FD13EB93-12BC-4106-97A5-C49FF5588DA9}"/>
    <cellStyle name="Normal 7 8 2 2 4" xfId="5519" xr:uid="{EB844901-5740-434A-ABC2-996F0C577A1A}"/>
    <cellStyle name="Normal 7 8 2 2 4 2" xfId="26186" xr:uid="{7FA8E3E1-04EC-4115-A9E7-91413201C243}"/>
    <cellStyle name="Normal 7 8 2 2 4 3" xfId="14815" xr:uid="{DCF72E2C-A73D-4F52-94E9-921263AA7C3D}"/>
    <cellStyle name="Normal 7 8 2 2 5" xfId="7268" xr:uid="{1F8FFE9A-266A-4C02-A0C9-CB629DCE7BAD}"/>
    <cellStyle name="Normal 7 8 2 2 5 2" xfId="17648" xr:uid="{0801D49D-F350-43B3-85F7-61957A26FD37}"/>
    <cellStyle name="Normal 7 8 2 2 6" xfId="10101" xr:uid="{CF486B53-1EF7-4F7D-B81D-F3F7AA9623BB}"/>
    <cellStyle name="Normal 7 8 2 2 6 2" xfId="20481" xr:uid="{80E59977-4A31-44FE-85B3-9C47708D4A4C}"/>
    <cellStyle name="Normal 7 8 2 2 7" xfId="23682" xr:uid="{0F8BCB19-1DD6-48E6-9826-552942CAF682}"/>
    <cellStyle name="Normal 7 8 2 2 8" xfId="13338" xr:uid="{BE9509A6-58F3-4D8C-80F0-E71C155159CC}"/>
    <cellStyle name="Normal 7 8 2 3" xfId="3514" xr:uid="{00000000-0005-0000-0000-000050090000}"/>
    <cellStyle name="Normal 7 8 2 3 2" xfId="4615" xr:uid="{5A62E504-BFEF-479B-8457-B6A288D1F681}"/>
    <cellStyle name="Normal 7 8 2 3 2 2" xfId="9386" xr:uid="{DD36251F-A545-494E-9EB8-8B904ACA1F5C}"/>
    <cellStyle name="Normal 7 8 2 3 2 2 2" xfId="29352" xr:uid="{705B83BD-F576-4B59-AA3B-6007ABF9EC06}"/>
    <cellStyle name="Normal 7 8 2 3 2 2 3" xfId="19766" xr:uid="{A8D76510-D2B7-4243-943D-05D55F002E54}"/>
    <cellStyle name="Normal 7 8 2 3 2 3" xfId="12219" xr:uid="{DBCF99F1-5F0F-4C40-BA23-FA3AD5209E84}"/>
    <cellStyle name="Normal 7 8 2 3 2 3 2" xfId="22599" xr:uid="{FD9CC561-FB12-4D75-9BE3-1579F0A75E0E}"/>
    <cellStyle name="Normal 7 8 2 3 2 4" xfId="25438" xr:uid="{00CB64E5-E46F-41F4-BAA8-8E628BDE07F1}"/>
    <cellStyle name="Normal 7 8 2 3 2 5" xfId="16933" xr:uid="{62A17E90-746E-4F3A-8C7B-70DBF6036AF8}"/>
    <cellStyle name="Normal 7 8 2 3 3" xfId="6565" xr:uid="{27986DCB-B1DC-40F6-A174-53689B211438}"/>
    <cellStyle name="Normal 7 8 2 3 3 2" xfId="26976" xr:uid="{84F835E7-00DF-47D1-8CAE-1B42976D3EDF}"/>
    <cellStyle name="Normal 7 8 2 3 3 3" xfId="16138" xr:uid="{5206AF1D-AFCA-4ECA-BBF7-E6417F40CA01}"/>
    <cellStyle name="Normal 7 8 2 3 4" xfId="8591" xr:uid="{E3CDF305-8586-426D-9FF9-0AFA0D1F449F}"/>
    <cellStyle name="Normal 7 8 2 3 4 2" xfId="18971" xr:uid="{C0408242-D425-4401-968C-5AD5688825AE}"/>
    <cellStyle name="Normal 7 8 2 3 5" xfId="11424" xr:uid="{9E6A4A17-DB2E-4A2A-A3D6-F787EBD6A00B}"/>
    <cellStyle name="Normal 7 8 2 3 5 2" xfId="21804" xr:uid="{89D1F1E4-DBBB-482E-BFF2-27141B03EE8C}"/>
    <cellStyle name="Normal 7 8 2 3 6" xfId="23662" xr:uid="{4B1DE66C-64F1-41DA-91DC-73742ADDC37F}"/>
    <cellStyle name="Normal 7 8 2 3 7" xfId="14111" xr:uid="{17E11527-AF05-4F78-8691-C27919B2D701}"/>
    <cellStyle name="Normal 7 8 2 4" xfId="3512" xr:uid="{00000000-0005-0000-0000-000051090000}"/>
    <cellStyle name="Normal 7 8 2 4 2" xfId="6563" xr:uid="{A6D4913D-5879-467B-A280-0C48BB6872C3}"/>
    <cellStyle name="Normal 7 8 2 4 2 2" xfId="27380" xr:uid="{38B4BD07-92A6-42D7-AAD5-D9D8C7CF672E}"/>
    <cellStyle name="Normal 7 8 2 4 2 3" xfId="16136" xr:uid="{020DC34B-CADE-4C90-993B-F559A47C1798}"/>
    <cellStyle name="Normal 7 8 2 4 3" xfId="8589" xr:uid="{18B383CC-7CD2-4F2C-9F70-5A3D988943B0}"/>
    <cellStyle name="Normal 7 8 2 4 3 2" xfId="18969" xr:uid="{7949896A-5AB4-4936-8AF7-98E234A13FBA}"/>
    <cellStyle name="Normal 7 8 2 4 4" xfId="11422" xr:uid="{2760F4C4-2CCD-4E6E-ADEA-FDBBC7FFEAB8}"/>
    <cellStyle name="Normal 7 8 2 4 4 2" xfId="21802" xr:uid="{C91E5146-3111-48B7-AC29-114C970974AA}"/>
    <cellStyle name="Normal 7 8 2 4 5" xfId="24266" xr:uid="{05B3E0F6-BC97-4AC7-9F0E-E28B1BE63821}"/>
    <cellStyle name="Normal 7 8 2 4 6" xfId="14109" xr:uid="{AF3D29FE-8396-43E5-86B9-0CC7B8E94F3A}"/>
    <cellStyle name="Normal 7 8 2 5" xfId="2525" xr:uid="{00000000-0005-0000-0000-000052090000}"/>
    <cellStyle name="Normal 7 8 2 5 2" xfId="5801" xr:uid="{B5E01D43-3B65-45FA-A334-039D61490BF7}"/>
    <cellStyle name="Normal 7 8 2 5 2 2" xfId="27360" xr:uid="{860D3B7A-9709-4DE5-A844-0E7D2CDA4383}"/>
    <cellStyle name="Normal 7 8 2 5 2 3" xfId="15196" xr:uid="{92547474-EEB8-4256-AB79-31E1D271515A}"/>
    <cellStyle name="Normal 7 8 2 5 3" xfId="7649" xr:uid="{F5A21145-6AA2-46FC-B6FF-81E2D06AC58C}"/>
    <cellStyle name="Normal 7 8 2 5 3 2" xfId="18029" xr:uid="{C28AEDC6-7965-4FB7-B0D8-88E2ECAA28CF}"/>
    <cellStyle name="Normal 7 8 2 5 4" xfId="10482" xr:uid="{A3AF72E2-FBA7-47F0-B7EC-992385FAF200}"/>
    <cellStyle name="Normal 7 8 2 5 4 2" xfId="20862" xr:uid="{CAAB38BC-F8F5-4C05-A3B4-F1F3DAE5FC85}"/>
    <cellStyle name="Normal 7 8 2 5 5" xfId="23629" xr:uid="{91EAADE9-98CE-48E2-9C65-3474F363B367}"/>
    <cellStyle name="Normal 7 8 2 5 6" xfId="12912" xr:uid="{D53D1181-2B21-4600-962D-26238A4D91B1}"/>
    <cellStyle name="Normal 7 8 2 6" xfId="2418" xr:uid="{00000000-0005-0000-0000-00004D090000}"/>
    <cellStyle name="Normal 7 8 2 6 2" xfId="7544" xr:uid="{4BBDB844-567D-4F2C-918E-588DED154556}"/>
    <cellStyle name="Normal 7 8 2 6 2 2" xfId="17924" xr:uid="{1E5AD033-D5DB-41D3-AC15-3E4616AAABCD}"/>
    <cellStyle name="Normal 7 8 2 6 3" xfId="10377" xr:uid="{A80789FB-8635-4088-8FB8-1F154118F636}"/>
    <cellStyle name="Normal 7 8 2 6 3 2" xfId="20757" xr:uid="{F3D022AC-844C-4D9A-BCC4-9E246CB032AA}"/>
    <cellStyle name="Normal 7 8 2 6 4" xfId="22926" xr:uid="{72711CE9-B1EE-440C-B2C6-02F2ADAE74D3}"/>
    <cellStyle name="Normal 7 8 2 6 5" xfId="15091" xr:uid="{59E52D30-B7AF-4FE1-9D2D-00F8595557E6}"/>
    <cellStyle name="Normal 7 8 2 7" xfId="4111" xr:uid="{A481A10B-6E2C-4D73-8310-D857334E757C}"/>
    <cellStyle name="Normal 7 8 2 7 2" xfId="8882" xr:uid="{9F4FE084-34DE-42B7-880E-5C144E9AF5DE}"/>
    <cellStyle name="Normal 7 8 2 7 2 2" xfId="19262" xr:uid="{1594C506-60B3-4F43-BDCD-E05CFA137F95}"/>
    <cellStyle name="Normal 7 8 2 7 3" xfId="11715" xr:uid="{221CF922-AADE-46AC-8510-BF7EF408F268}"/>
    <cellStyle name="Normal 7 8 2 7 3 2" xfId="22095" xr:uid="{754F14C5-F2C0-4DC5-9C13-87EB84D1F0E1}"/>
    <cellStyle name="Normal 7 8 2 7 4" xfId="16429" xr:uid="{BBA87A2A-AE38-4409-81BF-80B51726EA15}"/>
    <cellStyle name="Normal 7 8 2 8" xfId="5518" xr:uid="{262D6E35-57B3-4303-BEF9-07EB06D78BCE}"/>
    <cellStyle name="Normal 7 8 2 8 2" xfId="14814" xr:uid="{BD40D288-C787-445D-8DD7-A64D12806929}"/>
    <cellStyle name="Normal 7 8 2 9" xfId="7267" xr:uid="{3AD3D8CB-D44E-45C6-BA13-F38440D6FD94}"/>
    <cellStyle name="Normal 7 8 2 9 2" xfId="17647" xr:uid="{5393AD59-4FE1-414E-AEA6-1176CD8E42A3}"/>
    <cellStyle name="Normal 7 8 3" xfId="1524" xr:uid="{00000000-0005-0000-0000-0000CD070000}"/>
    <cellStyle name="Normal 7 8 3 10" xfId="24305" xr:uid="{8C96402B-7A63-440D-9D79-E19639779125}"/>
    <cellStyle name="Normal 7 8 3 11" xfId="12809" xr:uid="{DB3E63EC-B741-4DAA-97A4-C7A717BB0536}"/>
    <cellStyle name="Normal 7 8 3 2" xfId="2854" xr:uid="{00000000-0005-0000-0000-000054090000}"/>
    <cellStyle name="Normal 7 8 3 2 2" xfId="3516" xr:uid="{00000000-0005-0000-0000-000055090000}"/>
    <cellStyle name="Normal 7 8 3 2 2 2" xfId="6567" xr:uid="{5F679275-388E-4DF5-A8C1-F368856D0BE9}"/>
    <cellStyle name="Normal 7 8 3 2 2 2 2" xfId="27417" xr:uid="{EA4A2A04-CA1C-4799-8E31-F36759F6D1EB}"/>
    <cellStyle name="Normal 7 8 3 2 2 2 3" xfId="16140" xr:uid="{AE97444A-3633-4376-9F42-1EF7704EE280}"/>
    <cellStyle name="Normal 7 8 3 2 2 3" xfId="8593" xr:uid="{D94C4494-9D51-476C-B06F-86FD219070DF}"/>
    <cellStyle name="Normal 7 8 3 2 2 3 2" xfId="18973" xr:uid="{86417FD9-8B80-42FD-8C16-BECDA3492506}"/>
    <cellStyle name="Normal 7 8 3 2 2 4" xfId="11426" xr:uid="{F321C522-BC0B-4F7F-9F94-B7DD28CE0DAA}"/>
    <cellStyle name="Normal 7 8 3 2 2 4 2" xfId="21806" xr:uid="{0491B24F-58A0-4377-91A8-0057DE8B8BA6}"/>
    <cellStyle name="Normal 7 8 3 2 2 5" xfId="23668" xr:uid="{4A3BB38C-4BD3-4D97-A6F2-6AF8C60051A1}"/>
    <cellStyle name="Normal 7 8 3 2 2 6" xfId="14113" xr:uid="{262A541D-2908-49D0-AE47-9CFEB11EA45E}"/>
    <cellStyle name="Normal 7 8 3 2 3" xfId="4385" xr:uid="{447CA688-1CB5-4488-9688-F0FC39F457E7}"/>
    <cellStyle name="Normal 7 8 3 2 3 2" xfId="9156" xr:uid="{9472ADC6-5FA7-43C5-8E8A-FC179E3C965A}"/>
    <cellStyle name="Normal 7 8 3 2 3 2 2" xfId="29199" xr:uid="{29046802-CC24-4D7A-97D1-C3E5B361E82A}"/>
    <cellStyle name="Normal 7 8 3 2 3 2 3" xfId="19536" xr:uid="{78C00EF1-E993-453F-A9DF-3151A693D284}"/>
    <cellStyle name="Normal 7 8 3 2 3 3" xfId="11989" xr:uid="{F27D3773-2AA8-43BA-B778-7D928EBDAE17}"/>
    <cellStyle name="Normal 7 8 3 2 3 3 2" xfId="22369" xr:uid="{39E55BE9-DC07-48E4-938A-830D20F99EC9}"/>
    <cellStyle name="Normal 7 8 3 2 3 4" xfId="25250" xr:uid="{72DB413B-53DF-4302-A428-E119E4495B88}"/>
    <cellStyle name="Normal 7 8 3 2 3 5" xfId="16703" xr:uid="{F6B356A3-9255-4D6C-9E61-6390C91C9D69}"/>
    <cellStyle name="Normal 7 8 3 2 4" xfId="6066" xr:uid="{F968D605-7D64-40BF-8CCB-FB2DAB6C391A}"/>
    <cellStyle name="Normal 7 8 3 2 4 2" xfId="26984" xr:uid="{01D9B581-A7A8-4BAB-A7E1-FCE3D2974942}"/>
    <cellStyle name="Normal 7 8 3 2 4 3" xfId="15522" xr:uid="{42C00365-0F2D-4BAB-842E-0E709346EBA4}"/>
    <cellStyle name="Normal 7 8 3 2 5" xfId="7975" xr:uid="{95BC407F-F74C-4E3D-9938-50C2F949768F}"/>
    <cellStyle name="Normal 7 8 3 2 5 2" xfId="18355" xr:uid="{DCE5B817-D74A-4CD3-8147-595558D089EF}"/>
    <cellStyle name="Normal 7 8 3 2 6" xfId="10808" xr:uid="{B8C225DB-6078-4482-AA5C-1C70A3895AF3}"/>
    <cellStyle name="Normal 7 8 3 2 6 2" xfId="21188" xr:uid="{7A6018B2-F374-4CED-9AAA-90AC3E99C4C4}"/>
    <cellStyle name="Normal 7 8 3 2 7" xfId="24729" xr:uid="{3DEB3E29-5202-498B-9D0F-C835644731F1}"/>
    <cellStyle name="Normal 7 8 3 2 8" xfId="13339" xr:uid="{45B8B451-7B5F-44E6-A86D-77E56F8D188B}"/>
    <cellStyle name="Normal 7 8 3 3" xfId="3517" xr:uid="{00000000-0005-0000-0000-000056090000}"/>
    <cellStyle name="Normal 7 8 3 3 2" xfId="4616" xr:uid="{545C96D4-53A4-49FE-9E61-2C15736C90CB}"/>
    <cellStyle name="Normal 7 8 3 3 2 2" xfId="9387" xr:uid="{79A5723C-07FD-4F6D-8631-A40327F1065A}"/>
    <cellStyle name="Normal 7 8 3 3 2 2 2" xfId="29353" xr:uid="{FA4ED228-F7FE-4F02-BF64-E3A775127185}"/>
    <cellStyle name="Normal 7 8 3 3 2 2 3" xfId="19767" xr:uid="{7A33493D-C470-49B0-B617-A56BDBDEA11A}"/>
    <cellStyle name="Normal 7 8 3 3 2 3" xfId="12220" xr:uid="{B4894758-74D8-4921-A4D7-B66873D171CA}"/>
    <cellStyle name="Normal 7 8 3 3 2 3 2" xfId="22600" xr:uid="{6B41FE89-1689-48EF-BE8F-8A3D18258DE4}"/>
    <cellStyle name="Normal 7 8 3 3 2 4" xfId="25783" xr:uid="{4A8C765C-CE60-4E05-BCBA-80F518920950}"/>
    <cellStyle name="Normal 7 8 3 3 2 5" xfId="16934" xr:uid="{EBEF5521-10CD-46EA-A47F-0CA96F92D68D}"/>
    <cellStyle name="Normal 7 8 3 3 3" xfId="6568" xr:uid="{8E31F363-C67B-425F-A763-46AC5E51AADC}"/>
    <cellStyle name="Normal 7 8 3 3 3 2" xfId="28444" xr:uid="{24FD860C-ACFE-4DA1-8D63-3D4E4A5ACE6D}"/>
    <cellStyle name="Normal 7 8 3 3 3 3" xfId="16141" xr:uid="{D01109C0-C637-4BA0-BF8C-67A36E087A4C}"/>
    <cellStyle name="Normal 7 8 3 3 4" xfId="8594" xr:uid="{21B59F37-7245-4146-91DC-8214B393B363}"/>
    <cellStyle name="Normal 7 8 3 3 4 2" xfId="18974" xr:uid="{D4EF6D4B-8CA2-4100-B044-8B08F70C3AA3}"/>
    <cellStyle name="Normal 7 8 3 3 5" xfId="11427" xr:uid="{6BA334D7-A339-4E1C-A101-90B4533033C5}"/>
    <cellStyle name="Normal 7 8 3 3 5 2" xfId="21807" xr:uid="{B14DC5FE-3B6E-4953-8326-7B0E87E8BE07}"/>
    <cellStyle name="Normal 7 8 3 3 6" xfId="25435" xr:uid="{F714C0B9-5AF8-4523-95D8-0AF3A974EF37}"/>
    <cellStyle name="Normal 7 8 3 3 7" xfId="14114" xr:uid="{571135B5-1290-4B03-B84F-33EE4686B6E3}"/>
    <cellStyle name="Normal 7 8 3 4" xfId="3515" xr:uid="{00000000-0005-0000-0000-000057090000}"/>
    <cellStyle name="Normal 7 8 3 4 2" xfId="6566" xr:uid="{0A120DE1-A606-42C0-B188-7FF0CEB52057}"/>
    <cellStyle name="Normal 7 8 3 4 2 2" xfId="27833" xr:uid="{CB827B41-6E34-4485-ADF1-2424F31EE4F3}"/>
    <cellStyle name="Normal 7 8 3 4 2 3" xfId="16139" xr:uid="{87A7B19C-47C8-4535-9ECA-16F61EDCFC87}"/>
    <cellStyle name="Normal 7 8 3 4 3" xfId="8592" xr:uid="{2AD1F471-9932-47D3-B35E-0B1E1456D63B}"/>
    <cellStyle name="Normal 7 8 3 4 3 2" xfId="18972" xr:uid="{17DBC5E4-D4A5-4CBF-9C48-6D8177A2F7FD}"/>
    <cellStyle name="Normal 7 8 3 4 4" xfId="11425" xr:uid="{A5A26F8D-83E1-4ED5-B907-64DBEFD8ECEC}"/>
    <cellStyle name="Normal 7 8 3 4 4 2" xfId="21805" xr:uid="{2B10B68B-EEA4-4EF7-9927-FB2122CB3644}"/>
    <cellStyle name="Normal 7 8 3 4 5" xfId="23153" xr:uid="{96A3161C-7C39-4EF4-9CBE-677777A6DA38}"/>
    <cellStyle name="Normal 7 8 3 4 6" xfId="14112" xr:uid="{F3F77F57-0BEA-4D8A-864B-0CCC9678FEBF}"/>
    <cellStyle name="Normal 7 8 3 5" xfId="2628" xr:uid="{00000000-0005-0000-0000-000058090000}"/>
    <cellStyle name="Normal 7 8 3 5 2" xfId="5889" xr:uid="{10DE449B-772F-403E-B53E-8F527E3E956C}"/>
    <cellStyle name="Normal 7 8 3 5 2 2" xfId="27198" xr:uid="{6AC8801F-B639-4F85-919C-F455858033E1}"/>
    <cellStyle name="Normal 7 8 3 5 2 3" xfId="15299" xr:uid="{6EB7D2AB-226F-4261-B766-566EE5A8D4DE}"/>
    <cellStyle name="Normal 7 8 3 5 3" xfId="7752" xr:uid="{B4427FDC-18D8-4BF0-9AA9-3DCBE6FB5CB6}"/>
    <cellStyle name="Normal 7 8 3 5 3 2" xfId="18132" xr:uid="{E05F336D-BAC6-4831-9BD5-5EF0C803FCAF}"/>
    <cellStyle name="Normal 7 8 3 5 4" xfId="10585" xr:uid="{E35B07AF-51EB-49EB-8D64-5176635FF471}"/>
    <cellStyle name="Normal 7 8 3 5 4 2" xfId="20965" xr:uid="{D9107844-D4B9-4D7C-BB1D-5797A487AD57}"/>
    <cellStyle name="Normal 7 8 3 5 5" xfId="23742" xr:uid="{9BF79791-BE4B-4383-B162-A69EE8B513CC}"/>
    <cellStyle name="Normal 7 8 3 5 6" xfId="13015" xr:uid="{ED86C5AD-79C9-48EC-B39F-81359DA56D05}"/>
    <cellStyle name="Normal 7 8 3 6" xfId="4233" xr:uid="{59BA6427-845F-4501-AB9A-91D75CDD42EA}"/>
    <cellStyle name="Normal 7 8 3 6 2" xfId="9004" xr:uid="{D698A893-5EAB-4217-B9C3-E2C0C41057C9}"/>
    <cellStyle name="Normal 7 8 3 6 2 2" xfId="19384" xr:uid="{0F0FA002-57F2-45EE-83D3-ECFD5AF5B1AF}"/>
    <cellStyle name="Normal 7 8 3 6 3" xfId="11837" xr:uid="{5F2CCC17-7C1C-4996-8E38-7FCD9236367C}"/>
    <cellStyle name="Normal 7 8 3 6 3 2" xfId="22217" xr:uid="{E03DF7B2-2269-4CD3-9101-3E3AA292BE16}"/>
    <cellStyle name="Normal 7 8 3 6 4" xfId="24181" xr:uid="{B644EC93-CDF4-401E-82A2-1272E92688F2}"/>
    <cellStyle name="Normal 7 8 3 6 5" xfId="16551" xr:uid="{26DEA9EB-1A5A-4FBB-9ADB-0ADCAAD6F035}"/>
    <cellStyle name="Normal 7 8 3 7" xfId="5520" xr:uid="{1255BA54-6F4F-4228-B965-919623B1C04F}"/>
    <cellStyle name="Normal 7 8 3 7 2" xfId="14816" xr:uid="{B74EE7AC-B2ED-4026-9452-F278D7571678}"/>
    <cellStyle name="Normal 7 8 3 8" xfId="7269" xr:uid="{9E615E01-71BB-4B3F-9E38-5297BC321302}"/>
    <cellStyle name="Normal 7 8 3 8 2" xfId="17649" xr:uid="{98EB6D51-3516-4C0D-AD2E-2AD1BC33568F}"/>
    <cellStyle name="Normal 7 8 3 9" xfId="10102" xr:uid="{A57FA0DA-9FD7-4CA6-9CB7-82C9D1601774}"/>
    <cellStyle name="Normal 7 8 3 9 2" xfId="20482" xr:uid="{0A58600F-6701-41B4-8111-EC37D917DB22}"/>
    <cellStyle name="Normal 7 8 4" xfId="1525" xr:uid="{00000000-0005-0000-0000-0000CE070000}"/>
    <cellStyle name="Normal 7 8 4 2" xfId="3518" xr:uid="{00000000-0005-0000-0000-00005A090000}"/>
    <cellStyle name="Normal 7 8 4 2 2" xfId="6569" xr:uid="{2D3B1732-C0C4-4184-9529-9D3397680CCF}"/>
    <cellStyle name="Normal 7 8 4 2 2 2" xfId="26340" xr:uid="{18BA798C-1CAB-4154-8A00-6F8B20C7677C}"/>
    <cellStyle name="Normal 7 8 4 2 2 3" xfId="16142" xr:uid="{2EC925BB-FC79-43F7-9189-F3E0AEB2AAC6}"/>
    <cellStyle name="Normal 7 8 4 2 3" xfId="8595" xr:uid="{E889EDAF-AC51-4E64-B90A-68E56389DFF1}"/>
    <cellStyle name="Normal 7 8 4 2 3 2" xfId="18975" xr:uid="{CF1ED609-EDFD-4B74-BCFC-93DB78C9BEE4}"/>
    <cellStyle name="Normal 7 8 4 2 4" xfId="11428" xr:uid="{C14DD82C-EB00-41EA-81C7-986D104E753A}"/>
    <cellStyle name="Normal 7 8 4 2 4 2" xfId="21808" xr:uid="{28EDE53E-4E23-4C8E-803B-8CF54ADE71C3}"/>
    <cellStyle name="Normal 7 8 4 2 5" xfId="23869" xr:uid="{DAF8F0C6-D633-4834-AF21-6EB4864E869F}"/>
    <cellStyle name="Normal 7 8 4 2 6" xfId="14115" xr:uid="{FC4B95CA-7630-4D5E-9F99-47E4DE000F79}"/>
    <cellStyle name="Normal 7 8 4 3" xfId="4383" xr:uid="{DDDC4B48-D8E9-4CFF-BC48-3733A2D9C0DB}"/>
    <cellStyle name="Normal 7 8 4 3 2" xfId="9154" xr:uid="{88E149B4-AEE7-4B2B-8FC2-3B3D63800B72}"/>
    <cellStyle name="Normal 7 8 4 3 2 2" xfId="29197" xr:uid="{13EE9B69-83F2-4861-9BB9-B19C3E5A5F7A}"/>
    <cellStyle name="Normal 7 8 4 3 2 3" xfId="19534" xr:uid="{146A8993-573F-4BA9-938B-F93667F4DF6B}"/>
    <cellStyle name="Normal 7 8 4 3 3" xfId="11987" xr:uid="{D8F0375E-D6EF-4256-9453-2256BA4E9CE2}"/>
    <cellStyle name="Normal 7 8 4 3 3 2" xfId="22367" xr:uid="{7BB54D95-9672-4655-A145-127DD140A5F0}"/>
    <cellStyle name="Normal 7 8 4 3 4" xfId="25003" xr:uid="{97038F17-365A-4DF1-A989-2DB0119DA142}"/>
    <cellStyle name="Normal 7 8 4 3 5" xfId="16701" xr:uid="{15D63064-F809-4432-A947-3CD3660D0709}"/>
    <cellStyle name="Normal 7 8 4 4" xfId="5521" xr:uid="{12700FF1-E859-4A50-834D-53FEE56265D2}"/>
    <cellStyle name="Normal 7 8 4 4 2" xfId="27926" xr:uid="{7C539E13-FE66-4E42-80B7-588329FD1E86}"/>
    <cellStyle name="Normal 7 8 4 4 3" xfId="14817" xr:uid="{3BC6BBA6-D823-4391-BFF5-F62FFCA43906}"/>
    <cellStyle name="Normal 7 8 4 5" xfId="7270" xr:uid="{09E4D0D4-DD47-4C28-BA61-BC050682ED6E}"/>
    <cellStyle name="Normal 7 8 4 5 2" xfId="17650" xr:uid="{3B1BE631-D436-4B36-A9FC-9578B0B4D703}"/>
    <cellStyle name="Normal 7 8 4 6" xfId="10103" xr:uid="{6EC9376E-3E00-4354-AE8C-26D2158FBB93}"/>
    <cellStyle name="Normal 7 8 4 6 2" xfId="20483" xr:uid="{4470BBFB-6868-457E-AF5E-D56EEAF443BE}"/>
    <cellStyle name="Normal 7 8 4 7" xfId="24921" xr:uid="{5C022206-BF20-4DB4-ACFA-19E9DD733230}"/>
    <cellStyle name="Normal 7 8 4 8" xfId="13337" xr:uid="{C03A58B5-F03B-40CC-8671-B10B50CF5463}"/>
    <cellStyle name="Normal 7 8 5" xfId="3519" xr:uid="{00000000-0005-0000-0000-00005B090000}"/>
    <cellStyle name="Normal 7 8 5 2" xfId="4617" xr:uid="{6FE2DECE-CF5D-4EA3-B482-2923A49B0CAE}"/>
    <cellStyle name="Normal 7 8 5 2 2" xfId="9388" xr:uid="{EB7FA5EB-7F5C-4DD4-ACB2-AEAB0F7C18F4}"/>
    <cellStyle name="Normal 7 8 5 2 2 2" xfId="29354" xr:uid="{7E7B8F39-C9D1-4B60-9B39-DF7E143DCFA4}"/>
    <cellStyle name="Normal 7 8 5 2 2 3" xfId="19768" xr:uid="{B159F4FE-C009-45E2-A5B6-8C6524487467}"/>
    <cellStyle name="Normal 7 8 5 2 3" xfId="12221" xr:uid="{C7BAC334-97E7-456D-B63A-44008174535C}"/>
    <cellStyle name="Normal 7 8 5 2 3 2" xfId="22601" xr:uid="{33603211-998B-4CBE-AD4A-461612197449}"/>
    <cellStyle name="Normal 7 8 5 2 4" xfId="24637" xr:uid="{16505472-9B54-4E8E-A907-73F926F8CEBC}"/>
    <cellStyle name="Normal 7 8 5 2 5" xfId="16935" xr:uid="{F45452EC-FE44-479B-9E32-60AB2B62D4E2}"/>
    <cellStyle name="Normal 7 8 5 3" xfId="6570" xr:uid="{5C36BBD4-913A-4277-A9D3-4A7F6C8E6197}"/>
    <cellStyle name="Normal 7 8 5 3 2" xfId="28509" xr:uid="{56C0E03D-EDAC-4478-B152-E33DFB8842C2}"/>
    <cellStyle name="Normal 7 8 5 3 3" xfId="16143" xr:uid="{7CA00030-135D-4E3B-9825-4467B971B465}"/>
    <cellStyle name="Normal 7 8 5 4" xfId="8596" xr:uid="{3EF1D7D6-C217-49AF-9C72-2054E589F6B3}"/>
    <cellStyle name="Normal 7 8 5 4 2" xfId="18976" xr:uid="{72959006-9EC3-463A-9313-2524A79B09CD}"/>
    <cellStyle name="Normal 7 8 5 5" xfId="11429" xr:uid="{685EB8FE-A462-4983-B49D-13FB883C5612}"/>
    <cellStyle name="Normal 7 8 5 5 2" xfId="21809" xr:uid="{80E81E97-8C0A-4EBE-BAF1-B83D64823B71}"/>
    <cellStyle name="Normal 7 8 5 6" xfId="24438" xr:uid="{560FF643-4B9B-4EF0-A996-EBF2BE331482}"/>
    <cellStyle name="Normal 7 8 5 7" xfId="14116" xr:uid="{889DBCD3-4D9D-4D56-AED3-0D3D13B08F28}"/>
    <cellStyle name="Normal 7 8 6" xfId="3006" xr:uid="{00000000-0005-0000-0000-00005C090000}"/>
    <cellStyle name="Normal 7 8 6 2" xfId="6154" xr:uid="{ECB7BE2F-F1BF-4158-969C-F9ECBA07135F}"/>
    <cellStyle name="Normal 7 8 6 2 2" xfId="28651" xr:uid="{80419F36-A086-4067-833D-EBD603F8F0E4}"/>
    <cellStyle name="Normal 7 8 6 2 3" xfId="15632" xr:uid="{CF2628DF-893E-4F73-A427-DA1C36416A14}"/>
    <cellStyle name="Normal 7 8 6 3" xfId="8085" xr:uid="{9B558696-2698-4280-A3BA-786C8B9EB28D}"/>
    <cellStyle name="Normal 7 8 6 3 2" xfId="18465" xr:uid="{539FCDB9-9685-4A12-88FB-F7D5E54DEA17}"/>
    <cellStyle name="Normal 7 8 6 4" xfId="10918" xr:uid="{BBA3631A-F5B5-4D2E-BC5C-476E2AEBE074}"/>
    <cellStyle name="Normal 7 8 6 4 2" xfId="21298" xr:uid="{8243ADB7-0152-45E1-BCEC-7B4C35B31788}"/>
    <cellStyle name="Normal 7 8 6 5" xfId="23925" xr:uid="{5248020E-73F8-4BD7-B357-541AFA29F228}"/>
    <cellStyle name="Normal 7 8 6 6" xfId="13507" xr:uid="{8526138E-9324-496C-AED5-8C55EE1A18A0}"/>
    <cellStyle name="Normal 7 8 7" xfId="2465" xr:uid="{00000000-0005-0000-0000-00005D090000}"/>
    <cellStyle name="Normal 7 8 7 2" xfId="5755" xr:uid="{C11A75DA-8194-440B-9B8C-0D34AA248DDB}"/>
    <cellStyle name="Normal 7 8 7 2 2" xfId="26765" xr:uid="{807FB85F-D401-4E4D-B3E3-50260B76AA88}"/>
    <cellStyle name="Normal 7 8 7 2 3" xfId="15136" xr:uid="{74DEED31-889A-4695-836C-C5D98706DCF3}"/>
    <cellStyle name="Normal 7 8 7 3" xfId="7589" xr:uid="{542CD4D7-15E3-43F7-8EAA-FCF5E44DFBDF}"/>
    <cellStyle name="Normal 7 8 7 3 2" xfId="17969" xr:uid="{F90E9161-0A68-425A-8227-C2EF28C4EE8A}"/>
    <cellStyle name="Normal 7 8 7 4" xfId="10422" xr:uid="{EC31E704-79D0-40EA-8D9C-CD2D93D13E36}"/>
    <cellStyle name="Normal 7 8 7 4 2" xfId="20802" xr:uid="{9C889ABF-4886-479A-BA81-31468C2AB18D}"/>
    <cellStyle name="Normal 7 8 7 5" xfId="23210" xr:uid="{E84ED942-BD3F-4A1B-980D-B708E4354395}"/>
    <cellStyle name="Normal 7 8 7 6" xfId="12852" xr:uid="{FA02A863-7404-4A05-B219-E910A08E343C}"/>
    <cellStyle name="Normal 7 8 8" xfId="2219" xr:uid="{00000000-0005-0000-0000-00004C090000}"/>
    <cellStyle name="Normal 7 8 8 2" xfId="7345" xr:uid="{61DDE688-2A70-4F2A-B6EE-DE4DE9B40FD2}"/>
    <cellStyle name="Normal 7 8 8 2 2" xfId="17725" xr:uid="{F547AF6E-3139-4C19-B29C-9F548C32EF0D}"/>
    <cellStyle name="Normal 7 8 8 3" xfId="10178" xr:uid="{CF8ECEF6-1BD3-423E-8735-1B48A9AC7EBF}"/>
    <cellStyle name="Normal 7 8 8 3 2" xfId="20558" xr:uid="{760FCA6F-6B42-44AB-B086-38F9E5CE5D2F}"/>
    <cellStyle name="Normal 7 8 8 4" xfId="24355" xr:uid="{59B7BEB4-E380-44D7-965B-F4AE71DC9ECA}"/>
    <cellStyle name="Normal 7 8 8 5" xfId="14892" xr:uid="{4FAD8375-0A0D-4BB1-BDA6-9363022E60FB}"/>
    <cellStyle name="Normal 7 8 9" xfId="4091" xr:uid="{FEACF0C8-3B18-49F1-89D3-9F76FFBE9C2B}"/>
    <cellStyle name="Normal 7 8 9 2" xfId="8867" xr:uid="{044108D4-921D-454F-BC77-7FEBD8D9F1BE}"/>
    <cellStyle name="Normal 7 8 9 2 2" xfId="19247" xr:uid="{3963D2D1-7D47-4D3F-8EEF-DFA1EBBFAD56}"/>
    <cellStyle name="Normal 7 8 9 3" xfId="11700" xr:uid="{7CC49168-E851-4172-8B55-2E2123A2E074}"/>
    <cellStyle name="Normal 7 8 9 3 2" xfId="22080" xr:uid="{1F00B042-48FB-473F-BBE8-03A7A9D3718B}"/>
    <cellStyle name="Normal 7 8 9 4" xfId="16414" xr:uid="{9ECAB39F-081A-4BCF-91F5-E4AF0193581E}"/>
    <cellStyle name="Normal 7 9" xfId="1526" xr:uid="{00000000-0005-0000-0000-0000CF070000}"/>
    <cellStyle name="Normal 7 9 10" xfId="7271" xr:uid="{76B76404-D632-40A0-BB9A-59637784038A}"/>
    <cellStyle name="Normal 7 9 10 2" xfId="17651" xr:uid="{9FC1061D-EC27-4D99-933D-B09A5D9C7F27}"/>
    <cellStyle name="Normal 7 9 11" xfId="10104" xr:uid="{D870EB85-AD4D-4FEB-92BD-E2F68463C43F}"/>
    <cellStyle name="Normal 7 9 11 2" xfId="20484" xr:uid="{B025CEB8-359C-41A1-95E0-E003A49FD9C1}"/>
    <cellStyle name="Normal 7 9 12" xfId="24206" xr:uid="{69CE26CE-3A4C-454E-8F2D-CB9244761167}"/>
    <cellStyle name="Normal 7 9 13" xfId="12433" xr:uid="{AC04919D-675B-4B08-8270-6BD19B73D1B5}"/>
    <cellStyle name="Normal 7 9 2" xfId="1527" xr:uid="{00000000-0005-0000-0000-0000D0070000}"/>
    <cellStyle name="Normal 7 9 2 10" xfId="10105" xr:uid="{E8C46142-E8B2-4D5F-8EE2-1212BE095953}"/>
    <cellStyle name="Normal 7 9 2 10 2" xfId="20485" xr:uid="{3961B3AA-27FD-4F2D-81A3-D6F4042000D3}"/>
    <cellStyle name="Normal 7 9 2 11" xfId="24030" xr:uid="{47681A00-42C3-4ED8-88C1-F08154E55A54}"/>
    <cellStyle name="Normal 7 9 2 12" xfId="12652" xr:uid="{8C56996B-E01D-467A-82C7-7D82C4130E86}"/>
    <cellStyle name="Normal 7 9 2 2" xfId="1528" xr:uid="{00000000-0005-0000-0000-0000D1070000}"/>
    <cellStyle name="Normal 7 9 2 2 2" xfId="3521" xr:uid="{00000000-0005-0000-0000-000061090000}"/>
    <cellStyle name="Normal 7 9 2 2 2 2" xfId="6572" xr:uid="{08851B5F-A0C6-4173-92C6-3E7000C8619F}"/>
    <cellStyle name="Normal 7 9 2 2 2 2 2" xfId="27104" xr:uid="{CEE07C7C-3E03-42D2-943B-38879DADD3F3}"/>
    <cellStyle name="Normal 7 9 2 2 2 2 3" xfId="26805" xr:uid="{D5E4D8DD-3FA5-4219-8507-710DA5DB159F}"/>
    <cellStyle name="Normal 7 9 2 2 2 2 4" xfId="16145" xr:uid="{F0204F73-FBE0-4809-A492-AAEF4FFB1D37}"/>
    <cellStyle name="Normal 7 9 2 2 2 3" xfId="8598" xr:uid="{89A1D3EC-64C2-4849-B353-0D2924A8D8FC}"/>
    <cellStyle name="Normal 7 9 2 2 2 3 2" xfId="28956" xr:uid="{5F917D48-4F1B-4B93-A25D-AD1D9110EBB6}"/>
    <cellStyle name="Normal 7 9 2 2 2 3 3" xfId="18978" xr:uid="{5F01B0CE-0AEF-40AE-8AF6-6394A42860FE}"/>
    <cellStyle name="Normal 7 9 2 2 2 4" xfId="11431" xr:uid="{5B92965B-4502-425D-8343-5002168817EF}"/>
    <cellStyle name="Normal 7 9 2 2 2 4 2" xfId="21811" xr:uid="{EC4382FD-FB15-4D27-8555-27EFDA1B470C}"/>
    <cellStyle name="Normal 7 9 2 2 2 5" xfId="25292" xr:uid="{99CC8E3D-D4B8-4B8A-BCE4-EDCA6176E377}"/>
    <cellStyle name="Normal 7 9 2 2 2 6" xfId="14118" xr:uid="{57595528-7EB4-4445-8F59-1E354DAFFCE0}"/>
    <cellStyle name="Normal 7 9 2 2 3" xfId="4386" xr:uid="{EB528A48-2B64-4BDC-8BAB-0FE57D1C1D8E}"/>
    <cellStyle name="Normal 7 9 2 2 3 2" xfId="9157" xr:uid="{E8D964A0-F164-4946-80DB-AB8D069D5C9F}"/>
    <cellStyle name="Normal 7 9 2 2 3 2 2" xfId="29200" xr:uid="{D58B8F9A-5BDF-468E-8C95-FE715D3C18B6}"/>
    <cellStyle name="Normal 7 9 2 2 3 2 3" xfId="19537" xr:uid="{C3ACBE5E-39B4-4333-B2B5-F5429CC797E6}"/>
    <cellStyle name="Normal 7 9 2 2 3 3" xfId="11990" xr:uid="{0D94B800-EF91-4226-824B-57DB58AA52C0}"/>
    <cellStyle name="Normal 7 9 2 2 3 3 2" xfId="22370" xr:uid="{A565410B-6B4B-47B2-A417-B3C674410799}"/>
    <cellStyle name="Normal 7 9 2 2 3 4" xfId="25316" xr:uid="{EA531831-9B22-4B41-ACD8-704165E0FA10}"/>
    <cellStyle name="Normal 7 9 2 2 3 5" xfId="16704" xr:uid="{9C4EFBA3-6C6E-49BD-AC85-870512FC7371}"/>
    <cellStyle name="Normal 7 9 2 2 4" xfId="5524" xr:uid="{18BC8DA5-668A-4E08-B837-D6E5D5825294}"/>
    <cellStyle name="Normal 7 9 2 2 4 2" xfId="28166" xr:uid="{389B0291-07E3-4E2E-9500-1F54470578F6}"/>
    <cellStyle name="Normal 7 9 2 2 4 3" xfId="14820" xr:uid="{4A15D896-DA51-48D9-8AAD-A328E02E30F3}"/>
    <cellStyle name="Normal 7 9 2 2 5" xfId="7273" xr:uid="{02FE9ED2-AE5C-4F82-AC53-CE84C785F709}"/>
    <cellStyle name="Normal 7 9 2 2 5 2" xfId="17653" xr:uid="{E1DCDE85-C82F-40FA-9E8E-32D8F09DF505}"/>
    <cellStyle name="Normal 7 9 2 2 6" xfId="10106" xr:uid="{9A763DA3-65C7-470B-B90A-0B57D73D284E}"/>
    <cellStyle name="Normal 7 9 2 2 6 2" xfId="20486" xr:uid="{491B9786-B64D-46A4-9AB6-CF8D6286570A}"/>
    <cellStyle name="Normal 7 9 2 2 7" xfId="25341" xr:uid="{E73C036E-A05A-4DA2-9D76-D70653EB3182}"/>
    <cellStyle name="Normal 7 9 2 2 8" xfId="13341" xr:uid="{E35BAE62-FA84-42DC-B6E0-509D12519BE2}"/>
    <cellStyle name="Normal 7 9 2 3" xfId="3522" xr:uid="{00000000-0005-0000-0000-000062090000}"/>
    <cellStyle name="Normal 7 9 2 3 2" xfId="4618" xr:uid="{3CBC5E3B-62D7-4DB8-815F-3B4712A8F13D}"/>
    <cellStyle name="Normal 7 9 2 3 2 2" xfId="9389" xr:uid="{7AABAB45-D7FE-46BE-9046-290BB631FB24}"/>
    <cellStyle name="Normal 7 9 2 3 2 2 2" xfId="29355" xr:uid="{324F7A9F-FE78-4615-8C4D-FF47E462CCC9}"/>
    <cellStyle name="Normal 7 9 2 3 2 2 3" xfId="19769" xr:uid="{F5587A6F-B2B0-4149-839D-414E408BA8D0}"/>
    <cellStyle name="Normal 7 9 2 3 2 3" xfId="12222" xr:uid="{B475D31E-70F6-438B-8C9E-ECB57843A29A}"/>
    <cellStyle name="Normal 7 9 2 3 2 3 2" xfId="22602" xr:uid="{BADAC9A4-43D9-4F92-BD81-0DADED5F81E3}"/>
    <cellStyle name="Normal 7 9 2 3 2 4" xfId="22800" xr:uid="{FCC204BA-D332-4134-B6DB-AEF25B42614C}"/>
    <cellStyle name="Normal 7 9 2 3 2 5" xfId="16936" xr:uid="{CCB1FEA2-2B68-4F1C-9FD9-C4B2B1D7B967}"/>
    <cellStyle name="Normal 7 9 2 3 3" xfId="6573" xr:uid="{71E69CFC-40E7-4104-BFBA-4DBE33C2F82D}"/>
    <cellStyle name="Normal 7 9 2 3 3 2" xfId="26623" xr:uid="{F58E0E78-8ECE-42E0-96CB-0D7D2E1A5464}"/>
    <cellStyle name="Normal 7 9 2 3 3 3" xfId="16146" xr:uid="{8D530DF0-F5EF-41BD-A2D4-B3FC36911876}"/>
    <cellStyle name="Normal 7 9 2 3 4" xfId="8599" xr:uid="{CDA5547D-2F80-4A49-B0B1-AB2FA1B1084B}"/>
    <cellStyle name="Normal 7 9 2 3 4 2" xfId="18979" xr:uid="{2236DDA7-9D03-4C60-B54C-5924CE083B3C}"/>
    <cellStyle name="Normal 7 9 2 3 5" xfId="11432" xr:uid="{9791950E-AE78-4758-9E42-C1AECEDCC64D}"/>
    <cellStyle name="Normal 7 9 2 3 5 2" xfId="21812" xr:uid="{83B9B04D-4243-406B-ABFC-78F92A017694}"/>
    <cellStyle name="Normal 7 9 2 3 6" xfId="23913" xr:uid="{E58699ED-2530-462B-88C0-F1DA833FB6D3}"/>
    <cellStyle name="Normal 7 9 2 3 7" xfId="14119" xr:uid="{2D4AAA1A-2B8B-40C1-9A1E-00B7BC6FC7D8}"/>
    <cellStyle name="Normal 7 9 2 4" xfId="3520" xr:uid="{00000000-0005-0000-0000-000063090000}"/>
    <cellStyle name="Normal 7 9 2 4 2" xfId="6571" xr:uid="{0678E052-A05D-47FC-9CF2-7856977E5B03}"/>
    <cellStyle name="Normal 7 9 2 4 2 2" xfId="27944" xr:uid="{3A9EC0DA-80EC-450F-9518-A60478D3153D}"/>
    <cellStyle name="Normal 7 9 2 4 2 3" xfId="16144" xr:uid="{35D206DD-1A1E-4F56-BB7A-53C0916F54B3}"/>
    <cellStyle name="Normal 7 9 2 4 3" xfId="8597" xr:uid="{CDC1C0DC-7ED4-43F3-A6D6-B09549999CB6}"/>
    <cellStyle name="Normal 7 9 2 4 3 2" xfId="18977" xr:uid="{CC7E147F-2D79-4243-B86F-0A56D99A4F7D}"/>
    <cellStyle name="Normal 7 9 2 4 4" xfId="11430" xr:uid="{780E7390-0FB8-4182-9798-6692B3F5C71A}"/>
    <cellStyle name="Normal 7 9 2 4 4 2" xfId="21810" xr:uid="{B7712B30-F3F0-4E71-95FB-C62553CC3BDF}"/>
    <cellStyle name="Normal 7 9 2 4 5" xfId="24356" xr:uid="{8A7F2BD6-0CA8-4A18-9356-1337DE2860AA}"/>
    <cellStyle name="Normal 7 9 2 4 6" xfId="14117" xr:uid="{0AE5AA18-0D24-4CE0-A9B1-8E4BFA177CD5}"/>
    <cellStyle name="Normal 7 9 2 5" xfId="2611" xr:uid="{00000000-0005-0000-0000-000064090000}"/>
    <cellStyle name="Normal 7 9 2 5 2" xfId="5874" xr:uid="{02EC3617-103E-479F-BD91-557718149D0F}"/>
    <cellStyle name="Normal 7 9 2 5 2 2" xfId="27173" xr:uid="{B13239FD-9AD8-4D87-BD9B-30459B012047}"/>
    <cellStyle name="Normal 7 9 2 5 2 3" xfId="15282" xr:uid="{525DCEDE-148E-4FA1-9F80-FA1DD04D1FD9}"/>
    <cellStyle name="Normal 7 9 2 5 3" xfId="7735" xr:uid="{205D57FB-2FDB-4E35-995D-6CAC7E85399C}"/>
    <cellStyle name="Normal 7 9 2 5 3 2" xfId="18115" xr:uid="{5EB5B4F1-ADC4-4B88-A39E-84C73F0E9D54}"/>
    <cellStyle name="Normal 7 9 2 5 4" xfId="10568" xr:uid="{4D04A9D9-B538-4A30-9770-CDF7E0117AE7}"/>
    <cellStyle name="Normal 7 9 2 5 4 2" xfId="20948" xr:uid="{18912B82-CF5D-4537-98C1-8DAAB5D0F50B}"/>
    <cellStyle name="Normal 7 9 2 5 5" xfId="24967" xr:uid="{2F0DDD04-8A76-43E6-BA13-A08E98458436}"/>
    <cellStyle name="Normal 7 9 2 5 6" xfId="12998" xr:uid="{C487D90F-46AF-4631-AB02-F6BE425059FA}"/>
    <cellStyle name="Normal 7 9 2 6" xfId="2419" xr:uid="{00000000-0005-0000-0000-00005F090000}"/>
    <cellStyle name="Normal 7 9 2 6 2" xfId="7545" xr:uid="{F30F222B-9441-437C-A6E0-AB2324CAF431}"/>
    <cellStyle name="Normal 7 9 2 6 2 2" xfId="17925" xr:uid="{D512FE79-C220-4CDE-BC43-6B9FBDDEB87F}"/>
    <cellStyle name="Normal 7 9 2 6 3" xfId="10378" xr:uid="{D89C89ED-B3E0-4384-BC77-325D7C4FD9B0}"/>
    <cellStyle name="Normal 7 9 2 6 3 2" xfId="20758" xr:uid="{2474CED3-A43B-4BE4-8430-346C113529AC}"/>
    <cellStyle name="Normal 7 9 2 6 4" xfId="24960" xr:uid="{550406FD-A150-47E6-9976-E76297CE33A1}"/>
    <cellStyle name="Normal 7 9 2 6 5" xfId="15092" xr:uid="{C83A44F1-13EB-40E5-8915-4667757BAC52}"/>
    <cellStyle name="Normal 7 9 2 7" xfId="4112" xr:uid="{36B8797F-B026-4C66-AFCC-B9C1561C0C3E}"/>
    <cellStyle name="Normal 7 9 2 7 2" xfId="8883" xr:uid="{43CDC3D9-BA1E-48A2-A621-662AA63CF995}"/>
    <cellStyle name="Normal 7 9 2 7 2 2" xfId="19263" xr:uid="{E3962313-9FA7-4DD6-996F-E16BB0636A3E}"/>
    <cellStyle name="Normal 7 9 2 7 3" xfId="11716" xr:uid="{4161F892-B5CC-433F-905F-6E4810BBB2DC}"/>
    <cellStyle name="Normal 7 9 2 7 3 2" xfId="22096" xr:uid="{90F7AEA4-E403-4901-A36D-A8A0F46E7D5C}"/>
    <cellStyle name="Normal 7 9 2 7 4" xfId="16430" xr:uid="{E259559B-E094-468A-B09B-CD3885E79875}"/>
    <cellStyle name="Normal 7 9 2 8" xfId="5523" xr:uid="{98E0A974-EB5B-4BF5-B155-2665B9E0977B}"/>
    <cellStyle name="Normal 7 9 2 8 2" xfId="14819" xr:uid="{6E89D7F4-0805-46B7-9E60-9A344E5140B1}"/>
    <cellStyle name="Normal 7 9 2 9" xfId="7272" xr:uid="{D2DBE619-47FE-4865-9554-1EE6952CBB47}"/>
    <cellStyle name="Normal 7 9 2 9 2" xfId="17652" xr:uid="{F78EBC94-14F7-4DF1-8ADE-C5E769662C9F}"/>
    <cellStyle name="Normal 7 9 3" xfId="1529" xr:uid="{00000000-0005-0000-0000-0000D2070000}"/>
    <cellStyle name="Normal 7 9 3 2" xfId="3523" xr:uid="{00000000-0005-0000-0000-000066090000}"/>
    <cellStyle name="Normal 7 9 3 2 2" xfId="6574" xr:uid="{9F0A2FA7-3928-4EB9-A863-E47676CD7690}"/>
    <cellStyle name="Normal 7 9 3 2 2 2" xfId="25686" xr:uid="{7C940A72-1C14-4D0A-B528-F3F82AED5172}"/>
    <cellStyle name="Normal 7 9 3 2 2 3" xfId="26415" xr:uid="{0CC7C559-802F-4B94-AA77-4C0A16656359}"/>
    <cellStyle name="Normal 7 9 3 2 2 4" xfId="16147" xr:uid="{49D0CC1E-D9B2-48D9-8085-08641E1A7354}"/>
    <cellStyle name="Normal 7 9 3 2 3" xfId="8600" xr:uid="{5D1E7105-FCF4-4747-80CD-AAF0B5E4D8EC}"/>
    <cellStyle name="Normal 7 9 3 2 3 2" xfId="28957" xr:uid="{32FBB707-5394-4C92-83F9-7C9EF9C45FD5}"/>
    <cellStyle name="Normal 7 9 3 2 3 3" xfId="18980" xr:uid="{E4638DAA-1718-4007-9964-207D65BA3D50}"/>
    <cellStyle name="Normal 7 9 3 2 4" xfId="11433" xr:uid="{8F06EF70-C52F-4EE6-A142-976E630723EC}"/>
    <cellStyle name="Normal 7 9 3 2 4 2" xfId="21813" xr:uid="{5E25D8AD-D880-4A1C-A626-6B9B0DB887FF}"/>
    <cellStyle name="Normal 7 9 3 2 5" xfId="24037" xr:uid="{B900FF44-0CD6-47EE-BE3E-92F621776826}"/>
    <cellStyle name="Normal 7 9 3 2 6" xfId="14120" xr:uid="{92C9E29A-A929-4803-9480-90B080FCCAA0}"/>
    <cellStyle name="Normal 7 9 3 3" xfId="2855" xr:uid="{00000000-0005-0000-0000-000067090000}"/>
    <cellStyle name="Normal 7 9 3 3 2" xfId="6067" xr:uid="{552C9DB8-F2FE-4DB7-87DD-2637543458B4}"/>
    <cellStyle name="Normal 7 9 3 3 2 2" xfId="27099" xr:uid="{C305AF17-1FC2-42EB-9385-6EB7FB692611}"/>
    <cellStyle name="Normal 7 9 3 3 2 3" xfId="15523" xr:uid="{00B05003-6DAD-46AB-8D7A-3081755121F7}"/>
    <cellStyle name="Normal 7 9 3 3 3" xfId="7976" xr:uid="{96CEEA5A-E54D-4FE3-8D32-B1F5FE07FF7E}"/>
    <cellStyle name="Normal 7 9 3 3 3 2" xfId="18356" xr:uid="{C2185AB7-E1D9-4136-A3D8-3FE27D6DAC9A}"/>
    <cellStyle name="Normal 7 9 3 3 4" xfId="10809" xr:uid="{56A3599A-7953-459B-A1A3-4A71B18D1E50}"/>
    <cellStyle name="Normal 7 9 3 3 4 2" xfId="21189" xr:uid="{04356900-E566-4A9B-AB64-9298087B8874}"/>
    <cellStyle name="Normal 7 9 3 3 5" xfId="22977" xr:uid="{80DE1E42-C673-47AD-B52E-CA9A21F5EB24}"/>
    <cellStyle name="Normal 7 9 3 3 6" xfId="13340" xr:uid="{2EBF2D73-5A9B-4896-A377-105375220801}"/>
    <cellStyle name="Normal 7 9 3 4" xfId="4234" xr:uid="{009F3A9E-D472-4C57-A8C3-6EC8071C48E8}"/>
    <cellStyle name="Normal 7 9 3 4 2" xfId="9005" xr:uid="{89A1C875-00DB-4A28-BCFE-966AC653E27C}"/>
    <cellStyle name="Normal 7 9 3 4 2 2" xfId="29078" xr:uid="{3407352C-E7D0-44FC-BE36-DC3434CC1F7E}"/>
    <cellStyle name="Normal 7 9 3 4 2 3" xfId="19385" xr:uid="{6A467CD1-AD66-4DE1-A7EC-FE546128C4B6}"/>
    <cellStyle name="Normal 7 9 3 4 3" xfId="11838" xr:uid="{94A68735-F083-4BB4-A6F2-891A9D3076A4}"/>
    <cellStyle name="Normal 7 9 3 4 3 2" xfId="22218" xr:uid="{DF5D69F8-067E-4B5B-9C60-25DFF1B221CF}"/>
    <cellStyle name="Normal 7 9 3 4 4" xfId="25301" xr:uid="{A333E4D4-8266-4CAC-9652-DF09A9050DE2}"/>
    <cellStyle name="Normal 7 9 3 4 5" xfId="16552" xr:uid="{BA17A702-172F-4B25-A816-765D2D3BF28F}"/>
    <cellStyle name="Normal 7 9 3 5" xfId="5525" xr:uid="{E23AF0C2-CA43-438E-8DB3-48A5553C1FFF}"/>
    <cellStyle name="Normal 7 9 3 5 2" xfId="26741" xr:uid="{9A010853-80A8-43CE-9504-53BB5BD6511A}"/>
    <cellStyle name="Normal 7 9 3 5 3" xfId="14821" xr:uid="{EBC047F0-F2C2-4A19-B843-85B9C3176CDD}"/>
    <cellStyle name="Normal 7 9 3 6" xfId="7274" xr:uid="{270FBFB5-488C-4813-B979-BE8050EF08E5}"/>
    <cellStyle name="Normal 7 9 3 6 2" xfId="17654" xr:uid="{380EE030-134D-4F2D-B8F3-937D0548DDD5}"/>
    <cellStyle name="Normal 7 9 3 7" xfId="10107" xr:uid="{AACECB7E-D3E8-45EC-9BA8-3B9034382EBF}"/>
    <cellStyle name="Normal 7 9 3 7 2" xfId="20487" xr:uid="{FF0948E6-3860-47FA-8C35-5FB7EBF99BE8}"/>
    <cellStyle name="Normal 7 9 3 8" xfId="25236" xr:uid="{2B26FE36-D5EB-49E0-8D5B-041DA3CE7730}"/>
    <cellStyle name="Normal 7 9 3 9" xfId="12810" xr:uid="{1E100D0D-8A53-490A-AD82-5F618450BFD0}"/>
    <cellStyle name="Normal 7 9 4" xfId="1530" xr:uid="{00000000-0005-0000-0000-0000D3070000}"/>
    <cellStyle name="Normal 7 9 4 2" xfId="4619" xr:uid="{D8ADD1F9-5E09-4A26-B899-6466160604EE}"/>
    <cellStyle name="Normal 7 9 4 2 2" xfId="9390" xr:uid="{AC745180-8B0D-4883-BD43-41C6A6499E9B}"/>
    <cellStyle name="Normal 7 9 4 2 2 2" xfId="29356" xr:uid="{BDA279B8-AB6C-4947-86E1-AE57EF99F92E}"/>
    <cellStyle name="Normal 7 9 4 2 2 3" xfId="19770" xr:uid="{7EB3FA25-948C-443D-B0D2-DD14CCA3A367}"/>
    <cellStyle name="Normal 7 9 4 2 3" xfId="12223" xr:uid="{538A9DFF-DB48-4A6F-A5FB-46A052E34D48}"/>
    <cellStyle name="Normal 7 9 4 2 3 2" xfId="22603" xr:uid="{47F9D50A-E47B-4A77-9DE0-3A0EF4481ACF}"/>
    <cellStyle name="Normal 7 9 4 2 4" xfId="23199" xr:uid="{93A2BE3E-37AB-4CCA-9D02-CC359A5B0EFC}"/>
    <cellStyle name="Normal 7 9 4 2 5" xfId="16937" xr:uid="{F6F170E3-636C-4A4C-B98C-D8444EF2B468}"/>
    <cellStyle name="Normal 7 9 4 3" xfId="5526" xr:uid="{A396F996-239A-445A-A6F4-F14DAC58772C}"/>
    <cellStyle name="Normal 7 9 4 3 2" xfId="26859" xr:uid="{5FCF35A9-5BF2-4855-B4E3-941F78CE0889}"/>
    <cellStyle name="Normal 7 9 4 3 3" xfId="14822" xr:uid="{E3A07064-7A3C-4C6B-9FE2-6C6913CA03C8}"/>
    <cellStyle name="Normal 7 9 4 4" xfId="7275" xr:uid="{99717AD7-F2BA-465A-A409-687E2EDF3698}"/>
    <cellStyle name="Normal 7 9 4 4 2" xfId="17655" xr:uid="{89BFB8D1-6EF1-45D4-AEBC-6E948CAC5C3F}"/>
    <cellStyle name="Normal 7 9 4 5" xfId="10108" xr:uid="{9C473F4B-F41A-4FED-8117-317196EB172E}"/>
    <cellStyle name="Normal 7 9 4 5 2" xfId="20488" xr:uid="{548150CA-1959-42AD-A8A0-4CD85AEC1CF9}"/>
    <cellStyle name="Normal 7 9 4 6" xfId="23317" xr:uid="{90438584-0BBD-4922-A6AD-5FA93D3E3B84}"/>
    <cellStyle name="Normal 7 9 4 7" xfId="14121" xr:uid="{8BCF2BE3-836B-4051-A553-2CD533FD4E0B}"/>
    <cellStyle name="Normal 7 9 5" xfId="3007" xr:uid="{00000000-0005-0000-0000-000069090000}"/>
    <cellStyle name="Normal 7 9 5 2" xfId="6155" xr:uid="{B6FA53FF-BD14-4883-9FCA-C451B43DC22F}"/>
    <cellStyle name="Normal 7 9 5 2 2" xfId="23781" xr:uid="{AB3A175D-8D8C-4590-9045-6040641ADC6E}"/>
    <cellStyle name="Normal 7 9 5 2 3" xfId="26293" xr:uid="{86D19EBE-A986-4E9E-846A-05B5E7E4364F}"/>
    <cellStyle name="Normal 7 9 5 2 4" xfId="15633" xr:uid="{C77432AA-AAAE-413F-A7F0-44CCC9BE276F}"/>
    <cellStyle name="Normal 7 9 5 3" xfId="8086" xr:uid="{E12B3A7A-1B5F-471C-BAD1-6D27964F06D5}"/>
    <cellStyle name="Normal 7 9 5 3 2" xfId="28774" xr:uid="{4F86F4A4-BA89-4E1F-88FD-EB8406010FEF}"/>
    <cellStyle name="Normal 7 9 5 3 3" xfId="18466" xr:uid="{BAD2C3DC-50E5-46F3-9397-9944D636B453}"/>
    <cellStyle name="Normal 7 9 5 4" xfId="10919" xr:uid="{03CEEDD0-8ED3-4A45-AB13-ECADDFE2B3DF}"/>
    <cellStyle name="Normal 7 9 5 4 2" xfId="21299" xr:uid="{72734BA9-5ED0-4982-AA4B-8F25F03ECF4B}"/>
    <cellStyle name="Normal 7 9 5 5" xfId="25230" xr:uid="{90B76BFE-3D6B-4351-9FA1-CED203962F0C}"/>
    <cellStyle name="Normal 7 9 5 6" xfId="13508" xr:uid="{DED0737A-E3B6-4662-88E6-FA3B4431B0EB}"/>
    <cellStyle name="Normal 7 9 6" xfId="2448" xr:uid="{00000000-0005-0000-0000-00006A090000}"/>
    <cellStyle name="Normal 7 9 6 2" xfId="5741" xr:uid="{A21802D7-3AEA-4613-B0DA-95F88FA7F82F}"/>
    <cellStyle name="Normal 7 9 6 2 2" xfId="27498" xr:uid="{5D6EAF00-91E5-4FB9-8357-3EC29A50CE84}"/>
    <cellStyle name="Normal 7 9 6 2 3" xfId="15119" xr:uid="{99DD2ACB-D84D-48D7-812C-0B64F51EBC04}"/>
    <cellStyle name="Normal 7 9 6 3" xfId="7572" xr:uid="{3B84B987-E9BD-47E8-8E0B-76567E116218}"/>
    <cellStyle name="Normal 7 9 6 3 2" xfId="17952" xr:uid="{6450F13B-32CA-46A3-876C-9C17F54CA193}"/>
    <cellStyle name="Normal 7 9 6 4" xfId="10405" xr:uid="{111254B1-4478-47D7-BFD6-1CC71E53BAB8}"/>
    <cellStyle name="Normal 7 9 6 4 2" xfId="20785" xr:uid="{BE947B0F-D3ED-4B4B-A0F9-7A3F338B9393}"/>
    <cellStyle name="Normal 7 9 6 5" xfId="25508" xr:uid="{EC12210C-C328-4352-AEFD-0D3884467429}"/>
    <cellStyle name="Normal 7 9 6 6" xfId="12835" xr:uid="{141FE04E-C5AC-4063-B82F-950C701F3659}"/>
    <cellStyle name="Normal 7 9 7" xfId="2202" xr:uid="{00000000-0005-0000-0000-00005E090000}"/>
    <cellStyle name="Normal 7 9 7 2" xfId="7328" xr:uid="{8B458AC3-BF4E-4537-BF0E-72146AA9668A}"/>
    <cellStyle name="Normal 7 9 7 2 2" xfId="17708" xr:uid="{43837D5F-C8CE-4C8C-86D5-A7E1C7E81EFA}"/>
    <cellStyle name="Normal 7 9 7 3" xfId="10161" xr:uid="{E2615F79-4C90-46EC-895F-F2469CD45BB7}"/>
    <cellStyle name="Normal 7 9 7 3 2" xfId="20541" xr:uid="{0B6BD076-43E3-4F2B-BF44-4B8152ACA325}"/>
    <cellStyle name="Normal 7 9 7 4" xfId="25161" xr:uid="{5C574672-E70C-4BCA-AD6E-EB39F0C3BE09}"/>
    <cellStyle name="Normal 7 9 7 5" xfId="14875" xr:uid="{E7A8736D-B587-49E7-8DDE-5C8B07073C9C}"/>
    <cellStyle name="Normal 7 9 8" xfId="4092" xr:uid="{48F81BFA-E56C-457E-B821-421005CE6B7E}"/>
    <cellStyle name="Normal 7 9 8 2" xfId="8868" xr:uid="{59624F85-188A-4DC5-A973-CF535F1C3006}"/>
    <cellStyle name="Normal 7 9 8 2 2" xfId="19248" xr:uid="{CDB4CDA9-5A88-4F7A-8E89-E6070286E791}"/>
    <cellStyle name="Normal 7 9 8 3" xfId="11701" xr:uid="{40C1D1E6-17D1-4C02-B55F-22DC85EC4E61}"/>
    <cellStyle name="Normal 7 9 8 3 2" xfId="22081" xr:uid="{3EE5F332-23BB-4E00-9F4E-A0451E045FBC}"/>
    <cellStyle name="Normal 7 9 8 4" xfId="16415" xr:uid="{EF23CB9C-EB5D-4D45-A085-DAB83BF58FDF}"/>
    <cellStyle name="Normal 7 9 9" xfId="5522" xr:uid="{F22B49DA-465D-43F1-B44D-B8C43A47CDDB}"/>
    <cellStyle name="Normal 7 9 9 2" xfId="14818" xr:uid="{91B81AB7-D6D7-4DD6-8F25-8A293600F6FB}"/>
    <cellStyle name="Normal 8" xfId="1531" xr:uid="{00000000-0005-0000-0000-0000D4070000}"/>
    <cellStyle name="Normal 8 2" xfId="29581" xr:uid="{642610B3-64E9-42AF-815C-4FE869EEE9E0}"/>
    <cellStyle name="Normal 8 3" xfId="29580"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7" xr:uid="{4AB69308-8C32-4387-B887-18F04195A9A2}"/>
    <cellStyle name="Normal 9 3 10 2" xfId="14823" xr:uid="{A568E98C-0400-4732-81B2-5DA889B4ECC9}"/>
    <cellStyle name="Normal 9 3 11" xfId="7276" xr:uid="{9C31A94E-E47B-4C4E-AA50-31C830FC9793}"/>
    <cellStyle name="Normal 9 3 11 2" xfId="17656" xr:uid="{67475792-A064-4C8D-8F2B-D3C95F0869EB}"/>
    <cellStyle name="Normal 9 3 12" xfId="10109" xr:uid="{DF1350DD-95C6-4B0B-A47F-46C905C02413}"/>
    <cellStyle name="Normal 9 3 12 2" xfId="20489" xr:uid="{9E81BCD6-4B82-4560-9838-C4DA59AE953D}"/>
    <cellStyle name="Normal 9 3 13" xfId="23745" xr:uid="{EFC3CC01-DF8D-4E46-A1DC-29C2FC1E6D88}"/>
    <cellStyle name="Normal 9 3 14" xfId="12452" xr:uid="{7C092815-7879-4DBB-9138-F2CA8A4D8BC0}"/>
    <cellStyle name="Normal 9 3 2" xfId="1535" xr:uid="{00000000-0005-0000-0000-0000D8070000}"/>
    <cellStyle name="Normal 9 3 2 10" xfId="10110" xr:uid="{1BC54D58-FAE8-4CA5-A215-072C3D163546}"/>
    <cellStyle name="Normal 9 3 2 10 2" xfId="20490" xr:uid="{500DC43B-85D7-41C4-B7B1-5C329AD74604}"/>
    <cellStyle name="Normal 9 3 2 11" xfId="24687" xr:uid="{5DEB5EAF-D9A4-4538-8400-0E86CE3B6390}"/>
    <cellStyle name="Normal 9 3 2 12" xfId="12653" xr:uid="{AF7FA52A-556F-406A-9630-C99BE17F1F57}"/>
    <cellStyle name="Normal 9 3 2 2" xfId="1536" xr:uid="{00000000-0005-0000-0000-0000D9070000}"/>
    <cellStyle name="Normal 9 3 2 2 2" xfId="3525" xr:uid="{00000000-0005-0000-0000-000071090000}"/>
    <cellStyle name="Normal 9 3 2 2 2 2" xfId="6576" xr:uid="{61E38F25-4671-45E7-BD26-CC1FC625D228}"/>
    <cellStyle name="Normal 9 3 2 2 2 2 2" xfId="26591" xr:uid="{F0803882-E7BA-4ACA-BBDF-86736E543627}"/>
    <cellStyle name="Normal 9 3 2 2 2 2 3" xfId="26569" xr:uid="{0351A92C-BD2E-4958-9C3A-F12228850566}"/>
    <cellStyle name="Normal 9 3 2 2 2 2 4" xfId="16149" xr:uid="{9C18D614-3BE3-4ED2-B560-BC5AE95B75E3}"/>
    <cellStyle name="Normal 9 3 2 2 2 3" xfId="8602" xr:uid="{BE65C509-C0C6-4A1F-A374-1EE3062AE055}"/>
    <cellStyle name="Normal 9 3 2 2 2 3 2" xfId="28958" xr:uid="{F5C6AB54-623F-423B-8FEB-05CC38DA7056}"/>
    <cellStyle name="Normal 9 3 2 2 2 3 3" xfId="18982" xr:uid="{58225118-F29B-45F9-AD0C-8AC1797B9542}"/>
    <cellStyle name="Normal 9 3 2 2 2 4" xfId="11435" xr:uid="{0754E3CA-D1D0-46A2-922E-A5798C8C4CDC}"/>
    <cellStyle name="Normal 9 3 2 2 2 4 2" xfId="21815" xr:uid="{8A7075DA-2E26-4DA4-AD72-161C96E19338}"/>
    <cellStyle name="Normal 9 3 2 2 2 5" xfId="22767" xr:uid="{473C9031-F318-43FC-8658-85A28AA83484}"/>
    <cellStyle name="Normal 9 3 2 2 2 6" xfId="14123" xr:uid="{36C99B2C-4255-4078-A427-390C0CBB97A7}"/>
    <cellStyle name="Normal 9 3 2 2 3" xfId="4388" xr:uid="{E27B2987-F417-471D-AC9A-5B85DC1F6FAF}"/>
    <cellStyle name="Normal 9 3 2 2 3 2" xfId="9159" xr:uid="{C9B63629-3B96-4B96-B02A-E368C9D52F0A}"/>
    <cellStyle name="Normal 9 3 2 2 3 2 2" xfId="29202" xr:uid="{C689CD34-05DE-485A-9208-CBE8032D66E4}"/>
    <cellStyle name="Normal 9 3 2 2 3 2 3" xfId="19539" xr:uid="{69A4B702-2460-4A63-A202-6E5DC53D42CC}"/>
    <cellStyle name="Normal 9 3 2 2 3 3" xfId="11992" xr:uid="{A64A7DEC-A52B-478E-A0CF-B335B93A1206}"/>
    <cellStyle name="Normal 9 3 2 2 3 3 2" xfId="22372" xr:uid="{BE7DD643-6BFB-4834-8244-F58057CE6FFB}"/>
    <cellStyle name="Normal 9 3 2 2 3 4" xfId="25576" xr:uid="{885E0AA7-5309-4C8F-8AFC-41E170CCFB76}"/>
    <cellStyle name="Normal 9 3 2 2 3 5" xfId="16706" xr:uid="{B11F47EB-650E-41F7-8C7F-DC0E51B318B7}"/>
    <cellStyle name="Normal 9 3 2 2 4" xfId="5529" xr:uid="{CEE07FD4-DFF8-429E-A5B3-76FBAA538174}"/>
    <cellStyle name="Normal 9 3 2 2 4 2" xfId="25910" xr:uid="{A8A7DD7F-D3B1-452D-9F03-130165BDB4E3}"/>
    <cellStyle name="Normal 9 3 2 2 4 3" xfId="14825" xr:uid="{96E8603D-D717-4175-B56A-2F95F56301C6}"/>
    <cellStyle name="Normal 9 3 2 2 5" xfId="7278" xr:uid="{6B92E09E-A16F-4BB5-B821-2619DD7E833B}"/>
    <cellStyle name="Normal 9 3 2 2 5 2" xfId="17658" xr:uid="{40A4B931-8544-4AA6-B9D8-6EC501CF4EFF}"/>
    <cellStyle name="Normal 9 3 2 2 6" xfId="10111" xr:uid="{EF10A58C-DD50-4A43-9814-8E6A895118D0}"/>
    <cellStyle name="Normal 9 3 2 2 6 2" xfId="20491" xr:uid="{4B3C97CB-024F-4C41-913F-4A34ED604898}"/>
    <cellStyle name="Normal 9 3 2 2 7" xfId="23430" xr:uid="{FEBA0127-C05C-429D-AF95-30B2175C1BAB}"/>
    <cellStyle name="Normal 9 3 2 2 8" xfId="13343" xr:uid="{35E799C1-7A84-46DF-95C6-B6E06589CD95}"/>
    <cellStyle name="Normal 9 3 2 3" xfId="3526" xr:uid="{00000000-0005-0000-0000-000072090000}"/>
    <cellStyle name="Normal 9 3 2 3 2" xfId="4620" xr:uid="{6FF08757-DE2A-4275-8283-E148E5712689}"/>
    <cellStyle name="Normal 9 3 2 3 2 2" xfId="9391" xr:uid="{6E7266DC-E246-460E-B844-E5ADFCFCE88E}"/>
    <cellStyle name="Normal 9 3 2 3 2 2 2" xfId="29357" xr:uid="{5546639A-11D4-45FA-8D46-304C4BA7C982}"/>
    <cellStyle name="Normal 9 3 2 3 2 2 3" xfId="19771" xr:uid="{83DCD948-8322-471E-96D6-2BE36C0E0B8B}"/>
    <cellStyle name="Normal 9 3 2 3 2 3" xfId="12224" xr:uid="{77152B59-0C8D-4D29-819F-1C430B6F5E84}"/>
    <cellStyle name="Normal 9 3 2 3 2 3 2" xfId="22604" xr:uid="{859336DA-A2E4-4CC5-94C0-330CB1E77B4A}"/>
    <cellStyle name="Normal 9 3 2 3 2 4" xfId="25152" xr:uid="{95F16352-F41C-487A-A8FE-E650FFA413CA}"/>
    <cellStyle name="Normal 9 3 2 3 2 5" xfId="16938" xr:uid="{FD0F13F0-0D44-4D21-AD6D-D0F8848807FB}"/>
    <cellStyle name="Normal 9 3 2 3 3" xfId="6577" xr:uid="{6FB8331A-94A3-4B8A-A948-FAF3E56A6F2D}"/>
    <cellStyle name="Normal 9 3 2 3 3 2" xfId="27114" xr:uid="{59108EC7-E465-4179-9BF7-F9579AE7F628}"/>
    <cellStyle name="Normal 9 3 2 3 3 3" xfId="16150" xr:uid="{B93DD648-8961-4474-98DC-0C4F16FFF4F4}"/>
    <cellStyle name="Normal 9 3 2 3 4" xfId="8603" xr:uid="{AFAEEE0F-E538-4F57-B2EA-299EB1BD6D4B}"/>
    <cellStyle name="Normal 9 3 2 3 4 2" xfId="18983" xr:uid="{033BDA48-367F-4178-97F8-450D1D9264C1}"/>
    <cellStyle name="Normal 9 3 2 3 5" xfId="11436" xr:uid="{5DE2EA4C-89F2-457B-B198-E2D1412814EB}"/>
    <cellStyle name="Normal 9 3 2 3 5 2" xfId="21816" xr:uid="{F4386B4F-BCED-4175-8B61-A3CB71AA11DC}"/>
    <cellStyle name="Normal 9 3 2 3 6" xfId="25318" xr:uid="{3B006FC9-8001-4A77-A9E7-4CB5D00079BA}"/>
    <cellStyle name="Normal 9 3 2 3 7" xfId="14124" xr:uid="{903689EE-9658-42CF-8D49-606DEBCAB0F4}"/>
    <cellStyle name="Normal 9 3 2 4" xfId="3524" xr:uid="{00000000-0005-0000-0000-000073090000}"/>
    <cellStyle name="Normal 9 3 2 4 2" xfId="6575" xr:uid="{5283ABC6-868A-4872-8CDA-0E032B3FEECC}"/>
    <cellStyle name="Normal 9 3 2 4 2 2" xfId="27313" xr:uid="{E759B78A-09C9-4956-A608-A54D9F15E544}"/>
    <cellStyle name="Normal 9 3 2 4 2 3" xfId="16148" xr:uid="{BAD269DF-945F-48A2-BC0C-885B2C589E9B}"/>
    <cellStyle name="Normal 9 3 2 4 3" xfId="8601" xr:uid="{A128BC4B-7B2D-4134-BAC5-8B8F05D5B6C9}"/>
    <cellStyle name="Normal 9 3 2 4 3 2" xfId="18981" xr:uid="{1B2054EF-017C-4DB4-8B36-266285B1A17F}"/>
    <cellStyle name="Normal 9 3 2 4 4" xfId="11434" xr:uid="{1392F5DF-4C3A-43B1-867F-D9F3C38BC9C7}"/>
    <cellStyle name="Normal 9 3 2 4 4 2" xfId="21814" xr:uid="{46AB251A-BBC9-4859-9035-7B6C9672AB9D}"/>
    <cellStyle name="Normal 9 3 2 4 5" xfId="24521" xr:uid="{3293725D-68A0-49DF-AB13-9B5C3649138B}"/>
    <cellStyle name="Normal 9 3 2 4 6" xfId="14122" xr:uid="{3C7EE531-5917-4876-A99E-9E763E08FA1E}"/>
    <cellStyle name="Normal 9 3 2 5" xfId="2527" xr:uid="{00000000-0005-0000-0000-000074090000}"/>
    <cellStyle name="Normal 9 3 2 5 2" xfId="5803" xr:uid="{BA1FC189-CC32-4908-A6F3-449251551132}"/>
    <cellStyle name="Normal 9 3 2 5 2 2" xfId="26280" xr:uid="{746CC66A-430C-40AA-B33E-C96387308F6A}"/>
    <cellStyle name="Normal 9 3 2 5 2 3" xfId="15198" xr:uid="{4FBAA3F0-9E8D-4249-BAF6-0A3B738BE1A0}"/>
    <cellStyle name="Normal 9 3 2 5 3" xfId="7651" xr:uid="{723FC09F-28D5-4033-B6C5-1ED5C325B9E9}"/>
    <cellStyle name="Normal 9 3 2 5 3 2" xfId="18031" xr:uid="{6EC2B81E-B5EB-49D3-B1B1-55455B5CEDED}"/>
    <cellStyle name="Normal 9 3 2 5 4" xfId="10484" xr:uid="{8F39D43A-086C-4288-82CB-BD83698E7AE9}"/>
    <cellStyle name="Normal 9 3 2 5 4 2" xfId="20864" xr:uid="{C0432212-6FE0-47AA-B2CE-E034E93B3709}"/>
    <cellStyle name="Normal 9 3 2 5 5" xfId="24003" xr:uid="{E0BC0D57-DAEB-4749-9ABE-7C74061882A6}"/>
    <cellStyle name="Normal 9 3 2 5 6" xfId="12914" xr:uid="{64F7EB20-D3DD-4F99-A29B-F99DA7E032F6}"/>
    <cellStyle name="Normal 9 3 2 6" xfId="2420" xr:uid="{00000000-0005-0000-0000-00006F090000}"/>
    <cellStyle name="Normal 9 3 2 6 2" xfId="7546" xr:uid="{18E3346C-DEEB-42CA-B8E8-FCF6F9B5D706}"/>
    <cellStyle name="Normal 9 3 2 6 2 2" xfId="17926" xr:uid="{7B14F1E8-5CB3-4D04-88DC-62867B25823F}"/>
    <cellStyle name="Normal 9 3 2 6 3" xfId="10379" xr:uid="{984BA9BD-FA5A-4052-8DEC-195A1F1B88F9}"/>
    <cellStyle name="Normal 9 3 2 6 3 2" xfId="20759" xr:uid="{11D5DB19-4C6B-4B78-8B41-7C409A0D3D62}"/>
    <cellStyle name="Normal 9 3 2 6 4" xfId="24071" xr:uid="{7366DBB6-5278-4923-BE64-761B236DD20F}"/>
    <cellStyle name="Normal 9 3 2 6 5" xfId="15093" xr:uid="{E7F115EA-2FDE-49DD-BF05-7ADE10036302}"/>
    <cellStyle name="Normal 9 3 2 7" xfId="4113" xr:uid="{9374BC6B-CD1E-475B-9BAB-2BFD3E7E9320}"/>
    <cellStyle name="Normal 9 3 2 7 2" xfId="8884" xr:uid="{A61FC122-8D78-4D4A-A33E-86158FD08CBC}"/>
    <cellStyle name="Normal 9 3 2 7 2 2" xfId="19264" xr:uid="{1095D0D4-4003-49DA-BD17-D1D71DD9D6E1}"/>
    <cellStyle name="Normal 9 3 2 7 3" xfId="11717" xr:uid="{B616AC3F-9AD3-40AF-B637-9B5A4397BAC2}"/>
    <cellStyle name="Normal 9 3 2 7 3 2" xfId="22097" xr:uid="{5405AB12-6C71-49A2-B6DB-AC19F94DA733}"/>
    <cellStyle name="Normal 9 3 2 7 4" xfId="16431" xr:uid="{AFD7D77D-6E71-4609-A560-60461BEFFA16}"/>
    <cellStyle name="Normal 9 3 2 8" xfId="5528" xr:uid="{0786BECE-6A31-42EE-9331-D7C14B15827F}"/>
    <cellStyle name="Normal 9 3 2 8 2" xfId="14824" xr:uid="{E8AC801E-8E0D-4CA7-87D8-B60EB549F231}"/>
    <cellStyle name="Normal 9 3 2 9" xfId="7277" xr:uid="{1517974F-697C-4760-A4F0-3C47F1C94A8B}"/>
    <cellStyle name="Normal 9 3 2 9 2" xfId="17657" xr:uid="{DE31666C-6B51-4798-B538-A1ABF840A24C}"/>
    <cellStyle name="Normal 9 3 3" xfId="1537" xr:uid="{00000000-0005-0000-0000-0000DA070000}"/>
    <cellStyle name="Normal 9 3 3 10" xfId="23615" xr:uid="{3BCD0679-C73A-4CA7-8DE7-B52FB445084D}"/>
    <cellStyle name="Normal 9 3 3 11" xfId="12811" xr:uid="{91C452CE-9E4D-4EF8-A993-3020E53F17F0}"/>
    <cellStyle name="Normal 9 3 3 2" xfId="2856" xr:uid="{00000000-0005-0000-0000-000076090000}"/>
    <cellStyle name="Normal 9 3 3 2 2" xfId="3528" xr:uid="{00000000-0005-0000-0000-000077090000}"/>
    <cellStyle name="Normal 9 3 3 2 2 2" xfId="6579" xr:uid="{6A7723EB-2EE4-437A-8B50-4F26B4D25813}"/>
    <cellStyle name="Normal 9 3 3 2 2 2 2" xfId="28288" xr:uid="{C4EC20E2-D990-42AC-B93B-D209FF6FEB0F}"/>
    <cellStyle name="Normal 9 3 3 2 2 2 3" xfId="16152" xr:uid="{401485D3-4685-42AC-835E-069DAD9B283F}"/>
    <cellStyle name="Normal 9 3 3 2 2 3" xfId="8605" xr:uid="{0C64DCB0-EE00-4330-BBAE-C4CE09C45F48}"/>
    <cellStyle name="Normal 9 3 3 2 2 3 2" xfId="18985" xr:uid="{A28F260C-89A8-4BBE-8768-F7AE6E940DD9}"/>
    <cellStyle name="Normal 9 3 3 2 2 4" xfId="11438" xr:uid="{97552286-2148-433B-9FBC-0665C2AECA65}"/>
    <cellStyle name="Normal 9 3 3 2 2 4 2" xfId="21818" xr:uid="{B2C393DF-8126-4368-8AF7-6BAB65457DA5}"/>
    <cellStyle name="Normal 9 3 3 2 2 5" xfId="24588" xr:uid="{5D40A031-63C9-4338-852D-AF4630FDA4FF}"/>
    <cellStyle name="Normal 9 3 3 2 2 6" xfId="14126" xr:uid="{07C518C0-D482-4303-96F0-A414A911B97B}"/>
    <cellStyle name="Normal 9 3 3 2 3" xfId="4389" xr:uid="{7079911C-0C35-4207-B5B1-461F08CE444F}"/>
    <cellStyle name="Normal 9 3 3 2 3 2" xfId="9160" xr:uid="{8C61F030-3F54-425F-A2A5-C40BE4F638EE}"/>
    <cellStyle name="Normal 9 3 3 2 3 2 2" xfId="29203" xr:uid="{DCFE6330-5348-45C4-B582-53E0DB2D0B19}"/>
    <cellStyle name="Normal 9 3 3 2 3 2 3" xfId="19540" xr:uid="{FE6B35BA-54CE-4622-8426-109FA0FA5207}"/>
    <cellStyle name="Normal 9 3 3 2 3 3" xfId="11993" xr:uid="{ED1873BC-6981-4881-89FB-BD30409C6329}"/>
    <cellStyle name="Normal 9 3 3 2 3 3 2" xfId="22373" xr:uid="{162DB640-D77F-4109-AF1E-262506AA9E85}"/>
    <cellStyle name="Normal 9 3 3 2 3 4" xfId="25060" xr:uid="{66680072-9919-429B-ACF2-AF257A99BC67}"/>
    <cellStyle name="Normal 9 3 3 2 3 5" xfId="16707" xr:uid="{C9C36FF6-9680-46A2-AA4D-72745ECFA321}"/>
    <cellStyle name="Normal 9 3 3 2 4" xfId="6068" xr:uid="{C7D4C911-8DBF-4141-A340-0094E99D177D}"/>
    <cellStyle name="Normal 9 3 3 2 4 2" xfId="27295" xr:uid="{072A35AE-ABC6-4E9A-9C1B-874A8ADCBB4C}"/>
    <cellStyle name="Normal 9 3 3 2 4 3" xfId="15524" xr:uid="{37A679C5-8311-4444-AD4B-839E1F2D428B}"/>
    <cellStyle name="Normal 9 3 3 2 5" xfId="7977" xr:uid="{E4E488D4-1900-442E-AFBB-C17D9C705538}"/>
    <cellStyle name="Normal 9 3 3 2 5 2" xfId="18357" xr:uid="{D806CCE6-CF6D-4315-A9BB-79F329C2469C}"/>
    <cellStyle name="Normal 9 3 3 2 6" xfId="10810" xr:uid="{631596A9-0A5E-4D26-BCE7-24E9DA7E79A5}"/>
    <cellStyle name="Normal 9 3 3 2 6 2" xfId="21190" xr:uid="{F54E663C-D6B0-4EF9-AA89-265B5A63BF3B}"/>
    <cellStyle name="Normal 9 3 3 2 7" xfId="23445" xr:uid="{E60959EF-B8BB-45A7-95F4-1FB49FFDAA73}"/>
    <cellStyle name="Normal 9 3 3 2 8" xfId="13344" xr:uid="{39DA5A5E-22FB-4B11-ACBA-4E41FDC0A999}"/>
    <cellStyle name="Normal 9 3 3 3" xfId="3529" xr:uid="{00000000-0005-0000-0000-000078090000}"/>
    <cellStyle name="Normal 9 3 3 3 2" xfId="4621" xr:uid="{A374713D-A901-4599-B10D-CC13D0931DCA}"/>
    <cellStyle name="Normal 9 3 3 3 2 2" xfId="9392" xr:uid="{E8D76548-7D73-46DB-A5A0-6DC7BA80E6E2}"/>
    <cellStyle name="Normal 9 3 3 3 2 2 2" xfId="29358" xr:uid="{F0A4D047-D002-44BB-82E4-05B84B3C58C8}"/>
    <cellStyle name="Normal 9 3 3 3 2 2 3" xfId="19772" xr:uid="{BC25623B-F10B-4611-B5CF-A3E12B2FBA57}"/>
    <cellStyle name="Normal 9 3 3 3 2 3" xfId="12225" xr:uid="{21171A98-E1A8-42D9-8F95-452F268B3DE5}"/>
    <cellStyle name="Normal 9 3 3 3 2 3 2" xfId="22605" xr:uid="{761E940A-93EF-4AEE-83CB-2887B5D13FC0}"/>
    <cellStyle name="Normal 9 3 3 3 2 4" xfId="25730" xr:uid="{B3DB446E-A3A6-46D2-93D1-79729B4EBD9F}"/>
    <cellStyle name="Normal 9 3 3 3 2 5" xfId="16939" xr:uid="{3BAA9BC5-FBD5-4756-B541-8C68EC70EE18}"/>
    <cellStyle name="Normal 9 3 3 3 3" xfId="6580" xr:uid="{3E7C5B49-26A9-48A0-B1EB-16F952ADCD21}"/>
    <cellStyle name="Normal 9 3 3 3 3 2" xfId="25829" xr:uid="{E0F86C41-413C-4405-922C-2D186646B34A}"/>
    <cellStyle name="Normal 9 3 3 3 3 3" xfId="16153" xr:uid="{2EDC2F1D-8FA1-4642-A8EE-6DAC4CCBF49E}"/>
    <cellStyle name="Normal 9 3 3 3 4" xfId="8606" xr:uid="{F937617A-9866-491A-B80D-DB7D52A01824}"/>
    <cellStyle name="Normal 9 3 3 3 4 2" xfId="18986" xr:uid="{B8F9D273-24C4-42BD-8DBA-C9018E0BEE6C}"/>
    <cellStyle name="Normal 9 3 3 3 5" xfId="11439" xr:uid="{9CA05CAF-3CD2-48F9-B804-794FAF97446E}"/>
    <cellStyle name="Normal 9 3 3 3 5 2" xfId="21819" xr:uid="{2E2C7C76-5401-45E5-A16C-D2728241448A}"/>
    <cellStyle name="Normal 9 3 3 3 6" xfId="23584" xr:uid="{BB0FC48A-7D4A-4E9B-8CE6-1551AE6EB1FC}"/>
    <cellStyle name="Normal 9 3 3 3 7" xfId="14127" xr:uid="{4B0D0024-DEEB-48B1-B208-10492BB7113C}"/>
    <cellStyle name="Normal 9 3 3 4" xfId="3527" xr:uid="{00000000-0005-0000-0000-000079090000}"/>
    <cellStyle name="Normal 9 3 3 4 2" xfId="6578" xr:uid="{B99FA865-11BE-4BF6-BBC8-756C3A205319}"/>
    <cellStyle name="Normal 9 3 3 4 2 2" xfId="28343" xr:uid="{255980EA-8183-4AB3-B002-61989B34E296}"/>
    <cellStyle name="Normal 9 3 3 4 2 3" xfId="16151" xr:uid="{825A0061-CBCC-474E-B12E-DA3C9AB8FBF2}"/>
    <cellStyle name="Normal 9 3 3 4 3" xfId="8604" xr:uid="{EDDD3162-4000-4AE7-973B-6E814B25B586}"/>
    <cellStyle name="Normal 9 3 3 4 3 2" xfId="18984" xr:uid="{C81C4BA2-C32B-4BDD-9579-A162C733A1ED}"/>
    <cellStyle name="Normal 9 3 3 4 4" xfId="11437" xr:uid="{59CDEEBF-B28F-4680-AA15-E4B8A46F1528}"/>
    <cellStyle name="Normal 9 3 3 4 4 2" xfId="21817" xr:uid="{5D778F1D-331E-4609-B2CB-01422938D893}"/>
    <cellStyle name="Normal 9 3 3 4 5" xfId="25560" xr:uid="{C4D7C70A-92D1-4DEE-85EB-A1D347E35E09}"/>
    <cellStyle name="Normal 9 3 3 4 6" xfId="14125" xr:uid="{D0A22D98-2F19-4B82-AAF8-8359C1431143}"/>
    <cellStyle name="Normal 9 3 3 5" xfId="2630" xr:uid="{00000000-0005-0000-0000-00007A090000}"/>
    <cellStyle name="Normal 9 3 3 5 2" xfId="5891" xr:uid="{88BF2432-3F36-40FA-B829-CF5311DE77F1}"/>
    <cellStyle name="Normal 9 3 3 5 2 2" xfId="26855" xr:uid="{65B3474F-6278-4006-986D-74975B630A93}"/>
    <cellStyle name="Normal 9 3 3 5 2 3" xfId="15301" xr:uid="{0A366597-C1E7-4064-87CC-260111B3960F}"/>
    <cellStyle name="Normal 9 3 3 5 3" xfId="7754" xr:uid="{22F62663-0F23-4A14-91C2-BFBBD697CB34}"/>
    <cellStyle name="Normal 9 3 3 5 3 2" xfId="18134" xr:uid="{455D1F9B-F69D-4F20-9E78-421711729582}"/>
    <cellStyle name="Normal 9 3 3 5 4" xfId="10587" xr:uid="{BFC508BD-8161-43A4-8CD8-B80A7CEA27E2}"/>
    <cellStyle name="Normal 9 3 3 5 4 2" xfId="20967" xr:uid="{11BD6D2A-ED19-4EB5-B3C4-F1E1A93EEDDE}"/>
    <cellStyle name="Normal 9 3 3 5 5" xfId="23963" xr:uid="{66C40D62-EBD9-453C-A9DF-FB0F8B1F16A3}"/>
    <cellStyle name="Normal 9 3 3 5 6" xfId="13017" xr:uid="{C00C63F8-2BB6-4530-9D62-B489A284E5D0}"/>
    <cellStyle name="Normal 9 3 3 6" xfId="4235" xr:uid="{6130F00F-D701-47E5-9461-A7C38D95DFA6}"/>
    <cellStyle name="Normal 9 3 3 6 2" xfId="9006" xr:uid="{326D6A19-844C-489C-A912-5995F1D3F882}"/>
    <cellStyle name="Normal 9 3 3 6 2 2" xfId="19386" xr:uid="{0FB3103F-2348-46D2-B545-2D7F78A74AF5}"/>
    <cellStyle name="Normal 9 3 3 6 3" xfId="11839" xr:uid="{D0C765B0-48B7-42CB-A26F-BABDE2B59E11}"/>
    <cellStyle name="Normal 9 3 3 6 3 2" xfId="22219" xr:uid="{A64476FE-4E13-49DE-8F6E-7D4162D156D4}"/>
    <cellStyle name="Normal 9 3 3 6 4" xfId="23585" xr:uid="{B7A254AC-A05C-4494-B184-D878765317A4}"/>
    <cellStyle name="Normal 9 3 3 6 5" xfId="16553" xr:uid="{038AEEBE-F885-47B6-A792-E217C67B6AEA}"/>
    <cellStyle name="Normal 9 3 3 7" xfId="5530" xr:uid="{5B1B14C9-728F-47BA-BD19-6F296FF658F2}"/>
    <cellStyle name="Normal 9 3 3 7 2" xfId="14826" xr:uid="{0A3CCF14-7F2C-41A5-AB8F-21D6E5C1D48B}"/>
    <cellStyle name="Normal 9 3 3 8" xfId="7279" xr:uid="{A1DF4FDA-E667-42CF-991A-0A657BDCEB46}"/>
    <cellStyle name="Normal 9 3 3 8 2" xfId="17659" xr:uid="{75F396C0-A791-40C5-A302-1571062B9FC2}"/>
    <cellStyle name="Normal 9 3 3 9" xfId="10112" xr:uid="{364D286D-7AB8-4007-B051-3D51C398A02C}"/>
    <cellStyle name="Normal 9 3 3 9 2" xfId="20492" xr:uid="{66761F25-9FCD-4048-B0B9-B2827AD20A95}"/>
    <cellStyle name="Normal 9 3 4" xfId="1538" xr:uid="{00000000-0005-0000-0000-0000DB070000}"/>
    <cellStyle name="Normal 9 3 4 2" xfId="3530" xr:uid="{00000000-0005-0000-0000-00007C090000}"/>
    <cellStyle name="Normal 9 3 4 2 2" xfId="6581" xr:uid="{6618A356-247C-4E38-9B22-E35761120F33}"/>
    <cellStyle name="Normal 9 3 4 2 2 2" xfId="27409" xr:uid="{78283C58-4337-4F5E-907A-0C476131C0BF}"/>
    <cellStyle name="Normal 9 3 4 2 2 3" xfId="16154" xr:uid="{2736BC23-EBD6-494B-BC06-DC7599348600}"/>
    <cellStyle name="Normal 9 3 4 2 3" xfId="8607" xr:uid="{70E87402-024E-4EC9-A648-4CFA0ED01C13}"/>
    <cellStyle name="Normal 9 3 4 2 3 2" xfId="18987" xr:uid="{507C455B-7F40-4F63-81C1-077921D7A82C}"/>
    <cellStyle name="Normal 9 3 4 2 4" xfId="11440" xr:uid="{63D1F73F-52EC-4844-8785-319593B8E85F}"/>
    <cellStyle name="Normal 9 3 4 2 4 2" xfId="21820" xr:uid="{46D59E82-2D72-480A-A5AD-36E85DD9249E}"/>
    <cellStyle name="Normal 9 3 4 2 5" xfId="25190" xr:uid="{C6729B1C-FC30-45DA-A21B-A0D61000CEB8}"/>
    <cellStyle name="Normal 9 3 4 2 6" xfId="14128" xr:uid="{C2699CD7-6B3E-4A9F-8538-CB1683DF136C}"/>
    <cellStyle name="Normal 9 3 4 3" xfId="4387" xr:uid="{E6133B2D-CC91-48B6-BB07-FC4ACA204A72}"/>
    <cellStyle name="Normal 9 3 4 3 2" xfId="9158" xr:uid="{DE2B3788-700E-4C20-94EF-E7D0047DE05E}"/>
    <cellStyle name="Normal 9 3 4 3 2 2" xfId="29201" xr:uid="{2EA7EC9F-15F6-4560-AE9E-92AC68F3E8C4}"/>
    <cellStyle name="Normal 9 3 4 3 2 3" xfId="19538" xr:uid="{6EF1E229-03CC-40CE-BC98-C572DE27BE5E}"/>
    <cellStyle name="Normal 9 3 4 3 3" xfId="11991" xr:uid="{6D9DF767-2519-46C5-A8B7-009C6DDC4BEE}"/>
    <cellStyle name="Normal 9 3 4 3 3 2" xfId="22371" xr:uid="{A793C49A-AB2D-4151-9A2F-5E8F4F2622A3}"/>
    <cellStyle name="Normal 9 3 4 3 4" xfId="24329" xr:uid="{05EE09B5-D67A-468D-BD24-8274E3F53B07}"/>
    <cellStyle name="Normal 9 3 4 3 5" xfId="16705" xr:uid="{C7A8FF0B-26B8-49E9-906D-A257E258E1AE}"/>
    <cellStyle name="Normal 9 3 4 4" xfId="5531" xr:uid="{0541E45C-8FA8-4DDC-AE4A-41D7FFE6877C}"/>
    <cellStyle name="Normal 9 3 4 4 2" xfId="27430" xr:uid="{84F37593-CBFE-4E8E-B4F1-411DCAD0099F}"/>
    <cellStyle name="Normal 9 3 4 4 3" xfId="14827" xr:uid="{987CC3D6-F372-40DF-A5F3-F1E86B3E8B00}"/>
    <cellStyle name="Normal 9 3 4 5" xfId="7280" xr:uid="{32543468-66E4-471F-AE4B-E7E193DBEB6F}"/>
    <cellStyle name="Normal 9 3 4 5 2" xfId="17660" xr:uid="{A022FE02-CBFE-458D-9750-6AC33CDBDB46}"/>
    <cellStyle name="Normal 9 3 4 6" xfId="10113" xr:uid="{AF1CF284-68BC-4F89-BE24-6E00240B38C1}"/>
    <cellStyle name="Normal 9 3 4 6 2" xfId="20493" xr:uid="{A0814FDF-3321-4CD0-9762-8390657455AC}"/>
    <cellStyle name="Normal 9 3 4 7" xfId="25419" xr:uid="{53DD34F4-6E1E-4BAD-A36D-8B7DB8B0E752}"/>
    <cellStyle name="Normal 9 3 4 8" xfId="13342" xr:uid="{54E7A648-BD0A-4B30-993A-CDA43B2594E3}"/>
    <cellStyle name="Normal 9 3 5" xfId="3531" xr:uid="{00000000-0005-0000-0000-00007D090000}"/>
    <cellStyle name="Normal 9 3 5 2" xfId="4622" xr:uid="{77812157-224D-45F5-93B2-E96BD36A1BA0}"/>
    <cellStyle name="Normal 9 3 5 2 2" xfId="9393" xr:uid="{10B53018-6FBC-432D-8766-9B422C21813C}"/>
    <cellStyle name="Normal 9 3 5 2 2 2" xfId="29359" xr:uid="{F055EF98-3209-46D1-AE84-48E8181D908B}"/>
    <cellStyle name="Normal 9 3 5 2 2 3" xfId="19773" xr:uid="{8A20CDC1-FB1F-4637-BACB-B97C86074575}"/>
    <cellStyle name="Normal 9 3 5 2 3" xfId="12226" xr:uid="{C2ED2A5B-91C3-4DAF-9974-55BB288E53A6}"/>
    <cellStyle name="Normal 9 3 5 2 3 2" xfId="22606" xr:uid="{4C031065-FB13-4C84-AD3A-1B27143EB162}"/>
    <cellStyle name="Normal 9 3 5 2 4" xfId="24338" xr:uid="{12F339D8-5AD8-487E-B250-98D8D91C16C9}"/>
    <cellStyle name="Normal 9 3 5 2 5" xfId="16940" xr:uid="{3A761E34-DAF9-4CED-83FC-4540602E74DE}"/>
    <cellStyle name="Normal 9 3 5 3" xfId="6582" xr:uid="{DECD6082-9101-4607-A2E7-14D2E794CBA9}"/>
    <cellStyle name="Normal 9 3 5 3 2" xfId="26281" xr:uid="{2993EB5D-11BC-49F0-8510-C414E8F6ECE9}"/>
    <cellStyle name="Normal 9 3 5 3 3" xfId="16155" xr:uid="{C2337744-4461-4ED3-B6AA-FC0C1A4E1915}"/>
    <cellStyle name="Normal 9 3 5 4" xfId="8608" xr:uid="{62BBD5CF-7534-4D9A-9840-8F76C126DB91}"/>
    <cellStyle name="Normal 9 3 5 4 2" xfId="18988" xr:uid="{02DB4911-7863-4885-9B08-853F465CA199}"/>
    <cellStyle name="Normal 9 3 5 5" xfId="11441" xr:uid="{428BA9B7-F100-4B4E-B08E-96470F79D5BA}"/>
    <cellStyle name="Normal 9 3 5 5 2" xfId="21821" xr:uid="{57264222-481F-4F5C-AB3D-0E06FAD98777}"/>
    <cellStyle name="Normal 9 3 5 6" xfId="24372" xr:uid="{6D4ADB58-0721-42B1-99CD-86F58DAD93B1}"/>
    <cellStyle name="Normal 9 3 5 7" xfId="14129" xr:uid="{C8F30E62-F610-4007-A2DA-B3480F141DB2}"/>
    <cellStyle name="Normal 9 3 6" xfId="3008" xr:uid="{00000000-0005-0000-0000-00007E090000}"/>
    <cellStyle name="Normal 9 3 6 2" xfId="6156" xr:uid="{9C45F147-66EA-4E13-94CB-38655C13975F}"/>
    <cellStyle name="Normal 9 3 6 2 2" xfId="28125" xr:uid="{23CFD813-EE69-42B4-886F-DFABA93A796B}"/>
    <cellStyle name="Normal 9 3 6 2 3" xfId="15634" xr:uid="{FF4C76BB-6578-4299-BB68-6B46DD022FD6}"/>
    <cellStyle name="Normal 9 3 6 3" xfId="8087" xr:uid="{E4AAC665-37B2-497C-80B5-C23BC286C7CD}"/>
    <cellStyle name="Normal 9 3 6 3 2" xfId="18467" xr:uid="{94C97AE5-BB0B-4EC7-A03E-4D8D2DF6FC05}"/>
    <cellStyle name="Normal 9 3 6 4" xfId="10920" xr:uid="{1037EB35-D0C9-42D9-B72A-2F803B1A017A}"/>
    <cellStyle name="Normal 9 3 6 4 2" xfId="21300" xr:uid="{3CFE98F6-067C-4A66-91A1-728AA89A1B71}"/>
    <cellStyle name="Normal 9 3 6 5" xfId="23698" xr:uid="{7FB9F765-203E-4736-826D-44E4730F78DD}"/>
    <cellStyle name="Normal 9 3 6 6" xfId="13509" xr:uid="{B57CFD8E-4187-4A8C-B2CF-DF71A32E6823}"/>
    <cellStyle name="Normal 9 3 7" xfId="2467" xr:uid="{00000000-0005-0000-0000-00007F090000}"/>
    <cellStyle name="Normal 9 3 7 2" xfId="5757" xr:uid="{569E96DD-23FD-481A-908C-50469D669620}"/>
    <cellStyle name="Normal 9 3 7 2 2" xfId="28182" xr:uid="{52F279E6-152A-44BE-B450-9847EC2309EC}"/>
    <cellStyle name="Normal 9 3 7 2 3" xfId="15138" xr:uid="{E3699AD2-E742-48D2-8485-D72C90EBFEAB}"/>
    <cellStyle name="Normal 9 3 7 3" xfId="7591" xr:uid="{939704D8-5B53-4363-B96A-1DA334751AAB}"/>
    <cellStyle name="Normal 9 3 7 3 2" xfId="17971" xr:uid="{FC42FABC-9E0F-410E-BA3D-0DA334F1C74D}"/>
    <cellStyle name="Normal 9 3 7 4" xfId="10424" xr:uid="{6C3B0F93-4814-4F9B-8837-F31D6CE056B3}"/>
    <cellStyle name="Normal 9 3 7 4 2" xfId="20804" xr:uid="{F493829E-B27F-44E4-BDBF-D66BC7A523DB}"/>
    <cellStyle name="Normal 9 3 7 5" xfId="23328" xr:uid="{B5630A65-5BA8-46C9-A5DF-849BB1290C7C}"/>
    <cellStyle name="Normal 9 3 7 6" xfId="12854" xr:uid="{F1ACAA21-BC64-430B-ACC4-4D0028349B68}"/>
    <cellStyle name="Normal 9 3 8" xfId="2221" xr:uid="{00000000-0005-0000-0000-00006E090000}"/>
    <cellStyle name="Normal 9 3 8 2" xfId="7347" xr:uid="{4776B0CF-F1CC-4D89-9B9B-C508F402A5C3}"/>
    <cellStyle name="Normal 9 3 8 2 2" xfId="17727" xr:uid="{7FD9AC9E-A715-4E52-8EB3-5C2C40F4751E}"/>
    <cellStyle name="Normal 9 3 8 3" xfId="10180" xr:uid="{4CC6BF7A-1BE1-47BE-8AAF-62DEB16BCB7A}"/>
    <cellStyle name="Normal 9 3 8 3 2" xfId="20560" xr:uid="{080DD240-E808-4722-983E-3AB8D009BDD6}"/>
    <cellStyle name="Normal 9 3 8 4" xfId="23891" xr:uid="{171F2FA1-5D4C-406B-833D-DFB00D65D768}"/>
    <cellStyle name="Normal 9 3 8 5" xfId="14894" xr:uid="{7356630E-D98B-4216-B074-DEC366CBA58A}"/>
    <cellStyle name="Normal 9 3 9" xfId="4094" xr:uid="{076910DF-66FE-4541-83E0-1A0956D1291F}"/>
    <cellStyle name="Normal 9 3 9 2" xfId="8869" xr:uid="{C2ACD1ED-B023-42D5-AF41-0C96372140AE}"/>
    <cellStyle name="Normal 9 3 9 2 2" xfId="19249" xr:uid="{13DEB002-6083-4612-9E49-28F9B7EB2AE0}"/>
    <cellStyle name="Normal 9 3 9 3" xfId="11702" xr:uid="{8F58AB11-B0E1-4BB2-87AA-B4E2343A2256}"/>
    <cellStyle name="Normal 9 3 9 3 2" xfId="22082" xr:uid="{CB52BA86-C3D5-4CA1-8F40-0F09AB796200}"/>
    <cellStyle name="Normal 9 3 9 4" xfId="16416"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4" xr:uid="{E29B9B1D-1AD6-42A2-86E7-830394F8818E}"/>
    <cellStyle name="Normal 9 4 2 2 2 2" xfId="28549" xr:uid="{7E8091FA-6537-4814-BB50-815C53B35F3E}"/>
    <cellStyle name="Normal 9 4 2 2 2 3" xfId="16157" xr:uid="{68EAE550-2833-4B1B-9561-27A74019172E}"/>
    <cellStyle name="Normal 9 4 2 2 3" xfId="8610" xr:uid="{D4D5D2DB-A568-4677-8500-323E9E76F7E7}"/>
    <cellStyle name="Normal 9 4 2 2 3 2" xfId="18990" xr:uid="{CF544657-DB90-4EC1-A633-658F6188756B}"/>
    <cellStyle name="Normal 9 4 2 2 4" xfId="11443" xr:uid="{E90DFABB-EB7F-4463-95A3-5082A18775C7}"/>
    <cellStyle name="Normal 9 4 2 2 4 2" xfId="21823" xr:uid="{E3F0DDC7-7141-40CF-A664-EE78E4B143C8}"/>
    <cellStyle name="Normal 9 4 2 2 5" xfId="25182" xr:uid="{90A3BB10-2CBE-468F-80E1-6D316882A40B}"/>
    <cellStyle name="Normal 9 4 2 2 6" xfId="14131" xr:uid="{DEA28F99-AEAA-4092-8E98-5C414B0A7DD3}"/>
    <cellStyle name="Normal 9 4 2 3" xfId="4390" xr:uid="{07075F1E-01E6-4D0C-B391-9162DCDDF969}"/>
    <cellStyle name="Normal 9 4 2 3 2" xfId="9161" xr:uid="{61C44C21-F9C7-4592-8DE1-28ACF0AD7970}"/>
    <cellStyle name="Normal 9 4 2 3 2 2" xfId="29204" xr:uid="{20157DB5-E4FD-460F-8D9C-3C66C356EBAB}"/>
    <cellStyle name="Normal 9 4 2 3 2 3" xfId="19541" xr:uid="{BEDB3A65-284C-4FCC-8DD7-711F7D69AAC3}"/>
    <cellStyle name="Normal 9 4 2 3 3" xfId="11994" xr:uid="{49FBB677-3959-4801-9455-58A2D2992D3E}"/>
    <cellStyle name="Normal 9 4 2 3 3 2" xfId="22374" xr:uid="{A4F36E1C-51CA-4E51-9FCD-B388BDBDFEEA}"/>
    <cellStyle name="Normal 9 4 2 3 4" xfId="23396" xr:uid="{EE8C1EAD-7862-4C19-A73C-98F1DE6D3216}"/>
    <cellStyle name="Normal 9 4 2 3 5" xfId="16708" xr:uid="{1BEFCD68-25D3-4729-A79F-22F731E8623F}"/>
    <cellStyle name="Normal 9 4 2 4" xfId="6069" xr:uid="{23A6C24C-7435-4415-BDC0-9CACA59FFAD6}"/>
    <cellStyle name="Normal 9 4 2 4 2" xfId="26201" xr:uid="{9A77DDE7-0937-4318-94E7-91B7D3CD1DF3}"/>
    <cellStyle name="Normal 9 4 2 4 3" xfId="15525" xr:uid="{B7B84202-B49A-4A59-B8E8-820B2C6013AC}"/>
    <cellStyle name="Normal 9 4 2 5" xfId="7978" xr:uid="{6CABEF68-FF64-4814-9C4F-D93616B5818F}"/>
    <cellStyle name="Normal 9 4 2 5 2" xfId="18358" xr:uid="{EEAC1F81-E8DE-4CD8-A142-1E5B0FCF912B}"/>
    <cellStyle name="Normal 9 4 2 6" xfId="10811" xr:uid="{66E2AE31-DC49-401E-862E-EF55F2D57FD5}"/>
    <cellStyle name="Normal 9 4 2 6 2" xfId="21191" xr:uid="{ACB740FB-80D5-43B8-AA7E-81335ACBBFB8}"/>
    <cellStyle name="Normal 9 4 2 7" xfId="25328" xr:uid="{80166A66-FA97-4A93-B534-A81FBC2CBC28}"/>
    <cellStyle name="Normal 9 4 2 8" xfId="13345" xr:uid="{DEC932F2-654D-480C-9DED-25B8C8C5EDC1}"/>
    <cellStyle name="Normal 9 4 3" xfId="3534" xr:uid="{00000000-0005-0000-0000-000083090000}"/>
    <cellStyle name="Normal 9 4 3 2" xfId="4623" xr:uid="{0F182935-658F-4F03-8638-E4AE160D2422}"/>
    <cellStyle name="Normal 9 4 3 2 2" xfId="9394" xr:uid="{A23C8947-DC44-4783-901A-1B726957A919}"/>
    <cellStyle name="Normal 9 4 3 2 2 2" xfId="29360" xr:uid="{72AF473C-70E8-41E2-B7C2-BF736021ABF5}"/>
    <cellStyle name="Normal 9 4 3 2 2 3" xfId="19774" xr:uid="{7AE12526-BB9F-43B4-817E-E725FEA740FB}"/>
    <cellStyle name="Normal 9 4 3 2 3" xfId="12227" xr:uid="{F9831BBB-A824-4598-9C55-0495E94FAF97}"/>
    <cellStyle name="Normal 9 4 3 2 3 2" xfId="22607" xr:uid="{C9B6B6FA-8C30-4523-A241-ADB70A96337F}"/>
    <cellStyle name="Normal 9 4 3 2 4" xfId="26258" xr:uid="{D7C51A85-EB7B-4A9C-AC0A-4D85AC1FC5DC}"/>
    <cellStyle name="Normal 9 4 3 2 5" xfId="16941" xr:uid="{62A1CEC6-12B5-4A67-98AB-A960BF8D525A}"/>
    <cellStyle name="Normal 9 4 3 3" xfId="6585" xr:uid="{709A4854-25AE-4DE8-92A4-7CDF8CA896BA}"/>
    <cellStyle name="Normal 9 4 3 3 2" xfId="28749" xr:uid="{DEAB3929-7210-4AAD-AB6C-72A5C3E8B772}"/>
    <cellStyle name="Normal 9 4 3 3 3" xfId="16158" xr:uid="{41D23587-A1CD-42E3-8D10-541F28A4120E}"/>
    <cellStyle name="Normal 9 4 3 4" xfId="8611" xr:uid="{EF433E80-920F-475E-9879-EBBBA3AFB382}"/>
    <cellStyle name="Normal 9 4 3 4 2" xfId="18991" xr:uid="{8DA7551E-BC45-4076-88A8-EADD931B634A}"/>
    <cellStyle name="Normal 9 4 3 5" xfId="11444" xr:uid="{3C7C2363-AF15-4A02-B5AC-FCE10678717B}"/>
    <cellStyle name="Normal 9 4 3 5 2" xfId="21824" xr:uid="{D563CF46-009F-498D-AD28-F52900BD44D6}"/>
    <cellStyle name="Normal 9 4 3 6" xfId="24827" xr:uid="{55EB0F15-01F9-49BA-99A2-5F2C73CA7093}"/>
    <cellStyle name="Normal 9 4 3 7" xfId="14132" xr:uid="{FCB1673D-2BA0-4D6E-A953-52829FDA7918}"/>
    <cellStyle name="Normal 9 4 4" xfId="3532" xr:uid="{00000000-0005-0000-0000-000084090000}"/>
    <cellStyle name="Normal 9 4 4 2" xfId="6583" xr:uid="{BD004F5F-C7C6-40CC-A6AE-7410E5D1A824}"/>
    <cellStyle name="Normal 9 4 4 2 2" xfId="26564" xr:uid="{445DCF4F-D88D-420F-AE39-77F1659F1003}"/>
    <cellStyle name="Normal 9 4 4 2 3" xfId="16156" xr:uid="{F00361A1-2E19-4EE4-B64E-6C311B0B4E5D}"/>
    <cellStyle name="Normal 9 4 4 3" xfId="8609" xr:uid="{EEB1AF0B-4B36-47EE-ACA1-CA21E2921727}"/>
    <cellStyle name="Normal 9 4 4 3 2" xfId="18989" xr:uid="{CF05D4AB-D75A-434F-B8CB-23591E79271E}"/>
    <cellStyle name="Normal 9 4 4 4" xfId="11442" xr:uid="{17DE6266-DB80-4203-9B2E-3E7A583B49CC}"/>
    <cellStyle name="Normal 9 4 4 4 2" xfId="21822" xr:uid="{17782EB0-D8ED-4B60-A071-E6371DA60D49}"/>
    <cellStyle name="Normal 9 4 4 5" xfId="23696" xr:uid="{977B99C4-6963-49D3-88DE-5E769C99F825}"/>
    <cellStyle name="Normal 9 4 4 6" xfId="14130" xr:uid="{9575704D-7B07-42B9-97F4-5DC8C68AC4C3}"/>
    <cellStyle name="Normal 9 4 5" xfId="2570" xr:uid="{00000000-0005-0000-0000-000080090000}"/>
    <cellStyle name="Normal 9 4 5 2" xfId="7694" xr:uid="{D3AB3A06-0A8D-4FE5-8592-ACFC5D61747F}"/>
    <cellStyle name="Normal 9 4 5 2 2" xfId="26222" xr:uid="{3DFDD03D-6021-4EFC-9A07-AF272C31E3D5}"/>
    <cellStyle name="Normal 9 4 5 2 3" xfId="18074" xr:uid="{8424DDCB-D3D6-4610-84D0-4AB218E6028A}"/>
    <cellStyle name="Normal 9 4 5 3" xfId="10527" xr:uid="{59D689A0-63B1-4B27-8D36-A398DF463194}"/>
    <cellStyle name="Normal 9 4 5 3 2" xfId="20907" xr:uid="{CC1D84D3-2ADD-4ACB-806D-5A2C8AB189D3}"/>
    <cellStyle name="Normal 9 4 5 4" xfId="22722" xr:uid="{A8FA1EA3-74A6-44A7-B153-321F80FAF260}"/>
    <cellStyle name="Normal 9 4 5 5" xfId="15241" xr:uid="{6923A4FE-DFFE-42DE-BCFB-95F4205F91B0}"/>
    <cellStyle name="Normal 9 4 6" xfId="4093" xr:uid="{4C828E4D-4894-4E57-99BB-5A30CE109BA9}"/>
    <cellStyle name="Normal 9 4 7" xfId="5532" xr:uid="{046B55AD-73C4-4E32-BA01-C1D2261765B1}"/>
    <cellStyle name="Normal 9 4 7 2" xfId="30087" xr:uid="{2F6732B9-22B1-4277-B1A7-B0F33EDFCAEE}"/>
    <cellStyle name="Normal 9 4 7 2 2" xfId="30953" xr:uid="{A8188D3E-D4CD-4378-91D8-1EB48A3EF6B0}"/>
    <cellStyle name="Normal 9 4 8" xfId="24874" xr:uid="{01617755-5A5A-4FF4-9CDD-9B8F02E162F4}"/>
    <cellStyle name="Normal 9 4 9" xfId="12957" xr:uid="{56E10DEF-E986-4612-85AD-C89FCA2318C8}"/>
    <cellStyle name="Normal 9 5" xfId="2161" xr:uid="{00000000-0005-0000-0000-00006C090000}"/>
    <cellStyle name="Normal 9 5 2" xfId="7287" xr:uid="{48B1AB87-07EC-4708-A87F-BFEE6D70400C}"/>
    <cellStyle name="Normal 9 5 2 2" xfId="17667" xr:uid="{99750353-F84F-41CC-9D12-E9DF9791E743}"/>
    <cellStyle name="Normal 9 5 3" xfId="10120" xr:uid="{7B1C32B0-D64A-48CC-AB10-9CBEFF18AC64}"/>
    <cellStyle name="Normal 9 5 3 2" xfId="20500" xr:uid="{E2A9CE1F-D70C-49E0-92BC-8C975A13128A}"/>
    <cellStyle name="Normal 9 5 4" xfId="22653" xr:uid="{FAD6C661-6B02-49D5-B470-1B52C90F26FA}"/>
    <cellStyle name="Normal 9 5 5" xfId="14834" xr:uid="{A9414641-2CAD-449B-8E34-2988A3AFB52A}"/>
    <cellStyle name="Normal 9 6" xfId="3786" xr:uid="{7F99DCEA-5481-4BF7-BFA1-F0B9667711FC}"/>
    <cellStyle name="Normal 9 6 2" xfId="8624" xr:uid="{04644E91-D4F2-4E90-802A-D4BE1DA78842}"/>
    <cellStyle name="Normal 9 6 2 2" xfId="19004" xr:uid="{98C3F4B8-94E7-4ECF-8817-1842479D7328}"/>
    <cellStyle name="Normal 9 6 3" xfId="11457" xr:uid="{50C24F86-DFBA-48D7-B0FD-CC68BF9E68F3}"/>
    <cellStyle name="Normal 9 6 3 2" xfId="21837" xr:uid="{2BE6A829-53DF-4DAA-B27E-D543C2800171}"/>
    <cellStyle name="Normal 9 6 4" xfId="16171" xr:uid="{62E24887-F48C-495C-93BD-ED141F1E8F38}"/>
    <cellStyle name="Normal 9 7" xfId="25342" xr:uid="{A5091A5E-C58C-46C0-B0F2-F1E868FE7B1F}"/>
    <cellStyle name="Normal 9 8" xfId="12392" xr:uid="{2F324892-497B-4106-B928-7477EEF26617}"/>
    <cellStyle name="Normal_98AFRCOU" xfId="1540" xr:uid="{00000000-0005-0000-0000-0000DD070000}"/>
    <cellStyle name="Note" xfId="29484"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1" xr:uid="{09740B15-9ABE-40E6-8871-06691DDF618A}"/>
    <cellStyle name="Note 4 2 4" xfId="3769" xr:uid="{00000000-0005-0000-0000-0000E60E0000}"/>
    <cellStyle name="Note 4 2 4 2" xfId="4801" xr:uid="{E4762291-6E3E-40C0-B2A3-FBA7791D5340}"/>
    <cellStyle name="Note 4 2 4 3" xfId="30293" xr:uid="{F6CC97B8-D329-47AB-B30B-38088FA4AA4F}"/>
    <cellStyle name="Note 4 2 4 3 2" xfId="31436" xr:uid="{8DF259B6-D8D6-4B9D-B39D-3D52A6097811}"/>
    <cellStyle name="Note 4 2 4 4" xfId="31633" xr:uid="{E29E150E-84A6-4520-A31C-C74B5C1F5214}"/>
    <cellStyle name="Note 4 3" xfId="1545" xr:uid="{00000000-0005-0000-0000-0000E2070000}"/>
    <cellStyle name="Note 4 3 2" xfId="30096" xr:uid="{9537CA53-C3FD-4E87-AC66-BA3C054C1009}"/>
    <cellStyle name="Note 4 4" xfId="2073" xr:uid="{00000000-0005-0000-0000-000049030000}"/>
    <cellStyle name="Note 4 4 2" xfId="4790" xr:uid="{EAC7EE03-6B36-4A5D-889D-B815EC9F9048}"/>
    <cellStyle name="Note 4 4 3" xfId="30172" xr:uid="{F6441C75-DAA1-4486-B072-CAFC56088476}"/>
    <cellStyle name="Note 4 4 3 2" xfId="31316" xr:uid="{A51A4A51-59A9-4DA4-BAC6-6B498B98295B}"/>
    <cellStyle name="Note 4 4 4" xfId="31512" xr:uid="{46BB7552-C9F7-4992-BB91-1408BCB3217B}"/>
    <cellStyle name="Note 4 5" xfId="29582" xr:uid="{24FEBD0B-5ABA-49D8-AC25-4DA966B23BF8}"/>
    <cellStyle name="Note 4 5 2" xfId="31247" xr:uid="{179223E0-4C3A-4691-A628-3421C1D9764F}"/>
    <cellStyle name="Note 4 5 3" xfId="30547" xr:uid="{6CEC5488-D223-4DCD-BE4A-44A97B40BB66}"/>
    <cellStyle name="Note 5" xfId="12254" xr:uid="{E1364BB4-A0A2-46F5-BB38-05901CCE3206}"/>
    <cellStyle name="Note 5 2" xfId="22633" xr:uid="{E297CF68-B359-40C9-8CC6-73BC50F6502C}"/>
    <cellStyle name="Note 6" xfId="30916" xr:uid="{568266BE-1B4B-4D3A-B271-E6A359140DD3}"/>
    <cellStyle name="Note 6 2" xfId="30950" xr:uid="{BC9386E2-C514-49C7-8749-71E76C1309BC}"/>
    <cellStyle name="Output" xfId="4833" builtinId="21" customBuiltin="1"/>
    <cellStyle name="Output 2" xfId="1546" xr:uid="{00000000-0005-0000-0000-0000E3070000}"/>
    <cellStyle name="Output 3" xfId="1547" xr:uid="{00000000-0005-0000-0000-0000E4070000}"/>
    <cellStyle name="Output 4" xfId="29583" xr:uid="{21477E6D-748E-44EB-8B95-20ACDB027665}"/>
    <cellStyle name="Percent 2" xfId="1548" xr:uid="{00000000-0005-0000-0000-0000E5070000}"/>
    <cellStyle name="Percent 2 2" xfId="1549" xr:uid="{00000000-0005-0000-0000-0000E6070000}"/>
    <cellStyle name="Percent 2 2 2" xfId="31735" xr:uid="{F5D2602A-1CA8-4937-A75B-B7316868305F}"/>
    <cellStyle name="Percent 2 3" xfId="29584" xr:uid="{8FB87725-886D-4A62-BBA8-4FA9FB880D61}"/>
    <cellStyle name="Percent 2 4" xfId="31734" xr:uid="{81975A88-DC72-409E-895A-F94B1AF416FB}"/>
    <cellStyle name="Percent 3" xfId="1550" xr:uid="{00000000-0005-0000-0000-0000E7070000}"/>
    <cellStyle name="Percent 3 2" xfId="2034" xr:uid="{00000000-0005-0000-0000-0000E8070000}"/>
    <cellStyle name="Percent 3 2 2" xfId="24400" xr:uid="{D0B85497-BCB7-44B3-90B9-F34C3207B46F}"/>
    <cellStyle name="Percent 3 2 2 2" xfId="29825" xr:uid="{75C23271-7EC3-43D0-8BA4-69F636E29421}"/>
    <cellStyle name="Percent 3 2 3" xfId="24241" xr:uid="{2ACE85BF-3B3C-4EA3-8A82-C46C5C94E5DC}"/>
    <cellStyle name="Percent 3 3" xfId="2035" xr:uid="{00000000-0005-0000-0000-0000E9070000}"/>
    <cellStyle name="Percent 3 3 2" xfId="31313" xr:uid="{BBC1F203-4A2A-48B7-9BD9-1716E25CC9AC}"/>
    <cellStyle name="Percent 3 3 3" xfId="31265" xr:uid="{8085B9E8-E0F4-4AC1-ADD7-5A40211A939D}"/>
    <cellStyle name="Percent 3 4" xfId="2033" xr:uid="{00000000-0005-0000-0000-0000EA070000}"/>
    <cellStyle name="Percent 3 5" xfId="30404" xr:uid="{0945A6B3-A411-4FFC-8192-180DB5988AA0}"/>
    <cellStyle name="Percent 3 5 2" xfId="30463" xr:uid="{63EB7186-FCEB-4D7E-9110-B36DEB064572}"/>
    <cellStyle name="Percent 3 6" xfId="31733" xr:uid="{C296D834-E3A5-4FC0-BDC5-01EF2E3AC3B4}"/>
    <cellStyle name="Percent 4" xfId="1551" xr:uid="{00000000-0005-0000-0000-0000EB070000}"/>
    <cellStyle name="Percent 4 2" xfId="2037" xr:uid="{00000000-0005-0000-0000-0000EC070000}"/>
    <cellStyle name="Percent 4 2 2" xfId="23973" xr:uid="{3D5953F1-0414-4A51-AC1F-E6AE4C07AB66}"/>
    <cellStyle name="Percent 4 2 3" xfId="24012" xr:uid="{9AB4939D-81EC-45A0-9E96-F84B5E767B13}"/>
    <cellStyle name="Percent 4 2 3 2" xfId="26253" xr:uid="{612B2D42-1583-4D21-9F42-EDA025DC0AD4}"/>
    <cellStyle name="Percent 4 2 4" xfId="26986" xr:uid="{DFB60D8F-26B9-473A-B2A8-273B02C7C121}"/>
    <cellStyle name="Percent 4 2 4 2" xfId="29998" xr:uid="{DBA75EBB-88DC-4000-A3DE-7A773AC8CB6F}"/>
    <cellStyle name="Percent 4 2 5" xfId="29654" xr:uid="{C102B639-DE72-4927-A796-0F496C3DDD1A}"/>
    <cellStyle name="Percent 4 3" xfId="2038" xr:uid="{00000000-0005-0000-0000-0000ED070000}"/>
    <cellStyle name="Percent 4 3 2" xfId="29735" xr:uid="{2BDC7087-3D0C-4FA8-ACBA-F106235DF4E2}"/>
    <cellStyle name="Percent 4 3 3" xfId="29667" xr:uid="{6A17D060-249E-4F71-900C-08F938E35D8F}"/>
    <cellStyle name="Percent 4 4" xfId="2036" xr:uid="{00000000-0005-0000-0000-0000EE070000}"/>
    <cellStyle name="Percent 4 5" xfId="7281" xr:uid="{8AFD0532-DAAC-4CC5-8537-37606C82DB78}"/>
    <cellStyle name="Percent 4 5 2" xfId="25890" xr:uid="{1A8E5282-CE1D-4D4E-85FD-913D5186C1AC}"/>
    <cellStyle name="Percent 4 5 3" xfId="25883" xr:uid="{AA898F48-4AB1-40ED-BED1-55205C40C2A5}"/>
    <cellStyle name="Percent 4 5 4" xfId="17661" xr:uid="{0AADF521-5DF8-4311-9F60-1E2176D34492}"/>
    <cellStyle name="Percent 4 6" xfId="10114" xr:uid="{4A3FF93C-FD9D-4025-A9D7-7CEA5C104B48}"/>
    <cellStyle name="Percent 4 6 2" xfId="20494" xr:uid="{6790D28D-0042-4B4F-9DF6-8B322E2586BC}"/>
    <cellStyle name="Percent 4 7" xfId="24049" xr:uid="{7CECC7AA-AA51-4FB3-B6EC-E3317F803511}"/>
    <cellStyle name="Percent 4 8" xfId="14828" xr:uid="{1951CFB1-FCD7-40D5-B863-4C9853147FBB}"/>
    <cellStyle name="Percent 5" xfId="28298" xr:uid="{72E839A7-A148-448C-A765-AC2E6CA59B2F}"/>
    <cellStyle name="Percent 5 2" xfId="26975" xr:uid="{2C5C650A-5D15-4675-9FCC-99B898ECCC9D}"/>
    <cellStyle name="Percent 5 3" xfId="28138" xr:uid="{D1DC45A5-B040-4E5C-A556-A2D33FF6D90B}"/>
    <cellStyle name="Percent 6" xfId="25978" xr:uid="{A1FF1390-0FA3-4008-B473-9B82672BD5AC}"/>
    <cellStyle name="Percent 7" xfId="30408" xr:uid="{BD67580D-48EC-4ABF-B2EE-570D90A532C8}"/>
    <cellStyle name="ReportHeaderRowCol.*" xfId="12346" xr:uid="{C5553A5B-9BB7-4BBD-A560-40C47E9C3BBD}"/>
    <cellStyle name="ReportHeaderRowCol.1" xfId="12347" xr:uid="{D08F8B86-DD1D-4AE6-BFA1-285E019C4777}"/>
    <cellStyle name="ReportHeaderRowCol.2" xfId="12348" xr:uid="{245F5C6F-625E-4B32-AA42-D06EFDBE8C8D}"/>
    <cellStyle name="ReportHeaderRowCol.Date" xfId="12349"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89" xr:uid="{A12F3BA5-19BE-4578-A78D-C3AD0942838D}"/>
    <cellStyle name="Style 1 2 2 2 2" xfId="29809" xr:uid="{D4E7F262-7E61-4687-B06C-E107D8296DF9}"/>
    <cellStyle name="Style 1 2 2 3" xfId="25777" xr:uid="{C9F19B91-F5E5-4CD7-BE8E-78C05D2BCD6F}"/>
    <cellStyle name="Style 1 2 3" xfId="2041" xr:uid="{00000000-0005-0000-0000-0000F3070000}"/>
    <cellStyle name="Style 1 2 3 2" xfId="31314" xr:uid="{5D03057C-9A71-4F1B-9674-72DE10B21C86}"/>
    <cellStyle name="Style 1 2 3 3" xfId="31268" xr:uid="{FAC42ECE-AC01-4F74-8A11-03C4263CADAB}"/>
    <cellStyle name="Style 1 2 4" xfId="2039" xr:uid="{00000000-0005-0000-0000-0000F4070000}"/>
    <cellStyle name="Style 1 2 5" xfId="30406" xr:uid="{2E6C0663-EF3E-4DBA-8EED-2A1EA035CBE7}"/>
    <cellStyle name="Style 1 2 5 2" xfId="30464" xr:uid="{F706DBF5-298E-4FDD-8401-13A891456247}"/>
    <cellStyle name="Style 1 3" xfId="1555" xr:uid="{00000000-0005-0000-0000-0000F5070000}"/>
    <cellStyle name="Style 1 4" xfId="2042" xr:uid="{00000000-0005-0000-0000-0000F6070000}"/>
    <cellStyle name="Style 1 4 2" xfId="24409" xr:uid="{ED030EBF-D663-412E-B3DF-AF45BED2AFE5}"/>
    <cellStyle name="Style 1 4 2 2" xfId="29830" xr:uid="{12EB135A-16A2-48C8-957C-56C95D4F0B94}"/>
    <cellStyle name="Style 1 4 3" xfId="25650" xr:uid="{8568525C-B3AA-4170-9749-B4F90608AC98}"/>
    <cellStyle name="Style 1 5" xfId="30405" xr:uid="{91B5FAB8-CE8E-4A1E-A86E-BA45CA647BF5}"/>
    <cellStyle name="SubgroupSectionHeaderRowBalanceCol" xfId="12350" xr:uid="{2486F5B8-EF2C-4F49-B7A9-6FE34665450E}"/>
    <cellStyle name="SubgroupSectionHeaderRowDescCol" xfId="12351" xr:uid="{EB63FB77-6717-4B2A-8483-32BC8EF761CB}"/>
    <cellStyle name="SubgroupSectionHeaderRowNameCol" xfId="12352" xr:uid="{133E4BCF-AEFE-4D67-8FAE-84F36222B17A}"/>
    <cellStyle name="SubGroupSelectionHeaderRowJERefCol" xfId="12353" xr:uid="{023FCD31-332C-4B91-B5C7-3A04E2EC629E}"/>
    <cellStyle name="SubgroupSubtotalRowBalanceCol" xfId="12354" xr:uid="{FC50FD76-B8D2-41F3-9A56-186D7D35B0DB}"/>
    <cellStyle name="SubgroupSubtotalRowDescCol" xfId="12355" xr:uid="{51DA7A1D-81F0-484C-85DF-0B8D98A0C317}"/>
    <cellStyle name="SubgroupSubtotalRowJERefCol" xfId="12356" xr:uid="{A22CF7F1-55DA-4319-BF62-5115CCBDE54C}"/>
    <cellStyle name="SubgroupSubtotalRowNameCol" xfId="12357" xr:uid="{4BA6961C-F727-43FD-B8E8-D5977B74A43F}"/>
    <cellStyle name="SubgroupSubtotalRowVarPectCol" xfId="12358" xr:uid="{C4DA33E5-1A1C-4237-9C31-25A90021DA8F}"/>
    <cellStyle name="SubgroupSubtotalRowWPRefCol" xfId="12359" xr:uid="{7D6FD639-BAA3-434B-86C1-FD6A5966D36C}"/>
    <cellStyle name="SumAccountGroupsRowBalanceCol" xfId="12360" xr:uid="{D309FDF4-9D10-423F-B0C9-B787392FEB2C}"/>
    <cellStyle name="SumAccountGroupsRowDescCol" xfId="12361" xr:uid="{A455F51D-B791-4F0C-84FB-C6EB4385F2F6}"/>
    <cellStyle name="SumAccountGroupsRowJERefCol" xfId="12362" xr:uid="{9E0B1F97-5F81-4AC9-A03F-E58A52D8DEAB}"/>
    <cellStyle name="SumAccountGroupsRowNameCol" xfId="12363" xr:uid="{ECFB7BB2-DE4A-49ED-A01B-E4EC23C3AEEA}"/>
    <cellStyle name="SumAccountGroupsRowVarPectCol" xfId="12364" xr:uid="{2CB09599-6046-4A6D-AD9A-5879A6ECD17F}"/>
    <cellStyle name="SumAccountGroupsRowWPRefCol" xfId="12365" xr:uid="{E9832BA7-7D80-4557-8BF2-BA3E154AEFBA}"/>
    <cellStyle name="Title 2" xfId="29585" xr:uid="{520977F4-FB37-4751-810D-2DC604BEDA25}"/>
    <cellStyle name="Total" xfId="4838" builtinId="25" customBuiltin="1"/>
    <cellStyle name="Total 2" xfId="1556" xr:uid="{00000000-0005-0000-0000-0000F7070000}"/>
    <cellStyle name="Total 2 2" xfId="28406" xr:uid="{C9725059-9506-467C-9DA8-A5570A6EB449}"/>
    <cellStyle name="Total 3" xfId="1557" xr:uid="{00000000-0005-0000-0000-0000F8070000}"/>
    <cellStyle name="Total 3 2" xfId="28514" xr:uid="{E0842ADF-D23F-4EB4-A4B0-ABA700B8C9AA}"/>
    <cellStyle name="Total 4" xfId="29586" xr:uid="{04D27A19-760A-42F6-B7D4-EDC80EAEB7D4}"/>
    <cellStyle name="TotalRow" xfId="12366" xr:uid="{368DF3C5-E2E3-458E-8DC0-01E474DBC9D4}"/>
    <cellStyle name="TotalRowCreditCol" xfId="12367" xr:uid="{354CA086-73FA-40BD-B53D-F97A90D9F4C8}"/>
    <cellStyle name="TotalRowDebitCol" xfId="12368" xr:uid="{B9DDDD89-057C-46A7-A1DA-948D864BD18F}"/>
    <cellStyle name="TransactionRowAcctDescCol" xfId="12369" xr:uid="{B23A5ACB-5A6A-4F40-A185-FA9DBCC6D402}"/>
    <cellStyle name="TransactionRowAcctNumCol" xfId="12370" xr:uid="{D046DBB7-B681-4901-804F-F53E917D0FFB}"/>
    <cellStyle name="TransactionRowCreditCol" xfId="12371" xr:uid="{1C803F8A-FF28-47CD-B0D6-39C8B54BE3DE}"/>
    <cellStyle name="TransactionRowDateCol" xfId="12372" xr:uid="{B31CE901-7BEE-41DB-B77F-E4CB513C6E1B}"/>
    <cellStyle name="TransactionRowDebitCol" xfId="12373" xr:uid="{3BF7116B-D56D-4029-99D4-28960EA3D0C6}"/>
    <cellStyle name="TransactionRowRefCol" xfId="12374" xr:uid="{BB2D8ADD-87CF-4830-91B2-E70C82C8EAB2}"/>
    <cellStyle name="TransactionRowTransactionCol" xfId="12375" xr:uid="{4C57D201-3FD2-4DD9-9771-9A294954D155}"/>
    <cellStyle name="UnclassifiedTotalRowBalanceCol" xfId="12376" xr:uid="{87BFD706-C80F-429A-8641-626203E9372F}"/>
    <cellStyle name="UnclassifiedTotalRowDescCol" xfId="12377" xr:uid="{77546543-8240-44AD-890C-EA95558E2181}"/>
    <cellStyle name="UnclassifiedTotalRowJERefCol" xfId="12378" xr:uid="{4D713AA6-1BB7-453F-94AA-9E3900AB6601}"/>
    <cellStyle name="UnclassifiedTotalRowNameCol" xfId="12379" xr:uid="{B7782CED-7BF6-41F9-A4DC-98F8F8371F3B}"/>
    <cellStyle name="UnclassifiedTotalRowVarPectCol" xfId="12380" xr:uid="{7679CCCA-11A6-43F8-BF3E-0EE82B70C712}"/>
    <cellStyle name="UnclassifiedTotalRowWPRefCol" xfId="12381" xr:uid="{C305EFCB-FF5E-4A3A-AE0E-14DFF20EC04A}"/>
    <cellStyle name="Warning Text" xfId="4837" builtinId="11" customBuiltin="1"/>
    <cellStyle name="Warning Text 2" xfId="1558" xr:uid="{00000000-0005-0000-0000-0000F9070000}"/>
    <cellStyle name="Warning Text 2 2" xfId="28174" xr:uid="{9077D266-AF6F-45FE-8FA8-56E0DF6405C7}"/>
    <cellStyle name="Warning Text 3" xfId="1559" xr:uid="{00000000-0005-0000-0000-0000FA070000}"/>
    <cellStyle name="Warning Text 3 2" xfId="26320" xr:uid="{863219B2-3F6B-42C2-9293-5ECE21D108FD}"/>
    <cellStyle name="Warning Text 4" xfId="29587" xr:uid="{FACD3194-E29A-43C7-BDFC-8831BAA9308A}"/>
  </cellStyles>
  <dxfs count="31">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CC"/>
        </patternFill>
      </fill>
    </dxf>
    <dxf>
      <fill>
        <patternFill>
          <bgColor rgb="FFFFFFCC"/>
        </patternFill>
      </fill>
    </dxf>
    <dxf>
      <fill>
        <patternFill>
          <bgColor rgb="FFFFFFCC"/>
        </patternFill>
      </fill>
    </dxf>
    <dxf>
      <fill>
        <patternFill>
          <bgColor rgb="FFFF5050"/>
        </patternFill>
      </fill>
    </dxf>
    <dxf>
      <numFmt numFmtId="180" formatCode=";;;"/>
    </dxf>
    <dxf>
      <numFmt numFmtId="180" formatCode=";;;"/>
    </dxf>
    <dxf>
      <fill>
        <patternFill>
          <bgColor theme="7" tint="0.79998168889431442"/>
        </patternFill>
      </fill>
    </dxf>
    <dxf>
      <fill>
        <patternFill>
          <bgColor theme="7" tint="0.79998168889431442"/>
        </patternFill>
      </fill>
    </dxf>
    <dxf>
      <numFmt numFmtId="180" formatCode=";;;"/>
    </dxf>
    <dxf>
      <numFmt numFmtId="180" formatCode=";;;"/>
    </dxf>
    <dxf>
      <numFmt numFmtId="180" formatCode=";;;"/>
    </dxf>
    <dxf>
      <numFmt numFmtId="180" formatCode=";;;"/>
    </dxf>
    <dxf>
      <numFmt numFmtId="180" formatCode=";;;"/>
    </dxf>
    <dxf>
      <numFmt numFmtId="180" formatCode=";;;"/>
    </dxf>
    <dxf>
      <numFmt numFmtId="180"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30"/>
      <tableStyleElement type="headerRow" dxfId="29"/>
      <tableStyleElement type="firstRowStripe" dxfId="28"/>
    </tableStyle>
  </tableStyles>
  <colors>
    <mruColors>
      <color rgb="FFFFFFCC"/>
      <color rgb="FFCCFFCC"/>
      <color rgb="FFE14343"/>
      <color rgb="FFCCFF66"/>
      <color rgb="FFCCFFFF"/>
      <color rgb="FFDCFDD3"/>
      <color rgb="FFFCCCE1"/>
      <color rgb="FFF7EAE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dimension ref="B1:N59"/>
  <sheetViews>
    <sheetView tabSelected="1" zoomScaleNormal="100" workbookViewId="0">
      <selection activeCell="B2" sqref="B2"/>
    </sheetView>
  </sheetViews>
  <sheetFormatPr defaultColWidth="9.109375" defaultRowHeight="14.4" x14ac:dyDescent="0.3"/>
  <cols>
    <col min="1" max="1" width="1.6640625" style="117" customWidth="1"/>
    <col min="2" max="2" width="187.109375" style="117" customWidth="1"/>
    <col min="3" max="4" width="9.109375" style="117" hidden="1" customWidth="1"/>
    <col min="5" max="5" width="2.33203125" style="117" customWidth="1"/>
    <col min="6" max="6" width="16.44140625" style="117" customWidth="1"/>
    <col min="7" max="16384" width="9.109375" style="117"/>
  </cols>
  <sheetData>
    <row r="1" spans="2:14" ht="9.6" customHeight="1" thickBot="1" x14ac:dyDescent="0.35">
      <c r="B1" s="100"/>
    </row>
    <row r="2" spans="2:14" ht="91.95" customHeight="1" thickBot="1" x14ac:dyDescent="0.35">
      <c r="B2" s="357" t="s">
        <v>1441</v>
      </c>
    </row>
    <row r="3" spans="2:14" ht="61.2" customHeight="1" x14ac:dyDescent="0.3">
      <c r="B3" s="111" t="s">
        <v>1403</v>
      </c>
    </row>
    <row r="4" spans="2:14" ht="83.4" customHeight="1" x14ac:dyDescent="0.4">
      <c r="B4" s="111" t="s">
        <v>262</v>
      </c>
      <c r="F4" s="358"/>
      <c r="G4" s="358"/>
      <c r="H4" s="358"/>
      <c r="I4" s="358"/>
      <c r="J4" s="358"/>
      <c r="K4" s="358"/>
      <c r="L4" s="358"/>
      <c r="M4" s="358"/>
      <c r="N4" s="358"/>
    </row>
    <row r="5" spans="2:14" ht="58.2" customHeight="1" x14ac:dyDescent="0.3">
      <c r="B5" s="111" t="s">
        <v>263</v>
      </c>
    </row>
    <row r="6" spans="2:14" ht="117.6" customHeight="1" x14ac:dyDescent="0.3">
      <c r="B6" s="101" t="s">
        <v>264</v>
      </c>
    </row>
    <row r="7" spans="2:14" ht="25.95" customHeight="1" x14ac:dyDescent="0.3">
      <c r="B7" s="113" t="s">
        <v>179</v>
      </c>
    </row>
    <row r="8" spans="2:14" ht="49.2" customHeight="1" x14ac:dyDescent="0.3">
      <c r="B8" s="359" t="s">
        <v>265</v>
      </c>
    </row>
    <row r="9" spans="2:14" ht="42.6" customHeight="1" x14ac:dyDescent="0.3">
      <c r="B9" s="359" t="s">
        <v>180</v>
      </c>
    </row>
    <row r="10" spans="2:14" s="361" customFormat="1" ht="34.200000000000003" customHeight="1" x14ac:dyDescent="0.3">
      <c r="B10" s="360" t="s">
        <v>1404</v>
      </c>
    </row>
    <row r="11" spans="2:14" s="361" customFormat="1" ht="55.95" customHeight="1" x14ac:dyDescent="0.3">
      <c r="B11" s="362" t="s">
        <v>266</v>
      </c>
    </row>
    <row r="12" spans="2:14" ht="36" customHeight="1" x14ac:dyDescent="0.3">
      <c r="B12" s="362" t="s">
        <v>267</v>
      </c>
    </row>
    <row r="13" spans="2:14" ht="39" customHeight="1" x14ac:dyDescent="0.3">
      <c r="B13" s="533" t="s">
        <v>268</v>
      </c>
    </row>
    <row r="14" spans="2:14" ht="25.95" customHeight="1" x14ac:dyDescent="0.3">
      <c r="B14" s="113" t="s">
        <v>181</v>
      </c>
    </row>
    <row r="15" spans="2:14" x14ac:dyDescent="0.3">
      <c r="B15" s="100"/>
    </row>
    <row r="16" spans="2:14" x14ac:dyDescent="0.3">
      <c r="B16" s="363" t="s">
        <v>8</v>
      </c>
    </row>
    <row r="17" spans="2:2" ht="15.6" customHeight="1" x14ac:dyDescent="0.3">
      <c r="B17" s="364" t="s">
        <v>269</v>
      </c>
    </row>
    <row r="18" spans="2:2" x14ac:dyDescent="0.3">
      <c r="B18" s="365"/>
    </row>
    <row r="19" spans="2:2" x14ac:dyDescent="0.3">
      <c r="B19" s="363" t="s">
        <v>9</v>
      </c>
    </row>
    <row r="20" spans="2:2" ht="15.6" customHeight="1" x14ac:dyDescent="0.3">
      <c r="B20" s="366" t="s">
        <v>125</v>
      </c>
    </row>
    <row r="21" spans="2:2" ht="13.2" customHeight="1" x14ac:dyDescent="0.3">
      <c r="B21" s="100"/>
    </row>
    <row r="22" spans="2:2" ht="25.95" customHeight="1" x14ac:dyDescent="0.3">
      <c r="B22" s="113" t="s">
        <v>182</v>
      </c>
    </row>
    <row r="23" spans="2:2" s="361" customFormat="1" ht="72.599999999999994" customHeight="1" x14ac:dyDescent="0.3">
      <c r="B23" s="359" t="s">
        <v>1405</v>
      </c>
    </row>
    <row r="24" spans="2:2" s="361" customFormat="1" ht="84.6" customHeight="1" x14ac:dyDescent="0.3">
      <c r="B24" s="359" t="s">
        <v>270</v>
      </c>
    </row>
    <row r="25" spans="2:2" s="361" customFormat="1" ht="78.599999999999994" customHeight="1" x14ac:dyDescent="0.3">
      <c r="B25" s="359" t="s">
        <v>183</v>
      </c>
    </row>
    <row r="26" spans="2:2" ht="15" x14ac:dyDescent="0.3">
      <c r="B26" s="103" t="s">
        <v>271</v>
      </c>
    </row>
    <row r="27" spans="2:2" ht="8.4" customHeight="1" x14ac:dyDescent="0.3">
      <c r="B27" s="102"/>
    </row>
    <row r="28" spans="2:2" ht="25.95" customHeight="1" x14ac:dyDescent="0.3">
      <c r="B28" s="113" t="s">
        <v>272</v>
      </c>
    </row>
    <row r="29" spans="2:2" ht="28.95" customHeight="1" x14ac:dyDescent="0.3">
      <c r="B29" s="114" t="s">
        <v>1406</v>
      </c>
    </row>
    <row r="30" spans="2:2" ht="31.95" customHeight="1" x14ac:dyDescent="0.3">
      <c r="B30" s="114" t="s">
        <v>1407</v>
      </c>
    </row>
    <row r="31" spans="2:2" ht="30.6" customHeight="1" x14ac:dyDescent="0.3">
      <c r="B31" s="367" t="s">
        <v>1408</v>
      </c>
    </row>
    <row r="32" spans="2:2" ht="25.2" customHeight="1" x14ac:dyDescent="0.3">
      <c r="B32" s="367" t="s">
        <v>1409</v>
      </c>
    </row>
    <row r="33" spans="2:7" ht="27.6" customHeight="1" x14ac:dyDescent="0.3">
      <c r="B33" s="367" t="s">
        <v>1410</v>
      </c>
    </row>
    <row r="34" spans="2:7" ht="31.95" customHeight="1" x14ac:dyDescent="0.3">
      <c r="B34" s="368" t="s">
        <v>273</v>
      </c>
    </row>
    <row r="35" spans="2:7" ht="60" customHeight="1" x14ac:dyDescent="0.3">
      <c r="B35" s="114" t="s">
        <v>1411</v>
      </c>
    </row>
    <row r="36" spans="2:7" ht="60" customHeight="1" x14ac:dyDescent="0.3">
      <c r="B36" s="507" t="s">
        <v>1412</v>
      </c>
    </row>
    <row r="37" spans="2:7" ht="25.95" customHeight="1" x14ac:dyDescent="0.3">
      <c r="B37" s="114" t="s">
        <v>274</v>
      </c>
    </row>
    <row r="38" spans="2:7" ht="12" customHeight="1" x14ac:dyDescent="0.3">
      <c r="B38" s="114"/>
    </row>
    <row r="39" spans="2:7" ht="25.95" customHeight="1" x14ac:dyDescent="0.3">
      <c r="B39" s="113" t="s">
        <v>1413</v>
      </c>
    </row>
    <row r="40" spans="2:7" x14ac:dyDescent="0.3">
      <c r="B40" s="112"/>
      <c r="G40" s="369"/>
    </row>
    <row r="41" spans="2:7" ht="43.2" customHeight="1" x14ac:dyDescent="0.3">
      <c r="B41" s="370" t="s">
        <v>275</v>
      </c>
    </row>
    <row r="42" spans="2:7" ht="19.95" customHeight="1" x14ac:dyDescent="0.3">
      <c r="B42" s="533" t="s">
        <v>268</v>
      </c>
    </row>
    <row r="43" spans="2:7" ht="11.4" customHeight="1" x14ac:dyDescent="0.3">
      <c r="B43" s="115"/>
    </row>
    <row r="44" spans="2:7" ht="15" x14ac:dyDescent="0.3">
      <c r="B44" s="116"/>
    </row>
    <row r="45" spans="2:7" ht="7.2" customHeight="1" x14ac:dyDescent="0.3">
      <c r="B45" s="114"/>
    </row>
    <row r="46" spans="2:7" ht="25.95" customHeight="1" x14ac:dyDescent="0.3">
      <c r="B46" s="113" t="s">
        <v>1414</v>
      </c>
    </row>
    <row r="47" spans="2:7" ht="35.4" customHeight="1" x14ac:dyDescent="0.3">
      <c r="B47" s="370" t="s">
        <v>1415</v>
      </c>
    </row>
    <row r="48" spans="2:7" ht="15" x14ac:dyDescent="0.3">
      <c r="B48" s="116"/>
    </row>
    <row r="59" ht="44.25" customHeight="1" x14ac:dyDescent="0.3"/>
  </sheetData>
  <sheetProtection algorithmName="SHA-512" hashValue="+bPCJisXRVrJuNTNwjSV5dyvSb/vQ7yyco+du5OWJNpvE7w+w+4+GVw1m8VV+eIAdsrHxuK/FoSFUJCbEqkvnw==" saltValue="iIKdOXU7bvctsxSTew67yg==" spinCount="100000" sheet="1" formatCells="0" formatColumns="0" formatRows="0"/>
  <hyperlinks>
    <hyperlink ref="B17" r:id="rId1" xr:uid="{BE18C613-2ABC-4A54-88DA-7CD75F9396E9}"/>
    <hyperlink ref="B20" r:id="rId2" xr:uid="{5D857966-F35E-4491-8919-91FF41DE06C5}"/>
    <hyperlink ref="B42" r:id="rId3" xr:uid="{BCDE0905-40CC-4CD5-B62C-5D314156A185}"/>
    <hyperlink ref="B13" r:id="rId4" xr:uid="{4A8E61E4-6F1E-49A3-8872-17A53BE172C5}"/>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224"/>
  <sheetViews>
    <sheetView zoomScale="95" zoomScaleNormal="95"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16" customWidth="1"/>
    <col min="2" max="2" width="16.33203125" style="4" customWidth="1"/>
    <col min="3" max="3" width="17.44140625" style="4" customWidth="1"/>
    <col min="4" max="4" width="46.33203125" style="255" customWidth="1"/>
    <col min="5" max="5" width="20.5546875" style="16" customWidth="1"/>
    <col min="6" max="6" width="21.5546875" style="255" customWidth="1"/>
    <col min="7" max="7" width="26.6640625" style="299" customWidth="1"/>
    <col min="8" max="8" width="25.109375" style="197" customWidth="1"/>
    <col min="9" max="9" width="26" style="255" customWidth="1"/>
    <col min="10" max="10" width="13.5546875" style="16" customWidth="1"/>
    <col min="11" max="11" width="22.77734375" style="16" customWidth="1"/>
    <col min="12" max="12" width="4" hidden="1" customWidth="1"/>
    <col min="13" max="13" width="11" style="16" hidden="1" customWidth="1"/>
    <col min="14" max="14" width="3.33203125" style="122" hidden="1" customWidth="1"/>
    <col min="15" max="15" width="2.109375" style="16" hidden="1" customWidth="1"/>
    <col min="16" max="16" width="13.44140625" style="16" hidden="1" customWidth="1"/>
    <col min="17" max="17" width="13.109375" style="16" customWidth="1"/>
    <col min="18" max="24" width="9.109375" style="16"/>
    <col min="25" max="25" width="8.88671875" customWidth="1"/>
    <col min="26" max="28" width="10.5546875" customWidth="1"/>
    <col min="29" max="95" width="20.6640625" customWidth="1"/>
    <col min="123" max="1880" width="9.109375" style="16"/>
    <col min="1881" max="16384" width="9.109375" style="255"/>
  </cols>
  <sheetData>
    <row r="1" spans="1:122" x14ac:dyDescent="0.3">
      <c r="B1" s="301" t="s">
        <v>145</v>
      </c>
      <c r="C1" s="301"/>
      <c r="E1" s="256" t="s">
        <v>7</v>
      </c>
      <c r="F1" s="257">
        <v>2023</v>
      </c>
      <c r="G1" s="69" t="s">
        <v>41</v>
      </c>
      <c r="H1" s="258"/>
      <c r="I1" s="259"/>
      <c r="J1" s="260"/>
      <c r="M1" s="16" t="s">
        <v>17</v>
      </c>
      <c r="O1" s="16">
        <v>1</v>
      </c>
      <c r="P1" s="16" t="s">
        <v>373</v>
      </c>
    </row>
    <row r="2" spans="1:122" ht="44.25" customHeight="1" thickBot="1" x14ac:dyDescent="0.35">
      <c r="B2" s="554" t="s">
        <v>101</v>
      </c>
      <c r="C2" s="555"/>
      <c r="D2" s="261" t="s">
        <v>257</v>
      </c>
      <c r="E2" s="552" t="s">
        <v>102</v>
      </c>
      <c r="F2" s="552"/>
      <c r="G2" s="553"/>
      <c r="H2" s="372" t="s">
        <v>1443</v>
      </c>
      <c r="M2" s="16" t="s">
        <v>18</v>
      </c>
      <c r="N2" s="122">
        <v>50</v>
      </c>
      <c r="O2" s="16">
        <v>2</v>
      </c>
      <c r="P2" s="16">
        <v>9004</v>
      </c>
    </row>
    <row r="3" spans="1:122" ht="15" thickBot="1" x14ac:dyDescent="0.35">
      <c r="B3" s="302" t="s">
        <v>0</v>
      </c>
      <c r="C3" s="303"/>
      <c r="D3" s="263" t="e">
        <f>VLOOKUP(D2,'Unit Names(H)'!A2:B76,2,FALSE)</f>
        <v>#N/A</v>
      </c>
      <c r="E3" s="348"/>
      <c r="F3" s="264"/>
      <c r="G3" s="265"/>
      <c r="H3" s="262"/>
      <c r="N3" s="122">
        <v>51</v>
      </c>
      <c r="O3" s="16">
        <v>3</v>
      </c>
    </row>
    <row r="4" spans="1:122" ht="15" thickBot="1" x14ac:dyDescent="0.35">
      <c r="B4" s="304" t="s">
        <v>222</v>
      </c>
      <c r="C4" s="305"/>
      <c r="D4" s="266"/>
      <c r="E4" s="266"/>
      <c r="F4" s="267"/>
      <c r="G4" s="268"/>
      <c r="H4" s="262"/>
      <c r="I4" s="1"/>
      <c r="M4" s="16" t="s">
        <v>117</v>
      </c>
      <c r="N4" s="122">
        <v>52</v>
      </c>
      <c r="O4" s="16">
        <v>4</v>
      </c>
    </row>
    <row r="5" spans="1:122" ht="37.5" customHeight="1" x14ac:dyDescent="0.3">
      <c r="A5" s="245" t="s">
        <v>143</v>
      </c>
      <c r="B5" s="172" t="s">
        <v>32</v>
      </c>
      <c r="C5" s="172" t="s">
        <v>43</v>
      </c>
      <c r="D5" s="269" t="s">
        <v>1</v>
      </c>
      <c r="E5" s="269">
        <v>2022</v>
      </c>
      <c r="F5" s="270">
        <v>2023</v>
      </c>
      <c r="G5" s="271" t="s">
        <v>255</v>
      </c>
      <c r="H5" s="272" t="s">
        <v>106</v>
      </c>
      <c r="I5" s="257" t="s">
        <v>2</v>
      </c>
      <c r="M5" s="16" t="s">
        <v>169</v>
      </c>
    </row>
    <row r="6" spans="1:122" ht="22.5" customHeight="1" x14ac:dyDescent="0.3">
      <c r="A6" s="171"/>
      <c r="B6" s="322" t="s">
        <v>42</v>
      </c>
      <c r="C6" s="323"/>
      <c r="D6" s="324"/>
      <c r="E6" s="325"/>
      <c r="F6" s="326"/>
      <c r="G6" s="318"/>
      <c r="H6" s="15"/>
      <c r="I6" s="44"/>
      <c r="M6" s="16" t="s">
        <v>157</v>
      </c>
    </row>
    <row r="7" spans="1:122" s="16" customFormat="1" ht="63.75" customHeight="1" x14ac:dyDescent="0.3">
      <c r="A7" s="375">
        <v>333</v>
      </c>
      <c r="B7" s="245" t="s">
        <v>24</v>
      </c>
      <c r="C7" s="245" t="s">
        <v>44</v>
      </c>
      <c r="D7" s="254" t="s">
        <v>223</v>
      </c>
      <c r="E7" s="244" t="e">
        <f>INDEX('PY1 Data(H)'!$A$1:$CX$258,MATCH('Unit Data from Audit Worksheet'!$A7,'PY1 Data(H)'!$A$1:$A$258,0),MATCH('Unit Data from Audit Worksheet'!$D$2,'PY1 Data(H)'!$A$1:$CX$1,0))</f>
        <v>#N/A</v>
      </c>
      <c r="F7" s="121">
        <v>0</v>
      </c>
      <c r="G7" s="449">
        <f>IF(F7&lt;0,"Note: Number is normally positive.",)</f>
        <v>0</v>
      </c>
      <c r="H7" s="275"/>
      <c r="I7" s="524"/>
      <c r="J7" s="185"/>
      <c r="K7" s="371"/>
      <c r="L7"/>
      <c r="M7" s="16" t="s">
        <v>170</v>
      </c>
      <c r="N7" s="122"/>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6" customFormat="1" ht="51" customHeight="1" x14ac:dyDescent="0.3">
      <c r="A8" s="58">
        <v>500</v>
      </c>
      <c r="B8" s="245" t="s">
        <v>19</v>
      </c>
      <c r="C8" s="245" t="s">
        <v>44</v>
      </c>
      <c r="D8" s="254" t="s">
        <v>224</v>
      </c>
      <c r="E8" s="244" t="e">
        <f>INDEX('PY1 Data(H)'!$A$1:$CX$258,MATCH('Unit Data from Audit Worksheet'!$A8,'PY1 Data(H)'!$A$1:$A$258,0),MATCH('Unit Data from Audit Worksheet'!$D$2,'PY1 Data(H)'!$A$1:$CX$1,0))</f>
        <v>#N/A</v>
      </c>
      <c r="F8" s="121">
        <v>0</v>
      </c>
      <c r="G8" s="449">
        <f>IF(F8&lt;0,"Note: Number is normally positive.",)</f>
        <v>0</v>
      </c>
      <c r="H8" s="275"/>
      <c r="I8" s="525"/>
      <c r="J8" s="185"/>
      <c r="K8" s="371"/>
      <c r="L8"/>
      <c r="M8" s="16" t="s">
        <v>171</v>
      </c>
      <c r="N8" s="122"/>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ht="51" customHeight="1" x14ac:dyDescent="0.3">
      <c r="A9" s="384">
        <v>385</v>
      </c>
      <c r="B9" s="3" t="s">
        <v>22</v>
      </c>
      <c r="C9" s="245" t="s">
        <v>44</v>
      </c>
      <c r="D9" s="57" t="s">
        <v>45</v>
      </c>
      <c r="E9" s="244" t="e">
        <f>INDEX('PY1 Data(H)'!$A$1:$CX$258,MATCH('Unit Data from Audit Worksheet'!$A9,'PY1 Data(H)'!$A$1:$A$258,0),MATCH('Unit Data from Audit Worksheet'!$D$2,'PY1 Data(H)'!$A$1:$CX$1,0))-INDEX('PY1 Data(H)'!$A$1:$CX$258,MATCH('Unit Data from Audit Worksheet'!$A11,'PY1 Data(H)'!$A$1:$A$258,0),MATCH('Unit Data from Audit Worksheet'!$D$2,'PY1 Data(H)'!$A$1:$CX$1,0))</f>
        <v>#N/A</v>
      </c>
      <c r="F9" s="121">
        <v>0</v>
      </c>
      <c r="G9" s="449">
        <f>IF((F7+F8)&gt;F9,"Error: Please review Account numbers (333+500)&gt;385",)</f>
        <v>0</v>
      </c>
      <c r="H9" s="15"/>
      <c r="I9" s="525"/>
      <c r="J9" s="501"/>
      <c r="K9" s="371"/>
    </row>
    <row r="10" spans="1:122" s="16" customFormat="1" ht="90" customHeight="1" x14ac:dyDescent="0.3">
      <c r="A10" s="58">
        <v>575</v>
      </c>
      <c r="B10" s="245" t="s">
        <v>26</v>
      </c>
      <c r="C10" s="245" t="s">
        <v>44</v>
      </c>
      <c r="D10" s="306" t="s">
        <v>225</v>
      </c>
      <c r="E10" s="244" t="e">
        <f>INDEX('PY1 Data(H)'!$A$1:$CX$258,MATCH('Unit Data from Audit Worksheet'!$A10,'PY1 Data(H)'!$A$1:$A$258,0),MATCH('Unit Data from Audit Worksheet'!$D$2,'PY1 Data(H)'!$A$1:$CX$1,0))</f>
        <v>#N/A</v>
      </c>
      <c r="F10" s="121">
        <v>0</v>
      </c>
      <c r="G10" s="449">
        <f>IF(F10&lt;0,"Note: Number is normally positive.",)</f>
        <v>0</v>
      </c>
      <c r="H10" s="276"/>
      <c r="I10" s="526"/>
      <c r="J10" s="501"/>
      <c r="K10" s="371"/>
      <c r="L10"/>
      <c r="N10" s="122"/>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6" customFormat="1" ht="93.75" customHeight="1" x14ac:dyDescent="0.3">
      <c r="A11" s="58">
        <v>576</v>
      </c>
      <c r="B11" s="245" t="s">
        <v>26</v>
      </c>
      <c r="C11" s="245" t="s">
        <v>44</v>
      </c>
      <c r="D11" s="306" t="s">
        <v>226</v>
      </c>
      <c r="E11" s="244" t="e">
        <f>INDEX('PY1 Data(H)'!$A$1:$CX$258,MATCH('Unit Data from Audit Worksheet'!$A11,'PY1 Data(H)'!$A$1:$A$258,0),MATCH('Unit Data from Audit Worksheet'!$D$2,'PY1 Data(H)'!$A$1:$CX$1,0))</f>
        <v>#N/A</v>
      </c>
      <c r="F11" s="121">
        <v>0</v>
      </c>
      <c r="G11" s="449">
        <f>IF(F11&lt;0,"Error: Enter as positive.",)</f>
        <v>0</v>
      </c>
      <c r="H11" s="276"/>
      <c r="I11" s="526"/>
      <c r="J11" s="117"/>
      <c r="K11" s="371"/>
      <c r="L11"/>
      <c r="N11" s="122"/>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91.8" customHeight="1" x14ac:dyDescent="0.3">
      <c r="A12" s="385">
        <v>626</v>
      </c>
      <c r="B12" s="307" t="s">
        <v>175</v>
      </c>
      <c r="C12" s="307" t="s">
        <v>44</v>
      </c>
      <c r="D12" s="144" t="s">
        <v>227</v>
      </c>
      <c r="E12" s="244" t="e">
        <f>INDEX('PY1 Data(H)'!$A$1:$CX$258,MATCH('Unit Data from Audit Worksheet'!$A12,'PY1 Data(H)'!$A$1:$A$258,0),MATCH('Unit Data from Audit Worksheet'!$D$2,'PY1 Data(H)'!$A$1:$CX$1,0))-INDEX('PY1 Data(H)'!$A$1:$CX$258,MATCH('Unit Data from Audit Worksheet'!$A11,'PY1 Data(H)'!$A$1:$A$258,0),MATCH('Unit Data from Audit Worksheet'!$D$2,'PY1 Data(H)'!$A$1:$CX$1,0))</f>
        <v>#N/A</v>
      </c>
      <c r="F12" s="121">
        <v>0</v>
      </c>
      <c r="G12" s="449">
        <f>IF(F12&lt;0,"Error: Enter as positive.",)</f>
        <v>0</v>
      </c>
      <c r="H12" s="277"/>
      <c r="I12" s="527"/>
      <c r="J12" s="501"/>
      <c r="K12" s="371"/>
    </row>
    <row r="13" spans="1:122" ht="91.8" customHeight="1" x14ac:dyDescent="0.3">
      <c r="A13" s="125">
        <v>627</v>
      </c>
      <c r="B13" s="489" t="s">
        <v>133</v>
      </c>
      <c r="C13" s="307" t="s">
        <v>44</v>
      </c>
      <c r="D13" s="144" t="s">
        <v>228</v>
      </c>
      <c r="E13" s="244" t="e">
        <f>INDEX('PY1 Data(H)'!$A$1:$CX$258,MATCH('Unit Data from Audit Worksheet'!$A13,'PY1 Data(H)'!$A$1:$A$258,0),MATCH('Unit Data from Audit Worksheet'!$D$2,'PY1 Data(H)'!$A$1:$CX$1,0))</f>
        <v>#N/A</v>
      </c>
      <c r="F13" s="121">
        <v>0</v>
      </c>
      <c r="G13" s="449">
        <f>IF(F13&gt;F12,"Please review account numbers 627 &gt;626",)</f>
        <v>0</v>
      </c>
      <c r="H13" s="277"/>
      <c r="I13" s="527"/>
      <c r="J13" s="117"/>
      <c r="K13" s="371"/>
    </row>
    <row r="14" spans="1:122" ht="105" customHeight="1" x14ac:dyDescent="0.3">
      <c r="A14" s="125">
        <v>628</v>
      </c>
      <c r="B14" s="489" t="s">
        <v>133</v>
      </c>
      <c r="C14" s="307" t="s">
        <v>44</v>
      </c>
      <c r="D14" s="144" t="s">
        <v>229</v>
      </c>
      <c r="E14" s="244" t="e">
        <f>INDEX('PY1 Data(H)'!$A$1:$CX$258,MATCH('Unit Data from Audit Worksheet'!$A14,'PY1 Data(H)'!$A$1:$A$258,0),MATCH('Unit Data from Audit Worksheet'!$D$2,'PY1 Data(H)'!$A$1:$CX$1,0))</f>
        <v>#N/A</v>
      </c>
      <c r="F14" s="121">
        <v>0</v>
      </c>
      <c r="G14" s="449">
        <f>IF(F14&gt;F12,"Please review account numbers 628 &gt; 626",)</f>
        <v>0</v>
      </c>
      <c r="H14" s="277"/>
      <c r="I14" s="527"/>
      <c r="J14" s="117"/>
      <c r="K14" s="371"/>
    </row>
    <row r="15" spans="1:122" ht="95.25" customHeight="1" x14ac:dyDescent="0.3">
      <c r="A15" s="125">
        <v>629</v>
      </c>
      <c r="B15" s="489" t="s">
        <v>133</v>
      </c>
      <c r="C15" s="307" t="s">
        <v>44</v>
      </c>
      <c r="D15" s="144" t="s">
        <v>230</v>
      </c>
      <c r="E15" s="244" t="e">
        <f>INDEX('PY1 Data(H)'!$A$1:$CX$258,MATCH('Unit Data from Audit Worksheet'!$A15,'PY1 Data(H)'!$A$1:$A$258,0),MATCH('Unit Data from Audit Worksheet'!$D$2,'PY1 Data(H)'!$A$1:$CX$1,0))</f>
        <v>#N/A</v>
      </c>
      <c r="F15" s="121">
        <v>0</v>
      </c>
      <c r="G15" s="449">
        <f>IF(F15&gt;F12,"Please review account numbers 629 &gt; 626",)</f>
        <v>0</v>
      </c>
      <c r="H15" s="277"/>
      <c r="I15" s="527"/>
      <c r="J15" s="117"/>
      <c r="K15" s="371"/>
    </row>
    <row r="16" spans="1:122" ht="69" customHeight="1" x14ac:dyDescent="0.3">
      <c r="A16" s="125">
        <v>630</v>
      </c>
      <c r="B16" s="489" t="s">
        <v>133</v>
      </c>
      <c r="C16" s="307" t="s">
        <v>44</v>
      </c>
      <c r="D16" s="144" t="s">
        <v>166</v>
      </c>
      <c r="E16" s="244" t="e">
        <f>INDEX('PY1 Data(H)'!$A$1:$CX$258,MATCH('Unit Data from Audit Worksheet'!$A16,'PY1 Data(H)'!$A$1:$A$258,0),MATCH('Unit Data from Audit Worksheet'!$D$2,'PY1 Data(H)'!$A$1:$CX$1,0))</f>
        <v>#N/A</v>
      </c>
      <c r="F16" s="121">
        <v>0</v>
      </c>
      <c r="G16" s="449">
        <f>IF(F16&gt;F12,"Please review account numbers 630 &gt; 626",)</f>
        <v>0</v>
      </c>
      <c r="H16" s="277"/>
      <c r="I16" s="527"/>
      <c r="J16" s="117"/>
      <c r="K16" s="371"/>
    </row>
    <row r="17" spans="1:11" ht="95.25" customHeight="1" x14ac:dyDescent="0.3">
      <c r="A17" s="125">
        <v>631</v>
      </c>
      <c r="B17" s="489" t="s">
        <v>133</v>
      </c>
      <c r="C17" s="307" t="s">
        <v>44</v>
      </c>
      <c r="D17" s="144" t="s">
        <v>231</v>
      </c>
      <c r="E17" s="244" t="e">
        <f>INDEX('PY1 Data(H)'!$A$1:$CX$258,MATCH('Unit Data from Audit Worksheet'!$A17,'PY1 Data(H)'!$A$1:$A$258,0),MATCH('Unit Data from Audit Worksheet'!$D$2,'PY1 Data(H)'!$A$1:$CX$1,0))</f>
        <v>#N/A</v>
      </c>
      <c r="F17" s="121">
        <v>0</v>
      </c>
      <c r="G17" s="449">
        <f>IF(F17&gt;F12,"Please review account numbers 631 &gt; 626",)</f>
        <v>0</v>
      </c>
      <c r="H17" s="277"/>
      <c r="I17" s="527"/>
      <c r="J17" s="117"/>
      <c r="K17" s="371"/>
    </row>
    <row r="18" spans="1:11" ht="55.5" customHeight="1" x14ac:dyDescent="0.3">
      <c r="A18" s="384">
        <v>338</v>
      </c>
      <c r="B18" s="3" t="s">
        <v>20</v>
      </c>
      <c r="C18" s="245" t="s">
        <v>44</v>
      </c>
      <c r="D18" s="57" t="s">
        <v>46</v>
      </c>
      <c r="E18" s="244" t="e">
        <f>INDEX('PY1 Data(H)'!$A$1:$CX$258,MATCH('Unit Data from Audit Worksheet'!$A18,'PY1 Data(H)'!$A$1:$A$258,0),MATCH('Unit Data from Audit Worksheet'!$D$2,'PY1 Data(H)'!$A$1:$CX$1,0))-INDEX('PY1 Data(H)'!$A$1:$CX$258,MATCH('Unit Data from Audit Worksheet'!$A11,'PY1 Data(H)'!$A$1:$A$258,0),MATCH('Unit Data from Audit Worksheet'!$D$2,'PY1 Data(H)'!$A$1:$CX$1,0))</f>
        <v>#N/A</v>
      </c>
      <c r="F18" s="121">
        <v>0</v>
      </c>
      <c r="G18" s="449" t="str">
        <f>IF(F12&gt;F18,"Error: Please review accts 626 &gt; 338","")</f>
        <v/>
      </c>
      <c r="H18" s="15"/>
      <c r="I18" s="525"/>
      <c r="J18" s="501"/>
      <c r="K18" s="371"/>
    </row>
    <row r="19" spans="1:11" ht="89.25" customHeight="1" x14ac:dyDescent="0.3">
      <c r="A19" s="58">
        <v>335</v>
      </c>
      <c r="B19" s="3" t="s">
        <v>20</v>
      </c>
      <c r="C19" s="245" t="s">
        <v>44</v>
      </c>
      <c r="D19" s="254" t="s">
        <v>232</v>
      </c>
      <c r="E19" s="244" t="e">
        <f>INDEX('PY1 Data(H)'!$A$1:$CX$258,MATCH('Unit Data from Audit Worksheet'!$A19,'PY1 Data(H)'!$A$1:$A$258,0),MATCH('Unit Data from Audit Worksheet'!$D$2,'PY1 Data(H)'!$A$1:$CX$1,0))</f>
        <v>#N/A</v>
      </c>
      <c r="F19" s="121">
        <v>0</v>
      </c>
      <c r="G19" s="449">
        <f>IF(F19&lt;0,"Error: Enter as positive.",)</f>
        <v>0</v>
      </c>
      <c r="H19" s="15"/>
      <c r="I19" s="528"/>
      <c r="J19" s="117"/>
      <c r="K19" s="371"/>
    </row>
    <row r="20" spans="1:11" ht="48.75" customHeight="1" x14ac:dyDescent="0.3">
      <c r="A20" s="58">
        <v>252</v>
      </c>
      <c r="B20" s="3" t="s">
        <v>20</v>
      </c>
      <c r="C20" s="245" t="s">
        <v>44</v>
      </c>
      <c r="D20" s="57" t="s">
        <v>47</v>
      </c>
      <c r="E20" s="244" t="e">
        <f>INDEX('PY1 Data(H)'!$A$1:$CX$258,MATCH('Unit Data from Audit Worksheet'!$A20,'PY1 Data(H)'!$A$1:$A$258,0),MATCH('Unit Data from Audit Worksheet'!$D$2,'PY1 Data(H)'!$A$1:$CX$1,0))</f>
        <v>#N/A</v>
      </c>
      <c r="F20" s="121">
        <v>0</v>
      </c>
      <c r="G20" s="278"/>
      <c r="H20" s="15"/>
      <c r="I20" s="529"/>
      <c r="J20" s="501"/>
      <c r="K20" s="371"/>
    </row>
    <row r="21" spans="1:11" ht="43.2" x14ac:dyDescent="0.3">
      <c r="A21" s="58">
        <v>253</v>
      </c>
      <c r="B21" s="3" t="s">
        <v>20</v>
      </c>
      <c r="C21" s="245" t="s">
        <v>44</v>
      </c>
      <c r="D21" s="57" t="s">
        <v>48</v>
      </c>
      <c r="E21" s="244" t="e">
        <f>INDEX('PY1 Data(H)'!$A$1:$CX$258,MATCH('Unit Data from Audit Worksheet'!$A21,'PY1 Data(H)'!$A$1:$A$258,0),MATCH('Unit Data from Audit Worksheet'!$D$2,'PY1 Data(H)'!$A$1:$CX$1,0))</f>
        <v>#N/A</v>
      </c>
      <c r="F21" s="121">
        <v>0</v>
      </c>
      <c r="G21" s="449"/>
      <c r="H21" s="15"/>
      <c r="I21" s="529"/>
      <c r="J21" s="501"/>
      <c r="K21" s="371"/>
    </row>
    <row r="22" spans="1:11" ht="59.4" customHeight="1" x14ac:dyDescent="0.3">
      <c r="A22" s="58">
        <v>254</v>
      </c>
      <c r="B22" s="3" t="s">
        <v>20</v>
      </c>
      <c r="C22" s="245" t="s">
        <v>44</v>
      </c>
      <c r="D22" s="57" t="s">
        <v>233</v>
      </c>
      <c r="E22" s="244" t="e">
        <f>INDEX('PY1 Data(H)'!$A$1:$CX$258,MATCH('Unit Data from Audit Worksheet'!$A22,'PY1 Data(H)'!$A$1:$A$258,0),MATCH('Unit Data from Audit Worksheet'!$D$2,'PY1 Data(H)'!$A$1:$CX$1,0))</f>
        <v>#N/A</v>
      </c>
      <c r="F22" s="121">
        <v>0</v>
      </c>
      <c r="G22" s="449">
        <f>IF(H22=0,,"Error: Total assets and deferred outflows less total liabilities and deferred inflows do not equal total net position. Account numbers  385-338-252-253-254 = 0.  The amount the formula is off is located in the cell to the right")</f>
        <v>0</v>
      </c>
      <c r="H22" s="276">
        <f>F9-F18-F20-F21-F22</f>
        <v>0</v>
      </c>
      <c r="I22" s="524"/>
      <c r="J22" s="501"/>
      <c r="K22" s="371"/>
    </row>
    <row r="23" spans="1:11" ht="21.75" customHeight="1" x14ac:dyDescent="0.3">
      <c r="A23" s="58"/>
      <c r="B23" s="313" t="s">
        <v>49</v>
      </c>
      <c r="C23" s="314"/>
      <c r="D23" s="315"/>
      <c r="E23" s="316"/>
      <c r="F23" s="327"/>
      <c r="G23" s="328"/>
      <c r="H23" s="15"/>
      <c r="I23" s="529"/>
      <c r="J23" s="117"/>
      <c r="K23" s="371"/>
    </row>
    <row r="24" spans="1:11" ht="59.25" customHeight="1" x14ac:dyDescent="0.3">
      <c r="A24" s="58">
        <v>502</v>
      </c>
      <c r="B24" s="3" t="s">
        <v>19</v>
      </c>
      <c r="C24" s="245" t="s">
        <v>51</v>
      </c>
      <c r="D24" s="254" t="s">
        <v>234</v>
      </c>
      <c r="E24" s="244" t="e">
        <f>INDEX('PY1 Data(H)'!$A$1:$CX$258,MATCH('Unit Data from Audit Worksheet'!$A24,'PY1 Data(H)'!$A$1:$A$258,0),MATCH('Unit Data from Audit Worksheet'!$D$2,'PY1 Data(H)'!$A$1:$CX$1,0))</f>
        <v>#N/A</v>
      </c>
      <c r="F24" s="121">
        <v>0</v>
      </c>
      <c r="G24" s="449">
        <f>IF(F24&lt;0,"Note: Number is normally positive.",)</f>
        <v>0</v>
      </c>
      <c r="H24" s="15"/>
      <c r="I24" s="529"/>
      <c r="J24" s="501"/>
      <c r="K24" s="371"/>
    </row>
    <row r="25" spans="1:11" ht="59.25" customHeight="1" x14ac:dyDescent="0.3">
      <c r="A25" s="58">
        <v>503</v>
      </c>
      <c r="B25" s="3" t="s">
        <v>19</v>
      </c>
      <c r="C25" s="245" t="s">
        <v>51</v>
      </c>
      <c r="D25" s="57" t="s">
        <v>50</v>
      </c>
      <c r="E25" s="244" t="e">
        <f>INDEX('PY1 Data(H)'!$A$1:$CX$258,MATCH('Unit Data from Audit Worksheet'!$A25,'PY1 Data(H)'!$A$1:$A$258,0),MATCH('Unit Data from Audit Worksheet'!$D$2,'PY1 Data(H)'!$A$1:$CX$1,0))</f>
        <v>#N/A</v>
      </c>
      <c r="F25" s="450">
        <v>0</v>
      </c>
      <c r="G25" s="449">
        <f>IF(F25&lt;0,"Note: Number is normally positive.",)</f>
        <v>0</v>
      </c>
      <c r="H25" s="15"/>
      <c r="I25" s="524"/>
      <c r="J25" s="117"/>
      <c r="K25" s="371"/>
    </row>
    <row r="26" spans="1:11" ht="27" customHeight="1" x14ac:dyDescent="0.3">
      <c r="A26" s="58"/>
      <c r="B26" s="313" t="s">
        <v>52</v>
      </c>
      <c r="C26" s="314"/>
      <c r="D26" s="315"/>
      <c r="E26" s="316"/>
      <c r="F26" s="317"/>
      <c r="G26" s="318"/>
      <c r="H26" s="15"/>
      <c r="I26" s="529"/>
      <c r="J26" s="117"/>
      <c r="K26" s="371"/>
    </row>
    <row r="27" spans="1:11" ht="57.6" customHeight="1" x14ac:dyDescent="0.3">
      <c r="A27" s="58">
        <v>388</v>
      </c>
      <c r="B27" s="3" t="s">
        <v>22</v>
      </c>
      <c r="C27" s="3" t="s">
        <v>57</v>
      </c>
      <c r="D27" s="57" t="s">
        <v>53</v>
      </c>
      <c r="E27" s="244" t="e">
        <f>INDEX('PY1 Data(H)'!$A$1:$CX$258,MATCH('Unit Data from Audit Worksheet'!$A27,'PY1 Data(H)'!$A$1:$A$258,0),MATCH('Unit Data from Audit Worksheet'!$D$2,'PY1 Data(H)'!$A$1:$CX$1,0))</f>
        <v>#N/A</v>
      </c>
      <c r="F27" s="121">
        <v>0</v>
      </c>
      <c r="G27" s="449">
        <f t="shared" ref="G27:G33" si="0">IF(F27&lt;0,"Error: Enter as positive.",)</f>
        <v>0</v>
      </c>
      <c r="H27" s="15"/>
      <c r="I27" s="529"/>
      <c r="J27" s="501"/>
      <c r="K27" s="371"/>
    </row>
    <row r="28" spans="1:11" ht="57.6" customHeight="1" x14ac:dyDescent="0.3">
      <c r="A28" s="58">
        <v>339</v>
      </c>
      <c r="B28" s="3" t="s">
        <v>20</v>
      </c>
      <c r="C28" s="3" t="s">
        <v>57</v>
      </c>
      <c r="D28" s="57" t="s">
        <v>54</v>
      </c>
      <c r="E28" s="244" t="e">
        <f>INDEX('PY1 Data(H)'!$A$1:$CX$258,MATCH('Unit Data from Audit Worksheet'!$A28,'PY1 Data(H)'!$A$1:$A$258,0),MATCH('Unit Data from Audit Worksheet'!$D$2,'PY1 Data(H)'!$A$1:$CX$1,0))</f>
        <v>#N/A</v>
      </c>
      <c r="F28" s="121">
        <v>0</v>
      </c>
      <c r="G28" s="449">
        <f t="shared" si="0"/>
        <v>0</v>
      </c>
      <c r="H28" s="15"/>
      <c r="I28" s="529"/>
      <c r="J28" s="501"/>
      <c r="K28" s="371"/>
    </row>
    <row r="29" spans="1:11" ht="57.6" customHeight="1" x14ac:dyDescent="0.3">
      <c r="A29" s="58">
        <v>504</v>
      </c>
      <c r="B29" s="3" t="s">
        <v>20</v>
      </c>
      <c r="C29" s="3" t="s">
        <v>57</v>
      </c>
      <c r="D29" s="57" t="s">
        <v>55</v>
      </c>
      <c r="E29" s="244" t="e">
        <f>INDEX('PY1 Data(H)'!$A$1:$CX$258,MATCH('Unit Data from Audit Worksheet'!$A29,'PY1 Data(H)'!$A$1:$A$258,0),MATCH('Unit Data from Audit Worksheet'!$D$2,'PY1 Data(H)'!$A$1:$CX$1,0))</f>
        <v>#N/A</v>
      </c>
      <c r="F29" s="121">
        <v>0</v>
      </c>
      <c r="G29" s="449">
        <f t="shared" si="0"/>
        <v>0</v>
      </c>
      <c r="H29" s="15"/>
      <c r="I29" s="529"/>
      <c r="J29" s="501"/>
      <c r="K29" s="371"/>
    </row>
    <row r="30" spans="1:11" ht="57.6" customHeight="1" x14ac:dyDescent="0.3">
      <c r="A30" s="58">
        <v>505</v>
      </c>
      <c r="B30" s="3" t="s">
        <v>20</v>
      </c>
      <c r="C30" s="3" t="s">
        <v>57</v>
      </c>
      <c r="D30" s="249" t="s">
        <v>56</v>
      </c>
      <c r="E30" s="244" t="e">
        <f>INDEX('PY1 Data(H)'!$A$1:$CX$258,MATCH('Unit Data from Audit Worksheet'!$A30,'PY1 Data(H)'!$A$1:$A$258,0),MATCH('Unit Data from Audit Worksheet'!$D$2,'PY1 Data(H)'!$A$1:$CX$1,0))</f>
        <v>#N/A</v>
      </c>
      <c r="F30" s="121">
        <v>0</v>
      </c>
      <c r="G30" s="449">
        <f t="shared" si="0"/>
        <v>0</v>
      </c>
      <c r="H30" s="15"/>
      <c r="I30" s="529"/>
      <c r="J30" s="501"/>
      <c r="K30" s="371"/>
    </row>
    <row r="31" spans="1:11" ht="72.599999999999994" customHeight="1" x14ac:dyDescent="0.3">
      <c r="A31" s="58">
        <v>341</v>
      </c>
      <c r="B31" s="3" t="s">
        <v>20</v>
      </c>
      <c r="C31" s="3" t="s">
        <v>57</v>
      </c>
      <c r="D31" s="254" t="s">
        <v>235</v>
      </c>
      <c r="E31" s="244" t="e">
        <f>INDEX('PY1 Data(H)'!$A$1:$CX$258,MATCH('Unit Data from Audit Worksheet'!$A31,'PY1 Data(H)'!$A$1:$A$258,0),MATCH('Unit Data from Audit Worksheet'!$D$2,'PY1 Data(H)'!$A$1:$CX$1,0))</f>
        <v>#N/A</v>
      </c>
      <c r="F31" s="121">
        <v>0</v>
      </c>
      <c r="G31" s="449">
        <f t="shared" si="0"/>
        <v>0</v>
      </c>
      <c r="H31" s="15"/>
      <c r="I31" s="529"/>
      <c r="J31" s="501"/>
      <c r="K31" s="371"/>
    </row>
    <row r="32" spans="1:11" ht="72.599999999999994" customHeight="1" x14ac:dyDescent="0.3">
      <c r="A32" s="58">
        <v>386</v>
      </c>
      <c r="B32" s="3" t="s">
        <v>20</v>
      </c>
      <c r="C32" s="3" t="s">
        <v>57</v>
      </c>
      <c r="D32" s="57" t="s">
        <v>236</v>
      </c>
      <c r="E32" s="244" t="e">
        <f>INDEX('PY1 Data(H)'!$A$1:$CX$258,MATCH('Unit Data from Audit Worksheet'!$A32,'PY1 Data(H)'!$A$1:$A$258,0),MATCH('Unit Data from Audit Worksheet'!$D$2,'PY1 Data(H)'!$A$1:$CX$1,0))</f>
        <v>#N/A</v>
      </c>
      <c r="F32" s="121">
        <v>0</v>
      </c>
      <c r="G32" s="449">
        <f t="shared" si="0"/>
        <v>0</v>
      </c>
      <c r="H32" s="15"/>
      <c r="I32" s="529"/>
      <c r="J32" s="117"/>
      <c r="K32" s="371"/>
    </row>
    <row r="33" spans="1:122" ht="72.599999999999994" customHeight="1" x14ac:dyDescent="0.3">
      <c r="A33" s="58">
        <v>387</v>
      </c>
      <c r="B33" s="3" t="s">
        <v>22</v>
      </c>
      <c r="C33" s="3" t="s">
        <v>57</v>
      </c>
      <c r="D33" s="57" t="s">
        <v>237</v>
      </c>
      <c r="E33" s="244" t="e">
        <f>INDEX('PY1 Data(H)'!$A$1:$CX$258,MATCH('Unit Data from Audit Worksheet'!$A33,'PY1 Data(H)'!$A$1:$A$258,0),MATCH('Unit Data from Audit Worksheet'!$D$2,'PY1 Data(H)'!$A$1:$CX$1,0))</f>
        <v>#N/A</v>
      </c>
      <c r="F33" s="121">
        <v>0</v>
      </c>
      <c r="G33" s="449">
        <f t="shared" si="0"/>
        <v>0</v>
      </c>
      <c r="H33" s="15"/>
      <c r="I33" s="529"/>
      <c r="J33" s="501"/>
      <c r="K33" s="371"/>
    </row>
    <row r="34" spans="1:122" ht="92.25" customHeight="1" x14ac:dyDescent="0.3">
      <c r="A34" s="58">
        <v>389</v>
      </c>
      <c r="B34" s="3" t="s">
        <v>22</v>
      </c>
      <c r="C34" s="3" t="s">
        <v>57</v>
      </c>
      <c r="D34" s="254" t="s">
        <v>238</v>
      </c>
      <c r="E34" s="244" t="e">
        <f>INDEX('PY1 Data(H)'!$A$1:$CX$258,MATCH('Unit Data from Audit Worksheet'!$A34,'PY1 Data(H)'!$A$1:$A$258,0),MATCH('Unit Data from Audit Worksheet'!$D$2,'PY1 Data(H)'!$A$1:$CX$1,0))</f>
        <v>#N/A</v>
      </c>
      <c r="F34" s="121">
        <v>0</v>
      </c>
      <c r="G34" s="449"/>
      <c r="H34" s="15"/>
      <c r="I34" s="524"/>
      <c r="J34" s="117"/>
      <c r="K34" s="371"/>
    </row>
    <row r="35" spans="1:122" ht="138" customHeight="1" x14ac:dyDescent="0.3">
      <c r="A35" s="58">
        <v>255</v>
      </c>
      <c r="B35" s="3" t="s">
        <v>20</v>
      </c>
      <c r="C35" s="3" t="s">
        <v>57</v>
      </c>
      <c r="D35" s="254" t="s">
        <v>239</v>
      </c>
      <c r="E35" s="244" t="e">
        <f>INDEX('PY1 Data(H)'!$A$1:$CX$258,MATCH('Unit Data from Audit Worksheet'!$A35,'PY1 Data(H)'!$A$1:$A$258,0),MATCH('Unit Data from Audit Worksheet'!$D$2,'PY1 Data(H)'!$A$1:$CX$1,0))</f>
        <v>#N/A</v>
      </c>
      <c r="F35" s="121">
        <v>0</v>
      </c>
      <c r="G35" s="449">
        <f>IF(H35=0,,"Error: Total revenues less total expenses do not equal total change in net position. Account numbers 339+504+505+341+386-387+389-388-255 = 0  The amount the formula is off is located in the cell to the right")</f>
        <v>0</v>
      </c>
      <c r="H35" s="451">
        <f>F28+F29+F30+F31+F32-F33+F34-F27-F35</f>
        <v>0</v>
      </c>
      <c r="I35" s="530"/>
      <c r="J35" s="501"/>
      <c r="K35" s="371"/>
    </row>
    <row r="36" spans="1:122" ht="138" customHeight="1" x14ac:dyDescent="0.3">
      <c r="A36" s="58">
        <v>376</v>
      </c>
      <c r="B36" s="3" t="s">
        <v>20</v>
      </c>
      <c r="C36" s="3" t="s">
        <v>57</v>
      </c>
      <c r="D36" s="254" t="s">
        <v>240</v>
      </c>
      <c r="E36" s="244" t="e">
        <f>INDEX('PY1 Data(H)'!$A$1:$CX$258,MATCH('Unit Data from Audit Worksheet'!$A36,'PY1 Data(H)'!$A$1:$A$258,0),MATCH('Unit Data from Audit Worksheet'!$D$2,'PY1 Data(H)'!$A$1:$CX$1,0))</f>
        <v>#N/A</v>
      </c>
      <c r="F36" s="119">
        <v>0</v>
      </c>
      <c r="G36" s="453" t="e">
        <f>IF(H36=0,,"Error: Beginning Balance does not agree with our records.  Account numbers  252+253+254-255-376-(Prior Year 252+253+254)=0  The amount the formula is off is located in the cell to the right")</f>
        <v>#N/A</v>
      </c>
      <c r="H36" s="454" t="e">
        <f>F20+F21+F22-F35-F36-(E20+E21+E22)</f>
        <v>#N/A</v>
      </c>
      <c r="I36" s="532" t="e">
        <f>IF(H36=0," ","If the out of balance is because prior years data is not populated in cells E20,E21,E22, disregard the error message.  Do not include prior year's ending balances in cell F36")</f>
        <v>#N/A</v>
      </c>
      <c r="J36" s="381"/>
      <c r="K36" s="371"/>
    </row>
    <row r="37" spans="1:122" ht="25.5" customHeight="1" x14ac:dyDescent="0.3">
      <c r="A37" s="58"/>
      <c r="B37" s="313" t="s">
        <v>118</v>
      </c>
      <c r="C37" s="314"/>
      <c r="D37" s="315"/>
      <c r="E37" s="316"/>
      <c r="F37" s="317"/>
      <c r="G37" s="318"/>
      <c r="H37" s="15"/>
      <c r="I37" s="529"/>
      <c r="J37" s="117"/>
      <c r="K37" s="371"/>
    </row>
    <row r="38" spans="1:122" s="16" customFormat="1" ht="86.25" customHeight="1" x14ac:dyDescent="0.3">
      <c r="A38" s="58">
        <v>592</v>
      </c>
      <c r="B38" s="245" t="s">
        <v>21</v>
      </c>
      <c r="C38" s="245" t="s">
        <v>120</v>
      </c>
      <c r="D38" s="254" t="s">
        <v>241</v>
      </c>
      <c r="E38" s="244" t="e">
        <f>INDEX('PY1 Data(H)'!$A$1:$CX$258,MATCH('Unit Data from Audit Worksheet'!$A38,'PY1 Data(H)'!$A$1:$A$258,0),MATCH('Unit Data from Audit Worksheet'!$D$2,'PY1 Data(H)'!$A$1:$CX$1,0))</f>
        <v>#N/A</v>
      </c>
      <c r="F38" s="121">
        <v>0</v>
      </c>
      <c r="G38" s="449"/>
      <c r="H38" s="275"/>
      <c r="I38" s="524"/>
      <c r="J38" s="501"/>
      <c r="K38" s="371"/>
      <c r="L38"/>
      <c r="N38" s="122"/>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row>
    <row r="39" spans="1:122" s="16" customFormat="1" ht="71.25" customHeight="1" x14ac:dyDescent="0.3">
      <c r="A39" s="58">
        <v>591</v>
      </c>
      <c r="B39" s="245" t="s">
        <v>21</v>
      </c>
      <c r="C39" s="245" t="s">
        <v>120</v>
      </c>
      <c r="D39" s="57" t="s">
        <v>121</v>
      </c>
      <c r="E39" s="244" t="e">
        <f>INDEX('PY1 Data(H)'!$A$1:$CX$258,MATCH('Unit Data from Audit Worksheet'!$A39,'PY1 Data(H)'!$A$1:$A$258,0),MATCH('Unit Data from Audit Worksheet'!$D$2,'PY1 Data(H)'!$A$1:$CX$1,0))</f>
        <v>#N/A</v>
      </c>
      <c r="F39" s="121">
        <v>0</v>
      </c>
      <c r="G39" s="449">
        <f>IF(F39&lt;0,"Error: Enter as positive.",)</f>
        <v>0</v>
      </c>
      <c r="H39" s="275"/>
      <c r="I39" s="524"/>
      <c r="J39" s="501"/>
      <c r="K39" s="371"/>
      <c r="L39"/>
      <c r="N39" s="122"/>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row>
    <row r="40" spans="1:122" ht="27" customHeight="1" x14ac:dyDescent="0.3">
      <c r="A40" s="58"/>
      <c r="B40" s="313" t="s">
        <v>58</v>
      </c>
      <c r="C40" s="314"/>
      <c r="D40" s="319"/>
      <c r="E40" s="316"/>
      <c r="F40" s="320"/>
      <c r="G40" s="321"/>
      <c r="H40" s="15"/>
      <c r="I40" s="529"/>
      <c r="J40" s="117"/>
      <c r="K40" s="371"/>
    </row>
    <row r="41" spans="1:122" s="16" customFormat="1" ht="55.5" customHeight="1" x14ac:dyDescent="0.3">
      <c r="A41" s="58">
        <v>506</v>
      </c>
      <c r="B41" s="245" t="s">
        <v>19</v>
      </c>
      <c r="C41" s="245" t="s">
        <v>62</v>
      </c>
      <c r="D41" s="57" t="s">
        <v>242</v>
      </c>
      <c r="E41" s="244" t="e">
        <f>INDEX('PY1 Data(H)'!$A$1:$CX$258,MATCH('Unit Data from Audit Worksheet'!$A41,'PY1 Data(H)'!$A$1:$A$258,0),MATCH('Unit Data from Audit Worksheet'!$D$2,'PY1 Data(H)'!$A$1:$CX$1,0))</f>
        <v>#N/A</v>
      </c>
      <c r="F41" s="121">
        <v>0</v>
      </c>
      <c r="G41" s="449">
        <f>IF(F41&lt;0,"Note: Number is normally positive.",)</f>
        <v>0</v>
      </c>
      <c r="H41" s="275"/>
      <c r="I41" s="529"/>
      <c r="J41" s="501"/>
      <c r="K41" s="371"/>
      <c r="L41"/>
      <c r="N41" s="122"/>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row>
    <row r="42" spans="1:122" s="16" customFormat="1" ht="45.75" customHeight="1" x14ac:dyDescent="0.3">
      <c r="A42" s="58">
        <v>536</v>
      </c>
      <c r="B42" s="245" t="s">
        <v>19</v>
      </c>
      <c r="C42" s="245" t="s">
        <v>62</v>
      </c>
      <c r="D42" s="57" t="s">
        <v>59</v>
      </c>
      <c r="E42" s="244" t="e">
        <f>INDEX('PY1 Data(H)'!$A$1:$CX$258,MATCH('Unit Data from Audit Worksheet'!$A42,'PY1 Data(H)'!$A$1:$A$258,0),MATCH('Unit Data from Audit Worksheet'!$D$2,'PY1 Data(H)'!$A$1:$CX$1,0))</f>
        <v>#N/A</v>
      </c>
      <c r="F42" s="121">
        <v>0</v>
      </c>
      <c r="G42" s="449">
        <f>IF(F42&lt;0,"Note: Number is normally positive.",)</f>
        <v>0</v>
      </c>
      <c r="H42" s="275"/>
      <c r="I42" s="524"/>
      <c r="J42" s="117"/>
      <c r="K42" s="371"/>
      <c r="L42"/>
      <c r="N42" s="12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row>
    <row r="43" spans="1:122" s="16" customFormat="1" ht="51.75" customHeight="1" x14ac:dyDescent="0.3">
      <c r="A43" s="58">
        <v>586</v>
      </c>
      <c r="B43" s="245" t="s">
        <v>21</v>
      </c>
      <c r="C43" s="245" t="s">
        <v>62</v>
      </c>
      <c r="D43" s="248" t="s">
        <v>111</v>
      </c>
      <c r="E43" s="244" t="e">
        <f>INDEX('PY1 Data(H)'!$A$1:$CX$258,MATCH('Unit Data from Audit Worksheet'!$A43,'PY1 Data(H)'!$A$1:$A$258,0),MATCH('Unit Data from Audit Worksheet'!$D$2,'PY1 Data(H)'!$A$1:$CX$1,0))</f>
        <v>#N/A</v>
      </c>
      <c r="F43" s="121">
        <v>0</v>
      </c>
      <c r="G43" s="449">
        <f>IF(F43&lt;0,"Note: Number is normally positive.",)</f>
        <v>0</v>
      </c>
      <c r="H43" s="275"/>
      <c r="I43" s="524"/>
      <c r="J43" s="117"/>
      <c r="K43" s="371"/>
      <c r="L43"/>
      <c r="N43" s="122"/>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row>
    <row r="44" spans="1:122" ht="37.5" customHeight="1" x14ac:dyDescent="0.3">
      <c r="A44" s="58">
        <v>379</v>
      </c>
      <c r="B44" s="245" t="s">
        <v>22</v>
      </c>
      <c r="C44" s="245" t="s">
        <v>62</v>
      </c>
      <c r="D44" s="57" t="s">
        <v>45</v>
      </c>
      <c r="E44" s="244" t="e">
        <f>INDEX('PY1 Data(H)'!$A$1:$CX$258,MATCH('Unit Data from Audit Worksheet'!$A44,'PY1 Data(H)'!$A$1:$A$258,0),MATCH('Unit Data from Audit Worksheet'!$D$2,'PY1 Data(H)'!$A$1:$CX$1,0))</f>
        <v>#N/A</v>
      </c>
      <c r="F44" s="121">
        <v>0</v>
      </c>
      <c r="G44" s="449">
        <f>IF((F41+F42)&gt;F44,"Error: Please review account numbers (506+536)&gt;379",)</f>
        <v>0</v>
      </c>
      <c r="H44" s="15"/>
      <c r="I44" s="529"/>
      <c r="J44" s="501"/>
      <c r="K44" s="371"/>
    </row>
    <row r="45" spans="1:122" ht="99.75" customHeight="1" x14ac:dyDescent="0.3">
      <c r="A45" s="58">
        <v>4</v>
      </c>
      <c r="B45" s="245" t="s">
        <v>19</v>
      </c>
      <c r="C45" s="245" t="s">
        <v>62</v>
      </c>
      <c r="D45" s="124" t="s">
        <v>243</v>
      </c>
      <c r="E45" s="244" t="e">
        <f>INDEX('PY1 Data(H)'!$A$1:$CX$258,MATCH('Unit Data from Audit Worksheet'!$A45,'PY1 Data(H)'!$A$1:$A$258,0),MATCH('Unit Data from Audit Worksheet'!$D$2,'PY1 Data(H)'!$A$1:$CX$1,0))</f>
        <v>#N/A</v>
      </c>
      <c r="F45" s="121">
        <v>0</v>
      </c>
      <c r="G45" s="449">
        <f t="shared" ref="G45:G49" si="1">IF(F45&lt;0,"Error: Enter as positive.",)</f>
        <v>0</v>
      </c>
      <c r="H45" s="15"/>
      <c r="I45" s="529"/>
      <c r="J45" s="501"/>
      <c r="K45" s="371"/>
    </row>
    <row r="46" spans="1:122" ht="112.2" customHeight="1" x14ac:dyDescent="0.3">
      <c r="A46" s="58">
        <v>5</v>
      </c>
      <c r="B46" s="245" t="s">
        <v>19</v>
      </c>
      <c r="C46" s="245" t="s">
        <v>62</v>
      </c>
      <c r="D46" s="142" t="s">
        <v>244</v>
      </c>
      <c r="E46" s="244" t="e">
        <f>INDEX('PY1 Data(H)'!$A$1:$CX$258,MATCH('Unit Data from Audit Worksheet'!$A46,'PY1 Data(H)'!$A$1:$A$258,0),MATCH('Unit Data from Audit Worksheet'!$D$2,'PY1 Data(H)'!$A$1:$CX$1,0))</f>
        <v>#N/A</v>
      </c>
      <c r="F46" s="121">
        <v>0</v>
      </c>
      <c r="G46" s="449">
        <f t="shared" si="1"/>
        <v>0</v>
      </c>
      <c r="H46" s="15"/>
      <c r="I46" s="524"/>
      <c r="J46" s="117"/>
      <c r="K46" s="371"/>
    </row>
    <row r="47" spans="1:122" ht="105" customHeight="1" x14ac:dyDescent="0.3">
      <c r="A47" s="58">
        <v>380</v>
      </c>
      <c r="B47" s="245" t="s">
        <v>22</v>
      </c>
      <c r="C47" s="245" t="s">
        <v>62</v>
      </c>
      <c r="D47" s="142" t="s">
        <v>245</v>
      </c>
      <c r="E47" s="244" t="e">
        <f>INDEX('PY1 Data(H)'!$A$1:$CX$258,MATCH('Unit Data from Audit Worksheet'!$A47,'PY1 Data(H)'!$A$1:$A$258,0),MATCH('Unit Data from Audit Worksheet'!$D$2,'PY1 Data(H)'!$A$1:$CX$1,0))</f>
        <v>#N/A</v>
      </c>
      <c r="F47" s="121">
        <v>0</v>
      </c>
      <c r="G47" s="449">
        <f t="shared" si="1"/>
        <v>0</v>
      </c>
      <c r="H47" s="15"/>
      <c r="I47" s="529"/>
      <c r="J47" s="117"/>
      <c r="K47" s="371"/>
    </row>
    <row r="48" spans="1:122" ht="65.400000000000006" customHeight="1" x14ac:dyDescent="0.3">
      <c r="A48" s="58">
        <v>391</v>
      </c>
      <c r="B48" s="245" t="s">
        <v>25</v>
      </c>
      <c r="C48" s="245" t="s">
        <v>62</v>
      </c>
      <c r="D48" s="57" t="s">
        <v>60</v>
      </c>
      <c r="E48" s="244" t="e">
        <f>INDEX('PY1 Data(H)'!$A$1:$CX$258,MATCH('Unit Data from Audit Worksheet'!$A48,'PY1 Data(H)'!$A$1:$A$258,0),MATCH('Unit Data from Audit Worksheet'!$D$2,'PY1 Data(H)'!$A$1:$CX$1,0))</f>
        <v>#N/A</v>
      </c>
      <c r="F48" s="121">
        <v>0</v>
      </c>
      <c r="G48" s="449">
        <f t="shared" si="1"/>
        <v>0</v>
      </c>
      <c r="H48" s="15"/>
      <c r="I48" s="529"/>
      <c r="J48" s="501"/>
      <c r="K48" s="371"/>
    </row>
    <row r="49" spans="1:122" ht="51.75" customHeight="1" x14ac:dyDescent="0.3">
      <c r="A49" s="58">
        <v>7</v>
      </c>
      <c r="B49" s="245" t="s">
        <v>25</v>
      </c>
      <c r="C49" s="245" t="s">
        <v>62</v>
      </c>
      <c r="D49" s="57" t="s">
        <v>61</v>
      </c>
      <c r="E49" s="244" t="e">
        <f>INDEX('PY1 Data(H)'!$A$1:$CX$258,MATCH('Unit Data from Audit Worksheet'!$A49,'PY1 Data(H)'!$A$1:$A$258,0),MATCH('Unit Data from Audit Worksheet'!$D$2,'PY1 Data(H)'!$A$1:$CX$1,0))</f>
        <v>#N/A</v>
      </c>
      <c r="F49" s="121">
        <v>0</v>
      </c>
      <c r="G49" s="449">
        <f t="shared" si="1"/>
        <v>0</v>
      </c>
      <c r="H49" s="15"/>
      <c r="I49" s="529"/>
      <c r="J49" s="117"/>
      <c r="K49" s="371"/>
    </row>
    <row r="50" spans="1:122" ht="78.75" customHeight="1" x14ac:dyDescent="0.3">
      <c r="A50" s="125">
        <v>645</v>
      </c>
      <c r="B50" s="245" t="s">
        <v>133</v>
      </c>
      <c r="C50" s="245" t="s">
        <v>62</v>
      </c>
      <c r="D50" s="397" t="s">
        <v>144</v>
      </c>
      <c r="E50" s="244" t="e">
        <f>INDEX('PY1 Data(H)'!$A$1:$CX$258,MATCH('Unit Data from Audit Worksheet'!$A50,'PY1 Data(H)'!$A$1:$A$258,0),MATCH('Unit Data from Audit Worksheet'!$D$2,'PY1 Data(H)'!$A$1:$CX$1,0))</f>
        <v>#N/A</v>
      </c>
      <c r="F50" s="121">
        <v>0</v>
      </c>
      <c r="G50" s="449"/>
      <c r="H50" s="275"/>
      <c r="I50" s="524"/>
      <c r="J50" s="117"/>
      <c r="K50" s="371"/>
    </row>
    <row r="51" spans="1:122" ht="78.75" customHeight="1" x14ac:dyDescent="0.3">
      <c r="A51" s="125">
        <v>646</v>
      </c>
      <c r="B51" s="245" t="s">
        <v>133</v>
      </c>
      <c r="C51" s="245" t="s">
        <v>62</v>
      </c>
      <c r="D51" s="124" t="s">
        <v>134</v>
      </c>
      <c r="E51" s="244" t="e">
        <f>INDEX('PY1 Data(H)'!$A$1:$CX$258,MATCH('Unit Data from Audit Worksheet'!$A51,'PY1 Data(H)'!$A$1:$A$258,0),MATCH('Unit Data from Audit Worksheet'!$D$2,'PY1 Data(H)'!$A$1:$CX$1,0))</f>
        <v>#N/A</v>
      </c>
      <c r="F51" s="121">
        <v>0</v>
      </c>
      <c r="G51" s="449">
        <f>IF(F51&lt;0,"Note: Number is normally positive.",)</f>
        <v>0</v>
      </c>
      <c r="H51" s="275"/>
      <c r="I51" s="524"/>
      <c r="J51" s="501"/>
      <c r="K51" s="371"/>
    </row>
    <row r="52" spans="1:122" ht="57.75" customHeight="1" x14ac:dyDescent="0.3">
      <c r="A52" s="58">
        <v>9</v>
      </c>
      <c r="B52" s="245" t="s">
        <v>22</v>
      </c>
      <c r="C52" s="245" t="s">
        <v>62</v>
      </c>
      <c r="D52" s="254" t="s">
        <v>246</v>
      </c>
      <c r="E52" s="244" t="e">
        <f>INDEX('PY1 Data(H)'!$A$1:$CX$258,MATCH('Unit Data from Audit Worksheet'!$A52,'PY1 Data(H)'!$A$1:$A$258,0),MATCH('Unit Data from Audit Worksheet'!$D$2,'PY1 Data(H)'!$A$1:$CX$1,0))</f>
        <v>#N/A</v>
      </c>
      <c r="F52" s="121">
        <v>0</v>
      </c>
      <c r="G52" s="449">
        <f>IF(F44-F45-F46-F47-F52=0,,"Error: Total assets less total liabilities do not equal total fund balance. Account numbers 379-4-5-380-9= 0  The amount of the formula is in the cell to the right")</f>
        <v>0</v>
      </c>
      <c r="H52" s="276">
        <f>F44-F45-F46-F47-F52</f>
        <v>0</v>
      </c>
      <c r="I52" s="529"/>
      <c r="J52" s="501"/>
      <c r="K52" s="371"/>
    </row>
    <row r="53" spans="1:122" s="16" customFormat="1" ht="63.75" customHeight="1" x14ac:dyDescent="0.3">
      <c r="A53" s="394">
        <v>1052</v>
      </c>
      <c r="B53" s="490" t="s">
        <v>201</v>
      </c>
      <c r="C53" s="490" t="s">
        <v>65</v>
      </c>
      <c r="D53" s="395" t="s">
        <v>552</v>
      </c>
      <c r="E53" s="396" t="s">
        <v>510</v>
      </c>
      <c r="F53" s="121">
        <v>0</v>
      </c>
      <c r="G53" s="449"/>
      <c r="H53" s="275"/>
      <c r="I53" s="524"/>
      <c r="K53" s="371"/>
      <c r="L53" s="117"/>
      <c r="N53" s="122"/>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row>
    <row r="54" spans="1:122" ht="30" customHeight="1" x14ac:dyDescent="0.3">
      <c r="A54" s="58"/>
      <c r="B54" s="313" t="s">
        <v>64</v>
      </c>
      <c r="C54" s="314"/>
      <c r="D54" s="315"/>
      <c r="E54" s="316"/>
      <c r="F54" s="317"/>
      <c r="G54" s="318"/>
      <c r="H54" s="15"/>
      <c r="I54" s="529"/>
      <c r="K54" s="371"/>
    </row>
    <row r="55" spans="1:122" ht="57.75" customHeight="1" x14ac:dyDescent="0.3">
      <c r="A55" s="58">
        <v>16</v>
      </c>
      <c r="B55" s="245" t="s">
        <v>23</v>
      </c>
      <c r="C55" s="245" t="s">
        <v>65</v>
      </c>
      <c r="D55" s="57" t="s">
        <v>63</v>
      </c>
      <c r="E55" s="244" t="e">
        <f>INDEX('PY1 Data(H)'!$A$1:$CX$258,MATCH('Unit Data from Audit Worksheet'!$A55,'PY1 Data(H)'!$A$1:$A$258,0),MATCH('Unit Data from Audit Worksheet'!$D$2,'PY1 Data(H)'!$A$1:$CX$1,0))</f>
        <v>#N/A</v>
      </c>
      <c r="F55" s="121">
        <v>0</v>
      </c>
      <c r="G55" s="449"/>
      <c r="H55" s="455"/>
      <c r="I55" s="530"/>
      <c r="J55" s="185"/>
      <c r="K55" s="371"/>
    </row>
    <row r="56" spans="1:122" ht="69.75" customHeight="1" x14ac:dyDescent="0.3">
      <c r="A56" s="58">
        <v>532</v>
      </c>
      <c r="B56" s="245" t="s">
        <v>19</v>
      </c>
      <c r="C56" s="245" t="s">
        <v>65</v>
      </c>
      <c r="D56" s="251" t="s">
        <v>247</v>
      </c>
      <c r="E56" s="244" t="e">
        <f>INDEX('PY1 Data(H)'!$A$1:$CX$258,MATCH('Unit Data from Audit Worksheet'!$A56,'PY1 Data(H)'!$A$1:$A$258,0),MATCH('Unit Data from Audit Worksheet'!$D$2,'PY1 Data(H)'!$A$1:$CX$1,0))</f>
        <v>#N/A</v>
      </c>
      <c r="F56" s="121">
        <v>0</v>
      </c>
      <c r="G56" s="449">
        <f>IF(F56&lt;0,"Error: Enter as positive.",)</f>
        <v>0</v>
      </c>
      <c r="H56" s="455"/>
      <c r="I56" s="530"/>
      <c r="J56" s="501"/>
      <c r="K56" s="371"/>
    </row>
    <row r="57" spans="1:122" ht="54" customHeight="1" x14ac:dyDescent="0.3">
      <c r="A57" s="58">
        <v>17</v>
      </c>
      <c r="B57" s="245" t="s">
        <v>22</v>
      </c>
      <c r="C57" s="245" t="s">
        <v>65</v>
      </c>
      <c r="D57" s="57" t="s">
        <v>248</v>
      </c>
      <c r="E57" s="244" t="e">
        <f>INDEX('PY1 Data(H)'!$A$1:$CX$258,MATCH('Unit Data from Audit Worksheet'!$A57,'PY1 Data(H)'!$A$1:$A$258,0),MATCH('Unit Data from Audit Worksheet'!$D$2,'PY1 Data(H)'!$A$1:$CX$1,0))</f>
        <v>#N/A</v>
      </c>
      <c r="F57" s="121">
        <v>0</v>
      </c>
      <c r="G57" s="449"/>
      <c r="H57" s="455"/>
      <c r="I57" s="530"/>
      <c r="J57" s="117"/>
      <c r="K57" s="371"/>
    </row>
    <row r="58" spans="1:122" ht="58.5" customHeight="1" x14ac:dyDescent="0.3">
      <c r="A58" s="58">
        <v>20</v>
      </c>
      <c r="B58" s="245" t="s">
        <v>19</v>
      </c>
      <c r="C58" s="245" t="s">
        <v>65</v>
      </c>
      <c r="D58" s="57" t="s">
        <v>249</v>
      </c>
      <c r="E58" s="244" t="e">
        <f>INDEX('PY1 Data(H)'!$A$1:$CX$258,MATCH('Unit Data from Audit Worksheet'!$A58,'PY1 Data(H)'!$A$1:$A$258,0),MATCH('Unit Data from Audit Worksheet'!$D$2,'PY1 Data(H)'!$A$1:$CX$1,0))</f>
        <v>#N/A</v>
      </c>
      <c r="F58" s="121">
        <v>0</v>
      </c>
      <c r="G58" s="449">
        <f>IF(F58&lt;0,"Error: Enter as positive.",)</f>
        <v>0</v>
      </c>
      <c r="H58" s="455"/>
      <c r="I58" s="530"/>
      <c r="J58" s="117"/>
      <c r="K58" s="371"/>
    </row>
    <row r="59" spans="1:122" ht="54" customHeight="1" x14ac:dyDescent="0.3">
      <c r="A59" s="58">
        <v>533</v>
      </c>
      <c r="B59" s="245" t="s">
        <v>19</v>
      </c>
      <c r="C59" s="245" t="s">
        <v>65</v>
      </c>
      <c r="D59" s="251" t="s">
        <v>250</v>
      </c>
      <c r="E59" s="244" t="e">
        <f>INDEX('PY1 Data(H)'!$A$1:$CX$258,MATCH('Unit Data from Audit Worksheet'!$A59,'PY1 Data(H)'!$A$1:$A$258,0),MATCH('Unit Data from Audit Worksheet'!$D$2,'PY1 Data(H)'!$A$1:$CX$1,0))</f>
        <v>#N/A</v>
      </c>
      <c r="F59" s="121">
        <v>0</v>
      </c>
      <c r="G59" s="456"/>
      <c r="H59" s="455"/>
      <c r="I59" s="530"/>
      <c r="J59" s="117"/>
      <c r="K59" s="371"/>
    </row>
    <row r="60" spans="1:122" ht="138" customHeight="1" x14ac:dyDescent="0.3">
      <c r="A60" s="58">
        <v>23</v>
      </c>
      <c r="B60" s="245" t="s">
        <v>22</v>
      </c>
      <c r="C60" s="245" t="s">
        <v>65</v>
      </c>
      <c r="D60" s="254" t="s">
        <v>251</v>
      </c>
      <c r="E60" s="244" t="e">
        <f>INDEX('PY1 Data(H)'!$A$1:$CX$258,MATCH('Unit Data from Audit Worksheet'!$A60,'PY1 Data(H)'!$A$1:$A$258,0),MATCH('Unit Data from Audit Worksheet'!$D$2,'PY1 Data(H)'!$A$1:$CX$1,0))</f>
        <v>#N/A</v>
      </c>
      <c r="F60" s="121">
        <v>0</v>
      </c>
      <c r="G60" s="449">
        <f>IF(H60=0,,"Error: Total revenues less total expenditures do not equal total change in fund balance.  Account numbers 16-532+17-20+533+22+508-509-23=0  The amount of the formula is located in the cell to the right")</f>
        <v>0</v>
      </c>
      <c r="H60" s="451">
        <f>+F55-F56+F57-F58+F59-F60</f>
        <v>0</v>
      </c>
      <c r="I60" s="530"/>
      <c r="J60" s="501"/>
      <c r="K60" s="371"/>
    </row>
    <row r="61" spans="1:122" ht="138" customHeight="1" x14ac:dyDescent="0.3">
      <c r="A61" s="58">
        <v>507</v>
      </c>
      <c r="B61" s="245" t="s">
        <v>22</v>
      </c>
      <c r="C61" s="245" t="s">
        <v>65</v>
      </c>
      <c r="D61" s="254" t="s">
        <v>252</v>
      </c>
      <c r="E61" s="244" t="e">
        <f>INDEX('PY1 Data(H)'!$A$1:$CX$258,MATCH('Unit Data from Audit Worksheet'!$A61,'PY1 Data(H)'!$A$1:$A$258,0),MATCH('Unit Data from Audit Worksheet'!$D$2,'PY1 Data(H)'!$A$1:$CX$1,0))</f>
        <v>#N/A</v>
      </c>
      <c r="F61" s="121">
        <v>0</v>
      </c>
      <c r="G61" s="449" t="e">
        <f>IF(F52-F60-F61=E52,,"Error: Beginning Balance does not agree with our records.  (Acct# 9-23-507)= Prior Years Acct # 9 The amount of the formula is in the cell to the right")</f>
        <v>#N/A</v>
      </c>
      <c r="H61" s="451" t="e">
        <f>+F52-F60-F61-E52</f>
        <v>#N/A</v>
      </c>
      <c r="I61" s="532" t="e">
        <f>IF(H61=0," ","If the out of balance is because prior years data is not populated in cell E52, disregard the error message. Do not include prior year's ending balance in cell F61.")</f>
        <v>#N/A</v>
      </c>
      <c r="J61" s="117"/>
      <c r="K61" s="371"/>
    </row>
    <row r="62" spans="1:122" ht="90" customHeight="1" x14ac:dyDescent="0.3">
      <c r="A62" s="416">
        <v>546</v>
      </c>
      <c r="B62" s="245" t="s">
        <v>565</v>
      </c>
      <c r="C62" s="245" t="s">
        <v>566</v>
      </c>
      <c r="D62" s="417" t="s">
        <v>567</v>
      </c>
      <c r="E62" s="244" t="e">
        <f>INDEX('PY1 Data(H)'!$A$1:$CX$258,MATCH('Unit Data from Audit Worksheet'!$A62,'PY1 Data(H)'!$A$1:$A$258,0),MATCH('Unit Data from Audit Worksheet'!$D$2,'PY1 Data(H)'!$A$1:$CX$1,0))</f>
        <v>#N/A</v>
      </c>
      <c r="F62" s="121">
        <v>0</v>
      </c>
      <c r="G62" s="117"/>
      <c r="H62" s="407"/>
      <c r="I62" s="529"/>
      <c r="J62" s="381"/>
      <c r="K62" s="371"/>
      <c r="L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row>
    <row r="63" spans="1:122" ht="145.80000000000001" customHeight="1" x14ac:dyDescent="0.3">
      <c r="A63" s="416">
        <v>149</v>
      </c>
      <c r="B63" s="245" t="s">
        <v>565</v>
      </c>
      <c r="C63" s="245" t="s">
        <v>566</v>
      </c>
      <c r="D63" s="417" t="s">
        <v>568</v>
      </c>
      <c r="E63" s="244" t="e">
        <f>INDEX('PY1 Data(H)'!$A$1:$CX$258,MATCH('Unit Data from Audit Worksheet'!$A63,'PY1 Data(H)'!$A$1:$A$258,0),MATCH('Unit Data from Audit Worksheet'!$D$2,'PY1 Data(H)'!$A$1:$CX$1,0))</f>
        <v>#N/A</v>
      </c>
      <c r="F63" s="121">
        <v>0</v>
      </c>
      <c r="G63" s="117"/>
      <c r="H63" s="407"/>
      <c r="I63" s="529"/>
      <c r="J63" s="502"/>
      <c r="K63" s="371"/>
      <c r="L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row>
    <row r="64" spans="1:122" ht="100.8" customHeight="1" x14ac:dyDescent="0.3">
      <c r="A64" s="416">
        <v>150</v>
      </c>
      <c r="B64" s="245" t="s">
        <v>565</v>
      </c>
      <c r="C64" s="245" t="s">
        <v>566</v>
      </c>
      <c r="D64" s="417" t="s">
        <v>569</v>
      </c>
      <c r="E64" s="244" t="e">
        <f>INDEX('PY1 Data(H)'!$A$1:$CX$258,MATCH('Unit Data from Audit Worksheet'!$A64,'PY1 Data(H)'!$A$1:$A$258,0),MATCH('Unit Data from Audit Worksheet'!$D$2,'PY1 Data(H)'!$A$1:$CX$1,0))</f>
        <v>#N/A</v>
      </c>
      <c r="F64" s="121">
        <v>0</v>
      </c>
      <c r="G64" s="117"/>
      <c r="H64" s="407"/>
      <c r="I64" s="529"/>
      <c r="J64" s="501"/>
      <c r="K64" s="371"/>
      <c r="L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row>
    <row r="65" spans="1:1880" ht="82.5" customHeight="1" x14ac:dyDescent="0.3">
      <c r="A65" s="416">
        <v>587</v>
      </c>
      <c r="B65" s="245" t="s">
        <v>570</v>
      </c>
      <c r="C65" s="245" t="s">
        <v>571</v>
      </c>
      <c r="D65" s="417" t="s">
        <v>572</v>
      </c>
      <c r="E65" s="244" t="e">
        <f>INDEX('PY1 Data(H)'!$A$1:$CX$258,MATCH('Unit Data from Audit Worksheet'!$A65,'PY1 Data(H)'!$A$1:$A$258,0),MATCH('Unit Data from Audit Worksheet'!$D$2,'PY1 Data(H)'!$A$1:$CX$1,0))</f>
        <v>#N/A</v>
      </c>
      <c r="F65" s="121">
        <v>0</v>
      </c>
      <c r="G65" s="117"/>
      <c r="H65" s="407"/>
      <c r="I65" s="529"/>
      <c r="J65" s="117"/>
      <c r="K65" s="371"/>
      <c r="L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row>
    <row r="66" spans="1:1880" ht="82.5" customHeight="1" x14ac:dyDescent="0.3">
      <c r="A66" s="416">
        <v>588</v>
      </c>
      <c r="B66" s="245" t="s">
        <v>570</v>
      </c>
      <c r="C66" s="245" t="s">
        <v>571</v>
      </c>
      <c r="D66" s="417" t="s">
        <v>573</v>
      </c>
      <c r="E66" s="244" t="e">
        <f>INDEX('PY1 Data(H)'!$A$1:$CX$258,MATCH('Unit Data from Audit Worksheet'!$A66,'PY1 Data(H)'!$A$1:$A$258,0),MATCH('Unit Data from Audit Worksheet'!$D$2,'PY1 Data(H)'!$A$1:$CX$1,0))</f>
        <v>#N/A</v>
      </c>
      <c r="F66" s="121">
        <v>0</v>
      </c>
      <c r="G66" s="117"/>
      <c r="H66" s="407"/>
      <c r="I66" s="524"/>
      <c r="J66" s="117"/>
      <c r="K66" s="371"/>
      <c r="L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row>
    <row r="67" spans="1:1880" ht="109.2" customHeight="1" x14ac:dyDescent="0.3">
      <c r="A67" s="418">
        <v>31</v>
      </c>
      <c r="B67" s="245" t="s">
        <v>133</v>
      </c>
      <c r="C67" s="245" t="s">
        <v>553</v>
      </c>
      <c r="D67" s="419" t="s">
        <v>554</v>
      </c>
      <c r="E67" s="244" t="e">
        <f>INDEX('PY1 Data(H)'!$A$1:$CX$258,MATCH('Unit Data from Audit Worksheet'!$A67,'PY1 Data(H)'!$A$1:$A$258,0),MATCH('Unit Data from Audit Worksheet'!$D$2,'PY1 Data(H)'!$A$1:$CX$1,0))</f>
        <v>#N/A</v>
      </c>
      <c r="F67" s="120">
        <v>0</v>
      </c>
      <c r="G67" s="449">
        <f>IF(F67&lt;0,"Error: Enter as positive.",)</f>
        <v>0</v>
      </c>
      <c r="H67" s="407"/>
      <c r="I67" s="529"/>
      <c r="J67" s="501"/>
      <c r="K67" s="371"/>
      <c r="L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row>
    <row r="68" spans="1:1880" ht="25.2" customHeight="1" x14ac:dyDescent="0.3">
      <c r="A68" s="58"/>
      <c r="B68" s="312" t="s">
        <v>27</v>
      </c>
      <c r="C68" s="325"/>
      <c r="D68" s="312"/>
      <c r="E68" s="312"/>
      <c r="F68" s="332"/>
      <c r="G68" s="328"/>
      <c r="H68" s="15"/>
      <c r="I68" s="529"/>
      <c r="J68" s="117"/>
      <c r="K68" s="371"/>
    </row>
    <row r="69" spans="1:1880" s="16" customFormat="1" ht="106.5" customHeight="1" x14ac:dyDescent="0.3">
      <c r="A69" s="58">
        <v>512</v>
      </c>
      <c r="B69" s="245"/>
      <c r="C69" s="245" t="s">
        <v>66</v>
      </c>
      <c r="D69" s="17" t="s">
        <v>253</v>
      </c>
      <c r="E69" s="244" t="e">
        <f>INDEX('PY1 Data(H)'!$A$1:$CX$258,MATCH('Unit Data from Audit Worksheet'!$A69,'PY1 Data(H)'!$A$1:$A$258,0),MATCH('Unit Data from Audit Worksheet'!$D$2,'PY1 Data(H)'!$A$1:$CX$1,0))</f>
        <v>#N/A</v>
      </c>
      <c r="F69" s="120">
        <v>0</v>
      </c>
      <c r="G69" s="449">
        <f>IF(F69&lt;0,"Error: Enter as positive.",)</f>
        <v>0</v>
      </c>
      <c r="H69" s="275"/>
      <c r="I69" s="524"/>
      <c r="J69" s="117"/>
      <c r="K69" s="371"/>
      <c r="L69" s="381"/>
      <c r="N69" s="123"/>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1"/>
      <c r="CN69" s="381"/>
      <c r="CO69" s="381"/>
      <c r="CP69" s="381"/>
      <c r="CQ69" s="381"/>
      <c r="CR69" s="381"/>
      <c r="CS69" s="381"/>
      <c r="CT69" s="381"/>
      <c r="CU69" s="381"/>
      <c r="CV69" s="381"/>
      <c r="CW69" s="381"/>
      <c r="CX69" s="381"/>
      <c r="CY69" s="381"/>
      <c r="CZ69" s="381"/>
      <c r="DA69" s="381"/>
      <c r="DB69" s="381"/>
      <c r="DC69" s="381"/>
      <c r="DD69" s="381"/>
      <c r="DE69" s="381"/>
      <c r="DF69" s="381"/>
      <c r="DG69" s="381"/>
      <c r="DH69" s="381"/>
      <c r="DI69" s="381"/>
      <c r="DJ69" s="381"/>
      <c r="DK69" s="381"/>
      <c r="DL69" s="381"/>
      <c r="DM69" s="381"/>
      <c r="DN69" s="381"/>
      <c r="DO69" s="381"/>
      <c r="DP69" s="381"/>
      <c r="DQ69" s="381"/>
      <c r="DR69" s="381"/>
    </row>
    <row r="70" spans="1:1880" s="282" customFormat="1" ht="33" customHeight="1" x14ac:dyDescent="0.3">
      <c r="A70" s="58"/>
      <c r="B70" s="308" t="s">
        <v>131</v>
      </c>
      <c r="C70" s="309"/>
      <c r="D70" s="53"/>
      <c r="E70" s="281"/>
      <c r="F70" s="279"/>
      <c r="G70" s="273"/>
      <c r="H70" s="15"/>
      <c r="I70" s="529"/>
      <c r="J70" s="117"/>
      <c r="K70" s="371"/>
      <c r="L70"/>
      <c r="M70" s="16"/>
      <c r="N70" s="122"/>
      <c r="O70" s="16"/>
      <c r="P70" s="16"/>
      <c r="Q70" s="16"/>
      <c r="R70" s="16"/>
      <c r="S70" s="16"/>
      <c r="T70" s="16"/>
      <c r="U70" s="16"/>
      <c r="V70" s="16"/>
      <c r="W70" s="16"/>
      <c r="X70" s="16"/>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c r="MS70" s="16"/>
      <c r="MT70" s="16"/>
      <c r="MU70" s="16"/>
      <c r="MV70" s="16"/>
      <c r="MW70" s="16"/>
      <c r="MX70" s="16"/>
      <c r="MY70" s="16"/>
      <c r="MZ70" s="16"/>
      <c r="NA70" s="16"/>
      <c r="NB70" s="16"/>
      <c r="NC70" s="16"/>
      <c r="ND70" s="16"/>
      <c r="NE70" s="16"/>
      <c r="NF70" s="16"/>
      <c r="NG70" s="16"/>
      <c r="NH70" s="16"/>
      <c r="NI70" s="16"/>
      <c r="NJ70" s="16"/>
      <c r="NK70" s="16"/>
      <c r="NL70" s="16"/>
      <c r="NM70" s="16"/>
      <c r="NN70" s="16"/>
      <c r="NO70" s="16"/>
      <c r="NP70" s="16"/>
      <c r="NQ70" s="16"/>
      <c r="NR70" s="16"/>
      <c r="NS70" s="16"/>
      <c r="NT70" s="16"/>
      <c r="NU70" s="16"/>
      <c r="NV70" s="16"/>
      <c r="NW70" s="16"/>
      <c r="NX70" s="16"/>
      <c r="NY70" s="16"/>
      <c r="NZ70" s="16"/>
      <c r="OA70" s="16"/>
      <c r="OB70" s="16"/>
      <c r="OC70" s="16"/>
      <c r="OD70" s="16"/>
      <c r="OE70" s="16"/>
      <c r="OF70" s="16"/>
      <c r="OG70" s="16"/>
      <c r="OH70" s="16"/>
      <c r="OI70" s="16"/>
      <c r="OJ70" s="16"/>
      <c r="OK70" s="16"/>
      <c r="OL70" s="16"/>
      <c r="OM70" s="16"/>
      <c r="ON70" s="16"/>
      <c r="OO70" s="16"/>
      <c r="OP70" s="16"/>
      <c r="OQ70" s="16"/>
      <c r="OR70" s="16"/>
      <c r="OS70" s="16"/>
      <c r="OT70" s="16"/>
      <c r="OU70" s="16"/>
      <c r="OV70" s="16"/>
      <c r="OW70" s="16"/>
      <c r="OX70" s="16"/>
      <c r="OY70" s="16"/>
      <c r="OZ70" s="16"/>
      <c r="PA70" s="16"/>
      <c r="PB70" s="16"/>
      <c r="PC70" s="16"/>
      <c r="PD70" s="16"/>
      <c r="PE70" s="16"/>
      <c r="PF70" s="16"/>
      <c r="PG70" s="16"/>
      <c r="PH70" s="16"/>
      <c r="PI70" s="16"/>
      <c r="PJ70" s="16"/>
      <c r="PK70" s="16"/>
      <c r="PL70" s="16"/>
      <c r="PM70" s="16"/>
      <c r="PN70" s="16"/>
      <c r="PO70" s="16"/>
      <c r="PP70" s="16"/>
      <c r="PQ70" s="16"/>
      <c r="PR70" s="16"/>
      <c r="PS70" s="16"/>
      <c r="PT70" s="16"/>
      <c r="PU70" s="16"/>
      <c r="PV70" s="16"/>
      <c r="PW70" s="16"/>
      <c r="PX70" s="16"/>
      <c r="PY70" s="16"/>
      <c r="PZ70" s="16"/>
      <c r="QA70" s="16"/>
      <c r="QB70" s="16"/>
      <c r="QC70" s="16"/>
      <c r="QD70" s="16"/>
      <c r="QE70" s="16"/>
      <c r="QF70" s="16"/>
      <c r="QG70" s="16"/>
      <c r="QH70" s="16"/>
      <c r="QI70" s="16"/>
      <c r="QJ70" s="16"/>
      <c r="QK70" s="16"/>
      <c r="QL70" s="16"/>
      <c r="QM70" s="16"/>
      <c r="QN70" s="16"/>
      <c r="QO70" s="16"/>
      <c r="QP70" s="16"/>
      <c r="QQ70" s="16"/>
      <c r="QR70" s="16"/>
      <c r="QS70" s="16"/>
      <c r="QT70" s="16"/>
      <c r="QU70" s="16"/>
      <c r="QV70" s="16"/>
      <c r="QW70" s="16"/>
      <c r="QX70" s="16"/>
      <c r="QY70" s="16"/>
      <c r="QZ70" s="16"/>
      <c r="RA70" s="16"/>
      <c r="RB70" s="16"/>
      <c r="RC70" s="16"/>
      <c r="RD70" s="16"/>
      <c r="RE70" s="16"/>
      <c r="RF70" s="16"/>
      <c r="RG70" s="16"/>
      <c r="RH70" s="16"/>
      <c r="RI70" s="16"/>
      <c r="RJ70" s="16"/>
      <c r="RK70" s="16"/>
      <c r="RL70" s="16"/>
      <c r="RM70" s="16"/>
      <c r="RN70" s="16"/>
      <c r="RO70" s="16"/>
      <c r="RP70" s="16"/>
      <c r="RQ70" s="16"/>
      <c r="RR70" s="16"/>
      <c r="RS70" s="16"/>
      <c r="RT70" s="16"/>
      <c r="RU70" s="16"/>
      <c r="RV70" s="16"/>
      <c r="RW70" s="16"/>
      <c r="RX70" s="16"/>
      <c r="RY70" s="16"/>
      <c r="RZ70" s="16"/>
      <c r="SA70" s="16"/>
      <c r="SB70" s="16"/>
      <c r="SC70" s="16"/>
      <c r="SD70" s="16"/>
      <c r="SE70" s="16"/>
      <c r="SF70" s="16"/>
      <c r="SG70" s="16"/>
      <c r="SH70" s="16"/>
      <c r="SI70" s="16"/>
      <c r="SJ70" s="16"/>
      <c r="SK70" s="16"/>
      <c r="SL70" s="16"/>
      <c r="SM70" s="16"/>
      <c r="SN70" s="16"/>
      <c r="SO70" s="16"/>
      <c r="SP70" s="16"/>
      <c r="SQ70" s="16"/>
      <c r="SR70" s="16"/>
      <c r="SS70" s="16"/>
      <c r="ST70" s="16"/>
      <c r="SU70" s="16"/>
      <c r="SV70" s="16"/>
      <c r="SW70" s="16"/>
      <c r="SX70" s="16"/>
      <c r="SY70" s="16"/>
      <c r="SZ70" s="16"/>
      <c r="TA70" s="16"/>
      <c r="TB70" s="16"/>
      <c r="TC70" s="16"/>
      <c r="TD70" s="16"/>
      <c r="TE70" s="16"/>
      <c r="TF70" s="16"/>
      <c r="TG70" s="16"/>
      <c r="TH70" s="16"/>
      <c r="TI70" s="16"/>
      <c r="TJ70" s="16"/>
      <c r="TK70" s="16"/>
      <c r="TL70" s="16"/>
      <c r="TM70" s="16"/>
      <c r="TN70" s="16"/>
      <c r="TO70" s="16"/>
      <c r="TP70" s="16"/>
      <c r="TQ70" s="16"/>
      <c r="TR70" s="16"/>
      <c r="TS70" s="16"/>
      <c r="TT70" s="16"/>
      <c r="TU70" s="16"/>
      <c r="TV70" s="16"/>
      <c r="TW70" s="16"/>
      <c r="TX70" s="16"/>
      <c r="TY70" s="16"/>
      <c r="TZ70" s="16"/>
      <c r="UA70" s="16"/>
      <c r="UB70" s="16"/>
      <c r="UC70" s="16"/>
      <c r="UD70" s="16"/>
      <c r="UE70" s="16"/>
      <c r="UF70" s="16"/>
      <c r="UG70" s="16"/>
      <c r="UH70" s="16"/>
      <c r="UI70" s="16"/>
      <c r="UJ70" s="16"/>
      <c r="UK70" s="16"/>
      <c r="UL70" s="16"/>
      <c r="UM70" s="16"/>
      <c r="UN70" s="16"/>
      <c r="UO70" s="16"/>
      <c r="UP70" s="16"/>
      <c r="UQ70" s="16"/>
      <c r="UR70" s="16"/>
      <c r="US70" s="16"/>
      <c r="UT70" s="16"/>
      <c r="UU70" s="16"/>
      <c r="UV70" s="16"/>
      <c r="UW70" s="16"/>
      <c r="UX70" s="16"/>
      <c r="UY70" s="16"/>
      <c r="UZ70" s="16"/>
      <c r="VA70" s="16"/>
      <c r="VB70" s="16"/>
      <c r="VC70" s="16"/>
      <c r="VD70" s="16"/>
      <c r="VE70" s="16"/>
      <c r="VF70" s="16"/>
      <c r="VG70" s="16"/>
      <c r="VH70" s="16"/>
      <c r="VI70" s="16"/>
      <c r="VJ70" s="16"/>
      <c r="VK70" s="16"/>
      <c r="VL70" s="16"/>
      <c r="VM70" s="16"/>
      <c r="VN70" s="16"/>
      <c r="VO70" s="16"/>
      <c r="VP70" s="16"/>
      <c r="VQ70" s="16"/>
      <c r="VR70" s="16"/>
      <c r="VS70" s="16"/>
      <c r="VT70" s="16"/>
      <c r="VU70" s="16"/>
      <c r="VV70" s="16"/>
      <c r="VW70" s="16"/>
      <c r="VX70" s="16"/>
      <c r="VY70" s="16"/>
      <c r="VZ70" s="16"/>
      <c r="WA70" s="16"/>
      <c r="WB70" s="16"/>
      <c r="WC70" s="16"/>
      <c r="WD70" s="16"/>
      <c r="WE70" s="16"/>
      <c r="WF70" s="16"/>
      <c r="WG70" s="16"/>
      <c r="WH70" s="16"/>
      <c r="WI70" s="16"/>
      <c r="WJ70" s="16"/>
      <c r="WK70" s="16"/>
      <c r="WL70" s="16"/>
      <c r="WM70" s="16"/>
      <c r="WN70" s="16"/>
      <c r="WO70" s="16"/>
      <c r="WP70" s="16"/>
      <c r="WQ70" s="16"/>
      <c r="WR70" s="16"/>
      <c r="WS70" s="16"/>
      <c r="WT70" s="16"/>
      <c r="WU70" s="16"/>
      <c r="WV70" s="16"/>
      <c r="WW70" s="16"/>
      <c r="WX70" s="16"/>
      <c r="WY70" s="16"/>
      <c r="WZ70" s="16"/>
      <c r="XA70" s="16"/>
      <c r="XB70" s="16"/>
      <c r="XC70" s="16"/>
      <c r="XD70" s="16"/>
      <c r="XE70" s="16"/>
      <c r="XF70" s="16"/>
      <c r="XG70" s="16"/>
      <c r="XH70" s="16"/>
      <c r="XI70" s="16"/>
      <c r="XJ70" s="16"/>
      <c r="XK70" s="16"/>
      <c r="XL70" s="16"/>
      <c r="XM70" s="16"/>
      <c r="XN70" s="16"/>
      <c r="XO70" s="16"/>
      <c r="XP70" s="16"/>
      <c r="XQ70" s="16"/>
      <c r="XR70" s="16"/>
      <c r="XS70" s="16"/>
      <c r="XT70" s="16"/>
      <c r="XU70" s="16"/>
      <c r="XV70" s="16"/>
      <c r="XW70" s="16"/>
      <c r="XX70" s="16"/>
      <c r="XY70" s="16"/>
      <c r="XZ70" s="16"/>
      <c r="YA70" s="16"/>
      <c r="YB70" s="16"/>
      <c r="YC70" s="16"/>
      <c r="YD70" s="16"/>
      <c r="YE70" s="16"/>
      <c r="YF70" s="16"/>
      <c r="YG70" s="16"/>
      <c r="YH70" s="16"/>
      <c r="YI70" s="16"/>
      <c r="YJ70" s="16"/>
      <c r="YK70" s="16"/>
      <c r="YL70" s="16"/>
      <c r="YM70" s="16"/>
      <c r="YN70" s="16"/>
      <c r="YO70" s="16"/>
      <c r="YP70" s="16"/>
      <c r="YQ70" s="16"/>
      <c r="YR70" s="16"/>
      <c r="YS70" s="16"/>
      <c r="YT70" s="16"/>
      <c r="YU70" s="16"/>
      <c r="YV70" s="16"/>
      <c r="YW70" s="16"/>
      <c r="YX70" s="16"/>
      <c r="YY70" s="16"/>
      <c r="YZ70" s="16"/>
      <c r="ZA70" s="16"/>
      <c r="ZB70" s="16"/>
      <c r="ZC70" s="16"/>
      <c r="ZD70" s="16"/>
      <c r="ZE70" s="16"/>
      <c r="ZF70" s="16"/>
      <c r="ZG70" s="16"/>
      <c r="ZH70" s="16"/>
      <c r="ZI70" s="16"/>
      <c r="ZJ70" s="16"/>
      <c r="ZK70" s="16"/>
      <c r="ZL70" s="16"/>
      <c r="ZM70" s="16"/>
      <c r="ZN70" s="16"/>
      <c r="ZO70" s="16"/>
      <c r="ZP70" s="16"/>
      <c r="ZQ70" s="16"/>
      <c r="ZR70" s="16"/>
      <c r="ZS70" s="16"/>
      <c r="ZT70" s="16"/>
      <c r="ZU70" s="16"/>
      <c r="ZV70" s="16"/>
      <c r="ZW70" s="16"/>
      <c r="ZX70" s="16"/>
      <c r="ZY70" s="16"/>
      <c r="ZZ70" s="16"/>
      <c r="AAA70" s="16"/>
      <c r="AAB70" s="16"/>
      <c r="AAC70" s="16"/>
      <c r="AAD70" s="16"/>
      <c r="AAE70" s="16"/>
      <c r="AAF70" s="16"/>
      <c r="AAG70" s="16"/>
      <c r="AAH70" s="16"/>
      <c r="AAI70" s="16"/>
      <c r="AAJ70" s="16"/>
      <c r="AAK70" s="16"/>
      <c r="AAL70" s="16"/>
      <c r="AAM70" s="16"/>
      <c r="AAN70" s="16"/>
      <c r="AAO70" s="16"/>
      <c r="AAP70" s="16"/>
      <c r="AAQ70" s="16"/>
      <c r="AAR70" s="16"/>
      <c r="AAS70" s="16"/>
      <c r="AAT70" s="16"/>
      <c r="AAU70" s="16"/>
      <c r="AAV70" s="16"/>
      <c r="AAW70" s="16"/>
      <c r="AAX70" s="16"/>
      <c r="AAY70" s="16"/>
      <c r="AAZ70" s="16"/>
      <c r="ABA70" s="16"/>
      <c r="ABB70" s="16"/>
      <c r="ABC70" s="16"/>
      <c r="ABD70" s="16"/>
      <c r="ABE70" s="16"/>
      <c r="ABF70" s="16"/>
      <c r="ABG70" s="16"/>
      <c r="ABH70" s="16"/>
      <c r="ABI70" s="16"/>
      <c r="ABJ70" s="16"/>
      <c r="ABK70" s="16"/>
      <c r="ABL70" s="16"/>
      <c r="ABM70" s="16"/>
      <c r="ABN70" s="16"/>
      <c r="ABO70" s="16"/>
      <c r="ABP70" s="16"/>
      <c r="ABQ70" s="16"/>
      <c r="ABR70" s="16"/>
      <c r="ABS70" s="16"/>
      <c r="ABT70" s="16"/>
      <c r="ABU70" s="16"/>
      <c r="ABV70" s="16"/>
      <c r="ABW70" s="16"/>
      <c r="ABX70" s="16"/>
      <c r="ABY70" s="16"/>
      <c r="ABZ70" s="16"/>
      <c r="ACA70" s="16"/>
      <c r="ACB70" s="16"/>
      <c r="ACC70" s="16"/>
      <c r="ACD70" s="16"/>
      <c r="ACE70" s="16"/>
      <c r="ACF70" s="16"/>
      <c r="ACG70" s="16"/>
      <c r="ACH70" s="16"/>
      <c r="ACI70" s="16"/>
      <c r="ACJ70" s="16"/>
      <c r="ACK70" s="16"/>
      <c r="ACL70" s="16"/>
      <c r="ACM70" s="16"/>
      <c r="ACN70" s="16"/>
      <c r="ACO70" s="16"/>
      <c r="ACP70" s="16"/>
      <c r="ACQ70" s="16"/>
      <c r="ACR70" s="16"/>
      <c r="ACS70" s="16"/>
      <c r="ACT70" s="16"/>
      <c r="ACU70" s="16"/>
      <c r="ACV70" s="16"/>
      <c r="ACW70" s="16"/>
      <c r="ACX70" s="16"/>
      <c r="ACY70" s="16"/>
      <c r="ACZ70" s="16"/>
      <c r="ADA70" s="16"/>
      <c r="ADB70" s="16"/>
      <c r="ADC70" s="16"/>
      <c r="ADD70" s="16"/>
      <c r="ADE70" s="16"/>
      <c r="ADF70" s="16"/>
      <c r="ADG70" s="16"/>
      <c r="ADH70" s="16"/>
      <c r="ADI70" s="16"/>
      <c r="ADJ70" s="16"/>
      <c r="ADK70" s="16"/>
      <c r="ADL70" s="16"/>
      <c r="ADM70" s="16"/>
      <c r="ADN70" s="16"/>
      <c r="ADO70" s="16"/>
      <c r="ADP70" s="16"/>
      <c r="ADQ70" s="16"/>
      <c r="ADR70" s="16"/>
      <c r="ADS70" s="16"/>
      <c r="ADT70" s="16"/>
      <c r="ADU70" s="16"/>
      <c r="ADV70" s="16"/>
      <c r="ADW70" s="16"/>
      <c r="ADX70" s="16"/>
      <c r="ADY70" s="16"/>
      <c r="ADZ70" s="16"/>
      <c r="AEA70" s="16"/>
      <c r="AEB70" s="16"/>
      <c r="AEC70" s="16"/>
      <c r="AED70" s="16"/>
      <c r="AEE70" s="16"/>
      <c r="AEF70" s="16"/>
      <c r="AEG70" s="16"/>
      <c r="AEH70" s="16"/>
      <c r="AEI70" s="16"/>
      <c r="AEJ70" s="16"/>
      <c r="AEK70" s="16"/>
      <c r="AEL70" s="16"/>
      <c r="AEM70" s="16"/>
      <c r="AEN70" s="16"/>
      <c r="AEO70" s="16"/>
      <c r="AEP70" s="16"/>
      <c r="AEQ70" s="16"/>
      <c r="AER70" s="16"/>
      <c r="AES70" s="16"/>
      <c r="AET70" s="16"/>
      <c r="AEU70" s="16"/>
      <c r="AEV70" s="16"/>
      <c r="AEW70" s="16"/>
      <c r="AEX70" s="16"/>
      <c r="AEY70" s="16"/>
      <c r="AEZ70" s="16"/>
      <c r="AFA70" s="16"/>
      <c r="AFB70" s="16"/>
      <c r="AFC70" s="16"/>
      <c r="AFD70" s="16"/>
      <c r="AFE70" s="16"/>
      <c r="AFF70" s="16"/>
      <c r="AFG70" s="16"/>
      <c r="AFH70" s="16"/>
      <c r="AFI70" s="16"/>
      <c r="AFJ70" s="16"/>
      <c r="AFK70" s="16"/>
      <c r="AFL70" s="16"/>
      <c r="AFM70" s="16"/>
      <c r="AFN70" s="16"/>
      <c r="AFO70" s="16"/>
      <c r="AFP70" s="16"/>
      <c r="AFQ70" s="16"/>
      <c r="AFR70" s="16"/>
      <c r="AFS70" s="16"/>
      <c r="AFT70" s="16"/>
      <c r="AFU70" s="16"/>
      <c r="AFV70" s="16"/>
      <c r="AFW70" s="16"/>
      <c r="AFX70" s="16"/>
      <c r="AFY70" s="16"/>
      <c r="AFZ70" s="16"/>
      <c r="AGA70" s="16"/>
      <c r="AGB70" s="16"/>
      <c r="AGC70" s="16"/>
      <c r="AGD70" s="16"/>
      <c r="AGE70" s="16"/>
      <c r="AGF70" s="16"/>
      <c r="AGG70" s="16"/>
      <c r="AGH70" s="16"/>
      <c r="AGI70" s="16"/>
      <c r="AGJ70" s="16"/>
      <c r="AGK70" s="16"/>
      <c r="AGL70" s="16"/>
      <c r="AGM70" s="16"/>
      <c r="AGN70" s="16"/>
      <c r="AGO70" s="16"/>
      <c r="AGP70" s="16"/>
      <c r="AGQ70" s="16"/>
      <c r="AGR70" s="16"/>
      <c r="AGS70" s="16"/>
      <c r="AGT70" s="16"/>
      <c r="AGU70" s="16"/>
      <c r="AGV70" s="16"/>
      <c r="AGW70" s="16"/>
      <c r="AGX70" s="16"/>
      <c r="AGY70" s="16"/>
      <c r="AGZ70" s="16"/>
      <c r="AHA70" s="16"/>
      <c r="AHB70" s="16"/>
      <c r="AHC70" s="16"/>
      <c r="AHD70" s="16"/>
      <c r="AHE70" s="16"/>
      <c r="AHF70" s="16"/>
      <c r="AHG70" s="16"/>
      <c r="AHH70" s="16"/>
      <c r="AHI70" s="16"/>
      <c r="AHJ70" s="16"/>
      <c r="AHK70" s="16"/>
      <c r="AHL70" s="16"/>
      <c r="AHM70" s="16"/>
      <c r="AHN70" s="16"/>
      <c r="AHO70" s="16"/>
      <c r="AHP70" s="16"/>
      <c r="AHQ70" s="16"/>
      <c r="AHR70" s="16"/>
      <c r="AHS70" s="16"/>
      <c r="AHT70" s="16"/>
      <c r="AHU70" s="16"/>
      <c r="AHV70" s="16"/>
      <c r="AHW70" s="16"/>
      <c r="AHX70" s="16"/>
      <c r="AHY70" s="16"/>
      <c r="AHZ70" s="16"/>
      <c r="AIA70" s="16"/>
      <c r="AIB70" s="16"/>
      <c r="AIC70" s="16"/>
      <c r="AID70" s="16"/>
      <c r="AIE70" s="16"/>
      <c r="AIF70" s="16"/>
      <c r="AIG70" s="16"/>
      <c r="AIH70" s="16"/>
      <c r="AII70" s="16"/>
      <c r="AIJ70" s="16"/>
      <c r="AIK70" s="16"/>
      <c r="AIL70" s="16"/>
      <c r="AIM70" s="16"/>
      <c r="AIN70" s="16"/>
      <c r="AIO70" s="16"/>
      <c r="AIP70" s="16"/>
      <c r="AIQ70" s="16"/>
      <c r="AIR70" s="16"/>
      <c r="AIS70" s="16"/>
      <c r="AIT70" s="16"/>
      <c r="AIU70" s="16"/>
      <c r="AIV70" s="16"/>
      <c r="AIW70" s="16"/>
      <c r="AIX70" s="16"/>
      <c r="AIY70" s="16"/>
      <c r="AIZ70" s="16"/>
      <c r="AJA70" s="16"/>
      <c r="AJB70" s="16"/>
      <c r="AJC70" s="16"/>
      <c r="AJD70" s="16"/>
      <c r="AJE70" s="16"/>
      <c r="AJF70" s="16"/>
      <c r="AJG70" s="16"/>
      <c r="AJH70" s="16"/>
      <c r="AJI70" s="16"/>
      <c r="AJJ70" s="16"/>
      <c r="AJK70" s="16"/>
      <c r="AJL70" s="16"/>
      <c r="AJM70" s="16"/>
      <c r="AJN70" s="16"/>
      <c r="AJO70" s="16"/>
      <c r="AJP70" s="16"/>
      <c r="AJQ70" s="16"/>
      <c r="AJR70" s="16"/>
      <c r="AJS70" s="16"/>
      <c r="AJT70" s="16"/>
      <c r="AJU70" s="16"/>
      <c r="AJV70" s="16"/>
      <c r="AJW70" s="16"/>
      <c r="AJX70" s="16"/>
      <c r="AJY70" s="16"/>
      <c r="AJZ70" s="16"/>
      <c r="AKA70" s="16"/>
      <c r="AKB70" s="16"/>
      <c r="AKC70" s="16"/>
      <c r="AKD70" s="16"/>
      <c r="AKE70" s="16"/>
      <c r="AKF70" s="16"/>
      <c r="AKG70" s="16"/>
      <c r="AKH70" s="16"/>
      <c r="AKI70" s="16"/>
      <c r="AKJ70" s="16"/>
      <c r="AKK70" s="16"/>
      <c r="AKL70" s="16"/>
      <c r="AKM70" s="16"/>
      <c r="AKN70" s="16"/>
      <c r="AKO70" s="16"/>
      <c r="AKP70" s="16"/>
      <c r="AKQ70" s="16"/>
      <c r="AKR70" s="16"/>
      <c r="AKS70" s="16"/>
      <c r="AKT70" s="16"/>
      <c r="AKU70" s="16"/>
      <c r="AKV70" s="16"/>
      <c r="AKW70" s="16"/>
      <c r="AKX70" s="16"/>
      <c r="AKY70" s="16"/>
      <c r="AKZ70" s="16"/>
      <c r="ALA70" s="16"/>
      <c r="ALB70" s="16"/>
      <c r="ALC70" s="16"/>
      <c r="ALD70" s="16"/>
      <c r="ALE70" s="16"/>
      <c r="ALF70" s="16"/>
      <c r="ALG70" s="16"/>
      <c r="ALH70" s="16"/>
      <c r="ALI70" s="16"/>
      <c r="ALJ70" s="16"/>
      <c r="ALK70" s="16"/>
      <c r="ALL70" s="16"/>
      <c r="ALM70" s="16"/>
      <c r="ALN70" s="16"/>
      <c r="ALO70" s="16"/>
      <c r="ALP70" s="16"/>
      <c r="ALQ70" s="16"/>
      <c r="ALR70" s="16"/>
      <c r="ALS70" s="16"/>
      <c r="ALT70" s="16"/>
      <c r="ALU70" s="16"/>
      <c r="ALV70" s="16"/>
      <c r="ALW70" s="16"/>
      <c r="ALX70" s="16"/>
      <c r="ALY70" s="16"/>
      <c r="ALZ70" s="16"/>
      <c r="AMA70" s="16"/>
      <c r="AMB70" s="16"/>
      <c r="AMC70" s="16"/>
      <c r="AMD70" s="16"/>
      <c r="AME70" s="16"/>
      <c r="AMF70" s="16"/>
      <c r="AMG70" s="16"/>
      <c r="AMH70" s="16"/>
      <c r="AMI70" s="16"/>
      <c r="AMJ70" s="16"/>
      <c r="AMK70" s="16"/>
      <c r="AML70" s="16"/>
      <c r="AMM70" s="16"/>
      <c r="AMN70" s="16"/>
      <c r="AMO70" s="16"/>
      <c r="AMP70" s="16"/>
      <c r="AMQ70" s="16"/>
      <c r="AMR70" s="16"/>
      <c r="AMS70" s="16"/>
      <c r="AMT70" s="16"/>
      <c r="AMU70" s="16"/>
      <c r="AMV70" s="16"/>
      <c r="AMW70" s="16"/>
      <c r="AMX70" s="16"/>
      <c r="AMY70" s="16"/>
      <c r="AMZ70" s="16"/>
      <c r="ANA70" s="16"/>
      <c r="ANB70" s="16"/>
      <c r="ANC70" s="16"/>
      <c r="AND70" s="16"/>
      <c r="ANE70" s="16"/>
      <c r="ANF70" s="16"/>
      <c r="ANG70" s="16"/>
      <c r="ANH70" s="16"/>
      <c r="ANI70" s="16"/>
      <c r="ANJ70" s="16"/>
      <c r="ANK70" s="16"/>
      <c r="ANL70" s="16"/>
      <c r="ANM70" s="16"/>
      <c r="ANN70" s="16"/>
      <c r="ANO70" s="16"/>
      <c r="ANP70" s="16"/>
      <c r="ANQ70" s="16"/>
      <c r="ANR70" s="16"/>
      <c r="ANS70" s="16"/>
      <c r="ANT70" s="16"/>
      <c r="ANU70" s="16"/>
      <c r="ANV70" s="16"/>
      <c r="ANW70" s="16"/>
      <c r="ANX70" s="16"/>
      <c r="ANY70" s="16"/>
      <c r="ANZ70" s="16"/>
      <c r="AOA70" s="16"/>
      <c r="AOB70" s="16"/>
      <c r="AOC70" s="16"/>
      <c r="AOD70" s="16"/>
      <c r="AOE70" s="16"/>
      <c r="AOF70" s="16"/>
      <c r="AOG70" s="16"/>
      <c r="AOH70" s="16"/>
      <c r="AOI70" s="16"/>
      <c r="AOJ70" s="16"/>
      <c r="AOK70" s="16"/>
      <c r="AOL70" s="16"/>
      <c r="AOM70" s="16"/>
      <c r="AON70" s="16"/>
      <c r="AOO70" s="16"/>
      <c r="AOP70" s="16"/>
      <c r="AOQ70" s="16"/>
      <c r="AOR70" s="16"/>
      <c r="AOS70" s="16"/>
      <c r="AOT70" s="16"/>
      <c r="AOU70" s="16"/>
      <c r="AOV70" s="16"/>
      <c r="AOW70" s="16"/>
      <c r="AOX70" s="16"/>
      <c r="AOY70" s="16"/>
      <c r="AOZ70" s="16"/>
      <c r="APA70" s="16"/>
      <c r="APB70" s="16"/>
      <c r="APC70" s="16"/>
      <c r="APD70" s="16"/>
      <c r="APE70" s="16"/>
      <c r="APF70" s="16"/>
      <c r="APG70" s="16"/>
      <c r="APH70" s="16"/>
      <c r="API70" s="16"/>
      <c r="APJ70" s="16"/>
      <c r="APK70" s="16"/>
      <c r="APL70" s="16"/>
      <c r="APM70" s="16"/>
      <c r="APN70" s="16"/>
      <c r="APO70" s="16"/>
      <c r="APP70" s="16"/>
      <c r="APQ70" s="16"/>
      <c r="APR70" s="16"/>
      <c r="APS70" s="16"/>
      <c r="APT70" s="16"/>
      <c r="APU70" s="16"/>
      <c r="APV70" s="16"/>
      <c r="APW70" s="16"/>
      <c r="APX70" s="16"/>
      <c r="APY70" s="16"/>
      <c r="APZ70" s="16"/>
      <c r="AQA70" s="16"/>
      <c r="AQB70" s="16"/>
      <c r="AQC70" s="16"/>
      <c r="AQD70" s="16"/>
      <c r="AQE70" s="16"/>
      <c r="AQF70" s="16"/>
      <c r="AQG70" s="16"/>
      <c r="AQH70" s="16"/>
      <c r="AQI70" s="16"/>
      <c r="AQJ70" s="16"/>
      <c r="AQK70" s="16"/>
      <c r="AQL70" s="16"/>
      <c r="AQM70" s="16"/>
      <c r="AQN70" s="16"/>
      <c r="AQO70" s="16"/>
      <c r="AQP70" s="16"/>
      <c r="AQQ70" s="16"/>
      <c r="AQR70" s="16"/>
      <c r="AQS70" s="16"/>
      <c r="AQT70" s="16"/>
      <c r="AQU70" s="16"/>
      <c r="AQV70" s="16"/>
      <c r="AQW70" s="16"/>
      <c r="AQX70" s="16"/>
      <c r="AQY70" s="16"/>
      <c r="AQZ70" s="16"/>
      <c r="ARA70" s="16"/>
      <c r="ARB70" s="16"/>
      <c r="ARC70" s="16"/>
      <c r="ARD70" s="16"/>
      <c r="ARE70" s="16"/>
      <c r="ARF70" s="16"/>
      <c r="ARG70" s="16"/>
      <c r="ARH70" s="16"/>
      <c r="ARI70" s="16"/>
      <c r="ARJ70" s="16"/>
      <c r="ARK70" s="16"/>
      <c r="ARL70" s="16"/>
      <c r="ARM70" s="16"/>
      <c r="ARN70" s="16"/>
      <c r="ARO70" s="16"/>
      <c r="ARP70" s="16"/>
      <c r="ARQ70" s="16"/>
      <c r="ARR70" s="16"/>
      <c r="ARS70" s="16"/>
      <c r="ART70" s="16"/>
      <c r="ARU70" s="16"/>
      <c r="ARV70" s="16"/>
      <c r="ARW70" s="16"/>
      <c r="ARX70" s="16"/>
      <c r="ARY70" s="16"/>
      <c r="ARZ70" s="16"/>
      <c r="ASA70" s="16"/>
      <c r="ASB70" s="16"/>
      <c r="ASC70" s="16"/>
      <c r="ASD70" s="16"/>
      <c r="ASE70" s="16"/>
      <c r="ASF70" s="16"/>
      <c r="ASG70" s="16"/>
      <c r="ASH70" s="16"/>
      <c r="ASI70" s="16"/>
      <c r="ASJ70" s="16"/>
      <c r="ASK70" s="16"/>
      <c r="ASL70" s="16"/>
      <c r="ASM70" s="16"/>
      <c r="ASN70" s="16"/>
      <c r="ASO70" s="16"/>
      <c r="ASP70" s="16"/>
      <c r="ASQ70" s="16"/>
      <c r="ASR70" s="16"/>
      <c r="ASS70" s="16"/>
      <c r="AST70" s="16"/>
      <c r="ASU70" s="16"/>
      <c r="ASV70" s="16"/>
      <c r="ASW70" s="16"/>
      <c r="ASX70" s="16"/>
      <c r="ASY70" s="16"/>
      <c r="ASZ70" s="16"/>
      <c r="ATA70" s="16"/>
      <c r="ATB70" s="16"/>
      <c r="ATC70" s="16"/>
      <c r="ATD70" s="16"/>
      <c r="ATE70" s="16"/>
      <c r="ATF70" s="16"/>
      <c r="ATG70" s="16"/>
      <c r="ATH70" s="16"/>
      <c r="ATI70" s="16"/>
      <c r="ATJ70" s="16"/>
      <c r="ATK70" s="16"/>
      <c r="ATL70" s="16"/>
      <c r="ATM70" s="16"/>
      <c r="ATN70" s="16"/>
      <c r="ATO70" s="16"/>
      <c r="ATP70" s="16"/>
      <c r="ATQ70" s="16"/>
      <c r="ATR70" s="16"/>
      <c r="ATS70" s="16"/>
      <c r="ATT70" s="16"/>
      <c r="ATU70" s="16"/>
      <c r="ATV70" s="16"/>
      <c r="ATW70" s="16"/>
      <c r="ATX70" s="16"/>
      <c r="ATY70" s="16"/>
      <c r="ATZ70" s="16"/>
      <c r="AUA70" s="16"/>
      <c r="AUB70" s="16"/>
      <c r="AUC70" s="16"/>
      <c r="AUD70" s="16"/>
      <c r="AUE70" s="16"/>
      <c r="AUF70" s="16"/>
      <c r="AUG70" s="16"/>
      <c r="AUH70" s="16"/>
      <c r="AUI70" s="16"/>
      <c r="AUJ70" s="16"/>
      <c r="AUK70" s="16"/>
      <c r="AUL70" s="16"/>
      <c r="AUM70" s="16"/>
      <c r="AUN70" s="16"/>
      <c r="AUO70" s="16"/>
      <c r="AUP70" s="16"/>
      <c r="AUQ70" s="16"/>
      <c r="AUR70" s="16"/>
      <c r="AUS70" s="16"/>
      <c r="AUT70" s="16"/>
      <c r="AUU70" s="16"/>
      <c r="AUV70" s="16"/>
      <c r="AUW70" s="16"/>
      <c r="AUX70" s="16"/>
      <c r="AUY70" s="16"/>
      <c r="AUZ70" s="16"/>
      <c r="AVA70" s="16"/>
      <c r="AVB70" s="16"/>
      <c r="AVC70" s="16"/>
      <c r="AVD70" s="16"/>
      <c r="AVE70" s="16"/>
      <c r="AVF70" s="16"/>
      <c r="AVG70" s="16"/>
      <c r="AVH70" s="16"/>
      <c r="AVI70" s="16"/>
      <c r="AVJ70" s="16"/>
      <c r="AVK70" s="16"/>
      <c r="AVL70" s="16"/>
      <c r="AVM70" s="16"/>
      <c r="AVN70" s="16"/>
      <c r="AVO70" s="16"/>
      <c r="AVP70" s="16"/>
      <c r="AVQ70" s="16"/>
      <c r="AVR70" s="16"/>
      <c r="AVS70" s="16"/>
      <c r="AVT70" s="16"/>
      <c r="AVU70" s="16"/>
      <c r="AVV70" s="16"/>
      <c r="AVW70" s="16"/>
      <c r="AVX70" s="16"/>
      <c r="AVY70" s="16"/>
      <c r="AVZ70" s="16"/>
      <c r="AWA70" s="16"/>
      <c r="AWB70" s="16"/>
      <c r="AWC70" s="16"/>
      <c r="AWD70" s="16"/>
      <c r="AWE70" s="16"/>
      <c r="AWF70" s="16"/>
      <c r="AWG70" s="16"/>
      <c r="AWH70" s="16"/>
      <c r="AWI70" s="16"/>
      <c r="AWJ70" s="16"/>
      <c r="AWK70" s="16"/>
      <c r="AWL70" s="16"/>
      <c r="AWM70" s="16"/>
      <c r="AWN70" s="16"/>
      <c r="AWO70" s="16"/>
      <c r="AWP70" s="16"/>
      <c r="AWQ70" s="16"/>
      <c r="AWR70" s="16"/>
      <c r="AWS70" s="16"/>
      <c r="AWT70" s="16"/>
      <c r="AWU70" s="16"/>
      <c r="AWV70" s="16"/>
      <c r="AWW70" s="16"/>
      <c r="AWX70" s="16"/>
      <c r="AWY70" s="16"/>
      <c r="AWZ70" s="16"/>
      <c r="AXA70" s="16"/>
      <c r="AXB70" s="16"/>
      <c r="AXC70" s="16"/>
      <c r="AXD70" s="16"/>
      <c r="AXE70" s="16"/>
      <c r="AXF70" s="16"/>
      <c r="AXG70" s="16"/>
      <c r="AXH70" s="16"/>
      <c r="AXI70" s="16"/>
      <c r="AXJ70" s="16"/>
      <c r="AXK70" s="16"/>
      <c r="AXL70" s="16"/>
      <c r="AXM70" s="16"/>
      <c r="AXN70" s="16"/>
      <c r="AXO70" s="16"/>
      <c r="AXP70" s="16"/>
      <c r="AXQ70" s="16"/>
      <c r="AXR70" s="16"/>
      <c r="AXS70" s="16"/>
      <c r="AXT70" s="16"/>
      <c r="AXU70" s="16"/>
      <c r="AXV70" s="16"/>
      <c r="AXW70" s="16"/>
      <c r="AXX70" s="16"/>
      <c r="AXY70" s="16"/>
      <c r="AXZ70" s="16"/>
      <c r="AYA70" s="16"/>
      <c r="AYB70" s="16"/>
      <c r="AYC70" s="16"/>
      <c r="AYD70" s="16"/>
      <c r="AYE70" s="16"/>
      <c r="AYF70" s="16"/>
      <c r="AYG70" s="16"/>
      <c r="AYH70" s="16"/>
      <c r="AYI70" s="16"/>
      <c r="AYJ70" s="16"/>
      <c r="AYK70" s="16"/>
      <c r="AYL70" s="16"/>
      <c r="AYM70" s="16"/>
      <c r="AYN70" s="16"/>
      <c r="AYO70" s="16"/>
      <c r="AYP70" s="16"/>
      <c r="AYQ70" s="16"/>
      <c r="AYR70" s="16"/>
      <c r="AYS70" s="16"/>
      <c r="AYT70" s="16"/>
      <c r="AYU70" s="16"/>
      <c r="AYV70" s="16"/>
      <c r="AYW70" s="16"/>
      <c r="AYX70" s="16"/>
      <c r="AYY70" s="16"/>
      <c r="AYZ70" s="16"/>
      <c r="AZA70" s="16"/>
      <c r="AZB70" s="16"/>
      <c r="AZC70" s="16"/>
      <c r="AZD70" s="16"/>
      <c r="AZE70" s="16"/>
      <c r="AZF70" s="16"/>
      <c r="AZG70" s="16"/>
      <c r="AZH70" s="16"/>
      <c r="AZI70" s="16"/>
      <c r="AZJ70" s="16"/>
      <c r="AZK70" s="16"/>
      <c r="AZL70" s="16"/>
      <c r="AZM70" s="16"/>
      <c r="AZN70" s="16"/>
      <c r="AZO70" s="16"/>
      <c r="AZP70" s="16"/>
      <c r="AZQ70" s="16"/>
      <c r="AZR70" s="16"/>
      <c r="AZS70" s="16"/>
      <c r="AZT70" s="16"/>
      <c r="AZU70" s="16"/>
      <c r="AZV70" s="16"/>
      <c r="AZW70" s="16"/>
      <c r="AZX70" s="16"/>
      <c r="AZY70" s="16"/>
      <c r="AZZ70" s="16"/>
      <c r="BAA70" s="16"/>
      <c r="BAB70" s="16"/>
      <c r="BAC70" s="16"/>
      <c r="BAD70" s="16"/>
      <c r="BAE70" s="16"/>
      <c r="BAF70" s="16"/>
      <c r="BAG70" s="16"/>
      <c r="BAH70" s="16"/>
      <c r="BAI70" s="16"/>
      <c r="BAJ70" s="16"/>
      <c r="BAK70" s="16"/>
      <c r="BAL70" s="16"/>
      <c r="BAM70" s="16"/>
      <c r="BAN70" s="16"/>
      <c r="BAO70" s="16"/>
      <c r="BAP70" s="16"/>
      <c r="BAQ70" s="16"/>
      <c r="BAR70" s="16"/>
      <c r="BAS70" s="16"/>
      <c r="BAT70" s="16"/>
      <c r="BAU70" s="16"/>
      <c r="BAV70" s="16"/>
      <c r="BAW70" s="16"/>
      <c r="BAX70" s="16"/>
      <c r="BAY70" s="16"/>
      <c r="BAZ70" s="16"/>
      <c r="BBA70" s="16"/>
      <c r="BBB70" s="16"/>
      <c r="BBC70" s="16"/>
      <c r="BBD70" s="16"/>
      <c r="BBE70" s="16"/>
      <c r="BBF70" s="16"/>
      <c r="BBG70" s="16"/>
      <c r="BBH70" s="16"/>
      <c r="BBI70" s="16"/>
      <c r="BBJ70" s="16"/>
      <c r="BBK70" s="16"/>
      <c r="BBL70" s="16"/>
      <c r="BBM70" s="16"/>
      <c r="BBN70" s="16"/>
      <c r="BBO70" s="16"/>
      <c r="BBP70" s="16"/>
      <c r="BBQ70" s="16"/>
      <c r="BBR70" s="16"/>
      <c r="BBS70" s="16"/>
      <c r="BBT70" s="16"/>
      <c r="BBU70" s="16"/>
      <c r="BBV70" s="16"/>
      <c r="BBW70" s="16"/>
      <c r="BBX70" s="16"/>
      <c r="BBY70" s="16"/>
      <c r="BBZ70" s="16"/>
      <c r="BCA70" s="16"/>
      <c r="BCB70" s="16"/>
      <c r="BCC70" s="16"/>
      <c r="BCD70" s="16"/>
      <c r="BCE70" s="16"/>
      <c r="BCF70" s="16"/>
      <c r="BCG70" s="16"/>
      <c r="BCH70" s="16"/>
      <c r="BCI70" s="16"/>
      <c r="BCJ70" s="16"/>
      <c r="BCK70" s="16"/>
      <c r="BCL70" s="16"/>
      <c r="BCM70" s="16"/>
      <c r="BCN70" s="16"/>
      <c r="BCO70" s="16"/>
      <c r="BCP70" s="16"/>
      <c r="BCQ70" s="16"/>
      <c r="BCR70" s="16"/>
      <c r="BCS70" s="16"/>
      <c r="BCT70" s="16"/>
      <c r="BCU70" s="16"/>
      <c r="BCV70" s="16"/>
      <c r="BCW70" s="16"/>
      <c r="BCX70" s="16"/>
      <c r="BCY70" s="16"/>
      <c r="BCZ70" s="16"/>
      <c r="BDA70" s="16"/>
      <c r="BDB70" s="16"/>
      <c r="BDC70" s="16"/>
      <c r="BDD70" s="16"/>
      <c r="BDE70" s="16"/>
      <c r="BDF70" s="16"/>
      <c r="BDG70" s="16"/>
      <c r="BDH70" s="16"/>
      <c r="BDI70" s="16"/>
      <c r="BDJ70" s="16"/>
      <c r="BDK70" s="16"/>
      <c r="BDL70" s="16"/>
      <c r="BDM70" s="16"/>
      <c r="BDN70" s="16"/>
      <c r="BDO70" s="16"/>
      <c r="BDP70" s="16"/>
      <c r="BDQ70" s="16"/>
      <c r="BDR70" s="16"/>
      <c r="BDS70" s="16"/>
      <c r="BDT70" s="16"/>
      <c r="BDU70" s="16"/>
      <c r="BDV70" s="16"/>
      <c r="BDW70" s="16"/>
      <c r="BDX70" s="16"/>
      <c r="BDY70" s="16"/>
      <c r="BDZ70" s="16"/>
      <c r="BEA70" s="16"/>
      <c r="BEB70" s="16"/>
      <c r="BEC70" s="16"/>
      <c r="BED70" s="16"/>
      <c r="BEE70" s="16"/>
      <c r="BEF70" s="16"/>
      <c r="BEG70" s="16"/>
      <c r="BEH70" s="16"/>
      <c r="BEI70" s="16"/>
      <c r="BEJ70" s="16"/>
      <c r="BEK70" s="16"/>
      <c r="BEL70" s="16"/>
      <c r="BEM70" s="16"/>
      <c r="BEN70" s="16"/>
      <c r="BEO70" s="16"/>
      <c r="BEP70" s="16"/>
      <c r="BEQ70" s="16"/>
      <c r="BER70" s="16"/>
      <c r="BES70" s="16"/>
      <c r="BET70" s="16"/>
      <c r="BEU70" s="16"/>
      <c r="BEV70" s="16"/>
      <c r="BEW70" s="16"/>
      <c r="BEX70" s="16"/>
      <c r="BEY70" s="16"/>
      <c r="BEZ70" s="16"/>
      <c r="BFA70" s="16"/>
      <c r="BFB70" s="16"/>
      <c r="BFC70" s="16"/>
      <c r="BFD70" s="16"/>
      <c r="BFE70" s="16"/>
      <c r="BFF70" s="16"/>
      <c r="BFG70" s="16"/>
      <c r="BFH70" s="16"/>
      <c r="BFI70" s="16"/>
      <c r="BFJ70" s="16"/>
      <c r="BFK70" s="16"/>
      <c r="BFL70" s="16"/>
      <c r="BFM70" s="16"/>
      <c r="BFN70" s="16"/>
      <c r="BFO70" s="16"/>
      <c r="BFP70" s="16"/>
      <c r="BFQ70" s="16"/>
      <c r="BFR70" s="16"/>
      <c r="BFS70" s="16"/>
      <c r="BFT70" s="16"/>
      <c r="BFU70" s="16"/>
      <c r="BFV70" s="16"/>
      <c r="BFW70" s="16"/>
      <c r="BFX70" s="16"/>
      <c r="BFY70" s="16"/>
      <c r="BFZ70" s="16"/>
      <c r="BGA70" s="16"/>
      <c r="BGB70" s="16"/>
      <c r="BGC70" s="16"/>
      <c r="BGD70" s="16"/>
      <c r="BGE70" s="16"/>
      <c r="BGF70" s="16"/>
      <c r="BGG70" s="16"/>
      <c r="BGH70" s="16"/>
      <c r="BGI70" s="16"/>
      <c r="BGJ70" s="16"/>
      <c r="BGK70" s="16"/>
      <c r="BGL70" s="16"/>
      <c r="BGM70" s="16"/>
      <c r="BGN70" s="16"/>
      <c r="BGO70" s="16"/>
      <c r="BGP70" s="16"/>
      <c r="BGQ70" s="16"/>
      <c r="BGR70" s="16"/>
      <c r="BGS70" s="16"/>
      <c r="BGT70" s="16"/>
      <c r="BGU70" s="16"/>
      <c r="BGV70" s="16"/>
      <c r="BGW70" s="16"/>
      <c r="BGX70" s="16"/>
      <c r="BGY70" s="16"/>
      <c r="BGZ70" s="16"/>
      <c r="BHA70" s="16"/>
      <c r="BHB70" s="16"/>
      <c r="BHC70" s="16"/>
      <c r="BHD70" s="16"/>
      <c r="BHE70" s="16"/>
      <c r="BHF70" s="16"/>
      <c r="BHG70" s="16"/>
      <c r="BHH70" s="16"/>
      <c r="BHI70" s="16"/>
      <c r="BHJ70" s="16"/>
      <c r="BHK70" s="16"/>
      <c r="BHL70" s="16"/>
      <c r="BHM70" s="16"/>
      <c r="BHN70" s="16"/>
      <c r="BHO70" s="16"/>
      <c r="BHP70" s="16"/>
      <c r="BHQ70" s="16"/>
      <c r="BHR70" s="16"/>
      <c r="BHS70" s="16"/>
      <c r="BHT70" s="16"/>
      <c r="BHU70" s="16"/>
      <c r="BHV70" s="16"/>
      <c r="BHW70" s="16"/>
      <c r="BHX70" s="16"/>
      <c r="BHY70" s="16"/>
      <c r="BHZ70" s="16"/>
      <c r="BIA70" s="16"/>
      <c r="BIB70" s="16"/>
      <c r="BIC70" s="16"/>
      <c r="BID70" s="16"/>
      <c r="BIE70" s="16"/>
      <c r="BIF70" s="16"/>
      <c r="BIG70" s="16"/>
      <c r="BIH70" s="16"/>
      <c r="BII70" s="16"/>
      <c r="BIJ70" s="16"/>
      <c r="BIK70" s="16"/>
      <c r="BIL70" s="16"/>
      <c r="BIM70" s="16"/>
      <c r="BIN70" s="16"/>
      <c r="BIO70" s="16"/>
      <c r="BIP70" s="16"/>
      <c r="BIQ70" s="16"/>
      <c r="BIR70" s="16"/>
      <c r="BIS70" s="16"/>
      <c r="BIT70" s="16"/>
      <c r="BIU70" s="16"/>
      <c r="BIV70" s="16"/>
      <c r="BIW70" s="16"/>
      <c r="BIX70" s="16"/>
      <c r="BIY70" s="16"/>
      <c r="BIZ70" s="16"/>
      <c r="BJA70" s="16"/>
      <c r="BJB70" s="16"/>
      <c r="BJC70" s="16"/>
      <c r="BJD70" s="16"/>
      <c r="BJE70" s="16"/>
      <c r="BJF70" s="16"/>
      <c r="BJG70" s="16"/>
      <c r="BJH70" s="16"/>
      <c r="BJI70" s="16"/>
      <c r="BJJ70" s="16"/>
      <c r="BJK70" s="16"/>
      <c r="BJL70" s="16"/>
      <c r="BJM70" s="16"/>
      <c r="BJN70" s="16"/>
      <c r="BJO70" s="16"/>
      <c r="BJP70" s="16"/>
      <c r="BJQ70" s="16"/>
      <c r="BJR70" s="16"/>
      <c r="BJS70" s="16"/>
      <c r="BJT70" s="16"/>
      <c r="BJU70" s="16"/>
      <c r="BJV70" s="16"/>
      <c r="BJW70" s="16"/>
      <c r="BJX70" s="16"/>
      <c r="BJY70" s="16"/>
      <c r="BJZ70" s="16"/>
      <c r="BKA70" s="16"/>
      <c r="BKB70" s="16"/>
      <c r="BKC70" s="16"/>
      <c r="BKD70" s="16"/>
      <c r="BKE70" s="16"/>
      <c r="BKF70" s="16"/>
      <c r="BKG70" s="16"/>
      <c r="BKH70" s="16"/>
      <c r="BKI70" s="16"/>
      <c r="BKJ70" s="16"/>
      <c r="BKK70" s="16"/>
      <c r="BKL70" s="16"/>
      <c r="BKM70" s="16"/>
      <c r="BKN70" s="16"/>
      <c r="BKO70" s="16"/>
      <c r="BKP70" s="16"/>
      <c r="BKQ70" s="16"/>
      <c r="BKR70" s="16"/>
      <c r="BKS70" s="16"/>
      <c r="BKT70" s="16"/>
      <c r="BKU70" s="16"/>
      <c r="BKV70" s="16"/>
      <c r="BKW70" s="16"/>
      <c r="BKX70" s="16"/>
      <c r="BKY70" s="16"/>
      <c r="BKZ70" s="16"/>
      <c r="BLA70" s="16"/>
      <c r="BLB70" s="16"/>
      <c r="BLC70" s="16"/>
      <c r="BLD70" s="16"/>
      <c r="BLE70" s="16"/>
      <c r="BLF70" s="16"/>
      <c r="BLG70" s="16"/>
      <c r="BLH70" s="16"/>
      <c r="BLI70" s="16"/>
      <c r="BLJ70" s="16"/>
      <c r="BLK70" s="16"/>
      <c r="BLL70" s="16"/>
      <c r="BLM70" s="16"/>
      <c r="BLN70" s="16"/>
      <c r="BLO70" s="16"/>
      <c r="BLP70" s="16"/>
      <c r="BLQ70" s="16"/>
      <c r="BLR70" s="16"/>
      <c r="BLS70" s="16"/>
      <c r="BLT70" s="16"/>
      <c r="BLU70" s="16"/>
      <c r="BLV70" s="16"/>
      <c r="BLW70" s="16"/>
      <c r="BLX70" s="16"/>
      <c r="BLY70" s="16"/>
      <c r="BLZ70" s="16"/>
      <c r="BMA70" s="16"/>
      <c r="BMB70" s="16"/>
      <c r="BMC70" s="16"/>
      <c r="BMD70" s="16"/>
      <c r="BME70" s="16"/>
      <c r="BMF70" s="16"/>
      <c r="BMG70" s="16"/>
      <c r="BMH70" s="16"/>
      <c r="BMI70" s="16"/>
      <c r="BMJ70" s="16"/>
      <c r="BMK70" s="16"/>
      <c r="BML70" s="16"/>
      <c r="BMM70" s="16"/>
      <c r="BMN70" s="16"/>
      <c r="BMO70" s="16"/>
      <c r="BMP70" s="16"/>
      <c r="BMQ70" s="16"/>
      <c r="BMR70" s="16"/>
      <c r="BMS70" s="16"/>
      <c r="BMT70" s="16"/>
      <c r="BMU70" s="16"/>
      <c r="BMV70" s="16"/>
      <c r="BMW70" s="16"/>
      <c r="BMX70" s="16"/>
      <c r="BMY70" s="16"/>
      <c r="BMZ70" s="16"/>
      <c r="BNA70" s="16"/>
      <c r="BNB70" s="16"/>
      <c r="BNC70" s="16"/>
      <c r="BND70" s="16"/>
      <c r="BNE70" s="16"/>
      <c r="BNF70" s="16"/>
      <c r="BNG70" s="16"/>
      <c r="BNH70" s="16"/>
      <c r="BNI70" s="16"/>
      <c r="BNJ70" s="16"/>
      <c r="BNK70" s="16"/>
      <c r="BNL70" s="16"/>
      <c r="BNM70" s="16"/>
      <c r="BNN70" s="16"/>
      <c r="BNO70" s="16"/>
      <c r="BNP70" s="16"/>
      <c r="BNQ70" s="16"/>
      <c r="BNR70" s="16"/>
      <c r="BNS70" s="16"/>
      <c r="BNT70" s="16"/>
      <c r="BNU70" s="16"/>
      <c r="BNV70" s="16"/>
      <c r="BNW70" s="16"/>
      <c r="BNX70" s="16"/>
      <c r="BNY70" s="16"/>
      <c r="BNZ70" s="16"/>
      <c r="BOA70" s="16"/>
      <c r="BOB70" s="16"/>
      <c r="BOC70" s="16"/>
      <c r="BOD70" s="16"/>
      <c r="BOE70" s="16"/>
      <c r="BOF70" s="16"/>
      <c r="BOG70" s="16"/>
      <c r="BOH70" s="16"/>
      <c r="BOI70" s="16"/>
      <c r="BOJ70" s="16"/>
      <c r="BOK70" s="16"/>
      <c r="BOL70" s="16"/>
      <c r="BOM70" s="16"/>
      <c r="BON70" s="16"/>
      <c r="BOO70" s="16"/>
      <c r="BOP70" s="16"/>
      <c r="BOQ70" s="16"/>
      <c r="BOR70" s="16"/>
      <c r="BOS70" s="16"/>
      <c r="BOT70" s="16"/>
      <c r="BOU70" s="16"/>
      <c r="BOV70" s="16"/>
      <c r="BOW70" s="16"/>
      <c r="BOX70" s="16"/>
      <c r="BOY70" s="16"/>
      <c r="BOZ70" s="16"/>
      <c r="BPA70" s="16"/>
      <c r="BPB70" s="16"/>
      <c r="BPC70" s="16"/>
      <c r="BPD70" s="16"/>
      <c r="BPE70" s="16"/>
      <c r="BPF70" s="16"/>
      <c r="BPG70" s="16"/>
      <c r="BPH70" s="16"/>
      <c r="BPI70" s="16"/>
      <c r="BPJ70" s="16"/>
      <c r="BPK70" s="16"/>
      <c r="BPL70" s="16"/>
      <c r="BPM70" s="16"/>
      <c r="BPN70" s="16"/>
      <c r="BPO70" s="16"/>
      <c r="BPP70" s="16"/>
      <c r="BPQ70" s="16"/>
      <c r="BPR70" s="16"/>
      <c r="BPS70" s="16"/>
      <c r="BPT70" s="16"/>
      <c r="BPU70" s="16"/>
      <c r="BPV70" s="16"/>
      <c r="BPW70" s="16"/>
      <c r="BPX70" s="16"/>
      <c r="BPY70" s="16"/>
      <c r="BPZ70" s="16"/>
      <c r="BQA70" s="16"/>
      <c r="BQB70" s="16"/>
      <c r="BQC70" s="16"/>
      <c r="BQD70" s="16"/>
      <c r="BQE70" s="16"/>
      <c r="BQF70" s="16"/>
      <c r="BQG70" s="16"/>
      <c r="BQH70" s="16"/>
      <c r="BQI70" s="16"/>
      <c r="BQJ70" s="16"/>
      <c r="BQK70" s="16"/>
      <c r="BQL70" s="16"/>
      <c r="BQM70" s="16"/>
      <c r="BQN70" s="16"/>
      <c r="BQO70" s="16"/>
      <c r="BQP70" s="16"/>
      <c r="BQQ70" s="16"/>
      <c r="BQR70" s="16"/>
      <c r="BQS70" s="16"/>
      <c r="BQT70" s="16"/>
      <c r="BQU70" s="16"/>
      <c r="BQV70" s="16"/>
      <c r="BQW70" s="16"/>
      <c r="BQX70" s="16"/>
      <c r="BQY70" s="16"/>
      <c r="BQZ70" s="16"/>
      <c r="BRA70" s="16"/>
      <c r="BRB70" s="16"/>
      <c r="BRC70" s="16"/>
      <c r="BRD70" s="16"/>
      <c r="BRE70" s="16"/>
      <c r="BRF70" s="16"/>
      <c r="BRG70" s="16"/>
      <c r="BRH70" s="16"/>
      <c r="BRI70" s="16"/>
      <c r="BRJ70" s="16"/>
      <c r="BRK70" s="16"/>
      <c r="BRL70" s="16"/>
      <c r="BRM70" s="16"/>
      <c r="BRN70" s="16"/>
      <c r="BRO70" s="16"/>
      <c r="BRP70" s="16"/>
      <c r="BRQ70" s="16"/>
      <c r="BRR70" s="16"/>
      <c r="BRS70" s="16"/>
      <c r="BRT70" s="16"/>
      <c r="BRU70" s="16"/>
      <c r="BRV70" s="16"/>
      <c r="BRW70" s="16"/>
      <c r="BRX70" s="16"/>
      <c r="BRY70" s="16"/>
      <c r="BRZ70" s="16"/>
      <c r="BSA70" s="16"/>
      <c r="BSB70" s="16"/>
      <c r="BSC70" s="16"/>
      <c r="BSD70" s="16"/>
      <c r="BSE70" s="16"/>
      <c r="BSF70" s="16"/>
      <c r="BSG70" s="16"/>
      <c r="BSH70" s="16"/>
      <c r="BSI70" s="16"/>
      <c r="BSJ70" s="16"/>
      <c r="BSK70" s="16"/>
      <c r="BSL70" s="16"/>
      <c r="BSM70" s="16"/>
      <c r="BSN70" s="16"/>
      <c r="BSO70" s="16"/>
      <c r="BSP70" s="16"/>
      <c r="BSQ70" s="16"/>
      <c r="BSR70" s="16"/>
      <c r="BSS70" s="16"/>
      <c r="BST70" s="16"/>
      <c r="BSU70" s="16"/>
      <c r="BSV70" s="16"/>
      <c r="BSW70" s="16"/>
      <c r="BSX70" s="16"/>
      <c r="BSY70" s="16"/>
      <c r="BSZ70" s="16"/>
      <c r="BTA70" s="16"/>
      <c r="BTB70" s="16"/>
      <c r="BTC70" s="16"/>
      <c r="BTD70" s="16"/>
      <c r="BTE70" s="16"/>
      <c r="BTF70" s="16"/>
      <c r="BTG70" s="16"/>
      <c r="BTH70" s="16"/>
    </row>
    <row r="71" spans="1:1880" s="282" customFormat="1" ht="110.25" customHeight="1" x14ac:dyDescent="0.3">
      <c r="A71" s="70">
        <v>622</v>
      </c>
      <c r="B71" s="245" t="s">
        <v>119</v>
      </c>
      <c r="C71" s="245" t="s">
        <v>130</v>
      </c>
      <c r="D71" s="70" t="s">
        <v>217</v>
      </c>
      <c r="E71" s="244" t="e">
        <f>INDEX('PY1 Data(H)'!$A$1:$CX$258,MATCH('Unit Data from Audit Worksheet'!$A71,'PY1 Data(H)'!$A$1:$A$258,0),MATCH('Unit Data from Audit Worksheet'!$D$2,'PY1 Data(H)'!$A$1:$CX$1,0))</f>
        <v>#N/A</v>
      </c>
      <c r="F71" s="120">
        <v>0</v>
      </c>
      <c r="G71" s="449"/>
      <c r="H71" s="15"/>
      <c r="I71" s="529"/>
      <c r="J71" s="501"/>
      <c r="K71" s="371"/>
      <c r="L71"/>
      <c r="M71" s="16"/>
      <c r="N71" s="122"/>
      <c r="O71" s="16"/>
      <c r="P71" s="16"/>
      <c r="Q71" s="16"/>
      <c r="R71" s="16"/>
      <c r="S71" s="16"/>
      <c r="T71" s="16"/>
      <c r="U71" s="16"/>
      <c r="V71" s="16"/>
      <c r="W71" s="16"/>
      <c r="X71" s="16"/>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c r="MS71" s="16"/>
      <c r="MT71" s="16"/>
      <c r="MU71" s="16"/>
      <c r="MV71" s="16"/>
      <c r="MW71" s="16"/>
      <c r="MX71" s="16"/>
      <c r="MY71" s="16"/>
      <c r="MZ71" s="16"/>
      <c r="NA71" s="16"/>
      <c r="NB71" s="16"/>
      <c r="NC71" s="16"/>
      <c r="ND71" s="16"/>
      <c r="NE71" s="16"/>
      <c r="NF71" s="16"/>
      <c r="NG71" s="16"/>
      <c r="NH71" s="16"/>
      <c r="NI71" s="16"/>
      <c r="NJ71" s="16"/>
      <c r="NK71" s="16"/>
      <c r="NL71" s="16"/>
      <c r="NM71" s="16"/>
      <c r="NN71" s="16"/>
      <c r="NO71" s="16"/>
      <c r="NP71" s="16"/>
      <c r="NQ71" s="16"/>
      <c r="NR71" s="16"/>
      <c r="NS71" s="16"/>
      <c r="NT71" s="16"/>
      <c r="NU71" s="16"/>
      <c r="NV71" s="16"/>
      <c r="NW71" s="16"/>
      <c r="NX71" s="16"/>
      <c r="NY71" s="16"/>
      <c r="NZ71" s="16"/>
      <c r="OA71" s="16"/>
      <c r="OB71" s="16"/>
      <c r="OC71" s="16"/>
      <c r="OD71" s="16"/>
      <c r="OE71" s="16"/>
      <c r="OF71" s="16"/>
      <c r="OG71" s="16"/>
      <c r="OH71" s="16"/>
      <c r="OI71" s="16"/>
      <c r="OJ71" s="16"/>
      <c r="OK71" s="16"/>
      <c r="OL71" s="16"/>
      <c r="OM71" s="16"/>
      <c r="ON71" s="16"/>
      <c r="OO71" s="16"/>
      <c r="OP71" s="16"/>
      <c r="OQ71" s="16"/>
      <c r="OR71" s="16"/>
      <c r="OS71" s="16"/>
      <c r="OT71" s="16"/>
      <c r="OU71" s="16"/>
      <c r="OV71" s="16"/>
      <c r="OW71" s="16"/>
      <c r="OX71" s="16"/>
      <c r="OY71" s="16"/>
      <c r="OZ71" s="16"/>
      <c r="PA71" s="16"/>
      <c r="PB71" s="16"/>
      <c r="PC71" s="16"/>
      <c r="PD71" s="16"/>
      <c r="PE71" s="16"/>
      <c r="PF71" s="16"/>
      <c r="PG71" s="16"/>
      <c r="PH71" s="16"/>
      <c r="PI71" s="16"/>
      <c r="PJ71" s="16"/>
      <c r="PK71" s="16"/>
      <c r="PL71" s="16"/>
      <c r="PM71" s="16"/>
      <c r="PN71" s="16"/>
      <c r="PO71" s="16"/>
      <c r="PP71" s="16"/>
      <c r="PQ71" s="16"/>
      <c r="PR71" s="16"/>
      <c r="PS71" s="16"/>
      <c r="PT71" s="16"/>
      <c r="PU71" s="16"/>
      <c r="PV71" s="16"/>
      <c r="PW71" s="16"/>
      <c r="PX71" s="16"/>
      <c r="PY71" s="16"/>
      <c r="PZ71" s="16"/>
      <c r="QA71" s="16"/>
      <c r="QB71" s="16"/>
      <c r="QC71" s="16"/>
      <c r="QD71" s="16"/>
      <c r="QE71" s="16"/>
      <c r="QF71" s="16"/>
      <c r="QG71" s="16"/>
      <c r="QH71" s="16"/>
      <c r="QI71" s="16"/>
      <c r="QJ71" s="16"/>
      <c r="QK71" s="16"/>
      <c r="QL71" s="16"/>
      <c r="QM71" s="16"/>
      <c r="QN71" s="16"/>
      <c r="QO71" s="16"/>
      <c r="QP71" s="16"/>
      <c r="QQ71" s="16"/>
      <c r="QR71" s="16"/>
      <c r="QS71" s="16"/>
      <c r="QT71" s="16"/>
      <c r="QU71" s="16"/>
      <c r="QV71" s="16"/>
      <c r="QW71" s="16"/>
      <c r="QX71" s="16"/>
      <c r="QY71" s="16"/>
      <c r="QZ71" s="16"/>
      <c r="RA71" s="16"/>
      <c r="RB71" s="16"/>
      <c r="RC71" s="16"/>
      <c r="RD71" s="16"/>
      <c r="RE71" s="16"/>
      <c r="RF71" s="16"/>
      <c r="RG71" s="16"/>
      <c r="RH71" s="16"/>
      <c r="RI71" s="16"/>
      <c r="RJ71" s="16"/>
      <c r="RK71" s="16"/>
      <c r="RL71" s="16"/>
      <c r="RM71" s="16"/>
      <c r="RN71" s="16"/>
      <c r="RO71" s="16"/>
      <c r="RP71" s="16"/>
      <c r="RQ71" s="16"/>
      <c r="RR71" s="16"/>
      <c r="RS71" s="16"/>
      <c r="RT71" s="16"/>
      <c r="RU71" s="16"/>
      <c r="RV71" s="16"/>
      <c r="RW71" s="16"/>
      <c r="RX71" s="16"/>
      <c r="RY71" s="16"/>
      <c r="RZ71" s="16"/>
      <c r="SA71" s="16"/>
      <c r="SB71" s="16"/>
      <c r="SC71" s="16"/>
      <c r="SD71" s="16"/>
      <c r="SE71" s="16"/>
      <c r="SF71" s="16"/>
      <c r="SG71" s="16"/>
      <c r="SH71" s="16"/>
      <c r="SI71" s="16"/>
      <c r="SJ71" s="16"/>
      <c r="SK71" s="16"/>
      <c r="SL71" s="16"/>
      <c r="SM71" s="16"/>
      <c r="SN71" s="16"/>
      <c r="SO71" s="16"/>
      <c r="SP71" s="16"/>
      <c r="SQ71" s="16"/>
      <c r="SR71" s="16"/>
      <c r="SS71" s="16"/>
      <c r="ST71" s="16"/>
      <c r="SU71" s="16"/>
      <c r="SV71" s="16"/>
      <c r="SW71" s="16"/>
      <c r="SX71" s="16"/>
      <c r="SY71" s="16"/>
      <c r="SZ71" s="16"/>
      <c r="TA71" s="16"/>
      <c r="TB71" s="16"/>
      <c r="TC71" s="16"/>
      <c r="TD71" s="16"/>
      <c r="TE71" s="16"/>
      <c r="TF71" s="16"/>
      <c r="TG71" s="16"/>
      <c r="TH71" s="16"/>
      <c r="TI71" s="16"/>
      <c r="TJ71" s="16"/>
      <c r="TK71" s="16"/>
      <c r="TL71" s="16"/>
      <c r="TM71" s="16"/>
      <c r="TN71" s="16"/>
      <c r="TO71" s="16"/>
      <c r="TP71" s="16"/>
      <c r="TQ71" s="16"/>
      <c r="TR71" s="16"/>
      <c r="TS71" s="16"/>
      <c r="TT71" s="16"/>
      <c r="TU71" s="16"/>
      <c r="TV71" s="16"/>
      <c r="TW71" s="16"/>
      <c r="TX71" s="16"/>
      <c r="TY71" s="16"/>
      <c r="TZ71" s="16"/>
      <c r="UA71" s="16"/>
      <c r="UB71" s="16"/>
      <c r="UC71" s="16"/>
      <c r="UD71" s="16"/>
      <c r="UE71" s="16"/>
      <c r="UF71" s="16"/>
      <c r="UG71" s="16"/>
      <c r="UH71" s="16"/>
      <c r="UI71" s="16"/>
      <c r="UJ71" s="16"/>
      <c r="UK71" s="16"/>
      <c r="UL71" s="16"/>
      <c r="UM71" s="16"/>
      <c r="UN71" s="16"/>
      <c r="UO71" s="16"/>
      <c r="UP71" s="16"/>
      <c r="UQ71" s="16"/>
      <c r="UR71" s="16"/>
      <c r="US71" s="16"/>
      <c r="UT71" s="16"/>
      <c r="UU71" s="16"/>
      <c r="UV71" s="16"/>
      <c r="UW71" s="16"/>
      <c r="UX71" s="16"/>
      <c r="UY71" s="16"/>
      <c r="UZ71" s="16"/>
      <c r="VA71" s="16"/>
      <c r="VB71" s="16"/>
      <c r="VC71" s="16"/>
      <c r="VD71" s="16"/>
      <c r="VE71" s="16"/>
      <c r="VF71" s="16"/>
      <c r="VG71" s="16"/>
      <c r="VH71" s="16"/>
      <c r="VI71" s="16"/>
      <c r="VJ71" s="16"/>
      <c r="VK71" s="16"/>
      <c r="VL71" s="16"/>
      <c r="VM71" s="16"/>
      <c r="VN71" s="16"/>
      <c r="VO71" s="16"/>
      <c r="VP71" s="16"/>
      <c r="VQ71" s="16"/>
      <c r="VR71" s="16"/>
      <c r="VS71" s="16"/>
      <c r="VT71" s="16"/>
      <c r="VU71" s="16"/>
      <c r="VV71" s="16"/>
      <c r="VW71" s="16"/>
      <c r="VX71" s="16"/>
      <c r="VY71" s="16"/>
      <c r="VZ71" s="16"/>
      <c r="WA71" s="16"/>
      <c r="WB71" s="16"/>
      <c r="WC71" s="16"/>
      <c r="WD71" s="16"/>
      <c r="WE71" s="16"/>
      <c r="WF71" s="16"/>
      <c r="WG71" s="16"/>
      <c r="WH71" s="16"/>
      <c r="WI71" s="16"/>
      <c r="WJ71" s="16"/>
      <c r="WK71" s="16"/>
      <c r="WL71" s="16"/>
      <c r="WM71" s="16"/>
      <c r="WN71" s="16"/>
      <c r="WO71" s="16"/>
      <c r="WP71" s="16"/>
      <c r="WQ71" s="16"/>
      <c r="WR71" s="16"/>
      <c r="WS71" s="16"/>
      <c r="WT71" s="16"/>
      <c r="WU71" s="16"/>
      <c r="WV71" s="16"/>
      <c r="WW71" s="16"/>
      <c r="WX71" s="16"/>
      <c r="WY71" s="16"/>
      <c r="WZ71" s="16"/>
      <c r="XA71" s="16"/>
      <c r="XB71" s="16"/>
      <c r="XC71" s="16"/>
      <c r="XD71" s="16"/>
      <c r="XE71" s="16"/>
      <c r="XF71" s="16"/>
      <c r="XG71" s="16"/>
      <c r="XH71" s="16"/>
      <c r="XI71" s="16"/>
      <c r="XJ71" s="16"/>
      <c r="XK71" s="16"/>
      <c r="XL71" s="16"/>
      <c r="XM71" s="16"/>
      <c r="XN71" s="16"/>
      <c r="XO71" s="16"/>
      <c r="XP71" s="16"/>
      <c r="XQ71" s="16"/>
      <c r="XR71" s="16"/>
      <c r="XS71" s="16"/>
      <c r="XT71" s="16"/>
      <c r="XU71" s="16"/>
      <c r="XV71" s="16"/>
      <c r="XW71" s="16"/>
      <c r="XX71" s="16"/>
      <c r="XY71" s="16"/>
      <c r="XZ71" s="16"/>
      <c r="YA71" s="16"/>
      <c r="YB71" s="16"/>
      <c r="YC71" s="16"/>
      <c r="YD71" s="16"/>
      <c r="YE71" s="16"/>
      <c r="YF71" s="16"/>
      <c r="YG71" s="16"/>
      <c r="YH71" s="16"/>
      <c r="YI71" s="16"/>
      <c r="YJ71" s="16"/>
      <c r="YK71" s="16"/>
      <c r="YL71" s="16"/>
      <c r="YM71" s="16"/>
      <c r="YN71" s="16"/>
      <c r="YO71" s="16"/>
      <c r="YP71" s="16"/>
      <c r="YQ71" s="16"/>
      <c r="YR71" s="16"/>
      <c r="YS71" s="16"/>
      <c r="YT71" s="16"/>
      <c r="YU71" s="16"/>
      <c r="YV71" s="16"/>
      <c r="YW71" s="16"/>
      <c r="YX71" s="16"/>
      <c r="YY71" s="16"/>
      <c r="YZ71" s="16"/>
      <c r="ZA71" s="16"/>
      <c r="ZB71" s="16"/>
      <c r="ZC71" s="16"/>
      <c r="ZD71" s="16"/>
      <c r="ZE71" s="16"/>
      <c r="ZF71" s="16"/>
      <c r="ZG71" s="16"/>
      <c r="ZH71" s="16"/>
      <c r="ZI71" s="16"/>
      <c r="ZJ71" s="16"/>
      <c r="ZK71" s="16"/>
      <c r="ZL71" s="16"/>
      <c r="ZM71" s="16"/>
      <c r="ZN71" s="16"/>
      <c r="ZO71" s="16"/>
      <c r="ZP71" s="16"/>
      <c r="ZQ71" s="16"/>
      <c r="ZR71" s="16"/>
      <c r="ZS71" s="16"/>
      <c r="ZT71" s="16"/>
      <c r="ZU71" s="16"/>
      <c r="ZV71" s="16"/>
      <c r="ZW71" s="16"/>
      <c r="ZX71" s="16"/>
      <c r="ZY71" s="16"/>
      <c r="ZZ71" s="16"/>
      <c r="AAA71" s="16"/>
      <c r="AAB71" s="16"/>
      <c r="AAC71" s="16"/>
      <c r="AAD71" s="16"/>
      <c r="AAE71" s="16"/>
      <c r="AAF71" s="16"/>
      <c r="AAG71" s="16"/>
      <c r="AAH71" s="16"/>
      <c r="AAI71" s="16"/>
      <c r="AAJ71" s="16"/>
      <c r="AAK71" s="16"/>
      <c r="AAL71" s="16"/>
      <c r="AAM71" s="16"/>
      <c r="AAN71" s="16"/>
      <c r="AAO71" s="16"/>
      <c r="AAP71" s="16"/>
      <c r="AAQ71" s="16"/>
      <c r="AAR71" s="16"/>
      <c r="AAS71" s="16"/>
      <c r="AAT71" s="16"/>
      <c r="AAU71" s="16"/>
      <c r="AAV71" s="16"/>
      <c r="AAW71" s="16"/>
      <c r="AAX71" s="16"/>
      <c r="AAY71" s="16"/>
      <c r="AAZ71" s="16"/>
      <c r="ABA71" s="16"/>
      <c r="ABB71" s="16"/>
      <c r="ABC71" s="16"/>
      <c r="ABD71" s="16"/>
      <c r="ABE71" s="16"/>
      <c r="ABF71" s="16"/>
      <c r="ABG71" s="16"/>
      <c r="ABH71" s="16"/>
      <c r="ABI71" s="16"/>
      <c r="ABJ71" s="16"/>
      <c r="ABK71" s="16"/>
      <c r="ABL71" s="16"/>
      <c r="ABM71" s="16"/>
      <c r="ABN71" s="16"/>
      <c r="ABO71" s="16"/>
      <c r="ABP71" s="16"/>
      <c r="ABQ71" s="16"/>
      <c r="ABR71" s="16"/>
      <c r="ABS71" s="16"/>
      <c r="ABT71" s="16"/>
      <c r="ABU71" s="16"/>
      <c r="ABV71" s="16"/>
      <c r="ABW71" s="16"/>
      <c r="ABX71" s="16"/>
      <c r="ABY71" s="16"/>
      <c r="ABZ71" s="16"/>
      <c r="ACA71" s="16"/>
      <c r="ACB71" s="16"/>
      <c r="ACC71" s="16"/>
      <c r="ACD71" s="16"/>
      <c r="ACE71" s="16"/>
      <c r="ACF71" s="16"/>
      <c r="ACG71" s="16"/>
      <c r="ACH71" s="16"/>
      <c r="ACI71" s="16"/>
      <c r="ACJ71" s="16"/>
      <c r="ACK71" s="16"/>
      <c r="ACL71" s="16"/>
      <c r="ACM71" s="16"/>
      <c r="ACN71" s="16"/>
      <c r="ACO71" s="16"/>
      <c r="ACP71" s="16"/>
      <c r="ACQ71" s="16"/>
      <c r="ACR71" s="16"/>
      <c r="ACS71" s="16"/>
      <c r="ACT71" s="16"/>
      <c r="ACU71" s="16"/>
      <c r="ACV71" s="16"/>
      <c r="ACW71" s="16"/>
      <c r="ACX71" s="16"/>
      <c r="ACY71" s="16"/>
      <c r="ACZ71" s="16"/>
      <c r="ADA71" s="16"/>
      <c r="ADB71" s="16"/>
      <c r="ADC71" s="16"/>
      <c r="ADD71" s="16"/>
      <c r="ADE71" s="16"/>
      <c r="ADF71" s="16"/>
      <c r="ADG71" s="16"/>
      <c r="ADH71" s="16"/>
      <c r="ADI71" s="16"/>
      <c r="ADJ71" s="16"/>
      <c r="ADK71" s="16"/>
      <c r="ADL71" s="16"/>
      <c r="ADM71" s="16"/>
      <c r="ADN71" s="16"/>
      <c r="ADO71" s="16"/>
      <c r="ADP71" s="16"/>
      <c r="ADQ71" s="16"/>
      <c r="ADR71" s="16"/>
      <c r="ADS71" s="16"/>
      <c r="ADT71" s="16"/>
      <c r="ADU71" s="16"/>
      <c r="ADV71" s="16"/>
      <c r="ADW71" s="16"/>
      <c r="ADX71" s="16"/>
      <c r="ADY71" s="16"/>
      <c r="ADZ71" s="16"/>
      <c r="AEA71" s="16"/>
      <c r="AEB71" s="16"/>
      <c r="AEC71" s="16"/>
      <c r="AED71" s="16"/>
      <c r="AEE71" s="16"/>
      <c r="AEF71" s="16"/>
      <c r="AEG71" s="16"/>
      <c r="AEH71" s="16"/>
      <c r="AEI71" s="16"/>
      <c r="AEJ71" s="16"/>
      <c r="AEK71" s="16"/>
      <c r="AEL71" s="16"/>
      <c r="AEM71" s="16"/>
      <c r="AEN71" s="16"/>
      <c r="AEO71" s="16"/>
      <c r="AEP71" s="16"/>
      <c r="AEQ71" s="16"/>
      <c r="AER71" s="16"/>
      <c r="AES71" s="16"/>
      <c r="AET71" s="16"/>
      <c r="AEU71" s="16"/>
      <c r="AEV71" s="16"/>
      <c r="AEW71" s="16"/>
      <c r="AEX71" s="16"/>
      <c r="AEY71" s="16"/>
      <c r="AEZ71" s="16"/>
      <c r="AFA71" s="16"/>
      <c r="AFB71" s="16"/>
      <c r="AFC71" s="16"/>
      <c r="AFD71" s="16"/>
      <c r="AFE71" s="16"/>
      <c r="AFF71" s="16"/>
      <c r="AFG71" s="16"/>
      <c r="AFH71" s="16"/>
      <c r="AFI71" s="16"/>
      <c r="AFJ71" s="16"/>
      <c r="AFK71" s="16"/>
      <c r="AFL71" s="16"/>
      <c r="AFM71" s="16"/>
      <c r="AFN71" s="16"/>
      <c r="AFO71" s="16"/>
      <c r="AFP71" s="16"/>
      <c r="AFQ71" s="16"/>
      <c r="AFR71" s="16"/>
      <c r="AFS71" s="16"/>
      <c r="AFT71" s="16"/>
      <c r="AFU71" s="16"/>
      <c r="AFV71" s="16"/>
      <c r="AFW71" s="16"/>
      <c r="AFX71" s="16"/>
      <c r="AFY71" s="16"/>
      <c r="AFZ71" s="16"/>
      <c r="AGA71" s="16"/>
      <c r="AGB71" s="16"/>
      <c r="AGC71" s="16"/>
      <c r="AGD71" s="16"/>
      <c r="AGE71" s="16"/>
      <c r="AGF71" s="16"/>
      <c r="AGG71" s="16"/>
      <c r="AGH71" s="16"/>
      <c r="AGI71" s="16"/>
      <c r="AGJ71" s="16"/>
      <c r="AGK71" s="16"/>
      <c r="AGL71" s="16"/>
      <c r="AGM71" s="16"/>
      <c r="AGN71" s="16"/>
      <c r="AGO71" s="16"/>
      <c r="AGP71" s="16"/>
      <c r="AGQ71" s="16"/>
      <c r="AGR71" s="16"/>
      <c r="AGS71" s="16"/>
      <c r="AGT71" s="16"/>
      <c r="AGU71" s="16"/>
      <c r="AGV71" s="16"/>
      <c r="AGW71" s="16"/>
      <c r="AGX71" s="16"/>
      <c r="AGY71" s="16"/>
      <c r="AGZ71" s="16"/>
      <c r="AHA71" s="16"/>
      <c r="AHB71" s="16"/>
      <c r="AHC71" s="16"/>
      <c r="AHD71" s="16"/>
      <c r="AHE71" s="16"/>
      <c r="AHF71" s="16"/>
      <c r="AHG71" s="16"/>
      <c r="AHH71" s="16"/>
      <c r="AHI71" s="16"/>
      <c r="AHJ71" s="16"/>
      <c r="AHK71" s="16"/>
      <c r="AHL71" s="16"/>
      <c r="AHM71" s="16"/>
      <c r="AHN71" s="16"/>
      <c r="AHO71" s="16"/>
      <c r="AHP71" s="16"/>
      <c r="AHQ71" s="16"/>
      <c r="AHR71" s="16"/>
      <c r="AHS71" s="16"/>
      <c r="AHT71" s="16"/>
      <c r="AHU71" s="16"/>
      <c r="AHV71" s="16"/>
      <c r="AHW71" s="16"/>
      <c r="AHX71" s="16"/>
      <c r="AHY71" s="16"/>
      <c r="AHZ71" s="16"/>
      <c r="AIA71" s="16"/>
      <c r="AIB71" s="16"/>
      <c r="AIC71" s="16"/>
      <c r="AID71" s="16"/>
      <c r="AIE71" s="16"/>
      <c r="AIF71" s="16"/>
      <c r="AIG71" s="16"/>
      <c r="AIH71" s="16"/>
      <c r="AII71" s="16"/>
      <c r="AIJ71" s="16"/>
      <c r="AIK71" s="16"/>
      <c r="AIL71" s="16"/>
      <c r="AIM71" s="16"/>
      <c r="AIN71" s="16"/>
      <c r="AIO71" s="16"/>
      <c r="AIP71" s="16"/>
      <c r="AIQ71" s="16"/>
      <c r="AIR71" s="16"/>
      <c r="AIS71" s="16"/>
      <c r="AIT71" s="16"/>
      <c r="AIU71" s="16"/>
      <c r="AIV71" s="16"/>
      <c r="AIW71" s="16"/>
      <c r="AIX71" s="16"/>
      <c r="AIY71" s="16"/>
      <c r="AIZ71" s="16"/>
      <c r="AJA71" s="16"/>
      <c r="AJB71" s="16"/>
      <c r="AJC71" s="16"/>
      <c r="AJD71" s="16"/>
      <c r="AJE71" s="16"/>
      <c r="AJF71" s="16"/>
      <c r="AJG71" s="16"/>
      <c r="AJH71" s="16"/>
      <c r="AJI71" s="16"/>
      <c r="AJJ71" s="16"/>
      <c r="AJK71" s="16"/>
      <c r="AJL71" s="16"/>
      <c r="AJM71" s="16"/>
      <c r="AJN71" s="16"/>
      <c r="AJO71" s="16"/>
      <c r="AJP71" s="16"/>
      <c r="AJQ71" s="16"/>
      <c r="AJR71" s="16"/>
      <c r="AJS71" s="16"/>
      <c r="AJT71" s="16"/>
      <c r="AJU71" s="16"/>
      <c r="AJV71" s="16"/>
      <c r="AJW71" s="16"/>
      <c r="AJX71" s="16"/>
      <c r="AJY71" s="16"/>
      <c r="AJZ71" s="16"/>
      <c r="AKA71" s="16"/>
      <c r="AKB71" s="16"/>
      <c r="AKC71" s="16"/>
      <c r="AKD71" s="16"/>
      <c r="AKE71" s="16"/>
      <c r="AKF71" s="16"/>
      <c r="AKG71" s="16"/>
      <c r="AKH71" s="16"/>
      <c r="AKI71" s="16"/>
      <c r="AKJ71" s="16"/>
      <c r="AKK71" s="16"/>
      <c r="AKL71" s="16"/>
      <c r="AKM71" s="16"/>
      <c r="AKN71" s="16"/>
      <c r="AKO71" s="16"/>
      <c r="AKP71" s="16"/>
      <c r="AKQ71" s="16"/>
      <c r="AKR71" s="16"/>
      <c r="AKS71" s="16"/>
      <c r="AKT71" s="16"/>
      <c r="AKU71" s="16"/>
      <c r="AKV71" s="16"/>
      <c r="AKW71" s="16"/>
      <c r="AKX71" s="16"/>
      <c r="AKY71" s="16"/>
      <c r="AKZ71" s="16"/>
      <c r="ALA71" s="16"/>
      <c r="ALB71" s="16"/>
      <c r="ALC71" s="16"/>
      <c r="ALD71" s="16"/>
      <c r="ALE71" s="16"/>
      <c r="ALF71" s="16"/>
      <c r="ALG71" s="16"/>
      <c r="ALH71" s="16"/>
      <c r="ALI71" s="16"/>
      <c r="ALJ71" s="16"/>
      <c r="ALK71" s="16"/>
      <c r="ALL71" s="16"/>
      <c r="ALM71" s="16"/>
      <c r="ALN71" s="16"/>
      <c r="ALO71" s="16"/>
      <c r="ALP71" s="16"/>
      <c r="ALQ71" s="16"/>
      <c r="ALR71" s="16"/>
      <c r="ALS71" s="16"/>
      <c r="ALT71" s="16"/>
      <c r="ALU71" s="16"/>
      <c r="ALV71" s="16"/>
      <c r="ALW71" s="16"/>
      <c r="ALX71" s="16"/>
      <c r="ALY71" s="16"/>
      <c r="ALZ71" s="16"/>
      <c r="AMA71" s="16"/>
      <c r="AMB71" s="16"/>
      <c r="AMC71" s="16"/>
      <c r="AMD71" s="16"/>
      <c r="AME71" s="16"/>
      <c r="AMF71" s="16"/>
      <c r="AMG71" s="16"/>
      <c r="AMH71" s="16"/>
      <c r="AMI71" s="16"/>
      <c r="AMJ71" s="16"/>
      <c r="AMK71" s="16"/>
      <c r="AML71" s="16"/>
      <c r="AMM71" s="16"/>
      <c r="AMN71" s="16"/>
      <c r="AMO71" s="16"/>
      <c r="AMP71" s="16"/>
      <c r="AMQ71" s="16"/>
      <c r="AMR71" s="16"/>
      <c r="AMS71" s="16"/>
      <c r="AMT71" s="16"/>
      <c r="AMU71" s="16"/>
      <c r="AMV71" s="16"/>
      <c r="AMW71" s="16"/>
      <c r="AMX71" s="16"/>
      <c r="AMY71" s="16"/>
      <c r="AMZ71" s="16"/>
      <c r="ANA71" s="16"/>
      <c r="ANB71" s="16"/>
      <c r="ANC71" s="16"/>
      <c r="AND71" s="16"/>
      <c r="ANE71" s="16"/>
      <c r="ANF71" s="16"/>
      <c r="ANG71" s="16"/>
      <c r="ANH71" s="16"/>
      <c r="ANI71" s="16"/>
      <c r="ANJ71" s="16"/>
      <c r="ANK71" s="16"/>
      <c r="ANL71" s="16"/>
      <c r="ANM71" s="16"/>
      <c r="ANN71" s="16"/>
      <c r="ANO71" s="16"/>
      <c r="ANP71" s="16"/>
      <c r="ANQ71" s="16"/>
      <c r="ANR71" s="16"/>
      <c r="ANS71" s="16"/>
      <c r="ANT71" s="16"/>
      <c r="ANU71" s="16"/>
      <c r="ANV71" s="16"/>
      <c r="ANW71" s="16"/>
      <c r="ANX71" s="16"/>
      <c r="ANY71" s="16"/>
      <c r="ANZ71" s="16"/>
      <c r="AOA71" s="16"/>
      <c r="AOB71" s="16"/>
      <c r="AOC71" s="16"/>
      <c r="AOD71" s="16"/>
      <c r="AOE71" s="16"/>
      <c r="AOF71" s="16"/>
      <c r="AOG71" s="16"/>
      <c r="AOH71" s="16"/>
      <c r="AOI71" s="16"/>
      <c r="AOJ71" s="16"/>
      <c r="AOK71" s="16"/>
      <c r="AOL71" s="16"/>
      <c r="AOM71" s="16"/>
      <c r="AON71" s="16"/>
      <c r="AOO71" s="16"/>
      <c r="AOP71" s="16"/>
      <c r="AOQ71" s="16"/>
      <c r="AOR71" s="16"/>
      <c r="AOS71" s="16"/>
      <c r="AOT71" s="16"/>
      <c r="AOU71" s="16"/>
      <c r="AOV71" s="16"/>
      <c r="AOW71" s="16"/>
      <c r="AOX71" s="16"/>
      <c r="AOY71" s="16"/>
      <c r="AOZ71" s="16"/>
      <c r="APA71" s="16"/>
      <c r="APB71" s="16"/>
      <c r="APC71" s="16"/>
      <c r="APD71" s="16"/>
      <c r="APE71" s="16"/>
      <c r="APF71" s="16"/>
      <c r="APG71" s="16"/>
      <c r="APH71" s="16"/>
      <c r="API71" s="16"/>
      <c r="APJ71" s="16"/>
      <c r="APK71" s="16"/>
      <c r="APL71" s="16"/>
      <c r="APM71" s="16"/>
      <c r="APN71" s="16"/>
      <c r="APO71" s="16"/>
      <c r="APP71" s="16"/>
      <c r="APQ71" s="16"/>
      <c r="APR71" s="16"/>
      <c r="APS71" s="16"/>
      <c r="APT71" s="16"/>
      <c r="APU71" s="16"/>
      <c r="APV71" s="16"/>
      <c r="APW71" s="16"/>
      <c r="APX71" s="16"/>
      <c r="APY71" s="16"/>
      <c r="APZ71" s="16"/>
      <c r="AQA71" s="16"/>
      <c r="AQB71" s="16"/>
      <c r="AQC71" s="16"/>
      <c r="AQD71" s="16"/>
      <c r="AQE71" s="16"/>
      <c r="AQF71" s="16"/>
      <c r="AQG71" s="16"/>
      <c r="AQH71" s="16"/>
      <c r="AQI71" s="16"/>
      <c r="AQJ71" s="16"/>
      <c r="AQK71" s="16"/>
      <c r="AQL71" s="16"/>
      <c r="AQM71" s="16"/>
      <c r="AQN71" s="16"/>
      <c r="AQO71" s="16"/>
      <c r="AQP71" s="16"/>
      <c r="AQQ71" s="16"/>
      <c r="AQR71" s="16"/>
      <c r="AQS71" s="16"/>
      <c r="AQT71" s="16"/>
      <c r="AQU71" s="16"/>
      <c r="AQV71" s="16"/>
      <c r="AQW71" s="16"/>
      <c r="AQX71" s="16"/>
      <c r="AQY71" s="16"/>
      <c r="AQZ71" s="16"/>
      <c r="ARA71" s="16"/>
      <c r="ARB71" s="16"/>
      <c r="ARC71" s="16"/>
      <c r="ARD71" s="16"/>
      <c r="ARE71" s="16"/>
      <c r="ARF71" s="16"/>
      <c r="ARG71" s="16"/>
      <c r="ARH71" s="16"/>
      <c r="ARI71" s="16"/>
      <c r="ARJ71" s="16"/>
      <c r="ARK71" s="16"/>
      <c r="ARL71" s="16"/>
      <c r="ARM71" s="16"/>
      <c r="ARN71" s="16"/>
      <c r="ARO71" s="16"/>
      <c r="ARP71" s="16"/>
      <c r="ARQ71" s="16"/>
      <c r="ARR71" s="16"/>
      <c r="ARS71" s="16"/>
      <c r="ART71" s="16"/>
      <c r="ARU71" s="16"/>
      <c r="ARV71" s="16"/>
      <c r="ARW71" s="16"/>
      <c r="ARX71" s="16"/>
      <c r="ARY71" s="16"/>
      <c r="ARZ71" s="16"/>
      <c r="ASA71" s="16"/>
      <c r="ASB71" s="16"/>
      <c r="ASC71" s="16"/>
      <c r="ASD71" s="16"/>
      <c r="ASE71" s="16"/>
      <c r="ASF71" s="16"/>
      <c r="ASG71" s="16"/>
      <c r="ASH71" s="16"/>
      <c r="ASI71" s="16"/>
      <c r="ASJ71" s="16"/>
      <c r="ASK71" s="16"/>
      <c r="ASL71" s="16"/>
      <c r="ASM71" s="16"/>
      <c r="ASN71" s="16"/>
      <c r="ASO71" s="16"/>
      <c r="ASP71" s="16"/>
      <c r="ASQ71" s="16"/>
      <c r="ASR71" s="16"/>
      <c r="ASS71" s="16"/>
      <c r="AST71" s="16"/>
      <c r="ASU71" s="16"/>
      <c r="ASV71" s="16"/>
      <c r="ASW71" s="16"/>
      <c r="ASX71" s="16"/>
      <c r="ASY71" s="16"/>
      <c r="ASZ71" s="16"/>
      <c r="ATA71" s="16"/>
      <c r="ATB71" s="16"/>
      <c r="ATC71" s="16"/>
      <c r="ATD71" s="16"/>
      <c r="ATE71" s="16"/>
      <c r="ATF71" s="16"/>
      <c r="ATG71" s="16"/>
      <c r="ATH71" s="16"/>
      <c r="ATI71" s="16"/>
      <c r="ATJ71" s="16"/>
      <c r="ATK71" s="16"/>
      <c r="ATL71" s="16"/>
      <c r="ATM71" s="16"/>
      <c r="ATN71" s="16"/>
      <c r="ATO71" s="16"/>
      <c r="ATP71" s="16"/>
      <c r="ATQ71" s="16"/>
      <c r="ATR71" s="16"/>
      <c r="ATS71" s="16"/>
      <c r="ATT71" s="16"/>
      <c r="ATU71" s="16"/>
      <c r="ATV71" s="16"/>
      <c r="ATW71" s="16"/>
      <c r="ATX71" s="16"/>
      <c r="ATY71" s="16"/>
      <c r="ATZ71" s="16"/>
      <c r="AUA71" s="16"/>
      <c r="AUB71" s="16"/>
      <c r="AUC71" s="16"/>
      <c r="AUD71" s="16"/>
      <c r="AUE71" s="16"/>
      <c r="AUF71" s="16"/>
      <c r="AUG71" s="16"/>
      <c r="AUH71" s="16"/>
      <c r="AUI71" s="16"/>
      <c r="AUJ71" s="16"/>
      <c r="AUK71" s="16"/>
      <c r="AUL71" s="16"/>
      <c r="AUM71" s="16"/>
      <c r="AUN71" s="16"/>
      <c r="AUO71" s="16"/>
      <c r="AUP71" s="16"/>
      <c r="AUQ71" s="16"/>
      <c r="AUR71" s="16"/>
      <c r="AUS71" s="16"/>
      <c r="AUT71" s="16"/>
      <c r="AUU71" s="16"/>
      <c r="AUV71" s="16"/>
      <c r="AUW71" s="16"/>
      <c r="AUX71" s="16"/>
      <c r="AUY71" s="16"/>
      <c r="AUZ71" s="16"/>
      <c r="AVA71" s="16"/>
      <c r="AVB71" s="16"/>
      <c r="AVC71" s="16"/>
      <c r="AVD71" s="16"/>
      <c r="AVE71" s="16"/>
      <c r="AVF71" s="16"/>
      <c r="AVG71" s="16"/>
      <c r="AVH71" s="16"/>
      <c r="AVI71" s="16"/>
      <c r="AVJ71" s="16"/>
      <c r="AVK71" s="16"/>
      <c r="AVL71" s="16"/>
      <c r="AVM71" s="16"/>
      <c r="AVN71" s="16"/>
      <c r="AVO71" s="16"/>
      <c r="AVP71" s="16"/>
      <c r="AVQ71" s="16"/>
      <c r="AVR71" s="16"/>
      <c r="AVS71" s="16"/>
      <c r="AVT71" s="16"/>
      <c r="AVU71" s="16"/>
      <c r="AVV71" s="16"/>
      <c r="AVW71" s="16"/>
      <c r="AVX71" s="16"/>
      <c r="AVY71" s="16"/>
      <c r="AVZ71" s="16"/>
      <c r="AWA71" s="16"/>
      <c r="AWB71" s="16"/>
      <c r="AWC71" s="16"/>
      <c r="AWD71" s="16"/>
      <c r="AWE71" s="16"/>
      <c r="AWF71" s="16"/>
      <c r="AWG71" s="16"/>
      <c r="AWH71" s="16"/>
      <c r="AWI71" s="16"/>
      <c r="AWJ71" s="16"/>
      <c r="AWK71" s="16"/>
      <c r="AWL71" s="16"/>
      <c r="AWM71" s="16"/>
      <c r="AWN71" s="16"/>
      <c r="AWO71" s="16"/>
      <c r="AWP71" s="16"/>
      <c r="AWQ71" s="16"/>
      <c r="AWR71" s="16"/>
      <c r="AWS71" s="16"/>
      <c r="AWT71" s="16"/>
      <c r="AWU71" s="16"/>
      <c r="AWV71" s="16"/>
      <c r="AWW71" s="16"/>
      <c r="AWX71" s="16"/>
      <c r="AWY71" s="16"/>
      <c r="AWZ71" s="16"/>
      <c r="AXA71" s="16"/>
      <c r="AXB71" s="16"/>
      <c r="AXC71" s="16"/>
      <c r="AXD71" s="16"/>
      <c r="AXE71" s="16"/>
      <c r="AXF71" s="16"/>
      <c r="AXG71" s="16"/>
      <c r="AXH71" s="16"/>
      <c r="AXI71" s="16"/>
      <c r="AXJ71" s="16"/>
      <c r="AXK71" s="16"/>
      <c r="AXL71" s="16"/>
      <c r="AXM71" s="16"/>
      <c r="AXN71" s="16"/>
      <c r="AXO71" s="16"/>
      <c r="AXP71" s="16"/>
      <c r="AXQ71" s="16"/>
      <c r="AXR71" s="16"/>
      <c r="AXS71" s="16"/>
      <c r="AXT71" s="16"/>
      <c r="AXU71" s="16"/>
      <c r="AXV71" s="16"/>
      <c r="AXW71" s="16"/>
      <c r="AXX71" s="16"/>
      <c r="AXY71" s="16"/>
      <c r="AXZ71" s="16"/>
      <c r="AYA71" s="16"/>
      <c r="AYB71" s="16"/>
      <c r="AYC71" s="16"/>
      <c r="AYD71" s="16"/>
      <c r="AYE71" s="16"/>
      <c r="AYF71" s="16"/>
      <c r="AYG71" s="16"/>
      <c r="AYH71" s="16"/>
      <c r="AYI71" s="16"/>
      <c r="AYJ71" s="16"/>
      <c r="AYK71" s="16"/>
      <c r="AYL71" s="16"/>
      <c r="AYM71" s="16"/>
      <c r="AYN71" s="16"/>
      <c r="AYO71" s="16"/>
      <c r="AYP71" s="16"/>
      <c r="AYQ71" s="16"/>
      <c r="AYR71" s="16"/>
      <c r="AYS71" s="16"/>
      <c r="AYT71" s="16"/>
      <c r="AYU71" s="16"/>
      <c r="AYV71" s="16"/>
      <c r="AYW71" s="16"/>
      <c r="AYX71" s="16"/>
      <c r="AYY71" s="16"/>
      <c r="AYZ71" s="16"/>
      <c r="AZA71" s="16"/>
      <c r="AZB71" s="16"/>
      <c r="AZC71" s="16"/>
      <c r="AZD71" s="16"/>
      <c r="AZE71" s="16"/>
      <c r="AZF71" s="16"/>
      <c r="AZG71" s="16"/>
      <c r="AZH71" s="16"/>
      <c r="AZI71" s="16"/>
      <c r="AZJ71" s="16"/>
      <c r="AZK71" s="16"/>
      <c r="AZL71" s="16"/>
      <c r="AZM71" s="16"/>
      <c r="AZN71" s="16"/>
      <c r="AZO71" s="16"/>
      <c r="AZP71" s="16"/>
      <c r="AZQ71" s="16"/>
      <c r="AZR71" s="16"/>
      <c r="AZS71" s="16"/>
      <c r="AZT71" s="16"/>
      <c r="AZU71" s="16"/>
      <c r="AZV71" s="16"/>
      <c r="AZW71" s="16"/>
      <c r="AZX71" s="16"/>
      <c r="AZY71" s="16"/>
      <c r="AZZ71" s="16"/>
      <c r="BAA71" s="16"/>
      <c r="BAB71" s="16"/>
      <c r="BAC71" s="16"/>
      <c r="BAD71" s="16"/>
      <c r="BAE71" s="16"/>
      <c r="BAF71" s="16"/>
      <c r="BAG71" s="16"/>
      <c r="BAH71" s="16"/>
      <c r="BAI71" s="16"/>
      <c r="BAJ71" s="16"/>
      <c r="BAK71" s="16"/>
      <c r="BAL71" s="16"/>
      <c r="BAM71" s="16"/>
      <c r="BAN71" s="16"/>
      <c r="BAO71" s="16"/>
      <c r="BAP71" s="16"/>
      <c r="BAQ71" s="16"/>
      <c r="BAR71" s="16"/>
      <c r="BAS71" s="16"/>
      <c r="BAT71" s="16"/>
      <c r="BAU71" s="16"/>
      <c r="BAV71" s="16"/>
      <c r="BAW71" s="16"/>
      <c r="BAX71" s="16"/>
      <c r="BAY71" s="16"/>
      <c r="BAZ71" s="16"/>
      <c r="BBA71" s="16"/>
      <c r="BBB71" s="16"/>
      <c r="BBC71" s="16"/>
      <c r="BBD71" s="16"/>
      <c r="BBE71" s="16"/>
      <c r="BBF71" s="16"/>
      <c r="BBG71" s="16"/>
      <c r="BBH71" s="16"/>
      <c r="BBI71" s="16"/>
      <c r="BBJ71" s="16"/>
      <c r="BBK71" s="16"/>
      <c r="BBL71" s="16"/>
      <c r="BBM71" s="16"/>
      <c r="BBN71" s="16"/>
      <c r="BBO71" s="16"/>
      <c r="BBP71" s="16"/>
      <c r="BBQ71" s="16"/>
      <c r="BBR71" s="16"/>
      <c r="BBS71" s="16"/>
      <c r="BBT71" s="16"/>
      <c r="BBU71" s="16"/>
      <c r="BBV71" s="16"/>
      <c r="BBW71" s="16"/>
      <c r="BBX71" s="16"/>
      <c r="BBY71" s="16"/>
      <c r="BBZ71" s="16"/>
      <c r="BCA71" s="16"/>
      <c r="BCB71" s="16"/>
      <c r="BCC71" s="16"/>
      <c r="BCD71" s="16"/>
      <c r="BCE71" s="16"/>
      <c r="BCF71" s="16"/>
      <c r="BCG71" s="16"/>
      <c r="BCH71" s="16"/>
      <c r="BCI71" s="16"/>
      <c r="BCJ71" s="16"/>
      <c r="BCK71" s="16"/>
      <c r="BCL71" s="16"/>
      <c r="BCM71" s="16"/>
      <c r="BCN71" s="16"/>
      <c r="BCO71" s="16"/>
      <c r="BCP71" s="16"/>
      <c r="BCQ71" s="16"/>
      <c r="BCR71" s="16"/>
      <c r="BCS71" s="16"/>
      <c r="BCT71" s="16"/>
      <c r="BCU71" s="16"/>
      <c r="BCV71" s="16"/>
      <c r="BCW71" s="16"/>
      <c r="BCX71" s="16"/>
      <c r="BCY71" s="16"/>
      <c r="BCZ71" s="16"/>
      <c r="BDA71" s="16"/>
      <c r="BDB71" s="16"/>
      <c r="BDC71" s="16"/>
      <c r="BDD71" s="16"/>
      <c r="BDE71" s="16"/>
      <c r="BDF71" s="16"/>
      <c r="BDG71" s="16"/>
      <c r="BDH71" s="16"/>
      <c r="BDI71" s="16"/>
      <c r="BDJ71" s="16"/>
      <c r="BDK71" s="16"/>
      <c r="BDL71" s="16"/>
      <c r="BDM71" s="16"/>
      <c r="BDN71" s="16"/>
      <c r="BDO71" s="16"/>
      <c r="BDP71" s="16"/>
      <c r="BDQ71" s="16"/>
      <c r="BDR71" s="16"/>
      <c r="BDS71" s="16"/>
      <c r="BDT71" s="16"/>
      <c r="BDU71" s="16"/>
      <c r="BDV71" s="16"/>
      <c r="BDW71" s="16"/>
      <c r="BDX71" s="16"/>
      <c r="BDY71" s="16"/>
      <c r="BDZ71" s="16"/>
      <c r="BEA71" s="16"/>
      <c r="BEB71" s="16"/>
      <c r="BEC71" s="16"/>
      <c r="BED71" s="16"/>
      <c r="BEE71" s="16"/>
      <c r="BEF71" s="16"/>
      <c r="BEG71" s="16"/>
      <c r="BEH71" s="16"/>
      <c r="BEI71" s="16"/>
      <c r="BEJ71" s="16"/>
      <c r="BEK71" s="16"/>
      <c r="BEL71" s="16"/>
      <c r="BEM71" s="16"/>
      <c r="BEN71" s="16"/>
      <c r="BEO71" s="16"/>
      <c r="BEP71" s="16"/>
      <c r="BEQ71" s="16"/>
      <c r="BER71" s="16"/>
      <c r="BES71" s="16"/>
      <c r="BET71" s="16"/>
      <c r="BEU71" s="16"/>
      <c r="BEV71" s="16"/>
      <c r="BEW71" s="16"/>
      <c r="BEX71" s="16"/>
      <c r="BEY71" s="16"/>
      <c r="BEZ71" s="16"/>
      <c r="BFA71" s="16"/>
      <c r="BFB71" s="16"/>
      <c r="BFC71" s="16"/>
      <c r="BFD71" s="16"/>
      <c r="BFE71" s="16"/>
      <c r="BFF71" s="16"/>
      <c r="BFG71" s="16"/>
      <c r="BFH71" s="16"/>
      <c r="BFI71" s="16"/>
      <c r="BFJ71" s="16"/>
      <c r="BFK71" s="16"/>
      <c r="BFL71" s="16"/>
      <c r="BFM71" s="16"/>
      <c r="BFN71" s="16"/>
      <c r="BFO71" s="16"/>
      <c r="BFP71" s="16"/>
      <c r="BFQ71" s="16"/>
      <c r="BFR71" s="16"/>
      <c r="BFS71" s="16"/>
      <c r="BFT71" s="16"/>
      <c r="BFU71" s="16"/>
      <c r="BFV71" s="16"/>
      <c r="BFW71" s="16"/>
      <c r="BFX71" s="16"/>
      <c r="BFY71" s="16"/>
      <c r="BFZ71" s="16"/>
      <c r="BGA71" s="16"/>
      <c r="BGB71" s="16"/>
      <c r="BGC71" s="16"/>
      <c r="BGD71" s="16"/>
      <c r="BGE71" s="16"/>
      <c r="BGF71" s="16"/>
      <c r="BGG71" s="16"/>
      <c r="BGH71" s="16"/>
      <c r="BGI71" s="16"/>
      <c r="BGJ71" s="16"/>
      <c r="BGK71" s="16"/>
      <c r="BGL71" s="16"/>
      <c r="BGM71" s="16"/>
      <c r="BGN71" s="16"/>
      <c r="BGO71" s="16"/>
      <c r="BGP71" s="16"/>
      <c r="BGQ71" s="16"/>
      <c r="BGR71" s="16"/>
      <c r="BGS71" s="16"/>
      <c r="BGT71" s="16"/>
      <c r="BGU71" s="16"/>
      <c r="BGV71" s="16"/>
      <c r="BGW71" s="16"/>
      <c r="BGX71" s="16"/>
      <c r="BGY71" s="16"/>
      <c r="BGZ71" s="16"/>
      <c r="BHA71" s="16"/>
      <c r="BHB71" s="16"/>
      <c r="BHC71" s="16"/>
      <c r="BHD71" s="16"/>
      <c r="BHE71" s="16"/>
      <c r="BHF71" s="16"/>
      <c r="BHG71" s="16"/>
      <c r="BHH71" s="16"/>
      <c r="BHI71" s="16"/>
      <c r="BHJ71" s="16"/>
      <c r="BHK71" s="16"/>
      <c r="BHL71" s="16"/>
      <c r="BHM71" s="16"/>
      <c r="BHN71" s="16"/>
      <c r="BHO71" s="16"/>
      <c r="BHP71" s="16"/>
      <c r="BHQ71" s="16"/>
      <c r="BHR71" s="16"/>
      <c r="BHS71" s="16"/>
      <c r="BHT71" s="16"/>
      <c r="BHU71" s="16"/>
      <c r="BHV71" s="16"/>
      <c r="BHW71" s="16"/>
      <c r="BHX71" s="16"/>
      <c r="BHY71" s="16"/>
      <c r="BHZ71" s="16"/>
      <c r="BIA71" s="16"/>
      <c r="BIB71" s="16"/>
      <c r="BIC71" s="16"/>
      <c r="BID71" s="16"/>
      <c r="BIE71" s="16"/>
      <c r="BIF71" s="16"/>
      <c r="BIG71" s="16"/>
      <c r="BIH71" s="16"/>
      <c r="BII71" s="16"/>
      <c r="BIJ71" s="16"/>
      <c r="BIK71" s="16"/>
      <c r="BIL71" s="16"/>
      <c r="BIM71" s="16"/>
      <c r="BIN71" s="16"/>
      <c r="BIO71" s="16"/>
      <c r="BIP71" s="16"/>
      <c r="BIQ71" s="16"/>
      <c r="BIR71" s="16"/>
      <c r="BIS71" s="16"/>
      <c r="BIT71" s="16"/>
      <c r="BIU71" s="16"/>
      <c r="BIV71" s="16"/>
      <c r="BIW71" s="16"/>
      <c r="BIX71" s="16"/>
      <c r="BIY71" s="16"/>
      <c r="BIZ71" s="16"/>
      <c r="BJA71" s="16"/>
      <c r="BJB71" s="16"/>
      <c r="BJC71" s="16"/>
      <c r="BJD71" s="16"/>
      <c r="BJE71" s="16"/>
      <c r="BJF71" s="16"/>
      <c r="BJG71" s="16"/>
      <c r="BJH71" s="16"/>
      <c r="BJI71" s="16"/>
      <c r="BJJ71" s="16"/>
      <c r="BJK71" s="16"/>
      <c r="BJL71" s="16"/>
      <c r="BJM71" s="16"/>
      <c r="BJN71" s="16"/>
      <c r="BJO71" s="16"/>
      <c r="BJP71" s="16"/>
      <c r="BJQ71" s="16"/>
      <c r="BJR71" s="16"/>
      <c r="BJS71" s="16"/>
      <c r="BJT71" s="16"/>
      <c r="BJU71" s="16"/>
      <c r="BJV71" s="16"/>
      <c r="BJW71" s="16"/>
      <c r="BJX71" s="16"/>
      <c r="BJY71" s="16"/>
      <c r="BJZ71" s="16"/>
      <c r="BKA71" s="16"/>
      <c r="BKB71" s="16"/>
      <c r="BKC71" s="16"/>
      <c r="BKD71" s="16"/>
      <c r="BKE71" s="16"/>
      <c r="BKF71" s="16"/>
      <c r="BKG71" s="16"/>
      <c r="BKH71" s="16"/>
      <c r="BKI71" s="16"/>
      <c r="BKJ71" s="16"/>
      <c r="BKK71" s="16"/>
      <c r="BKL71" s="16"/>
      <c r="BKM71" s="16"/>
      <c r="BKN71" s="16"/>
      <c r="BKO71" s="16"/>
      <c r="BKP71" s="16"/>
      <c r="BKQ71" s="16"/>
      <c r="BKR71" s="16"/>
      <c r="BKS71" s="16"/>
      <c r="BKT71" s="16"/>
      <c r="BKU71" s="16"/>
      <c r="BKV71" s="16"/>
      <c r="BKW71" s="16"/>
      <c r="BKX71" s="16"/>
      <c r="BKY71" s="16"/>
      <c r="BKZ71" s="16"/>
      <c r="BLA71" s="16"/>
      <c r="BLB71" s="16"/>
      <c r="BLC71" s="16"/>
      <c r="BLD71" s="16"/>
      <c r="BLE71" s="16"/>
      <c r="BLF71" s="16"/>
      <c r="BLG71" s="16"/>
      <c r="BLH71" s="16"/>
      <c r="BLI71" s="16"/>
      <c r="BLJ71" s="16"/>
      <c r="BLK71" s="16"/>
      <c r="BLL71" s="16"/>
      <c r="BLM71" s="16"/>
      <c r="BLN71" s="16"/>
      <c r="BLO71" s="16"/>
      <c r="BLP71" s="16"/>
      <c r="BLQ71" s="16"/>
      <c r="BLR71" s="16"/>
      <c r="BLS71" s="16"/>
      <c r="BLT71" s="16"/>
      <c r="BLU71" s="16"/>
      <c r="BLV71" s="16"/>
      <c r="BLW71" s="16"/>
      <c r="BLX71" s="16"/>
      <c r="BLY71" s="16"/>
      <c r="BLZ71" s="16"/>
      <c r="BMA71" s="16"/>
      <c r="BMB71" s="16"/>
      <c r="BMC71" s="16"/>
      <c r="BMD71" s="16"/>
      <c r="BME71" s="16"/>
      <c r="BMF71" s="16"/>
      <c r="BMG71" s="16"/>
      <c r="BMH71" s="16"/>
      <c r="BMI71" s="16"/>
      <c r="BMJ71" s="16"/>
      <c r="BMK71" s="16"/>
      <c r="BML71" s="16"/>
      <c r="BMM71" s="16"/>
      <c r="BMN71" s="16"/>
      <c r="BMO71" s="16"/>
      <c r="BMP71" s="16"/>
      <c r="BMQ71" s="16"/>
      <c r="BMR71" s="16"/>
      <c r="BMS71" s="16"/>
      <c r="BMT71" s="16"/>
      <c r="BMU71" s="16"/>
      <c r="BMV71" s="16"/>
      <c r="BMW71" s="16"/>
      <c r="BMX71" s="16"/>
      <c r="BMY71" s="16"/>
      <c r="BMZ71" s="16"/>
      <c r="BNA71" s="16"/>
      <c r="BNB71" s="16"/>
      <c r="BNC71" s="16"/>
      <c r="BND71" s="16"/>
      <c r="BNE71" s="16"/>
      <c r="BNF71" s="16"/>
      <c r="BNG71" s="16"/>
      <c r="BNH71" s="16"/>
      <c r="BNI71" s="16"/>
      <c r="BNJ71" s="16"/>
      <c r="BNK71" s="16"/>
      <c r="BNL71" s="16"/>
      <c r="BNM71" s="16"/>
      <c r="BNN71" s="16"/>
      <c r="BNO71" s="16"/>
      <c r="BNP71" s="16"/>
      <c r="BNQ71" s="16"/>
      <c r="BNR71" s="16"/>
      <c r="BNS71" s="16"/>
      <c r="BNT71" s="16"/>
      <c r="BNU71" s="16"/>
      <c r="BNV71" s="16"/>
      <c r="BNW71" s="16"/>
      <c r="BNX71" s="16"/>
      <c r="BNY71" s="16"/>
      <c r="BNZ71" s="16"/>
      <c r="BOA71" s="16"/>
      <c r="BOB71" s="16"/>
      <c r="BOC71" s="16"/>
      <c r="BOD71" s="16"/>
      <c r="BOE71" s="16"/>
      <c r="BOF71" s="16"/>
      <c r="BOG71" s="16"/>
      <c r="BOH71" s="16"/>
      <c r="BOI71" s="16"/>
      <c r="BOJ71" s="16"/>
      <c r="BOK71" s="16"/>
      <c r="BOL71" s="16"/>
      <c r="BOM71" s="16"/>
      <c r="BON71" s="16"/>
      <c r="BOO71" s="16"/>
      <c r="BOP71" s="16"/>
      <c r="BOQ71" s="16"/>
      <c r="BOR71" s="16"/>
      <c r="BOS71" s="16"/>
      <c r="BOT71" s="16"/>
      <c r="BOU71" s="16"/>
      <c r="BOV71" s="16"/>
      <c r="BOW71" s="16"/>
      <c r="BOX71" s="16"/>
      <c r="BOY71" s="16"/>
      <c r="BOZ71" s="16"/>
      <c r="BPA71" s="16"/>
      <c r="BPB71" s="16"/>
      <c r="BPC71" s="16"/>
      <c r="BPD71" s="16"/>
      <c r="BPE71" s="16"/>
      <c r="BPF71" s="16"/>
      <c r="BPG71" s="16"/>
      <c r="BPH71" s="16"/>
      <c r="BPI71" s="16"/>
      <c r="BPJ71" s="16"/>
      <c r="BPK71" s="16"/>
      <c r="BPL71" s="16"/>
      <c r="BPM71" s="16"/>
      <c r="BPN71" s="16"/>
      <c r="BPO71" s="16"/>
      <c r="BPP71" s="16"/>
      <c r="BPQ71" s="16"/>
      <c r="BPR71" s="16"/>
      <c r="BPS71" s="16"/>
      <c r="BPT71" s="16"/>
      <c r="BPU71" s="16"/>
      <c r="BPV71" s="16"/>
      <c r="BPW71" s="16"/>
      <c r="BPX71" s="16"/>
      <c r="BPY71" s="16"/>
      <c r="BPZ71" s="16"/>
      <c r="BQA71" s="16"/>
      <c r="BQB71" s="16"/>
      <c r="BQC71" s="16"/>
      <c r="BQD71" s="16"/>
      <c r="BQE71" s="16"/>
      <c r="BQF71" s="16"/>
      <c r="BQG71" s="16"/>
      <c r="BQH71" s="16"/>
      <c r="BQI71" s="16"/>
      <c r="BQJ71" s="16"/>
      <c r="BQK71" s="16"/>
      <c r="BQL71" s="16"/>
      <c r="BQM71" s="16"/>
      <c r="BQN71" s="16"/>
      <c r="BQO71" s="16"/>
      <c r="BQP71" s="16"/>
      <c r="BQQ71" s="16"/>
      <c r="BQR71" s="16"/>
      <c r="BQS71" s="16"/>
      <c r="BQT71" s="16"/>
      <c r="BQU71" s="16"/>
      <c r="BQV71" s="16"/>
      <c r="BQW71" s="16"/>
      <c r="BQX71" s="16"/>
      <c r="BQY71" s="16"/>
      <c r="BQZ71" s="16"/>
      <c r="BRA71" s="16"/>
      <c r="BRB71" s="16"/>
      <c r="BRC71" s="16"/>
      <c r="BRD71" s="16"/>
      <c r="BRE71" s="16"/>
      <c r="BRF71" s="16"/>
      <c r="BRG71" s="16"/>
      <c r="BRH71" s="16"/>
      <c r="BRI71" s="16"/>
      <c r="BRJ71" s="16"/>
      <c r="BRK71" s="16"/>
      <c r="BRL71" s="16"/>
      <c r="BRM71" s="16"/>
      <c r="BRN71" s="16"/>
      <c r="BRO71" s="16"/>
      <c r="BRP71" s="16"/>
      <c r="BRQ71" s="16"/>
      <c r="BRR71" s="16"/>
      <c r="BRS71" s="16"/>
      <c r="BRT71" s="16"/>
      <c r="BRU71" s="16"/>
      <c r="BRV71" s="16"/>
      <c r="BRW71" s="16"/>
      <c r="BRX71" s="16"/>
      <c r="BRY71" s="16"/>
      <c r="BRZ71" s="16"/>
      <c r="BSA71" s="16"/>
      <c r="BSB71" s="16"/>
      <c r="BSC71" s="16"/>
      <c r="BSD71" s="16"/>
      <c r="BSE71" s="16"/>
      <c r="BSF71" s="16"/>
      <c r="BSG71" s="16"/>
      <c r="BSH71" s="16"/>
      <c r="BSI71" s="16"/>
      <c r="BSJ71" s="16"/>
      <c r="BSK71" s="16"/>
      <c r="BSL71" s="16"/>
      <c r="BSM71" s="16"/>
      <c r="BSN71" s="16"/>
      <c r="BSO71" s="16"/>
      <c r="BSP71" s="16"/>
      <c r="BSQ71" s="16"/>
      <c r="BSR71" s="16"/>
      <c r="BSS71" s="16"/>
      <c r="BST71" s="16"/>
      <c r="BSU71" s="16"/>
      <c r="BSV71" s="16"/>
      <c r="BSW71" s="16"/>
      <c r="BSX71" s="16"/>
      <c r="BSY71" s="16"/>
      <c r="BSZ71" s="16"/>
      <c r="BTA71" s="16"/>
      <c r="BTB71" s="16"/>
      <c r="BTC71" s="16"/>
      <c r="BTD71" s="16"/>
      <c r="BTE71" s="16"/>
      <c r="BTF71" s="16"/>
      <c r="BTG71" s="16"/>
      <c r="BTH71" s="16"/>
    </row>
    <row r="72" spans="1:1880" s="282" customFormat="1" ht="225" customHeight="1" x14ac:dyDescent="0.3">
      <c r="A72" s="58">
        <v>577</v>
      </c>
      <c r="B72" s="245"/>
      <c r="C72" s="245" t="s">
        <v>104</v>
      </c>
      <c r="D72" s="153" t="s">
        <v>1144</v>
      </c>
      <c r="E72" s="355"/>
      <c r="F72" s="120"/>
      <c r="G72" s="356" t="str">
        <f>IF(F72="Yes","In this cell - Please include the name of the plan, a brief description of the benefit and the population group that received the benefits."," ")</f>
        <v xml:space="preserve"> </v>
      </c>
      <c r="H72" s="15"/>
      <c r="I72" s="529"/>
      <c r="J72" s="117"/>
      <c r="K72" s="371"/>
      <c r="L72"/>
      <c r="M72" s="16"/>
      <c r="N72" s="122"/>
      <c r="O72" s="16"/>
      <c r="P72" s="16"/>
      <c r="Q72" s="16"/>
      <c r="R72" s="16"/>
      <c r="S72" s="16"/>
      <c r="T72" s="16"/>
      <c r="U72" s="16"/>
      <c r="V72" s="16"/>
      <c r="W72" s="16"/>
      <c r="X72" s="16"/>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c r="MS72" s="16"/>
      <c r="MT72" s="16"/>
      <c r="MU72" s="16"/>
      <c r="MV72" s="16"/>
      <c r="MW72" s="16"/>
      <c r="MX72" s="16"/>
      <c r="MY72" s="16"/>
      <c r="MZ72" s="16"/>
      <c r="NA72" s="16"/>
      <c r="NB72" s="16"/>
      <c r="NC72" s="16"/>
      <c r="ND72" s="16"/>
      <c r="NE72" s="16"/>
      <c r="NF72" s="16"/>
      <c r="NG72" s="16"/>
      <c r="NH72" s="16"/>
      <c r="NI72" s="16"/>
      <c r="NJ72" s="16"/>
      <c r="NK72" s="16"/>
      <c r="NL72" s="16"/>
      <c r="NM72" s="16"/>
      <c r="NN72" s="16"/>
      <c r="NO72" s="16"/>
      <c r="NP72" s="16"/>
      <c r="NQ72" s="16"/>
      <c r="NR72" s="16"/>
      <c r="NS72" s="16"/>
      <c r="NT72" s="16"/>
      <c r="NU72" s="16"/>
      <c r="NV72" s="16"/>
      <c r="NW72" s="16"/>
      <c r="NX72" s="16"/>
      <c r="NY72" s="16"/>
      <c r="NZ72" s="16"/>
      <c r="OA72" s="16"/>
      <c r="OB72" s="16"/>
      <c r="OC72" s="16"/>
      <c r="OD72" s="16"/>
      <c r="OE72" s="16"/>
      <c r="OF72" s="16"/>
      <c r="OG72" s="16"/>
      <c r="OH72" s="16"/>
      <c r="OI72" s="16"/>
      <c r="OJ72" s="16"/>
      <c r="OK72" s="16"/>
      <c r="OL72" s="16"/>
      <c r="OM72" s="16"/>
      <c r="ON72" s="16"/>
      <c r="OO72" s="16"/>
      <c r="OP72" s="16"/>
      <c r="OQ72" s="16"/>
      <c r="OR72" s="16"/>
      <c r="OS72" s="16"/>
      <c r="OT72" s="16"/>
      <c r="OU72" s="16"/>
      <c r="OV72" s="16"/>
      <c r="OW72" s="16"/>
      <c r="OX72" s="16"/>
      <c r="OY72" s="16"/>
      <c r="OZ72" s="16"/>
      <c r="PA72" s="16"/>
      <c r="PB72" s="16"/>
      <c r="PC72" s="16"/>
      <c r="PD72" s="16"/>
      <c r="PE72" s="16"/>
      <c r="PF72" s="16"/>
      <c r="PG72" s="16"/>
      <c r="PH72" s="16"/>
      <c r="PI72" s="16"/>
      <c r="PJ72" s="16"/>
      <c r="PK72" s="16"/>
      <c r="PL72" s="16"/>
      <c r="PM72" s="16"/>
      <c r="PN72" s="16"/>
      <c r="PO72" s="16"/>
      <c r="PP72" s="16"/>
      <c r="PQ72" s="16"/>
      <c r="PR72" s="16"/>
      <c r="PS72" s="16"/>
      <c r="PT72" s="16"/>
      <c r="PU72" s="16"/>
      <c r="PV72" s="16"/>
      <c r="PW72" s="16"/>
      <c r="PX72" s="16"/>
      <c r="PY72" s="16"/>
      <c r="PZ72" s="16"/>
      <c r="QA72" s="16"/>
      <c r="QB72" s="16"/>
      <c r="QC72" s="16"/>
      <c r="QD72" s="16"/>
      <c r="QE72" s="16"/>
      <c r="QF72" s="16"/>
      <c r="QG72" s="16"/>
      <c r="QH72" s="16"/>
      <c r="QI72" s="16"/>
      <c r="QJ72" s="16"/>
      <c r="QK72" s="16"/>
      <c r="QL72" s="16"/>
      <c r="QM72" s="16"/>
      <c r="QN72" s="16"/>
      <c r="QO72" s="16"/>
      <c r="QP72" s="16"/>
      <c r="QQ72" s="16"/>
      <c r="QR72" s="16"/>
      <c r="QS72" s="16"/>
      <c r="QT72" s="16"/>
      <c r="QU72" s="16"/>
      <c r="QV72" s="16"/>
      <c r="QW72" s="16"/>
      <c r="QX72" s="16"/>
      <c r="QY72" s="16"/>
      <c r="QZ72" s="16"/>
      <c r="RA72" s="16"/>
      <c r="RB72" s="16"/>
      <c r="RC72" s="16"/>
      <c r="RD72" s="16"/>
      <c r="RE72" s="16"/>
      <c r="RF72" s="16"/>
      <c r="RG72" s="16"/>
      <c r="RH72" s="16"/>
      <c r="RI72" s="16"/>
      <c r="RJ72" s="16"/>
      <c r="RK72" s="16"/>
      <c r="RL72" s="16"/>
      <c r="RM72" s="16"/>
      <c r="RN72" s="16"/>
      <c r="RO72" s="16"/>
      <c r="RP72" s="16"/>
      <c r="RQ72" s="16"/>
      <c r="RR72" s="16"/>
      <c r="RS72" s="16"/>
      <c r="RT72" s="16"/>
      <c r="RU72" s="16"/>
      <c r="RV72" s="16"/>
      <c r="RW72" s="16"/>
      <c r="RX72" s="16"/>
      <c r="RY72" s="16"/>
      <c r="RZ72" s="16"/>
      <c r="SA72" s="16"/>
      <c r="SB72" s="16"/>
      <c r="SC72" s="16"/>
      <c r="SD72" s="16"/>
      <c r="SE72" s="16"/>
      <c r="SF72" s="16"/>
      <c r="SG72" s="16"/>
      <c r="SH72" s="16"/>
      <c r="SI72" s="16"/>
      <c r="SJ72" s="16"/>
      <c r="SK72" s="16"/>
      <c r="SL72" s="16"/>
      <c r="SM72" s="16"/>
      <c r="SN72" s="16"/>
      <c r="SO72" s="16"/>
      <c r="SP72" s="16"/>
      <c r="SQ72" s="16"/>
      <c r="SR72" s="16"/>
      <c r="SS72" s="16"/>
      <c r="ST72" s="16"/>
      <c r="SU72" s="16"/>
      <c r="SV72" s="16"/>
      <c r="SW72" s="16"/>
      <c r="SX72" s="16"/>
      <c r="SY72" s="16"/>
      <c r="SZ72" s="16"/>
      <c r="TA72" s="16"/>
      <c r="TB72" s="16"/>
      <c r="TC72" s="16"/>
      <c r="TD72" s="16"/>
      <c r="TE72" s="16"/>
      <c r="TF72" s="16"/>
      <c r="TG72" s="16"/>
      <c r="TH72" s="16"/>
      <c r="TI72" s="16"/>
      <c r="TJ72" s="16"/>
      <c r="TK72" s="16"/>
      <c r="TL72" s="16"/>
      <c r="TM72" s="16"/>
      <c r="TN72" s="16"/>
      <c r="TO72" s="16"/>
      <c r="TP72" s="16"/>
      <c r="TQ72" s="16"/>
      <c r="TR72" s="16"/>
      <c r="TS72" s="16"/>
      <c r="TT72" s="16"/>
      <c r="TU72" s="16"/>
      <c r="TV72" s="16"/>
      <c r="TW72" s="16"/>
      <c r="TX72" s="16"/>
      <c r="TY72" s="16"/>
      <c r="TZ72" s="16"/>
      <c r="UA72" s="16"/>
      <c r="UB72" s="16"/>
      <c r="UC72" s="16"/>
      <c r="UD72" s="16"/>
      <c r="UE72" s="16"/>
      <c r="UF72" s="16"/>
      <c r="UG72" s="16"/>
      <c r="UH72" s="16"/>
      <c r="UI72" s="16"/>
      <c r="UJ72" s="16"/>
      <c r="UK72" s="16"/>
      <c r="UL72" s="16"/>
      <c r="UM72" s="16"/>
      <c r="UN72" s="16"/>
      <c r="UO72" s="16"/>
      <c r="UP72" s="16"/>
      <c r="UQ72" s="16"/>
      <c r="UR72" s="16"/>
      <c r="US72" s="16"/>
      <c r="UT72" s="16"/>
      <c r="UU72" s="16"/>
      <c r="UV72" s="16"/>
      <c r="UW72" s="16"/>
      <c r="UX72" s="16"/>
      <c r="UY72" s="16"/>
      <c r="UZ72" s="16"/>
      <c r="VA72" s="16"/>
      <c r="VB72" s="16"/>
      <c r="VC72" s="16"/>
      <c r="VD72" s="16"/>
      <c r="VE72" s="16"/>
      <c r="VF72" s="16"/>
      <c r="VG72" s="16"/>
      <c r="VH72" s="16"/>
      <c r="VI72" s="16"/>
      <c r="VJ72" s="16"/>
      <c r="VK72" s="16"/>
      <c r="VL72" s="16"/>
      <c r="VM72" s="16"/>
      <c r="VN72" s="16"/>
      <c r="VO72" s="16"/>
      <c r="VP72" s="16"/>
      <c r="VQ72" s="16"/>
      <c r="VR72" s="16"/>
      <c r="VS72" s="16"/>
      <c r="VT72" s="16"/>
      <c r="VU72" s="16"/>
      <c r="VV72" s="16"/>
      <c r="VW72" s="16"/>
      <c r="VX72" s="16"/>
      <c r="VY72" s="16"/>
      <c r="VZ72" s="16"/>
      <c r="WA72" s="16"/>
      <c r="WB72" s="16"/>
      <c r="WC72" s="16"/>
      <c r="WD72" s="16"/>
      <c r="WE72" s="16"/>
      <c r="WF72" s="16"/>
      <c r="WG72" s="16"/>
      <c r="WH72" s="16"/>
      <c r="WI72" s="16"/>
      <c r="WJ72" s="16"/>
      <c r="WK72" s="16"/>
      <c r="WL72" s="16"/>
      <c r="WM72" s="16"/>
      <c r="WN72" s="16"/>
      <c r="WO72" s="16"/>
      <c r="WP72" s="16"/>
      <c r="WQ72" s="16"/>
      <c r="WR72" s="16"/>
      <c r="WS72" s="16"/>
      <c r="WT72" s="16"/>
      <c r="WU72" s="16"/>
      <c r="WV72" s="16"/>
      <c r="WW72" s="16"/>
      <c r="WX72" s="16"/>
      <c r="WY72" s="16"/>
      <c r="WZ72" s="16"/>
      <c r="XA72" s="16"/>
      <c r="XB72" s="16"/>
      <c r="XC72" s="16"/>
      <c r="XD72" s="16"/>
      <c r="XE72" s="16"/>
      <c r="XF72" s="16"/>
      <c r="XG72" s="16"/>
      <c r="XH72" s="16"/>
      <c r="XI72" s="16"/>
      <c r="XJ72" s="16"/>
      <c r="XK72" s="16"/>
      <c r="XL72" s="16"/>
      <c r="XM72" s="16"/>
      <c r="XN72" s="16"/>
      <c r="XO72" s="16"/>
      <c r="XP72" s="16"/>
      <c r="XQ72" s="16"/>
      <c r="XR72" s="16"/>
      <c r="XS72" s="16"/>
      <c r="XT72" s="16"/>
      <c r="XU72" s="16"/>
      <c r="XV72" s="16"/>
      <c r="XW72" s="16"/>
      <c r="XX72" s="16"/>
      <c r="XY72" s="16"/>
      <c r="XZ72" s="16"/>
      <c r="YA72" s="16"/>
      <c r="YB72" s="16"/>
      <c r="YC72" s="16"/>
      <c r="YD72" s="16"/>
      <c r="YE72" s="16"/>
      <c r="YF72" s="16"/>
      <c r="YG72" s="16"/>
      <c r="YH72" s="16"/>
      <c r="YI72" s="16"/>
      <c r="YJ72" s="16"/>
      <c r="YK72" s="16"/>
      <c r="YL72" s="16"/>
      <c r="YM72" s="16"/>
      <c r="YN72" s="16"/>
      <c r="YO72" s="16"/>
      <c r="YP72" s="16"/>
      <c r="YQ72" s="16"/>
      <c r="YR72" s="16"/>
      <c r="YS72" s="16"/>
      <c r="YT72" s="16"/>
      <c r="YU72" s="16"/>
      <c r="YV72" s="16"/>
      <c r="YW72" s="16"/>
      <c r="YX72" s="16"/>
      <c r="YY72" s="16"/>
      <c r="YZ72" s="16"/>
      <c r="ZA72" s="16"/>
      <c r="ZB72" s="16"/>
      <c r="ZC72" s="16"/>
      <c r="ZD72" s="16"/>
      <c r="ZE72" s="16"/>
      <c r="ZF72" s="16"/>
      <c r="ZG72" s="16"/>
      <c r="ZH72" s="16"/>
      <c r="ZI72" s="16"/>
      <c r="ZJ72" s="16"/>
      <c r="ZK72" s="16"/>
      <c r="ZL72" s="16"/>
      <c r="ZM72" s="16"/>
      <c r="ZN72" s="16"/>
      <c r="ZO72" s="16"/>
      <c r="ZP72" s="16"/>
      <c r="ZQ72" s="16"/>
      <c r="ZR72" s="16"/>
      <c r="ZS72" s="16"/>
      <c r="ZT72" s="16"/>
      <c r="ZU72" s="16"/>
      <c r="ZV72" s="16"/>
      <c r="ZW72" s="16"/>
      <c r="ZX72" s="16"/>
      <c r="ZY72" s="16"/>
      <c r="ZZ72" s="16"/>
      <c r="AAA72" s="16"/>
      <c r="AAB72" s="16"/>
      <c r="AAC72" s="16"/>
      <c r="AAD72" s="16"/>
      <c r="AAE72" s="16"/>
      <c r="AAF72" s="16"/>
      <c r="AAG72" s="16"/>
      <c r="AAH72" s="16"/>
      <c r="AAI72" s="16"/>
      <c r="AAJ72" s="16"/>
      <c r="AAK72" s="16"/>
      <c r="AAL72" s="16"/>
      <c r="AAM72" s="16"/>
      <c r="AAN72" s="16"/>
      <c r="AAO72" s="16"/>
      <c r="AAP72" s="16"/>
      <c r="AAQ72" s="16"/>
      <c r="AAR72" s="16"/>
      <c r="AAS72" s="16"/>
      <c r="AAT72" s="16"/>
      <c r="AAU72" s="16"/>
      <c r="AAV72" s="16"/>
      <c r="AAW72" s="16"/>
      <c r="AAX72" s="16"/>
      <c r="AAY72" s="16"/>
      <c r="AAZ72" s="16"/>
      <c r="ABA72" s="16"/>
      <c r="ABB72" s="16"/>
      <c r="ABC72" s="16"/>
      <c r="ABD72" s="16"/>
      <c r="ABE72" s="16"/>
      <c r="ABF72" s="16"/>
      <c r="ABG72" s="16"/>
      <c r="ABH72" s="16"/>
      <c r="ABI72" s="16"/>
      <c r="ABJ72" s="16"/>
      <c r="ABK72" s="16"/>
      <c r="ABL72" s="16"/>
      <c r="ABM72" s="16"/>
      <c r="ABN72" s="16"/>
      <c r="ABO72" s="16"/>
      <c r="ABP72" s="16"/>
      <c r="ABQ72" s="16"/>
      <c r="ABR72" s="16"/>
      <c r="ABS72" s="16"/>
      <c r="ABT72" s="16"/>
      <c r="ABU72" s="16"/>
      <c r="ABV72" s="16"/>
      <c r="ABW72" s="16"/>
      <c r="ABX72" s="16"/>
      <c r="ABY72" s="16"/>
      <c r="ABZ72" s="16"/>
      <c r="ACA72" s="16"/>
      <c r="ACB72" s="16"/>
      <c r="ACC72" s="16"/>
      <c r="ACD72" s="16"/>
      <c r="ACE72" s="16"/>
      <c r="ACF72" s="16"/>
      <c r="ACG72" s="16"/>
      <c r="ACH72" s="16"/>
      <c r="ACI72" s="16"/>
      <c r="ACJ72" s="16"/>
      <c r="ACK72" s="16"/>
      <c r="ACL72" s="16"/>
      <c r="ACM72" s="16"/>
      <c r="ACN72" s="16"/>
      <c r="ACO72" s="16"/>
      <c r="ACP72" s="16"/>
      <c r="ACQ72" s="16"/>
      <c r="ACR72" s="16"/>
      <c r="ACS72" s="16"/>
      <c r="ACT72" s="16"/>
      <c r="ACU72" s="16"/>
      <c r="ACV72" s="16"/>
      <c r="ACW72" s="16"/>
      <c r="ACX72" s="16"/>
      <c r="ACY72" s="16"/>
      <c r="ACZ72" s="16"/>
      <c r="ADA72" s="16"/>
      <c r="ADB72" s="16"/>
      <c r="ADC72" s="16"/>
      <c r="ADD72" s="16"/>
      <c r="ADE72" s="16"/>
      <c r="ADF72" s="16"/>
      <c r="ADG72" s="16"/>
      <c r="ADH72" s="16"/>
      <c r="ADI72" s="16"/>
      <c r="ADJ72" s="16"/>
      <c r="ADK72" s="16"/>
      <c r="ADL72" s="16"/>
      <c r="ADM72" s="16"/>
      <c r="ADN72" s="16"/>
      <c r="ADO72" s="16"/>
      <c r="ADP72" s="16"/>
      <c r="ADQ72" s="16"/>
      <c r="ADR72" s="16"/>
      <c r="ADS72" s="16"/>
      <c r="ADT72" s="16"/>
      <c r="ADU72" s="16"/>
      <c r="ADV72" s="16"/>
      <c r="ADW72" s="16"/>
      <c r="ADX72" s="16"/>
      <c r="ADY72" s="16"/>
      <c r="ADZ72" s="16"/>
      <c r="AEA72" s="16"/>
      <c r="AEB72" s="16"/>
      <c r="AEC72" s="16"/>
      <c r="AED72" s="16"/>
      <c r="AEE72" s="16"/>
      <c r="AEF72" s="16"/>
      <c r="AEG72" s="16"/>
      <c r="AEH72" s="16"/>
      <c r="AEI72" s="16"/>
      <c r="AEJ72" s="16"/>
      <c r="AEK72" s="16"/>
      <c r="AEL72" s="16"/>
      <c r="AEM72" s="16"/>
      <c r="AEN72" s="16"/>
      <c r="AEO72" s="16"/>
      <c r="AEP72" s="16"/>
      <c r="AEQ72" s="16"/>
      <c r="AER72" s="16"/>
      <c r="AES72" s="16"/>
      <c r="AET72" s="16"/>
      <c r="AEU72" s="16"/>
      <c r="AEV72" s="16"/>
      <c r="AEW72" s="16"/>
      <c r="AEX72" s="16"/>
      <c r="AEY72" s="16"/>
      <c r="AEZ72" s="16"/>
      <c r="AFA72" s="16"/>
      <c r="AFB72" s="16"/>
      <c r="AFC72" s="16"/>
      <c r="AFD72" s="16"/>
      <c r="AFE72" s="16"/>
      <c r="AFF72" s="16"/>
      <c r="AFG72" s="16"/>
      <c r="AFH72" s="16"/>
      <c r="AFI72" s="16"/>
      <c r="AFJ72" s="16"/>
      <c r="AFK72" s="16"/>
      <c r="AFL72" s="16"/>
      <c r="AFM72" s="16"/>
      <c r="AFN72" s="16"/>
      <c r="AFO72" s="16"/>
      <c r="AFP72" s="16"/>
      <c r="AFQ72" s="16"/>
      <c r="AFR72" s="16"/>
      <c r="AFS72" s="16"/>
      <c r="AFT72" s="16"/>
      <c r="AFU72" s="16"/>
      <c r="AFV72" s="16"/>
      <c r="AFW72" s="16"/>
      <c r="AFX72" s="16"/>
      <c r="AFY72" s="16"/>
      <c r="AFZ72" s="16"/>
      <c r="AGA72" s="16"/>
      <c r="AGB72" s="16"/>
      <c r="AGC72" s="16"/>
      <c r="AGD72" s="16"/>
      <c r="AGE72" s="16"/>
      <c r="AGF72" s="16"/>
      <c r="AGG72" s="16"/>
      <c r="AGH72" s="16"/>
      <c r="AGI72" s="16"/>
      <c r="AGJ72" s="16"/>
      <c r="AGK72" s="16"/>
      <c r="AGL72" s="16"/>
      <c r="AGM72" s="16"/>
      <c r="AGN72" s="16"/>
      <c r="AGO72" s="16"/>
      <c r="AGP72" s="16"/>
      <c r="AGQ72" s="16"/>
      <c r="AGR72" s="16"/>
      <c r="AGS72" s="16"/>
      <c r="AGT72" s="16"/>
      <c r="AGU72" s="16"/>
      <c r="AGV72" s="16"/>
      <c r="AGW72" s="16"/>
      <c r="AGX72" s="16"/>
      <c r="AGY72" s="16"/>
      <c r="AGZ72" s="16"/>
      <c r="AHA72" s="16"/>
      <c r="AHB72" s="16"/>
      <c r="AHC72" s="16"/>
      <c r="AHD72" s="16"/>
      <c r="AHE72" s="16"/>
      <c r="AHF72" s="16"/>
      <c r="AHG72" s="16"/>
      <c r="AHH72" s="16"/>
      <c r="AHI72" s="16"/>
      <c r="AHJ72" s="16"/>
      <c r="AHK72" s="16"/>
      <c r="AHL72" s="16"/>
      <c r="AHM72" s="16"/>
      <c r="AHN72" s="16"/>
      <c r="AHO72" s="16"/>
      <c r="AHP72" s="16"/>
      <c r="AHQ72" s="16"/>
      <c r="AHR72" s="16"/>
      <c r="AHS72" s="16"/>
      <c r="AHT72" s="16"/>
      <c r="AHU72" s="16"/>
      <c r="AHV72" s="16"/>
      <c r="AHW72" s="16"/>
      <c r="AHX72" s="16"/>
      <c r="AHY72" s="16"/>
      <c r="AHZ72" s="16"/>
      <c r="AIA72" s="16"/>
      <c r="AIB72" s="16"/>
      <c r="AIC72" s="16"/>
      <c r="AID72" s="16"/>
      <c r="AIE72" s="16"/>
      <c r="AIF72" s="16"/>
      <c r="AIG72" s="16"/>
      <c r="AIH72" s="16"/>
      <c r="AII72" s="16"/>
      <c r="AIJ72" s="16"/>
      <c r="AIK72" s="16"/>
      <c r="AIL72" s="16"/>
      <c r="AIM72" s="16"/>
      <c r="AIN72" s="16"/>
      <c r="AIO72" s="16"/>
      <c r="AIP72" s="16"/>
      <c r="AIQ72" s="16"/>
      <c r="AIR72" s="16"/>
      <c r="AIS72" s="16"/>
      <c r="AIT72" s="16"/>
      <c r="AIU72" s="16"/>
      <c r="AIV72" s="16"/>
      <c r="AIW72" s="16"/>
      <c r="AIX72" s="16"/>
      <c r="AIY72" s="16"/>
      <c r="AIZ72" s="16"/>
      <c r="AJA72" s="16"/>
      <c r="AJB72" s="16"/>
      <c r="AJC72" s="16"/>
      <c r="AJD72" s="16"/>
      <c r="AJE72" s="16"/>
      <c r="AJF72" s="16"/>
      <c r="AJG72" s="16"/>
      <c r="AJH72" s="16"/>
      <c r="AJI72" s="16"/>
      <c r="AJJ72" s="16"/>
      <c r="AJK72" s="16"/>
      <c r="AJL72" s="16"/>
      <c r="AJM72" s="16"/>
      <c r="AJN72" s="16"/>
      <c r="AJO72" s="16"/>
      <c r="AJP72" s="16"/>
      <c r="AJQ72" s="16"/>
      <c r="AJR72" s="16"/>
      <c r="AJS72" s="16"/>
      <c r="AJT72" s="16"/>
      <c r="AJU72" s="16"/>
      <c r="AJV72" s="16"/>
      <c r="AJW72" s="16"/>
      <c r="AJX72" s="16"/>
      <c r="AJY72" s="16"/>
      <c r="AJZ72" s="16"/>
      <c r="AKA72" s="16"/>
      <c r="AKB72" s="16"/>
      <c r="AKC72" s="16"/>
      <c r="AKD72" s="16"/>
      <c r="AKE72" s="16"/>
      <c r="AKF72" s="16"/>
      <c r="AKG72" s="16"/>
      <c r="AKH72" s="16"/>
      <c r="AKI72" s="16"/>
      <c r="AKJ72" s="16"/>
      <c r="AKK72" s="16"/>
      <c r="AKL72" s="16"/>
      <c r="AKM72" s="16"/>
      <c r="AKN72" s="16"/>
      <c r="AKO72" s="16"/>
      <c r="AKP72" s="16"/>
      <c r="AKQ72" s="16"/>
      <c r="AKR72" s="16"/>
      <c r="AKS72" s="16"/>
      <c r="AKT72" s="16"/>
      <c r="AKU72" s="16"/>
      <c r="AKV72" s="16"/>
      <c r="AKW72" s="16"/>
      <c r="AKX72" s="16"/>
      <c r="AKY72" s="16"/>
      <c r="AKZ72" s="16"/>
      <c r="ALA72" s="16"/>
      <c r="ALB72" s="16"/>
      <c r="ALC72" s="16"/>
      <c r="ALD72" s="16"/>
      <c r="ALE72" s="16"/>
      <c r="ALF72" s="16"/>
      <c r="ALG72" s="16"/>
      <c r="ALH72" s="16"/>
      <c r="ALI72" s="16"/>
      <c r="ALJ72" s="16"/>
      <c r="ALK72" s="16"/>
      <c r="ALL72" s="16"/>
      <c r="ALM72" s="16"/>
      <c r="ALN72" s="16"/>
      <c r="ALO72" s="16"/>
      <c r="ALP72" s="16"/>
      <c r="ALQ72" s="16"/>
      <c r="ALR72" s="16"/>
      <c r="ALS72" s="16"/>
      <c r="ALT72" s="16"/>
      <c r="ALU72" s="16"/>
      <c r="ALV72" s="16"/>
      <c r="ALW72" s="16"/>
      <c r="ALX72" s="16"/>
      <c r="ALY72" s="16"/>
      <c r="ALZ72" s="16"/>
      <c r="AMA72" s="16"/>
      <c r="AMB72" s="16"/>
      <c r="AMC72" s="16"/>
      <c r="AMD72" s="16"/>
      <c r="AME72" s="16"/>
      <c r="AMF72" s="16"/>
      <c r="AMG72" s="16"/>
      <c r="AMH72" s="16"/>
      <c r="AMI72" s="16"/>
      <c r="AMJ72" s="16"/>
      <c r="AMK72" s="16"/>
      <c r="AML72" s="16"/>
      <c r="AMM72" s="16"/>
      <c r="AMN72" s="16"/>
      <c r="AMO72" s="16"/>
      <c r="AMP72" s="16"/>
      <c r="AMQ72" s="16"/>
      <c r="AMR72" s="16"/>
      <c r="AMS72" s="16"/>
      <c r="AMT72" s="16"/>
      <c r="AMU72" s="16"/>
      <c r="AMV72" s="16"/>
      <c r="AMW72" s="16"/>
      <c r="AMX72" s="16"/>
      <c r="AMY72" s="16"/>
      <c r="AMZ72" s="16"/>
      <c r="ANA72" s="16"/>
      <c r="ANB72" s="16"/>
      <c r="ANC72" s="16"/>
      <c r="AND72" s="16"/>
      <c r="ANE72" s="16"/>
      <c r="ANF72" s="16"/>
      <c r="ANG72" s="16"/>
      <c r="ANH72" s="16"/>
      <c r="ANI72" s="16"/>
      <c r="ANJ72" s="16"/>
      <c r="ANK72" s="16"/>
      <c r="ANL72" s="16"/>
      <c r="ANM72" s="16"/>
      <c r="ANN72" s="16"/>
      <c r="ANO72" s="16"/>
      <c r="ANP72" s="16"/>
      <c r="ANQ72" s="16"/>
      <c r="ANR72" s="16"/>
      <c r="ANS72" s="16"/>
      <c r="ANT72" s="16"/>
      <c r="ANU72" s="16"/>
      <c r="ANV72" s="16"/>
      <c r="ANW72" s="16"/>
      <c r="ANX72" s="16"/>
      <c r="ANY72" s="16"/>
      <c r="ANZ72" s="16"/>
      <c r="AOA72" s="16"/>
      <c r="AOB72" s="16"/>
      <c r="AOC72" s="16"/>
      <c r="AOD72" s="16"/>
      <c r="AOE72" s="16"/>
      <c r="AOF72" s="16"/>
      <c r="AOG72" s="16"/>
      <c r="AOH72" s="16"/>
      <c r="AOI72" s="16"/>
      <c r="AOJ72" s="16"/>
      <c r="AOK72" s="16"/>
      <c r="AOL72" s="16"/>
      <c r="AOM72" s="16"/>
      <c r="AON72" s="16"/>
      <c r="AOO72" s="16"/>
      <c r="AOP72" s="16"/>
      <c r="AOQ72" s="16"/>
      <c r="AOR72" s="16"/>
      <c r="AOS72" s="16"/>
      <c r="AOT72" s="16"/>
      <c r="AOU72" s="16"/>
      <c r="AOV72" s="16"/>
      <c r="AOW72" s="16"/>
      <c r="AOX72" s="16"/>
      <c r="AOY72" s="16"/>
      <c r="AOZ72" s="16"/>
      <c r="APA72" s="16"/>
      <c r="APB72" s="16"/>
      <c r="APC72" s="16"/>
      <c r="APD72" s="16"/>
      <c r="APE72" s="16"/>
      <c r="APF72" s="16"/>
      <c r="APG72" s="16"/>
      <c r="APH72" s="16"/>
      <c r="API72" s="16"/>
      <c r="APJ72" s="16"/>
      <c r="APK72" s="16"/>
      <c r="APL72" s="16"/>
      <c r="APM72" s="16"/>
      <c r="APN72" s="16"/>
      <c r="APO72" s="16"/>
      <c r="APP72" s="16"/>
      <c r="APQ72" s="16"/>
      <c r="APR72" s="16"/>
      <c r="APS72" s="16"/>
      <c r="APT72" s="16"/>
      <c r="APU72" s="16"/>
      <c r="APV72" s="16"/>
      <c r="APW72" s="16"/>
      <c r="APX72" s="16"/>
      <c r="APY72" s="16"/>
      <c r="APZ72" s="16"/>
      <c r="AQA72" s="16"/>
      <c r="AQB72" s="16"/>
      <c r="AQC72" s="16"/>
      <c r="AQD72" s="16"/>
      <c r="AQE72" s="16"/>
      <c r="AQF72" s="16"/>
      <c r="AQG72" s="16"/>
      <c r="AQH72" s="16"/>
      <c r="AQI72" s="16"/>
      <c r="AQJ72" s="16"/>
      <c r="AQK72" s="16"/>
      <c r="AQL72" s="16"/>
      <c r="AQM72" s="16"/>
      <c r="AQN72" s="16"/>
      <c r="AQO72" s="16"/>
      <c r="AQP72" s="16"/>
      <c r="AQQ72" s="16"/>
      <c r="AQR72" s="16"/>
      <c r="AQS72" s="16"/>
      <c r="AQT72" s="16"/>
      <c r="AQU72" s="16"/>
      <c r="AQV72" s="16"/>
      <c r="AQW72" s="16"/>
      <c r="AQX72" s="16"/>
      <c r="AQY72" s="16"/>
      <c r="AQZ72" s="16"/>
      <c r="ARA72" s="16"/>
      <c r="ARB72" s="16"/>
      <c r="ARC72" s="16"/>
      <c r="ARD72" s="16"/>
      <c r="ARE72" s="16"/>
      <c r="ARF72" s="16"/>
      <c r="ARG72" s="16"/>
      <c r="ARH72" s="16"/>
      <c r="ARI72" s="16"/>
      <c r="ARJ72" s="16"/>
      <c r="ARK72" s="16"/>
      <c r="ARL72" s="16"/>
      <c r="ARM72" s="16"/>
      <c r="ARN72" s="16"/>
      <c r="ARO72" s="16"/>
      <c r="ARP72" s="16"/>
      <c r="ARQ72" s="16"/>
      <c r="ARR72" s="16"/>
      <c r="ARS72" s="16"/>
      <c r="ART72" s="16"/>
      <c r="ARU72" s="16"/>
      <c r="ARV72" s="16"/>
      <c r="ARW72" s="16"/>
      <c r="ARX72" s="16"/>
      <c r="ARY72" s="16"/>
      <c r="ARZ72" s="16"/>
      <c r="ASA72" s="16"/>
      <c r="ASB72" s="16"/>
      <c r="ASC72" s="16"/>
      <c r="ASD72" s="16"/>
      <c r="ASE72" s="16"/>
      <c r="ASF72" s="16"/>
      <c r="ASG72" s="16"/>
      <c r="ASH72" s="16"/>
      <c r="ASI72" s="16"/>
      <c r="ASJ72" s="16"/>
      <c r="ASK72" s="16"/>
      <c r="ASL72" s="16"/>
      <c r="ASM72" s="16"/>
      <c r="ASN72" s="16"/>
      <c r="ASO72" s="16"/>
      <c r="ASP72" s="16"/>
      <c r="ASQ72" s="16"/>
      <c r="ASR72" s="16"/>
      <c r="ASS72" s="16"/>
      <c r="AST72" s="16"/>
      <c r="ASU72" s="16"/>
      <c r="ASV72" s="16"/>
      <c r="ASW72" s="16"/>
      <c r="ASX72" s="16"/>
      <c r="ASY72" s="16"/>
      <c r="ASZ72" s="16"/>
      <c r="ATA72" s="16"/>
      <c r="ATB72" s="16"/>
      <c r="ATC72" s="16"/>
      <c r="ATD72" s="16"/>
      <c r="ATE72" s="16"/>
      <c r="ATF72" s="16"/>
      <c r="ATG72" s="16"/>
      <c r="ATH72" s="16"/>
      <c r="ATI72" s="16"/>
      <c r="ATJ72" s="16"/>
      <c r="ATK72" s="16"/>
      <c r="ATL72" s="16"/>
      <c r="ATM72" s="16"/>
      <c r="ATN72" s="16"/>
      <c r="ATO72" s="16"/>
      <c r="ATP72" s="16"/>
      <c r="ATQ72" s="16"/>
      <c r="ATR72" s="16"/>
      <c r="ATS72" s="16"/>
      <c r="ATT72" s="16"/>
      <c r="ATU72" s="16"/>
      <c r="ATV72" s="16"/>
      <c r="ATW72" s="16"/>
      <c r="ATX72" s="16"/>
      <c r="ATY72" s="16"/>
      <c r="ATZ72" s="16"/>
      <c r="AUA72" s="16"/>
      <c r="AUB72" s="16"/>
      <c r="AUC72" s="16"/>
      <c r="AUD72" s="16"/>
      <c r="AUE72" s="16"/>
      <c r="AUF72" s="16"/>
      <c r="AUG72" s="16"/>
      <c r="AUH72" s="16"/>
      <c r="AUI72" s="16"/>
      <c r="AUJ72" s="16"/>
      <c r="AUK72" s="16"/>
      <c r="AUL72" s="16"/>
      <c r="AUM72" s="16"/>
      <c r="AUN72" s="16"/>
      <c r="AUO72" s="16"/>
      <c r="AUP72" s="16"/>
      <c r="AUQ72" s="16"/>
      <c r="AUR72" s="16"/>
      <c r="AUS72" s="16"/>
      <c r="AUT72" s="16"/>
      <c r="AUU72" s="16"/>
      <c r="AUV72" s="16"/>
      <c r="AUW72" s="16"/>
      <c r="AUX72" s="16"/>
      <c r="AUY72" s="16"/>
      <c r="AUZ72" s="16"/>
      <c r="AVA72" s="16"/>
      <c r="AVB72" s="16"/>
      <c r="AVC72" s="16"/>
      <c r="AVD72" s="16"/>
      <c r="AVE72" s="16"/>
      <c r="AVF72" s="16"/>
      <c r="AVG72" s="16"/>
      <c r="AVH72" s="16"/>
      <c r="AVI72" s="16"/>
      <c r="AVJ72" s="16"/>
      <c r="AVK72" s="16"/>
      <c r="AVL72" s="16"/>
      <c r="AVM72" s="16"/>
      <c r="AVN72" s="16"/>
      <c r="AVO72" s="16"/>
      <c r="AVP72" s="16"/>
      <c r="AVQ72" s="16"/>
      <c r="AVR72" s="16"/>
      <c r="AVS72" s="16"/>
      <c r="AVT72" s="16"/>
      <c r="AVU72" s="16"/>
      <c r="AVV72" s="16"/>
      <c r="AVW72" s="16"/>
      <c r="AVX72" s="16"/>
      <c r="AVY72" s="16"/>
      <c r="AVZ72" s="16"/>
      <c r="AWA72" s="16"/>
      <c r="AWB72" s="16"/>
      <c r="AWC72" s="16"/>
      <c r="AWD72" s="16"/>
      <c r="AWE72" s="16"/>
      <c r="AWF72" s="16"/>
      <c r="AWG72" s="16"/>
      <c r="AWH72" s="16"/>
      <c r="AWI72" s="16"/>
      <c r="AWJ72" s="16"/>
      <c r="AWK72" s="16"/>
      <c r="AWL72" s="16"/>
      <c r="AWM72" s="16"/>
      <c r="AWN72" s="16"/>
      <c r="AWO72" s="16"/>
      <c r="AWP72" s="16"/>
      <c r="AWQ72" s="16"/>
      <c r="AWR72" s="16"/>
      <c r="AWS72" s="16"/>
      <c r="AWT72" s="16"/>
      <c r="AWU72" s="16"/>
      <c r="AWV72" s="16"/>
      <c r="AWW72" s="16"/>
      <c r="AWX72" s="16"/>
      <c r="AWY72" s="16"/>
      <c r="AWZ72" s="16"/>
      <c r="AXA72" s="16"/>
      <c r="AXB72" s="16"/>
      <c r="AXC72" s="16"/>
      <c r="AXD72" s="16"/>
      <c r="AXE72" s="16"/>
      <c r="AXF72" s="16"/>
      <c r="AXG72" s="16"/>
      <c r="AXH72" s="16"/>
      <c r="AXI72" s="16"/>
      <c r="AXJ72" s="16"/>
      <c r="AXK72" s="16"/>
      <c r="AXL72" s="16"/>
      <c r="AXM72" s="16"/>
      <c r="AXN72" s="16"/>
      <c r="AXO72" s="16"/>
      <c r="AXP72" s="16"/>
      <c r="AXQ72" s="16"/>
      <c r="AXR72" s="16"/>
      <c r="AXS72" s="16"/>
      <c r="AXT72" s="16"/>
      <c r="AXU72" s="16"/>
      <c r="AXV72" s="16"/>
      <c r="AXW72" s="16"/>
      <c r="AXX72" s="16"/>
      <c r="AXY72" s="16"/>
      <c r="AXZ72" s="16"/>
      <c r="AYA72" s="16"/>
      <c r="AYB72" s="16"/>
      <c r="AYC72" s="16"/>
      <c r="AYD72" s="16"/>
      <c r="AYE72" s="16"/>
      <c r="AYF72" s="16"/>
      <c r="AYG72" s="16"/>
      <c r="AYH72" s="16"/>
      <c r="AYI72" s="16"/>
      <c r="AYJ72" s="16"/>
      <c r="AYK72" s="16"/>
      <c r="AYL72" s="16"/>
      <c r="AYM72" s="16"/>
      <c r="AYN72" s="16"/>
      <c r="AYO72" s="16"/>
      <c r="AYP72" s="16"/>
      <c r="AYQ72" s="16"/>
      <c r="AYR72" s="16"/>
      <c r="AYS72" s="16"/>
      <c r="AYT72" s="16"/>
      <c r="AYU72" s="16"/>
      <c r="AYV72" s="16"/>
      <c r="AYW72" s="16"/>
      <c r="AYX72" s="16"/>
      <c r="AYY72" s="16"/>
      <c r="AYZ72" s="16"/>
      <c r="AZA72" s="16"/>
      <c r="AZB72" s="16"/>
      <c r="AZC72" s="16"/>
      <c r="AZD72" s="16"/>
      <c r="AZE72" s="16"/>
      <c r="AZF72" s="16"/>
      <c r="AZG72" s="16"/>
      <c r="AZH72" s="16"/>
      <c r="AZI72" s="16"/>
      <c r="AZJ72" s="16"/>
      <c r="AZK72" s="16"/>
      <c r="AZL72" s="16"/>
      <c r="AZM72" s="16"/>
      <c r="AZN72" s="16"/>
      <c r="AZO72" s="16"/>
      <c r="AZP72" s="16"/>
      <c r="AZQ72" s="16"/>
      <c r="AZR72" s="16"/>
      <c r="AZS72" s="16"/>
      <c r="AZT72" s="16"/>
      <c r="AZU72" s="16"/>
      <c r="AZV72" s="16"/>
      <c r="AZW72" s="16"/>
      <c r="AZX72" s="16"/>
      <c r="AZY72" s="16"/>
      <c r="AZZ72" s="16"/>
      <c r="BAA72" s="16"/>
      <c r="BAB72" s="16"/>
      <c r="BAC72" s="16"/>
      <c r="BAD72" s="16"/>
      <c r="BAE72" s="16"/>
      <c r="BAF72" s="16"/>
      <c r="BAG72" s="16"/>
      <c r="BAH72" s="16"/>
      <c r="BAI72" s="16"/>
      <c r="BAJ72" s="16"/>
      <c r="BAK72" s="16"/>
      <c r="BAL72" s="16"/>
      <c r="BAM72" s="16"/>
      <c r="BAN72" s="16"/>
      <c r="BAO72" s="16"/>
      <c r="BAP72" s="16"/>
      <c r="BAQ72" s="16"/>
      <c r="BAR72" s="16"/>
      <c r="BAS72" s="16"/>
      <c r="BAT72" s="16"/>
      <c r="BAU72" s="16"/>
      <c r="BAV72" s="16"/>
      <c r="BAW72" s="16"/>
      <c r="BAX72" s="16"/>
      <c r="BAY72" s="16"/>
      <c r="BAZ72" s="16"/>
      <c r="BBA72" s="16"/>
      <c r="BBB72" s="16"/>
      <c r="BBC72" s="16"/>
      <c r="BBD72" s="16"/>
      <c r="BBE72" s="16"/>
      <c r="BBF72" s="16"/>
      <c r="BBG72" s="16"/>
      <c r="BBH72" s="16"/>
      <c r="BBI72" s="16"/>
      <c r="BBJ72" s="16"/>
      <c r="BBK72" s="16"/>
      <c r="BBL72" s="16"/>
      <c r="BBM72" s="16"/>
      <c r="BBN72" s="16"/>
      <c r="BBO72" s="16"/>
      <c r="BBP72" s="16"/>
      <c r="BBQ72" s="16"/>
      <c r="BBR72" s="16"/>
      <c r="BBS72" s="16"/>
      <c r="BBT72" s="16"/>
      <c r="BBU72" s="16"/>
      <c r="BBV72" s="16"/>
      <c r="BBW72" s="16"/>
      <c r="BBX72" s="16"/>
      <c r="BBY72" s="16"/>
      <c r="BBZ72" s="16"/>
      <c r="BCA72" s="16"/>
      <c r="BCB72" s="16"/>
      <c r="BCC72" s="16"/>
      <c r="BCD72" s="16"/>
      <c r="BCE72" s="16"/>
      <c r="BCF72" s="16"/>
      <c r="BCG72" s="16"/>
      <c r="BCH72" s="16"/>
      <c r="BCI72" s="16"/>
      <c r="BCJ72" s="16"/>
      <c r="BCK72" s="16"/>
      <c r="BCL72" s="16"/>
      <c r="BCM72" s="16"/>
      <c r="BCN72" s="16"/>
      <c r="BCO72" s="16"/>
      <c r="BCP72" s="16"/>
      <c r="BCQ72" s="16"/>
      <c r="BCR72" s="16"/>
      <c r="BCS72" s="16"/>
      <c r="BCT72" s="16"/>
      <c r="BCU72" s="16"/>
      <c r="BCV72" s="16"/>
      <c r="BCW72" s="16"/>
      <c r="BCX72" s="16"/>
      <c r="BCY72" s="16"/>
      <c r="BCZ72" s="16"/>
      <c r="BDA72" s="16"/>
      <c r="BDB72" s="16"/>
      <c r="BDC72" s="16"/>
      <c r="BDD72" s="16"/>
      <c r="BDE72" s="16"/>
      <c r="BDF72" s="16"/>
      <c r="BDG72" s="16"/>
      <c r="BDH72" s="16"/>
      <c r="BDI72" s="16"/>
      <c r="BDJ72" s="16"/>
      <c r="BDK72" s="16"/>
      <c r="BDL72" s="16"/>
      <c r="BDM72" s="16"/>
      <c r="BDN72" s="16"/>
      <c r="BDO72" s="16"/>
      <c r="BDP72" s="16"/>
      <c r="BDQ72" s="16"/>
      <c r="BDR72" s="16"/>
      <c r="BDS72" s="16"/>
      <c r="BDT72" s="16"/>
      <c r="BDU72" s="16"/>
      <c r="BDV72" s="16"/>
      <c r="BDW72" s="16"/>
      <c r="BDX72" s="16"/>
      <c r="BDY72" s="16"/>
      <c r="BDZ72" s="16"/>
      <c r="BEA72" s="16"/>
      <c r="BEB72" s="16"/>
      <c r="BEC72" s="16"/>
      <c r="BED72" s="16"/>
      <c r="BEE72" s="16"/>
      <c r="BEF72" s="16"/>
      <c r="BEG72" s="16"/>
      <c r="BEH72" s="16"/>
      <c r="BEI72" s="16"/>
      <c r="BEJ72" s="16"/>
      <c r="BEK72" s="16"/>
      <c r="BEL72" s="16"/>
      <c r="BEM72" s="16"/>
      <c r="BEN72" s="16"/>
      <c r="BEO72" s="16"/>
      <c r="BEP72" s="16"/>
      <c r="BEQ72" s="16"/>
      <c r="BER72" s="16"/>
      <c r="BES72" s="16"/>
      <c r="BET72" s="16"/>
      <c r="BEU72" s="16"/>
      <c r="BEV72" s="16"/>
      <c r="BEW72" s="16"/>
      <c r="BEX72" s="16"/>
      <c r="BEY72" s="16"/>
      <c r="BEZ72" s="16"/>
      <c r="BFA72" s="16"/>
      <c r="BFB72" s="16"/>
      <c r="BFC72" s="16"/>
      <c r="BFD72" s="16"/>
      <c r="BFE72" s="16"/>
      <c r="BFF72" s="16"/>
      <c r="BFG72" s="16"/>
      <c r="BFH72" s="16"/>
      <c r="BFI72" s="16"/>
      <c r="BFJ72" s="16"/>
      <c r="BFK72" s="16"/>
      <c r="BFL72" s="16"/>
      <c r="BFM72" s="16"/>
      <c r="BFN72" s="16"/>
      <c r="BFO72" s="16"/>
      <c r="BFP72" s="16"/>
      <c r="BFQ72" s="16"/>
      <c r="BFR72" s="16"/>
      <c r="BFS72" s="16"/>
      <c r="BFT72" s="16"/>
      <c r="BFU72" s="16"/>
      <c r="BFV72" s="16"/>
      <c r="BFW72" s="16"/>
      <c r="BFX72" s="16"/>
      <c r="BFY72" s="16"/>
      <c r="BFZ72" s="16"/>
      <c r="BGA72" s="16"/>
      <c r="BGB72" s="16"/>
      <c r="BGC72" s="16"/>
      <c r="BGD72" s="16"/>
      <c r="BGE72" s="16"/>
      <c r="BGF72" s="16"/>
      <c r="BGG72" s="16"/>
      <c r="BGH72" s="16"/>
      <c r="BGI72" s="16"/>
      <c r="BGJ72" s="16"/>
      <c r="BGK72" s="16"/>
      <c r="BGL72" s="16"/>
      <c r="BGM72" s="16"/>
      <c r="BGN72" s="16"/>
      <c r="BGO72" s="16"/>
      <c r="BGP72" s="16"/>
      <c r="BGQ72" s="16"/>
      <c r="BGR72" s="16"/>
      <c r="BGS72" s="16"/>
      <c r="BGT72" s="16"/>
      <c r="BGU72" s="16"/>
      <c r="BGV72" s="16"/>
      <c r="BGW72" s="16"/>
      <c r="BGX72" s="16"/>
      <c r="BGY72" s="16"/>
      <c r="BGZ72" s="16"/>
      <c r="BHA72" s="16"/>
      <c r="BHB72" s="16"/>
      <c r="BHC72" s="16"/>
      <c r="BHD72" s="16"/>
      <c r="BHE72" s="16"/>
      <c r="BHF72" s="16"/>
      <c r="BHG72" s="16"/>
      <c r="BHH72" s="16"/>
      <c r="BHI72" s="16"/>
      <c r="BHJ72" s="16"/>
      <c r="BHK72" s="16"/>
      <c r="BHL72" s="16"/>
      <c r="BHM72" s="16"/>
      <c r="BHN72" s="16"/>
      <c r="BHO72" s="16"/>
      <c r="BHP72" s="16"/>
      <c r="BHQ72" s="16"/>
      <c r="BHR72" s="16"/>
      <c r="BHS72" s="16"/>
      <c r="BHT72" s="16"/>
      <c r="BHU72" s="16"/>
      <c r="BHV72" s="16"/>
      <c r="BHW72" s="16"/>
      <c r="BHX72" s="16"/>
      <c r="BHY72" s="16"/>
      <c r="BHZ72" s="16"/>
      <c r="BIA72" s="16"/>
      <c r="BIB72" s="16"/>
      <c r="BIC72" s="16"/>
      <c r="BID72" s="16"/>
      <c r="BIE72" s="16"/>
      <c r="BIF72" s="16"/>
      <c r="BIG72" s="16"/>
      <c r="BIH72" s="16"/>
      <c r="BII72" s="16"/>
      <c r="BIJ72" s="16"/>
      <c r="BIK72" s="16"/>
      <c r="BIL72" s="16"/>
      <c r="BIM72" s="16"/>
      <c r="BIN72" s="16"/>
      <c r="BIO72" s="16"/>
      <c r="BIP72" s="16"/>
      <c r="BIQ72" s="16"/>
      <c r="BIR72" s="16"/>
      <c r="BIS72" s="16"/>
      <c r="BIT72" s="16"/>
      <c r="BIU72" s="16"/>
      <c r="BIV72" s="16"/>
      <c r="BIW72" s="16"/>
      <c r="BIX72" s="16"/>
      <c r="BIY72" s="16"/>
      <c r="BIZ72" s="16"/>
      <c r="BJA72" s="16"/>
      <c r="BJB72" s="16"/>
      <c r="BJC72" s="16"/>
      <c r="BJD72" s="16"/>
      <c r="BJE72" s="16"/>
      <c r="BJF72" s="16"/>
      <c r="BJG72" s="16"/>
      <c r="BJH72" s="16"/>
      <c r="BJI72" s="16"/>
      <c r="BJJ72" s="16"/>
      <c r="BJK72" s="16"/>
      <c r="BJL72" s="16"/>
      <c r="BJM72" s="16"/>
      <c r="BJN72" s="16"/>
      <c r="BJO72" s="16"/>
      <c r="BJP72" s="16"/>
      <c r="BJQ72" s="16"/>
      <c r="BJR72" s="16"/>
      <c r="BJS72" s="16"/>
      <c r="BJT72" s="16"/>
      <c r="BJU72" s="16"/>
      <c r="BJV72" s="16"/>
      <c r="BJW72" s="16"/>
      <c r="BJX72" s="16"/>
      <c r="BJY72" s="16"/>
      <c r="BJZ72" s="16"/>
      <c r="BKA72" s="16"/>
      <c r="BKB72" s="16"/>
      <c r="BKC72" s="16"/>
      <c r="BKD72" s="16"/>
      <c r="BKE72" s="16"/>
      <c r="BKF72" s="16"/>
      <c r="BKG72" s="16"/>
      <c r="BKH72" s="16"/>
      <c r="BKI72" s="16"/>
      <c r="BKJ72" s="16"/>
      <c r="BKK72" s="16"/>
      <c r="BKL72" s="16"/>
      <c r="BKM72" s="16"/>
      <c r="BKN72" s="16"/>
      <c r="BKO72" s="16"/>
      <c r="BKP72" s="16"/>
      <c r="BKQ72" s="16"/>
      <c r="BKR72" s="16"/>
      <c r="BKS72" s="16"/>
      <c r="BKT72" s="16"/>
      <c r="BKU72" s="16"/>
      <c r="BKV72" s="16"/>
      <c r="BKW72" s="16"/>
      <c r="BKX72" s="16"/>
      <c r="BKY72" s="16"/>
      <c r="BKZ72" s="16"/>
      <c r="BLA72" s="16"/>
      <c r="BLB72" s="16"/>
      <c r="BLC72" s="16"/>
      <c r="BLD72" s="16"/>
      <c r="BLE72" s="16"/>
      <c r="BLF72" s="16"/>
      <c r="BLG72" s="16"/>
      <c r="BLH72" s="16"/>
      <c r="BLI72" s="16"/>
      <c r="BLJ72" s="16"/>
      <c r="BLK72" s="16"/>
      <c r="BLL72" s="16"/>
      <c r="BLM72" s="16"/>
      <c r="BLN72" s="16"/>
      <c r="BLO72" s="16"/>
      <c r="BLP72" s="16"/>
      <c r="BLQ72" s="16"/>
      <c r="BLR72" s="16"/>
      <c r="BLS72" s="16"/>
      <c r="BLT72" s="16"/>
      <c r="BLU72" s="16"/>
      <c r="BLV72" s="16"/>
      <c r="BLW72" s="16"/>
      <c r="BLX72" s="16"/>
      <c r="BLY72" s="16"/>
      <c r="BLZ72" s="16"/>
      <c r="BMA72" s="16"/>
      <c r="BMB72" s="16"/>
      <c r="BMC72" s="16"/>
      <c r="BMD72" s="16"/>
      <c r="BME72" s="16"/>
      <c r="BMF72" s="16"/>
      <c r="BMG72" s="16"/>
      <c r="BMH72" s="16"/>
      <c r="BMI72" s="16"/>
      <c r="BMJ72" s="16"/>
      <c r="BMK72" s="16"/>
      <c r="BML72" s="16"/>
      <c r="BMM72" s="16"/>
      <c r="BMN72" s="16"/>
      <c r="BMO72" s="16"/>
      <c r="BMP72" s="16"/>
      <c r="BMQ72" s="16"/>
      <c r="BMR72" s="16"/>
      <c r="BMS72" s="16"/>
      <c r="BMT72" s="16"/>
      <c r="BMU72" s="16"/>
      <c r="BMV72" s="16"/>
      <c r="BMW72" s="16"/>
      <c r="BMX72" s="16"/>
      <c r="BMY72" s="16"/>
      <c r="BMZ72" s="16"/>
      <c r="BNA72" s="16"/>
      <c r="BNB72" s="16"/>
      <c r="BNC72" s="16"/>
      <c r="BND72" s="16"/>
      <c r="BNE72" s="16"/>
      <c r="BNF72" s="16"/>
      <c r="BNG72" s="16"/>
      <c r="BNH72" s="16"/>
      <c r="BNI72" s="16"/>
      <c r="BNJ72" s="16"/>
      <c r="BNK72" s="16"/>
      <c r="BNL72" s="16"/>
      <c r="BNM72" s="16"/>
      <c r="BNN72" s="16"/>
      <c r="BNO72" s="16"/>
      <c r="BNP72" s="16"/>
      <c r="BNQ72" s="16"/>
      <c r="BNR72" s="16"/>
      <c r="BNS72" s="16"/>
      <c r="BNT72" s="16"/>
      <c r="BNU72" s="16"/>
      <c r="BNV72" s="16"/>
      <c r="BNW72" s="16"/>
      <c r="BNX72" s="16"/>
      <c r="BNY72" s="16"/>
      <c r="BNZ72" s="16"/>
      <c r="BOA72" s="16"/>
      <c r="BOB72" s="16"/>
      <c r="BOC72" s="16"/>
      <c r="BOD72" s="16"/>
      <c r="BOE72" s="16"/>
      <c r="BOF72" s="16"/>
      <c r="BOG72" s="16"/>
      <c r="BOH72" s="16"/>
      <c r="BOI72" s="16"/>
      <c r="BOJ72" s="16"/>
      <c r="BOK72" s="16"/>
      <c r="BOL72" s="16"/>
      <c r="BOM72" s="16"/>
      <c r="BON72" s="16"/>
      <c r="BOO72" s="16"/>
      <c r="BOP72" s="16"/>
      <c r="BOQ72" s="16"/>
      <c r="BOR72" s="16"/>
      <c r="BOS72" s="16"/>
      <c r="BOT72" s="16"/>
      <c r="BOU72" s="16"/>
      <c r="BOV72" s="16"/>
      <c r="BOW72" s="16"/>
      <c r="BOX72" s="16"/>
      <c r="BOY72" s="16"/>
      <c r="BOZ72" s="16"/>
      <c r="BPA72" s="16"/>
      <c r="BPB72" s="16"/>
      <c r="BPC72" s="16"/>
      <c r="BPD72" s="16"/>
      <c r="BPE72" s="16"/>
      <c r="BPF72" s="16"/>
      <c r="BPG72" s="16"/>
      <c r="BPH72" s="16"/>
      <c r="BPI72" s="16"/>
      <c r="BPJ72" s="16"/>
      <c r="BPK72" s="16"/>
      <c r="BPL72" s="16"/>
      <c r="BPM72" s="16"/>
      <c r="BPN72" s="16"/>
      <c r="BPO72" s="16"/>
      <c r="BPP72" s="16"/>
      <c r="BPQ72" s="16"/>
      <c r="BPR72" s="16"/>
      <c r="BPS72" s="16"/>
      <c r="BPT72" s="16"/>
      <c r="BPU72" s="16"/>
      <c r="BPV72" s="16"/>
      <c r="BPW72" s="16"/>
      <c r="BPX72" s="16"/>
      <c r="BPY72" s="16"/>
      <c r="BPZ72" s="16"/>
      <c r="BQA72" s="16"/>
      <c r="BQB72" s="16"/>
      <c r="BQC72" s="16"/>
      <c r="BQD72" s="16"/>
      <c r="BQE72" s="16"/>
      <c r="BQF72" s="16"/>
      <c r="BQG72" s="16"/>
      <c r="BQH72" s="16"/>
      <c r="BQI72" s="16"/>
      <c r="BQJ72" s="16"/>
      <c r="BQK72" s="16"/>
      <c r="BQL72" s="16"/>
      <c r="BQM72" s="16"/>
      <c r="BQN72" s="16"/>
      <c r="BQO72" s="16"/>
      <c r="BQP72" s="16"/>
      <c r="BQQ72" s="16"/>
      <c r="BQR72" s="16"/>
      <c r="BQS72" s="16"/>
      <c r="BQT72" s="16"/>
      <c r="BQU72" s="16"/>
      <c r="BQV72" s="16"/>
      <c r="BQW72" s="16"/>
      <c r="BQX72" s="16"/>
      <c r="BQY72" s="16"/>
      <c r="BQZ72" s="16"/>
      <c r="BRA72" s="16"/>
      <c r="BRB72" s="16"/>
      <c r="BRC72" s="16"/>
      <c r="BRD72" s="16"/>
      <c r="BRE72" s="16"/>
      <c r="BRF72" s="16"/>
      <c r="BRG72" s="16"/>
      <c r="BRH72" s="16"/>
      <c r="BRI72" s="16"/>
      <c r="BRJ72" s="16"/>
      <c r="BRK72" s="16"/>
      <c r="BRL72" s="16"/>
      <c r="BRM72" s="16"/>
      <c r="BRN72" s="16"/>
      <c r="BRO72" s="16"/>
      <c r="BRP72" s="16"/>
      <c r="BRQ72" s="16"/>
      <c r="BRR72" s="16"/>
      <c r="BRS72" s="16"/>
      <c r="BRT72" s="16"/>
      <c r="BRU72" s="16"/>
      <c r="BRV72" s="16"/>
      <c r="BRW72" s="16"/>
      <c r="BRX72" s="16"/>
      <c r="BRY72" s="16"/>
      <c r="BRZ72" s="16"/>
      <c r="BSA72" s="16"/>
      <c r="BSB72" s="16"/>
      <c r="BSC72" s="16"/>
      <c r="BSD72" s="16"/>
      <c r="BSE72" s="16"/>
      <c r="BSF72" s="16"/>
      <c r="BSG72" s="16"/>
      <c r="BSH72" s="16"/>
      <c r="BSI72" s="16"/>
      <c r="BSJ72" s="16"/>
      <c r="BSK72" s="16"/>
      <c r="BSL72" s="16"/>
      <c r="BSM72" s="16"/>
      <c r="BSN72" s="16"/>
      <c r="BSO72" s="16"/>
      <c r="BSP72" s="16"/>
      <c r="BSQ72" s="16"/>
      <c r="BSR72" s="16"/>
      <c r="BSS72" s="16"/>
      <c r="BST72" s="16"/>
      <c r="BSU72" s="16"/>
      <c r="BSV72" s="16"/>
      <c r="BSW72" s="16"/>
      <c r="BSX72" s="16"/>
      <c r="BSY72" s="16"/>
      <c r="BSZ72" s="16"/>
      <c r="BTA72" s="16"/>
      <c r="BTB72" s="16"/>
      <c r="BTC72" s="16"/>
      <c r="BTD72" s="16"/>
      <c r="BTE72" s="16"/>
      <c r="BTF72" s="16"/>
      <c r="BTG72" s="16"/>
      <c r="BTH72" s="16"/>
    </row>
    <row r="73" spans="1:1880" s="282" customFormat="1" ht="30.75" customHeight="1" x14ac:dyDescent="0.3">
      <c r="A73" s="58"/>
      <c r="B73" s="329" t="s">
        <v>3</v>
      </c>
      <c r="C73" s="330"/>
      <c r="D73" s="331"/>
      <c r="E73" s="331"/>
      <c r="F73" s="335"/>
      <c r="G73" s="318"/>
      <c r="H73" s="15"/>
      <c r="I73" s="529"/>
      <c r="J73" s="117"/>
      <c r="K73" s="371"/>
      <c r="L73"/>
      <c r="M73" s="16"/>
      <c r="N73" s="122"/>
      <c r="O73" s="16"/>
      <c r="P73" s="16"/>
      <c r="Q73" s="16"/>
      <c r="R73" s="16"/>
      <c r="S73" s="16"/>
      <c r="T73" s="16"/>
      <c r="U73" s="16"/>
      <c r="V73" s="16"/>
      <c r="W73" s="16"/>
      <c r="X73" s="16"/>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6"/>
      <c r="NB73" s="16"/>
      <c r="NC73" s="16"/>
      <c r="ND73" s="16"/>
      <c r="NE73" s="16"/>
      <c r="NF73" s="16"/>
      <c r="NG73" s="16"/>
      <c r="NH73" s="16"/>
      <c r="NI73" s="16"/>
      <c r="NJ73" s="16"/>
      <c r="NK73" s="16"/>
      <c r="NL73" s="16"/>
      <c r="NM73" s="16"/>
      <c r="NN73" s="16"/>
      <c r="NO73" s="16"/>
      <c r="NP73" s="16"/>
      <c r="NQ73" s="16"/>
      <c r="NR73" s="16"/>
      <c r="NS73" s="16"/>
      <c r="NT73" s="16"/>
      <c r="NU73" s="16"/>
      <c r="NV73" s="16"/>
      <c r="NW73" s="16"/>
      <c r="NX73" s="16"/>
      <c r="NY73" s="16"/>
      <c r="NZ73" s="16"/>
      <c r="OA73" s="16"/>
      <c r="OB73" s="16"/>
      <c r="OC73" s="16"/>
      <c r="OD73" s="16"/>
      <c r="OE73" s="16"/>
      <c r="OF73" s="16"/>
      <c r="OG73" s="16"/>
      <c r="OH73" s="16"/>
      <c r="OI73" s="16"/>
      <c r="OJ73" s="16"/>
      <c r="OK73" s="16"/>
      <c r="OL73" s="16"/>
      <c r="OM73" s="16"/>
      <c r="ON73" s="16"/>
      <c r="OO73" s="16"/>
      <c r="OP73" s="16"/>
      <c r="OQ73" s="16"/>
      <c r="OR73" s="16"/>
      <c r="OS73" s="16"/>
      <c r="OT73" s="16"/>
      <c r="OU73" s="16"/>
      <c r="OV73" s="16"/>
      <c r="OW73" s="16"/>
      <c r="OX73" s="16"/>
      <c r="OY73" s="16"/>
      <c r="OZ73" s="16"/>
      <c r="PA73" s="16"/>
      <c r="PB73" s="16"/>
      <c r="PC73" s="16"/>
      <c r="PD73" s="16"/>
      <c r="PE73" s="16"/>
      <c r="PF73" s="16"/>
      <c r="PG73" s="16"/>
      <c r="PH73" s="16"/>
      <c r="PI73" s="16"/>
      <c r="PJ73" s="16"/>
      <c r="PK73" s="16"/>
      <c r="PL73" s="16"/>
      <c r="PM73" s="16"/>
      <c r="PN73" s="16"/>
      <c r="PO73" s="16"/>
      <c r="PP73" s="16"/>
      <c r="PQ73" s="16"/>
      <c r="PR73" s="16"/>
      <c r="PS73" s="16"/>
      <c r="PT73" s="16"/>
      <c r="PU73" s="16"/>
      <c r="PV73" s="16"/>
      <c r="PW73" s="16"/>
      <c r="PX73" s="16"/>
      <c r="PY73" s="16"/>
      <c r="PZ73" s="16"/>
      <c r="QA73" s="16"/>
      <c r="QB73" s="16"/>
      <c r="QC73" s="16"/>
      <c r="QD73" s="16"/>
      <c r="QE73" s="16"/>
      <c r="QF73" s="16"/>
      <c r="QG73" s="16"/>
      <c r="QH73" s="16"/>
      <c r="QI73" s="16"/>
      <c r="QJ73" s="16"/>
      <c r="QK73" s="16"/>
      <c r="QL73" s="16"/>
      <c r="QM73" s="16"/>
      <c r="QN73" s="16"/>
      <c r="QO73" s="16"/>
      <c r="QP73" s="16"/>
      <c r="QQ73" s="16"/>
      <c r="QR73" s="16"/>
      <c r="QS73" s="16"/>
      <c r="QT73" s="16"/>
      <c r="QU73" s="16"/>
      <c r="QV73" s="16"/>
      <c r="QW73" s="16"/>
      <c r="QX73" s="16"/>
      <c r="QY73" s="16"/>
      <c r="QZ73" s="16"/>
      <c r="RA73" s="16"/>
      <c r="RB73" s="16"/>
      <c r="RC73" s="16"/>
      <c r="RD73" s="16"/>
      <c r="RE73" s="16"/>
      <c r="RF73" s="16"/>
      <c r="RG73" s="16"/>
      <c r="RH73" s="16"/>
      <c r="RI73" s="16"/>
      <c r="RJ73" s="16"/>
      <c r="RK73" s="16"/>
      <c r="RL73" s="16"/>
      <c r="RM73" s="16"/>
      <c r="RN73" s="16"/>
      <c r="RO73" s="16"/>
      <c r="RP73" s="16"/>
      <c r="RQ73" s="16"/>
      <c r="RR73" s="16"/>
      <c r="RS73" s="16"/>
      <c r="RT73" s="16"/>
      <c r="RU73" s="16"/>
      <c r="RV73" s="16"/>
      <c r="RW73" s="16"/>
      <c r="RX73" s="16"/>
      <c r="RY73" s="16"/>
      <c r="RZ73" s="16"/>
      <c r="SA73" s="16"/>
      <c r="SB73" s="16"/>
      <c r="SC73" s="16"/>
      <c r="SD73" s="16"/>
      <c r="SE73" s="16"/>
      <c r="SF73" s="16"/>
      <c r="SG73" s="16"/>
      <c r="SH73" s="16"/>
      <c r="SI73" s="16"/>
      <c r="SJ73" s="16"/>
      <c r="SK73" s="16"/>
      <c r="SL73" s="16"/>
      <c r="SM73" s="16"/>
      <c r="SN73" s="16"/>
      <c r="SO73" s="16"/>
      <c r="SP73" s="16"/>
      <c r="SQ73" s="16"/>
      <c r="SR73" s="16"/>
      <c r="SS73" s="16"/>
      <c r="ST73" s="16"/>
      <c r="SU73" s="16"/>
      <c r="SV73" s="16"/>
      <c r="SW73" s="16"/>
      <c r="SX73" s="16"/>
      <c r="SY73" s="16"/>
      <c r="SZ73" s="16"/>
      <c r="TA73" s="16"/>
      <c r="TB73" s="16"/>
      <c r="TC73" s="16"/>
      <c r="TD73" s="16"/>
      <c r="TE73" s="16"/>
      <c r="TF73" s="16"/>
      <c r="TG73" s="16"/>
      <c r="TH73" s="16"/>
      <c r="TI73" s="16"/>
      <c r="TJ73" s="16"/>
      <c r="TK73" s="16"/>
      <c r="TL73" s="16"/>
      <c r="TM73" s="16"/>
      <c r="TN73" s="16"/>
      <c r="TO73" s="16"/>
      <c r="TP73" s="16"/>
      <c r="TQ73" s="16"/>
      <c r="TR73" s="16"/>
      <c r="TS73" s="16"/>
      <c r="TT73" s="16"/>
      <c r="TU73" s="16"/>
      <c r="TV73" s="16"/>
      <c r="TW73" s="16"/>
      <c r="TX73" s="16"/>
      <c r="TY73" s="16"/>
      <c r="TZ73" s="16"/>
      <c r="UA73" s="16"/>
      <c r="UB73" s="16"/>
      <c r="UC73" s="16"/>
      <c r="UD73" s="16"/>
      <c r="UE73" s="16"/>
      <c r="UF73" s="16"/>
      <c r="UG73" s="16"/>
      <c r="UH73" s="16"/>
      <c r="UI73" s="16"/>
      <c r="UJ73" s="16"/>
      <c r="UK73" s="16"/>
      <c r="UL73" s="16"/>
      <c r="UM73" s="16"/>
      <c r="UN73" s="16"/>
      <c r="UO73" s="16"/>
      <c r="UP73" s="16"/>
      <c r="UQ73" s="16"/>
      <c r="UR73" s="16"/>
      <c r="US73" s="16"/>
      <c r="UT73" s="16"/>
      <c r="UU73" s="16"/>
      <c r="UV73" s="16"/>
      <c r="UW73" s="16"/>
      <c r="UX73" s="16"/>
      <c r="UY73" s="16"/>
      <c r="UZ73" s="16"/>
      <c r="VA73" s="16"/>
      <c r="VB73" s="16"/>
      <c r="VC73" s="16"/>
      <c r="VD73" s="16"/>
      <c r="VE73" s="16"/>
      <c r="VF73" s="16"/>
      <c r="VG73" s="16"/>
      <c r="VH73" s="16"/>
      <c r="VI73" s="16"/>
      <c r="VJ73" s="16"/>
      <c r="VK73" s="16"/>
      <c r="VL73" s="16"/>
      <c r="VM73" s="16"/>
      <c r="VN73" s="16"/>
      <c r="VO73" s="16"/>
      <c r="VP73" s="16"/>
      <c r="VQ73" s="16"/>
      <c r="VR73" s="16"/>
      <c r="VS73" s="16"/>
      <c r="VT73" s="16"/>
      <c r="VU73" s="16"/>
      <c r="VV73" s="16"/>
      <c r="VW73" s="16"/>
      <c r="VX73" s="16"/>
      <c r="VY73" s="16"/>
      <c r="VZ73" s="16"/>
      <c r="WA73" s="16"/>
      <c r="WB73" s="16"/>
      <c r="WC73" s="16"/>
      <c r="WD73" s="16"/>
      <c r="WE73" s="16"/>
      <c r="WF73" s="16"/>
      <c r="WG73" s="16"/>
      <c r="WH73" s="16"/>
      <c r="WI73" s="16"/>
      <c r="WJ73" s="16"/>
      <c r="WK73" s="16"/>
      <c r="WL73" s="16"/>
      <c r="WM73" s="16"/>
      <c r="WN73" s="16"/>
      <c r="WO73" s="16"/>
      <c r="WP73" s="16"/>
      <c r="WQ73" s="16"/>
      <c r="WR73" s="16"/>
      <c r="WS73" s="16"/>
      <c r="WT73" s="16"/>
      <c r="WU73" s="16"/>
      <c r="WV73" s="16"/>
      <c r="WW73" s="16"/>
      <c r="WX73" s="16"/>
      <c r="WY73" s="16"/>
      <c r="WZ73" s="16"/>
      <c r="XA73" s="16"/>
      <c r="XB73" s="16"/>
      <c r="XC73" s="16"/>
      <c r="XD73" s="16"/>
      <c r="XE73" s="16"/>
      <c r="XF73" s="16"/>
      <c r="XG73" s="16"/>
      <c r="XH73" s="16"/>
      <c r="XI73" s="16"/>
      <c r="XJ73" s="16"/>
      <c r="XK73" s="16"/>
      <c r="XL73" s="16"/>
      <c r="XM73" s="16"/>
      <c r="XN73" s="16"/>
      <c r="XO73" s="16"/>
      <c r="XP73" s="16"/>
      <c r="XQ73" s="16"/>
      <c r="XR73" s="16"/>
      <c r="XS73" s="16"/>
      <c r="XT73" s="16"/>
      <c r="XU73" s="16"/>
      <c r="XV73" s="16"/>
      <c r="XW73" s="16"/>
      <c r="XX73" s="16"/>
      <c r="XY73" s="16"/>
      <c r="XZ73" s="16"/>
      <c r="YA73" s="16"/>
      <c r="YB73" s="16"/>
      <c r="YC73" s="16"/>
      <c r="YD73" s="16"/>
      <c r="YE73" s="16"/>
      <c r="YF73" s="16"/>
      <c r="YG73" s="16"/>
      <c r="YH73" s="16"/>
      <c r="YI73" s="16"/>
      <c r="YJ73" s="16"/>
      <c r="YK73" s="16"/>
      <c r="YL73" s="16"/>
      <c r="YM73" s="16"/>
      <c r="YN73" s="16"/>
      <c r="YO73" s="16"/>
      <c r="YP73" s="16"/>
      <c r="YQ73" s="16"/>
      <c r="YR73" s="16"/>
      <c r="YS73" s="16"/>
      <c r="YT73" s="16"/>
      <c r="YU73" s="16"/>
      <c r="YV73" s="16"/>
      <c r="YW73" s="16"/>
      <c r="YX73" s="16"/>
      <c r="YY73" s="16"/>
      <c r="YZ73" s="16"/>
      <c r="ZA73" s="16"/>
      <c r="ZB73" s="16"/>
      <c r="ZC73" s="16"/>
      <c r="ZD73" s="16"/>
      <c r="ZE73" s="16"/>
      <c r="ZF73" s="16"/>
      <c r="ZG73" s="16"/>
      <c r="ZH73" s="16"/>
      <c r="ZI73" s="16"/>
      <c r="ZJ73" s="16"/>
      <c r="ZK73" s="16"/>
      <c r="ZL73" s="16"/>
      <c r="ZM73" s="16"/>
      <c r="ZN73" s="16"/>
      <c r="ZO73" s="16"/>
      <c r="ZP73" s="16"/>
      <c r="ZQ73" s="16"/>
      <c r="ZR73" s="16"/>
      <c r="ZS73" s="16"/>
      <c r="ZT73" s="16"/>
      <c r="ZU73" s="16"/>
      <c r="ZV73" s="16"/>
      <c r="ZW73" s="16"/>
      <c r="ZX73" s="16"/>
      <c r="ZY73" s="16"/>
      <c r="ZZ73" s="16"/>
      <c r="AAA73" s="16"/>
      <c r="AAB73" s="16"/>
      <c r="AAC73" s="16"/>
      <c r="AAD73" s="16"/>
      <c r="AAE73" s="16"/>
      <c r="AAF73" s="16"/>
      <c r="AAG73" s="16"/>
      <c r="AAH73" s="16"/>
      <c r="AAI73" s="16"/>
      <c r="AAJ73" s="16"/>
      <c r="AAK73" s="16"/>
      <c r="AAL73" s="16"/>
      <c r="AAM73" s="16"/>
      <c r="AAN73" s="16"/>
      <c r="AAO73" s="16"/>
      <c r="AAP73" s="16"/>
      <c r="AAQ73" s="16"/>
      <c r="AAR73" s="16"/>
      <c r="AAS73" s="16"/>
      <c r="AAT73" s="16"/>
      <c r="AAU73" s="16"/>
      <c r="AAV73" s="16"/>
      <c r="AAW73" s="16"/>
      <c r="AAX73" s="16"/>
      <c r="AAY73" s="16"/>
      <c r="AAZ73" s="16"/>
      <c r="ABA73" s="16"/>
      <c r="ABB73" s="16"/>
      <c r="ABC73" s="16"/>
      <c r="ABD73" s="16"/>
      <c r="ABE73" s="16"/>
      <c r="ABF73" s="16"/>
      <c r="ABG73" s="16"/>
      <c r="ABH73" s="16"/>
      <c r="ABI73" s="16"/>
      <c r="ABJ73" s="16"/>
      <c r="ABK73" s="16"/>
      <c r="ABL73" s="16"/>
      <c r="ABM73" s="16"/>
      <c r="ABN73" s="16"/>
      <c r="ABO73" s="16"/>
      <c r="ABP73" s="16"/>
      <c r="ABQ73" s="16"/>
      <c r="ABR73" s="16"/>
      <c r="ABS73" s="16"/>
      <c r="ABT73" s="16"/>
      <c r="ABU73" s="16"/>
      <c r="ABV73" s="16"/>
      <c r="ABW73" s="16"/>
      <c r="ABX73" s="16"/>
      <c r="ABY73" s="16"/>
      <c r="ABZ73" s="16"/>
      <c r="ACA73" s="16"/>
      <c r="ACB73" s="16"/>
      <c r="ACC73" s="16"/>
      <c r="ACD73" s="16"/>
      <c r="ACE73" s="16"/>
      <c r="ACF73" s="16"/>
      <c r="ACG73" s="16"/>
      <c r="ACH73" s="16"/>
      <c r="ACI73" s="16"/>
      <c r="ACJ73" s="16"/>
      <c r="ACK73" s="16"/>
      <c r="ACL73" s="16"/>
      <c r="ACM73" s="16"/>
      <c r="ACN73" s="16"/>
      <c r="ACO73" s="16"/>
      <c r="ACP73" s="16"/>
      <c r="ACQ73" s="16"/>
      <c r="ACR73" s="16"/>
      <c r="ACS73" s="16"/>
      <c r="ACT73" s="16"/>
      <c r="ACU73" s="16"/>
      <c r="ACV73" s="16"/>
      <c r="ACW73" s="16"/>
      <c r="ACX73" s="16"/>
      <c r="ACY73" s="16"/>
      <c r="ACZ73" s="16"/>
      <c r="ADA73" s="16"/>
      <c r="ADB73" s="16"/>
      <c r="ADC73" s="16"/>
      <c r="ADD73" s="16"/>
      <c r="ADE73" s="16"/>
      <c r="ADF73" s="16"/>
      <c r="ADG73" s="16"/>
      <c r="ADH73" s="16"/>
      <c r="ADI73" s="16"/>
      <c r="ADJ73" s="16"/>
      <c r="ADK73" s="16"/>
      <c r="ADL73" s="16"/>
      <c r="ADM73" s="16"/>
      <c r="ADN73" s="16"/>
      <c r="ADO73" s="16"/>
      <c r="ADP73" s="16"/>
      <c r="ADQ73" s="16"/>
      <c r="ADR73" s="16"/>
      <c r="ADS73" s="16"/>
      <c r="ADT73" s="16"/>
      <c r="ADU73" s="16"/>
      <c r="ADV73" s="16"/>
      <c r="ADW73" s="16"/>
      <c r="ADX73" s="16"/>
      <c r="ADY73" s="16"/>
      <c r="ADZ73" s="16"/>
      <c r="AEA73" s="16"/>
      <c r="AEB73" s="16"/>
      <c r="AEC73" s="16"/>
      <c r="AED73" s="16"/>
      <c r="AEE73" s="16"/>
      <c r="AEF73" s="16"/>
      <c r="AEG73" s="16"/>
      <c r="AEH73" s="16"/>
      <c r="AEI73" s="16"/>
      <c r="AEJ73" s="16"/>
      <c r="AEK73" s="16"/>
      <c r="AEL73" s="16"/>
      <c r="AEM73" s="16"/>
      <c r="AEN73" s="16"/>
      <c r="AEO73" s="16"/>
      <c r="AEP73" s="16"/>
      <c r="AEQ73" s="16"/>
      <c r="AER73" s="16"/>
      <c r="AES73" s="16"/>
      <c r="AET73" s="16"/>
      <c r="AEU73" s="16"/>
      <c r="AEV73" s="16"/>
      <c r="AEW73" s="16"/>
      <c r="AEX73" s="16"/>
      <c r="AEY73" s="16"/>
      <c r="AEZ73" s="16"/>
      <c r="AFA73" s="16"/>
      <c r="AFB73" s="16"/>
      <c r="AFC73" s="16"/>
      <c r="AFD73" s="16"/>
      <c r="AFE73" s="16"/>
      <c r="AFF73" s="16"/>
      <c r="AFG73" s="16"/>
      <c r="AFH73" s="16"/>
      <c r="AFI73" s="16"/>
      <c r="AFJ73" s="16"/>
      <c r="AFK73" s="16"/>
      <c r="AFL73" s="16"/>
      <c r="AFM73" s="16"/>
      <c r="AFN73" s="16"/>
      <c r="AFO73" s="16"/>
      <c r="AFP73" s="16"/>
      <c r="AFQ73" s="16"/>
      <c r="AFR73" s="16"/>
      <c r="AFS73" s="16"/>
      <c r="AFT73" s="16"/>
      <c r="AFU73" s="16"/>
      <c r="AFV73" s="16"/>
      <c r="AFW73" s="16"/>
      <c r="AFX73" s="16"/>
      <c r="AFY73" s="16"/>
      <c r="AFZ73" s="16"/>
      <c r="AGA73" s="16"/>
      <c r="AGB73" s="16"/>
      <c r="AGC73" s="16"/>
      <c r="AGD73" s="16"/>
      <c r="AGE73" s="16"/>
      <c r="AGF73" s="16"/>
      <c r="AGG73" s="16"/>
      <c r="AGH73" s="16"/>
      <c r="AGI73" s="16"/>
      <c r="AGJ73" s="16"/>
      <c r="AGK73" s="16"/>
      <c r="AGL73" s="16"/>
      <c r="AGM73" s="16"/>
      <c r="AGN73" s="16"/>
      <c r="AGO73" s="16"/>
      <c r="AGP73" s="16"/>
      <c r="AGQ73" s="16"/>
      <c r="AGR73" s="16"/>
      <c r="AGS73" s="16"/>
      <c r="AGT73" s="16"/>
      <c r="AGU73" s="16"/>
      <c r="AGV73" s="16"/>
      <c r="AGW73" s="16"/>
      <c r="AGX73" s="16"/>
      <c r="AGY73" s="16"/>
      <c r="AGZ73" s="16"/>
      <c r="AHA73" s="16"/>
      <c r="AHB73" s="16"/>
      <c r="AHC73" s="16"/>
      <c r="AHD73" s="16"/>
      <c r="AHE73" s="16"/>
      <c r="AHF73" s="16"/>
      <c r="AHG73" s="16"/>
      <c r="AHH73" s="16"/>
      <c r="AHI73" s="16"/>
      <c r="AHJ73" s="16"/>
      <c r="AHK73" s="16"/>
      <c r="AHL73" s="16"/>
      <c r="AHM73" s="16"/>
      <c r="AHN73" s="16"/>
      <c r="AHO73" s="16"/>
      <c r="AHP73" s="16"/>
      <c r="AHQ73" s="16"/>
      <c r="AHR73" s="16"/>
      <c r="AHS73" s="16"/>
      <c r="AHT73" s="16"/>
      <c r="AHU73" s="16"/>
      <c r="AHV73" s="16"/>
      <c r="AHW73" s="16"/>
      <c r="AHX73" s="16"/>
      <c r="AHY73" s="16"/>
      <c r="AHZ73" s="16"/>
      <c r="AIA73" s="16"/>
      <c r="AIB73" s="16"/>
      <c r="AIC73" s="16"/>
      <c r="AID73" s="16"/>
      <c r="AIE73" s="16"/>
      <c r="AIF73" s="16"/>
      <c r="AIG73" s="16"/>
      <c r="AIH73" s="16"/>
      <c r="AII73" s="16"/>
      <c r="AIJ73" s="16"/>
      <c r="AIK73" s="16"/>
      <c r="AIL73" s="16"/>
      <c r="AIM73" s="16"/>
      <c r="AIN73" s="16"/>
      <c r="AIO73" s="16"/>
      <c r="AIP73" s="16"/>
      <c r="AIQ73" s="16"/>
      <c r="AIR73" s="16"/>
      <c r="AIS73" s="16"/>
      <c r="AIT73" s="16"/>
      <c r="AIU73" s="16"/>
      <c r="AIV73" s="16"/>
      <c r="AIW73" s="16"/>
      <c r="AIX73" s="16"/>
      <c r="AIY73" s="16"/>
      <c r="AIZ73" s="16"/>
      <c r="AJA73" s="16"/>
      <c r="AJB73" s="16"/>
      <c r="AJC73" s="16"/>
      <c r="AJD73" s="16"/>
      <c r="AJE73" s="16"/>
      <c r="AJF73" s="16"/>
      <c r="AJG73" s="16"/>
      <c r="AJH73" s="16"/>
      <c r="AJI73" s="16"/>
      <c r="AJJ73" s="16"/>
      <c r="AJK73" s="16"/>
      <c r="AJL73" s="16"/>
      <c r="AJM73" s="16"/>
      <c r="AJN73" s="16"/>
      <c r="AJO73" s="16"/>
      <c r="AJP73" s="16"/>
      <c r="AJQ73" s="16"/>
      <c r="AJR73" s="16"/>
      <c r="AJS73" s="16"/>
      <c r="AJT73" s="16"/>
      <c r="AJU73" s="16"/>
      <c r="AJV73" s="16"/>
      <c r="AJW73" s="16"/>
      <c r="AJX73" s="16"/>
      <c r="AJY73" s="16"/>
      <c r="AJZ73" s="16"/>
      <c r="AKA73" s="16"/>
      <c r="AKB73" s="16"/>
      <c r="AKC73" s="16"/>
      <c r="AKD73" s="16"/>
      <c r="AKE73" s="16"/>
      <c r="AKF73" s="16"/>
      <c r="AKG73" s="16"/>
      <c r="AKH73" s="16"/>
      <c r="AKI73" s="16"/>
      <c r="AKJ73" s="16"/>
      <c r="AKK73" s="16"/>
      <c r="AKL73" s="16"/>
      <c r="AKM73" s="16"/>
      <c r="AKN73" s="16"/>
      <c r="AKO73" s="16"/>
      <c r="AKP73" s="16"/>
      <c r="AKQ73" s="16"/>
      <c r="AKR73" s="16"/>
      <c r="AKS73" s="16"/>
      <c r="AKT73" s="16"/>
      <c r="AKU73" s="16"/>
      <c r="AKV73" s="16"/>
      <c r="AKW73" s="16"/>
      <c r="AKX73" s="16"/>
      <c r="AKY73" s="16"/>
      <c r="AKZ73" s="16"/>
      <c r="ALA73" s="16"/>
      <c r="ALB73" s="16"/>
      <c r="ALC73" s="16"/>
      <c r="ALD73" s="16"/>
      <c r="ALE73" s="16"/>
      <c r="ALF73" s="16"/>
      <c r="ALG73" s="16"/>
      <c r="ALH73" s="16"/>
      <c r="ALI73" s="16"/>
      <c r="ALJ73" s="16"/>
      <c r="ALK73" s="16"/>
      <c r="ALL73" s="16"/>
      <c r="ALM73" s="16"/>
      <c r="ALN73" s="16"/>
      <c r="ALO73" s="16"/>
      <c r="ALP73" s="16"/>
      <c r="ALQ73" s="16"/>
      <c r="ALR73" s="16"/>
      <c r="ALS73" s="16"/>
      <c r="ALT73" s="16"/>
      <c r="ALU73" s="16"/>
      <c r="ALV73" s="16"/>
      <c r="ALW73" s="16"/>
      <c r="ALX73" s="16"/>
      <c r="ALY73" s="16"/>
      <c r="ALZ73" s="16"/>
      <c r="AMA73" s="16"/>
      <c r="AMB73" s="16"/>
      <c r="AMC73" s="16"/>
      <c r="AMD73" s="16"/>
      <c r="AME73" s="16"/>
      <c r="AMF73" s="16"/>
      <c r="AMG73" s="16"/>
      <c r="AMH73" s="16"/>
      <c r="AMI73" s="16"/>
      <c r="AMJ73" s="16"/>
      <c r="AMK73" s="16"/>
      <c r="AML73" s="16"/>
      <c r="AMM73" s="16"/>
      <c r="AMN73" s="16"/>
      <c r="AMO73" s="16"/>
      <c r="AMP73" s="16"/>
      <c r="AMQ73" s="16"/>
      <c r="AMR73" s="16"/>
      <c r="AMS73" s="16"/>
      <c r="AMT73" s="16"/>
      <c r="AMU73" s="16"/>
      <c r="AMV73" s="16"/>
      <c r="AMW73" s="16"/>
      <c r="AMX73" s="16"/>
      <c r="AMY73" s="16"/>
      <c r="AMZ73" s="16"/>
      <c r="ANA73" s="16"/>
      <c r="ANB73" s="16"/>
      <c r="ANC73" s="16"/>
      <c r="AND73" s="16"/>
      <c r="ANE73" s="16"/>
      <c r="ANF73" s="16"/>
      <c r="ANG73" s="16"/>
      <c r="ANH73" s="16"/>
      <c r="ANI73" s="16"/>
      <c r="ANJ73" s="16"/>
      <c r="ANK73" s="16"/>
      <c r="ANL73" s="16"/>
      <c r="ANM73" s="16"/>
      <c r="ANN73" s="16"/>
      <c r="ANO73" s="16"/>
      <c r="ANP73" s="16"/>
      <c r="ANQ73" s="16"/>
      <c r="ANR73" s="16"/>
      <c r="ANS73" s="16"/>
      <c r="ANT73" s="16"/>
      <c r="ANU73" s="16"/>
      <c r="ANV73" s="16"/>
      <c r="ANW73" s="16"/>
      <c r="ANX73" s="16"/>
      <c r="ANY73" s="16"/>
      <c r="ANZ73" s="16"/>
      <c r="AOA73" s="16"/>
      <c r="AOB73" s="16"/>
      <c r="AOC73" s="16"/>
      <c r="AOD73" s="16"/>
      <c r="AOE73" s="16"/>
      <c r="AOF73" s="16"/>
      <c r="AOG73" s="16"/>
      <c r="AOH73" s="16"/>
      <c r="AOI73" s="16"/>
      <c r="AOJ73" s="16"/>
      <c r="AOK73" s="16"/>
      <c r="AOL73" s="16"/>
      <c r="AOM73" s="16"/>
      <c r="AON73" s="16"/>
      <c r="AOO73" s="16"/>
      <c r="AOP73" s="16"/>
      <c r="AOQ73" s="16"/>
      <c r="AOR73" s="16"/>
      <c r="AOS73" s="16"/>
      <c r="AOT73" s="16"/>
      <c r="AOU73" s="16"/>
      <c r="AOV73" s="16"/>
      <c r="AOW73" s="16"/>
      <c r="AOX73" s="16"/>
      <c r="AOY73" s="16"/>
      <c r="AOZ73" s="16"/>
      <c r="APA73" s="16"/>
      <c r="APB73" s="16"/>
      <c r="APC73" s="16"/>
      <c r="APD73" s="16"/>
      <c r="APE73" s="16"/>
      <c r="APF73" s="16"/>
      <c r="APG73" s="16"/>
      <c r="APH73" s="16"/>
      <c r="API73" s="16"/>
      <c r="APJ73" s="16"/>
      <c r="APK73" s="16"/>
      <c r="APL73" s="16"/>
      <c r="APM73" s="16"/>
      <c r="APN73" s="16"/>
      <c r="APO73" s="16"/>
      <c r="APP73" s="16"/>
      <c r="APQ73" s="16"/>
      <c r="APR73" s="16"/>
      <c r="APS73" s="16"/>
      <c r="APT73" s="16"/>
      <c r="APU73" s="16"/>
      <c r="APV73" s="16"/>
      <c r="APW73" s="16"/>
      <c r="APX73" s="16"/>
      <c r="APY73" s="16"/>
      <c r="APZ73" s="16"/>
      <c r="AQA73" s="16"/>
      <c r="AQB73" s="16"/>
      <c r="AQC73" s="16"/>
      <c r="AQD73" s="16"/>
      <c r="AQE73" s="16"/>
      <c r="AQF73" s="16"/>
      <c r="AQG73" s="16"/>
      <c r="AQH73" s="16"/>
      <c r="AQI73" s="16"/>
      <c r="AQJ73" s="16"/>
      <c r="AQK73" s="16"/>
      <c r="AQL73" s="16"/>
      <c r="AQM73" s="16"/>
      <c r="AQN73" s="16"/>
      <c r="AQO73" s="16"/>
      <c r="AQP73" s="16"/>
      <c r="AQQ73" s="16"/>
      <c r="AQR73" s="16"/>
      <c r="AQS73" s="16"/>
      <c r="AQT73" s="16"/>
      <c r="AQU73" s="16"/>
      <c r="AQV73" s="16"/>
      <c r="AQW73" s="16"/>
      <c r="AQX73" s="16"/>
      <c r="AQY73" s="16"/>
      <c r="AQZ73" s="16"/>
      <c r="ARA73" s="16"/>
      <c r="ARB73" s="16"/>
      <c r="ARC73" s="16"/>
      <c r="ARD73" s="16"/>
      <c r="ARE73" s="16"/>
      <c r="ARF73" s="16"/>
      <c r="ARG73" s="16"/>
      <c r="ARH73" s="16"/>
      <c r="ARI73" s="16"/>
      <c r="ARJ73" s="16"/>
      <c r="ARK73" s="16"/>
      <c r="ARL73" s="16"/>
      <c r="ARM73" s="16"/>
      <c r="ARN73" s="16"/>
      <c r="ARO73" s="16"/>
      <c r="ARP73" s="16"/>
      <c r="ARQ73" s="16"/>
      <c r="ARR73" s="16"/>
      <c r="ARS73" s="16"/>
      <c r="ART73" s="16"/>
      <c r="ARU73" s="16"/>
      <c r="ARV73" s="16"/>
      <c r="ARW73" s="16"/>
      <c r="ARX73" s="16"/>
      <c r="ARY73" s="16"/>
      <c r="ARZ73" s="16"/>
      <c r="ASA73" s="16"/>
      <c r="ASB73" s="16"/>
      <c r="ASC73" s="16"/>
      <c r="ASD73" s="16"/>
      <c r="ASE73" s="16"/>
      <c r="ASF73" s="16"/>
      <c r="ASG73" s="16"/>
      <c r="ASH73" s="16"/>
      <c r="ASI73" s="16"/>
      <c r="ASJ73" s="16"/>
      <c r="ASK73" s="16"/>
      <c r="ASL73" s="16"/>
      <c r="ASM73" s="16"/>
      <c r="ASN73" s="16"/>
      <c r="ASO73" s="16"/>
      <c r="ASP73" s="16"/>
      <c r="ASQ73" s="16"/>
      <c r="ASR73" s="16"/>
      <c r="ASS73" s="16"/>
      <c r="AST73" s="16"/>
      <c r="ASU73" s="16"/>
      <c r="ASV73" s="16"/>
      <c r="ASW73" s="16"/>
      <c r="ASX73" s="16"/>
      <c r="ASY73" s="16"/>
      <c r="ASZ73" s="16"/>
      <c r="ATA73" s="16"/>
      <c r="ATB73" s="16"/>
      <c r="ATC73" s="16"/>
      <c r="ATD73" s="16"/>
      <c r="ATE73" s="16"/>
      <c r="ATF73" s="16"/>
      <c r="ATG73" s="16"/>
      <c r="ATH73" s="16"/>
      <c r="ATI73" s="16"/>
      <c r="ATJ73" s="16"/>
      <c r="ATK73" s="16"/>
      <c r="ATL73" s="16"/>
      <c r="ATM73" s="16"/>
      <c r="ATN73" s="16"/>
      <c r="ATO73" s="16"/>
      <c r="ATP73" s="16"/>
      <c r="ATQ73" s="16"/>
      <c r="ATR73" s="16"/>
      <c r="ATS73" s="16"/>
      <c r="ATT73" s="16"/>
      <c r="ATU73" s="16"/>
      <c r="ATV73" s="16"/>
      <c r="ATW73" s="16"/>
      <c r="ATX73" s="16"/>
      <c r="ATY73" s="16"/>
      <c r="ATZ73" s="16"/>
      <c r="AUA73" s="16"/>
      <c r="AUB73" s="16"/>
      <c r="AUC73" s="16"/>
      <c r="AUD73" s="16"/>
      <c r="AUE73" s="16"/>
      <c r="AUF73" s="16"/>
      <c r="AUG73" s="16"/>
      <c r="AUH73" s="16"/>
      <c r="AUI73" s="16"/>
      <c r="AUJ73" s="16"/>
      <c r="AUK73" s="16"/>
      <c r="AUL73" s="16"/>
      <c r="AUM73" s="16"/>
      <c r="AUN73" s="16"/>
      <c r="AUO73" s="16"/>
      <c r="AUP73" s="16"/>
      <c r="AUQ73" s="16"/>
      <c r="AUR73" s="16"/>
      <c r="AUS73" s="16"/>
      <c r="AUT73" s="16"/>
      <c r="AUU73" s="16"/>
      <c r="AUV73" s="16"/>
      <c r="AUW73" s="16"/>
      <c r="AUX73" s="16"/>
      <c r="AUY73" s="16"/>
      <c r="AUZ73" s="16"/>
      <c r="AVA73" s="16"/>
      <c r="AVB73" s="16"/>
      <c r="AVC73" s="16"/>
      <c r="AVD73" s="16"/>
      <c r="AVE73" s="16"/>
      <c r="AVF73" s="16"/>
      <c r="AVG73" s="16"/>
      <c r="AVH73" s="16"/>
      <c r="AVI73" s="16"/>
      <c r="AVJ73" s="16"/>
      <c r="AVK73" s="16"/>
      <c r="AVL73" s="16"/>
      <c r="AVM73" s="16"/>
      <c r="AVN73" s="16"/>
      <c r="AVO73" s="16"/>
      <c r="AVP73" s="16"/>
      <c r="AVQ73" s="16"/>
      <c r="AVR73" s="16"/>
      <c r="AVS73" s="16"/>
      <c r="AVT73" s="16"/>
      <c r="AVU73" s="16"/>
      <c r="AVV73" s="16"/>
      <c r="AVW73" s="16"/>
      <c r="AVX73" s="16"/>
      <c r="AVY73" s="16"/>
      <c r="AVZ73" s="16"/>
      <c r="AWA73" s="16"/>
      <c r="AWB73" s="16"/>
      <c r="AWC73" s="16"/>
      <c r="AWD73" s="16"/>
      <c r="AWE73" s="16"/>
      <c r="AWF73" s="16"/>
      <c r="AWG73" s="16"/>
      <c r="AWH73" s="16"/>
      <c r="AWI73" s="16"/>
      <c r="AWJ73" s="16"/>
      <c r="AWK73" s="16"/>
      <c r="AWL73" s="16"/>
      <c r="AWM73" s="16"/>
      <c r="AWN73" s="16"/>
      <c r="AWO73" s="16"/>
      <c r="AWP73" s="16"/>
      <c r="AWQ73" s="16"/>
      <c r="AWR73" s="16"/>
      <c r="AWS73" s="16"/>
      <c r="AWT73" s="16"/>
      <c r="AWU73" s="16"/>
      <c r="AWV73" s="16"/>
      <c r="AWW73" s="16"/>
      <c r="AWX73" s="16"/>
      <c r="AWY73" s="16"/>
      <c r="AWZ73" s="16"/>
      <c r="AXA73" s="16"/>
      <c r="AXB73" s="16"/>
      <c r="AXC73" s="16"/>
      <c r="AXD73" s="16"/>
      <c r="AXE73" s="16"/>
      <c r="AXF73" s="16"/>
      <c r="AXG73" s="16"/>
      <c r="AXH73" s="16"/>
      <c r="AXI73" s="16"/>
      <c r="AXJ73" s="16"/>
      <c r="AXK73" s="16"/>
      <c r="AXL73" s="16"/>
      <c r="AXM73" s="16"/>
      <c r="AXN73" s="16"/>
      <c r="AXO73" s="16"/>
      <c r="AXP73" s="16"/>
      <c r="AXQ73" s="16"/>
      <c r="AXR73" s="16"/>
      <c r="AXS73" s="16"/>
      <c r="AXT73" s="16"/>
      <c r="AXU73" s="16"/>
      <c r="AXV73" s="16"/>
      <c r="AXW73" s="16"/>
      <c r="AXX73" s="16"/>
      <c r="AXY73" s="16"/>
      <c r="AXZ73" s="16"/>
      <c r="AYA73" s="16"/>
      <c r="AYB73" s="16"/>
      <c r="AYC73" s="16"/>
      <c r="AYD73" s="16"/>
      <c r="AYE73" s="16"/>
      <c r="AYF73" s="16"/>
      <c r="AYG73" s="16"/>
      <c r="AYH73" s="16"/>
      <c r="AYI73" s="16"/>
      <c r="AYJ73" s="16"/>
      <c r="AYK73" s="16"/>
      <c r="AYL73" s="16"/>
      <c r="AYM73" s="16"/>
      <c r="AYN73" s="16"/>
      <c r="AYO73" s="16"/>
      <c r="AYP73" s="16"/>
      <c r="AYQ73" s="16"/>
      <c r="AYR73" s="16"/>
      <c r="AYS73" s="16"/>
      <c r="AYT73" s="16"/>
      <c r="AYU73" s="16"/>
      <c r="AYV73" s="16"/>
      <c r="AYW73" s="16"/>
      <c r="AYX73" s="16"/>
      <c r="AYY73" s="16"/>
      <c r="AYZ73" s="16"/>
      <c r="AZA73" s="16"/>
      <c r="AZB73" s="16"/>
      <c r="AZC73" s="16"/>
      <c r="AZD73" s="16"/>
      <c r="AZE73" s="16"/>
      <c r="AZF73" s="16"/>
      <c r="AZG73" s="16"/>
      <c r="AZH73" s="16"/>
      <c r="AZI73" s="16"/>
      <c r="AZJ73" s="16"/>
      <c r="AZK73" s="16"/>
      <c r="AZL73" s="16"/>
      <c r="AZM73" s="16"/>
      <c r="AZN73" s="16"/>
      <c r="AZO73" s="16"/>
      <c r="AZP73" s="16"/>
      <c r="AZQ73" s="16"/>
      <c r="AZR73" s="16"/>
      <c r="AZS73" s="16"/>
      <c r="AZT73" s="16"/>
      <c r="AZU73" s="16"/>
      <c r="AZV73" s="16"/>
      <c r="AZW73" s="16"/>
      <c r="AZX73" s="16"/>
      <c r="AZY73" s="16"/>
      <c r="AZZ73" s="16"/>
      <c r="BAA73" s="16"/>
      <c r="BAB73" s="16"/>
      <c r="BAC73" s="16"/>
      <c r="BAD73" s="16"/>
      <c r="BAE73" s="16"/>
      <c r="BAF73" s="16"/>
      <c r="BAG73" s="16"/>
      <c r="BAH73" s="16"/>
      <c r="BAI73" s="16"/>
      <c r="BAJ73" s="16"/>
      <c r="BAK73" s="16"/>
      <c r="BAL73" s="16"/>
      <c r="BAM73" s="16"/>
      <c r="BAN73" s="16"/>
      <c r="BAO73" s="16"/>
      <c r="BAP73" s="16"/>
      <c r="BAQ73" s="16"/>
      <c r="BAR73" s="16"/>
      <c r="BAS73" s="16"/>
      <c r="BAT73" s="16"/>
      <c r="BAU73" s="16"/>
      <c r="BAV73" s="16"/>
      <c r="BAW73" s="16"/>
      <c r="BAX73" s="16"/>
      <c r="BAY73" s="16"/>
      <c r="BAZ73" s="16"/>
      <c r="BBA73" s="16"/>
      <c r="BBB73" s="16"/>
      <c r="BBC73" s="16"/>
      <c r="BBD73" s="16"/>
      <c r="BBE73" s="16"/>
      <c r="BBF73" s="16"/>
      <c r="BBG73" s="16"/>
      <c r="BBH73" s="16"/>
      <c r="BBI73" s="16"/>
      <c r="BBJ73" s="16"/>
      <c r="BBK73" s="16"/>
      <c r="BBL73" s="16"/>
      <c r="BBM73" s="16"/>
      <c r="BBN73" s="16"/>
      <c r="BBO73" s="16"/>
      <c r="BBP73" s="16"/>
      <c r="BBQ73" s="16"/>
      <c r="BBR73" s="16"/>
      <c r="BBS73" s="16"/>
      <c r="BBT73" s="16"/>
      <c r="BBU73" s="16"/>
      <c r="BBV73" s="16"/>
      <c r="BBW73" s="16"/>
      <c r="BBX73" s="16"/>
      <c r="BBY73" s="16"/>
      <c r="BBZ73" s="16"/>
      <c r="BCA73" s="16"/>
      <c r="BCB73" s="16"/>
      <c r="BCC73" s="16"/>
      <c r="BCD73" s="16"/>
      <c r="BCE73" s="16"/>
      <c r="BCF73" s="16"/>
      <c r="BCG73" s="16"/>
      <c r="BCH73" s="16"/>
      <c r="BCI73" s="16"/>
      <c r="BCJ73" s="16"/>
      <c r="BCK73" s="16"/>
      <c r="BCL73" s="16"/>
      <c r="BCM73" s="16"/>
      <c r="BCN73" s="16"/>
      <c r="BCO73" s="16"/>
      <c r="BCP73" s="16"/>
      <c r="BCQ73" s="16"/>
      <c r="BCR73" s="16"/>
      <c r="BCS73" s="16"/>
      <c r="BCT73" s="16"/>
      <c r="BCU73" s="16"/>
      <c r="BCV73" s="16"/>
      <c r="BCW73" s="16"/>
      <c r="BCX73" s="16"/>
      <c r="BCY73" s="16"/>
      <c r="BCZ73" s="16"/>
      <c r="BDA73" s="16"/>
      <c r="BDB73" s="16"/>
      <c r="BDC73" s="16"/>
      <c r="BDD73" s="16"/>
      <c r="BDE73" s="16"/>
      <c r="BDF73" s="16"/>
      <c r="BDG73" s="16"/>
      <c r="BDH73" s="16"/>
      <c r="BDI73" s="16"/>
      <c r="BDJ73" s="16"/>
      <c r="BDK73" s="16"/>
      <c r="BDL73" s="16"/>
      <c r="BDM73" s="16"/>
      <c r="BDN73" s="16"/>
      <c r="BDO73" s="16"/>
      <c r="BDP73" s="16"/>
      <c r="BDQ73" s="16"/>
      <c r="BDR73" s="16"/>
      <c r="BDS73" s="16"/>
      <c r="BDT73" s="16"/>
      <c r="BDU73" s="16"/>
      <c r="BDV73" s="16"/>
      <c r="BDW73" s="16"/>
      <c r="BDX73" s="16"/>
      <c r="BDY73" s="16"/>
      <c r="BDZ73" s="16"/>
      <c r="BEA73" s="16"/>
      <c r="BEB73" s="16"/>
      <c r="BEC73" s="16"/>
      <c r="BED73" s="16"/>
      <c r="BEE73" s="16"/>
      <c r="BEF73" s="16"/>
      <c r="BEG73" s="16"/>
      <c r="BEH73" s="16"/>
      <c r="BEI73" s="16"/>
      <c r="BEJ73" s="16"/>
      <c r="BEK73" s="16"/>
      <c r="BEL73" s="16"/>
      <c r="BEM73" s="16"/>
      <c r="BEN73" s="16"/>
      <c r="BEO73" s="16"/>
      <c r="BEP73" s="16"/>
      <c r="BEQ73" s="16"/>
      <c r="BER73" s="16"/>
      <c r="BES73" s="16"/>
      <c r="BET73" s="16"/>
      <c r="BEU73" s="16"/>
      <c r="BEV73" s="16"/>
      <c r="BEW73" s="16"/>
      <c r="BEX73" s="16"/>
      <c r="BEY73" s="16"/>
      <c r="BEZ73" s="16"/>
      <c r="BFA73" s="16"/>
      <c r="BFB73" s="16"/>
      <c r="BFC73" s="16"/>
      <c r="BFD73" s="16"/>
      <c r="BFE73" s="16"/>
      <c r="BFF73" s="16"/>
      <c r="BFG73" s="16"/>
      <c r="BFH73" s="16"/>
      <c r="BFI73" s="16"/>
      <c r="BFJ73" s="16"/>
      <c r="BFK73" s="16"/>
      <c r="BFL73" s="16"/>
      <c r="BFM73" s="16"/>
      <c r="BFN73" s="16"/>
      <c r="BFO73" s="16"/>
      <c r="BFP73" s="16"/>
      <c r="BFQ73" s="16"/>
      <c r="BFR73" s="16"/>
      <c r="BFS73" s="16"/>
      <c r="BFT73" s="16"/>
      <c r="BFU73" s="16"/>
      <c r="BFV73" s="16"/>
      <c r="BFW73" s="16"/>
      <c r="BFX73" s="16"/>
      <c r="BFY73" s="16"/>
      <c r="BFZ73" s="16"/>
      <c r="BGA73" s="16"/>
      <c r="BGB73" s="16"/>
      <c r="BGC73" s="16"/>
      <c r="BGD73" s="16"/>
      <c r="BGE73" s="16"/>
      <c r="BGF73" s="16"/>
      <c r="BGG73" s="16"/>
      <c r="BGH73" s="16"/>
      <c r="BGI73" s="16"/>
      <c r="BGJ73" s="16"/>
      <c r="BGK73" s="16"/>
      <c r="BGL73" s="16"/>
      <c r="BGM73" s="16"/>
      <c r="BGN73" s="16"/>
      <c r="BGO73" s="16"/>
      <c r="BGP73" s="16"/>
      <c r="BGQ73" s="16"/>
      <c r="BGR73" s="16"/>
      <c r="BGS73" s="16"/>
      <c r="BGT73" s="16"/>
      <c r="BGU73" s="16"/>
      <c r="BGV73" s="16"/>
      <c r="BGW73" s="16"/>
      <c r="BGX73" s="16"/>
      <c r="BGY73" s="16"/>
      <c r="BGZ73" s="16"/>
      <c r="BHA73" s="16"/>
      <c r="BHB73" s="16"/>
      <c r="BHC73" s="16"/>
      <c r="BHD73" s="16"/>
      <c r="BHE73" s="16"/>
      <c r="BHF73" s="16"/>
      <c r="BHG73" s="16"/>
      <c r="BHH73" s="16"/>
      <c r="BHI73" s="16"/>
      <c r="BHJ73" s="16"/>
      <c r="BHK73" s="16"/>
      <c r="BHL73" s="16"/>
      <c r="BHM73" s="16"/>
      <c r="BHN73" s="16"/>
      <c r="BHO73" s="16"/>
      <c r="BHP73" s="16"/>
      <c r="BHQ73" s="16"/>
      <c r="BHR73" s="16"/>
      <c r="BHS73" s="16"/>
      <c r="BHT73" s="16"/>
      <c r="BHU73" s="16"/>
      <c r="BHV73" s="16"/>
      <c r="BHW73" s="16"/>
      <c r="BHX73" s="16"/>
      <c r="BHY73" s="16"/>
      <c r="BHZ73" s="16"/>
      <c r="BIA73" s="16"/>
      <c r="BIB73" s="16"/>
      <c r="BIC73" s="16"/>
      <c r="BID73" s="16"/>
      <c r="BIE73" s="16"/>
      <c r="BIF73" s="16"/>
      <c r="BIG73" s="16"/>
      <c r="BIH73" s="16"/>
      <c r="BII73" s="16"/>
      <c r="BIJ73" s="16"/>
      <c r="BIK73" s="16"/>
      <c r="BIL73" s="16"/>
      <c r="BIM73" s="16"/>
      <c r="BIN73" s="16"/>
      <c r="BIO73" s="16"/>
      <c r="BIP73" s="16"/>
      <c r="BIQ73" s="16"/>
      <c r="BIR73" s="16"/>
      <c r="BIS73" s="16"/>
      <c r="BIT73" s="16"/>
      <c r="BIU73" s="16"/>
      <c r="BIV73" s="16"/>
      <c r="BIW73" s="16"/>
      <c r="BIX73" s="16"/>
      <c r="BIY73" s="16"/>
      <c r="BIZ73" s="16"/>
      <c r="BJA73" s="16"/>
      <c r="BJB73" s="16"/>
      <c r="BJC73" s="16"/>
      <c r="BJD73" s="16"/>
      <c r="BJE73" s="16"/>
      <c r="BJF73" s="16"/>
      <c r="BJG73" s="16"/>
      <c r="BJH73" s="16"/>
      <c r="BJI73" s="16"/>
      <c r="BJJ73" s="16"/>
      <c r="BJK73" s="16"/>
      <c r="BJL73" s="16"/>
      <c r="BJM73" s="16"/>
      <c r="BJN73" s="16"/>
      <c r="BJO73" s="16"/>
      <c r="BJP73" s="16"/>
      <c r="BJQ73" s="16"/>
      <c r="BJR73" s="16"/>
      <c r="BJS73" s="16"/>
      <c r="BJT73" s="16"/>
      <c r="BJU73" s="16"/>
      <c r="BJV73" s="16"/>
      <c r="BJW73" s="16"/>
      <c r="BJX73" s="16"/>
      <c r="BJY73" s="16"/>
      <c r="BJZ73" s="16"/>
      <c r="BKA73" s="16"/>
      <c r="BKB73" s="16"/>
      <c r="BKC73" s="16"/>
      <c r="BKD73" s="16"/>
      <c r="BKE73" s="16"/>
      <c r="BKF73" s="16"/>
      <c r="BKG73" s="16"/>
      <c r="BKH73" s="16"/>
      <c r="BKI73" s="16"/>
      <c r="BKJ73" s="16"/>
      <c r="BKK73" s="16"/>
      <c r="BKL73" s="16"/>
      <c r="BKM73" s="16"/>
      <c r="BKN73" s="16"/>
      <c r="BKO73" s="16"/>
      <c r="BKP73" s="16"/>
      <c r="BKQ73" s="16"/>
      <c r="BKR73" s="16"/>
      <c r="BKS73" s="16"/>
      <c r="BKT73" s="16"/>
      <c r="BKU73" s="16"/>
      <c r="BKV73" s="16"/>
      <c r="BKW73" s="16"/>
      <c r="BKX73" s="16"/>
      <c r="BKY73" s="16"/>
      <c r="BKZ73" s="16"/>
      <c r="BLA73" s="16"/>
      <c r="BLB73" s="16"/>
      <c r="BLC73" s="16"/>
      <c r="BLD73" s="16"/>
      <c r="BLE73" s="16"/>
      <c r="BLF73" s="16"/>
      <c r="BLG73" s="16"/>
      <c r="BLH73" s="16"/>
      <c r="BLI73" s="16"/>
      <c r="BLJ73" s="16"/>
      <c r="BLK73" s="16"/>
      <c r="BLL73" s="16"/>
      <c r="BLM73" s="16"/>
      <c r="BLN73" s="16"/>
      <c r="BLO73" s="16"/>
      <c r="BLP73" s="16"/>
      <c r="BLQ73" s="16"/>
      <c r="BLR73" s="16"/>
      <c r="BLS73" s="16"/>
      <c r="BLT73" s="16"/>
      <c r="BLU73" s="16"/>
      <c r="BLV73" s="16"/>
      <c r="BLW73" s="16"/>
      <c r="BLX73" s="16"/>
      <c r="BLY73" s="16"/>
      <c r="BLZ73" s="16"/>
      <c r="BMA73" s="16"/>
      <c r="BMB73" s="16"/>
      <c r="BMC73" s="16"/>
      <c r="BMD73" s="16"/>
      <c r="BME73" s="16"/>
      <c r="BMF73" s="16"/>
      <c r="BMG73" s="16"/>
      <c r="BMH73" s="16"/>
      <c r="BMI73" s="16"/>
      <c r="BMJ73" s="16"/>
      <c r="BMK73" s="16"/>
      <c r="BML73" s="16"/>
      <c r="BMM73" s="16"/>
      <c r="BMN73" s="16"/>
      <c r="BMO73" s="16"/>
      <c r="BMP73" s="16"/>
      <c r="BMQ73" s="16"/>
      <c r="BMR73" s="16"/>
      <c r="BMS73" s="16"/>
      <c r="BMT73" s="16"/>
      <c r="BMU73" s="16"/>
      <c r="BMV73" s="16"/>
      <c r="BMW73" s="16"/>
      <c r="BMX73" s="16"/>
      <c r="BMY73" s="16"/>
      <c r="BMZ73" s="16"/>
      <c r="BNA73" s="16"/>
      <c r="BNB73" s="16"/>
      <c r="BNC73" s="16"/>
      <c r="BND73" s="16"/>
      <c r="BNE73" s="16"/>
      <c r="BNF73" s="16"/>
      <c r="BNG73" s="16"/>
      <c r="BNH73" s="16"/>
      <c r="BNI73" s="16"/>
      <c r="BNJ73" s="16"/>
      <c r="BNK73" s="16"/>
      <c r="BNL73" s="16"/>
      <c r="BNM73" s="16"/>
      <c r="BNN73" s="16"/>
      <c r="BNO73" s="16"/>
      <c r="BNP73" s="16"/>
      <c r="BNQ73" s="16"/>
      <c r="BNR73" s="16"/>
      <c r="BNS73" s="16"/>
      <c r="BNT73" s="16"/>
      <c r="BNU73" s="16"/>
      <c r="BNV73" s="16"/>
      <c r="BNW73" s="16"/>
      <c r="BNX73" s="16"/>
      <c r="BNY73" s="16"/>
      <c r="BNZ73" s="16"/>
      <c r="BOA73" s="16"/>
      <c r="BOB73" s="16"/>
      <c r="BOC73" s="16"/>
      <c r="BOD73" s="16"/>
      <c r="BOE73" s="16"/>
      <c r="BOF73" s="16"/>
      <c r="BOG73" s="16"/>
      <c r="BOH73" s="16"/>
      <c r="BOI73" s="16"/>
      <c r="BOJ73" s="16"/>
      <c r="BOK73" s="16"/>
      <c r="BOL73" s="16"/>
      <c r="BOM73" s="16"/>
      <c r="BON73" s="16"/>
      <c r="BOO73" s="16"/>
      <c r="BOP73" s="16"/>
      <c r="BOQ73" s="16"/>
      <c r="BOR73" s="16"/>
      <c r="BOS73" s="16"/>
      <c r="BOT73" s="16"/>
      <c r="BOU73" s="16"/>
      <c r="BOV73" s="16"/>
      <c r="BOW73" s="16"/>
      <c r="BOX73" s="16"/>
      <c r="BOY73" s="16"/>
      <c r="BOZ73" s="16"/>
      <c r="BPA73" s="16"/>
      <c r="BPB73" s="16"/>
      <c r="BPC73" s="16"/>
      <c r="BPD73" s="16"/>
      <c r="BPE73" s="16"/>
      <c r="BPF73" s="16"/>
      <c r="BPG73" s="16"/>
      <c r="BPH73" s="16"/>
      <c r="BPI73" s="16"/>
      <c r="BPJ73" s="16"/>
      <c r="BPK73" s="16"/>
      <c r="BPL73" s="16"/>
      <c r="BPM73" s="16"/>
      <c r="BPN73" s="16"/>
      <c r="BPO73" s="16"/>
      <c r="BPP73" s="16"/>
      <c r="BPQ73" s="16"/>
      <c r="BPR73" s="16"/>
      <c r="BPS73" s="16"/>
      <c r="BPT73" s="16"/>
      <c r="BPU73" s="16"/>
      <c r="BPV73" s="16"/>
      <c r="BPW73" s="16"/>
      <c r="BPX73" s="16"/>
      <c r="BPY73" s="16"/>
      <c r="BPZ73" s="16"/>
      <c r="BQA73" s="16"/>
      <c r="BQB73" s="16"/>
      <c r="BQC73" s="16"/>
      <c r="BQD73" s="16"/>
      <c r="BQE73" s="16"/>
      <c r="BQF73" s="16"/>
      <c r="BQG73" s="16"/>
      <c r="BQH73" s="16"/>
      <c r="BQI73" s="16"/>
      <c r="BQJ73" s="16"/>
      <c r="BQK73" s="16"/>
      <c r="BQL73" s="16"/>
      <c r="BQM73" s="16"/>
      <c r="BQN73" s="16"/>
      <c r="BQO73" s="16"/>
      <c r="BQP73" s="16"/>
      <c r="BQQ73" s="16"/>
      <c r="BQR73" s="16"/>
      <c r="BQS73" s="16"/>
      <c r="BQT73" s="16"/>
      <c r="BQU73" s="16"/>
      <c r="BQV73" s="16"/>
      <c r="BQW73" s="16"/>
      <c r="BQX73" s="16"/>
      <c r="BQY73" s="16"/>
      <c r="BQZ73" s="16"/>
      <c r="BRA73" s="16"/>
      <c r="BRB73" s="16"/>
      <c r="BRC73" s="16"/>
      <c r="BRD73" s="16"/>
      <c r="BRE73" s="16"/>
      <c r="BRF73" s="16"/>
      <c r="BRG73" s="16"/>
      <c r="BRH73" s="16"/>
      <c r="BRI73" s="16"/>
      <c r="BRJ73" s="16"/>
      <c r="BRK73" s="16"/>
      <c r="BRL73" s="16"/>
      <c r="BRM73" s="16"/>
      <c r="BRN73" s="16"/>
      <c r="BRO73" s="16"/>
      <c r="BRP73" s="16"/>
      <c r="BRQ73" s="16"/>
      <c r="BRR73" s="16"/>
      <c r="BRS73" s="16"/>
      <c r="BRT73" s="16"/>
      <c r="BRU73" s="16"/>
      <c r="BRV73" s="16"/>
      <c r="BRW73" s="16"/>
      <c r="BRX73" s="16"/>
      <c r="BRY73" s="16"/>
      <c r="BRZ73" s="16"/>
      <c r="BSA73" s="16"/>
      <c r="BSB73" s="16"/>
      <c r="BSC73" s="16"/>
      <c r="BSD73" s="16"/>
      <c r="BSE73" s="16"/>
      <c r="BSF73" s="16"/>
      <c r="BSG73" s="16"/>
      <c r="BSH73" s="16"/>
      <c r="BSI73" s="16"/>
      <c r="BSJ73" s="16"/>
      <c r="BSK73" s="16"/>
      <c r="BSL73" s="16"/>
      <c r="BSM73" s="16"/>
      <c r="BSN73" s="16"/>
      <c r="BSO73" s="16"/>
      <c r="BSP73" s="16"/>
      <c r="BSQ73" s="16"/>
      <c r="BSR73" s="16"/>
      <c r="BSS73" s="16"/>
      <c r="BST73" s="16"/>
      <c r="BSU73" s="16"/>
      <c r="BSV73" s="16"/>
      <c r="BSW73" s="16"/>
      <c r="BSX73" s="16"/>
      <c r="BSY73" s="16"/>
      <c r="BSZ73" s="16"/>
      <c r="BTA73" s="16"/>
      <c r="BTB73" s="16"/>
      <c r="BTC73" s="16"/>
      <c r="BTD73" s="16"/>
      <c r="BTE73" s="16"/>
      <c r="BTF73" s="16"/>
      <c r="BTG73" s="16"/>
      <c r="BTH73" s="16"/>
    </row>
    <row r="74" spans="1:1880" s="282" customFormat="1" ht="127.2" customHeight="1" x14ac:dyDescent="0.3">
      <c r="A74" s="420">
        <v>621</v>
      </c>
      <c r="B74" s="245" t="s">
        <v>119</v>
      </c>
      <c r="C74" s="245" t="s">
        <v>574</v>
      </c>
      <c r="D74" s="421" t="s">
        <v>575</v>
      </c>
      <c r="E74" s="244" t="e">
        <f>INDEX('PY1 Data(H)'!$A$1:$CX$258,MATCH('Unit Data from Audit Worksheet'!$A74,'PY1 Data(H)'!$A$1:$A$258,0),MATCH('Unit Data from Audit Worksheet'!$D$2,'PY1 Data(H)'!$A$1:$CX$1,0))</f>
        <v>#N/A</v>
      </c>
      <c r="F74" s="121">
        <v>0</v>
      </c>
      <c r="G74" s="284" t="s">
        <v>576</v>
      </c>
      <c r="H74"/>
      <c r="I74" s="529"/>
      <c r="J74" s="501"/>
      <c r="K74" s="371"/>
      <c r="L74"/>
      <c r="M74" s="16"/>
      <c r="N74" s="122"/>
      <c r="O74" s="16"/>
      <c r="P74" s="16"/>
      <c r="Q74" s="16"/>
      <c r="R74" s="16"/>
      <c r="S74" s="16"/>
      <c r="T74" s="16"/>
      <c r="U74" s="16"/>
      <c r="V74" s="16"/>
      <c r="W74" s="16"/>
      <c r="X74" s="16"/>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6"/>
      <c r="NB74" s="16"/>
      <c r="NC74" s="16"/>
      <c r="ND74" s="16"/>
      <c r="NE74" s="16"/>
      <c r="NF74" s="16"/>
      <c r="NG74" s="16"/>
      <c r="NH74" s="16"/>
      <c r="NI74" s="16"/>
      <c r="NJ74" s="16"/>
      <c r="NK74" s="16"/>
      <c r="NL74" s="16"/>
      <c r="NM74" s="16"/>
      <c r="NN74" s="16"/>
      <c r="NO74" s="16"/>
      <c r="NP74" s="16"/>
      <c r="NQ74" s="16"/>
      <c r="NR74" s="16"/>
      <c r="NS74" s="16"/>
      <c r="NT74" s="16"/>
      <c r="NU74" s="16"/>
      <c r="NV74" s="16"/>
      <c r="NW74" s="16"/>
      <c r="NX74" s="16"/>
      <c r="NY74" s="16"/>
      <c r="NZ74" s="16"/>
      <c r="OA74" s="16"/>
      <c r="OB74" s="16"/>
      <c r="OC74" s="16"/>
      <c r="OD74" s="16"/>
      <c r="OE74" s="16"/>
      <c r="OF74" s="16"/>
      <c r="OG74" s="16"/>
      <c r="OH74" s="16"/>
      <c r="OI74" s="16"/>
      <c r="OJ74" s="16"/>
      <c r="OK74" s="16"/>
      <c r="OL74" s="16"/>
      <c r="OM74" s="16"/>
      <c r="ON74" s="16"/>
      <c r="OO74" s="16"/>
      <c r="OP74" s="16"/>
      <c r="OQ74" s="16"/>
      <c r="OR74" s="16"/>
      <c r="OS74" s="16"/>
      <c r="OT74" s="16"/>
      <c r="OU74" s="16"/>
      <c r="OV74" s="16"/>
      <c r="OW74" s="16"/>
      <c r="OX74" s="16"/>
      <c r="OY74" s="16"/>
      <c r="OZ74" s="16"/>
      <c r="PA74" s="16"/>
      <c r="PB74" s="16"/>
      <c r="PC74" s="16"/>
      <c r="PD74" s="16"/>
      <c r="PE74" s="16"/>
      <c r="PF74" s="16"/>
      <c r="PG74" s="16"/>
      <c r="PH74" s="16"/>
      <c r="PI74" s="16"/>
      <c r="PJ74" s="16"/>
      <c r="PK74" s="16"/>
      <c r="PL74" s="16"/>
      <c r="PM74" s="16"/>
      <c r="PN74" s="16"/>
      <c r="PO74" s="16"/>
      <c r="PP74" s="16"/>
      <c r="PQ74" s="16"/>
      <c r="PR74" s="16"/>
      <c r="PS74" s="16"/>
      <c r="PT74" s="16"/>
      <c r="PU74" s="16"/>
      <c r="PV74" s="16"/>
      <c r="PW74" s="16"/>
      <c r="PX74" s="16"/>
      <c r="PY74" s="16"/>
      <c r="PZ74" s="16"/>
      <c r="QA74" s="16"/>
      <c r="QB74" s="16"/>
      <c r="QC74" s="16"/>
      <c r="QD74" s="16"/>
      <c r="QE74" s="16"/>
      <c r="QF74" s="16"/>
      <c r="QG74" s="16"/>
      <c r="QH74" s="16"/>
      <c r="QI74" s="16"/>
      <c r="QJ74" s="16"/>
      <c r="QK74" s="16"/>
      <c r="QL74" s="16"/>
      <c r="QM74" s="16"/>
      <c r="QN74" s="16"/>
      <c r="QO74" s="16"/>
      <c r="QP74" s="16"/>
      <c r="QQ74" s="16"/>
      <c r="QR74" s="16"/>
      <c r="QS74" s="16"/>
      <c r="QT74" s="16"/>
      <c r="QU74" s="16"/>
      <c r="QV74" s="16"/>
      <c r="QW74" s="16"/>
      <c r="QX74" s="16"/>
      <c r="QY74" s="16"/>
      <c r="QZ74" s="16"/>
      <c r="RA74" s="16"/>
      <c r="RB74" s="16"/>
      <c r="RC74" s="16"/>
      <c r="RD74" s="16"/>
      <c r="RE74" s="16"/>
      <c r="RF74" s="16"/>
      <c r="RG74" s="16"/>
      <c r="RH74" s="16"/>
      <c r="RI74" s="16"/>
      <c r="RJ74" s="16"/>
      <c r="RK74" s="16"/>
      <c r="RL74" s="16"/>
      <c r="RM74" s="16"/>
      <c r="RN74" s="16"/>
      <c r="RO74" s="16"/>
      <c r="RP74" s="16"/>
      <c r="RQ74" s="16"/>
      <c r="RR74" s="16"/>
      <c r="RS74" s="16"/>
      <c r="RT74" s="16"/>
      <c r="RU74" s="16"/>
      <c r="RV74" s="16"/>
      <c r="RW74" s="16"/>
      <c r="RX74" s="16"/>
      <c r="RY74" s="16"/>
      <c r="RZ74" s="16"/>
      <c r="SA74" s="16"/>
      <c r="SB74" s="16"/>
      <c r="SC74" s="16"/>
      <c r="SD74" s="16"/>
      <c r="SE74" s="16"/>
      <c r="SF74" s="16"/>
      <c r="SG74" s="16"/>
      <c r="SH74" s="16"/>
      <c r="SI74" s="16"/>
      <c r="SJ74" s="16"/>
      <c r="SK74" s="16"/>
      <c r="SL74" s="16"/>
      <c r="SM74" s="16"/>
      <c r="SN74" s="16"/>
      <c r="SO74" s="16"/>
      <c r="SP74" s="16"/>
      <c r="SQ74" s="16"/>
      <c r="SR74" s="16"/>
      <c r="SS74" s="16"/>
      <c r="ST74" s="16"/>
      <c r="SU74" s="16"/>
      <c r="SV74" s="16"/>
      <c r="SW74" s="16"/>
      <c r="SX74" s="16"/>
      <c r="SY74" s="16"/>
      <c r="SZ74" s="16"/>
      <c r="TA74" s="16"/>
      <c r="TB74" s="16"/>
      <c r="TC74" s="16"/>
      <c r="TD74" s="16"/>
      <c r="TE74" s="16"/>
      <c r="TF74" s="16"/>
      <c r="TG74" s="16"/>
      <c r="TH74" s="16"/>
      <c r="TI74" s="16"/>
      <c r="TJ74" s="16"/>
      <c r="TK74" s="16"/>
      <c r="TL74" s="16"/>
      <c r="TM74" s="16"/>
      <c r="TN74" s="16"/>
      <c r="TO74" s="16"/>
      <c r="TP74" s="16"/>
      <c r="TQ74" s="16"/>
      <c r="TR74" s="16"/>
      <c r="TS74" s="16"/>
      <c r="TT74" s="16"/>
      <c r="TU74" s="16"/>
      <c r="TV74" s="16"/>
      <c r="TW74" s="16"/>
      <c r="TX74" s="16"/>
      <c r="TY74" s="16"/>
      <c r="TZ74" s="16"/>
      <c r="UA74" s="16"/>
      <c r="UB74" s="16"/>
      <c r="UC74" s="16"/>
      <c r="UD74" s="16"/>
      <c r="UE74" s="16"/>
      <c r="UF74" s="16"/>
      <c r="UG74" s="16"/>
      <c r="UH74" s="16"/>
      <c r="UI74" s="16"/>
      <c r="UJ74" s="16"/>
      <c r="UK74" s="16"/>
      <c r="UL74" s="16"/>
      <c r="UM74" s="16"/>
      <c r="UN74" s="16"/>
      <c r="UO74" s="16"/>
      <c r="UP74" s="16"/>
      <c r="UQ74" s="16"/>
      <c r="UR74" s="16"/>
      <c r="US74" s="16"/>
      <c r="UT74" s="16"/>
      <c r="UU74" s="16"/>
      <c r="UV74" s="16"/>
      <c r="UW74" s="16"/>
      <c r="UX74" s="16"/>
      <c r="UY74" s="16"/>
      <c r="UZ74" s="16"/>
      <c r="VA74" s="16"/>
      <c r="VB74" s="16"/>
      <c r="VC74" s="16"/>
      <c r="VD74" s="16"/>
      <c r="VE74" s="16"/>
      <c r="VF74" s="16"/>
      <c r="VG74" s="16"/>
      <c r="VH74" s="16"/>
      <c r="VI74" s="16"/>
      <c r="VJ74" s="16"/>
      <c r="VK74" s="16"/>
      <c r="VL74" s="16"/>
      <c r="VM74" s="16"/>
      <c r="VN74" s="16"/>
      <c r="VO74" s="16"/>
      <c r="VP74" s="16"/>
      <c r="VQ74" s="16"/>
      <c r="VR74" s="16"/>
      <c r="VS74" s="16"/>
      <c r="VT74" s="16"/>
      <c r="VU74" s="16"/>
      <c r="VV74" s="16"/>
      <c r="VW74" s="16"/>
      <c r="VX74" s="16"/>
      <c r="VY74" s="16"/>
      <c r="VZ74" s="16"/>
      <c r="WA74" s="16"/>
      <c r="WB74" s="16"/>
      <c r="WC74" s="16"/>
      <c r="WD74" s="16"/>
      <c r="WE74" s="16"/>
      <c r="WF74" s="16"/>
      <c r="WG74" s="16"/>
      <c r="WH74" s="16"/>
      <c r="WI74" s="16"/>
      <c r="WJ74" s="16"/>
      <c r="WK74" s="16"/>
      <c r="WL74" s="16"/>
      <c r="WM74" s="16"/>
      <c r="WN74" s="16"/>
      <c r="WO74" s="16"/>
      <c r="WP74" s="16"/>
      <c r="WQ74" s="16"/>
      <c r="WR74" s="16"/>
      <c r="WS74" s="16"/>
      <c r="WT74" s="16"/>
      <c r="WU74" s="16"/>
      <c r="WV74" s="16"/>
      <c r="WW74" s="16"/>
      <c r="WX74" s="16"/>
      <c r="WY74" s="16"/>
      <c r="WZ74" s="16"/>
      <c r="XA74" s="16"/>
      <c r="XB74" s="16"/>
      <c r="XC74" s="16"/>
      <c r="XD74" s="16"/>
      <c r="XE74" s="16"/>
      <c r="XF74" s="16"/>
      <c r="XG74" s="16"/>
      <c r="XH74" s="16"/>
      <c r="XI74" s="16"/>
      <c r="XJ74" s="16"/>
      <c r="XK74" s="16"/>
      <c r="XL74" s="16"/>
      <c r="XM74" s="16"/>
      <c r="XN74" s="16"/>
      <c r="XO74" s="16"/>
      <c r="XP74" s="16"/>
      <c r="XQ74" s="16"/>
      <c r="XR74" s="16"/>
      <c r="XS74" s="16"/>
      <c r="XT74" s="16"/>
      <c r="XU74" s="16"/>
      <c r="XV74" s="16"/>
      <c r="XW74" s="16"/>
      <c r="XX74" s="16"/>
      <c r="XY74" s="16"/>
      <c r="XZ74" s="16"/>
      <c r="YA74" s="16"/>
      <c r="YB74" s="16"/>
      <c r="YC74" s="16"/>
      <c r="YD74" s="16"/>
      <c r="YE74" s="16"/>
      <c r="YF74" s="16"/>
      <c r="YG74" s="16"/>
      <c r="YH74" s="16"/>
      <c r="YI74" s="16"/>
      <c r="YJ74" s="16"/>
      <c r="YK74" s="16"/>
      <c r="YL74" s="16"/>
      <c r="YM74" s="16"/>
      <c r="YN74" s="16"/>
      <c r="YO74" s="16"/>
      <c r="YP74" s="16"/>
      <c r="YQ74" s="16"/>
      <c r="YR74" s="16"/>
      <c r="YS74" s="16"/>
      <c r="YT74" s="16"/>
      <c r="YU74" s="16"/>
      <c r="YV74" s="16"/>
      <c r="YW74" s="16"/>
      <c r="YX74" s="16"/>
      <c r="YY74" s="16"/>
      <c r="YZ74" s="16"/>
      <c r="ZA74" s="16"/>
      <c r="ZB74" s="16"/>
      <c r="ZC74" s="16"/>
      <c r="ZD74" s="16"/>
      <c r="ZE74" s="16"/>
      <c r="ZF74" s="16"/>
      <c r="ZG74" s="16"/>
      <c r="ZH74" s="16"/>
      <c r="ZI74" s="16"/>
      <c r="ZJ74" s="16"/>
      <c r="ZK74" s="16"/>
      <c r="ZL74" s="16"/>
      <c r="ZM74" s="16"/>
      <c r="ZN74" s="16"/>
      <c r="ZO74" s="16"/>
      <c r="ZP74" s="16"/>
      <c r="ZQ74" s="16"/>
      <c r="ZR74" s="16"/>
      <c r="ZS74" s="16"/>
      <c r="ZT74" s="16"/>
      <c r="ZU74" s="16"/>
      <c r="ZV74" s="16"/>
      <c r="ZW74" s="16"/>
      <c r="ZX74" s="16"/>
      <c r="ZY74" s="16"/>
      <c r="ZZ74" s="16"/>
      <c r="AAA74" s="16"/>
      <c r="AAB74" s="16"/>
      <c r="AAC74" s="16"/>
      <c r="AAD74" s="16"/>
      <c r="AAE74" s="16"/>
      <c r="AAF74" s="16"/>
      <c r="AAG74" s="16"/>
      <c r="AAH74" s="16"/>
      <c r="AAI74" s="16"/>
      <c r="AAJ74" s="16"/>
      <c r="AAK74" s="16"/>
      <c r="AAL74" s="16"/>
      <c r="AAM74" s="16"/>
      <c r="AAN74" s="16"/>
      <c r="AAO74" s="16"/>
      <c r="AAP74" s="16"/>
      <c r="AAQ74" s="16"/>
      <c r="AAR74" s="16"/>
      <c r="AAS74" s="16"/>
      <c r="AAT74" s="16"/>
      <c r="AAU74" s="16"/>
      <c r="AAV74" s="16"/>
      <c r="AAW74" s="16"/>
      <c r="AAX74" s="16"/>
      <c r="AAY74" s="16"/>
      <c r="AAZ74" s="16"/>
      <c r="ABA74" s="16"/>
      <c r="ABB74" s="16"/>
      <c r="ABC74" s="16"/>
      <c r="ABD74" s="16"/>
      <c r="ABE74" s="16"/>
      <c r="ABF74" s="16"/>
      <c r="ABG74" s="16"/>
      <c r="ABH74" s="16"/>
      <c r="ABI74" s="16"/>
      <c r="ABJ74" s="16"/>
      <c r="ABK74" s="16"/>
      <c r="ABL74" s="16"/>
      <c r="ABM74" s="16"/>
      <c r="ABN74" s="16"/>
      <c r="ABO74" s="16"/>
      <c r="ABP74" s="16"/>
      <c r="ABQ74" s="16"/>
      <c r="ABR74" s="16"/>
      <c r="ABS74" s="16"/>
      <c r="ABT74" s="16"/>
      <c r="ABU74" s="16"/>
      <c r="ABV74" s="16"/>
      <c r="ABW74" s="16"/>
      <c r="ABX74" s="16"/>
      <c r="ABY74" s="16"/>
      <c r="ABZ74" s="16"/>
      <c r="ACA74" s="16"/>
      <c r="ACB74" s="16"/>
      <c r="ACC74" s="16"/>
      <c r="ACD74" s="16"/>
      <c r="ACE74" s="16"/>
      <c r="ACF74" s="16"/>
      <c r="ACG74" s="16"/>
      <c r="ACH74" s="16"/>
      <c r="ACI74" s="16"/>
      <c r="ACJ74" s="16"/>
      <c r="ACK74" s="16"/>
      <c r="ACL74" s="16"/>
      <c r="ACM74" s="16"/>
      <c r="ACN74" s="16"/>
      <c r="ACO74" s="16"/>
      <c r="ACP74" s="16"/>
      <c r="ACQ74" s="16"/>
      <c r="ACR74" s="16"/>
      <c r="ACS74" s="16"/>
      <c r="ACT74" s="16"/>
      <c r="ACU74" s="16"/>
      <c r="ACV74" s="16"/>
      <c r="ACW74" s="16"/>
      <c r="ACX74" s="16"/>
      <c r="ACY74" s="16"/>
      <c r="ACZ74" s="16"/>
      <c r="ADA74" s="16"/>
      <c r="ADB74" s="16"/>
      <c r="ADC74" s="16"/>
      <c r="ADD74" s="16"/>
      <c r="ADE74" s="16"/>
      <c r="ADF74" s="16"/>
      <c r="ADG74" s="16"/>
      <c r="ADH74" s="16"/>
      <c r="ADI74" s="16"/>
      <c r="ADJ74" s="16"/>
      <c r="ADK74" s="16"/>
      <c r="ADL74" s="16"/>
      <c r="ADM74" s="16"/>
      <c r="ADN74" s="16"/>
      <c r="ADO74" s="16"/>
      <c r="ADP74" s="16"/>
      <c r="ADQ74" s="16"/>
      <c r="ADR74" s="16"/>
      <c r="ADS74" s="16"/>
      <c r="ADT74" s="16"/>
      <c r="ADU74" s="16"/>
      <c r="ADV74" s="16"/>
      <c r="ADW74" s="16"/>
      <c r="ADX74" s="16"/>
      <c r="ADY74" s="16"/>
      <c r="ADZ74" s="16"/>
      <c r="AEA74" s="16"/>
      <c r="AEB74" s="16"/>
      <c r="AEC74" s="16"/>
      <c r="AED74" s="16"/>
      <c r="AEE74" s="16"/>
      <c r="AEF74" s="16"/>
      <c r="AEG74" s="16"/>
      <c r="AEH74" s="16"/>
      <c r="AEI74" s="16"/>
      <c r="AEJ74" s="16"/>
      <c r="AEK74" s="16"/>
      <c r="AEL74" s="16"/>
      <c r="AEM74" s="16"/>
      <c r="AEN74" s="16"/>
      <c r="AEO74" s="16"/>
      <c r="AEP74" s="16"/>
      <c r="AEQ74" s="16"/>
      <c r="AER74" s="16"/>
      <c r="AES74" s="16"/>
      <c r="AET74" s="16"/>
      <c r="AEU74" s="16"/>
      <c r="AEV74" s="16"/>
      <c r="AEW74" s="16"/>
      <c r="AEX74" s="16"/>
      <c r="AEY74" s="16"/>
      <c r="AEZ74" s="16"/>
      <c r="AFA74" s="16"/>
      <c r="AFB74" s="16"/>
      <c r="AFC74" s="16"/>
      <c r="AFD74" s="16"/>
      <c r="AFE74" s="16"/>
      <c r="AFF74" s="16"/>
      <c r="AFG74" s="16"/>
      <c r="AFH74" s="16"/>
      <c r="AFI74" s="16"/>
      <c r="AFJ74" s="16"/>
      <c r="AFK74" s="16"/>
      <c r="AFL74" s="16"/>
      <c r="AFM74" s="16"/>
      <c r="AFN74" s="16"/>
      <c r="AFO74" s="16"/>
      <c r="AFP74" s="16"/>
      <c r="AFQ74" s="16"/>
      <c r="AFR74" s="16"/>
      <c r="AFS74" s="16"/>
      <c r="AFT74" s="16"/>
      <c r="AFU74" s="16"/>
      <c r="AFV74" s="16"/>
      <c r="AFW74" s="16"/>
      <c r="AFX74" s="16"/>
      <c r="AFY74" s="16"/>
      <c r="AFZ74" s="16"/>
      <c r="AGA74" s="16"/>
      <c r="AGB74" s="16"/>
      <c r="AGC74" s="16"/>
      <c r="AGD74" s="16"/>
      <c r="AGE74" s="16"/>
      <c r="AGF74" s="16"/>
      <c r="AGG74" s="16"/>
      <c r="AGH74" s="16"/>
      <c r="AGI74" s="16"/>
      <c r="AGJ74" s="16"/>
      <c r="AGK74" s="16"/>
      <c r="AGL74" s="16"/>
      <c r="AGM74" s="16"/>
      <c r="AGN74" s="16"/>
      <c r="AGO74" s="16"/>
      <c r="AGP74" s="16"/>
      <c r="AGQ74" s="16"/>
      <c r="AGR74" s="16"/>
      <c r="AGS74" s="16"/>
      <c r="AGT74" s="16"/>
      <c r="AGU74" s="16"/>
      <c r="AGV74" s="16"/>
      <c r="AGW74" s="16"/>
      <c r="AGX74" s="16"/>
      <c r="AGY74" s="16"/>
      <c r="AGZ74" s="16"/>
      <c r="AHA74" s="16"/>
      <c r="AHB74" s="16"/>
      <c r="AHC74" s="16"/>
      <c r="AHD74" s="16"/>
      <c r="AHE74" s="16"/>
      <c r="AHF74" s="16"/>
      <c r="AHG74" s="16"/>
      <c r="AHH74" s="16"/>
      <c r="AHI74" s="16"/>
      <c r="AHJ74" s="16"/>
      <c r="AHK74" s="16"/>
      <c r="AHL74" s="16"/>
      <c r="AHM74" s="16"/>
      <c r="AHN74" s="16"/>
      <c r="AHO74" s="16"/>
      <c r="AHP74" s="16"/>
      <c r="AHQ74" s="16"/>
      <c r="AHR74" s="16"/>
      <c r="AHS74" s="16"/>
      <c r="AHT74" s="16"/>
      <c r="AHU74" s="16"/>
      <c r="AHV74" s="16"/>
      <c r="AHW74" s="16"/>
      <c r="AHX74" s="16"/>
      <c r="AHY74" s="16"/>
      <c r="AHZ74" s="16"/>
      <c r="AIA74" s="16"/>
      <c r="AIB74" s="16"/>
      <c r="AIC74" s="16"/>
      <c r="AID74" s="16"/>
      <c r="AIE74" s="16"/>
      <c r="AIF74" s="16"/>
      <c r="AIG74" s="16"/>
      <c r="AIH74" s="16"/>
      <c r="AII74" s="16"/>
      <c r="AIJ74" s="16"/>
      <c r="AIK74" s="16"/>
      <c r="AIL74" s="16"/>
      <c r="AIM74" s="16"/>
      <c r="AIN74" s="16"/>
      <c r="AIO74" s="16"/>
      <c r="AIP74" s="16"/>
      <c r="AIQ74" s="16"/>
      <c r="AIR74" s="16"/>
      <c r="AIS74" s="16"/>
      <c r="AIT74" s="16"/>
      <c r="AIU74" s="16"/>
      <c r="AIV74" s="16"/>
      <c r="AIW74" s="16"/>
      <c r="AIX74" s="16"/>
      <c r="AIY74" s="16"/>
      <c r="AIZ74" s="16"/>
      <c r="AJA74" s="16"/>
      <c r="AJB74" s="16"/>
      <c r="AJC74" s="16"/>
      <c r="AJD74" s="16"/>
      <c r="AJE74" s="16"/>
      <c r="AJF74" s="16"/>
      <c r="AJG74" s="16"/>
      <c r="AJH74" s="16"/>
      <c r="AJI74" s="16"/>
      <c r="AJJ74" s="16"/>
      <c r="AJK74" s="16"/>
      <c r="AJL74" s="16"/>
      <c r="AJM74" s="16"/>
      <c r="AJN74" s="16"/>
      <c r="AJO74" s="16"/>
      <c r="AJP74" s="16"/>
      <c r="AJQ74" s="16"/>
      <c r="AJR74" s="16"/>
      <c r="AJS74" s="16"/>
      <c r="AJT74" s="16"/>
      <c r="AJU74" s="16"/>
      <c r="AJV74" s="16"/>
      <c r="AJW74" s="16"/>
      <c r="AJX74" s="16"/>
      <c r="AJY74" s="16"/>
      <c r="AJZ74" s="16"/>
      <c r="AKA74" s="16"/>
      <c r="AKB74" s="16"/>
      <c r="AKC74" s="16"/>
      <c r="AKD74" s="16"/>
      <c r="AKE74" s="16"/>
      <c r="AKF74" s="16"/>
      <c r="AKG74" s="16"/>
      <c r="AKH74" s="16"/>
      <c r="AKI74" s="16"/>
      <c r="AKJ74" s="16"/>
      <c r="AKK74" s="16"/>
      <c r="AKL74" s="16"/>
      <c r="AKM74" s="16"/>
      <c r="AKN74" s="16"/>
      <c r="AKO74" s="16"/>
      <c r="AKP74" s="16"/>
      <c r="AKQ74" s="16"/>
      <c r="AKR74" s="16"/>
      <c r="AKS74" s="16"/>
      <c r="AKT74" s="16"/>
      <c r="AKU74" s="16"/>
      <c r="AKV74" s="16"/>
      <c r="AKW74" s="16"/>
      <c r="AKX74" s="16"/>
      <c r="AKY74" s="16"/>
      <c r="AKZ74" s="16"/>
      <c r="ALA74" s="16"/>
      <c r="ALB74" s="16"/>
      <c r="ALC74" s="16"/>
      <c r="ALD74" s="16"/>
      <c r="ALE74" s="16"/>
      <c r="ALF74" s="16"/>
      <c r="ALG74" s="16"/>
      <c r="ALH74" s="16"/>
      <c r="ALI74" s="16"/>
      <c r="ALJ74" s="16"/>
      <c r="ALK74" s="16"/>
      <c r="ALL74" s="16"/>
      <c r="ALM74" s="16"/>
      <c r="ALN74" s="16"/>
      <c r="ALO74" s="16"/>
      <c r="ALP74" s="16"/>
      <c r="ALQ74" s="16"/>
      <c r="ALR74" s="16"/>
      <c r="ALS74" s="16"/>
      <c r="ALT74" s="16"/>
      <c r="ALU74" s="16"/>
      <c r="ALV74" s="16"/>
      <c r="ALW74" s="16"/>
      <c r="ALX74" s="16"/>
      <c r="ALY74" s="16"/>
      <c r="ALZ74" s="16"/>
      <c r="AMA74" s="16"/>
      <c r="AMB74" s="16"/>
      <c r="AMC74" s="16"/>
      <c r="AMD74" s="16"/>
      <c r="AME74" s="16"/>
      <c r="AMF74" s="16"/>
      <c r="AMG74" s="16"/>
      <c r="AMH74" s="16"/>
      <c r="AMI74" s="16"/>
      <c r="AMJ74" s="16"/>
      <c r="AMK74" s="16"/>
      <c r="AML74" s="16"/>
      <c r="AMM74" s="16"/>
      <c r="AMN74" s="16"/>
      <c r="AMO74" s="16"/>
      <c r="AMP74" s="16"/>
      <c r="AMQ74" s="16"/>
      <c r="AMR74" s="16"/>
      <c r="AMS74" s="16"/>
      <c r="AMT74" s="16"/>
      <c r="AMU74" s="16"/>
      <c r="AMV74" s="16"/>
      <c r="AMW74" s="16"/>
      <c r="AMX74" s="16"/>
      <c r="AMY74" s="16"/>
      <c r="AMZ74" s="16"/>
      <c r="ANA74" s="16"/>
      <c r="ANB74" s="16"/>
      <c r="ANC74" s="16"/>
      <c r="AND74" s="16"/>
      <c r="ANE74" s="16"/>
      <c r="ANF74" s="16"/>
      <c r="ANG74" s="16"/>
      <c r="ANH74" s="16"/>
      <c r="ANI74" s="16"/>
      <c r="ANJ74" s="16"/>
      <c r="ANK74" s="16"/>
      <c r="ANL74" s="16"/>
      <c r="ANM74" s="16"/>
      <c r="ANN74" s="16"/>
      <c r="ANO74" s="16"/>
      <c r="ANP74" s="16"/>
      <c r="ANQ74" s="16"/>
      <c r="ANR74" s="16"/>
      <c r="ANS74" s="16"/>
      <c r="ANT74" s="16"/>
      <c r="ANU74" s="16"/>
      <c r="ANV74" s="16"/>
      <c r="ANW74" s="16"/>
      <c r="ANX74" s="16"/>
      <c r="ANY74" s="16"/>
      <c r="ANZ74" s="16"/>
      <c r="AOA74" s="16"/>
      <c r="AOB74" s="16"/>
      <c r="AOC74" s="16"/>
      <c r="AOD74" s="16"/>
      <c r="AOE74" s="16"/>
      <c r="AOF74" s="16"/>
      <c r="AOG74" s="16"/>
      <c r="AOH74" s="16"/>
      <c r="AOI74" s="16"/>
      <c r="AOJ74" s="16"/>
      <c r="AOK74" s="16"/>
      <c r="AOL74" s="16"/>
      <c r="AOM74" s="16"/>
      <c r="AON74" s="16"/>
      <c r="AOO74" s="16"/>
      <c r="AOP74" s="16"/>
      <c r="AOQ74" s="16"/>
      <c r="AOR74" s="16"/>
      <c r="AOS74" s="16"/>
      <c r="AOT74" s="16"/>
      <c r="AOU74" s="16"/>
      <c r="AOV74" s="16"/>
      <c r="AOW74" s="16"/>
      <c r="AOX74" s="16"/>
      <c r="AOY74" s="16"/>
      <c r="AOZ74" s="16"/>
      <c r="APA74" s="16"/>
      <c r="APB74" s="16"/>
      <c r="APC74" s="16"/>
      <c r="APD74" s="16"/>
      <c r="APE74" s="16"/>
      <c r="APF74" s="16"/>
      <c r="APG74" s="16"/>
      <c r="APH74" s="16"/>
      <c r="API74" s="16"/>
      <c r="APJ74" s="16"/>
      <c r="APK74" s="16"/>
      <c r="APL74" s="16"/>
      <c r="APM74" s="16"/>
      <c r="APN74" s="16"/>
      <c r="APO74" s="16"/>
      <c r="APP74" s="16"/>
      <c r="APQ74" s="16"/>
      <c r="APR74" s="16"/>
      <c r="APS74" s="16"/>
      <c r="APT74" s="16"/>
      <c r="APU74" s="16"/>
      <c r="APV74" s="16"/>
      <c r="APW74" s="16"/>
      <c r="APX74" s="16"/>
      <c r="APY74" s="16"/>
      <c r="APZ74" s="16"/>
      <c r="AQA74" s="16"/>
      <c r="AQB74" s="16"/>
      <c r="AQC74" s="16"/>
      <c r="AQD74" s="16"/>
      <c r="AQE74" s="16"/>
      <c r="AQF74" s="16"/>
      <c r="AQG74" s="16"/>
      <c r="AQH74" s="16"/>
      <c r="AQI74" s="16"/>
      <c r="AQJ74" s="16"/>
      <c r="AQK74" s="16"/>
      <c r="AQL74" s="16"/>
      <c r="AQM74" s="16"/>
      <c r="AQN74" s="16"/>
      <c r="AQO74" s="16"/>
      <c r="AQP74" s="16"/>
      <c r="AQQ74" s="16"/>
      <c r="AQR74" s="16"/>
      <c r="AQS74" s="16"/>
      <c r="AQT74" s="16"/>
      <c r="AQU74" s="16"/>
      <c r="AQV74" s="16"/>
      <c r="AQW74" s="16"/>
      <c r="AQX74" s="16"/>
      <c r="AQY74" s="16"/>
      <c r="AQZ74" s="16"/>
      <c r="ARA74" s="16"/>
      <c r="ARB74" s="16"/>
      <c r="ARC74" s="16"/>
      <c r="ARD74" s="16"/>
      <c r="ARE74" s="16"/>
      <c r="ARF74" s="16"/>
      <c r="ARG74" s="16"/>
      <c r="ARH74" s="16"/>
      <c r="ARI74" s="16"/>
      <c r="ARJ74" s="16"/>
      <c r="ARK74" s="16"/>
      <c r="ARL74" s="16"/>
      <c r="ARM74" s="16"/>
      <c r="ARN74" s="16"/>
      <c r="ARO74" s="16"/>
      <c r="ARP74" s="16"/>
      <c r="ARQ74" s="16"/>
      <c r="ARR74" s="16"/>
      <c r="ARS74" s="16"/>
      <c r="ART74" s="16"/>
      <c r="ARU74" s="16"/>
      <c r="ARV74" s="16"/>
      <c r="ARW74" s="16"/>
      <c r="ARX74" s="16"/>
      <c r="ARY74" s="16"/>
      <c r="ARZ74" s="16"/>
      <c r="ASA74" s="16"/>
      <c r="ASB74" s="16"/>
      <c r="ASC74" s="16"/>
      <c r="ASD74" s="16"/>
      <c r="ASE74" s="16"/>
      <c r="ASF74" s="16"/>
      <c r="ASG74" s="16"/>
      <c r="ASH74" s="16"/>
      <c r="ASI74" s="16"/>
      <c r="ASJ74" s="16"/>
      <c r="ASK74" s="16"/>
      <c r="ASL74" s="16"/>
      <c r="ASM74" s="16"/>
      <c r="ASN74" s="16"/>
      <c r="ASO74" s="16"/>
      <c r="ASP74" s="16"/>
      <c r="ASQ74" s="16"/>
      <c r="ASR74" s="16"/>
      <c r="ASS74" s="16"/>
      <c r="AST74" s="16"/>
      <c r="ASU74" s="16"/>
      <c r="ASV74" s="16"/>
      <c r="ASW74" s="16"/>
      <c r="ASX74" s="16"/>
      <c r="ASY74" s="16"/>
      <c r="ASZ74" s="16"/>
      <c r="ATA74" s="16"/>
      <c r="ATB74" s="16"/>
      <c r="ATC74" s="16"/>
      <c r="ATD74" s="16"/>
      <c r="ATE74" s="16"/>
      <c r="ATF74" s="16"/>
      <c r="ATG74" s="16"/>
      <c r="ATH74" s="16"/>
      <c r="ATI74" s="16"/>
      <c r="ATJ74" s="16"/>
      <c r="ATK74" s="16"/>
      <c r="ATL74" s="16"/>
      <c r="ATM74" s="16"/>
      <c r="ATN74" s="16"/>
      <c r="ATO74" s="16"/>
      <c r="ATP74" s="16"/>
      <c r="ATQ74" s="16"/>
      <c r="ATR74" s="16"/>
      <c r="ATS74" s="16"/>
      <c r="ATT74" s="16"/>
      <c r="ATU74" s="16"/>
      <c r="ATV74" s="16"/>
      <c r="ATW74" s="16"/>
      <c r="ATX74" s="16"/>
      <c r="ATY74" s="16"/>
      <c r="ATZ74" s="16"/>
      <c r="AUA74" s="16"/>
      <c r="AUB74" s="16"/>
      <c r="AUC74" s="16"/>
      <c r="AUD74" s="16"/>
      <c r="AUE74" s="16"/>
      <c r="AUF74" s="16"/>
      <c r="AUG74" s="16"/>
      <c r="AUH74" s="16"/>
      <c r="AUI74" s="16"/>
      <c r="AUJ74" s="16"/>
      <c r="AUK74" s="16"/>
      <c r="AUL74" s="16"/>
      <c r="AUM74" s="16"/>
      <c r="AUN74" s="16"/>
      <c r="AUO74" s="16"/>
      <c r="AUP74" s="16"/>
      <c r="AUQ74" s="16"/>
      <c r="AUR74" s="16"/>
      <c r="AUS74" s="16"/>
      <c r="AUT74" s="16"/>
      <c r="AUU74" s="16"/>
      <c r="AUV74" s="16"/>
      <c r="AUW74" s="16"/>
      <c r="AUX74" s="16"/>
      <c r="AUY74" s="16"/>
      <c r="AUZ74" s="16"/>
      <c r="AVA74" s="16"/>
      <c r="AVB74" s="16"/>
      <c r="AVC74" s="16"/>
      <c r="AVD74" s="16"/>
      <c r="AVE74" s="16"/>
      <c r="AVF74" s="16"/>
      <c r="AVG74" s="16"/>
      <c r="AVH74" s="16"/>
      <c r="AVI74" s="16"/>
      <c r="AVJ74" s="16"/>
      <c r="AVK74" s="16"/>
      <c r="AVL74" s="16"/>
      <c r="AVM74" s="16"/>
      <c r="AVN74" s="16"/>
      <c r="AVO74" s="16"/>
      <c r="AVP74" s="16"/>
      <c r="AVQ74" s="16"/>
      <c r="AVR74" s="16"/>
      <c r="AVS74" s="16"/>
      <c r="AVT74" s="16"/>
      <c r="AVU74" s="16"/>
      <c r="AVV74" s="16"/>
      <c r="AVW74" s="16"/>
      <c r="AVX74" s="16"/>
      <c r="AVY74" s="16"/>
      <c r="AVZ74" s="16"/>
      <c r="AWA74" s="16"/>
      <c r="AWB74" s="16"/>
      <c r="AWC74" s="16"/>
      <c r="AWD74" s="16"/>
      <c r="AWE74" s="16"/>
      <c r="AWF74" s="16"/>
      <c r="AWG74" s="16"/>
      <c r="AWH74" s="16"/>
      <c r="AWI74" s="16"/>
      <c r="AWJ74" s="16"/>
      <c r="AWK74" s="16"/>
      <c r="AWL74" s="16"/>
      <c r="AWM74" s="16"/>
      <c r="AWN74" s="16"/>
      <c r="AWO74" s="16"/>
      <c r="AWP74" s="16"/>
      <c r="AWQ74" s="16"/>
      <c r="AWR74" s="16"/>
      <c r="AWS74" s="16"/>
      <c r="AWT74" s="16"/>
      <c r="AWU74" s="16"/>
      <c r="AWV74" s="16"/>
      <c r="AWW74" s="16"/>
      <c r="AWX74" s="16"/>
      <c r="AWY74" s="16"/>
      <c r="AWZ74" s="16"/>
      <c r="AXA74" s="16"/>
      <c r="AXB74" s="16"/>
      <c r="AXC74" s="16"/>
      <c r="AXD74" s="16"/>
      <c r="AXE74" s="16"/>
      <c r="AXF74" s="16"/>
      <c r="AXG74" s="16"/>
      <c r="AXH74" s="16"/>
      <c r="AXI74" s="16"/>
      <c r="AXJ74" s="16"/>
      <c r="AXK74" s="16"/>
      <c r="AXL74" s="16"/>
      <c r="AXM74" s="16"/>
      <c r="AXN74" s="16"/>
      <c r="AXO74" s="16"/>
      <c r="AXP74" s="16"/>
      <c r="AXQ74" s="16"/>
      <c r="AXR74" s="16"/>
      <c r="AXS74" s="16"/>
      <c r="AXT74" s="16"/>
      <c r="AXU74" s="16"/>
      <c r="AXV74" s="16"/>
      <c r="AXW74" s="16"/>
      <c r="AXX74" s="16"/>
      <c r="AXY74" s="16"/>
      <c r="AXZ74" s="16"/>
      <c r="AYA74" s="16"/>
      <c r="AYB74" s="16"/>
      <c r="AYC74" s="16"/>
      <c r="AYD74" s="16"/>
      <c r="AYE74" s="16"/>
      <c r="AYF74" s="16"/>
      <c r="AYG74" s="16"/>
      <c r="AYH74" s="16"/>
      <c r="AYI74" s="16"/>
      <c r="AYJ74" s="16"/>
      <c r="AYK74" s="16"/>
      <c r="AYL74" s="16"/>
      <c r="AYM74" s="16"/>
      <c r="AYN74" s="16"/>
      <c r="AYO74" s="16"/>
      <c r="AYP74" s="16"/>
      <c r="AYQ74" s="16"/>
      <c r="AYR74" s="16"/>
      <c r="AYS74" s="16"/>
      <c r="AYT74" s="16"/>
      <c r="AYU74" s="16"/>
      <c r="AYV74" s="16"/>
      <c r="AYW74" s="16"/>
      <c r="AYX74" s="16"/>
      <c r="AYY74" s="16"/>
      <c r="AYZ74" s="16"/>
      <c r="AZA74" s="16"/>
      <c r="AZB74" s="16"/>
      <c r="AZC74" s="16"/>
      <c r="AZD74" s="16"/>
      <c r="AZE74" s="16"/>
      <c r="AZF74" s="16"/>
      <c r="AZG74" s="16"/>
      <c r="AZH74" s="16"/>
      <c r="AZI74" s="16"/>
      <c r="AZJ74" s="16"/>
      <c r="AZK74" s="16"/>
      <c r="AZL74" s="16"/>
      <c r="AZM74" s="16"/>
      <c r="AZN74" s="16"/>
      <c r="AZO74" s="16"/>
      <c r="AZP74" s="16"/>
      <c r="AZQ74" s="16"/>
      <c r="AZR74" s="16"/>
      <c r="AZS74" s="16"/>
      <c r="AZT74" s="16"/>
      <c r="AZU74" s="16"/>
      <c r="AZV74" s="16"/>
      <c r="AZW74" s="16"/>
      <c r="AZX74" s="16"/>
      <c r="AZY74" s="16"/>
      <c r="AZZ74" s="16"/>
      <c r="BAA74" s="16"/>
      <c r="BAB74" s="16"/>
      <c r="BAC74" s="16"/>
      <c r="BAD74" s="16"/>
      <c r="BAE74" s="16"/>
      <c r="BAF74" s="16"/>
      <c r="BAG74" s="16"/>
      <c r="BAH74" s="16"/>
      <c r="BAI74" s="16"/>
      <c r="BAJ74" s="16"/>
      <c r="BAK74" s="16"/>
      <c r="BAL74" s="16"/>
      <c r="BAM74" s="16"/>
      <c r="BAN74" s="16"/>
      <c r="BAO74" s="16"/>
      <c r="BAP74" s="16"/>
      <c r="BAQ74" s="16"/>
      <c r="BAR74" s="16"/>
      <c r="BAS74" s="16"/>
      <c r="BAT74" s="16"/>
      <c r="BAU74" s="16"/>
      <c r="BAV74" s="16"/>
      <c r="BAW74" s="16"/>
      <c r="BAX74" s="16"/>
      <c r="BAY74" s="16"/>
      <c r="BAZ74" s="16"/>
      <c r="BBA74" s="16"/>
      <c r="BBB74" s="16"/>
      <c r="BBC74" s="16"/>
      <c r="BBD74" s="16"/>
      <c r="BBE74" s="16"/>
      <c r="BBF74" s="16"/>
      <c r="BBG74" s="16"/>
      <c r="BBH74" s="16"/>
      <c r="BBI74" s="16"/>
      <c r="BBJ74" s="16"/>
      <c r="BBK74" s="16"/>
      <c r="BBL74" s="16"/>
      <c r="BBM74" s="16"/>
      <c r="BBN74" s="16"/>
      <c r="BBO74" s="16"/>
      <c r="BBP74" s="16"/>
      <c r="BBQ74" s="16"/>
      <c r="BBR74" s="16"/>
      <c r="BBS74" s="16"/>
      <c r="BBT74" s="16"/>
      <c r="BBU74" s="16"/>
      <c r="BBV74" s="16"/>
      <c r="BBW74" s="16"/>
      <c r="BBX74" s="16"/>
      <c r="BBY74" s="16"/>
      <c r="BBZ74" s="16"/>
      <c r="BCA74" s="16"/>
      <c r="BCB74" s="16"/>
      <c r="BCC74" s="16"/>
      <c r="BCD74" s="16"/>
      <c r="BCE74" s="16"/>
      <c r="BCF74" s="16"/>
      <c r="BCG74" s="16"/>
      <c r="BCH74" s="16"/>
      <c r="BCI74" s="16"/>
      <c r="BCJ74" s="16"/>
      <c r="BCK74" s="16"/>
      <c r="BCL74" s="16"/>
      <c r="BCM74" s="16"/>
      <c r="BCN74" s="16"/>
      <c r="BCO74" s="16"/>
      <c r="BCP74" s="16"/>
      <c r="BCQ74" s="16"/>
      <c r="BCR74" s="16"/>
      <c r="BCS74" s="16"/>
      <c r="BCT74" s="16"/>
      <c r="BCU74" s="16"/>
      <c r="BCV74" s="16"/>
      <c r="BCW74" s="16"/>
      <c r="BCX74" s="16"/>
      <c r="BCY74" s="16"/>
      <c r="BCZ74" s="16"/>
      <c r="BDA74" s="16"/>
      <c r="BDB74" s="16"/>
      <c r="BDC74" s="16"/>
      <c r="BDD74" s="16"/>
      <c r="BDE74" s="16"/>
      <c r="BDF74" s="16"/>
      <c r="BDG74" s="16"/>
      <c r="BDH74" s="16"/>
      <c r="BDI74" s="16"/>
      <c r="BDJ74" s="16"/>
      <c r="BDK74" s="16"/>
      <c r="BDL74" s="16"/>
      <c r="BDM74" s="16"/>
      <c r="BDN74" s="16"/>
      <c r="BDO74" s="16"/>
      <c r="BDP74" s="16"/>
      <c r="BDQ74" s="16"/>
      <c r="BDR74" s="16"/>
      <c r="BDS74" s="16"/>
      <c r="BDT74" s="16"/>
      <c r="BDU74" s="16"/>
      <c r="BDV74" s="16"/>
      <c r="BDW74" s="16"/>
      <c r="BDX74" s="16"/>
      <c r="BDY74" s="16"/>
      <c r="BDZ74" s="16"/>
      <c r="BEA74" s="16"/>
      <c r="BEB74" s="16"/>
      <c r="BEC74" s="16"/>
      <c r="BED74" s="16"/>
      <c r="BEE74" s="16"/>
      <c r="BEF74" s="16"/>
      <c r="BEG74" s="16"/>
      <c r="BEH74" s="16"/>
      <c r="BEI74" s="16"/>
      <c r="BEJ74" s="16"/>
      <c r="BEK74" s="16"/>
      <c r="BEL74" s="16"/>
      <c r="BEM74" s="16"/>
      <c r="BEN74" s="16"/>
      <c r="BEO74" s="16"/>
      <c r="BEP74" s="16"/>
      <c r="BEQ74" s="16"/>
      <c r="BER74" s="16"/>
      <c r="BES74" s="16"/>
      <c r="BET74" s="16"/>
      <c r="BEU74" s="16"/>
      <c r="BEV74" s="16"/>
      <c r="BEW74" s="16"/>
      <c r="BEX74" s="16"/>
      <c r="BEY74" s="16"/>
      <c r="BEZ74" s="16"/>
      <c r="BFA74" s="16"/>
      <c r="BFB74" s="16"/>
      <c r="BFC74" s="16"/>
      <c r="BFD74" s="16"/>
      <c r="BFE74" s="16"/>
      <c r="BFF74" s="16"/>
      <c r="BFG74" s="16"/>
      <c r="BFH74" s="16"/>
      <c r="BFI74" s="16"/>
      <c r="BFJ74" s="16"/>
      <c r="BFK74" s="16"/>
      <c r="BFL74" s="16"/>
      <c r="BFM74" s="16"/>
      <c r="BFN74" s="16"/>
      <c r="BFO74" s="16"/>
      <c r="BFP74" s="16"/>
      <c r="BFQ74" s="16"/>
      <c r="BFR74" s="16"/>
      <c r="BFS74" s="16"/>
      <c r="BFT74" s="16"/>
      <c r="BFU74" s="16"/>
      <c r="BFV74" s="16"/>
      <c r="BFW74" s="16"/>
      <c r="BFX74" s="16"/>
      <c r="BFY74" s="16"/>
      <c r="BFZ74" s="16"/>
      <c r="BGA74" s="16"/>
      <c r="BGB74" s="16"/>
      <c r="BGC74" s="16"/>
      <c r="BGD74" s="16"/>
      <c r="BGE74" s="16"/>
      <c r="BGF74" s="16"/>
      <c r="BGG74" s="16"/>
      <c r="BGH74" s="16"/>
      <c r="BGI74" s="16"/>
      <c r="BGJ74" s="16"/>
      <c r="BGK74" s="16"/>
      <c r="BGL74" s="16"/>
      <c r="BGM74" s="16"/>
      <c r="BGN74" s="16"/>
      <c r="BGO74" s="16"/>
      <c r="BGP74" s="16"/>
      <c r="BGQ74" s="16"/>
      <c r="BGR74" s="16"/>
      <c r="BGS74" s="16"/>
      <c r="BGT74" s="16"/>
      <c r="BGU74" s="16"/>
      <c r="BGV74" s="16"/>
      <c r="BGW74" s="16"/>
      <c r="BGX74" s="16"/>
      <c r="BGY74" s="16"/>
      <c r="BGZ74" s="16"/>
      <c r="BHA74" s="16"/>
      <c r="BHB74" s="16"/>
      <c r="BHC74" s="16"/>
      <c r="BHD74" s="16"/>
      <c r="BHE74" s="16"/>
      <c r="BHF74" s="16"/>
      <c r="BHG74" s="16"/>
      <c r="BHH74" s="16"/>
      <c r="BHI74" s="16"/>
      <c r="BHJ74" s="16"/>
      <c r="BHK74" s="16"/>
      <c r="BHL74" s="16"/>
      <c r="BHM74" s="16"/>
      <c r="BHN74" s="16"/>
      <c r="BHO74" s="16"/>
      <c r="BHP74" s="16"/>
      <c r="BHQ74" s="16"/>
      <c r="BHR74" s="16"/>
      <c r="BHS74" s="16"/>
      <c r="BHT74" s="16"/>
      <c r="BHU74" s="16"/>
      <c r="BHV74" s="16"/>
      <c r="BHW74" s="16"/>
      <c r="BHX74" s="16"/>
      <c r="BHY74" s="16"/>
      <c r="BHZ74" s="16"/>
      <c r="BIA74" s="16"/>
      <c r="BIB74" s="16"/>
      <c r="BIC74" s="16"/>
      <c r="BID74" s="16"/>
      <c r="BIE74" s="16"/>
      <c r="BIF74" s="16"/>
      <c r="BIG74" s="16"/>
      <c r="BIH74" s="16"/>
      <c r="BII74" s="16"/>
      <c r="BIJ74" s="16"/>
      <c r="BIK74" s="16"/>
      <c r="BIL74" s="16"/>
      <c r="BIM74" s="16"/>
      <c r="BIN74" s="16"/>
      <c r="BIO74" s="16"/>
      <c r="BIP74" s="16"/>
      <c r="BIQ74" s="16"/>
      <c r="BIR74" s="16"/>
      <c r="BIS74" s="16"/>
      <c r="BIT74" s="16"/>
      <c r="BIU74" s="16"/>
      <c r="BIV74" s="16"/>
      <c r="BIW74" s="16"/>
      <c r="BIX74" s="16"/>
      <c r="BIY74" s="16"/>
      <c r="BIZ74" s="16"/>
      <c r="BJA74" s="16"/>
      <c r="BJB74" s="16"/>
      <c r="BJC74" s="16"/>
      <c r="BJD74" s="16"/>
      <c r="BJE74" s="16"/>
      <c r="BJF74" s="16"/>
      <c r="BJG74" s="16"/>
      <c r="BJH74" s="16"/>
      <c r="BJI74" s="16"/>
      <c r="BJJ74" s="16"/>
      <c r="BJK74" s="16"/>
      <c r="BJL74" s="16"/>
      <c r="BJM74" s="16"/>
      <c r="BJN74" s="16"/>
      <c r="BJO74" s="16"/>
      <c r="BJP74" s="16"/>
      <c r="BJQ74" s="16"/>
      <c r="BJR74" s="16"/>
      <c r="BJS74" s="16"/>
      <c r="BJT74" s="16"/>
      <c r="BJU74" s="16"/>
      <c r="BJV74" s="16"/>
      <c r="BJW74" s="16"/>
      <c r="BJX74" s="16"/>
      <c r="BJY74" s="16"/>
      <c r="BJZ74" s="16"/>
      <c r="BKA74" s="16"/>
      <c r="BKB74" s="16"/>
      <c r="BKC74" s="16"/>
      <c r="BKD74" s="16"/>
      <c r="BKE74" s="16"/>
      <c r="BKF74" s="16"/>
      <c r="BKG74" s="16"/>
      <c r="BKH74" s="16"/>
      <c r="BKI74" s="16"/>
      <c r="BKJ74" s="16"/>
      <c r="BKK74" s="16"/>
      <c r="BKL74" s="16"/>
      <c r="BKM74" s="16"/>
      <c r="BKN74" s="16"/>
      <c r="BKO74" s="16"/>
      <c r="BKP74" s="16"/>
      <c r="BKQ74" s="16"/>
      <c r="BKR74" s="16"/>
      <c r="BKS74" s="16"/>
      <c r="BKT74" s="16"/>
      <c r="BKU74" s="16"/>
      <c r="BKV74" s="16"/>
      <c r="BKW74" s="16"/>
      <c r="BKX74" s="16"/>
      <c r="BKY74" s="16"/>
      <c r="BKZ74" s="16"/>
      <c r="BLA74" s="16"/>
      <c r="BLB74" s="16"/>
      <c r="BLC74" s="16"/>
      <c r="BLD74" s="16"/>
      <c r="BLE74" s="16"/>
      <c r="BLF74" s="16"/>
      <c r="BLG74" s="16"/>
      <c r="BLH74" s="16"/>
      <c r="BLI74" s="16"/>
      <c r="BLJ74" s="16"/>
      <c r="BLK74" s="16"/>
      <c r="BLL74" s="16"/>
      <c r="BLM74" s="16"/>
      <c r="BLN74" s="16"/>
      <c r="BLO74" s="16"/>
      <c r="BLP74" s="16"/>
      <c r="BLQ74" s="16"/>
      <c r="BLR74" s="16"/>
      <c r="BLS74" s="16"/>
      <c r="BLT74" s="16"/>
      <c r="BLU74" s="16"/>
      <c r="BLV74" s="16"/>
      <c r="BLW74" s="16"/>
      <c r="BLX74" s="16"/>
      <c r="BLY74" s="16"/>
      <c r="BLZ74" s="16"/>
      <c r="BMA74" s="16"/>
      <c r="BMB74" s="16"/>
      <c r="BMC74" s="16"/>
      <c r="BMD74" s="16"/>
      <c r="BME74" s="16"/>
      <c r="BMF74" s="16"/>
      <c r="BMG74" s="16"/>
      <c r="BMH74" s="16"/>
      <c r="BMI74" s="16"/>
      <c r="BMJ74" s="16"/>
      <c r="BMK74" s="16"/>
      <c r="BML74" s="16"/>
      <c r="BMM74" s="16"/>
      <c r="BMN74" s="16"/>
      <c r="BMO74" s="16"/>
      <c r="BMP74" s="16"/>
      <c r="BMQ74" s="16"/>
      <c r="BMR74" s="16"/>
      <c r="BMS74" s="16"/>
      <c r="BMT74" s="16"/>
      <c r="BMU74" s="16"/>
      <c r="BMV74" s="16"/>
      <c r="BMW74" s="16"/>
      <c r="BMX74" s="16"/>
      <c r="BMY74" s="16"/>
      <c r="BMZ74" s="16"/>
      <c r="BNA74" s="16"/>
      <c r="BNB74" s="16"/>
      <c r="BNC74" s="16"/>
      <c r="BND74" s="16"/>
      <c r="BNE74" s="16"/>
      <c r="BNF74" s="16"/>
      <c r="BNG74" s="16"/>
      <c r="BNH74" s="16"/>
      <c r="BNI74" s="16"/>
      <c r="BNJ74" s="16"/>
      <c r="BNK74" s="16"/>
      <c r="BNL74" s="16"/>
      <c r="BNM74" s="16"/>
      <c r="BNN74" s="16"/>
      <c r="BNO74" s="16"/>
      <c r="BNP74" s="16"/>
      <c r="BNQ74" s="16"/>
      <c r="BNR74" s="16"/>
      <c r="BNS74" s="16"/>
      <c r="BNT74" s="16"/>
      <c r="BNU74" s="16"/>
      <c r="BNV74" s="16"/>
      <c r="BNW74" s="16"/>
      <c r="BNX74" s="16"/>
      <c r="BNY74" s="16"/>
      <c r="BNZ74" s="16"/>
      <c r="BOA74" s="16"/>
      <c r="BOB74" s="16"/>
      <c r="BOC74" s="16"/>
      <c r="BOD74" s="16"/>
      <c r="BOE74" s="16"/>
      <c r="BOF74" s="16"/>
      <c r="BOG74" s="16"/>
      <c r="BOH74" s="16"/>
      <c r="BOI74" s="16"/>
      <c r="BOJ74" s="16"/>
      <c r="BOK74" s="16"/>
      <c r="BOL74" s="16"/>
      <c r="BOM74" s="16"/>
      <c r="BON74" s="16"/>
      <c r="BOO74" s="16"/>
      <c r="BOP74" s="16"/>
      <c r="BOQ74" s="16"/>
      <c r="BOR74" s="16"/>
      <c r="BOS74" s="16"/>
      <c r="BOT74" s="16"/>
      <c r="BOU74" s="16"/>
      <c r="BOV74" s="16"/>
      <c r="BOW74" s="16"/>
      <c r="BOX74" s="16"/>
      <c r="BOY74" s="16"/>
      <c r="BOZ74" s="16"/>
      <c r="BPA74" s="16"/>
      <c r="BPB74" s="16"/>
      <c r="BPC74" s="16"/>
      <c r="BPD74" s="16"/>
      <c r="BPE74" s="16"/>
      <c r="BPF74" s="16"/>
      <c r="BPG74" s="16"/>
      <c r="BPH74" s="16"/>
      <c r="BPI74" s="16"/>
      <c r="BPJ74" s="16"/>
      <c r="BPK74" s="16"/>
      <c r="BPL74" s="16"/>
      <c r="BPM74" s="16"/>
      <c r="BPN74" s="16"/>
      <c r="BPO74" s="16"/>
      <c r="BPP74" s="16"/>
      <c r="BPQ74" s="16"/>
      <c r="BPR74" s="16"/>
      <c r="BPS74" s="16"/>
      <c r="BPT74" s="16"/>
      <c r="BPU74" s="16"/>
      <c r="BPV74" s="16"/>
      <c r="BPW74" s="16"/>
      <c r="BPX74" s="16"/>
      <c r="BPY74" s="16"/>
      <c r="BPZ74" s="16"/>
      <c r="BQA74" s="16"/>
      <c r="BQB74" s="16"/>
      <c r="BQC74" s="16"/>
      <c r="BQD74" s="16"/>
      <c r="BQE74" s="16"/>
      <c r="BQF74" s="16"/>
      <c r="BQG74" s="16"/>
      <c r="BQH74" s="16"/>
      <c r="BQI74" s="16"/>
      <c r="BQJ74" s="16"/>
      <c r="BQK74" s="16"/>
      <c r="BQL74" s="16"/>
      <c r="BQM74" s="16"/>
      <c r="BQN74" s="16"/>
      <c r="BQO74" s="16"/>
      <c r="BQP74" s="16"/>
      <c r="BQQ74" s="16"/>
      <c r="BQR74" s="16"/>
      <c r="BQS74" s="16"/>
      <c r="BQT74" s="16"/>
      <c r="BQU74" s="16"/>
      <c r="BQV74" s="16"/>
      <c r="BQW74" s="16"/>
      <c r="BQX74" s="16"/>
      <c r="BQY74" s="16"/>
      <c r="BQZ74" s="16"/>
      <c r="BRA74" s="16"/>
      <c r="BRB74" s="16"/>
      <c r="BRC74" s="16"/>
      <c r="BRD74" s="16"/>
      <c r="BRE74" s="16"/>
      <c r="BRF74" s="16"/>
      <c r="BRG74" s="16"/>
      <c r="BRH74" s="16"/>
      <c r="BRI74" s="16"/>
      <c r="BRJ74" s="16"/>
      <c r="BRK74" s="16"/>
      <c r="BRL74" s="16"/>
      <c r="BRM74" s="16"/>
      <c r="BRN74" s="16"/>
      <c r="BRO74" s="16"/>
      <c r="BRP74" s="16"/>
      <c r="BRQ74" s="16"/>
      <c r="BRR74" s="16"/>
      <c r="BRS74" s="16"/>
      <c r="BRT74" s="16"/>
      <c r="BRU74" s="16"/>
      <c r="BRV74" s="16"/>
      <c r="BRW74" s="16"/>
      <c r="BRX74" s="16"/>
      <c r="BRY74" s="16"/>
      <c r="BRZ74" s="16"/>
      <c r="BSA74" s="16"/>
      <c r="BSB74" s="16"/>
      <c r="BSC74" s="16"/>
      <c r="BSD74" s="16"/>
      <c r="BSE74" s="16"/>
      <c r="BSF74" s="16"/>
      <c r="BSG74" s="16"/>
      <c r="BSH74" s="16"/>
      <c r="BSI74" s="16"/>
      <c r="BSJ74" s="16"/>
      <c r="BSK74" s="16"/>
      <c r="BSL74" s="16"/>
      <c r="BSM74" s="16"/>
      <c r="BSN74" s="16"/>
      <c r="BSO74" s="16"/>
      <c r="BSP74" s="16"/>
      <c r="BSQ74" s="16"/>
      <c r="BSR74" s="16"/>
      <c r="BSS74" s="16"/>
      <c r="BST74" s="16"/>
      <c r="BSU74" s="16"/>
      <c r="BSV74" s="16"/>
      <c r="BSW74" s="16"/>
      <c r="BSX74" s="16"/>
      <c r="BSY74" s="16"/>
      <c r="BSZ74" s="16"/>
      <c r="BTA74" s="16"/>
      <c r="BTB74" s="16"/>
      <c r="BTC74" s="16"/>
      <c r="BTD74" s="16"/>
      <c r="BTE74" s="16"/>
      <c r="BTF74" s="16"/>
      <c r="BTG74" s="16"/>
      <c r="BTH74" s="16"/>
    </row>
    <row r="75" spans="1:1880" s="282" customFormat="1" ht="188.4" customHeight="1" x14ac:dyDescent="0.3">
      <c r="A75" s="58">
        <v>547</v>
      </c>
      <c r="B75" s="245"/>
      <c r="C75" s="245" t="s">
        <v>67</v>
      </c>
      <c r="D75" s="470" t="s">
        <v>1145</v>
      </c>
      <c r="E75" s="244" t="e">
        <f>INDEX('PY1 Data(H)'!$A$1:$CX$258,MATCH('Unit Data from Audit Worksheet'!$A75,'PY1 Data(H)'!$A$1:$A$258,0),MATCH('Unit Data from Audit Worksheet'!$D$2,'PY1 Data(H)'!$A$1:$CX$1,0))</f>
        <v>#N/A</v>
      </c>
      <c r="F75" s="121"/>
      <c r="G75" s="283" t="str">
        <f>IF(F75&lt;1,"Please answer this question","")</f>
        <v>Please answer this question</v>
      </c>
      <c r="H75" s="275"/>
      <c r="I75" s="529"/>
      <c r="J75" s="117"/>
      <c r="K75" s="371"/>
      <c r="L75"/>
      <c r="M75" s="16"/>
      <c r="N75" s="122"/>
      <c r="O75" s="16"/>
      <c r="P75" s="16"/>
      <c r="Q75" s="16"/>
      <c r="R75" s="16"/>
      <c r="S75" s="16"/>
      <c r="T75" s="16"/>
      <c r="U75" s="16"/>
      <c r="V75" s="16"/>
      <c r="W75" s="16"/>
      <c r="X75" s="16"/>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c r="SX75" s="16"/>
      <c r="SY75" s="16"/>
      <c r="SZ75" s="16"/>
      <c r="TA75" s="16"/>
      <c r="TB75" s="16"/>
      <c r="TC75" s="16"/>
      <c r="TD75" s="16"/>
      <c r="TE75" s="16"/>
      <c r="TF75" s="16"/>
      <c r="TG75" s="16"/>
      <c r="TH75" s="16"/>
      <c r="TI75" s="16"/>
      <c r="TJ75" s="16"/>
      <c r="TK75" s="16"/>
      <c r="TL75" s="16"/>
      <c r="TM75" s="16"/>
      <c r="TN75" s="16"/>
      <c r="TO75" s="16"/>
      <c r="TP75" s="16"/>
      <c r="TQ75" s="16"/>
      <c r="TR75" s="16"/>
      <c r="TS75" s="16"/>
      <c r="TT75" s="16"/>
      <c r="TU75" s="16"/>
      <c r="TV75" s="16"/>
      <c r="TW75" s="16"/>
      <c r="TX75" s="16"/>
      <c r="TY75" s="16"/>
      <c r="TZ75" s="16"/>
      <c r="UA75" s="16"/>
      <c r="UB75" s="16"/>
      <c r="UC75" s="16"/>
      <c r="UD75" s="16"/>
      <c r="UE75" s="16"/>
      <c r="UF75" s="16"/>
      <c r="UG75" s="16"/>
      <c r="UH75" s="16"/>
      <c r="UI75" s="16"/>
      <c r="UJ75" s="16"/>
      <c r="UK75" s="16"/>
      <c r="UL75" s="16"/>
      <c r="UM75" s="16"/>
      <c r="UN75" s="16"/>
      <c r="UO75" s="16"/>
      <c r="UP75" s="16"/>
      <c r="UQ75" s="16"/>
      <c r="UR75" s="16"/>
      <c r="US75" s="16"/>
      <c r="UT75" s="16"/>
      <c r="UU75" s="16"/>
      <c r="UV75" s="16"/>
      <c r="UW75" s="16"/>
      <c r="UX75" s="16"/>
      <c r="UY75" s="16"/>
      <c r="UZ75" s="16"/>
      <c r="VA75" s="16"/>
      <c r="VB75" s="16"/>
      <c r="VC75" s="16"/>
      <c r="VD75" s="16"/>
      <c r="VE75" s="16"/>
      <c r="VF75" s="16"/>
      <c r="VG75" s="16"/>
      <c r="VH75" s="16"/>
      <c r="VI75" s="16"/>
      <c r="VJ75" s="16"/>
      <c r="VK75" s="16"/>
      <c r="VL75" s="16"/>
      <c r="VM75" s="16"/>
      <c r="VN75" s="16"/>
      <c r="VO75" s="16"/>
      <c r="VP75" s="16"/>
      <c r="VQ75" s="16"/>
      <c r="VR75" s="16"/>
      <c r="VS75" s="16"/>
      <c r="VT75" s="16"/>
      <c r="VU75" s="16"/>
      <c r="VV75" s="16"/>
      <c r="VW75" s="16"/>
      <c r="VX75" s="16"/>
      <c r="VY75" s="16"/>
      <c r="VZ75" s="16"/>
      <c r="WA75" s="16"/>
      <c r="WB75" s="16"/>
      <c r="WC75" s="16"/>
      <c r="WD75" s="16"/>
      <c r="WE75" s="16"/>
      <c r="WF75" s="16"/>
      <c r="WG75" s="16"/>
      <c r="WH75" s="16"/>
      <c r="WI75" s="16"/>
      <c r="WJ75" s="16"/>
      <c r="WK75" s="16"/>
      <c r="WL75" s="16"/>
      <c r="WM75" s="16"/>
      <c r="WN75" s="16"/>
      <c r="WO75" s="16"/>
      <c r="WP75" s="16"/>
      <c r="WQ75" s="16"/>
      <c r="WR75" s="16"/>
      <c r="WS75" s="16"/>
      <c r="WT75" s="16"/>
      <c r="WU75" s="16"/>
      <c r="WV75" s="16"/>
      <c r="WW75" s="16"/>
      <c r="WX75" s="16"/>
      <c r="WY75" s="16"/>
      <c r="WZ75" s="16"/>
      <c r="XA75" s="16"/>
      <c r="XB75" s="16"/>
      <c r="XC75" s="16"/>
      <c r="XD75" s="16"/>
      <c r="XE75" s="16"/>
      <c r="XF75" s="16"/>
      <c r="XG75" s="16"/>
      <c r="XH75" s="16"/>
      <c r="XI75" s="16"/>
      <c r="XJ75" s="16"/>
      <c r="XK75" s="16"/>
      <c r="XL75" s="16"/>
      <c r="XM75" s="16"/>
      <c r="XN75" s="16"/>
      <c r="XO75" s="16"/>
      <c r="XP75" s="16"/>
      <c r="XQ75" s="16"/>
      <c r="XR75" s="16"/>
      <c r="XS75" s="16"/>
      <c r="XT75" s="16"/>
      <c r="XU75" s="16"/>
      <c r="XV75" s="16"/>
      <c r="XW75" s="16"/>
      <c r="XX75" s="16"/>
      <c r="XY75" s="16"/>
      <c r="XZ75" s="16"/>
      <c r="YA75" s="16"/>
      <c r="YB75" s="16"/>
      <c r="YC75" s="16"/>
      <c r="YD75" s="16"/>
      <c r="YE75" s="16"/>
      <c r="YF75" s="16"/>
      <c r="YG75" s="16"/>
      <c r="YH75" s="16"/>
      <c r="YI75" s="16"/>
      <c r="YJ75" s="16"/>
      <c r="YK75" s="16"/>
      <c r="YL75" s="16"/>
      <c r="YM75" s="16"/>
      <c r="YN75" s="16"/>
      <c r="YO75" s="16"/>
      <c r="YP75" s="16"/>
      <c r="YQ75" s="16"/>
      <c r="YR75" s="16"/>
      <c r="YS75" s="16"/>
      <c r="YT75" s="16"/>
      <c r="YU75" s="16"/>
      <c r="YV75" s="16"/>
      <c r="YW75" s="16"/>
      <c r="YX75" s="16"/>
      <c r="YY75" s="16"/>
      <c r="YZ75" s="16"/>
      <c r="ZA75" s="16"/>
      <c r="ZB75" s="16"/>
      <c r="ZC75" s="16"/>
      <c r="ZD75" s="16"/>
      <c r="ZE75" s="16"/>
      <c r="ZF75" s="16"/>
      <c r="ZG75" s="16"/>
      <c r="ZH75" s="16"/>
      <c r="ZI75" s="16"/>
      <c r="ZJ75" s="16"/>
      <c r="ZK75" s="16"/>
      <c r="ZL75" s="16"/>
      <c r="ZM75" s="16"/>
      <c r="ZN75" s="16"/>
      <c r="ZO75" s="16"/>
      <c r="ZP75" s="16"/>
      <c r="ZQ75" s="16"/>
      <c r="ZR75" s="16"/>
      <c r="ZS75" s="16"/>
      <c r="ZT75" s="16"/>
      <c r="ZU75" s="16"/>
      <c r="ZV75" s="16"/>
      <c r="ZW75" s="16"/>
      <c r="ZX75" s="16"/>
      <c r="ZY75" s="16"/>
      <c r="ZZ75" s="16"/>
      <c r="AAA75" s="16"/>
      <c r="AAB75" s="16"/>
      <c r="AAC75" s="16"/>
      <c r="AAD75" s="16"/>
      <c r="AAE75" s="16"/>
      <c r="AAF75" s="16"/>
      <c r="AAG75" s="16"/>
      <c r="AAH75" s="16"/>
      <c r="AAI75" s="16"/>
      <c r="AAJ75" s="16"/>
      <c r="AAK75" s="16"/>
      <c r="AAL75" s="16"/>
      <c r="AAM75" s="16"/>
      <c r="AAN75" s="16"/>
      <c r="AAO75" s="16"/>
      <c r="AAP75" s="16"/>
      <c r="AAQ75" s="16"/>
      <c r="AAR75" s="16"/>
      <c r="AAS75" s="16"/>
      <c r="AAT75" s="16"/>
      <c r="AAU75" s="16"/>
      <c r="AAV75" s="16"/>
      <c r="AAW75" s="16"/>
      <c r="AAX75" s="16"/>
      <c r="AAY75" s="16"/>
      <c r="AAZ75" s="16"/>
      <c r="ABA75" s="16"/>
      <c r="ABB75" s="16"/>
      <c r="ABC75" s="16"/>
      <c r="ABD75" s="16"/>
      <c r="ABE75" s="16"/>
      <c r="ABF75" s="16"/>
      <c r="ABG75" s="16"/>
      <c r="ABH75" s="16"/>
      <c r="ABI75" s="16"/>
      <c r="ABJ75" s="16"/>
      <c r="ABK75" s="16"/>
      <c r="ABL75" s="16"/>
      <c r="ABM75" s="16"/>
      <c r="ABN75" s="16"/>
      <c r="ABO75" s="16"/>
      <c r="ABP75" s="16"/>
      <c r="ABQ75" s="16"/>
      <c r="ABR75" s="16"/>
      <c r="ABS75" s="16"/>
      <c r="ABT75" s="16"/>
      <c r="ABU75" s="16"/>
      <c r="ABV75" s="16"/>
      <c r="ABW75" s="16"/>
      <c r="ABX75" s="16"/>
      <c r="ABY75" s="16"/>
      <c r="ABZ75" s="16"/>
      <c r="ACA75" s="16"/>
      <c r="ACB75" s="16"/>
      <c r="ACC75" s="16"/>
      <c r="ACD75" s="16"/>
      <c r="ACE75" s="16"/>
      <c r="ACF75" s="16"/>
      <c r="ACG75" s="16"/>
      <c r="ACH75" s="16"/>
      <c r="ACI75" s="16"/>
      <c r="ACJ75" s="16"/>
      <c r="ACK75" s="16"/>
      <c r="ACL75" s="16"/>
      <c r="ACM75" s="16"/>
      <c r="ACN75" s="16"/>
      <c r="ACO75" s="16"/>
      <c r="ACP75" s="16"/>
      <c r="ACQ75" s="16"/>
      <c r="ACR75" s="16"/>
      <c r="ACS75" s="16"/>
      <c r="ACT75" s="16"/>
      <c r="ACU75" s="16"/>
      <c r="ACV75" s="16"/>
      <c r="ACW75" s="16"/>
      <c r="ACX75" s="16"/>
      <c r="ACY75" s="16"/>
      <c r="ACZ75" s="16"/>
      <c r="ADA75" s="16"/>
      <c r="ADB75" s="16"/>
      <c r="ADC75" s="16"/>
      <c r="ADD75" s="16"/>
      <c r="ADE75" s="16"/>
      <c r="ADF75" s="16"/>
      <c r="ADG75" s="16"/>
      <c r="ADH75" s="16"/>
      <c r="ADI75" s="16"/>
      <c r="ADJ75" s="16"/>
      <c r="ADK75" s="16"/>
      <c r="ADL75" s="16"/>
      <c r="ADM75" s="16"/>
      <c r="ADN75" s="16"/>
      <c r="ADO75" s="16"/>
      <c r="ADP75" s="16"/>
      <c r="ADQ75" s="16"/>
      <c r="ADR75" s="16"/>
      <c r="ADS75" s="16"/>
      <c r="ADT75" s="16"/>
      <c r="ADU75" s="16"/>
      <c r="ADV75" s="16"/>
      <c r="ADW75" s="16"/>
      <c r="ADX75" s="16"/>
      <c r="ADY75" s="16"/>
      <c r="ADZ75" s="16"/>
      <c r="AEA75" s="16"/>
      <c r="AEB75" s="16"/>
      <c r="AEC75" s="16"/>
      <c r="AED75" s="16"/>
      <c r="AEE75" s="16"/>
      <c r="AEF75" s="16"/>
      <c r="AEG75" s="16"/>
      <c r="AEH75" s="16"/>
      <c r="AEI75" s="16"/>
      <c r="AEJ75" s="16"/>
      <c r="AEK75" s="16"/>
      <c r="AEL75" s="16"/>
      <c r="AEM75" s="16"/>
      <c r="AEN75" s="16"/>
      <c r="AEO75" s="16"/>
      <c r="AEP75" s="16"/>
      <c r="AEQ75" s="16"/>
      <c r="AER75" s="16"/>
      <c r="AES75" s="16"/>
      <c r="AET75" s="16"/>
      <c r="AEU75" s="16"/>
      <c r="AEV75" s="16"/>
      <c r="AEW75" s="16"/>
      <c r="AEX75" s="16"/>
      <c r="AEY75" s="16"/>
      <c r="AEZ75" s="16"/>
      <c r="AFA75" s="16"/>
      <c r="AFB75" s="16"/>
      <c r="AFC75" s="16"/>
      <c r="AFD75" s="16"/>
      <c r="AFE75" s="16"/>
      <c r="AFF75" s="16"/>
      <c r="AFG75" s="16"/>
      <c r="AFH75" s="16"/>
      <c r="AFI75" s="16"/>
      <c r="AFJ75" s="16"/>
      <c r="AFK75" s="16"/>
      <c r="AFL75" s="16"/>
      <c r="AFM75" s="16"/>
      <c r="AFN75" s="16"/>
      <c r="AFO75" s="16"/>
      <c r="AFP75" s="16"/>
      <c r="AFQ75" s="16"/>
      <c r="AFR75" s="16"/>
      <c r="AFS75" s="16"/>
      <c r="AFT75" s="16"/>
      <c r="AFU75" s="16"/>
      <c r="AFV75" s="16"/>
      <c r="AFW75" s="16"/>
      <c r="AFX75" s="16"/>
      <c r="AFY75" s="16"/>
      <c r="AFZ75" s="16"/>
      <c r="AGA75" s="16"/>
      <c r="AGB75" s="16"/>
      <c r="AGC75" s="16"/>
      <c r="AGD75" s="16"/>
      <c r="AGE75" s="16"/>
      <c r="AGF75" s="16"/>
      <c r="AGG75" s="16"/>
      <c r="AGH75" s="16"/>
      <c r="AGI75" s="16"/>
      <c r="AGJ75" s="16"/>
      <c r="AGK75" s="16"/>
      <c r="AGL75" s="16"/>
      <c r="AGM75" s="16"/>
      <c r="AGN75" s="16"/>
      <c r="AGO75" s="16"/>
      <c r="AGP75" s="16"/>
      <c r="AGQ75" s="16"/>
      <c r="AGR75" s="16"/>
      <c r="AGS75" s="16"/>
      <c r="AGT75" s="16"/>
      <c r="AGU75" s="16"/>
      <c r="AGV75" s="16"/>
      <c r="AGW75" s="16"/>
      <c r="AGX75" s="16"/>
      <c r="AGY75" s="16"/>
      <c r="AGZ75" s="16"/>
      <c r="AHA75" s="16"/>
      <c r="AHB75" s="16"/>
      <c r="AHC75" s="16"/>
      <c r="AHD75" s="16"/>
      <c r="AHE75" s="16"/>
      <c r="AHF75" s="16"/>
      <c r="AHG75" s="16"/>
      <c r="AHH75" s="16"/>
      <c r="AHI75" s="16"/>
      <c r="AHJ75" s="16"/>
      <c r="AHK75" s="16"/>
      <c r="AHL75" s="16"/>
      <c r="AHM75" s="16"/>
      <c r="AHN75" s="16"/>
      <c r="AHO75" s="16"/>
      <c r="AHP75" s="16"/>
      <c r="AHQ75" s="16"/>
      <c r="AHR75" s="16"/>
      <c r="AHS75" s="16"/>
      <c r="AHT75" s="16"/>
      <c r="AHU75" s="16"/>
      <c r="AHV75" s="16"/>
      <c r="AHW75" s="16"/>
      <c r="AHX75" s="16"/>
      <c r="AHY75" s="16"/>
      <c r="AHZ75" s="16"/>
      <c r="AIA75" s="16"/>
      <c r="AIB75" s="16"/>
      <c r="AIC75" s="16"/>
      <c r="AID75" s="16"/>
      <c r="AIE75" s="16"/>
      <c r="AIF75" s="16"/>
      <c r="AIG75" s="16"/>
      <c r="AIH75" s="16"/>
      <c r="AII75" s="16"/>
      <c r="AIJ75" s="16"/>
      <c r="AIK75" s="16"/>
      <c r="AIL75" s="16"/>
      <c r="AIM75" s="16"/>
      <c r="AIN75" s="16"/>
      <c r="AIO75" s="16"/>
      <c r="AIP75" s="16"/>
      <c r="AIQ75" s="16"/>
      <c r="AIR75" s="16"/>
      <c r="AIS75" s="16"/>
      <c r="AIT75" s="16"/>
      <c r="AIU75" s="16"/>
      <c r="AIV75" s="16"/>
      <c r="AIW75" s="16"/>
      <c r="AIX75" s="16"/>
      <c r="AIY75" s="16"/>
      <c r="AIZ75" s="16"/>
      <c r="AJA75" s="16"/>
      <c r="AJB75" s="16"/>
      <c r="AJC75" s="16"/>
      <c r="AJD75" s="16"/>
      <c r="AJE75" s="16"/>
      <c r="AJF75" s="16"/>
      <c r="AJG75" s="16"/>
      <c r="AJH75" s="16"/>
      <c r="AJI75" s="16"/>
      <c r="AJJ75" s="16"/>
      <c r="AJK75" s="16"/>
      <c r="AJL75" s="16"/>
      <c r="AJM75" s="16"/>
      <c r="AJN75" s="16"/>
      <c r="AJO75" s="16"/>
      <c r="AJP75" s="16"/>
      <c r="AJQ75" s="16"/>
      <c r="AJR75" s="16"/>
      <c r="AJS75" s="16"/>
      <c r="AJT75" s="16"/>
      <c r="AJU75" s="16"/>
      <c r="AJV75" s="16"/>
      <c r="AJW75" s="16"/>
      <c r="AJX75" s="16"/>
      <c r="AJY75" s="16"/>
      <c r="AJZ75" s="16"/>
      <c r="AKA75" s="16"/>
      <c r="AKB75" s="16"/>
      <c r="AKC75" s="16"/>
      <c r="AKD75" s="16"/>
      <c r="AKE75" s="16"/>
      <c r="AKF75" s="16"/>
      <c r="AKG75" s="16"/>
      <c r="AKH75" s="16"/>
      <c r="AKI75" s="16"/>
      <c r="AKJ75" s="16"/>
      <c r="AKK75" s="16"/>
      <c r="AKL75" s="16"/>
      <c r="AKM75" s="16"/>
      <c r="AKN75" s="16"/>
      <c r="AKO75" s="16"/>
      <c r="AKP75" s="16"/>
      <c r="AKQ75" s="16"/>
      <c r="AKR75" s="16"/>
      <c r="AKS75" s="16"/>
      <c r="AKT75" s="16"/>
      <c r="AKU75" s="16"/>
      <c r="AKV75" s="16"/>
      <c r="AKW75" s="16"/>
      <c r="AKX75" s="16"/>
      <c r="AKY75" s="16"/>
      <c r="AKZ75" s="16"/>
      <c r="ALA75" s="16"/>
      <c r="ALB75" s="16"/>
      <c r="ALC75" s="16"/>
      <c r="ALD75" s="16"/>
      <c r="ALE75" s="16"/>
      <c r="ALF75" s="16"/>
      <c r="ALG75" s="16"/>
      <c r="ALH75" s="16"/>
      <c r="ALI75" s="16"/>
      <c r="ALJ75" s="16"/>
      <c r="ALK75" s="16"/>
      <c r="ALL75" s="16"/>
      <c r="ALM75" s="16"/>
      <c r="ALN75" s="16"/>
      <c r="ALO75" s="16"/>
      <c r="ALP75" s="16"/>
      <c r="ALQ75" s="16"/>
      <c r="ALR75" s="16"/>
      <c r="ALS75" s="16"/>
      <c r="ALT75" s="16"/>
      <c r="ALU75" s="16"/>
      <c r="ALV75" s="16"/>
      <c r="ALW75" s="16"/>
      <c r="ALX75" s="16"/>
      <c r="ALY75" s="16"/>
      <c r="ALZ75" s="16"/>
      <c r="AMA75" s="16"/>
      <c r="AMB75" s="16"/>
      <c r="AMC75" s="16"/>
      <c r="AMD75" s="16"/>
      <c r="AME75" s="16"/>
      <c r="AMF75" s="16"/>
      <c r="AMG75" s="16"/>
      <c r="AMH75" s="16"/>
      <c r="AMI75" s="16"/>
      <c r="AMJ75" s="16"/>
      <c r="AMK75" s="16"/>
      <c r="AML75" s="16"/>
      <c r="AMM75" s="16"/>
      <c r="AMN75" s="16"/>
      <c r="AMO75" s="16"/>
      <c r="AMP75" s="16"/>
      <c r="AMQ75" s="16"/>
      <c r="AMR75" s="16"/>
      <c r="AMS75" s="16"/>
      <c r="AMT75" s="16"/>
      <c r="AMU75" s="16"/>
      <c r="AMV75" s="16"/>
      <c r="AMW75" s="16"/>
      <c r="AMX75" s="16"/>
      <c r="AMY75" s="16"/>
      <c r="AMZ75" s="16"/>
      <c r="ANA75" s="16"/>
      <c r="ANB75" s="16"/>
      <c r="ANC75" s="16"/>
      <c r="AND75" s="16"/>
      <c r="ANE75" s="16"/>
      <c r="ANF75" s="16"/>
      <c r="ANG75" s="16"/>
      <c r="ANH75" s="16"/>
      <c r="ANI75" s="16"/>
      <c r="ANJ75" s="16"/>
      <c r="ANK75" s="16"/>
      <c r="ANL75" s="16"/>
      <c r="ANM75" s="16"/>
      <c r="ANN75" s="16"/>
      <c r="ANO75" s="16"/>
      <c r="ANP75" s="16"/>
      <c r="ANQ75" s="16"/>
      <c r="ANR75" s="16"/>
      <c r="ANS75" s="16"/>
      <c r="ANT75" s="16"/>
      <c r="ANU75" s="16"/>
      <c r="ANV75" s="16"/>
      <c r="ANW75" s="16"/>
      <c r="ANX75" s="16"/>
      <c r="ANY75" s="16"/>
      <c r="ANZ75" s="16"/>
      <c r="AOA75" s="16"/>
      <c r="AOB75" s="16"/>
      <c r="AOC75" s="16"/>
      <c r="AOD75" s="16"/>
      <c r="AOE75" s="16"/>
      <c r="AOF75" s="16"/>
      <c r="AOG75" s="16"/>
      <c r="AOH75" s="16"/>
      <c r="AOI75" s="16"/>
      <c r="AOJ75" s="16"/>
      <c r="AOK75" s="16"/>
      <c r="AOL75" s="16"/>
      <c r="AOM75" s="16"/>
      <c r="AON75" s="16"/>
      <c r="AOO75" s="16"/>
      <c r="AOP75" s="16"/>
      <c r="AOQ75" s="16"/>
      <c r="AOR75" s="16"/>
      <c r="AOS75" s="16"/>
      <c r="AOT75" s="16"/>
      <c r="AOU75" s="16"/>
      <c r="AOV75" s="16"/>
      <c r="AOW75" s="16"/>
      <c r="AOX75" s="16"/>
      <c r="AOY75" s="16"/>
      <c r="AOZ75" s="16"/>
      <c r="APA75" s="16"/>
      <c r="APB75" s="16"/>
      <c r="APC75" s="16"/>
      <c r="APD75" s="16"/>
      <c r="APE75" s="16"/>
      <c r="APF75" s="16"/>
      <c r="APG75" s="16"/>
      <c r="APH75" s="16"/>
      <c r="API75" s="16"/>
      <c r="APJ75" s="16"/>
      <c r="APK75" s="16"/>
      <c r="APL75" s="16"/>
      <c r="APM75" s="16"/>
      <c r="APN75" s="16"/>
      <c r="APO75" s="16"/>
      <c r="APP75" s="16"/>
      <c r="APQ75" s="16"/>
      <c r="APR75" s="16"/>
      <c r="APS75" s="16"/>
      <c r="APT75" s="16"/>
      <c r="APU75" s="16"/>
      <c r="APV75" s="16"/>
      <c r="APW75" s="16"/>
      <c r="APX75" s="16"/>
      <c r="APY75" s="16"/>
      <c r="APZ75" s="16"/>
      <c r="AQA75" s="16"/>
      <c r="AQB75" s="16"/>
      <c r="AQC75" s="16"/>
      <c r="AQD75" s="16"/>
      <c r="AQE75" s="16"/>
      <c r="AQF75" s="16"/>
      <c r="AQG75" s="16"/>
      <c r="AQH75" s="16"/>
      <c r="AQI75" s="16"/>
      <c r="AQJ75" s="16"/>
      <c r="AQK75" s="16"/>
      <c r="AQL75" s="16"/>
      <c r="AQM75" s="16"/>
      <c r="AQN75" s="16"/>
      <c r="AQO75" s="16"/>
      <c r="AQP75" s="16"/>
      <c r="AQQ75" s="16"/>
      <c r="AQR75" s="16"/>
      <c r="AQS75" s="16"/>
      <c r="AQT75" s="16"/>
      <c r="AQU75" s="16"/>
      <c r="AQV75" s="16"/>
      <c r="AQW75" s="16"/>
      <c r="AQX75" s="16"/>
      <c r="AQY75" s="16"/>
      <c r="AQZ75" s="16"/>
      <c r="ARA75" s="16"/>
      <c r="ARB75" s="16"/>
      <c r="ARC75" s="16"/>
      <c r="ARD75" s="16"/>
      <c r="ARE75" s="16"/>
      <c r="ARF75" s="16"/>
      <c r="ARG75" s="16"/>
      <c r="ARH75" s="16"/>
      <c r="ARI75" s="16"/>
      <c r="ARJ75" s="16"/>
      <c r="ARK75" s="16"/>
      <c r="ARL75" s="16"/>
      <c r="ARM75" s="16"/>
      <c r="ARN75" s="16"/>
      <c r="ARO75" s="16"/>
      <c r="ARP75" s="16"/>
      <c r="ARQ75" s="16"/>
      <c r="ARR75" s="16"/>
      <c r="ARS75" s="16"/>
      <c r="ART75" s="16"/>
      <c r="ARU75" s="16"/>
      <c r="ARV75" s="16"/>
      <c r="ARW75" s="16"/>
      <c r="ARX75" s="16"/>
      <c r="ARY75" s="16"/>
      <c r="ARZ75" s="16"/>
      <c r="ASA75" s="16"/>
      <c r="ASB75" s="16"/>
      <c r="ASC75" s="16"/>
      <c r="ASD75" s="16"/>
      <c r="ASE75" s="16"/>
      <c r="ASF75" s="16"/>
      <c r="ASG75" s="16"/>
      <c r="ASH75" s="16"/>
      <c r="ASI75" s="16"/>
      <c r="ASJ75" s="16"/>
      <c r="ASK75" s="16"/>
      <c r="ASL75" s="16"/>
      <c r="ASM75" s="16"/>
      <c r="ASN75" s="16"/>
      <c r="ASO75" s="16"/>
      <c r="ASP75" s="16"/>
      <c r="ASQ75" s="16"/>
      <c r="ASR75" s="16"/>
      <c r="ASS75" s="16"/>
      <c r="AST75" s="16"/>
      <c r="ASU75" s="16"/>
      <c r="ASV75" s="16"/>
      <c r="ASW75" s="16"/>
      <c r="ASX75" s="16"/>
      <c r="ASY75" s="16"/>
      <c r="ASZ75" s="16"/>
      <c r="ATA75" s="16"/>
      <c r="ATB75" s="16"/>
      <c r="ATC75" s="16"/>
      <c r="ATD75" s="16"/>
      <c r="ATE75" s="16"/>
      <c r="ATF75" s="16"/>
      <c r="ATG75" s="16"/>
      <c r="ATH75" s="16"/>
      <c r="ATI75" s="16"/>
      <c r="ATJ75" s="16"/>
      <c r="ATK75" s="16"/>
      <c r="ATL75" s="16"/>
      <c r="ATM75" s="16"/>
      <c r="ATN75" s="16"/>
      <c r="ATO75" s="16"/>
      <c r="ATP75" s="16"/>
      <c r="ATQ75" s="16"/>
      <c r="ATR75" s="16"/>
      <c r="ATS75" s="16"/>
      <c r="ATT75" s="16"/>
      <c r="ATU75" s="16"/>
      <c r="ATV75" s="16"/>
      <c r="ATW75" s="16"/>
      <c r="ATX75" s="16"/>
      <c r="ATY75" s="16"/>
      <c r="ATZ75" s="16"/>
      <c r="AUA75" s="16"/>
      <c r="AUB75" s="16"/>
      <c r="AUC75" s="16"/>
      <c r="AUD75" s="16"/>
      <c r="AUE75" s="16"/>
      <c r="AUF75" s="16"/>
      <c r="AUG75" s="16"/>
      <c r="AUH75" s="16"/>
      <c r="AUI75" s="16"/>
      <c r="AUJ75" s="16"/>
      <c r="AUK75" s="16"/>
      <c r="AUL75" s="16"/>
      <c r="AUM75" s="16"/>
      <c r="AUN75" s="16"/>
      <c r="AUO75" s="16"/>
      <c r="AUP75" s="16"/>
      <c r="AUQ75" s="16"/>
      <c r="AUR75" s="16"/>
      <c r="AUS75" s="16"/>
      <c r="AUT75" s="16"/>
      <c r="AUU75" s="16"/>
      <c r="AUV75" s="16"/>
      <c r="AUW75" s="16"/>
      <c r="AUX75" s="16"/>
      <c r="AUY75" s="16"/>
      <c r="AUZ75" s="16"/>
      <c r="AVA75" s="16"/>
      <c r="AVB75" s="16"/>
      <c r="AVC75" s="16"/>
      <c r="AVD75" s="16"/>
      <c r="AVE75" s="16"/>
      <c r="AVF75" s="16"/>
      <c r="AVG75" s="16"/>
      <c r="AVH75" s="16"/>
      <c r="AVI75" s="16"/>
      <c r="AVJ75" s="16"/>
      <c r="AVK75" s="16"/>
      <c r="AVL75" s="16"/>
      <c r="AVM75" s="16"/>
      <c r="AVN75" s="16"/>
      <c r="AVO75" s="16"/>
      <c r="AVP75" s="16"/>
      <c r="AVQ75" s="16"/>
      <c r="AVR75" s="16"/>
      <c r="AVS75" s="16"/>
      <c r="AVT75" s="16"/>
      <c r="AVU75" s="16"/>
      <c r="AVV75" s="16"/>
      <c r="AVW75" s="16"/>
      <c r="AVX75" s="16"/>
      <c r="AVY75" s="16"/>
      <c r="AVZ75" s="16"/>
      <c r="AWA75" s="16"/>
      <c r="AWB75" s="16"/>
      <c r="AWC75" s="16"/>
      <c r="AWD75" s="16"/>
      <c r="AWE75" s="16"/>
      <c r="AWF75" s="16"/>
      <c r="AWG75" s="16"/>
      <c r="AWH75" s="16"/>
      <c r="AWI75" s="16"/>
      <c r="AWJ75" s="16"/>
      <c r="AWK75" s="16"/>
      <c r="AWL75" s="16"/>
      <c r="AWM75" s="16"/>
      <c r="AWN75" s="16"/>
      <c r="AWO75" s="16"/>
      <c r="AWP75" s="16"/>
      <c r="AWQ75" s="16"/>
      <c r="AWR75" s="16"/>
      <c r="AWS75" s="16"/>
      <c r="AWT75" s="16"/>
      <c r="AWU75" s="16"/>
      <c r="AWV75" s="16"/>
      <c r="AWW75" s="16"/>
      <c r="AWX75" s="16"/>
      <c r="AWY75" s="16"/>
      <c r="AWZ75" s="16"/>
      <c r="AXA75" s="16"/>
      <c r="AXB75" s="16"/>
      <c r="AXC75" s="16"/>
      <c r="AXD75" s="16"/>
      <c r="AXE75" s="16"/>
      <c r="AXF75" s="16"/>
      <c r="AXG75" s="16"/>
      <c r="AXH75" s="16"/>
      <c r="AXI75" s="16"/>
      <c r="AXJ75" s="16"/>
      <c r="AXK75" s="16"/>
      <c r="AXL75" s="16"/>
      <c r="AXM75" s="16"/>
      <c r="AXN75" s="16"/>
      <c r="AXO75" s="16"/>
      <c r="AXP75" s="16"/>
      <c r="AXQ75" s="16"/>
      <c r="AXR75" s="16"/>
      <c r="AXS75" s="16"/>
      <c r="AXT75" s="16"/>
      <c r="AXU75" s="16"/>
      <c r="AXV75" s="16"/>
      <c r="AXW75" s="16"/>
      <c r="AXX75" s="16"/>
      <c r="AXY75" s="16"/>
      <c r="AXZ75" s="16"/>
      <c r="AYA75" s="16"/>
      <c r="AYB75" s="16"/>
      <c r="AYC75" s="16"/>
      <c r="AYD75" s="16"/>
      <c r="AYE75" s="16"/>
      <c r="AYF75" s="16"/>
      <c r="AYG75" s="16"/>
      <c r="AYH75" s="16"/>
      <c r="AYI75" s="16"/>
      <c r="AYJ75" s="16"/>
      <c r="AYK75" s="16"/>
      <c r="AYL75" s="16"/>
      <c r="AYM75" s="16"/>
      <c r="AYN75" s="16"/>
      <c r="AYO75" s="16"/>
      <c r="AYP75" s="16"/>
      <c r="AYQ75" s="16"/>
      <c r="AYR75" s="16"/>
      <c r="AYS75" s="16"/>
      <c r="AYT75" s="16"/>
      <c r="AYU75" s="16"/>
      <c r="AYV75" s="16"/>
      <c r="AYW75" s="16"/>
      <c r="AYX75" s="16"/>
      <c r="AYY75" s="16"/>
      <c r="AYZ75" s="16"/>
      <c r="AZA75" s="16"/>
      <c r="AZB75" s="16"/>
      <c r="AZC75" s="16"/>
      <c r="AZD75" s="16"/>
      <c r="AZE75" s="16"/>
      <c r="AZF75" s="16"/>
      <c r="AZG75" s="16"/>
      <c r="AZH75" s="16"/>
      <c r="AZI75" s="16"/>
      <c r="AZJ75" s="16"/>
      <c r="AZK75" s="16"/>
      <c r="AZL75" s="16"/>
      <c r="AZM75" s="16"/>
      <c r="AZN75" s="16"/>
      <c r="AZO75" s="16"/>
      <c r="AZP75" s="16"/>
      <c r="AZQ75" s="16"/>
      <c r="AZR75" s="16"/>
      <c r="AZS75" s="16"/>
      <c r="AZT75" s="16"/>
      <c r="AZU75" s="16"/>
      <c r="AZV75" s="16"/>
      <c r="AZW75" s="16"/>
      <c r="AZX75" s="16"/>
      <c r="AZY75" s="16"/>
      <c r="AZZ75" s="16"/>
      <c r="BAA75" s="16"/>
      <c r="BAB75" s="16"/>
      <c r="BAC75" s="16"/>
      <c r="BAD75" s="16"/>
      <c r="BAE75" s="16"/>
      <c r="BAF75" s="16"/>
      <c r="BAG75" s="16"/>
      <c r="BAH75" s="16"/>
      <c r="BAI75" s="16"/>
      <c r="BAJ75" s="16"/>
      <c r="BAK75" s="16"/>
      <c r="BAL75" s="16"/>
      <c r="BAM75" s="16"/>
      <c r="BAN75" s="16"/>
      <c r="BAO75" s="16"/>
      <c r="BAP75" s="16"/>
      <c r="BAQ75" s="16"/>
      <c r="BAR75" s="16"/>
      <c r="BAS75" s="16"/>
      <c r="BAT75" s="16"/>
      <c r="BAU75" s="16"/>
      <c r="BAV75" s="16"/>
      <c r="BAW75" s="16"/>
      <c r="BAX75" s="16"/>
      <c r="BAY75" s="16"/>
      <c r="BAZ75" s="16"/>
      <c r="BBA75" s="16"/>
      <c r="BBB75" s="16"/>
      <c r="BBC75" s="16"/>
      <c r="BBD75" s="16"/>
      <c r="BBE75" s="16"/>
      <c r="BBF75" s="16"/>
      <c r="BBG75" s="16"/>
      <c r="BBH75" s="16"/>
      <c r="BBI75" s="16"/>
      <c r="BBJ75" s="16"/>
      <c r="BBK75" s="16"/>
      <c r="BBL75" s="16"/>
      <c r="BBM75" s="16"/>
      <c r="BBN75" s="16"/>
      <c r="BBO75" s="16"/>
      <c r="BBP75" s="16"/>
      <c r="BBQ75" s="16"/>
      <c r="BBR75" s="16"/>
      <c r="BBS75" s="16"/>
      <c r="BBT75" s="16"/>
      <c r="BBU75" s="16"/>
      <c r="BBV75" s="16"/>
      <c r="BBW75" s="16"/>
      <c r="BBX75" s="16"/>
      <c r="BBY75" s="16"/>
      <c r="BBZ75" s="16"/>
      <c r="BCA75" s="16"/>
      <c r="BCB75" s="16"/>
      <c r="BCC75" s="16"/>
      <c r="BCD75" s="16"/>
      <c r="BCE75" s="16"/>
      <c r="BCF75" s="16"/>
      <c r="BCG75" s="16"/>
      <c r="BCH75" s="16"/>
      <c r="BCI75" s="16"/>
      <c r="BCJ75" s="16"/>
      <c r="BCK75" s="16"/>
      <c r="BCL75" s="16"/>
      <c r="BCM75" s="16"/>
      <c r="BCN75" s="16"/>
      <c r="BCO75" s="16"/>
      <c r="BCP75" s="16"/>
      <c r="BCQ75" s="16"/>
      <c r="BCR75" s="16"/>
      <c r="BCS75" s="16"/>
      <c r="BCT75" s="16"/>
      <c r="BCU75" s="16"/>
      <c r="BCV75" s="16"/>
      <c r="BCW75" s="16"/>
      <c r="BCX75" s="16"/>
      <c r="BCY75" s="16"/>
      <c r="BCZ75" s="16"/>
      <c r="BDA75" s="16"/>
      <c r="BDB75" s="16"/>
      <c r="BDC75" s="16"/>
      <c r="BDD75" s="16"/>
      <c r="BDE75" s="16"/>
      <c r="BDF75" s="16"/>
      <c r="BDG75" s="16"/>
      <c r="BDH75" s="16"/>
      <c r="BDI75" s="16"/>
      <c r="BDJ75" s="16"/>
      <c r="BDK75" s="16"/>
      <c r="BDL75" s="16"/>
      <c r="BDM75" s="16"/>
      <c r="BDN75" s="16"/>
      <c r="BDO75" s="16"/>
      <c r="BDP75" s="16"/>
      <c r="BDQ75" s="16"/>
      <c r="BDR75" s="16"/>
      <c r="BDS75" s="16"/>
      <c r="BDT75" s="16"/>
      <c r="BDU75" s="16"/>
      <c r="BDV75" s="16"/>
      <c r="BDW75" s="16"/>
      <c r="BDX75" s="16"/>
      <c r="BDY75" s="16"/>
      <c r="BDZ75" s="16"/>
      <c r="BEA75" s="16"/>
      <c r="BEB75" s="16"/>
      <c r="BEC75" s="16"/>
      <c r="BED75" s="16"/>
      <c r="BEE75" s="16"/>
      <c r="BEF75" s="16"/>
      <c r="BEG75" s="16"/>
      <c r="BEH75" s="16"/>
      <c r="BEI75" s="16"/>
      <c r="BEJ75" s="16"/>
      <c r="BEK75" s="16"/>
      <c r="BEL75" s="16"/>
      <c r="BEM75" s="16"/>
      <c r="BEN75" s="16"/>
      <c r="BEO75" s="16"/>
      <c r="BEP75" s="16"/>
      <c r="BEQ75" s="16"/>
      <c r="BER75" s="16"/>
      <c r="BES75" s="16"/>
      <c r="BET75" s="16"/>
      <c r="BEU75" s="16"/>
      <c r="BEV75" s="16"/>
      <c r="BEW75" s="16"/>
      <c r="BEX75" s="16"/>
      <c r="BEY75" s="16"/>
      <c r="BEZ75" s="16"/>
      <c r="BFA75" s="16"/>
      <c r="BFB75" s="16"/>
      <c r="BFC75" s="16"/>
      <c r="BFD75" s="16"/>
      <c r="BFE75" s="16"/>
      <c r="BFF75" s="16"/>
      <c r="BFG75" s="16"/>
      <c r="BFH75" s="16"/>
      <c r="BFI75" s="16"/>
      <c r="BFJ75" s="16"/>
      <c r="BFK75" s="16"/>
      <c r="BFL75" s="16"/>
      <c r="BFM75" s="16"/>
      <c r="BFN75" s="16"/>
      <c r="BFO75" s="16"/>
      <c r="BFP75" s="16"/>
      <c r="BFQ75" s="16"/>
      <c r="BFR75" s="16"/>
      <c r="BFS75" s="16"/>
      <c r="BFT75" s="16"/>
      <c r="BFU75" s="16"/>
      <c r="BFV75" s="16"/>
      <c r="BFW75" s="16"/>
      <c r="BFX75" s="16"/>
      <c r="BFY75" s="16"/>
      <c r="BFZ75" s="16"/>
      <c r="BGA75" s="16"/>
      <c r="BGB75" s="16"/>
      <c r="BGC75" s="16"/>
      <c r="BGD75" s="16"/>
      <c r="BGE75" s="16"/>
      <c r="BGF75" s="16"/>
      <c r="BGG75" s="16"/>
      <c r="BGH75" s="16"/>
      <c r="BGI75" s="16"/>
      <c r="BGJ75" s="16"/>
      <c r="BGK75" s="16"/>
      <c r="BGL75" s="16"/>
      <c r="BGM75" s="16"/>
      <c r="BGN75" s="16"/>
      <c r="BGO75" s="16"/>
      <c r="BGP75" s="16"/>
      <c r="BGQ75" s="16"/>
      <c r="BGR75" s="16"/>
      <c r="BGS75" s="16"/>
      <c r="BGT75" s="16"/>
      <c r="BGU75" s="16"/>
      <c r="BGV75" s="16"/>
      <c r="BGW75" s="16"/>
      <c r="BGX75" s="16"/>
      <c r="BGY75" s="16"/>
      <c r="BGZ75" s="16"/>
      <c r="BHA75" s="16"/>
      <c r="BHB75" s="16"/>
      <c r="BHC75" s="16"/>
      <c r="BHD75" s="16"/>
      <c r="BHE75" s="16"/>
      <c r="BHF75" s="16"/>
      <c r="BHG75" s="16"/>
      <c r="BHH75" s="16"/>
      <c r="BHI75" s="16"/>
      <c r="BHJ75" s="16"/>
      <c r="BHK75" s="16"/>
      <c r="BHL75" s="16"/>
      <c r="BHM75" s="16"/>
      <c r="BHN75" s="16"/>
      <c r="BHO75" s="16"/>
      <c r="BHP75" s="16"/>
      <c r="BHQ75" s="16"/>
      <c r="BHR75" s="16"/>
      <c r="BHS75" s="16"/>
      <c r="BHT75" s="16"/>
      <c r="BHU75" s="16"/>
      <c r="BHV75" s="16"/>
      <c r="BHW75" s="16"/>
      <c r="BHX75" s="16"/>
      <c r="BHY75" s="16"/>
      <c r="BHZ75" s="16"/>
      <c r="BIA75" s="16"/>
      <c r="BIB75" s="16"/>
      <c r="BIC75" s="16"/>
      <c r="BID75" s="16"/>
      <c r="BIE75" s="16"/>
      <c r="BIF75" s="16"/>
      <c r="BIG75" s="16"/>
      <c r="BIH75" s="16"/>
      <c r="BII75" s="16"/>
      <c r="BIJ75" s="16"/>
      <c r="BIK75" s="16"/>
      <c r="BIL75" s="16"/>
      <c r="BIM75" s="16"/>
      <c r="BIN75" s="16"/>
      <c r="BIO75" s="16"/>
      <c r="BIP75" s="16"/>
      <c r="BIQ75" s="16"/>
      <c r="BIR75" s="16"/>
      <c r="BIS75" s="16"/>
      <c r="BIT75" s="16"/>
      <c r="BIU75" s="16"/>
      <c r="BIV75" s="16"/>
      <c r="BIW75" s="16"/>
      <c r="BIX75" s="16"/>
      <c r="BIY75" s="16"/>
      <c r="BIZ75" s="16"/>
      <c r="BJA75" s="16"/>
      <c r="BJB75" s="16"/>
      <c r="BJC75" s="16"/>
      <c r="BJD75" s="16"/>
      <c r="BJE75" s="16"/>
      <c r="BJF75" s="16"/>
      <c r="BJG75" s="16"/>
      <c r="BJH75" s="16"/>
      <c r="BJI75" s="16"/>
      <c r="BJJ75" s="16"/>
      <c r="BJK75" s="16"/>
      <c r="BJL75" s="16"/>
      <c r="BJM75" s="16"/>
      <c r="BJN75" s="16"/>
      <c r="BJO75" s="16"/>
      <c r="BJP75" s="16"/>
      <c r="BJQ75" s="16"/>
      <c r="BJR75" s="16"/>
      <c r="BJS75" s="16"/>
      <c r="BJT75" s="16"/>
      <c r="BJU75" s="16"/>
      <c r="BJV75" s="16"/>
      <c r="BJW75" s="16"/>
      <c r="BJX75" s="16"/>
      <c r="BJY75" s="16"/>
      <c r="BJZ75" s="16"/>
      <c r="BKA75" s="16"/>
      <c r="BKB75" s="16"/>
      <c r="BKC75" s="16"/>
      <c r="BKD75" s="16"/>
      <c r="BKE75" s="16"/>
      <c r="BKF75" s="16"/>
      <c r="BKG75" s="16"/>
      <c r="BKH75" s="16"/>
      <c r="BKI75" s="16"/>
      <c r="BKJ75" s="16"/>
      <c r="BKK75" s="16"/>
      <c r="BKL75" s="16"/>
      <c r="BKM75" s="16"/>
      <c r="BKN75" s="16"/>
      <c r="BKO75" s="16"/>
      <c r="BKP75" s="16"/>
      <c r="BKQ75" s="16"/>
      <c r="BKR75" s="16"/>
      <c r="BKS75" s="16"/>
      <c r="BKT75" s="16"/>
      <c r="BKU75" s="16"/>
      <c r="BKV75" s="16"/>
      <c r="BKW75" s="16"/>
      <c r="BKX75" s="16"/>
      <c r="BKY75" s="16"/>
      <c r="BKZ75" s="16"/>
      <c r="BLA75" s="16"/>
      <c r="BLB75" s="16"/>
      <c r="BLC75" s="16"/>
      <c r="BLD75" s="16"/>
      <c r="BLE75" s="16"/>
      <c r="BLF75" s="16"/>
      <c r="BLG75" s="16"/>
      <c r="BLH75" s="16"/>
      <c r="BLI75" s="16"/>
      <c r="BLJ75" s="16"/>
      <c r="BLK75" s="16"/>
      <c r="BLL75" s="16"/>
      <c r="BLM75" s="16"/>
      <c r="BLN75" s="16"/>
      <c r="BLO75" s="16"/>
      <c r="BLP75" s="16"/>
      <c r="BLQ75" s="16"/>
      <c r="BLR75" s="16"/>
      <c r="BLS75" s="16"/>
      <c r="BLT75" s="16"/>
      <c r="BLU75" s="16"/>
      <c r="BLV75" s="16"/>
      <c r="BLW75" s="16"/>
      <c r="BLX75" s="16"/>
      <c r="BLY75" s="16"/>
      <c r="BLZ75" s="16"/>
      <c r="BMA75" s="16"/>
      <c r="BMB75" s="16"/>
      <c r="BMC75" s="16"/>
      <c r="BMD75" s="16"/>
      <c r="BME75" s="16"/>
      <c r="BMF75" s="16"/>
      <c r="BMG75" s="16"/>
      <c r="BMH75" s="16"/>
      <c r="BMI75" s="16"/>
      <c r="BMJ75" s="16"/>
      <c r="BMK75" s="16"/>
      <c r="BML75" s="16"/>
      <c r="BMM75" s="16"/>
      <c r="BMN75" s="16"/>
      <c r="BMO75" s="16"/>
      <c r="BMP75" s="16"/>
      <c r="BMQ75" s="16"/>
      <c r="BMR75" s="16"/>
      <c r="BMS75" s="16"/>
      <c r="BMT75" s="16"/>
      <c r="BMU75" s="16"/>
      <c r="BMV75" s="16"/>
      <c r="BMW75" s="16"/>
      <c r="BMX75" s="16"/>
      <c r="BMY75" s="16"/>
      <c r="BMZ75" s="16"/>
      <c r="BNA75" s="16"/>
      <c r="BNB75" s="16"/>
      <c r="BNC75" s="16"/>
      <c r="BND75" s="16"/>
      <c r="BNE75" s="16"/>
      <c r="BNF75" s="16"/>
      <c r="BNG75" s="16"/>
      <c r="BNH75" s="16"/>
      <c r="BNI75" s="16"/>
      <c r="BNJ75" s="16"/>
      <c r="BNK75" s="16"/>
      <c r="BNL75" s="16"/>
      <c r="BNM75" s="16"/>
      <c r="BNN75" s="16"/>
      <c r="BNO75" s="16"/>
      <c r="BNP75" s="16"/>
      <c r="BNQ75" s="16"/>
      <c r="BNR75" s="16"/>
      <c r="BNS75" s="16"/>
      <c r="BNT75" s="16"/>
      <c r="BNU75" s="16"/>
      <c r="BNV75" s="16"/>
      <c r="BNW75" s="16"/>
      <c r="BNX75" s="16"/>
      <c r="BNY75" s="16"/>
      <c r="BNZ75" s="16"/>
      <c r="BOA75" s="16"/>
      <c r="BOB75" s="16"/>
      <c r="BOC75" s="16"/>
      <c r="BOD75" s="16"/>
      <c r="BOE75" s="16"/>
      <c r="BOF75" s="16"/>
      <c r="BOG75" s="16"/>
      <c r="BOH75" s="16"/>
      <c r="BOI75" s="16"/>
      <c r="BOJ75" s="16"/>
      <c r="BOK75" s="16"/>
      <c r="BOL75" s="16"/>
      <c r="BOM75" s="16"/>
      <c r="BON75" s="16"/>
      <c r="BOO75" s="16"/>
      <c r="BOP75" s="16"/>
      <c r="BOQ75" s="16"/>
      <c r="BOR75" s="16"/>
      <c r="BOS75" s="16"/>
      <c r="BOT75" s="16"/>
      <c r="BOU75" s="16"/>
      <c r="BOV75" s="16"/>
      <c r="BOW75" s="16"/>
      <c r="BOX75" s="16"/>
      <c r="BOY75" s="16"/>
      <c r="BOZ75" s="16"/>
      <c r="BPA75" s="16"/>
      <c r="BPB75" s="16"/>
      <c r="BPC75" s="16"/>
      <c r="BPD75" s="16"/>
      <c r="BPE75" s="16"/>
      <c r="BPF75" s="16"/>
      <c r="BPG75" s="16"/>
      <c r="BPH75" s="16"/>
      <c r="BPI75" s="16"/>
      <c r="BPJ75" s="16"/>
      <c r="BPK75" s="16"/>
      <c r="BPL75" s="16"/>
      <c r="BPM75" s="16"/>
      <c r="BPN75" s="16"/>
      <c r="BPO75" s="16"/>
      <c r="BPP75" s="16"/>
      <c r="BPQ75" s="16"/>
      <c r="BPR75" s="16"/>
      <c r="BPS75" s="16"/>
      <c r="BPT75" s="16"/>
      <c r="BPU75" s="16"/>
      <c r="BPV75" s="16"/>
      <c r="BPW75" s="16"/>
      <c r="BPX75" s="16"/>
      <c r="BPY75" s="16"/>
      <c r="BPZ75" s="16"/>
      <c r="BQA75" s="16"/>
      <c r="BQB75" s="16"/>
      <c r="BQC75" s="16"/>
      <c r="BQD75" s="16"/>
      <c r="BQE75" s="16"/>
      <c r="BQF75" s="16"/>
      <c r="BQG75" s="16"/>
      <c r="BQH75" s="16"/>
      <c r="BQI75" s="16"/>
      <c r="BQJ75" s="16"/>
      <c r="BQK75" s="16"/>
      <c r="BQL75" s="16"/>
      <c r="BQM75" s="16"/>
      <c r="BQN75" s="16"/>
      <c r="BQO75" s="16"/>
      <c r="BQP75" s="16"/>
      <c r="BQQ75" s="16"/>
      <c r="BQR75" s="16"/>
      <c r="BQS75" s="16"/>
      <c r="BQT75" s="16"/>
      <c r="BQU75" s="16"/>
      <c r="BQV75" s="16"/>
      <c r="BQW75" s="16"/>
      <c r="BQX75" s="16"/>
      <c r="BQY75" s="16"/>
      <c r="BQZ75" s="16"/>
      <c r="BRA75" s="16"/>
      <c r="BRB75" s="16"/>
      <c r="BRC75" s="16"/>
      <c r="BRD75" s="16"/>
      <c r="BRE75" s="16"/>
      <c r="BRF75" s="16"/>
      <c r="BRG75" s="16"/>
      <c r="BRH75" s="16"/>
      <c r="BRI75" s="16"/>
      <c r="BRJ75" s="16"/>
      <c r="BRK75" s="16"/>
      <c r="BRL75" s="16"/>
      <c r="BRM75" s="16"/>
      <c r="BRN75" s="16"/>
      <c r="BRO75" s="16"/>
      <c r="BRP75" s="16"/>
      <c r="BRQ75" s="16"/>
      <c r="BRR75" s="16"/>
      <c r="BRS75" s="16"/>
      <c r="BRT75" s="16"/>
      <c r="BRU75" s="16"/>
      <c r="BRV75" s="16"/>
      <c r="BRW75" s="16"/>
      <c r="BRX75" s="16"/>
      <c r="BRY75" s="16"/>
      <c r="BRZ75" s="16"/>
      <c r="BSA75" s="16"/>
      <c r="BSB75" s="16"/>
      <c r="BSC75" s="16"/>
      <c r="BSD75" s="16"/>
      <c r="BSE75" s="16"/>
      <c r="BSF75" s="16"/>
      <c r="BSG75" s="16"/>
      <c r="BSH75" s="16"/>
      <c r="BSI75" s="16"/>
      <c r="BSJ75" s="16"/>
      <c r="BSK75" s="16"/>
      <c r="BSL75" s="16"/>
      <c r="BSM75" s="16"/>
      <c r="BSN75" s="16"/>
      <c r="BSO75" s="16"/>
      <c r="BSP75" s="16"/>
      <c r="BSQ75" s="16"/>
      <c r="BSR75" s="16"/>
      <c r="BSS75" s="16"/>
      <c r="BST75" s="16"/>
      <c r="BSU75" s="16"/>
      <c r="BSV75" s="16"/>
      <c r="BSW75" s="16"/>
      <c r="BSX75" s="16"/>
      <c r="BSY75" s="16"/>
      <c r="BSZ75" s="16"/>
      <c r="BTA75" s="16"/>
      <c r="BTB75" s="16"/>
      <c r="BTC75" s="16"/>
      <c r="BTD75" s="16"/>
      <c r="BTE75" s="16"/>
      <c r="BTF75" s="16"/>
      <c r="BTG75" s="16"/>
      <c r="BTH75" s="16"/>
    </row>
    <row r="76" spans="1:1880" s="282" customFormat="1" ht="115.2" customHeight="1" x14ac:dyDescent="0.3">
      <c r="A76" s="125">
        <v>659</v>
      </c>
      <c r="B76" s="245" t="s">
        <v>21</v>
      </c>
      <c r="C76" s="245" t="s">
        <v>126</v>
      </c>
      <c r="D76" s="126" t="s">
        <v>218</v>
      </c>
      <c r="E76" s="244" t="e">
        <f>INDEX('PY1 Data(H)'!$A$1:$CX$258,MATCH('Unit Data from Audit Worksheet'!$A76,'PY1 Data(H)'!$A$1:$A$258,0),MATCH('Unit Data from Audit Worksheet'!$D$2,'PY1 Data(H)'!$A$1:$CX$1,0))</f>
        <v>#N/A</v>
      </c>
      <c r="F76" s="121">
        <v>0</v>
      </c>
      <c r="G76" s="284" t="s">
        <v>219</v>
      </c>
      <c r="H76" s="274">
        <f>IF(F73&lt;0,"Error: Enter as positive.",)</f>
        <v>0</v>
      </c>
      <c r="I76" s="529"/>
      <c r="J76" s="117"/>
      <c r="K76" s="371"/>
      <c r="L76"/>
      <c r="M76" s="16"/>
      <c r="N76" s="122"/>
      <c r="O76" s="16"/>
      <c r="P76" s="16"/>
      <c r="Q76" s="16"/>
      <c r="R76" s="16"/>
      <c r="S76" s="16"/>
      <c r="T76" s="16"/>
      <c r="U76" s="16"/>
      <c r="V76" s="16"/>
      <c r="W76" s="16"/>
      <c r="X76" s="1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c r="JA76" s="16"/>
      <c r="JB76" s="16"/>
      <c r="JC76" s="16"/>
      <c r="JD76" s="16"/>
      <c r="JE76" s="16"/>
      <c r="JF76" s="16"/>
      <c r="JG76" s="16"/>
      <c r="JH76" s="16"/>
      <c r="JI76" s="16"/>
      <c r="JJ76" s="16"/>
      <c r="JK76" s="16"/>
      <c r="JL76" s="16"/>
      <c r="JM76" s="16"/>
      <c r="JN76" s="16"/>
      <c r="JO76" s="16"/>
      <c r="JP76" s="16"/>
      <c r="JQ76" s="16"/>
      <c r="JR76" s="16"/>
      <c r="JS76" s="16"/>
      <c r="JT76" s="16"/>
      <c r="JU76" s="16"/>
      <c r="JV76" s="16"/>
      <c r="JW76" s="16"/>
      <c r="JX76" s="16"/>
      <c r="JY76" s="16"/>
      <c r="JZ76" s="16"/>
      <c r="KA76" s="16"/>
      <c r="KB76" s="16"/>
      <c r="KC76" s="16"/>
      <c r="KD76" s="16"/>
      <c r="KE76" s="16"/>
      <c r="KF76" s="16"/>
      <c r="KG76" s="16"/>
      <c r="KH76" s="16"/>
      <c r="KI76" s="16"/>
      <c r="KJ76" s="16"/>
      <c r="KK76" s="16"/>
      <c r="KL76" s="16"/>
      <c r="KM76" s="16"/>
      <c r="KN76" s="16"/>
      <c r="KO76" s="16"/>
      <c r="KP76" s="16"/>
      <c r="KQ76" s="16"/>
      <c r="KR76" s="16"/>
      <c r="KS76" s="16"/>
      <c r="KT76" s="16"/>
      <c r="KU76" s="16"/>
      <c r="KV76" s="16"/>
      <c r="KW76" s="16"/>
      <c r="KX76" s="16"/>
      <c r="KY76" s="16"/>
      <c r="KZ76" s="16"/>
      <c r="LA76" s="16"/>
      <c r="LB76" s="16"/>
      <c r="LC76" s="16"/>
      <c r="LD76" s="16"/>
      <c r="LE76" s="16"/>
      <c r="LF76" s="16"/>
      <c r="LG76" s="16"/>
      <c r="LH76" s="16"/>
      <c r="LI76" s="16"/>
      <c r="LJ76" s="16"/>
      <c r="LK76" s="16"/>
      <c r="LL76" s="16"/>
      <c r="LM76" s="16"/>
      <c r="LN76" s="16"/>
      <c r="LO76" s="16"/>
      <c r="LP76" s="16"/>
      <c r="LQ76" s="16"/>
      <c r="LR76" s="16"/>
      <c r="LS76" s="16"/>
      <c r="LT76" s="16"/>
      <c r="LU76" s="16"/>
      <c r="LV76" s="16"/>
      <c r="LW76" s="16"/>
      <c r="LX76" s="16"/>
      <c r="LY76" s="16"/>
      <c r="LZ76" s="16"/>
      <c r="MA76" s="16"/>
      <c r="MB76" s="16"/>
      <c r="MC76" s="16"/>
      <c r="MD76" s="16"/>
      <c r="ME76" s="16"/>
      <c r="MF76" s="16"/>
      <c r="MG76" s="16"/>
      <c r="MH76" s="16"/>
      <c r="MI76" s="16"/>
      <c r="MJ76" s="16"/>
      <c r="MK76" s="16"/>
      <c r="ML76" s="16"/>
      <c r="MM76" s="16"/>
      <c r="MN76" s="16"/>
      <c r="MO76" s="16"/>
      <c r="MP76" s="16"/>
      <c r="MQ76" s="16"/>
      <c r="MR76" s="16"/>
      <c r="MS76" s="16"/>
      <c r="MT76" s="16"/>
      <c r="MU76" s="16"/>
      <c r="MV76" s="16"/>
      <c r="MW76" s="16"/>
      <c r="MX76" s="16"/>
      <c r="MY76" s="16"/>
      <c r="MZ76" s="16"/>
      <c r="NA76" s="16"/>
      <c r="NB76" s="16"/>
      <c r="NC76" s="16"/>
      <c r="ND76" s="16"/>
      <c r="NE76" s="16"/>
      <c r="NF76" s="16"/>
      <c r="NG76" s="16"/>
      <c r="NH76" s="16"/>
      <c r="NI76" s="16"/>
      <c r="NJ76" s="16"/>
      <c r="NK76" s="16"/>
      <c r="NL76" s="16"/>
      <c r="NM76" s="16"/>
      <c r="NN76" s="16"/>
      <c r="NO76" s="16"/>
      <c r="NP76" s="16"/>
      <c r="NQ76" s="16"/>
      <c r="NR76" s="16"/>
      <c r="NS76" s="16"/>
      <c r="NT76" s="16"/>
      <c r="NU76" s="16"/>
      <c r="NV76" s="16"/>
      <c r="NW76" s="16"/>
      <c r="NX76" s="16"/>
      <c r="NY76" s="16"/>
      <c r="NZ76" s="16"/>
      <c r="OA76" s="16"/>
      <c r="OB76" s="16"/>
      <c r="OC76" s="16"/>
      <c r="OD76" s="16"/>
      <c r="OE76" s="16"/>
      <c r="OF76" s="16"/>
      <c r="OG76" s="16"/>
      <c r="OH76" s="16"/>
      <c r="OI76" s="16"/>
      <c r="OJ76" s="16"/>
      <c r="OK76" s="16"/>
      <c r="OL76" s="16"/>
      <c r="OM76" s="16"/>
      <c r="ON76" s="16"/>
      <c r="OO76" s="16"/>
      <c r="OP76" s="16"/>
      <c r="OQ76" s="16"/>
      <c r="OR76" s="16"/>
      <c r="OS76" s="16"/>
      <c r="OT76" s="16"/>
      <c r="OU76" s="16"/>
      <c r="OV76" s="16"/>
      <c r="OW76" s="16"/>
      <c r="OX76" s="16"/>
      <c r="OY76" s="16"/>
      <c r="OZ76" s="16"/>
      <c r="PA76" s="16"/>
      <c r="PB76" s="16"/>
      <c r="PC76" s="16"/>
      <c r="PD76" s="16"/>
      <c r="PE76" s="16"/>
      <c r="PF76" s="16"/>
      <c r="PG76" s="16"/>
      <c r="PH76" s="16"/>
      <c r="PI76" s="16"/>
      <c r="PJ76" s="16"/>
      <c r="PK76" s="16"/>
      <c r="PL76" s="16"/>
      <c r="PM76" s="16"/>
      <c r="PN76" s="16"/>
      <c r="PO76" s="16"/>
      <c r="PP76" s="16"/>
      <c r="PQ76" s="16"/>
      <c r="PR76" s="16"/>
      <c r="PS76" s="16"/>
      <c r="PT76" s="16"/>
      <c r="PU76" s="16"/>
      <c r="PV76" s="16"/>
      <c r="PW76" s="16"/>
      <c r="PX76" s="16"/>
      <c r="PY76" s="16"/>
      <c r="PZ76" s="16"/>
      <c r="QA76" s="16"/>
      <c r="QB76" s="16"/>
      <c r="QC76" s="16"/>
      <c r="QD76" s="16"/>
      <c r="QE76" s="16"/>
      <c r="QF76" s="16"/>
      <c r="QG76" s="16"/>
      <c r="QH76" s="16"/>
      <c r="QI76" s="16"/>
      <c r="QJ76" s="16"/>
      <c r="QK76" s="16"/>
      <c r="QL76" s="16"/>
      <c r="QM76" s="16"/>
      <c r="QN76" s="16"/>
      <c r="QO76" s="16"/>
      <c r="QP76" s="16"/>
      <c r="QQ76" s="16"/>
      <c r="QR76" s="16"/>
      <c r="QS76" s="16"/>
      <c r="QT76" s="16"/>
      <c r="QU76" s="16"/>
      <c r="QV76" s="16"/>
      <c r="QW76" s="16"/>
      <c r="QX76" s="16"/>
      <c r="QY76" s="16"/>
      <c r="QZ76" s="16"/>
      <c r="RA76" s="16"/>
      <c r="RB76" s="16"/>
      <c r="RC76" s="16"/>
      <c r="RD76" s="16"/>
      <c r="RE76" s="16"/>
      <c r="RF76" s="16"/>
      <c r="RG76" s="16"/>
      <c r="RH76" s="16"/>
      <c r="RI76" s="16"/>
      <c r="RJ76" s="16"/>
      <c r="RK76" s="16"/>
      <c r="RL76" s="16"/>
      <c r="RM76" s="16"/>
      <c r="RN76" s="16"/>
      <c r="RO76" s="16"/>
      <c r="RP76" s="16"/>
      <c r="RQ76" s="16"/>
      <c r="RR76" s="16"/>
      <c r="RS76" s="16"/>
      <c r="RT76" s="16"/>
      <c r="RU76" s="16"/>
      <c r="RV76" s="16"/>
      <c r="RW76" s="16"/>
      <c r="RX76" s="16"/>
      <c r="RY76" s="16"/>
      <c r="RZ76" s="16"/>
      <c r="SA76" s="16"/>
      <c r="SB76" s="16"/>
      <c r="SC76" s="16"/>
      <c r="SD76" s="16"/>
      <c r="SE76" s="16"/>
      <c r="SF76" s="16"/>
      <c r="SG76" s="16"/>
      <c r="SH76" s="16"/>
      <c r="SI76" s="16"/>
      <c r="SJ76" s="16"/>
      <c r="SK76" s="16"/>
      <c r="SL76" s="16"/>
      <c r="SM76" s="16"/>
      <c r="SN76" s="16"/>
      <c r="SO76" s="16"/>
      <c r="SP76" s="16"/>
      <c r="SQ76" s="16"/>
      <c r="SR76" s="16"/>
      <c r="SS76" s="16"/>
      <c r="ST76" s="16"/>
      <c r="SU76" s="16"/>
      <c r="SV76" s="16"/>
      <c r="SW76" s="16"/>
      <c r="SX76" s="16"/>
      <c r="SY76" s="16"/>
      <c r="SZ76" s="16"/>
      <c r="TA76" s="16"/>
      <c r="TB76" s="16"/>
      <c r="TC76" s="16"/>
      <c r="TD76" s="16"/>
      <c r="TE76" s="16"/>
      <c r="TF76" s="16"/>
      <c r="TG76" s="16"/>
      <c r="TH76" s="16"/>
      <c r="TI76" s="16"/>
      <c r="TJ76" s="16"/>
      <c r="TK76" s="16"/>
      <c r="TL76" s="16"/>
      <c r="TM76" s="16"/>
      <c r="TN76" s="16"/>
      <c r="TO76" s="16"/>
      <c r="TP76" s="16"/>
      <c r="TQ76" s="16"/>
      <c r="TR76" s="16"/>
      <c r="TS76" s="16"/>
      <c r="TT76" s="16"/>
      <c r="TU76" s="16"/>
      <c r="TV76" s="16"/>
      <c r="TW76" s="16"/>
      <c r="TX76" s="16"/>
      <c r="TY76" s="16"/>
      <c r="TZ76" s="16"/>
      <c r="UA76" s="16"/>
      <c r="UB76" s="16"/>
      <c r="UC76" s="16"/>
      <c r="UD76" s="16"/>
      <c r="UE76" s="16"/>
      <c r="UF76" s="16"/>
      <c r="UG76" s="16"/>
      <c r="UH76" s="16"/>
      <c r="UI76" s="16"/>
      <c r="UJ76" s="16"/>
      <c r="UK76" s="16"/>
      <c r="UL76" s="16"/>
      <c r="UM76" s="16"/>
      <c r="UN76" s="16"/>
      <c r="UO76" s="16"/>
      <c r="UP76" s="16"/>
      <c r="UQ76" s="16"/>
      <c r="UR76" s="16"/>
      <c r="US76" s="16"/>
      <c r="UT76" s="16"/>
      <c r="UU76" s="16"/>
      <c r="UV76" s="16"/>
      <c r="UW76" s="16"/>
      <c r="UX76" s="16"/>
      <c r="UY76" s="16"/>
      <c r="UZ76" s="16"/>
      <c r="VA76" s="16"/>
      <c r="VB76" s="16"/>
      <c r="VC76" s="16"/>
      <c r="VD76" s="16"/>
      <c r="VE76" s="16"/>
      <c r="VF76" s="16"/>
      <c r="VG76" s="16"/>
      <c r="VH76" s="16"/>
      <c r="VI76" s="16"/>
      <c r="VJ76" s="16"/>
      <c r="VK76" s="16"/>
      <c r="VL76" s="16"/>
      <c r="VM76" s="16"/>
      <c r="VN76" s="16"/>
      <c r="VO76" s="16"/>
      <c r="VP76" s="16"/>
      <c r="VQ76" s="16"/>
      <c r="VR76" s="16"/>
      <c r="VS76" s="16"/>
      <c r="VT76" s="16"/>
      <c r="VU76" s="16"/>
      <c r="VV76" s="16"/>
      <c r="VW76" s="16"/>
      <c r="VX76" s="16"/>
      <c r="VY76" s="16"/>
      <c r="VZ76" s="16"/>
      <c r="WA76" s="16"/>
      <c r="WB76" s="16"/>
      <c r="WC76" s="16"/>
      <c r="WD76" s="16"/>
      <c r="WE76" s="16"/>
      <c r="WF76" s="16"/>
      <c r="WG76" s="16"/>
      <c r="WH76" s="16"/>
      <c r="WI76" s="16"/>
      <c r="WJ76" s="16"/>
      <c r="WK76" s="16"/>
      <c r="WL76" s="16"/>
      <c r="WM76" s="16"/>
      <c r="WN76" s="16"/>
      <c r="WO76" s="16"/>
      <c r="WP76" s="16"/>
      <c r="WQ76" s="16"/>
      <c r="WR76" s="16"/>
      <c r="WS76" s="16"/>
      <c r="WT76" s="16"/>
      <c r="WU76" s="16"/>
      <c r="WV76" s="16"/>
      <c r="WW76" s="16"/>
      <c r="WX76" s="16"/>
      <c r="WY76" s="16"/>
      <c r="WZ76" s="16"/>
      <c r="XA76" s="16"/>
      <c r="XB76" s="16"/>
      <c r="XC76" s="16"/>
      <c r="XD76" s="16"/>
      <c r="XE76" s="16"/>
      <c r="XF76" s="16"/>
      <c r="XG76" s="16"/>
      <c r="XH76" s="16"/>
      <c r="XI76" s="16"/>
      <c r="XJ76" s="16"/>
      <c r="XK76" s="16"/>
      <c r="XL76" s="16"/>
      <c r="XM76" s="16"/>
      <c r="XN76" s="16"/>
      <c r="XO76" s="16"/>
      <c r="XP76" s="16"/>
      <c r="XQ76" s="16"/>
      <c r="XR76" s="16"/>
      <c r="XS76" s="16"/>
      <c r="XT76" s="16"/>
      <c r="XU76" s="16"/>
      <c r="XV76" s="16"/>
      <c r="XW76" s="16"/>
      <c r="XX76" s="16"/>
      <c r="XY76" s="16"/>
      <c r="XZ76" s="16"/>
      <c r="YA76" s="16"/>
      <c r="YB76" s="16"/>
      <c r="YC76" s="16"/>
      <c r="YD76" s="16"/>
      <c r="YE76" s="16"/>
      <c r="YF76" s="16"/>
      <c r="YG76" s="16"/>
      <c r="YH76" s="16"/>
      <c r="YI76" s="16"/>
      <c r="YJ76" s="16"/>
      <c r="YK76" s="16"/>
      <c r="YL76" s="16"/>
      <c r="YM76" s="16"/>
      <c r="YN76" s="16"/>
      <c r="YO76" s="16"/>
      <c r="YP76" s="16"/>
      <c r="YQ76" s="16"/>
      <c r="YR76" s="16"/>
      <c r="YS76" s="16"/>
      <c r="YT76" s="16"/>
      <c r="YU76" s="16"/>
      <c r="YV76" s="16"/>
      <c r="YW76" s="16"/>
      <c r="YX76" s="16"/>
      <c r="YY76" s="16"/>
      <c r="YZ76" s="16"/>
      <c r="ZA76" s="16"/>
      <c r="ZB76" s="16"/>
      <c r="ZC76" s="16"/>
      <c r="ZD76" s="16"/>
      <c r="ZE76" s="16"/>
      <c r="ZF76" s="16"/>
      <c r="ZG76" s="16"/>
      <c r="ZH76" s="16"/>
      <c r="ZI76" s="16"/>
      <c r="ZJ76" s="16"/>
      <c r="ZK76" s="16"/>
      <c r="ZL76" s="16"/>
      <c r="ZM76" s="16"/>
      <c r="ZN76" s="16"/>
      <c r="ZO76" s="16"/>
      <c r="ZP76" s="16"/>
      <c r="ZQ76" s="16"/>
      <c r="ZR76" s="16"/>
      <c r="ZS76" s="16"/>
      <c r="ZT76" s="16"/>
      <c r="ZU76" s="16"/>
      <c r="ZV76" s="16"/>
      <c r="ZW76" s="16"/>
      <c r="ZX76" s="16"/>
      <c r="ZY76" s="16"/>
      <c r="ZZ76" s="16"/>
      <c r="AAA76" s="16"/>
      <c r="AAB76" s="16"/>
      <c r="AAC76" s="16"/>
      <c r="AAD76" s="16"/>
      <c r="AAE76" s="16"/>
      <c r="AAF76" s="16"/>
      <c r="AAG76" s="16"/>
      <c r="AAH76" s="16"/>
      <c r="AAI76" s="16"/>
      <c r="AAJ76" s="16"/>
      <c r="AAK76" s="16"/>
      <c r="AAL76" s="16"/>
      <c r="AAM76" s="16"/>
      <c r="AAN76" s="16"/>
      <c r="AAO76" s="16"/>
      <c r="AAP76" s="16"/>
      <c r="AAQ76" s="16"/>
      <c r="AAR76" s="16"/>
      <c r="AAS76" s="16"/>
      <c r="AAT76" s="16"/>
      <c r="AAU76" s="16"/>
      <c r="AAV76" s="16"/>
      <c r="AAW76" s="16"/>
      <c r="AAX76" s="16"/>
      <c r="AAY76" s="16"/>
      <c r="AAZ76" s="16"/>
      <c r="ABA76" s="16"/>
      <c r="ABB76" s="16"/>
      <c r="ABC76" s="16"/>
      <c r="ABD76" s="16"/>
      <c r="ABE76" s="16"/>
      <c r="ABF76" s="16"/>
      <c r="ABG76" s="16"/>
      <c r="ABH76" s="16"/>
      <c r="ABI76" s="16"/>
      <c r="ABJ76" s="16"/>
      <c r="ABK76" s="16"/>
      <c r="ABL76" s="16"/>
      <c r="ABM76" s="16"/>
      <c r="ABN76" s="16"/>
      <c r="ABO76" s="16"/>
      <c r="ABP76" s="16"/>
      <c r="ABQ76" s="16"/>
      <c r="ABR76" s="16"/>
      <c r="ABS76" s="16"/>
      <c r="ABT76" s="16"/>
      <c r="ABU76" s="16"/>
      <c r="ABV76" s="16"/>
      <c r="ABW76" s="16"/>
      <c r="ABX76" s="16"/>
      <c r="ABY76" s="16"/>
      <c r="ABZ76" s="16"/>
      <c r="ACA76" s="16"/>
      <c r="ACB76" s="16"/>
      <c r="ACC76" s="16"/>
      <c r="ACD76" s="16"/>
      <c r="ACE76" s="16"/>
      <c r="ACF76" s="16"/>
      <c r="ACG76" s="16"/>
      <c r="ACH76" s="16"/>
      <c r="ACI76" s="16"/>
      <c r="ACJ76" s="16"/>
      <c r="ACK76" s="16"/>
      <c r="ACL76" s="16"/>
      <c r="ACM76" s="16"/>
      <c r="ACN76" s="16"/>
      <c r="ACO76" s="16"/>
      <c r="ACP76" s="16"/>
      <c r="ACQ76" s="16"/>
      <c r="ACR76" s="16"/>
      <c r="ACS76" s="16"/>
      <c r="ACT76" s="16"/>
      <c r="ACU76" s="16"/>
      <c r="ACV76" s="16"/>
      <c r="ACW76" s="16"/>
      <c r="ACX76" s="16"/>
      <c r="ACY76" s="16"/>
      <c r="ACZ76" s="16"/>
      <c r="ADA76" s="16"/>
      <c r="ADB76" s="16"/>
      <c r="ADC76" s="16"/>
      <c r="ADD76" s="16"/>
      <c r="ADE76" s="16"/>
      <c r="ADF76" s="16"/>
      <c r="ADG76" s="16"/>
      <c r="ADH76" s="16"/>
      <c r="ADI76" s="16"/>
      <c r="ADJ76" s="16"/>
      <c r="ADK76" s="16"/>
      <c r="ADL76" s="16"/>
      <c r="ADM76" s="16"/>
      <c r="ADN76" s="16"/>
      <c r="ADO76" s="16"/>
      <c r="ADP76" s="16"/>
      <c r="ADQ76" s="16"/>
      <c r="ADR76" s="16"/>
      <c r="ADS76" s="16"/>
      <c r="ADT76" s="16"/>
      <c r="ADU76" s="16"/>
      <c r="ADV76" s="16"/>
      <c r="ADW76" s="16"/>
      <c r="ADX76" s="16"/>
      <c r="ADY76" s="16"/>
      <c r="ADZ76" s="16"/>
      <c r="AEA76" s="16"/>
      <c r="AEB76" s="16"/>
      <c r="AEC76" s="16"/>
      <c r="AED76" s="16"/>
      <c r="AEE76" s="16"/>
      <c r="AEF76" s="16"/>
      <c r="AEG76" s="16"/>
      <c r="AEH76" s="16"/>
      <c r="AEI76" s="16"/>
      <c r="AEJ76" s="16"/>
      <c r="AEK76" s="16"/>
      <c r="AEL76" s="16"/>
      <c r="AEM76" s="16"/>
      <c r="AEN76" s="16"/>
      <c r="AEO76" s="16"/>
      <c r="AEP76" s="16"/>
      <c r="AEQ76" s="16"/>
      <c r="AER76" s="16"/>
      <c r="AES76" s="16"/>
      <c r="AET76" s="16"/>
      <c r="AEU76" s="16"/>
      <c r="AEV76" s="16"/>
      <c r="AEW76" s="16"/>
      <c r="AEX76" s="16"/>
      <c r="AEY76" s="16"/>
      <c r="AEZ76" s="16"/>
      <c r="AFA76" s="16"/>
      <c r="AFB76" s="16"/>
      <c r="AFC76" s="16"/>
      <c r="AFD76" s="16"/>
      <c r="AFE76" s="16"/>
      <c r="AFF76" s="16"/>
      <c r="AFG76" s="16"/>
      <c r="AFH76" s="16"/>
      <c r="AFI76" s="16"/>
      <c r="AFJ76" s="16"/>
      <c r="AFK76" s="16"/>
      <c r="AFL76" s="16"/>
      <c r="AFM76" s="16"/>
      <c r="AFN76" s="16"/>
      <c r="AFO76" s="16"/>
      <c r="AFP76" s="16"/>
      <c r="AFQ76" s="16"/>
      <c r="AFR76" s="16"/>
      <c r="AFS76" s="16"/>
      <c r="AFT76" s="16"/>
      <c r="AFU76" s="16"/>
      <c r="AFV76" s="16"/>
      <c r="AFW76" s="16"/>
      <c r="AFX76" s="16"/>
      <c r="AFY76" s="16"/>
      <c r="AFZ76" s="16"/>
      <c r="AGA76" s="16"/>
      <c r="AGB76" s="16"/>
      <c r="AGC76" s="16"/>
      <c r="AGD76" s="16"/>
      <c r="AGE76" s="16"/>
      <c r="AGF76" s="16"/>
      <c r="AGG76" s="16"/>
      <c r="AGH76" s="16"/>
      <c r="AGI76" s="16"/>
      <c r="AGJ76" s="16"/>
      <c r="AGK76" s="16"/>
      <c r="AGL76" s="16"/>
      <c r="AGM76" s="16"/>
      <c r="AGN76" s="16"/>
      <c r="AGO76" s="16"/>
      <c r="AGP76" s="16"/>
      <c r="AGQ76" s="16"/>
      <c r="AGR76" s="16"/>
      <c r="AGS76" s="16"/>
      <c r="AGT76" s="16"/>
      <c r="AGU76" s="16"/>
      <c r="AGV76" s="16"/>
      <c r="AGW76" s="16"/>
      <c r="AGX76" s="16"/>
      <c r="AGY76" s="16"/>
      <c r="AGZ76" s="16"/>
      <c r="AHA76" s="16"/>
      <c r="AHB76" s="16"/>
      <c r="AHC76" s="16"/>
      <c r="AHD76" s="16"/>
      <c r="AHE76" s="16"/>
      <c r="AHF76" s="16"/>
      <c r="AHG76" s="16"/>
      <c r="AHH76" s="16"/>
      <c r="AHI76" s="16"/>
      <c r="AHJ76" s="16"/>
      <c r="AHK76" s="16"/>
      <c r="AHL76" s="16"/>
      <c r="AHM76" s="16"/>
      <c r="AHN76" s="16"/>
      <c r="AHO76" s="16"/>
      <c r="AHP76" s="16"/>
      <c r="AHQ76" s="16"/>
      <c r="AHR76" s="16"/>
      <c r="AHS76" s="16"/>
      <c r="AHT76" s="16"/>
      <c r="AHU76" s="16"/>
      <c r="AHV76" s="16"/>
      <c r="AHW76" s="16"/>
      <c r="AHX76" s="16"/>
      <c r="AHY76" s="16"/>
      <c r="AHZ76" s="16"/>
      <c r="AIA76" s="16"/>
      <c r="AIB76" s="16"/>
      <c r="AIC76" s="16"/>
      <c r="AID76" s="16"/>
      <c r="AIE76" s="16"/>
      <c r="AIF76" s="16"/>
      <c r="AIG76" s="16"/>
      <c r="AIH76" s="16"/>
      <c r="AII76" s="16"/>
      <c r="AIJ76" s="16"/>
      <c r="AIK76" s="16"/>
      <c r="AIL76" s="16"/>
      <c r="AIM76" s="16"/>
      <c r="AIN76" s="16"/>
      <c r="AIO76" s="16"/>
      <c r="AIP76" s="16"/>
      <c r="AIQ76" s="16"/>
      <c r="AIR76" s="16"/>
      <c r="AIS76" s="16"/>
      <c r="AIT76" s="16"/>
      <c r="AIU76" s="16"/>
      <c r="AIV76" s="16"/>
      <c r="AIW76" s="16"/>
      <c r="AIX76" s="16"/>
      <c r="AIY76" s="16"/>
      <c r="AIZ76" s="16"/>
      <c r="AJA76" s="16"/>
      <c r="AJB76" s="16"/>
      <c r="AJC76" s="16"/>
      <c r="AJD76" s="16"/>
      <c r="AJE76" s="16"/>
      <c r="AJF76" s="16"/>
      <c r="AJG76" s="16"/>
      <c r="AJH76" s="16"/>
      <c r="AJI76" s="16"/>
      <c r="AJJ76" s="16"/>
      <c r="AJK76" s="16"/>
      <c r="AJL76" s="16"/>
      <c r="AJM76" s="16"/>
      <c r="AJN76" s="16"/>
      <c r="AJO76" s="16"/>
      <c r="AJP76" s="16"/>
      <c r="AJQ76" s="16"/>
      <c r="AJR76" s="16"/>
      <c r="AJS76" s="16"/>
      <c r="AJT76" s="16"/>
      <c r="AJU76" s="16"/>
      <c r="AJV76" s="16"/>
      <c r="AJW76" s="16"/>
      <c r="AJX76" s="16"/>
      <c r="AJY76" s="16"/>
      <c r="AJZ76" s="16"/>
      <c r="AKA76" s="16"/>
      <c r="AKB76" s="16"/>
      <c r="AKC76" s="16"/>
      <c r="AKD76" s="16"/>
      <c r="AKE76" s="16"/>
      <c r="AKF76" s="16"/>
      <c r="AKG76" s="16"/>
      <c r="AKH76" s="16"/>
      <c r="AKI76" s="16"/>
      <c r="AKJ76" s="16"/>
      <c r="AKK76" s="16"/>
      <c r="AKL76" s="16"/>
      <c r="AKM76" s="16"/>
      <c r="AKN76" s="16"/>
      <c r="AKO76" s="16"/>
      <c r="AKP76" s="16"/>
      <c r="AKQ76" s="16"/>
      <c r="AKR76" s="16"/>
      <c r="AKS76" s="16"/>
      <c r="AKT76" s="16"/>
      <c r="AKU76" s="16"/>
      <c r="AKV76" s="16"/>
      <c r="AKW76" s="16"/>
      <c r="AKX76" s="16"/>
      <c r="AKY76" s="16"/>
      <c r="AKZ76" s="16"/>
      <c r="ALA76" s="16"/>
      <c r="ALB76" s="16"/>
      <c r="ALC76" s="16"/>
      <c r="ALD76" s="16"/>
      <c r="ALE76" s="16"/>
      <c r="ALF76" s="16"/>
      <c r="ALG76" s="16"/>
      <c r="ALH76" s="16"/>
      <c r="ALI76" s="16"/>
      <c r="ALJ76" s="16"/>
      <c r="ALK76" s="16"/>
      <c r="ALL76" s="16"/>
      <c r="ALM76" s="16"/>
      <c r="ALN76" s="16"/>
      <c r="ALO76" s="16"/>
      <c r="ALP76" s="16"/>
      <c r="ALQ76" s="16"/>
      <c r="ALR76" s="16"/>
      <c r="ALS76" s="16"/>
      <c r="ALT76" s="16"/>
      <c r="ALU76" s="16"/>
      <c r="ALV76" s="16"/>
      <c r="ALW76" s="16"/>
      <c r="ALX76" s="16"/>
      <c r="ALY76" s="16"/>
      <c r="ALZ76" s="16"/>
      <c r="AMA76" s="16"/>
      <c r="AMB76" s="16"/>
      <c r="AMC76" s="16"/>
      <c r="AMD76" s="16"/>
      <c r="AME76" s="16"/>
      <c r="AMF76" s="16"/>
      <c r="AMG76" s="16"/>
      <c r="AMH76" s="16"/>
      <c r="AMI76" s="16"/>
      <c r="AMJ76" s="16"/>
      <c r="AMK76" s="16"/>
      <c r="AML76" s="16"/>
      <c r="AMM76" s="16"/>
      <c r="AMN76" s="16"/>
      <c r="AMO76" s="16"/>
      <c r="AMP76" s="16"/>
      <c r="AMQ76" s="16"/>
      <c r="AMR76" s="16"/>
      <c r="AMS76" s="16"/>
      <c r="AMT76" s="16"/>
      <c r="AMU76" s="16"/>
      <c r="AMV76" s="16"/>
      <c r="AMW76" s="16"/>
      <c r="AMX76" s="16"/>
      <c r="AMY76" s="16"/>
      <c r="AMZ76" s="16"/>
      <c r="ANA76" s="16"/>
      <c r="ANB76" s="16"/>
      <c r="ANC76" s="16"/>
      <c r="AND76" s="16"/>
      <c r="ANE76" s="16"/>
      <c r="ANF76" s="16"/>
      <c r="ANG76" s="16"/>
      <c r="ANH76" s="16"/>
      <c r="ANI76" s="16"/>
      <c r="ANJ76" s="16"/>
      <c r="ANK76" s="16"/>
      <c r="ANL76" s="16"/>
      <c r="ANM76" s="16"/>
      <c r="ANN76" s="16"/>
      <c r="ANO76" s="16"/>
      <c r="ANP76" s="16"/>
      <c r="ANQ76" s="16"/>
      <c r="ANR76" s="16"/>
      <c r="ANS76" s="16"/>
      <c r="ANT76" s="16"/>
      <c r="ANU76" s="16"/>
      <c r="ANV76" s="16"/>
      <c r="ANW76" s="16"/>
      <c r="ANX76" s="16"/>
      <c r="ANY76" s="16"/>
      <c r="ANZ76" s="16"/>
      <c r="AOA76" s="16"/>
      <c r="AOB76" s="16"/>
      <c r="AOC76" s="16"/>
      <c r="AOD76" s="16"/>
      <c r="AOE76" s="16"/>
      <c r="AOF76" s="16"/>
      <c r="AOG76" s="16"/>
      <c r="AOH76" s="16"/>
      <c r="AOI76" s="16"/>
      <c r="AOJ76" s="16"/>
      <c r="AOK76" s="16"/>
      <c r="AOL76" s="16"/>
      <c r="AOM76" s="16"/>
      <c r="AON76" s="16"/>
      <c r="AOO76" s="16"/>
      <c r="AOP76" s="16"/>
      <c r="AOQ76" s="16"/>
      <c r="AOR76" s="16"/>
      <c r="AOS76" s="16"/>
      <c r="AOT76" s="16"/>
      <c r="AOU76" s="16"/>
      <c r="AOV76" s="16"/>
      <c r="AOW76" s="16"/>
      <c r="AOX76" s="16"/>
      <c r="AOY76" s="16"/>
      <c r="AOZ76" s="16"/>
      <c r="APA76" s="16"/>
      <c r="APB76" s="16"/>
      <c r="APC76" s="16"/>
      <c r="APD76" s="16"/>
      <c r="APE76" s="16"/>
      <c r="APF76" s="16"/>
      <c r="APG76" s="16"/>
      <c r="APH76" s="16"/>
      <c r="API76" s="16"/>
      <c r="APJ76" s="16"/>
      <c r="APK76" s="16"/>
      <c r="APL76" s="16"/>
      <c r="APM76" s="16"/>
      <c r="APN76" s="16"/>
      <c r="APO76" s="16"/>
      <c r="APP76" s="16"/>
      <c r="APQ76" s="16"/>
      <c r="APR76" s="16"/>
      <c r="APS76" s="16"/>
      <c r="APT76" s="16"/>
      <c r="APU76" s="16"/>
      <c r="APV76" s="16"/>
      <c r="APW76" s="16"/>
      <c r="APX76" s="16"/>
      <c r="APY76" s="16"/>
      <c r="APZ76" s="16"/>
      <c r="AQA76" s="16"/>
      <c r="AQB76" s="16"/>
      <c r="AQC76" s="16"/>
      <c r="AQD76" s="16"/>
      <c r="AQE76" s="16"/>
      <c r="AQF76" s="16"/>
      <c r="AQG76" s="16"/>
      <c r="AQH76" s="16"/>
      <c r="AQI76" s="16"/>
      <c r="AQJ76" s="16"/>
      <c r="AQK76" s="16"/>
      <c r="AQL76" s="16"/>
      <c r="AQM76" s="16"/>
      <c r="AQN76" s="16"/>
      <c r="AQO76" s="16"/>
      <c r="AQP76" s="16"/>
      <c r="AQQ76" s="16"/>
      <c r="AQR76" s="16"/>
      <c r="AQS76" s="16"/>
      <c r="AQT76" s="16"/>
      <c r="AQU76" s="16"/>
      <c r="AQV76" s="16"/>
      <c r="AQW76" s="16"/>
      <c r="AQX76" s="16"/>
      <c r="AQY76" s="16"/>
      <c r="AQZ76" s="16"/>
      <c r="ARA76" s="16"/>
      <c r="ARB76" s="16"/>
      <c r="ARC76" s="16"/>
      <c r="ARD76" s="16"/>
      <c r="ARE76" s="16"/>
      <c r="ARF76" s="16"/>
      <c r="ARG76" s="16"/>
      <c r="ARH76" s="16"/>
      <c r="ARI76" s="16"/>
      <c r="ARJ76" s="16"/>
      <c r="ARK76" s="16"/>
      <c r="ARL76" s="16"/>
      <c r="ARM76" s="16"/>
      <c r="ARN76" s="16"/>
      <c r="ARO76" s="16"/>
      <c r="ARP76" s="16"/>
      <c r="ARQ76" s="16"/>
      <c r="ARR76" s="16"/>
      <c r="ARS76" s="16"/>
      <c r="ART76" s="16"/>
      <c r="ARU76" s="16"/>
      <c r="ARV76" s="16"/>
      <c r="ARW76" s="16"/>
      <c r="ARX76" s="16"/>
      <c r="ARY76" s="16"/>
      <c r="ARZ76" s="16"/>
      <c r="ASA76" s="16"/>
      <c r="ASB76" s="16"/>
      <c r="ASC76" s="16"/>
      <c r="ASD76" s="16"/>
      <c r="ASE76" s="16"/>
      <c r="ASF76" s="16"/>
      <c r="ASG76" s="16"/>
      <c r="ASH76" s="16"/>
      <c r="ASI76" s="16"/>
      <c r="ASJ76" s="16"/>
      <c r="ASK76" s="16"/>
      <c r="ASL76" s="16"/>
      <c r="ASM76" s="16"/>
      <c r="ASN76" s="16"/>
      <c r="ASO76" s="16"/>
      <c r="ASP76" s="16"/>
      <c r="ASQ76" s="16"/>
      <c r="ASR76" s="16"/>
      <c r="ASS76" s="16"/>
      <c r="AST76" s="16"/>
      <c r="ASU76" s="16"/>
      <c r="ASV76" s="16"/>
      <c r="ASW76" s="16"/>
      <c r="ASX76" s="16"/>
      <c r="ASY76" s="16"/>
      <c r="ASZ76" s="16"/>
      <c r="ATA76" s="16"/>
      <c r="ATB76" s="16"/>
      <c r="ATC76" s="16"/>
      <c r="ATD76" s="16"/>
      <c r="ATE76" s="16"/>
      <c r="ATF76" s="16"/>
      <c r="ATG76" s="16"/>
      <c r="ATH76" s="16"/>
      <c r="ATI76" s="16"/>
      <c r="ATJ76" s="16"/>
      <c r="ATK76" s="16"/>
      <c r="ATL76" s="16"/>
      <c r="ATM76" s="16"/>
      <c r="ATN76" s="16"/>
      <c r="ATO76" s="16"/>
      <c r="ATP76" s="16"/>
      <c r="ATQ76" s="16"/>
      <c r="ATR76" s="16"/>
      <c r="ATS76" s="16"/>
      <c r="ATT76" s="16"/>
      <c r="ATU76" s="16"/>
      <c r="ATV76" s="16"/>
      <c r="ATW76" s="16"/>
      <c r="ATX76" s="16"/>
      <c r="ATY76" s="16"/>
      <c r="ATZ76" s="16"/>
      <c r="AUA76" s="16"/>
      <c r="AUB76" s="16"/>
      <c r="AUC76" s="16"/>
      <c r="AUD76" s="16"/>
      <c r="AUE76" s="16"/>
      <c r="AUF76" s="16"/>
      <c r="AUG76" s="16"/>
      <c r="AUH76" s="16"/>
      <c r="AUI76" s="16"/>
      <c r="AUJ76" s="16"/>
      <c r="AUK76" s="16"/>
      <c r="AUL76" s="16"/>
      <c r="AUM76" s="16"/>
      <c r="AUN76" s="16"/>
      <c r="AUO76" s="16"/>
      <c r="AUP76" s="16"/>
      <c r="AUQ76" s="16"/>
      <c r="AUR76" s="16"/>
      <c r="AUS76" s="16"/>
      <c r="AUT76" s="16"/>
      <c r="AUU76" s="16"/>
      <c r="AUV76" s="16"/>
      <c r="AUW76" s="16"/>
      <c r="AUX76" s="16"/>
      <c r="AUY76" s="16"/>
      <c r="AUZ76" s="16"/>
      <c r="AVA76" s="16"/>
      <c r="AVB76" s="16"/>
      <c r="AVC76" s="16"/>
      <c r="AVD76" s="16"/>
      <c r="AVE76" s="16"/>
      <c r="AVF76" s="16"/>
      <c r="AVG76" s="16"/>
      <c r="AVH76" s="16"/>
      <c r="AVI76" s="16"/>
      <c r="AVJ76" s="16"/>
      <c r="AVK76" s="16"/>
      <c r="AVL76" s="16"/>
      <c r="AVM76" s="16"/>
      <c r="AVN76" s="16"/>
      <c r="AVO76" s="16"/>
      <c r="AVP76" s="16"/>
      <c r="AVQ76" s="16"/>
      <c r="AVR76" s="16"/>
      <c r="AVS76" s="16"/>
      <c r="AVT76" s="16"/>
      <c r="AVU76" s="16"/>
      <c r="AVV76" s="16"/>
      <c r="AVW76" s="16"/>
      <c r="AVX76" s="16"/>
      <c r="AVY76" s="16"/>
      <c r="AVZ76" s="16"/>
      <c r="AWA76" s="16"/>
      <c r="AWB76" s="16"/>
      <c r="AWC76" s="16"/>
      <c r="AWD76" s="16"/>
      <c r="AWE76" s="16"/>
      <c r="AWF76" s="16"/>
      <c r="AWG76" s="16"/>
      <c r="AWH76" s="16"/>
      <c r="AWI76" s="16"/>
      <c r="AWJ76" s="16"/>
      <c r="AWK76" s="16"/>
      <c r="AWL76" s="16"/>
      <c r="AWM76" s="16"/>
      <c r="AWN76" s="16"/>
      <c r="AWO76" s="16"/>
      <c r="AWP76" s="16"/>
      <c r="AWQ76" s="16"/>
      <c r="AWR76" s="16"/>
      <c r="AWS76" s="16"/>
      <c r="AWT76" s="16"/>
      <c r="AWU76" s="16"/>
      <c r="AWV76" s="16"/>
      <c r="AWW76" s="16"/>
      <c r="AWX76" s="16"/>
      <c r="AWY76" s="16"/>
      <c r="AWZ76" s="16"/>
      <c r="AXA76" s="16"/>
      <c r="AXB76" s="16"/>
      <c r="AXC76" s="16"/>
      <c r="AXD76" s="16"/>
      <c r="AXE76" s="16"/>
      <c r="AXF76" s="16"/>
      <c r="AXG76" s="16"/>
      <c r="AXH76" s="16"/>
      <c r="AXI76" s="16"/>
      <c r="AXJ76" s="16"/>
      <c r="AXK76" s="16"/>
      <c r="AXL76" s="16"/>
      <c r="AXM76" s="16"/>
      <c r="AXN76" s="16"/>
      <c r="AXO76" s="16"/>
      <c r="AXP76" s="16"/>
      <c r="AXQ76" s="16"/>
      <c r="AXR76" s="16"/>
      <c r="AXS76" s="16"/>
      <c r="AXT76" s="16"/>
      <c r="AXU76" s="16"/>
      <c r="AXV76" s="16"/>
      <c r="AXW76" s="16"/>
      <c r="AXX76" s="16"/>
      <c r="AXY76" s="16"/>
      <c r="AXZ76" s="16"/>
      <c r="AYA76" s="16"/>
      <c r="AYB76" s="16"/>
      <c r="AYC76" s="16"/>
      <c r="AYD76" s="16"/>
      <c r="AYE76" s="16"/>
      <c r="AYF76" s="16"/>
      <c r="AYG76" s="16"/>
      <c r="AYH76" s="16"/>
      <c r="AYI76" s="16"/>
      <c r="AYJ76" s="16"/>
      <c r="AYK76" s="16"/>
      <c r="AYL76" s="16"/>
      <c r="AYM76" s="16"/>
      <c r="AYN76" s="16"/>
      <c r="AYO76" s="16"/>
      <c r="AYP76" s="16"/>
      <c r="AYQ76" s="16"/>
      <c r="AYR76" s="16"/>
      <c r="AYS76" s="16"/>
      <c r="AYT76" s="16"/>
      <c r="AYU76" s="16"/>
      <c r="AYV76" s="16"/>
      <c r="AYW76" s="16"/>
      <c r="AYX76" s="16"/>
      <c r="AYY76" s="16"/>
      <c r="AYZ76" s="16"/>
      <c r="AZA76" s="16"/>
      <c r="AZB76" s="16"/>
      <c r="AZC76" s="16"/>
      <c r="AZD76" s="16"/>
      <c r="AZE76" s="16"/>
      <c r="AZF76" s="16"/>
      <c r="AZG76" s="16"/>
      <c r="AZH76" s="16"/>
      <c r="AZI76" s="16"/>
      <c r="AZJ76" s="16"/>
      <c r="AZK76" s="16"/>
      <c r="AZL76" s="16"/>
      <c r="AZM76" s="16"/>
      <c r="AZN76" s="16"/>
      <c r="AZO76" s="16"/>
      <c r="AZP76" s="16"/>
      <c r="AZQ76" s="16"/>
      <c r="AZR76" s="16"/>
      <c r="AZS76" s="16"/>
      <c r="AZT76" s="16"/>
      <c r="AZU76" s="16"/>
      <c r="AZV76" s="16"/>
      <c r="AZW76" s="16"/>
      <c r="AZX76" s="16"/>
      <c r="AZY76" s="16"/>
      <c r="AZZ76" s="16"/>
      <c r="BAA76" s="16"/>
      <c r="BAB76" s="16"/>
      <c r="BAC76" s="16"/>
      <c r="BAD76" s="16"/>
      <c r="BAE76" s="16"/>
      <c r="BAF76" s="16"/>
      <c r="BAG76" s="16"/>
      <c r="BAH76" s="16"/>
      <c r="BAI76" s="16"/>
      <c r="BAJ76" s="16"/>
      <c r="BAK76" s="16"/>
      <c r="BAL76" s="16"/>
      <c r="BAM76" s="16"/>
      <c r="BAN76" s="16"/>
      <c r="BAO76" s="16"/>
      <c r="BAP76" s="16"/>
      <c r="BAQ76" s="16"/>
      <c r="BAR76" s="16"/>
      <c r="BAS76" s="16"/>
      <c r="BAT76" s="16"/>
      <c r="BAU76" s="16"/>
      <c r="BAV76" s="16"/>
      <c r="BAW76" s="16"/>
      <c r="BAX76" s="16"/>
      <c r="BAY76" s="16"/>
      <c r="BAZ76" s="16"/>
      <c r="BBA76" s="16"/>
      <c r="BBB76" s="16"/>
      <c r="BBC76" s="16"/>
      <c r="BBD76" s="16"/>
      <c r="BBE76" s="16"/>
      <c r="BBF76" s="16"/>
      <c r="BBG76" s="16"/>
      <c r="BBH76" s="16"/>
      <c r="BBI76" s="16"/>
      <c r="BBJ76" s="16"/>
      <c r="BBK76" s="16"/>
      <c r="BBL76" s="16"/>
      <c r="BBM76" s="16"/>
      <c r="BBN76" s="16"/>
      <c r="BBO76" s="16"/>
      <c r="BBP76" s="16"/>
      <c r="BBQ76" s="16"/>
      <c r="BBR76" s="16"/>
      <c r="BBS76" s="16"/>
      <c r="BBT76" s="16"/>
      <c r="BBU76" s="16"/>
      <c r="BBV76" s="16"/>
      <c r="BBW76" s="16"/>
      <c r="BBX76" s="16"/>
      <c r="BBY76" s="16"/>
      <c r="BBZ76" s="16"/>
      <c r="BCA76" s="16"/>
      <c r="BCB76" s="16"/>
      <c r="BCC76" s="16"/>
      <c r="BCD76" s="16"/>
      <c r="BCE76" s="16"/>
      <c r="BCF76" s="16"/>
      <c r="BCG76" s="16"/>
      <c r="BCH76" s="16"/>
      <c r="BCI76" s="16"/>
      <c r="BCJ76" s="16"/>
      <c r="BCK76" s="16"/>
      <c r="BCL76" s="16"/>
      <c r="BCM76" s="16"/>
      <c r="BCN76" s="16"/>
      <c r="BCO76" s="16"/>
      <c r="BCP76" s="16"/>
      <c r="BCQ76" s="16"/>
      <c r="BCR76" s="16"/>
      <c r="BCS76" s="16"/>
      <c r="BCT76" s="16"/>
      <c r="BCU76" s="16"/>
      <c r="BCV76" s="16"/>
      <c r="BCW76" s="16"/>
      <c r="BCX76" s="16"/>
      <c r="BCY76" s="16"/>
      <c r="BCZ76" s="16"/>
      <c r="BDA76" s="16"/>
      <c r="BDB76" s="16"/>
      <c r="BDC76" s="16"/>
      <c r="BDD76" s="16"/>
      <c r="BDE76" s="16"/>
      <c r="BDF76" s="16"/>
      <c r="BDG76" s="16"/>
      <c r="BDH76" s="16"/>
      <c r="BDI76" s="16"/>
      <c r="BDJ76" s="16"/>
      <c r="BDK76" s="16"/>
      <c r="BDL76" s="16"/>
      <c r="BDM76" s="16"/>
      <c r="BDN76" s="16"/>
      <c r="BDO76" s="16"/>
      <c r="BDP76" s="16"/>
      <c r="BDQ76" s="16"/>
      <c r="BDR76" s="16"/>
      <c r="BDS76" s="16"/>
      <c r="BDT76" s="16"/>
      <c r="BDU76" s="16"/>
      <c r="BDV76" s="16"/>
      <c r="BDW76" s="16"/>
      <c r="BDX76" s="16"/>
      <c r="BDY76" s="16"/>
      <c r="BDZ76" s="16"/>
      <c r="BEA76" s="16"/>
      <c r="BEB76" s="16"/>
      <c r="BEC76" s="16"/>
      <c r="BED76" s="16"/>
      <c r="BEE76" s="16"/>
      <c r="BEF76" s="16"/>
      <c r="BEG76" s="16"/>
      <c r="BEH76" s="16"/>
      <c r="BEI76" s="16"/>
      <c r="BEJ76" s="16"/>
      <c r="BEK76" s="16"/>
      <c r="BEL76" s="16"/>
      <c r="BEM76" s="16"/>
      <c r="BEN76" s="16"/>
      <c r="BEO76" s="16"/>
      <c r="BEP76" s="16"/>
      <c r="BEQ76" s="16"/>
      <c r="BER76" s="16"/>
      <c r="BES76" s="16"/>
      <c r="BET76" s="16"/>
      <c r="BEU76" s="16"/>
      <c r="BEV76" s="16"/>
      <c r="BEW76" s="16"/>
      <c r="BEX76" s="16"/>
      <c r="BEY76" s="16"/>
      <c r="BEZ76" s="16"/>
      <c r="BFA76" s="16"/>
      <c r="BFB76" s="16"/>
      <c r="BFC76" s="16"/>
      <c r="BFD76" s="16"/>
      <c r="BFE76" s="16"/>
      <c r="BFF76" s="16"/>
      <c r="BFG76" s="16"/>
      <c r="BFH76" s="16"/>
      <c r="BFI76" s="16"/>
      <c r="BFJ76" s="16"/>
      <c r="BFK76" s="16"/>
      <c r="BFL76" s="16"/>
      <c r="BFM76" s="16"/>
      <c r="BFN76" s="16"/>
      <c r="BFO76" s="16"/>
      <c r="BFP76" s="16"/>
      <c r="BFQ76" s="16"/>
      <c r="BFR76" s="16"/>
      <c r="BFS76" s="16"/>
      <c r="BFT76" s="16"/>
      <c r="BFU76" s="16"/>
      <c r="BFV76" s="16"/>
      <c r="BFW76" s="16"/>
      <c r="BFX76" s="16"/>
      <c r="BFY76" s="16"/>
      <c r="BFZ76" s="16"/>
      <c r="BGA76" s="16"/>
      <c r="BGB76" s="16"/>
      <c r="BGC76" s="16"/>
      <c r="BGD76" s="16"/>
      <c r="BGE76" s="16"/>
      <c r="BGF76" s="16"/>
      <c r="BGG76" s="16"/>
      <c r="BGH76" s="16"/>
      <c r="BGI76" s="16"/>
      <c r="BGJ76" s="16"/>
      <c r="BGK76" s="16"/>
      <c r="BGL76" s="16"/>
      <c r="BGM76" s="16"/>
      <c r="BGN76" s="16"/>
      <c r="BGO76" s="16"/>
      <c r="BGP76" s="16"/>
      <c r="BGQ76" s="16"/>
      <c r="BGR76" s="16"/>
      <c r="BGS76" s="16"/>
      <c r="BGT76" s="16"/>
      <c r="BGU76" s="16"/>
      <c r="BGV76" s="16"/>
      <c r="BGW76" s="16"/>
      <c r="BGX76" s="16"/>
      <c r="BGY76" s="16"/>
      <c r="BGZ76" s="16"/>
      <c r="BHA76" s="16"/>
      <c r="BHB76" s="16"/>
      <c r="BHC76" s="16"/>
      <c r="BHD76" s="16"/>
      <c r="BHE76" s="16"/>
      <c r="BHF76" s="16"/>
      <c r="BHG76" s="16"/>
      <c r="BHH76" s="16"/>
      <c r="BHI76" s="16"/>
      <c r="BHJ76" s="16"/>
      <c r="BHK76" s="16"/>
      <c r="BHL76" s="16"/>
      <c r="BHM76" s="16"/>
      <c r="BHN76" s="16"/>
      <c r="BHO76" s="16"/>
      <c r="BHP76" s="16"/>
      <c r="BHQ76" s="16"/>
      <c r="BHR76" s="16"/>
      <c r="BHS76" s="16"/>
      <c r="BHT76" s="16"/>
      <c r="BHU76" s="16"/>
      <c r="BHV76" s="16"/>
      <c r="BHW76" s="16"/>
      <c r="BHX76" s="16"/>
      <c r="BHY76" s="16"/>
      <c r="BHZ76" s="16"/>
      <c r="BIA76" s="16"/>
      <c r="BIB76" s="16"/>
      <c r="BIC76" s="16"/>
      <c r="BID76" s="16"/>
      <c r="BIE76" s="16"/>
      <c r="BIF76" s="16"/>
      <c r="BIG76" s="16"/>
      <c r="BIH76" s="16"/>
      <c r="BII76" s="16"/>
      <c r="BIJ76" s="16"/>
      <c r="BIK76" s="16"/>
      <c r="BIL76" s="16"/>
      <c r="BIM76" s="16"/>
      <c r="BIN76" s="16"/>
      <c r="BIO76" s="16"/>
      <c r="BIP76" s="16"/>
      <c r="BIQ76" s="16"/>
      <c r="BIR76" s="16"/>
      <c r="BIS76" s="16"/>
      <c r="BIT76" s="16"/>
      <c r="BIU76" s="16"/>
      <c r="BIV76" s="16"/>
      <c r="BIW76" s="16"/>
      <c r="BIX76" s="16"/>
      <c r="BIY76" s="16"/>
      <c r="BIZ76" s="16"/>
      <c r="BJA76" s="16"/>
      <c r="BJB76" s="16"/>
      <c r="BJC76" s="16"/>
      <c r="BJD76" s="16"/>
      <c r="BJE76" s="16"/>
      <c r="BJF76" s="16"/>
      <c r="BJG76" s="16"/>
      <c r="BJH76" s="16"/>
      <c r="BJI76" s="16"/>
      <c r="BJJ76" s="16"/>
      <c r="BJK76" s="16"/>
      <c r="BJL76" s="16"/>
      <c r="BJM76" s="16"/>
      <c r="BJN76" s="16"/>
      <c r="BJO76" s="16"/>
      <c r="BJP76" s="16"/>
      <c r="BJQ76" s="16"/>
      <c r="BJR76" s="16"/>
      <c r="BJS76" s="16"/>
      <c r="BJT76" s="16"/>
      <c r="BJU76" s="16"/>
      <c r="BJV76" s="16"/>
      <c r="BJW76" s="16"/>
      <c r="BJX76" s="16"/>
      <c r="BJY76" s="16"/>
      <c r="BJZ76" s="16"/>
      <c r="BKA76" s="16"/>
      <c r="BKB76" s="16"/>
      <c r="BKC76" s="16"/>
      <c r="BKD76" s="16"/>
      <c r="BKE76" s="16"/>
      <c r="BKF76" s="16"/>
      <c r="BKG76" s="16"/>
      <c r="BKH76" s="16"/>
      <c r="BKI76" s="16"/>
      <c r="BKJ76" s="16"/>
      <c r="BKK76" s="16"/>
      <c r="BKL76" s="16"/>
      <c r="BKM76" s="16"/>
      <c r="BKN76" s="16"/>
      <c r="BKO76" s="16"/>
      <c r="BKP76" s="16"/>
      <c r="BKQ76" s="16"/>
      <c r="BKR76" s="16"/>
      <c r="BKS76" s="16"/>
      <c r="BKT76" s="16"/>
      <c r="BKU76" s="16"/>
      <c r="BKV76" s="16"/>
      <c r="BKW76" s="16"/>
      <c r="BKX76" s="16"/>
      <c r="BKY76" s="16"/>
      <c r="BKZ76" s="16"/>
      <c r="BLA76" s="16"/>
      <c r="BLB76" s="16"/>
      <c r="BLC76" s="16"/>
      <c r="BLD76" s="16"/>
      <c r="BLE76" s="16"/>
      <c r="BLF76" s="16"/>
      <c r="BLG76" s="16"/>
      <c r="BLH76" s="16"/>
      <c r="BLI76" s="16"/>
      <c r="BLJ76" s="16"/>
      <c r="BLK76" s="16"/>
      <c r="BLL76" s="16"/>
      <c r="BLM76" s="16"/>
      <c r="BLN76" s="16"/>
      <c r="BLO76" s="16"/>
      <c r="BLP76" s="16"/>
      <c r="BLQ76" s="16"/>
      <c r="BLR76" s="16"/>
      <c r="BLS76" s="16"/>
      <c r="BLT76" s="16"/>
      <c r="BLU76" s="16"/>
      <c r="BLV76" s="16"/>
      <c r="BLW76" s="16"/>
      <c r="BLX76" s="16"/>
      <c r="BLY76" s="16"/>
      <c r="BLZ76" s="16"/>
      <c r="BMA76" s="16"/>
      <c r="BMB76" s="16"/>
      <c r="BMC76" s="16"/>
      <c r="BMD76" s="16"/>
      <c r="BME76" s="16"/>
      <c r="BMF76" s="16"/>
      <c r="BMG76" s="16"/>
      <c r="BMH76" s="16"/>
      <c r="BMI76" s="16"/>
      <c r="BMJ76" s="16"/>
      <c r="BMK76" s="16"/>
      <c r="BML76" s="16"/>
      <c r="BMM76" s="16"/>
      <c r="BMN76" s="16"/>
      <c r="BMO76" s="16"/>
      <c r="BMP76" s="16"/>
      <c r="BMQ76" s="16"/>
      <c r="BMR76" s="16"/>
      <c r="BMS76" s="16"/>
      <c r="BMT76" s="16"/>
      <c r="BMU76" s="16"/>
      <c r="BMV76" s="16"/>
      <c r="BMW76" s="16"/>
      <c r="BMX76" s="16"/>
      <c r="BMY76" s="16"/>
      <c r="BMZ76" s="16"/>
      <c r="BNA76" s="16"/>
      <c r="BNB76" s="16"/>
      <c r="BNC76" s="16"/>
      <c r="BND76" s="16"/>
      <c r="BNE76" s="16"/>
      <c r="BNF76" s="16"/>
      <c r="BNG76" s="16"/>
      <c r="BNH76" s="16"/>
      <c r="BNI76" s="16"/>
      <c r="BNJ76" s="16"/>
      <c r="BNK76" s="16"/>
      <c r="BNL76" s="16"/>
      <c r="BNM76" s="16"/>
      <c r="BNN76" s="16"/>
      <c r="BNO76" s="16"/>
      <c r="BNP76" s="16"/>
      <c r="BNQ76" s="16"/>
      <c r="BNR76" s="16"/>
      <c r="BNS76" s="16"/>
      <c r="BNT76" s="16"/>
      <c r="BNU76" s="16"/>
      <c r="BNV76" s="16"/>
      <c r="BNW76" s="16"/>
      <c r="BNX76" s="16"/>
      <c r="BNY76" s="16"/>
      <c r="BNZ76" s="16"/>
      <c r="BOA76" s="16"/>
      <c r="BOB76" s="16"/>
      <c r="BOC76" s="16"/>
      <c r="BOD76" s="16"/>
      <c r="BOE76" s="16"/>
      <c r="BOF76" s="16"/>
      <c r="BOG76" s="16"/>
      <c r="BOH76" s="16"/>
      <c r="BOI76" s="16"/>
      <c r="BOJ76" s="16"/>
      <c r="BOK76" s="16"/>
      <c r="BOL76" s="16"/>
      <c r="BOM76" s="16"/>
      <c r="BON76" s="16"/>
      <c r="BOO76" s="16"/>
      <c r="BOP76" s="16"/>
      <c r="BOQ76" s="16"/>
      <c r="BOR76" s="16"/>
      <c r="BOS76" s="16"/>
      <c r="BOT76" s="16"/>
      <c r="BOU76" s="16"/>
      <c r="BOV76" s="16"/>
      <c r="BOW76" s="16"/>
      <c r="BOX76" s="16"/>
      <c r="BOY76" s="16"/>
      <c r="BOZ76" s="16"/>
      <c r="BPA76" s="16"/>
      <c r="BPB76" s="16"/>
      <c r="BPC76" s="16"/>
      <c r="BPD76" s="16"/>
      <c r="BPE76" s="16"/>
      <c r="BPF76" s="16"/>
      <c r="BPG76" s="16"/>
      <c r="BPH76" s="16"/>
      <c r="BPI76" s="16"/>
      <c r="BPJ76" s="16"/>
      <c r="BPK76" s="16"/>
      <c r="BPL76" s="16"/>
      <c r="BPM76" s="16"/>
      <c r="BPN76" s="16"/>
      <c r="BPO76" s="16"/>
      <c r="BPP76" s="16"/>
      <c r="BPQ76" s="16"/>
      <c r="BPR76" s="16"/>
      <c r="BPS76" s="16"/>
      <c r="BPT76" s="16"/>
      <c r="BPU76" s="16"/>
      <c r="BPV76" s="16"/>
      <c r="BPW76" s="16"/>
      <c r="BPX76" s="16"/>
      <c r="BPY76" s="16"/>
      <c r="BPZ76" s="16"/>
      <c r="BQA76" s="16"/>
      <c r="BQB76" s="16"/>
      <c r="BQC76" s="16"/>
      <c r="BQD76" s="16"/>
      <c r="BQE76" s="16"/>
      <c r="BQF76" s="16"/>
      <c r="BQG76" s="16"/>
      <c r="BQH76" s="16"/>
      <c r="BQI76" s="16"/>
      <c r="BQJ76" s="16"/>
      <c r="BQK76" s="16"/>
      <c r="BQL76" s="16"/>
      <c r="BQM76" s="16"/>
      <c r="BQN76" s="16"/>
      <c r="BQO76" s="16"/>
      <c r="BQP76" s="16"/>
      <c r="BQQ76" s="16"/>
      <c r="BQR76" s="16"/>
      <c r="BQS76" s="16"/>
      <c r="BQT76" s="16"/>
      <c r="BQU76" s="16"/>
      <c r="BQV76" s="16"/>
      <c r="BQW76" s="16"/>
      <c r="BQX76" s="16"/>
      <c r="BQY76" s="16"/>
      <c r="BQZ76" s="16"/>
      <c r="BRA76" s="16"/>
      <c r="BRB76" s="16"/>
      <c r="BRC76" s="16"/>
      <c r="BRD76" s="16"/>
      <c r="BRE76" s="16"/>
      <c r="BRF76" s="16"/>
      <c r="BRG76" s="16"/>
      <c r="BRH76" s="16"/>
      <c r="BRI76" s="16"/>
      <c r="BRJ76" s="16"/>
      <c r="BRK76" s="16"/>
      <c r="BRL76" s="16"/>
      <c r="BRM76" s="16"/>
      <c r="BRN76" s="16"/>
      <c r="BRO76" s="16"/>
      <c r="BRP76" s="16"/>
      <c r="BRQ76" s="16"/>
      <c r="BRR76" s="16"/>
      <c r="BRS76" s="16"/>
      <c r="BRT76" s="16"/>
      <c r="BRU76" s="16"/>
      <c r="BRV76" s="16"/>
      <c r="BRW76" s="16"/>
      <c r="BRX76" s="16"/>
      <c r="BRY76" s="16"/>
      <c r="BRZ76" s="16"/>
      <c r="BSA76" s="16"/>
      <c r="BSB76" s="16"/>
      <c r="BSC76" s="16"/>
      <c r="BSD76" s="16"/>
      <c r="BSE76" s="16"/>
      <c r="BSF76" s="16"/>
      <c r="BSG76" s="16"/>
      <c r="BSH76" s="16"/>
      <c r="BSI76" s="16"/>
      <c r="BSJ76" s="16"/>
      <c r="BSK76" s="16"/>
      <c r="BSL76" s="16"/>
      <c r="BSM76" s="16"/>
      <c r="BSN76" s="16"/>
      <c r="BSO76" s="16"/>
      <c r="BSP76" s="16"/>
      <c r="BSQ76" s="16"/>
      <c r="BSR76" s="16"/>
      <c r="BSS76" s="16"/>
      <c r="BST76" s="16"/>
      <c r="BSU76" s="16"/>
      <c r="BSV76" s="16"/>
      <c r="BSW76" s="16"/>
      <c r="BSX76" s="16"/>
      <c r="BSY76" s="16"/>
      <c r="BSZ76" s="16"/>
      <c r="BTA76" s="16"/>
      <c r="BTB76" s="16"/>
      <c r="BTC76" s="16"/>
      <c r="BTD76" s="16"/>
      <c r="BTE76" s="16"/>
      <c r="BTF76" s="16"/>
      <c r="BTG76" s="16"/>
      <c r="BTH76" s="16"/>
    </row>
    <row r="77" spans="1:1880" s="282" customFormat="1" ht="90" customHeight="1" x14ac:dyDescent="0.3">
      <c r="A77" s="125">
        <v>660</v>
      </c>
      <c r="B77" s="245" t="s">
        <v>21</v>
      </c>
      <c r="C77" s="245" t="s">
        <v>126</v>
      </c>
      <c r="D77" s="126" t="s">
        <v>220</v>
      </c>
      <c r="E77" s="244" t="e">
        <f>INDEX('PY1 Data(H)'!$A$1:$CX$258,MATCH('Unit Data from Audit Worksheet'!$A77,'PY1 Data(H)'!$A$1:$A$258,0),MATCH('Unit Data from Audit Worksheet'!$D$2,'PY1 Data(H)'!$A$1:$CX$1,0))</f>
        <v>#N/A</v>
      </c>
      <c r="F77" s="121">
        <v>0</v>
      </c>
      <c r="G77" s="284" t="str">
        <f>IF(ISBLANK(F77),"Please do not leave blank","")</f>
        <v/>
      </c>
      <c r="H77" s="449"/>
      <c r="I77" s="529"/>
      <c r="J77" s="381"/>
      <c r="K77" s="371"/>
      <c r="L77"/>
      <c r="M77" s="16"/>
      <c r="N77" s="122"/>
      <c r="O77" s="16"/>
      <c r="P77" s="16"/>
      <c r="Q77" s="16"/>
      <c r="R77" s="16"/>
      <c r="S77" s="16"/>
      <c r="T77" s="16"/>
      <c r="U77" s="16"/>
      <c r="V77" s="16"/>
      <c r="W77" s="16"/>
      <c r="X77" s="16"/>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c r="IW77" s="16"/>
      <c r="IX77" s="16"/>
      <c r="IY77" s="16"/>
      <c r="IZ77" s="16"/>
      <c r="JA77" s="16"/>
      <c r="JB77" s="16"/>
      <c r="JC77" s="16"/>
      <c r="JD77" s="16"/>
      <c r="JE77" s="16"/>
      <c r="JF77" s="16"/>
      <c r="JG77" s="16"/>
      <c r="JH77" s="16"/>
      <c r="JI77" s="16"/>
      <c r="JJ77" s="16"/>
      <c r="JK77" s="16"/>
      <c r="JL77" s="16"/>
      <c r="JM77" s="16"/>
      <c r="JN77" s="16"/>
      <c r="JO77" s="16"/>
      <c r="JP77" s="16"/>
      <c r="JQ77" s="16"/>
      <c r="JR77" s="16"/>
      <c r="JS77" s="16"/>
      <c r="JT77" s="16"/>
      <c r="JU77" s="16"/>
      <c r="JV77" s="16"/>
      <c r="JW77" s="16"/>
      <c r="JX77" s="16"/>
      <c r="JY77" s="16"/>
      <c r="JZ77" s="16"/>
      <c r="KA77" s="16"/>
      <c r="KB77" s="16"/>
      <c r="KC77" s="16"/>
      <c r="KD77" s="16"/>
      <c r="KE77" s="16"/>
      <c r="KF77" s="16"/>
      <c r="KG77" s="16"/>
      <c r="KH77" s="16"/>
      <c r="KI77" s="16"/>
      <c r="KJ77" s="16"/>
      <c r="KK77" s="16"/>
      <c r="KL77" s="16"/>
      <c r="KM77" s="16"/>
      <c r="KN77" s="16"/>
      <c r="KO77" s="16"/>
      <c r="KP77" s="16"/>
      <c r="KQ77" s="16"/>
      <c r="KR77" s="16"/>
      <c r="KS77" s="16"/>
      <c r="KT77" s="16"/>
      <c r="KU77" s="16"/>
      <c r="KV77" s="16"/>
      <c r="KW77" s="16"/>
      <c r="KX77" s="16"/>
      <c r="KY77" s="16"/>
      <c r="KZ77" s="16"/>
      <c r="LA77" s="16"/>
      <c r="LB77" s="16"/>
      <c r="LC77" s="16"/>
      <c r="LD77" s="16"/>
      <c r="LE77" s="16"/>
      <c r="LF77" s="16"/>
      <c r="LG77" s="16"/>
      <c r="LH77" s="16"/>
      <c r="LI77" s="16"/>
      <c r="LJ77" s="16"/>
      <c r="LK77" s="16"/>
      <c r="LL77" s="16"/>
      <c r="LM77" s="16"/>
      <c r="LN77" s="16"/>
      <c r="LO77" s="16"/>
      <c r="LP77" s="16"/>
      <c r="LQ77" s="16"/>
      <c r="LR77" s="16"/>
      <c r="LS77" s="16"/>
      <c r="LT77" s="16"/>
      <c r="LU77" s="16"/>
      <c r="LV77" s="16"/>
      <c r="LW77" s="16"/>
      <c r="LX77" s="16"/>
      <c r="LY77" s="16"/>
      <c r="LZ77" s="16"/>
      <c r="MA77" s="16"/>
      <c r="MB77" s="16"/>
      <c r="MC77" s="16"/>
      <c r="MD77" s="16"/>
      <c r="ME77" s="16"/>
      <c r="MF77" s="16"/>
      <c r="MG77" s="16"/>
      <c r="MH77" s="16"/>
      <c r="MI77" s="16"/>
      <c r="MJ77" s="16"/>
      <c r="MK77" s="16"/>
      <c r="ML77" s="16"/>
      <c r="MM77" s="16"/>
      <c r="MN77" s="16"/>
      <c r="MO77" s="16"/>
      <c r="MP77" s="16"/>
      <c r="MQ77" s="16"/>
      <c r="MR77" s="16"/>
      <c r="MS77" s="16"/>
      <c r="MT77" s="16"/>
      <c r="MU77" s="16"/>
      <c r="MV77" s="16"/>
      <c r="MW77" s="16"/>
      <c r="MX77" s="16"/>
      <c r="MY77" s="16"/>
      <c r="MZ77" s="16"/>
      <c r="NA77" s="16"/>
      <c r="NB77" s="16"/>
      <c r="NC77" s="16"/>
      <c r="ND77" s="16"/>
      <c r="NE77" s="16"/>
      <c r="NF77" s="16"/>
      <c r="NG77" s="16"/>
      <c r="NH77" s="16"/>
      <c r="NI77" s="16"/>
      <c r="NJ77" s="16"/>
      <c r="NK77" s="16"/>
      <c r="NL77" s="16"/>
      <c r="NM77" s="16"/>
      <c r="NN77" s="16"/>
      <c r="NO77" s="16"/>
      <c r="NP77" s="16"/>
      <c r="NQ77" s="16"/>
      <c r="NR77" s="16"/>
      <c r="NS77" s="16"/>
      <c r="NT77" s="16"/>
      <c r="NU77" s="16"/>
      <c r="NV77" s="16"/>
      <c r="NW77" s="16"/>
      <c r="NX77" s="16"/>
      <c r="NY77" s="16"/>
      <c r="NZ77" s="16"/>
      <c r="OA77" s="16"/>
      <c r="OB77" s="16"/>
      <c r="OC77" s="16"/>
      <c r="OD77" s="16"/>
      <c r="OE77" s="16"/>
      <c r="OF77" s="16"/>
      <c r="OG77" s="16"/>
      <c r="OH77" s="16"/>
      <c r="OI77" s="16"/>
      <c r="OJ77" s="16"/>
      <c r="OK77" s="16"/>
      <c r="OL77" s="16"/>
      <c r="OM77" s="16"/>
      <c r="ON77" s="16"/>
      <c r="OO77" s="16"/>
      <c r="OP77" s="16"/>
      <c r="OQ77" s="16"/>
      <c r="OR77" s="16"/>
      <c r="OS77" s="16"/>
      <c r="OT77" s="16"/>
      <c r="OU77" s="16"/>
      <c r="OV77" s="16"/>
      <c r="OW77" s="16"/>
      <c r="OX77" s="16"/>
      <c r="OY77" s="16"/>
      <c r="OZ77" s="16"/>
      <c r="PA77" s="16"/>
      <c r="PB77" s="16"/>
      <c r="PC77" s="16"/>
      <c r="PD77" s="16"/>
      <c r="PE77" s="16"/>
      <c r="PF77" s="16"/>
      <c r="PG77" s="16"/>
      <c r="PH77" s="16"/>
      <c r="PI77" s="16"/>
      <c r="PJ77" s="16"/>
      <c r="PK77" s="16"/>
      <c r="PL77" s="16"/>
      <c r="PM77" s="16"/>
      <c r="PN77" s="16"/>
      <c r="PO77" s="16"/>
      <c r="PP77" s="16"/>
      <c r="PQ77" s="16"/>
      <c r="PR77" s="16"/>
      <c r="PS77" s="16"/>
      <c r="PT77" s="16"/>
      <c r="PU77" s="16"/>
      <c r="PV77" s="16"/>
      <c r="PW77" s="16"/>
      <c r="PX77" s="16"/>
      <c r="PY77" s="16"/>
      <c r="PZ77" s="16"/>
      <c r="QA77" s="16"/>
      <c r="QB77" s="16"/>
      <c r="QC77" s="16"/>
      <c r="QD77" s="16"/>
      <c r="QE77" s="16"/>
      <c r="QF77" s="16"/>
      <c r="QG77" s="16"/>
      <c r="QH77" s="16"/>
      <c r="QI77" s="16"/>
      <c r="QJ77" s="16"/>
      <c r="QK77" s="16"/>
      <c r="QL77" s="16"/>
      <c r="QM77" s="16"/>
      <c r="QN77" s="16"/>
      <c r="QO77" s="16"/>
      <c r="QP77" s="16"/>
      <c r="QQ77" s="16"/>
      <c r="QR77" s="16"/>
      <c r="QS77" s="16"/>
      <c r="QT77" s="16"/>
      <c r="QU77" s="16"/>
      <c r="QV77" s="16"/>
      <c r="QW77" s="16"/>
      <c r="QX77" s="16"/>
      <c r="QY77" s="16"/>
      <c r="QZ77" s="16"/>
      <c r="RA77" s="16"/>
      <c r="RB77" s="16"/>
      <c r="RC77" s="16"/>
      <c r="RD77" s="16"/>
      <c r="RE77" s="16"/>
      <c r="RF77" s="16"/>
      <c r="RG77" s="16"/>
      <c r="RH77" s="16"/>
      <c r="RI77" s="16"/>
      <c r="RJ77" s="16"/>
      <c r="RK77" s="16"/>
      <c r="RL77" s="16"/>
      <c r="RM77" s="16"/>
      <c r="RN77" s="16"/>
      <c r="RO77" s="16"/>
      <c r="RP77" s="16"/>
      <c r="RQ77" s="16"/>
      <c r="RR77" s="16"/>
      <c r="RS77" s="16"/>
      <c r="RT77" s="16"/>
      <c r="RU77" s="16"/>
      <c r="RV77" s="16"/>
      <c r="RW77" s="16"/>
      <c r="RX77" s="16"/>
      <c r="RY77" s="16"/>
      <c r="RZ77" s="16"/>
      <c r="SA77" s="16"/>
      <c r="SB77" s="16"/>
      <c r="SC77" s="16"/>
      <c r="SD77" s="16"/>
      <c r="SE77" s="16"/>
      <c r="SF77" s="16"/>
      <c r="SG77" s="16"/>
      <c r="SH77" s="16"/>
      <c r="SI77" s="16"/>
      <c r="SJ77" s="16"/>
      <c r="SK77" s="16"/>
      <c r="SL77" s="16"/>
      <c r="SM77" s="16"/>
      <c r="SN77" s="16"/>
      <c r="SO77" s="16"/>
      <c r="SP77" s="16"/>
      <c r="SQ77" s="16"/>
      <c r="SR77" s="16"/>
      <c r="SS77" s="16"/>
      <c r="ST77" s="16"/>
      <c r="SU77" s="16"/>
      <c r="SV77" s="16"/>
      <c r="SW77" s="16"/>
      <c r="SX77" s="16"/>
      <c r="SY77" s="16"/>
      <c r="SZ77" s="16"/>
      <c r="TA77" s="16"/>
      <c r="TB77" s="16"/>
      <c r="TC77" s="16"/>
      <c r="TD77" s="16"/>
      <c r="TE77" s="16"/>
      <c r="TF77" s="16"/>
      <c r="TG77" s="16"/>
      <c r="TH77" s="16"/>
      <c r="TI77" s="16"/>
      <c r="TJ77" s="16"/>
      <c r="TK77" s="16"/>
      <c r="TL77" s="16"/>
      <c r="TM77" s="16"/>
      <c r="TN77" s="16"/>
      <c r="TO77" s="16"/>
      <c r="TP77" s="16"/>
      <c r="TQ77" s="16"/>
      <c r="TR77" s="16"/>
      <c r="TS77" s="16"/>
      <c r="TT77" s="16"/>
      <c r="TU77" s="16"/>
      <c r="TV77" s="16"/>
      <c r="TW77" s="16"/>
      <c r="TX77" s="16"/>
      <c r="TY77" s="16"/>
      <c r="TZ77" s="16"/>
      <c r="UA77" s="16"/>
      <c r="UB77" s="16"/>
      <c r="UC77" s="16"/>
      <c r="UD77" s="16"/>
      <c r="UE77" s="16"/>
      <c r="UF77" s="16"/>
      <c r="UG77" s="16"/>
      <c r="UH77" s="16"/>
      <c r="UI77" s="16"/>
      <c r="UJ77" s="16"/>
      <c r="UK77" s="16"/>
      <c r="UL77" s="16"/>
      <c r="UM77" s="16"/>
      <c r="UN77" s="16"/>
      <c r="UO77" s="16"/>
      <c r="UP77" s="16"/>
      <c r="UQ77" s="16"/>
      <c r="UR77" s="16"/>
      <c r="US77" s="16"/>
      <c r="UT77" s="16"/>
      <c r="UU77" s="16"/>
      <c r="UV77" s="16"/>
      <c r="UW77" s="16"/>
      <c r="UX77" s="16"/>
      <c r="UY77" s="16"/>
      <c r="UZ77" s="16"/>
      <c r="VA77" s="16"/>
      <c r="VB77" s="16"/>
      <c r="VC77" s="16"/>
      <c r="VD77" s="16"/>
      <c r="VE77" s="16"/>
      <c r="VF77" s="16"/>
      <c r="VG77" s="16"/>
      <c r="VH77" s="16"/>
      <c r="VI77" s="16"/>
      <c r="VJ77" s="16"/>
      <c r="VK77" s="16"/>
      <c r="VL77" s="16"/>
      <c r="VM77" s="16"/>
      <c r="VN77" s="16"/>
      <c r="VO77" s="16"/>
      <c r="VP77" s="16"/>
      <c r="VQ77" s="16"/>
      <c r="VR77" s="16"/>
      <c r="VS77" s="16"/>
      <c r="VT77" s="16"/>
      <c r="VU77" s="16"/>
      <c r="VV77" s="16"/>
      <c r="VW77" s="16"/>
      <c r="VX77" s="16"/>
      <c r="VY77" s="16"/>
      <c r="VZ77" s="16"/>
      <c r="WA77" s="16"/>
      <c r="WB77" s="16"/>
      <c r="WC77" s="16"/>
      <c r="WD77" s="16"/>
      <c r="WE77" s="16"/>
      <c r="WF77" s="16"/>
      <c r="WG77" s="16"/>
      <c r="WH77" s="16"/>
      <c r="WI77" s="16"/>
      <c r="WJ77" s="16"/>
      <c r="WK77" s="16"/>
      <c r="WL77" s="16"/>
      <c r="WM77" s="16"/>
      <c r="WN77" s="16"/>
      <c r="WO77" s="16"/>
      <c r="WP77" s="16"/>
      <c r="WQ77" s="16"/>
      <c r="WR77" s="16"/>
      <c r="WS77" s="16"/>
      <c r="WT77" s="16"/>
      <c r="WU77" s="16"/>
      <c r="WV77" s="16"/>
      <c r="WW77" s="16"/>
      <c r="WX77" s="16"/>
      <c r="WY77" s="16"/>
      <c r="WZ77" s="16"/>
      <c r="XA77" s="16"/>
      <c r="XB77" s="16"/>
      <c r="XC77" s="16"/>
      <c r="XD77" s="16"/>
      <c r="XE77" s="16"/>
      <c r="XF77" s="16"/>
      <c r="XG77" s="16"/>
      <c r="XH77" s="16"/>
      <c r="XI77" s="16"/>
      <c r="XJ77" s="16"/>
      <c r="XK77" s="16"/>
      <c r="XL77" s="16"/>
      <c r="XM77" s="16"/>
      <c r="XN77" s="16"/>
      <c r="XO77" s="16"/>
      <c r="XP77" s="16"/>
      <c r="XQ77" s="16"/>
      <c r="XR77" s="16"/>
      <c r="XS77" s="16"/>
      <c r="XT77" s="16"/>
      <c r="XU77" s="16"/>
      <c r="XV77" s="16"/>
      <c r="XW77" s="16"/>
      <c r="XX77" s="16"/>
      <c r="XY77" s="16"/>
      <c r="XZ77" s="16"/>
      <c r="YA77" s="16"/>
      <c r="YB77" s="16"/>
      <c r="YC77" s="16"/>
      <c r="YD77" s="16"/>
      <c r="YE77" s="16"/>
      <c r="YF77" s="16"/>
      <c r="YG77" s="16"/>
      <c r="YH77" s="16"/>
      <c r="YI77" s="16"/>
      <c r="YJ77" s="16"/>
      <c r="YK77" s="16"/>
      <c r="YL77" s="16"/>
      <c r="YM77" s="16"/>
      <c r="YN77" s="16"/>
      <c r="YO77" s="16"/>
      <c r="YP77" s="16"/>
      <c r="YQ77" s="16"/>
      <c r="YR77" s="16"/>
      <c r="YS77" s="16"/>
      <c r="YT77" s="16"/>
      <c r="YU77" s="16"/>
      <c r="YV77" s="16"/>
      <c r="YW77" s="16"/>
      <c r="YX77" s="16"/>
      <c r="YY77" s="16"/>
      <c r="YZ77" s="16"/>
      <c r="ZA77" s="16"/>
      <c r="ZB77" s="16"/>
      <c r="ZC77" s="16"/>
      <c r="ZD77" s="16"/>
      <c r="ZE77" s="16"/>
      <c r="ZF77" s="16"/>
      <c r="ZG77" s="16"/>
      <c r="ZH77" s="16"/>
      <c r="ZI77" s="16"/>
      <c r="ZJ77" s="16"/>
      <c r="ZK77" s="16"/>
      <c r="ZL77" s="16"/>
      <c r="ZM77" s="16"/>
      <c r="ZN77" s="16"/>
      <c r="ZO77" s="16"/>
      <c r="ZP77" s="16"/>
      <c r="ZQ77" s="16"/>
      <c r="ZR77" s="16"/>
      <c r="ZS77" s="16"/>
      <c r="ZT77" s="16"/>
      <c r="ZU77" s="16"/>
      <c r="ZV77" s="16"/>
      <c r="ZW77" s="16"/>
      <c r="ZX77" s="16"/>
      <c r="ZY77" s="16"/>
      <c r="ZZ77" s="16"/>
      <c r="AAA77" s="16"/>
      <c r="AAB77" s="16"/>
      <c r="AAC77" s="16"/>
      <c r="AAD77" s="16"/>
      <c r="AAE77" s="16"/>
      <c r="AAF77" s="16"/>
      <c r="AAG77" s="16"/>
      <c r="AAH77" s="16"/>
      <c r="AAI77" s="16"/>
      <c r="AAJ77" s="16"/>
      <c r="AAK77" s="16"/>
      <c r="AAL77" s="16"/>
      <c r="AAM77" s="16"/>
      <c r="AAN77" s="16"/>
      <c r="AAO77" s="16"/>
      <c r="AAP77" s="16"/>
      <c r="AAQ77" s="16"/>
      <c r="AAR77" s="16"/>
      <c r="AAS77" s="16"/>
      <c r="AAT77" s="16"/>
      <c r="AAU77" s="16"/>
      <c r="AAV77" s="16"/>
      <c r="AAW77" s="16"/>
      <c r="AAX77" s="16"/>
      <c r="AAY77" s="16"/>
      <c r="AAZ77" s="16"/>
      <c r="ABA77" s="16"/>
      <c r="ABB77" s="16"/>
      <c r="ABC77" s="16"/>
      <c r="ABD77" s="16"/>
      <c r="ABE77" s="16"/>
      <c r="ABF77" s="16"/>
      <c r="ABG77" s="16"/>
      <c r="ABH77" s="16"/>
      <c r="ABI77" s="16"/>
      <c r="ABJ77" s="16"/>
      <c r="ABK77" s="16"/>
      <c r="ABL77" s="16"/>
      <c r="ABM77" s="16"/>
      <c r="ABN77" s="16"/>
      <c r="ABO77" s="16"/>
      <c r="ABP77" s="16"/>
      <c r="ABQ77" s="16"/>
      <c r="ABR77" s="16"/>
      <c r="ABS77" s="16"/>
      <c r="ABT77" s="16"/>
      <c r="ABU77" s="16"/>
      <c r="ABV77" s="16"/>
      <c r="ABW77" s="16"/>
      <c r="ABX77" s="16"/>
      <c r="ABY77" s="16"/>
      <c r="ABZ77" s="16"/>
      <c r="ACA77" s="16"/>
      <c r="ACB77" s="16"/>
      <c r="ACC77" s="16"/>
      <c r="ACD77" s="16"/>
      <c r="ACE77" s="16"/>
      <c r="ACF77" s="16"/>
      <c r="ACG77" s="16"/>
      <c r="ACH77" s="16"/>
      <c r="ACI77" s="16"/>
      <c r="ACJ77" s="16"/>
      <c r="ACK77" s="16"/>
      <c r="ACL77" s="16"/>
      <c r="ACM77" s="16"/>
      <c r="ACN77" s="16"/>
      <c r="ACO77" s="16"/>
      <c r="ACP77" s="16"/>
      <c r="ACQ77" s="16"/>
      <c r="ACR77" s="16"/>
      <c r="ACS77" s="16"/>
      <c r="ACT77" s="16"/>
      <c r="ACU77" s="16"/>
      <c r="ACV77" s="16"/>
      <c r="ACW77" s="16"/>
      <c r="ACX77" s="16"/>
      <c r="ACY77" s="16"/>
      <c r="ACZ77" s="16"/>
      <c r="ADA77" s="16"/>
      <c r="ADB77" s="16"/>
      <c r="ADC77" s="16"/>
      <c r="ADD77" s="16"/>
      <c r="ADE77" s="16"/>
      <c r="ADF77" s="16"/>
      <c r="ADG77" s="16"/>
      <c r="ADH77" s="16"/>
      <c r="ADI77" s="16"/>
      <c r="ADJ77" s="16"/>
      <c r="ADK77" s="16"/>
      <c r="ADL77" s="16"/>
      <c r="ADM77" s="16"/>
      <c r="ADN77" s="16"/>
      <c r="ADO77" s="16"/>
      <c r="ADP77" s="16"/>
      <c r="ADQ77" s="16"/>
      <c r="ADR77" s="16"/>
      <c r="ADS77" s="16"/>
      <c r="ADT77" s="16"/>
      <c r="ADU77" s="16"/>
      <c r="ADV77" s="16"/>
      <c r="ADW77" s="16"/>
      <c r="ADX77" s="16"/>
      <c r="ADY77" s="16"/>
      <c r="ADZ77" s="16"/>
      <c r="AEA77" s="16"/>
      <c r="AEB77" s="16"/>
      <c r="AEC77" s="16"/>
      <c r="AED77" s="16"/>
      <c r="AEE77" s="16"/>
      <c r="AEF77" s="16"/>
      <c r="AEG77" s="16"/>
      <c r="AEH77" s="16"/>
      <c r="AEI77" s="16"/>
      <c r="AEJ77" s="16"/>
      <c r="AEK77" s="16"/>
      <c r="AEL77" s="16"/>
      <c r="AEM77" s="16"/>
      <c r="AEN77" s="16"/>
      <c r="AEO77" s="16"/>
      <c r="AEP77" s="16"/>
      <c r="AEQ77" s="16"/>
      <c r="AER77" s="16"/>
      <c r="AES77" s="16"/>
      <c r="AET77" s="16"/>
      <c r="AEU77" s="16"/>
      <c r="AEV77" s="16"/>
      <c r="AEW77" s="16"/>
      <c r="AEX77" s="16"/>
      <c r="AEY77" s="16"/>
      <c r="AEZ77" s="16"/>
      <c r="AFA77" s="16"/>
      <c r="AFB77" s="16"/>
      <c r="AFC77" s="16"/>
      <c r="AFD77" s="16"/>
      <c r="AFE77" s="16"/>
      <c r="AFF77" s="16"/>
      <c r="AFG77" s="16"/>
      <c r="AFH77" s="16"/>
      <c r="AFI77" s="16"/>
      <c r="AFJ77" s="16"/>
      <c r="AFK77" s="16"/>
      <c r="AFL77" s="16"/>
      <c r="AFM77" s="16"/>
      <c r="AFN77" s="16"/>
      <c r="AFO77" s="16"/>
      <c r="AFP77" s="16"/>
      <c r="AFQ77" s="16"/>
      <c r="AFR77" s="16"/>
      <c r="AFS77" s="16"/>
      <c r="AFT77" s="16"/>
      <c r="AFU77" s="16"/>
      <c r="AFV77" s="16"/>
      <c r="AFW77" s="16"/>
      <c r="AFX77" s="16"/>
      <c r="AFY77" s="16"/>
      <c r="AFZ77" s="16"/>
      <c r="AGA77" s="16"/>
      <c r="AGB77" s="16"/>
      <c r="AGC77" s="16"/>
      <c r="AGD77" s="16"/>
      <c r="AGE77" s="16"/>
      <c r="AGF77" s="16"/>
      <c r="AGG77" s="16"/>
      <c r="AGH77" s="16"/>
      <c r="AGI77" s="16"/>
      <c r="AGJ77" s="16"/>
      <c r="AGK77" s="16"/>
      <c r="AGL77" s="16"/>
      <c r="AGM77" s="16"/>
      <c r="AGN77" s="16"/>
      <c r="AGO77" s="16"/>
      <c r="AGP77" s="16"/>
      <c r="AGQ77" s="16"/>
      <c r="AGR77" s="16"/>
      <c r="AGS77" s="16"/>
      <c r="AGT77" s="16"/>
      <c r="AGU77" s="16"/>
      <c r="AGV77" s="16"/>
      <c r="AGW77" s="16"/>
      <c r="AGX77" s="16"/>
      <c r="AGY77" s="16"/>
      <c r="AGZ77" s="16"/>
      <c r="AHA77" s="16"/>
      <c r="AHB77" s="16"/>
      <c r="AHC77" s="16"/>
      <c r="AHD77" s="16"/>
      <c r="AHE77" s="16"/>
      <c r="AHF77" s="16"/>
      <c r="AHG77" s="16"/>
      <c r="AHH77" s="16"/>
      <c r="AHI77" s="16"/>
      <c r="AHJ77" s="16"/>
      <c r="AHK77" s="16"/>
      <c r="AHL77" s="16"/>
      <c r="AHM77" s="16"/>
      <c r="AHN77" s="16"/>
      <c r="AHO77" s="16"/>
      <c r="AHP77" s="16"/>
      <c r="AHQ77" s="16"/>
      <c r="AHR77" s="16"/>
      <c r="AHS77" s="16"/>
      <c r="AHT77" s="16"/>
      <c r="AHU77" s="16"/>
      <c r="AHV77" s="16"/>
      <c r="AHW77" s="16"/>
      <c r="AHX77" s="16"/>
      <c r="AHY77" s="16"/>
      <c r="AHZ77" s="16"/>
      <c r="AIA77" s="16"/>
      <c r="AIB77" s="16"/>
      <c r="AIC77" s="16"/>
      <c r="AID77" s="16"/>
      <c r="AIE77" s="16"/>
      <c r="AIF77" s="16"/>
      <c r="AIG77" s="16"/>
      <c r="AIH77" s="16"/>
      <c r="AII77" s="16"/>
      <c r="AIJ77" s="16"/>
      <c r="AIK77" s="16"/>
      <c r="AIL77" s="16"/>
      <c r="AIM77" s="16"/>
      <c r="AIN77" s="16"/>
      <c r="AIO77" s="16"/>
      <c r="AIP77" s="16"/>
      <c r="AIQ77" s="16"/>
      <c r="AIR77" s="16"/>
      <c r="AIS77" s="16"/>
      <c r="AIT77" s="16"/>
      <c r="AIU77" s="16"/>
      <c r="AIV77" s="16"/>
      <c r="AIW77" s="16"/>
      <c r="AIX77" s="16"/>
      <c r="AIY77" s="16"/>
      <c r="AIZ77" s="16"/>
      <c r="AJA77" s="16"/>
      <c r="AJB77" s="16"/>
      <c r="AJC77" s="16"/>
      <c r="AJD77" s="16"/>
      <c r="AJE77" s="16"/>
      <c r="AJF77" s="16"/>
      <c r="AJG77" s="16"/>
      <c r="AJH77" s="16"/>
      <c r="AJI77" s="16"/>
      <c r="AJJ77" s="16"/>
      <c r="AJK77" s="16"/>
      <c r="AJL77" s="16"/>
      <c r="AJM77" s="16"/>
      <c r="AJN77" s="16"/>
      <c r="AJO77" s="16"/>
      <c r="AJP77" s="16"/>
      <c r="AJQ77" s="16"/>
      <c r="AJR77" s="16"/>
      <c r="AJS77" s="16"/>
      <c r="AJT77" s="16"/>
      <c r="AJU77" s="16"/>
      <c r="AJV77" s="16"/>
      <c r="AJW77" s="16"/>
      <c r="AJX77" s="16"/>
      <c r="AJY77" s="16"/>
      <c r="AJZ77" s="16"/>
      <c r="AKA77" s="16"/>
      <c r="AKB77" s="16"/>
      <c r="AKC77" s="16"/>
      <c r="AKD77" s="16"/>
      <c r="AKE77" s="16"/>
      <c r="AKF77" s="16"/>
      <c r="AKG77" s="16"/>
      <c r="AKH77" s="16"/>
      <c r="AKI77" s="16"/>
      <c r="AKJ77" s="16"/>
      <c r="AKK77" s="16"/>
      <c r="AKL77" s="16"/>
      <c r="AKM77" s="16"/>
      <c r="AKN77" s="16"/>
      <c r="AKO77" s="16"/>
      <c r="AKP77" s="16"/>
      <c r="AKQ77" s="16"/>
      <c r="AKR77" s="16"/>
      <c r="AKS77" s="16"/>
      <c r="AKT77" s="16"/>
      <c r="AKU77" s="16"/>
      <c r="AKV77" s="16"/>
      <c r="AKW77" s="16"/>
      <c r="AKX77" s="16"/>
      <c r="AKY77" s="16"/>
      <c r="AKZ77" s="16"/>
      <c r="ALA77" s="16"/>
      <c r="ALB77" s="16"/>
      <c r="ALC77" s="16"/>
      <c r="ALD77" s="16"/>
      <c r="ALE77" s="16"/>
      <c r="ALF77" s="16"/>
      <c r="ALG77" s="16"/>
      <c r="ALH77" s="16"/>
      <c r="ALI77" s="16"/>
      <c r="ALJ77" s="16"/>
      <c r="ALK77" s="16"/>
      <c r="ALL77" s="16"/>
      <c r="ALM77" s="16"/>
      <c r="ALN77" s="16"/>
      <c r="ALO77" s="16"/>
      <c r="ALP77" s="16"/>
      <c r="ALQ77" s="16"/>
      <c r="ALR77" s="16"/>
      <c r="ALS77" s="16"/>
      <c r="ALT77" s="16"/>
      <c r="ALU77" s="16"/>
      <c r="ALV77" s="16"/>
      <c r="ALW77" s="16"/>
      <c r="ALX77" s="16"/>
      <c r="ALY77" s="16"/>
      <c r="ALZ77" s="16"/>
      <c r="AMA77" s="16"/>
      <c r="AMB77" s="16"/>
      <c r="AMC77" s="16"/>
      <c r="AMD77" s="16"/>
      <c r="AME77" s="16"/>
      <c r="AMF77" s="16"/>
      <c r="AMG77" s="16"/>
      <c r="AMH77" s="16"/>
      <c r="AMI77" s="16"/>
      <c r="AMJ77" s="16"/>
      <c r="AMK77" s="16"/>
      <c r="AML77" s="16"/>
      <c r="AMM77" s="16"/>
      <c r="AMN77" s="16"/>
      <c r="AMO77" s="16"/>
      <c r="AMP77" s="16"/>
      <c r="AMQ77" s="16"/>
      <c r="AMR77" s="16"/>
      <c r="AMS77" s="16"/>
      <c r="AMT77" s="16"/>
      <c r="AMU77" s="16"/>
      <c r="AMV77" s="16"/>
      <c r="AMW77" s="16"/>
      <c r="AMX77" s="16"/>
      <c r="AMY77" s="16"/>
      <c r="AMZ77" s="16"/>
      <c r="ANA77" s="16"/>
      <c r="ANB77" s="16"/>
      <c r="ANC77" s="16"/>
      <c r="AND77" s="16"/>
      <c r="ANE77" s="16"/>
      <c r="ANF77" s="16"/>
      <c r="ANG77" s="16"/>
      <c r="ANH77" s="16"/>
      <c r="ANI77" s="16"/>
      <c r="ANJ77" s="16"/>
      <c r="ANK77" s="16"/>
      <c r="ANL77" s="16"/>
      <c r="ANM77" s="16"/>
      <c r="ANN77" s="16"/>
      <c r="ANO77" s="16"/>
      <c r="ANP77" s="16"/>
      <c r="ANQ77" s="16"/>
      <c r="ANR77" s="16"/>
      <c r="ANS77" s="16"/>
      <c r="ANT77" s="16"/>
      <c r="ANU77" s="16"/>
      <c r="ANV77" s="16"/>
      <c r="ANW77" s="16"/>
      <c r="ANX77" s="16"/>
      <c r="ANY77" s="16"/>
      <c r="ANZ77" s="16"/>
      <c r="AOA77" s="16"/>
      <c r="AOB77" s="16"/>
      <c r="AOC77" s="16"/>
      <c r="AOD77" s="16"/>
      <c r="AOE77" s="16"/>
      <c r="AOF77" s="16"/>
      <c r="AOG77" s="16"/>
      <c r="AOH77" s="16"/>
      <c r="AOI77" s="16"/>
      <c r="AOJ77" s="16"/>
      <c r="AOK77" s="16"/>
      <c r="AOL77" s="16"/>
      <c r="AOM77" s="16"/>
      <c r="AON77" s="16"/>
      <c r="AOO77" s="16"/>
      <c r="AOP77" s="16"/>
      <c r="AOQ77" s="16"/>
      <c r="AOR77" s="16"/>
      <c r="AOS77" s="16"/>
      <c r="AOT77" s="16"/>
      <c r="AOU77" s="16"/>
      <c r="AOV77" s="16"/>
      <c r="AOW77" s="16"/>
      <c r="AOX77" s="16"/>
      <c r="AOY77" s="16"/>
      <c r="AOZ77" s="16"/>
      <c r="APA77" s="16"/>
      <c r="APB77" s="16"/>
      <c r="APC77" s="16"/>
      <c r="APD77" s="16"/>
      <c r="APE77" s="16"/>
      <c r="APF77" s="16"/>
      <c r="APG77" s="16"/>
      <c r="APH77" s="16"/>
      <c r="API77" s="16"/>
      <c r="APJ77" s="16"/>
      <c r="APK77" s="16"/>
      <c r="APL77" s="16"/>
      <c r="APM77" s="16"/>
      <c r="APN77" s="16"/>
      <c r="APO77" s="16"/>
      <c r="APP77" s="16"/>
      <c r="APQ77" s="16"/>
      <c r="APR77" s="16"/>
      <c r="APS77" s="16"/>
      <c r="APT77" s="16"/>
      <c r="APU77" s="16"/>
      <c r="APV77" s="16"/>
      <c r="APW77" s="16"/>
      <c r="APX77" s="16"/>
      <c r="APY77" s="16"/>
      <c r="APZ77" s="16"/>
      <c r="AQA77" s="16"/>
      <c r="AQB77" s="16"/>
      <c r="AQC77" s="16"/>
      <c r="AQD77" s="16"/>
      <c r="AQE77" s="16"/>
      <c r="AQF77" s="16"/>
      <c r="AQG77" s="16"/>
      <c r="AQH77" s="16"/>
      <c r="AQI77" s="16"/>
      <c r="AQJ77" s="16"/>
      <c r="AQK77" s="16"/>
      <c r="AQL77" s="16"/>
      <c r="AQM77" s="16"/>
      <c r="AQN77" s="16"/>
      <c r="AQO77" s="16"/>
      <c r="AQP77" s="16"/>
      <c r="AQQ77" s="16"/>
      <c r="AQR77" s="16"/>
      <c r="AQS77" s="16"/>
      <c r="AQT77" s="16"/>
      <c r="AQU77" s="16"/>
      <c r="AQV77" s="16"/>
      <c r="AQW77" s="16"/>
      <c r="AQX77" s="16"/>
      <c r="AQY77" s="16"/>
      <c r="AQZ77" s="16"/>
      <c r="ARA77" s="16"/>
      <c r="ARB77" s="16"/>
      <c r="ARC77" s="16"/>
      <c r="ARD77" s="16"/>
      <c r="ARE77" s="16"/>
      <c r="ARF77" s="16"/>
      <c r="ARG77" s="16"/>
      <c r="ARH77" s="16"/>
      <c r="ARI77" s="16"/>
      <c r="ARJ77" s="16"/>
      <c r="ARK77" s="16"/>
      <c r="ARL77" s="16"/>
      <c r="ARM77" s="16"/>
      <c r="ARN77" s="16"/>
      <c r="ARO77" s="16"/>
      <c r="ARP77" s="16"/>
      <c r="ARQ77" s="16"/>
      <c r="ARR77" s="16"/>
      <c r="ARS77" s="16"/>
      <c r="ART77" s="16"/>
      <c r="ARU77" s="16"/>
      <c r="ARV77" s="16"/>
      <c r="ARW77" s="16"/>
      <c r="ARX77" s="16"/>
      <c r="ARY77" s="16"/>
      <c r="ARZ77" s="16"/>
      <c r="ASA77" s="16"/>
      <c r="ASB77" s="16"/>
      <c r="ASC77" s="16"/>
      <c r="ASD77" s="16"/>
      <c r="ASE77" s="16"/>
      <c r="ASF77" s="16"/>
      <c r="ASG77" s="16"/>
      <c r="ASH77" s="16"/>
      <c r="ASI77" s="16"/>
      <c r="ASJ77" s="16"/>
      <c r="ASK77" s="16"/>
      <c r="ASL77" s="16"/>
      <c r="ASM77" s="16"/>
      <c r="ASN77" s="16"/>
      <c r="ASO77" s="16"/>
      <c r="ASP77" s="16"/>
      <c r="ASQ77" s="16"/>
      <c r="ASR77" s="16"/>
      <c r="ASS77" s="16"/>
      <c r="AST77" s="16"/>
      <c r="ASU77" s="16"/>
      <c r="ASV77" s="16"/>
      <c r="ASW77" s="16"/>
      <c r="ASX77" s="16"/>
      <c r="ASY77" s="16"/>
      <c r="ASZ77" s="16"/>
      <c r="ATA77" s="16"/>
      <c r="ATB77" s="16"/>
      <c r="ATC77" s="16"/>
      <c r="ATD77" s="16"/>
      <c r="ATE77" s="16"/>
      <c r="ATF77" s="16"/>
      <c r="ATG77" s="16"/>
      <c r="ATH77" s="16"/>
      <c r="ATI77" s="16"/>
      <c r="ATJ77" s="16"/>
      <c r="ATK77" s="16"/>
      <c r="ATL77" s="16"/>
      <c r="ATM77" s="16"/>
      <c r="ATN77" s="16"/>
      <c r="ATO77" s="16"/>
      <c r="ATP77" s="16"/>
      <c r="ATQ77" s="16"/>
      <c r="ATR77" s="16"/>
      <c r="ATS77" s="16"/>
      <c r="ATT77" s="16"/>
      <c r="ATU77" s="16"/>
      <c r="ATV77" s="16"/>
      <c r="ATW77" s="16"/>
      <c r="ATX77" s="16"/>
      <c r="ATY77" s="16"/>
      <c r="ATZ77" s="16"/>
      <c r="AUA77" s="16"/>
      <c r="AUB77" s="16"/>
      <c r="AUC77" s="16"/>
      <c r="AUD77" s="16"/>
      <c r="AUE77" s="16"/>
      <c r="AUF77" s="16"/>
      <c r="AUG77" s="16"/>
      <c r="AUH77" s="16"/>
      <c r="AUI77" s="16"/>
      <c r="AUJ77" s="16"/>
      <c r="AUK77" s="16"/>
      <c r="AUL77" s="16"/>
      <c r="AUM77" s="16"/>
      <c r="AUN77" s="16"/>
      <c r="AUO77" s="16"/>
      <c r="AUP77" s="16"/>
      <c r="AUQ77" s="16"/>
      <c r="AUR77" s="16"/>
      <c r="AUS77" s="16"/>
      <c r="AUT77" s="16"/>
      <c r="AUU77" s="16"/>
      <c r="AUV77" s="16"/>
      <c r="AUW77" s="16"/>
      <c r="AUX77" s="16"/>
      <c r="AUY77" s="16"/>
      <c r="AUZ77" s="16"/>
      <c r="AVA77" s="16"/>
      <c r="AVB77" s="16"/>
      <c r="AVC77" s="16"/>
      <c r="AVD77" s="16"/>
      <c r="AVE77" s="16"/>
      <c r="AVF77" s="16"/>
      <c r="AVG77" s="16"/>
      <c r="AVH77" s="16"/>
      <c r="AVI77" s="16"/>
      <c r="AVJ77" s="16"/>
      <c r="AVK77" s="16"/>
      <c r="AVL77" s="16"/>
      <c r="AVM77" s="16"/>
      <c r="AVN77" s="16"/>
      <c r="AVO77" s="16"/>
      <c r="AVP77" s="16"/>
      <c r="AVQ77" s="16"/>
      <c r="AVR77" s="16"/>
      <c r="AVS77" s="16"/>
      <c r="AVT77" s="16"/>
      <c r="AVU77" s="16"/>
      <c r="AVV77" s="16"/>
      <c r="AVW77" s="16"/>
      <c r="AVX77" s="16"/>
      <c r="AVY77" s="16"/>
      <c r="AVZ77" s="16"/>
      <c r="AWA77" s="16"/>
      <c r="AWB77" s="16"/>
      <c r="AWC77" s="16"/>
      <c r="AWD77" s="16"/>
      <c r="AWE77" s="16"/>
      <c r="AWF77" s="16"/>
      <c r="AWG77" s="16"/>
      <c r="AWH77" s="16"/>
      <c r="AWI77" s="16"/>
      <c r="AWJ77" s="16"/>
      <c r="AWK77" s="16"/>
      <c r="AWL77" s="16"/>
      <c r="AWM77" s="16"/>
      <c r="AWN77" s="16"/>
      <c r="AWO77" s="16"/>
      <c r="AWP77" s="16"/>
      <c r="AWQ77" s="16"/>
      <c r="AWR77" s="16"/>
      <c r="AWS77" s="16"/>
      <c r="AWT77" s="16"/>
      <c r="AWU77" s="16"/>
      <c r="AWV77" s="16"/>
      <c r="AWW77" s="16"/>
      <c r="AWX77" s="16"/>
      <c r="AWY77" s="16"/>
      <c r="AWZ77" s="16"/>
      <c r="AXA77" s="16"/>
      <c r="AXB77" s="16"/>
      <c r="AXC77" s="16"/>
      <c r="AXD77" s="16"/>
      <c r="AXE77" s="16"/>
      <c r="AXF77" s="16"/>
      <c r="AXG77" s="16"/>
      <c r="AXH77" s="16"/>
      <c r="AXI77" s="16"/>
      <c r="AXJ77" s="16"/>
      <c r="AXK77" s="16"/>
      <c r="AXL77" s="16"/>
      <c r="AXM77" s="16"/>
      <c r="AXN77" s="16"/>
      <c r="AXO77" s="16"/>
      <c r="AXP77" s="16"/>
      <c r="AXQ77" s="16"/>
      <c r="AXR77" s="16"/>
      <c r="AXS77" s="16"/>
      <c r="AXT77" s="16"/>
      <c r="AXU77" s="16"/>
      <c r="AXV77" s="16"/>
      <c r="AXW77" s="16"/>
      <c r="AXX77" s="16"/>
      <c r="AXY77" s="16"/>
      <c r="AXZ77" s="16"/>
      <c r="AYA77" s="16"/>
      <c r="AYB77" s="16"/>
      <c r="AYC77" s="16"/>
      <c r="AYD77" s="16"/>
      <c r="AYE77" s="16"/>
      <c r="AYF77" s="16"/>
      <c r="AYG77" s="16"/>
      <c r="AYH77" s="16"/>
      <c r="AYI77" s="16"/>
      <c r="AYJ77" s="16"/>
      <c r="AYK77" s="16"/>
      <c r="AYL77" s="16"/>
      <c r="AYM77" s="16"/>
      <c r="AYN77" s="16"/>
      <c r="AYO77" s="16"/>
      <c r="AYP77" s="16"/>
      <c r="AYQ77" s="16"/>
      <c r="AYR77" s="16"/>
      <c r="AYS77" s="16"/>
      <c r="AYT77" s="16"/>
      <c r="AYU77" s="16"/>
      <c r="AYV77" s="16"/>
      <c r="AYW77" s="16"/>
      <c r="AYX77" s="16"/>
      <c r="AYY77" s="16"/>
      <c r="AYZ77" s="16"/>
      <c r="AZA77" s="16"/>
      <c r="AZB77" s="16"/>
      <c r="AZC77" s="16"/>
      <c r="AZD77" s="16"/>
      <c r="AZE77" s="16"/>
      <c r="AZF77" s="16"/>
      <c r="AZG77" s="16"/>
      <c r="AZH77" s="16"/>
      <c r="AZI77" s="16"/>
      <c r="AZJ77" s="16"/>
      <c r="AZK77" s="16"/>
      <c r="AZL77" s="16"/>
      <c r="AZM77" s="16"/>
      <c r="AZN77" s="16"/>
      <c r="AZO77" s="16"/>
      <c r="AZP77" s="16"/>
      <c r="AZQ77" s="16"/>
      <c r="AZR77" s="16"/>
      <c r="AZS77" s="16"/>
      <c r="AZT77" s="16"/>
      <c r="AZU77" s="16"/>
      <c r="AZV77" s="16"/>
      <c r="AZW77" s="16"/>
      <c r="AZX77" s="16"/>
      <c r="AZY77" s="16"/>
      <c r="AZZ77" s="16"/>
      <c r="BAA77" s="16"/>
      <c r="BAB77" s="16"/>
      <c r="BAC77" s="16"/>
      <c r="BAD77" s="16"/>
      <c r="BAE77" s="16"/>
      <c r="BAF77" s="16"/>
      <c r="BAG77" s="16"/>
      <c r="BAH77" s="16"/>
      <c r="BAI77" s="16"/>
      <c r="BAJ77" s="16"/>
      <c r="BAK77" s="16"/>
      <c r="BAL77" s="16"/>
      <c r="BAM77" s="16"/>
      <c r="BAN77" s="16"/>
      <c r="BAO77" s="16"/>
      <c r="BAP77" s="16"/>
      <c r="BAQ77" s="16"/>
      <c r="BAR77" s="16"/>
      <c r="BAS77" s="16"/>
      <c r="BAT77" s="16"/>
      <c r="BAU77" s="16"/>
      <c r="BAV77" s="16"/>
      <c r="BAW77" s="16"/>
      <c r="BAX77" s="16"/>
      <c r="BAY77" s="16"/>
      <c r="BAZ77" s="16"/>
      <c r="BBA77" s="16"/>
      <c r="BBB77" s="16"/>
      <c r="BBC77" s="16"/>
      <c r="BBD77" s="16"/>
      <c r="BBE77" s="16"/>
      <c r="BBF77" s="16"/>
      <c r="BBG77" s="16"/>
      <c r="BBH77" s="16"/>
      <c r="BBI77" s="16"/>
      <c r="BBJ77" s="16"/>
      <c r="BBK77" s="16"/>
      <c r="BBL77" s="16"/>
      <c r="BBM77" s="16"/>
      <c r="BBN77" s="16"/>
      <c r="BBO77" s="16"/>
      <c r="BBP77" s="16"/>
      <c r="BBQ77" s="16"/>
      <c r="BBR77" s="16"/>
      <c r="BBS77" s="16"/>
      <c r="BBT77" s="16"/>
      <c r="BBU77" s="16"/>
      <c r="BBV77" s="16"/>
      <c r="BBW77" s="16"/>
      <c r="BBX77" s="16"/>
      <c r="BBY77" s="16"/>
      <c r="BBZ77" s="16"/>
      <c r="BCA77" s="16"/>
      <c r="BCB77" s="16"/>
      <c r="BCC77" s="16"/>
      <c r="BCD77" s="16"/>
      <c r="BCE77" s="16"/>
      <c r="BCF77" s="16"/>
      <c r="BCG77" s="16"/>
      <c r="BCH77" s="16"/>
      <c r="BCI77" s="16"/>
      <c r="BCJ77" s="16"/>
      <c r="BCK77" s="16"/>
      <c r="BCL77" s="16"/>
      <c r="BCM77" s="16"/>
      <c r="BCN77" s="16"/>
      <c r="BCO77" s="16"/>
      <c r="BCP77" s="16"/>
      <c r="BCQ77" s="16"/>
      <c r="BCR77" s="16"/>
      <c r="BCS77" s="16"/>
      <c r="BCT77" s="16"/>
      <c r="BCU77" s="16"/>
      <c r="BCV77" s="16"/>
      <c r="BCW77" s="16"/>
      <c r="BCX77" s="16"/>
      <c r="BCY77" s="16"/>
      <c r="BCZ77" s="16"/>
      <c r="BDA77" s="16"/>
      <c r="BDB77" s="16"/>
      <c r="BDC77" s="16"/>
      <c r="BDD77" s="16"/>
      <c r="BDE77" s="16"/>
      <c r="BDF77" s="16"/>
      <c r="BDG77" s="16"/>
      <c r="BDH77" s="16"/>
      <c r="BDI77" s="16"/>
      <c r="BDJ77" s="16"/>
      <c r="BDK77" s="16"/>
      <c r="BDL77" s="16"/>
      <c r="BDM77" s="16"/>
      <c r="BDN77" s="16"/>
      <c r="BDO77" s="16"/>
      <c r="BDP77" s="16"/>
      <c r="BDQ77" s="16"/>
      <c r="BDR77" s="16"/>
      <c r="BDS77" s="16"/>
      <c r="BDT77" s="16"/>
      <c r="BDU77" s="16"/>
      <c r="BDV77" s="16"/>
      <c r="BDW77" s="16"/>
      <c r="BDX77" s="16"/>
      <c r="BDY77" s="16"/>
      <c r="BDZ77" s="16"/>
      <c r="BEA77" s="16"/>
      <c r="BEB77" s="16"/>
      <c r="BEC77" s="16"/>
      <c r="BED77" s="16"/>
      <c r="BEE77" s="16"/>
      <c r="BEF77" s="16"/>
      <c r="BEG77" s="16"/>
      <c r="BEH77" s="16"/>
      <c r="BEI77" s="16"/>
      <c r="BEJ77" s="16"/>
      <c r="BEK77" s="16"/>
      <c r="BEL77" s="16"/>
      <c r="BEM77" s="16"/>
      <c r="BEN77" s="16"/>
      <c r="BEO77" s="16"/>
      <c r="BEP77" s="16"/>
      <c r="BEQ77" s="16"/>
      <c r="BER77" s="16"/>
      <c r="BES77" s="16"/>
      <c r="BET77" s="16"/>
      <c r="BEU77" s="16"/>
      <c r="BEV77" s="16"/>
      <c r="BEW77" s="16"/>
      <c r="BEX77" s="16"/>
      <c r="BEY77" s="16"/>
      <c r="BEZ77" s="16"/>
      <c r="BFA77" s="16"/>
      <c r="BFB77" s="16"/>
      <c r="BFC77" s="16"/>
      <c r="BFD77" s="16"/>
      <c r="BFE77" s="16"/>
      <c r="BFF77" s="16"/>
      <c r="BFG77" s="16"/>
      <c r="BFH77" s="16"/>
      <c r="BFI77" s="16"/>
      <c r="BFJ77" s="16"/>
      <c r="BFK77" s="16"/>
      <c r="BFL77" s="16"/>
      <c r="BFM77" s="16"/>
      <c r="BFN77" s="16"/>
      <c r="BFO77" s="16"/>
      <c r="BFP77" s="16"/>
      <c r="BFQ77" s="16"/>
      <c r="BFR77" s="16"/>
      <c r="BFS77" s="16"/>
      <c r="BFT77" s="16"/>
      <c r="BFU77" s="16"/>
      <c r="BFV77" s="16"/>
      <c r="BFW77" s="16"/>
      <c r="BFX77" s="16"/>
      <c r="BFY77" s="16"/>
      <c r="BFZ77" s="16"/>
      <c r="BGA77" s="16"/>
      <c r="BGB77" s="16"/>
      <c r="BGC77" s="16"/>
      <c r="BGD77" s="16"/>
      <c r="BGE77" s="16"/>
      <c r="BGF77" s="16"/>
      <c r="BGG77" s="16"/>
      <c r="BGH77" s="16"/>
      <c r="BGI77" s="16"/>
      <c r="BGJ77" s="16"/>
      <c r="BGK77" s="16"/>
      <c r="BGL77" s="16"/>
      <c r="BGM77" s="16"/>
      <c r="BGN77" s="16"/>
      <c r="BGO77" s="16"/>
      <c r="BGP77" s="16"/>
      <c r="BGQ77" s="16"/>
      <c r="BGR77" s="16"/>
      <c r="BGS77" s="16"/>
      <c r="BGT77" s="16"/>
      <c r="BGU77" s="16"/>
      <c r="BGV77" s="16"/>
      <c r="BGW77" s="16"/>
      <c r="BGX77" s="16"/>
      <c r="BGY77" s="16"/>
      <c r="BGZ77" s="16"/>
      <c r="BHA77" s="16"/>
      <c r="BHB77" s="16"/>
      <c r="BHC77" s="16"/>
      <c r="BHD77" s="16"/>
      <c r="BHE77" s="16"/>
      <c r="BHF77" s="16"/>
      <c r="BHG77" s="16"/>
      <c r="BHH77" s="16"/>
      <c r="BHI77" s="16"/>
      <c r="BHJ77" s="16"/>
      <c r="BHK77" s="16"/>
      <c r="BHL77" s="16"/>
      <c r="BHM77" s="16"/>
      <c r="BHN77" s="16"/>
      <c r="BHO77" s="16"/>
      <c r="BHP77" s="16"/>
      <c r="BHQ77" s="16"/>
      <c r="BHR77" s="16"/>
      <c r="BHS77" s="16"/>
      <c r="BHT77" s="16"/>
      <c r="BHU77" s="16"/>
      <c r="BHV77" s="16"/>
      <c r="BHW77" s="16"/>
      <c r="BHX77" s="16"/>
      <c r="BHY77" s="16"/>
      <c r="BHZ77" s="16"/>
      <c r="BIA77" s="16"/>
      <c r="BIB77" s="16"/>
      <c r="BIC77" s="16"/>
      <c r="BID77" s="16"/>
      <c r="BIE77" s="16"/>
      <c r="BIF77" s="16"/>
      <c r="BIG77" s="16"/>
      <c r="BIH77" s="16"/>
      <c r="BII77" s="16"/>
      <c r="BIJ77" s="16"/>
      <c r="BIK77" s="16"/>
      <c r="BIL77" s="16"/>
      <c r="BIM77" s="16"/>
      <c r="BIN77" s="16"/>
      <c r="BIO77" s="16"/>
      <c r="BIP77" s="16"/>
      <c r="BIQ77" s="16"/>
      <c r="BIR77" s="16"/>
      <c r="BIS77" s="16"/>
      <c r="BIT77" s="16"/>
      <c r="BIU77" s="16"/>
      <c r="BIV77" s="16"/>
      <c r="BIW77" s="16"/>
      <c r="BIX77" s="16"/>
      <c r="BIY77" s="16"/>
      <c r="BIZ77" s="16"/>
      <c r="BJA77" s="16"/>
      <c r="BJB77" s="16"/>
      <c r="BJC77" s="16"/>
      <c r="BJD77" s="16"/>
      <c r="BJE77" s="16"/>
      <c r="BJF77" s="16"/>
      <c r="BJG77" s="16"/>
      <c r="BJH77" s="16"/>
      <c r="BJI77" s="16"/>
      <c r="BJJ77" s="16"/>
      <c r="BJK77" s="16"/>
      <c r="BJL77" s="16"/>
      <c r="BJM77" s="16"/>
      <c r="BJN77" s="16"/>
      <c r="BJO77" s="16"/>
      <c r="BJP77" s="16"/>
      <c r="BJQ77" s="16"/>
      <c r="BJR77" s="16"/>
      <c r="BJS77" s="16"/>
      <c r="BJT77" s="16"/>
      <c r="BJU77" s="16"/>
      <c r="BJV77" s="16"/>
      <c r="BJW77" s="16"/>
      <c r="BJX77" s="16"/>
      <c r="BJY77" s="16"/>
      <c r="BJZ77" s="16"/>
      <c r="BKA77" s="16"/>
      <c r="BKB77" s="16"/>
      <c r="BKC77" s="16"/>
      <c r="BKD77" s="16"/>
      <c r="BKE77" s="16"/>
      <c r="BKF77" s="16"/>
      <c r="BKG77" s="16"/>
      <c r="BKH77" s="16"/>
      <c r="BKI77" s="16"/>
      <c r="BKJ77" s="16"/>
      <c r="BKK77" s="16"/>
      <c r="BKL77" s="16"/>
      <c r="BKM77" s="16"/>
      <c r="BKN77" s="16"/>
      <c r="BKO77" s="16"/>
      <c r="BKP77" s="16"/>
      <c r="BKQ77" s="16"/>
      <c r="BKR77" s="16"/>
      <c r="BKS77" s="16"/>
      <c r="BKT77" s="16"/>
      <c r="BKU77" s="16"/>
      <c r="BKV77" s="16"/>
      <c r="BKW77" s="16"/>
      <c r="BKX77" s="16"/>
      <c r="BKY77" s="16"/>
      <c r="BKZ77" s="16"/>
      <c r="BLA77" s="16"/>
      <c r="BLB77" s="16"/>
      <c r="BLC77" s="16"/>
      <c r="BLD77" s="16"/>
      <c r="BLE77" s="16"/>
      <c r="BLF77" s="16"/>
      <c r="BLG77" s="16"/>
      <c r="BLH77" s="16"/>
      <c r="BLI77" s="16"/>
      <c r="BLJ77" s="16"/>
      <c r="BLK77" s="16"/>
      <c r="BLL77" s="16"/>
      <c r="BLM77" s="16"/>
      <c r="BLN77" s="16"/>
      <c r="BLO77" s="16"/>
      <c r="BLP77" s="16"/>
      <c r="BLQ77" s="16"/>
      <c r="BLR77" s="16"/>
      <c r="BLS77" s="16"/>
      <c r="BLT77" s="16"/>
      <c r="BLU77" s="16"/>
      <c r="BLV77" s="16"/>
      <c r="BLW77" s="16"/>
      <c r="BLX77" s="16"/>
      <c r="BLY77" s="16"/>
      <c r="BLZ77" s="16"/>
      <c r="BMA77" s="16"/>
      <c r="BMB77" s="16"/>
      <c r="BMC77" s="16"/>
      <c r="BMD77" s="16"/>
      <c r="BME77" s="16"/>
      <c r="BMF77" s="16"/>
      <c r="BMG77" s="16"/>
      <c r="BMH77" s="16"/>
      <c r="BMI77" s="16"/>
      <c r="BMJ77" s="16"/>
      <c r="BMK77" s="16"/>
      <c r="BML77" s="16"/>
      <c r="BMM77" s="16"/>
      <c r="BMN77" s="16"/>
      <c r="BMO77" s="16"/>
      <c r="BMP77" s="16"/>
      <c r="BMQ77" s="16"/>
      <c r="BMR77" s="16"/>
      <c r="BMS77" s="16"/>
      <c r="BMT77" s="16"/>
      <c r="BMU77" s="16"/>
      <c r="BMV77" s="16"/>
      <c r="BMW77" s="16"/>
      <c r="BMX77" s="16"/>
      <c r="BMY77" s="16"/>
      <c r="BMZ77" s="16"/>
      <c r="BNA77" s="16"/>
      <c r="BNB77" s="16"/>
      <c r="BNC77" s="16"/>
      <c r="BND77" s="16"/>
      <c r="BNE77" s="16"/>
      <c r="BNF77" s="16"/>
      <c r="BNG77" s="16"/>
      <c r="BNH77" s="16"/>
      <c r="BNI77" s="16"/>
      <c r="BNJ77" s="16"/>
      <c r="BNK77" s="16"/>
      <c r="BNL77" s="16"/>
      <c r="BNM77" s="16"/>
      <c r="BNN77" s="16"/>
      <c r="BNO77" s="16"/>
      <c r="BNP77" s="16"/>
      <c r="BNQ77" s="16"/>
      <c r="BNR77" s="16"/>
      <c r="BNS77" s="16"/>
      <c r="BNT77" s="16"/>
      <c r="BNU77" s="16"/>
      <c r="BNV77" s="16"/>
      <c r="BNW77" s="16"/>
      <c r="BNX77" s="16"/>
      <c r="BNY77" s="16"/>
      <c r="BNZ77" s="16"/>
      <c r="BOA77" s="16"/>
      <c r="BOB77" s="16"/>
      <c r="BOC77" s="16"/>
      <c r="BOD77" s="16"/>
      <c r="BOE77" s="16"/>
      <c r="BOF77" s="16"/>
      <c r="BOG77" s="16"/>
      <c r="BOH77" s="16"/>
      <c r="BOI77" s="16"/>
      <c r="BOJ77" s="16"/>
      <c r="BOK77" s="16"/>
      <c r="BOL77" s="16"/>
      <c r="BOM77" s="16"/>
      <c r="BON77" s="16"/>
      <c r="BOO77" s="16"/>
      <c r="BOP77" s="16"/>
      <c r="BOQ77" s="16"/>
      <c r="BOR77" s="16"/>
      <c r="BOS77" s="16"/>
      <c r="BOT77" s="16"/>
      <c r="BOU77" s="16"/>
      <c r="BOV77" s="16"/>
      <c r="BOW77" s="16"/>
      <c r="BOX77" s="16"/>
      <c r="BOY77" s="16"/>
      <c r="BOZ77" s="16"/>
      <c r="BPA77" s="16"/>
      <c r="BPB77" s="16"/>
      <c r="BPC77" s="16"/>
      <c r="BPD77" s="16"/>
      <c r="BPE77" s="16"/>
      <c r="BPF77" s="16"/>
      <c r="BPG77" s="16"/>
      <c r="BPH77" s="16"/>
      <c r="BPI77" s="16"/>
      <c r="BPJ77" s="16"/>
      <c r="BPK77" s="16"/>
      <c r="BPL77" s="16"/>
      <c r="BPM77" s="16"/>
      <c r="BPN77" s="16"/>
      <c r="BPO77" s="16"/>
      <c r="BPP77" s="16"/>
      <c r="BPQ77" s="16"/>
      <c r="BPR77" s="16"/>
      <c r="BPS77" s="16"/>
      <c r="BPT77" s="16"/>
      <c r="BPU77" s="16"/>
      <c r="BPV77" s="16"/>
      <c r="BPW77" s="16"/>
      <c r="BPX77" s="16"/>
      <c r="BPY77" s="16"/>
      <c r="BPZ77" s="16"/>
      <c r="BQA77" s="16"/>
      <c r="BQB77" s="16"/>
      <c r="BQC77" s="16"/>
      <c r="BQD77" s="16"/>
      <c r="BQE77" s="16"/>
      <c r="BQF77" s="16"/>
      <c r="BQG77" s="16"/>
      <c r="BQH77" s="16"/>
      <c r="BQI77" s="16"/>
      <c r="BQJ77" s="16"/>
      <c r="BQK77" s="16"/>
      <c r="BQL77" s="16"/>
      <c r="BQM77" s="16"/>
      <c r="BQN77" s="16"/>
      <c r="BQO77" s="16"/>
      <c r="BQP77" s="16"/>
      <c r="BQQ77" s="16"/>
      <c r="BQR77" s="16"/>
      <c r="BQS77" s="16"/>
      <c r="BQT77" s="16"/>
      <c r="BQU77" s="16"/>
      <c r="BQV77" s="16"/>
      <c r="BQW77" s="16"/>
      <c r="BQX77" s="16"/>
      <c r="BQY77" s="16"/>
      <c r="BQZ77" s="16"/>
      <c r="BRA77" s="16"/>
      <c r="BRB77" s="16"/>
      <c r="BRC77" s="16"/>
      <c r="BRD77" s="16"/>
      <c r="BRE77" s="16"/>
      <c r="BRF77" s="16"/>
      <c r="BRG77" s="16"/>
      <c r="BRH77" s="16"/>
      <c r="BRI77" s="16"/>
      <c r="BRJ77" s="16"/>
      <c r="BRK77" s="16"/>
      <c r="BRL77" s="16"/>
      <c r="BRM77" s="16"/>
      <c r="BRN77" s="16"/>
      <c r="BRO77" s="16"/>
      <c r="BRP77" s="16"/>
      <c r="BRQ77" s="16"/>
      <c r="BRR77" s="16"/>
      <c r="BRS77" s="16"/>
      <c r="BRT77" s="16"/>
      <c r="BRU77" s="16"/>
      <c r="BRV77" s="16"/>
      <c r="BRW77" s="16"/>
      <c r="BRX77" s="16"/>
      <c r="BRY77" s="16"/>
      <c r="BRZ77" s="16"/>
      <c r="BSA77" s="16"/>
      <c r="BSB77" s="16"/>
      <c r="BSC77" s="16"/>
      <c r="BSD77" s="16"/>
      <c r="BSE77" s="16"/>
      <c r="BSF77" s="16"/>
      <c r="BSG77" s="16"/>
      <c r="BSH77" s="16"/>
      <c r="BSI77" s="16"/>
      <c r="BSJ77" s="16"/>
      <c r="BSK77" s="16"/>
      <c r="BSL77" s="16"/>
      <c r="BSM77" s="16"/>
      <c r="BSN77" s="16"/>
      <c r="BSO77" s="16"/>
      <c r="BSP77" s="16"/>
      <c r="BSQ77" s="16"/>
      <c r="BSR77" s="16"/>
      <c r="BSS77" s="16"/>
      <c r="BST77" s="16"/>
      <c r="BSU77" s="16"/>
      <c r="BSV77" s="16"/>
      <c r="BSW77" s="16"/>
      <c r="BSX77" s="16"/>
      <c r="BSY77" s="16"/>
      <c r="BSZ77" s="16"/>
      <c r="BTA77" s="16"/>
      <c r="BTB77" s="16"/>
      <c r="BTC77" s="16"/>
      <c r="BTD77" s="16"/>
      <c r="BTE77" s="16"/>
      <c r="BTF77" s="16"/>
      <c r="BTG77" s="16"/>
      <c r="BTH77" s="16"/>
    </row>
    <row r="78" spans="1:1880" ht="143.4" customHeight="1" x14ac:dyDescent="0.3">
      <c r="A78" s="125">
        <v>661</v>
      </c>
      <c r="B78" s="245" t="s">
        <v>21</v>
      </c>
      <c r="C78" s="245" t="s">
        <v>128</v>
      </c>
      <c r="D78" s="221" t="s">
        <v>221</v>
      </c>
      <c r="E78" s="244" t="e">
        <f>INDEX('PY1 Data(H)'!$A$1:$CX$258,MATCH('Unit Data from Audit Worksheet'!$A78,'PY1 Data(H)'!$A$1:$A$258,0),MATCH('Unit Data from Audit Worksheet'!$D$2,'PY1 Data(H)'!$A$1:$CX$1,0))</f>
        <v>#N/A</v>
      </c>
      <c r="F78" s="118">
        <v>0</v>
      </c>
      <c r="G78" s="284" t="s">
        <v>576</v>
      </c>
      <c r="H78" s="457">
        <f>ROUND(IFERROR((F77/F76)*100,0),1)</f>
        <v>0</v>
      </c>
      <c r="I78" s="529"/>
      <c r="J78" s="117"/>
      <c r="K78" s="371"/>
    </row>
    <row r="79" spans="1:1880" ht="119.4" customHeight="1" x14ac:dyDescent="0.3">
      <c r="A79" s="58"/>
      <c r="B79" s="245"/>
      <c r="C79" s="245"/>
      <c r="D79" s="19" t="s">
        <v>4</v>
      </c>
      <c r="E79" s="247"/>
      <c r="F79" s="247"/>
      <c r="G79" s="284"/>
      <c r="H79" s="285"/>
      <c r="I79" s="524"/>
      <c r="J79" s="117"/>
      <c r="K79" s="371"/>
    </row>
    <row r="80" spans="1:1880" s="16" customFormat="1" ht="40.200000000000003" customHeight="1" x14ac:dyDescent="0.3">
      <c r="A80" s="58"/>
      <c r="B80" s="329" t="s">
        <v>5</v>
      </c>
      <c r="C80" s="330"/>
      <c r="D80" s="331"/>
      <c r="E80" s="334"/>
      <c r="F80" s="318"/>
      <c r="G80" s="318"/>
      <c r="H80" s="15"/>
      <c r="I80" s="528"/>
      <c r="J80" s="117"/>
      <c r="K80" s="371"/>
      <c r="L80"/>
      <c r="N80" s="122"/>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row>
    <row r="81" spans="1:15" ht="65.25" customHeight="1" x14ac:dyDescent="0.3">
      <c r="A81" s="58">
        <v>6</v>
      </c>
      <c r="B81" s="245" t="s">
        <v>19</v>
      </c>
      <c r="C81" s="245" t="s">
        <v>68</v>
      </c>
      <c r="D81" s="17" t="s">
        <v>254</v>
      </c>
      <c r="E81" s="244" t="e">
        <f>INDEX('PY1 Data(H)'!$A$1:$CX$258,MATCH('Unit Data from Audit Worksheet'!$A81,'PY1 Data(H)'!$A$1:$A$258,0),MATCH('Unit Data from Audit Worksheet'!$D$2,'PY1 Data(H)'!$A$1:$CX$1,0))</f>
        <v>#N/A</v>
      </c>
      <c r="F81" s="121">
        <v>0</v>
      </c>
      <c r="G81" s="449">
        <f>IF(F81&lt;0,"Error: Enter as positive.",)</f>
        <v>0</v>
      </c>
      <c r="H81" s="15"/>
      <c r="I81" s="531"/>
      <c r="J81" s="117"/>
      <c r="K81" s="371"/>
    </row>
    <row r="82" spans="1:15" ht="103.8" customHeight="1" x14ac:dyDescent="0.3">
      <c r="A82" s="310"/>
      <c r="B82" s="559" t="s">
        <v>185</v>
      </c>
      <c r="C82" s="559"/>
      <c r="D82" s="559"/>
      <c r="E82" s="345"/>
      <c r="F82" s="345"/>
      <c r="G82" s="345"/>
      <c r="H82" s="15"/>
      <c r="I82" s="529"/>
      <c r="J82"/>
    </row>
    <row r="83" spans="1:15" ht="103.8" customHeight="1" x14ac:dyDescent="0.3">
      <c r="A83" s="125">
        <v>947</v>
      </c>
      <c r="B83" s="307"/>
      <c r="C83" s="307"/>
      <c r="D83" s="221" t="s">
        <v>163</v>
      </c>
      <c r="E83" s="388"/>
      <c r="F83" s="537"/>
      <c r="G83" s="283" t="str">
        <f>IF(ISBLANK(F83),"Please do not leave blank","")</f>
        <v>Please do not leave blank</v>
      </c>
      <c r="H83" s="15"/>
      <c r="I83" s="529"/>
    </row>
    <row r="84" spans="1:15" ht="45.6" customHeight="1" x14ac:dyDescent="0.3">
      <c r="A84" s="125">
        <v>948</v>
      </c>
      <c r="B84" s="307"/>
      <c r="C84" s="307"/>
      <c r="D84" s="221" t="s">
        <v>164</v>
      </c>
      <c r="E84" s="388"/>
      <c r="F84" s="537"/>
      <c r="G84" s="283" t="str">
        <f t="shared" ref="G84:G86" si="2">IF(ISBLANK(F84),"Please do not leave blank","")</f>
        <v>Please do not leave blank</v>
      </c>
      <c r="H84" s="15"/>
      <c r="I84" s="535"/>
      <c r="M84" s="16" t="s">
        <v>199</v>
      </c>
    </row>
    <row r="85" spans="1:15" ht="68.25" customHeight="1" x14ac:dyDescent="0.3">
      <c r="A85" s="125">
        <v>949</v>
      </c>
      <c r="B85" s="307"/>
      <c r="C85" s="307"/>
      <c r="D85" s="221" t="s">
        <v>165</v>
      </c>
      <c r="E85" s="388"/>
      <c r="F85" s="537"/>
      <c r="G85" s="283" t="str">
        <f t="shared" si="2"/>
        <v>Please do not leave blank</v>
      </c>
      <c r="H85" s="15"/>
      <c r="I85" s="535"/>
      <c r="J85"/>
      <c r="M85" s="16" t="s">
        <v>200</v>
      </c>
    </row>
    <row r="86" spans="1:15" ht="123.75" customHeight="1" x14ac:dyDescent="0.3">
      <c r="A86" s="125">
        <v>950</v>
      </c>
      <c r="B86" s="307"/>
      <c r="C86" s="307"/>
      <c r="D86" s="221" t="s">
        <v>154</v>
      </c>
      <c r="E86" s="388"/>
      <c r="F86" s="537"/>
      <c r="G86" s="283" t="str">
        <f t="shared" si="2"/>
        <v>Please do not leave blank</v>
      </c>
      <c r="H86" s="15"/>
      <c r="I86" s="535"/>
      <c r="J86"/>
      <c r="M86" s="16" t="s">
        <v>188</v>
      </c>
    </row>
    <row r="87" spans="1:15" ht="91.2" customHeight="1" x14ac:dyDescent="0.3">
      <c r="A87" s="125">
        <v>952</v>
      </c>
      <c r="B87" s="307"/>
      <c r="C87" s="307"/>
      <c r="D87" s="280" t="s">
        <v>1141</v>
      </c>
      <c r="E87" s="388"/>
      <c r="F87" s="538"/>
      <c r="G87" s="283" t="s">
        <v>256</v>
      </c>
      <c r="H87" s="15"/>
      <c r="I87" s="529"/>
      <c r="J87"/>
      <c r="K87" s="122"/>
      <c r="M87" s="122"/>
      <c r="O87" s="122"/>
    </row>
    <row r="88" spans="1:15" ht="15" thickBot="1" x14ac:dyDescent="0.35">
      <c r="A88" s="58"/>
      <c r="B88" s="336"/>
      <c r="C88" s="337"/>
      <c r="D88" s="338" t="s">
        <v>158</v>
      </c>
      <c r="E88" s="333"/>
      <c r="F88" s="339"/>
      <c r="G88" s="340"/>
      <c r="H88" s="341"/>
      <c r="I88" s="536"/>
      <c r="J88"/>
      <c r="K88" s="122"/>
      <c r="M88" s="122"/>
      <c r="O88" s="122"/>
    </row>
    <row r="89" spans="1:15" ht="28.2" customHeight="1" thickBot="1" x14ac:dyDescent="0.35">
      <c r="B89" s="556" t="s">
        <v>186</v>
      </c>
      <c r="C89" s="557"/>
      <c r="D89" s="557"/>
      <c r="E89" s="558"/>
      <c r="F89" s="44"/>
      <c r="G89" s="283"/>
      <c r="H89" s="15"/>
      <c r="I89" s="529"/>
      <c r="J89"/>
      <c r="K89" s="122"/>
      <c r="M89" s="122"/>
      <c r="O89" s="122"/>
    </row>
    <row r="90" spans="1:15" ht="82.2" customHeight="1" x14ac:dyDescent="0.3">
      <c r="B90" s="560" t="s">
        <v>187</v>
      </c>
      <c r="C90" s="560"/>
      <c r="D90" s="560"/>
      <c r="E90" s="560"/>
      <c r="F90" s="44"/>
      <c r="G90" s="283"/>
      <c r="H90" s="15"/>
      <c r="I90" s="529"/>
      <c r="J90"/>
      <c r="K90" s="122"/>
      <c r="M90" s="122"/>
      <c r="O90" s="122"/>
    </row>
    <row r="91" spans="1:15" ht="13.8" customHeight="1" thickBot="1" x14ac:dyDescent="0.35">
      <c r="A91" s="286"/>
      <c r="B91" s="287"/>
      <c r="C91" s="287"/>
      <c r="D91" s="288"/>
      <c r="E91" s="244"/>
      <c r="F91" s="44"/>
      <c r="G91" s="283"/>
      <c r="H91" s="15"/>
      <c r="I91" s="529"/>
      <c r="J91"/>
      <c r="K91" s="122"/>
      <c r="M91" s="122"/>
      <c r="O91" s="122"/>
    </row>
    <row r="92" spans="1:15" ht="15" thickBot="1" x14ac:dyDescent="0.35">
      <c r="B92" s="88" t="s">
        <v>146</v>
      </c>
      <c r="C92" s="89" t="s">
        <v>147</v>
      </c>
      <c r="D92" s="289"/>
      <c r="E92" s="290"/>
      <c r="F92" s="55"/>
      <c r="G92" s="283"/>
      <c r="H92" s="15"/>
      <c r="I92" s="529"/>
      <c r="J92"/>
      <c r="K92" s="122"/>
      <c r="M92" s="122"/>
      <c r="O92" s="122"/>
    </row>
    <row r="93" spans="1:15" ht="15" thickBot="1" x14ac:dyDescent="0.35">
      <c r="B93" s="92" t="s">
        <v>167</v>
      </c>
      <c r="C93" s="91"/>
      <c r="D93" s="90"/>
      <c r="E93" s="246"/>
      <c r="F93" s="291"/>
      <c r="G93" s="283"/>
      <c r="H93" s="15"/>
      <c r="I93" s="535"/>
      <c r="J93"/>
    </row>
    <row r="94" spans="1:15" ht="75.75" customHeight="1" thickBot="1" x14ac:dyDescent="0.35">
      <c r="B94" s="92"/>
      <c r="C94" s="97"/>
      <c r="D94" s="292" t="s">
        <v>178</v>
      </c>
      <c r="E94" s="293"/>
      <c r="F94" s="294"/>
      <c r="G94" s="294"/>
      <c r="H94" s="15"/>
      <c r="I94" s="535"/>
      <c r="J94" s="255"/>
    </row>
    <row r="95" spans="1:15" ht="33" customHeight="1" thickBot="1" x14ac:dyDescent="0.35">
      <c r="A95" s="171">
        <v>960</v>
      </c>
      <c r="B95" s="550" t="s">
        <v>168</v>
      </c>
      <c r="C95" s="551"/>
      <c r="D95" s="539"/>
      <c r="E95" s="401" t="str">
        <f>IF(ISBLANK($D95),"&lt;&lt;&lt;&lt;&lt;&lt;&lt;&lt;&lt;&lt;&lt;&lt;&lt;&lt;&lt;","")</f>
        <v>&lt;&lt;&lt;&lt;&lt;&lt;&lt;&lt;&lt;&lt;&lt;&lt;&lt;&lt;&lt;</v>
      </c>
      <c r="F95" s="402" t="str">
        <f>IF(ISBLANK($D95),"Required","")</f>
        <v>Required</v>
      </c>
      <c r="G95" s="346"/>
      <c r="H95" s="275"/>
      <c r="I95" s="535"/>
      <c r="J95" s="255"/>
    </row>
    <row r="96" spans="1:15" ht="39" customHeight="1" thickBot="1" x14ac:dyDescent="0.35">
      <c r="A96" s="171">
        <v>962</v>
      </c>
      <c r="B96" s="548" t="s">
        <v>148</v>
      </c>
      <c r="C96" s="549"/>
      <c r="D96" s="539"/>
      <c r="E96" s="401" t="str">
        <f>IF(ISBLANK($D96),"&lt;&lt;&lt;&lt;&lt;&lt;&lt;&lt;&lt;&lt;&lt;&lt;&lt;&lt;&lt;","")</f>
        <v>&lt;&lt;&lt;&lt;&lt;&lt;&lt;&lt;&lt;&lt;&lt;&lt;&lt;&lt;&lt;</v>
      </c>
      <c r="F96" s="402" t="str">
        <f>IF(ISBLANK($D96),"Required","")</f>
        <v>Required</v>
      </c>
      <c r="H96" s="15"/>
      <c r="I96" s="535"/>
      <c r="J96"/>
    </row>
    <row r="97" spans="1:10" ht="44.25" customHeight="1" thickBot="1" x14ac:dyDescent="0.35">
      <c r="A97" s="171">
        <v>964</v>
      </c>
      <c r="B97" s="548" t="s">
        <v>149</v>
      </c>
      <c r="C97" s="549"/>
      <c r="D97" s="540"/>
      <c r="E97" s="401" t="str">
        <f>IF(ISBLANK($D97),"&lt;&lt;&lt;&lt;&lt;&lt;&lt;&lt;&lt;&lt;&lt;&lt;&lt;&lt;&lt;","")</f>
        <v>&lt;&lt;&lt;&lt;&lt;&lt;&lt;&lt;&lt;&lt;&lt;&lt;&lt;&lt;&lt;</v>
      </c>
      <c r="F97" s="402" t="str">
        <f>IF(ISBLANK($D97),"Required","")</f>
        <v>Required</v>
      </c>
      <c r="H97" s="15"/>
      <c r="I97" s="535"/>
      <c r="J97"/>
    </row>
    <row r="98" spans="1:10" ht="44.25" customHeight="1" thickBot="1" x14ac:dyDescent="0.35">
      <c r="A98" s="400">
        <v>966</v>
      </c>
      <c r="B98" s="544" t="s">
        <v>1142</v>
      </c>
      <c r="C98" s="545"/>
      <c r="D98" s="541"/>
      <c r="E98" s="401" t="str">
        <f>IF(ISBLANK($D98),"&lt;&lt;&lt;&lt;&lt;&lt;&lt;&lt;&lt;&lt;&lt;&lt;&lt;&lt;&lt;","")</f>
        <v>&lt;&lt;&lt;&lt;&lt;&lt;&lt;&lt;&lt;&lt;&lt;&lt;&lt;&lt;&lt;</v>
      </c>
      <c r="F98" s="402" t="str">
        <f>IF(ISBLANK($D98),"Required","")</f>
        <v>Required</v>
      </c>
      <c r="G98"/>
      <c r="H98" s="15"/>
      <c r="I98" s="535"/>
      <c r="J98"/>
    </row>
    <row r="99" spans="1:10" ht="37.200000000000003" customHeight="1" thickBot="1" x14ac:dyDescent="0.35">
      <c r="A99" s="400"/>
      <c r="B99" s="544" t="s">
        <v>1143</v>
      </c>
      <c r="C99" s="545"/>
      <c r="D99" s="539"/>
      <c r="E99" s="403"/>
      <c r="F99" s="402"/>
      <c r="G99"/>
      <c r="H99" s="15"/>
      <c r="I99" s="535"/>
      <c r="J99"/>
    </row>
    <row r="100" spans="1:10" ht="30.75" customHeight="1" thickBot="1" x14ac:dyDescent="0.35">
      <c r="A100" s="171">
        <v>968</v>
      </c>
      <c r="B100" s="546" t="s">
        <v>151</v>
      </c>
      <c r="C100" s="547"/>
      <c r="D100" s="542"/>
      <c r="E100" s="404" t="str">
        <f>IF(ISBLANK($D100),"&lt;&lt;&lt;&lt;&lt;&lt;&lt;&lt;&lt;&lt;&lt;&lt;&lt;&lt;&lt;","")</f>
        <v>&lt;&lt;&lt;&lt;&lt;&lt;&lt;&lt;&lt;&lt;&lt;&lt;&lt;&lt;&lt;</v>
      </c>
      <c r="F100" s="402" t="str">
        <f>IF(ISBLANK($D100),"Required","")</f>
        <v>Required</v>
      </c>
      <c r="H100" s="15"/>
      <c r="I100" s="535"/>
      <c r="J100" s="255"/>
    </row>
    <row r="101" spans="1:10" ht="30.75" customHeight="1" x14ac:dyDescent="0.3">
      <c r="A101" s="58"/>
      <c r="B101" s="342"/>
      <c r="C101" s="342"/>
      <c r="D101" s="347" t="s">
        <v>14</v>
      </c>
      <c r="E101" s="343"/>
      <c r="F101" s="343"/>
      <c r="G101" s="343"/>
      <c r="H101" s="344"/>
      <c r="I101" s="159"/>
      <c r="J101"/>
    </row>
    <row r="102" spans="1:10" ht="30.75" customHeight="1" x14ac:dyDescent="0.3">
      <c r="A102" s="58"/>
      <c r="B102" s="245"/>
      <c r="C102" s="245"/>
      <c r="D102" s="95"/>
      <c r="E102" s="123"/>
      <c r="F102" s="295"/>
      <c r="G102" s="295"/>
      <c r="H102" s="15"/>
      <c r="I102" s="58"/>
      <c r="J102"/>
    </row>
    <row r="103" spans="1:10" ht="30.75" customHeight="1" x14ac:dyDescent="0.3">
      <c r="A103" s="58"/>
      <c r="B103" s="245"/>
      <c r="C103" s="245"/>
      <c r="D103" s="17"/>
      <c r="E103" s="244"/>
      <c r="F103" s="295"/>
      <c r="G103" s="295"/>
      <c r="H103" s="15"/>
      <c r="I103" s="58"/>
      <c r="J103"/>
    </row>
    <row r="104" spans="1:10" ht="30.75" customHeight="1" x14ac:dyDescent="0.3">
      <c r="A104" s="354">
        <f>SUBTOTAL(109,A7:A100)</f>
        <v>36906</v>
      </c>
      <c r="E104" s="371" t="e">
        <f>SUM(E7:E81)</f>
        <v>#N/A</v>
      </c>
      <c r="I104" s="58"/>
      <c r="J104"/>
    </row>
    <row r="105" spans="1:10" ht="31.2" customHeight="1" x14ac:dyDescent="0.3">
      <c r="A105" s="58"/>
      <c r="B105" s="311"/>
      <c r="C105" s="311"/>
      <c r="D105" s="296"/>
      <c r="E105" s="167"/>
      <c r="F105" s="16"/>
      <c r="G105" s="297"/>
      <c r="H105" s="15"/>
      <c r="I105" s="58"/>
      <c r="J105"/>
    </row>
    <row r="106" spans="1:10" x14ac:dyDescent="0.3">
      <c r="A106" s="171"/>
      <c r="B106" s="171"/>
      <c r="C106" s="171"/>
      <c r="D106" s="296"/>
      <c r="E106" s="167"/>
      <c r="F106" s="122"/>
      <c r="G106" s="297"/>
      <c r="H106" s="15"/>
      <c r="I106" s="58"/>
      <c r="J106"/>
    </row>
    <row r="107" spans="1:10" x14ac:dyDescent="0.3">
      <c r="A107" s="171"/>
      <c r="B107" s="171"/>
      <c r="C107" s="171"/>
      <c r="D107" s="298"/>
      <c r="E107" s="167"/>
      <c r="F107" s="122"/>
      <c r="G107" s="297"/>
      <c r="H107" s="15"/>
      <c r="I107" s="58"/>
      <c r="J107"/>
    </row>
    <row r="108" spans="1:10" x14ac:dyDescent="0.3">
      <c r="A108" s="171"/>
      <c r="B108" s="171"/>
      <c r="C108" s="171"/>
      <c r="D108" s="298"/>
      <c r="E108" s="167"/>
      <c r="F108" s="122"/>
      <c r="G108" s="297"/>
      <c r="H108" s="15"/>
      <c r="J108"/>
    </row>
    <row r="109" spans="1:10" x14ac:dyDescent="0.3">
      <c r="A109" s="171"/>
      <c r="B109" s="171"/>
      <c r="C109" s="171"/>
      <c r="D109" s="298"/>
      <c r="E109" s="167"/>
      <c r="F109" s="122"/>
      <c r="G109" s="297"/>
      <c r="H109" s="15"/>
      <c r="I109" s="58"/>
      <c r="J109"/>
    </row>
    <row r="110" spans="1:10" x14ac:dyDescent="0.3">
      <c r="A110" s="171"/>
      <c r="B110" s="171"/>
      <c r="C110" s="171"/>
      <c r="D110" s="298"/>
      <c r="E110" s="167"/>
      <c r="F110" s="122"/>
      <c r="G110" s="297"/>
      <c r="H110" s="15"/>
      <c r="I110" s="58"/>
      <c r="J110"/>
    </row>
    <row r="111" spans="1:10" x14ac:dyDescent="0.3">
      <c r="A111" s="171"/>
      <c r="D111" s="200"/>
      <c r="E111" s="167"/>
      <c r="F111" s="122"/>
      <c r="H111" s="15"/>
      <c r="I111" s="58"/>
      <c r="J111"/>
    </row>
    <row r="112" spans="1:10" x14ac:dyDescent="0.3">
      <c r="D112" s="200"/>
      <c r="E112" s="168"/>
      <c r="F112" s="122"/>
      <c r="H112" s="15"/>
      <c r="I112" s="58"/>
      <c r="J112"/>
    </row>
    <row r="113" spans="4:9" x14ac:dyDescent="0.3">
      <c r="D113" s="200"/>
      <c r="E113" s="167"/>
      <c r="F113" s="122"/>
      <c r="H113" s="15"/>
      <c r="I113" s="58"/>
    </row>
    <row r="114" spans="4:9" x14ac:dyDescent="0.3">
      <c r="D114" s="200"/>
      <c r="E114" s="123"/>
      <c r="F114" s="122"/>
      <c r="I114" s="58"/>
    </row>
    <row r="115" spans="4:9" x14ac:dyDescent="0.3">
      <c r="E115" s="166"/>
      <c r="F115" s="122"/>
      <c r="G115" s="300"/>
      <c r="I115" s="58"/>
    </row>
    <row r="116" spans="4:9" x14ac:dyDescent="0.3">
      <c r="E116" s="123"/>
      <c r="F116" s="122"/>
      <c r="I116" s="58"/>
    </row>
    <row r="117" spans="4:9" x14ac:dyDescent="0.3">
      <c r="E117" s="123"/>
      <c r="F117" s="122"/>
      <c r="I117" s="58"/>
    </row>
    <row r="118" spans="4:9" x14ac:dyDescent="0.3">
      <c r="E118" s="123"/>
      <c r="F118" s="122"/>
      <c r="I118" s="58"/>
    </row>
    <row r="119" spans="4:9" x14ac:dyDescent="0.3">
      <c r="I119" s="58"/>
    </row>
    <row r="120" spans="4:9" x14ac:dyDescent="0.3">
      <c r="I120" s="58"/>
    </row>
    <row r="121" spans="4:9" x14ac:dyDescent="0.3">
      <c r="I121" s="58"/>
    </row>
    <row r="122" spans="4:9" x14ac:dyDescent="0.3">
      <c r="I122" s="58"/>
    </row>
    <row r="123" spans="4:9" x14ac:dyDescent="0.3">
      <c r="I123" s="58"/>
    </row>
    <row r="124" spans="4:9" x14ac:dyDescent="0.3">
      <c r="I124" s="58"/>
    </row>
    <row r="125" spans="4:9" x14ac:dyDescent="0.3">
      <c r="I125" s="58"/>
    </row>
    <row r="126" spans="4:9" x14ac:dyDescent="0.3">
      <c r="I126" s="58"/>
    </row>
    <row r="127" spans="4:9" x14ac:dyDescent="0.3">
      <c r="I127" s="58"/>
    </row>
    <row r="128" spans="4:9" x14ac:dyDescent="0.3">
      <c r="I128" s="58"/>
    </row>
    <row r="129" spans="9:11" x14ac:dyDescent="0.3">
      <c r="I129" s="58"/>
    </row>
    <row r="130" spans="9:11" x14ac:dyDescent="0.3">
      <c r="I130" s="122"/>
    </row>
    <row r="131" spans="9:11" x14ac:dyDescent="0.3">
      <c r="I131" s="122"/>
      <c r="K131" s="123"/>
    </row>
    <row r="132" spans="9:11" x14ac:dyDescent="0.3">
      <c r="I132" s="122"/>
      <c r="K132" s="123"/>
    </row>
    <row r="133" spans="9:11" x14ac:dyDescent="0.3">
      <c r="I133" s="122"/>
      <c r="K133" s="123"/>
    </row>
    <row r="134" spans="9:11" x14ac:dyDescent="0.3">
      <c r="I134" s="122"/>
      <c r="K134" s="123"/>
    </row>
    <row r="135" spans="9:11" x14ac:dyDescent="0.3">
      <c r="I135" s="122"/>
      <c r="K135" s="123"/>
    </row>
    <row r="136" spans="9:11" x14ac:dyDescent="0.3">
      <c r="I136" s="122"/>
      <c r="K136" s="123"/>
    </row>
    <row r="137" spans="9:11" x14ac:dyDescent="0.3">
      <c r="I137" s="58"/>
      <c r="K137" s="123"/>
    </row>
    <row r="138" spans="9:11" x14ac:dyDescent="0.3">
      <c r="I138" s="58"/>
      <c r="K138" s="123"/>
    </row>
    <row r="139" spans="9:11" x14ac:dyDescent="0.3">
      <c r="I139" s="58"/>
      <c r="K139" s="123"/>
    </row>
    <row r="140" spans="9:11" x14ac:dyDescent="0.3">
      <c r="I140" s="58"/>
      <c r="K140" s="123"/>
    </row>
    <row r="141" spans="9:11" x14ac:dyDescent="0.3">
      <c r="I141" s="58"/>
      <c r="K141" s="123"/>
    </row>
    <row r="142" spans="9:11" x14ac:dyDescent="0.3">
      <c r="I142" s="58"/>
      <c r="K142" s="123"/>
    </row>
    <row r="143" spans="9:11" x14ac:dyDescent="0.3">
      <c r="I143" s="58"/>
      <c r="K143" s="123"/>
    </row>
    <row r="144" spans="9:11" x14ac:dyDescent="0.3">
      <c r="I144" s="58"/>
      <c r="K144" s="123"/>
    </row>
    <row r="145" spans="9:11" x14ac:dyDescent="0.3">
      <c r="I145" s="58"/>
      <c r="K145" s="123"/>
    </row>
    <row r="146" spans="9:11" x14ac:dyDescent="0.3">
      <c r="I146" s="122"/>
      <c r="K146" s="123"/>
    </row>
    <row r="147" spans="9:11" x14ac:dyDescent="0.3">
      <c r="I147" s="122"/>
      <c r="K147" s="123"/>
    </row>
    <row r="148" spans="9:11" x14ac:dyDescent="0.3">
      <c r="I148" s="122"/>
      <c r="K148" s="123"/>
    </row>
    <row r="149" spans="9:11" x14ac:dyDescent="0.3">
      <c r="I149" s="122"/>
      <c r="K149" s="123"/>
    </row>
    <row r="150" spans="9:11" x14ac:dyDescent="0.3">
      <c r="I150" s="122"/>
      <c r="K150" s="123"/>
    </row>
    <row r="151" spans="9:11" x14ac:dyDescent="0.3">
      <c r="I151" s="122"/>
      <c r="K151" s="123"/>
    </row>
    <row r="152" spans="9:11" x14ac:dyDescent="0.3">
      <c r="I152" s="122"/>
      <c r="K152" s="123"/>
    </row>
    <row r="153" spans="9:11" x14ac:dyDescent="0.3">
      <c r="I153" s="122"/>
      <c r="J153" s="123"/>
      <c r="K153" s="123"/>
    </row>
    <row r="154" spans="9:11" x14ac:dyDescent="0.3">
      <c r="I154" s="122"/>
      <c r="J154" s="123"/>
      <c r="K154" s="123"/>
    </row>
    <row r="155" spans="9:11" x14ac:dyDescent="0.3">
      <c r="I155" s="122"/>
      <c r="J155" s="123"/>
      <c r="K155" s="123"/>
    </row>
    <row r="156" spans="9:11" x14ac:dyDescent="0.3">
      <c r="I156" s="122"/>
      <c r="J156" s="123"/>
      <c r="K156" s="123"/>
    </row>
    <row r="157" spans="9:11" x14ac:dyDescent="0.3">
      <c r="I157" s="122"/>
      <c r="J157" s="123"/>
      <c r="K157" s="123"/>
    </row>
    <row r="158" spans="9:11" x14ac:dyDescent="0.3">
      <c r="I158" s="122"/>
      <c r="J158" s="123"/>
      <c r="K158" s="123"/>
    </row>
    <row r="159" spans="9:11" x14ac:dyDescent="0.3">
      <c r="I159" s="122"/>
      <c r="J159" s="123"/>
      <c r="K159" s="123"/>
    </row>
    <row r="160" spans="9:11" x14ac:dyDescent="0.3">
      <c r="I160" s="122"/>
      <c r="J160" s="123"/>
      <c r="K160" s="123"/>
    </row>
    <row r="161" spans="9:11" x14ac:dyDescent="0.3">
      <c r="I161" s="122"/>
      <c r="J161" s="123"/>
      <c r="K161" s="123"/>
    </row>
    <row r="162" spans="9:11" x14ac:dyDescent="0.3">
      <c r="I162" s="122"/>
      <c r="J162" s="123"/>
      <c r="K162" s="123"/>
    </row>
    <row r="163" spans="9:11" x14ac:dyDescent="0.3">
      <c r="I163" s="122"/>
      <c r="J163" s="123"/>
      <c r="K163" s="123"/>
    </row>
    <row r="164" spans="9:11" x14ac:dyDescent="0.3">
      <c r="I164" s="122"/>
      <c r="J164" s="123"/>
      <c r="K164" s="123"/>
    </row>
    <row r="165" spans="9:11" x14ac:dyDescent="0.3">
      <c r="I165" s="122"/>
      <c r="J165" s="123"/>
      <c r="K165" s="123"/>
    </row>
    <row r="166" spans="9:11" x14ac:dyDescent="0.3">
      <c r="I166" s="122"/>
      <c r="J166" s="123"/>
      <c r="K166" s="123"/>
    </row>
    <row r="167" spans="9:11" x14ac:dyDescent="0.3">
      <c r="I167" s="122"/>
      <c r="J167" s="123"/>
      <c r="K167" s="123"/>
    </row>
    <row r="168" spans="9:11" x14ac:dyDescent="0.3">
      <c r="I168" s="122"/>
      <c r="J168" s="123"/>
      <c r="K168" s="123"/>
    </row>
    <row r="169" spans="9:11" x14ac:dyDescent="0.3">
      <c r="I169" s="122"/>
      <c r="J169" s="123"/>
      <c r="K169" s="123"/>
    </row>
    <row r="170" spans="9:11" x14ac:dyDescent="0.3">
      <c r="I170" s="122"/>
      <c r="J170" s="123"/>
      <c r="K170" s="123"/>
    </row>
    <row r="171" spans="9:11" x14ac:dyDescent="0.3">
      <c r="I171" s="122"/>
      <c r="J171" s="123"/>
      <c r="K171" s="123"/>
    </row>
    <row r="172" spans="9:11" x14ac:dyDescent="0.3">
      <c r="I172" s="122"/>
      <c r="J172" s="123"/>
      <c r="K172" s="123"/>
    </row>
    <row r="173" spans="9:11" x14ac:dyDescent="0.3">
      <c r="I173" s="122"/>
      <c r="J173" s="123"/>
      <c r="K173" s="123"/>
    </row>
    <row r="174" spans="9:11" x14ac:dyDescent="0.3">
      <c r="I174" s="122"/>
      <c r="J174" s="123"/>
      <c r="K174" s="123"/>
    </row>
    <row r="175" spans="9:11" x14ac:dyDescent="0.3">
      <c r="I175" s="122"/>
      <c r="J175" s="123"/>
      <c r="K175" s="123"/>
    </row>
    <row r="176" spans="9:11" x14ac:dyDescent="0.3">
      <c r="I176" s="122"/>
      <c r="J176" s="123"/>
      <c r="K176" s="123"/>
    </row>
    <row r="177" spans="9:11" x14ac:dyDescent="0.3">
      <c r="I177" s="122"/>
      <c r="J177" s="123"/>
      <c r="K177" s="123"/>
    </row>
    <row r="178" spans="9:11" x14ac:dyDescent="0.3">
      <c r="I178" s="122"/>
      <c r="J178" s="123"/>
      <c r="K178" s="123"/>
    </row>
    <row r="179" spans="9:11" x14ac:dyDescent="0.3">
      <c r="I179" s="122"/>
      <c r="J179" s="123"/>
      <c r="K179" s="123"/>
    </row>
    <row r="180" spans="9:11" x14ac:dyDescent="0.3">
      <c r="I180" s="122"/>
      <c r="J180" s="123"/>
      <c r="K180" s="123"/>
    </row>
    <row r="181" spans="9:11" x14ac:dyDescent="0.3">
      <c r="I181" s="122"/>
      <c r="J181" s="123"/>
      <c r="K181" s="123"/>
    </row>
    <row r="182" spans="9:11" x14ac:dyDescent="0.3">
      <c r="I182" s="122"/>
      <c r="J182" s="123"/>
      <c r="K182" s="123"/>
    </row>
    <row r="183" spans="9:11" x14ac:dyDescent="0.3">
      <c r="I183" s="122"/>
      <c r="J183" s="123"/>
      <c r="K183" s="123"/>
    </row>
    <row r="184" spans="9:11" x14ac:dyDescent="0.3">
      <c r="I184" s="122"/>
      <c r="J184" s="123"/>
      <c r="K184" s="123"/>
    </row>
    <row r="185" spans="9:11" x14ac:dyDescent="0.3">
      <c r="I185" s="122"/>
      <c r="J185" s="123"/>
      <c r="K185" s="123"/>
    </row>
    <row r="186" spans="9:11" x14ac:dyDescent="0.3">
      <c r="I186" s="122"/>
      <c r="J186" s="123"/>
      <c r="K186" s="123"/>
    </row>
    <row r="187" spans="9:11" x14ac:dyDescent="0.3">
      <c r="I187" s="122"/>
      <c r="J187" s="123"/>
      <c r="K187" s="123"/>
    </row>
    <row r="188" spans="9:11" x14ac:dyDescent="0.3">
      <c r="I188" s="122"/>
      <c r="J188" s="123"/>
      <c r="K188" s="123"/>
    </row>
    <row r="189" spans="9:11" x14ac:dyDescent="0.3">
      <c r="I189" s="122"/>
      <c r="J189" s="123"/>
      <c r="K189" s="123"/>
    </row>
    <row r="190" spans="9:11" x14ac:dyDescent="0.3">
      <c r="I190" s="122"/>
      <c r="J190" s="123"/>
      <c r="K190" s="123"/>
    </row>
    <row r="191" spans="9:11" x14ac:dyDescent="0.3">
      <c r="I191" s="122"/>
      <c r="J191" s="123"/>
      <c r="K191" s="123"/>
    </row>
    <row r="192" spans="9:11" x14ac:dyDescent="0.3">
      <c r="I192" s="122"/>
      <c r="J192" s="123"/>
      <c r="K192" s="123"/>
    </row>
    <row r="193" spans="9:11" x14ac:dyDescent="0.3">
      <c r="I193" s="122"/>
      <c r="J193" s="123"/>
      <c r="K193" s="123"/>
    </row>
    <row r="194" spans="9:11" x14ac:dyDescent="0.3">
      <c r="I194" s="122"/>
      <c r="J194" s="123"/>
      <c r="K194" s="123"/>
    </row>
    <row r="195" spans="9:11" x14ac:dyDescent="0.3">
      <c r="I195" s="122"/>
      <c r="J195" s="123"/>
      <c r="K195" s="123"/>
    </row>
    <row r="196" spans="9:11" x14ac:dyDescent="0.3">
      <c r="I196" s="122"/>
      <c r="J196" s="123"/>
      <c r="K196" s="123"/>
    </row>
    <row r="197" spans="9:11" x14ac:dyDescent="0.3">
      <c r="I197" s="122"/>
      <c r="J197" s="123"/>
      <c r="K197" s="123"/>
    </row>
    <row r="198" spans="9:11" x14ac:dyDescent="0.3">
      <c r="I198" s="122"/>
      <c r="J198" s="123"/>
      <c r="K198" s="123"/>
    </row>
    <row r="199" spans="9:11" x14ac:dyDescent="0.3">
      <c r="I199" s="122"/>
      <c r="J199" s="123"/>
      <c r="K199" s="123"/>
    </row>
    <row r="200" spans="9:11" x14ac:dyDescent="0.3">
      <c r="I200" s="122"/>
      <c r="J200" s="123"/>
    </row>
    <row r="201" spans="9:11" x14ac:dyDescent="0.3">
      <c r="I201" s="122"/>
      <c r="J201" s="123"/>
    </row>
    <row r="202" spans="9:11" x14ac:dyDescent="0.3">
      <c r="I202" s="122"/>
      <c r="J202" s="123"/>
    </row>
    <row r="203" spans="9:11" x14ac:dyDescent="0.3">
      <c r="I203" s="122"/>
      <c r="J203" s="123"/>
    </row>
    <row r="204" spans="9:11" x14ac:dyDescent="0.3">
      <c r="I204" s="122"/>
      <c r="J204" s="123"/>
    </row>
    <row r="205" spans="9:11" x14ac:dyDescent="0.3">
      <c r="I205" s="122"/>
      <c r="J205" s="123"/>
    </row>
    <row r="206" spans="9:11" x14ac:dyDescent="0.3">
      <c r="I206" s="122"/>
      <c r="J206" s="123"/>
    </row>
    <row r="207" spans="9:11" x14ac:dyDescent="0.3">
      <c r="I207" s="122"/>
      <c r="J207" s="123"/>
    </row>
    <row r="208" spans="9:11" x14ac:dyDescent="0.3">
      <c r="I208" s="122"/>
      <c r="J208" s="123"/>
    </row>
    <row r="209" spans="9:10" x14ac:dyDescent="0.3">
      <c r="I209" s="122"/>
      <c r="J209" s="123"/>
    </row>
    <row r="210" spans="9:10" x14ac:dyDescent="0.3">
      <c r="I210" s="122"/>
      <c r="J210" s="123"/>
    </row>
    <row r="211" spans="9:10" x14ac:dyDescent="0.3">
      <c r="I211" s="122"/>
      <c r="J211" s="123"/>
    </row>
    <row r="212" spans="9:10" x14ac:dyDescent="0.3">
      <c r="I212" s="122"/>
      <c r="J212" s="123"/>
    </row>
    <row r="213" spans="9:10" x14ac:dyDescent="0.3">
      <c r="I213" s="122"/>
      <c r="J213" s="123"/>
    </row>
    <row r="214" spans="9:10" x14ac:dyDescent="0.3">
      <c r="I214" s="122"/>
      <c r="J214" s="123"/>
    </row>
    <row r="215" spans="9:10" x14ac:dyDescent="0.3">
      <c r="I215" s="58"/>
      <c r="J215" s="123"/>
    </row>
    <row r="216" spans="9:10" x14ac:dyDescent="0.3">
      <c r="I216" s="58"/>
      <c r="J216" s="123"/>
    </row>
    <row r="217" spans="9:10" x14ac:dyDescent="0.3">
      <c r="I217" s="58"/>
      <c r="J217" s="123"/>
    </row>
    <row r="218" spans="9:10" x14ac:dyDescent="0.3">
      <c r="I218" s="58"/>
      <c r="J218" s="123"/>
    </row>
    <row r="219" spans="9:10" x14ac:dyDescent="0.3">
      <c r="I219" s="58"/>
      <c r="J219" s="123"/>
    </row>
    <row r="220" spans="9:10" x14ac:dyDescent="0.3">
      <c r="I220" s="58"/>
      <c r="J220" s="123"/>
    </row>
    <row r="221" spans="9:10" x14ac:dyDescent="0.3">
      <c r="I221" s="58"/>
      <c r="J221" s="123"/>
    </row>
    <row r="222" spans="9:10" x14ac:dyDescent="0.3">
      <c r="I222" s="58"/>
    </row>
    <row r="223" spans="9:10" x14ac:dyDescent="0.3">
      <c r="I223" s="58"/>
    </row>
    <row r="224" spans="9:10" x14ac:dyDescent="0.3">
      <c r="I224" s="58"/>
    </row>
  </sheetData>
  <sheetProtection algorithmName="SHA-512" hashValue="+I5xvl9f1smBrumnN4XS1N/oJcjOcFCsDoVbSXLfJtmwO3cyPgg0Z1gX88CzCY57OyoVMPUjgcKXKiCMc9QugQ==" saltValue="eDe/827g88J7LmMQetlZ1A==" spinCount="100000" sheet="1" formatCells="0"/>
  <dataConsolidate link="1"/>
  <mergeCells count="11">
    <mergeCell ref="E2:G2"/>
    <mergeCell ref="B2:C2"/>
    <mergeCell ref="B89:E89"/>
    <mergeCell ref="B82:D82"/>
    <mergeCell ref="B90:E90"/>
    <mergeCell ref="B98:C98"/>
    <mergeCell ref="B100:C100"/>
    <mergeCell ref="B97:C97"/>
    <mergeCell ref="B95:C95"/>
    <mergeCell ref="B96:C96"/>
    <mergeCell ref="B99:C99"/>
  </mergeCells>
  <phoneticPr fontId="53" type="noConversion"/>
  <conditionalFormatting sqref="H62:H67">
    <cfRule type="cellIs" dxfId="27" priority="118" stopIfTrue="1" operator="notEqual">
      <formula>0</formula>
    </cfRule>
  </conditionalFormatting>
  <conditionalFormatting sqref="H22">
    <cfRule type="cellIs" dxfId="26" priority="114" stopIfTrue="1" operator="notEqual">
      <formula>0</formula>
    </cfRule>
  </conditionalFormatting>
  <conditionalFormatting sqref="H52">
    <cfRule type="cellIs" dxfId="25" priority="112" stopIfTrue="1" operator="notEqual">
      <formula>0</formula>
    </cfRule>
  </conditionalFormatting>
  <conditionalFormatting sqref="G79">
    <cfRule type="cellIs" priority="79" stopIfTrue="1" operator="equal">
      <formula>";;;"</formula>
    </cfRule>
  </conditionalFormatting>
  <conditionalFormatting sqref="G79">
    <cfRule type="cellIs" dxfId="24" priority="78" stopIfTrue="1" operator="equal">
      <formula>0</formula>
    </cfRule>
  </conditionalFormatting>
  <conditionalFormatting sqref="G76">
    <cfRule type="cellIs" priority="14" stopIfTrue="1" operator="equal">
      <formula>";;;"</formula>
    </cfRule>
  </conditionalFormatting>
  <conditionalFormatting sqref="G76">
    <cfRule type="cellIs" dxfId="23" priority="13" stopIfTrue="1" operator="equal">
      <formula>0</formula>
    </cfRule>
  </conditionalFormatting>
  <conditionalFormatting sqref="G76">
    <cfRule type="cellIs" dxfId="22" priority="12" stopIfTrue="1" operator="equal">
      <formula>0</formula>
    </cfRule>
  </conditionalFormatting>
  <conditionalFormatting sqref="G74">
    <cfRule type="cellIs" priority="11" stopIfTrue="1" operator="equal">
      <formula>";;;"</formula>
    </cfRule>
  </conditionalFormatting>
  <conditionalFormatting sqref="G74">
    <cfRule type="cellIs" dxfId="21" priority="10" stopIfTrue="1" operator="equal">
      <formula>0</formula>
    </cfRule>
  </conditionalFormatting>
  <conditionalFormatting sqref="G74">
    <cfRule type="cellIs" dxfId="20" priority="9" stopIfTrue="1" operator="equal">
      <formula>0</formula>
    </cfRule>
  </conditionalFormatting>
  <conditionalFormatting sqref="G78">
    <cfRule type="cellIs" priority="8" stopIfTrue="1" operator="equal">
      <formula>";;;"</formula>
    </cfRule>
  </conditionalFormatting>
  <conditionalFormatting sqref="G78">
    <cfRule type="cellIs" dxfId="19" priority="7" stopIfTrue="1" operator="equal">
      <formula>0</formula>
    </cfRule>
  </conditionalFormatting>
  <conditionalFormatting sqref="G78">
    <cfRule type="cellIs" dxfId="18" priority="6" stopIfTrue="1" operator="equal">
      <formula>0</formula>
    </cfRule>
  </conditionalFormatting>
  <conditionalFormatting sqref="H35:H36">
    <cfRule type="cellIs" dxfId="17" priority="5" stopIfTrue="1" operator="notEqual">
      <formula>0</formula>
    </cfRule>
  </conditionalFormatting>
  <conditionalFormatting sqref="H60:H61">
    <cfRule type="cellIs" dxfId="16" priority="4" stopIfTrue="1" operator="notEqual">
      <formula>0</formula>
    </cfRule>
  </conditionalFormatting>
  <conditionalFormatting sqref="G77">
    <cfRule type="cellIs" priority="3" stopIfTrue="1" operator="equal">
      <formula>";;;"</formula>
    </cfRule>
  </conditionalFormatting>
  <conditionalFormatting sqref="G77">
    <cfRule type="cellIs" dxfId="15" priority="2" stopIfTrue="1" operator="equal">
      <formula>0</formula>
    </cfRule>
  </conditionalFormatting>
  <conditionalFormatting sqref="G77">
    <cfRule type="cellIs" dxfId="14" priority="1" stopIfTrue="1" operator="equal">
      <formula>0</formula>
    </cfRule>
  </conditionalFormatting>
  <dataValidations xWindow="829" yWindow="690" count="9">
    <dataValidation type="list" allowBlank="1" showInputMessage="1" showErrorMessage="1" sqref="F86" xr:uid="{9CC5535C-800A-4D03-A86E-273A5BC3EBB6}">
      <formula1>$M$1:$M$2</formula1>
    </dataValidation>
    <dataValidation type="list" allowBlank="1" showInputMessage="1" showErrorMessage="1" sqref="F85" xr:uid="{DB0EB8F5-2DE0-4833-AFDF-F7BB7A8D56E1}">
      <formula1>$M$6:$M$8</formula1>
    </dataValidation>
    <dataValidation type="custom" allowBlank="1" showInputMessage="1" showErrorMessage="1" error="Please enter a numeric value.  If this data is not applicable to your unit of government, the cell should be populated with zero." sqref="F67 F27:F36 F18:F22 F38:F39 F24:F25 F41:F53 F55:F61 F69" xr:uid="{B5815DCD-160E-4CA9-A461-76D5F396E4F1}">
      <formula1>ISNUMBER(F18)</formula1>
    </dataValidation>
    <dataValidation type="custom" allowBlank="1" showErrorMessage="1" error="Please enter a numeric value.  If this data is not applicable to your unit of government, the cell should be populated with zero." sqref="F76:F78 F74 F81" xr:uid="{6656F482-2030-43E8-B669-24F0F4187CE8}">
      <formula1>ISNUMBER(F74)</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73" xr:uid="{8DAFED68-C7CC-4E4B-B0DE-1B3BA6E17585}">
      <formula1>-ISNUMBER(221)</formula1>
    </dataValidation>
    <dataValidation type="custom" allowBlank="1" showInputMessage="1" showErrorMessage="1" error="Please enter a numeric value. If this data is not applicable to your unit of government, the cell should be populated with zero." sqref="F7:F17" xr:uid="{2B8A4F99-9CD2-4D02-A062-E988EF3799E5}">
      <formula1>ISNUMBER(F7)</formula1>
    </dataValidation>
    <dataValidation type="custom" allowBlank="1" showErrorMessage="1" error="Please enter a numeric value.  If this data is not applicable to your unit of government the cell should be populated with zero." sqref="F71" xr:uid="{D5F24CE6-9786-458B-B777-00A8A5AC1590}">
      <formula1>ISNUMBER(F71)</formula1>
    </dataValidation>
    <dataValidation type="list" allowBlank="1" showErrorMessage="1" prompt="Please select from drop down list." sqref="F72" xr:uid="{B9C64FFD-F352-4D29-84D0-9BA51DAB1DE0}">
      <formula1>$O$1:$O$2</formula1>
    </dataValidation>
    <dataValidation type="list" allowBlank="1" showErrorMessage="1" prompt="Please select from the drop down list." sqref="F75" xr:uid="{DF8B34D5-492C-42EF-A6D3-69BCD50D86CA}">
      <formula1>$O$1:$O$4</formula1>
    </dataValidation>
  </dataValidations>
  <printOptions headings="1" gridLines="1"/>
  <pageMargins left="0.25" right="0.25" top="0.25" bottom="0.75" header="0.3" footer="0.3"/>
  <pageSetup scale="74"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Names(H)'!$A$1:$A$58</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dimension ref="A1:L43"/>
  <sheetViews>
    <sheetView zoomScaleNormal="100" workbookViewId="0">
      <selection activeCell="C9" sqref="C9"/>
    </sheetView>
  </sheetViews>
  <sheetFormatPr defaultColWidth="8.88671875" defaultRowHeight="14.4" x14ac:dyDescent="0.3"/>
  <cols>
    <col min="1" max="1" width="7.6640625" style="93" customWidth="1"/>
    <col min="2" max="2" width="103.109375" style="117" customWidth="1"/>
    <col min="3" max="3" width="19" style="117" customWidth="1"/>
    <col min="4" max="4" width="50.33203125" style="349" customWidth="1"/>
    <col min="5" max="5" width="32" customWidth="1"/>
    <col min="6" max="6" width="12.21875" customWidth="1"/>
    <col min="7" max="7" width="9.5546875" customWidth="1"/>
    <col min="8" max="9" width="8.88671875" style="117"/>
    <col min="10" max="10" width="1.6640625" style="117" customWidth="1"/>
    <col min="11" max="12" width="8.88671875" style="117" hidden="1" customWidth="1"/>
    <col min="13" max="13" width="13" style="117" customWidth="1"/>
    <col min="14" max="16384" width="8.88671875" style="117"/>
  </cols>
  <sheetData>
    <row r="1" spans="1:12" ht="12" customHeight="1" thickBot="1" x14ac:dyDescent="0.35"/>
    <row r="2" spans="1:12" ht="38.4" customHeight="1" thickBot="1" x14ac:dyDescent="0.35">
      <c r="A2" s="561" t="s">
        <v>517</v>
      </c>
      <c r="B2" s="562"/>
      <c r="C2" s="562"/>
      <c r="D2" s="562"/>
    </row>
    <row r="3" spans="1:12" ht="11.4" customHeight="1" thickBot="1" x14ac:dyDescent="0.35">
      <c r="A3" s="431"/>
    </row>
    <row r="4" spans="1:12" ht="24" customHeight="1" thickBot="1" x14ac:dyDescent="0.35">
      <c r="A4" s="563" t="s">
        <v>518</v>
      </c>
      <c r="B4" s="564"/>
      <c r="C4" s="564"/>
      <c r="D4" s="564"/>
    </row>
    <row r="5" spans="1:12" ht="9.6" customHeight="1" thickBot="1" x14ac:dyDescent="0.35">
      <c r="A5" s="432"/>
      <c r="B5" s="433"/>
      <c r="C5" s="433"/>
      <c r="D5" s="434"/>
    </row>
    <row r="6" spans="1:12" ht="25.2" customHeight="1" thickBot="1" x14ac:dyDescent="0.35">
      <c r="A6" s="565" t="s">
        <v>261</v>
      </c>
      <c r="B6" s="566"/>
      <c r="C6" s="566"/>
      <c r="D6" s="566"/>
    </row>
    <row r="7" spans="1:12" ht="13.95" customHeight="1" thickBot="1" x14ac:dyDescent="0.35">
      <c r="A7" s="435"/>
      <c r="B7" s="436"/>
      <c r="C7" s="436"/>
      <c r="D7" s="437"/>
    </row>
    <row r="8" spans="1:12" ht="43.8" customHeight="1" x14ac:dyDescent="0.3">
      <c r="A8" s="438" t="s">
        <v>258</v>
      </c>
      <c r="B8" s="439"/>
      <c r="C8" s="439"/>
      <c r="D8" s="440"/>
      <c r="E8" s="514" t="s">
        <v>1429</v>
      </c>
    </row>
    <row r="9" spans="1:12" s="361" customFormat="1" ht="40.200000000000003" customHeight="1" x14ac:dyDescent="0.3">
      <c r="A9" s="441">
        <v>906</v>
      </c>
      <c r="B9" s="442" t="s">
        <v>189</v>
      </c>
      <c r="C9" s="491"/>
      <c r="D9" s="443" t="str">
        <f t="shared" ref="D9:D18" si="0">IF(C9="","This Question must be answered before uploading, the report will not be processed if left blank","")</f>
        <v>This Question must be answered before uploading, the report will not be processed if left blank</v>
      </c>
      <c r="E9" s="523"/>
      <c r="F9"/>
      <c r="G9"/>
    </row>
    <row r="10" spans="1:12" ht="40.200000000000003" customHeight="1" x14ac:dyDescent="0.3">
      <c r="A10" s="441">
        <v>907</v>
      </c>
      <c r="B10" s="442" t="s">
        <v>513</v>
      </c>
      <c r="C10" s="491"/>
      <c r="D10" s="443" t="str">
        <f t="shared" si="0"/>
        <v>This Question must be answered before uploading, the report will not be processed if left blank</v>
      </c>
      <c r="E10" s="523"/>
      <c r="H10" s="361"/>
      <c r="I10" s="361"/>
      <c r="J10" s="361"/>
      <c r="K10" s="361"/>
      <c r="L10" s="361"/>
    </row>
    <row r="11" spans="1:12" ht="44.4" customHeight="1" x14ac:dyDescent="0.3">
      <c r="A11" s="521">
        <v>1058</v>
      </c>
      <c r="B11" s="520" t="s">
        <v>1416</v>
      </c>
      <c r="C11" s="491"/>
      <c r="D11" s="443" t="str">
        <f t="shared" si="0"/>
        <v>This Question must be answered before uploading, the report will not be processed if left blank</v>
      </c>
      <c r="E11" s="523"/>
    </row>
    <row r="12" spans="1:12" ht="64.2" customHeight="1" x14ac:dyDescent="0.3">
      <c r="A12" s="521">
        <v>1059</v>
      </c>
      <c r="B12" s="522" t="s">
        <v>1417</v>
      </c>
      <c r="C12" s="491"/>
      <c r="D12" s="443" t="str">
        <f>IF(C12="","This question must be answered before uploading. The report will not be processed if left blank.",IF(C12="No","Please provide source document and page number in cell E12.",""))</f>
        <v>This question must be answered before uploading. The report will not be processed if left blank.</v>
      </c>
      <c r="E12" s="523"/>
      <c r="I12" s="361"/>
      <c r="J12" s="361"/>
      <c r="K12" s="361"/>
      <c r="L12" s="361"/>
    </row>
    <row r="13" spans="1:12" ht="64.2" customHeight="1" x14ac:dyDescent="0.3">
      <c r="A13" s="392">
        <v>1078</v>
      </c>
      <c r="B13" s="393" t="s">
        <v>1418</v>
      </c>
      <c r="C13" s="491"/>
      <c r="D13" s="443" t="str">
        <f>IF(C13="","This question must be answered before uploading. The report will not be processed if left blank.",IF(C13="Yes","Please provide source document and page number in cell E13.",""))</f>
        <v>This question must be answered before uploading. The report will not be processed if left blank.</v>
      </c>
      <c r="E13" s="523"/>
      <c r="F13" s="117"/>
      <c r="G13" s="117"/>
      <c r="I13" s="361"/>
      <c r="J13" s="361"/>
      <c r="K13" s="361"/>
      <c r="L13" s="361"/>
    </row>
    <row r="14" spans="1:12" ht="64.2" customHeight="1" x14ac:dyDescent="0.3">
      <c r="A14" s="392">
        <v>1067</v>
      </c>
      <c r="B14" s="395" t="s">
        <v>1419</v>
      </c>
      <c r="C14" s="491"/>
      <c r="D14" s="443" t="str">
        <f>IF(C14="","This question must be answered before uploading. The report will not be processed if left blank.",IF(C14="NO","Please provide source document and page number in cell E14.",""))</f>
        <v>This question must be answered before uploading. The report will not be processed if left blank.</v>
      </c>
      <c r="E14" s="523"/>
      <c r="F14" s="117"/>
      <c r="G14" s="117"/>
      <c r="I14" s="361"/>
      <c r="J14" s="361"/>
      <c r="K14" s="361"/>
      <c r="L14" s="361"/>
    </row>
    <row r="15" spans="1:12" ht="40.200000000000003" customHeight="1" x14ac:dyDescent="0.3">
      <c r="A15" s="441">
        <v>951</v>
      </c>
      <c r="B15" s="442" t="s">
        <v>514</v>
      </c>
      <c r="C15" s="491"/>
      <c r="D15" s="443" t="str">
        <f t="shared" si="0"/>
        <v>This Question must be answered before uploading, the report will not be processed if left blank</v>
      </c>
      <c r="E15" s="523"/>
      <c r="H15" s="361"/>
      <c r="I15" s="361"/>
      <c r="J15" s="361"/>
      <c r="K15" s="361"/>
      <c r="L15" s="361"/>
    </row>
    <row r="16" spans="1:12" ht="40.200000000000003" customHeight="1" x14ac:dyDescent="0.3">
      <c r="A16" s="441">
        <v>953</v>
      </c>
      <c r="B16" s="442" t="s">
        <v>1430</v>
      </c>
      <c r="C16" s="491"/>
      <c r="D16" s="443" t="str">
        <f t="shared" si="0"/>
        <v>This Question must be answered before uploading, the report will not be processed if left blank</v>
      </c>
      <c r="E16" s="523"/>
      <c r="I16" s="361"/>
      <c r="J16" s="361"/>
      <c r="K16" s="361"/>
      <c r="L16" s="361"/>
    </row>
    <row r="17" spans="1:12" ht="40.200000000000003" customHeight="1" x14ac:dyDescent="0.3">
      <c r="A17" s="441">
        <v>955</v>
      </c>
      <c r="B17" s="442" t="s">
        <v>1420</v>
      </c>
      <c r="C17" s="491"/>
      <c r="D17" s="443" t="str">
        <f t="shared" si="0"/>
        <v>This Question must be answered before uploading, the report will not be processed if left blank</v>
      </c>
      <c r="E17" s="523"/>
      <c r="H17" s="361"/>
      <c r="I17" s="361"/>
      <c r="J17" s="361"/>
      <c r="K17" s="361"/>
      <c r="L17" s="361"/>
    </row>
    <row r="18" spans="1:12" ht="40.200000000000003" customHeight="1" x14ac:dyDescent="0.3">
      <c r="A18" s="441">
        <v>957</v>
      </c>
      <c r="B18" s="442" t="s">
        <v>1421</v>
      </c>
      <c r="C18" s="491"/>
      <c r="D18" s="443" t="str">
        <f t="shared" si="0"/>
        <v>This Question must be answered before uploading, the report will not be processed if left blank</v>
      </c>
      <c r="E18" s="523"/>
      <c r="I18" s="361"/>
      <c r="J18" s="361"/>
      <c r="K18" s="361"/>
      <c r="L18" s="361"/>
    </row>
    <row r="19" spans="1:12" ht="40.200000000000003" customHeight="1" x14ac:dyDescent="0.3">
      <c r="A19" s="441" t="s">
        <v>205</v>
      </c>
      <c r="B19" s="442" t="s">
        <v>190</v>
      </c>
      <c r="C19" s="491"/>
      <c r="D19" s="443" t="str">
        <f>IF(C19="","This Question must be answered before uploading, the report will not be processed if left blank",IF(C19="Yes","Please submit copy via LGC File Portal.",""))</f>
        <v>This Question must be answered before uploading, the report will not be processed if left blank</v>
      </c>
      <c r="E19" s="523"/>
      <c r="H19" s="361"/>
      <c r="I19" s="361"/>
      <c r="J19" s="361"/>
      <c r="K19" s="361"/>
      <c r="L19" s="361"/>
    </row>
    <row r="20" spans="1:12" ht="40.200000000000003" customHeight="1" x14ac:dyDescent="0.3">
      <c r="A20" s="441" t="s">
        <v>206</v>
      </c>
      <c r="B20" s="520" t="s">
        <v>1422</v>
      </c>
      <c r="C20" s="491"/>
      <c r="D20" s="443" t="str">
        <f t="shared" ref="D20:D21" si="1">IF(C20="","This Question must be answered before uploading, the report will not be processed if left blank",IF(C20="Yes","Please submit copy via LGC File Portal.",""))</f>
        <v>This Question must be answered before uploading, the report will not be processed if left blank</v>
      </c>
      <c r="E20" s="523"/>
      <c r="H20" s="361"/>
      <c r="I20" s="361"/>
      <c r="J20" s="361"/>
      <c r="K20" s="361"/>
      <c r="L20" s="361"/>
    </row>
    <row r="21" spans="1:12" ht="40.200000000000003" customHeight="1" x14ac:dyDescent="0.3">
      <c r="A21" s="441" t="s">
        <v>207</v>
      </c>
      <c r="B21" s="520" t="s">
        <v>1423</v>
      </c>
      <c r="C21" s="491"/>
      <c r="D21" s="443" t="str">
        <f t="shared" si="1"/>
        <v>This Question must be answered before uploading, the report will not be processed if left blank</v>
      </c>
      <c r="E21" s="523"/>
      <c r="H21" s="361"/>
      <c r="I21" s="361"/>
      <c r="J21" s="361"/>
      <c r="K21" s="361"/>
      <c r="L21" s="361"/>
    </row>
    <row r="22" spans="1:12" ht="25.5" customHeight="1" x14ac:dyDescent="0.3">
      <c r="A22" s="513" t="s">
        <v>1424</v>
      </c>
      <c r="B22" s="508"/>
      <c r="C22" s="509"/>
      <c r="D22" s="510"/>
      <c r="E22" s="452"/>
      <c r="H22" s="361"/>
      <c r="I22" s="361"/>
      <c r="J22" s="361"/>
      <c r="K22" s="361"/>
      <c r="L22" s="361"/>
    </row>
    <row r="23" spans="1:12" ht="35.4" customHeight="1" x14ac:dyDescent="0.3">
      <c r="A23" s="392">
        <v>1068</v>
      </c>
      <c r="B23" s="393" t="s">
        <v>1425</v>
      </c>
      <c r="C23" s="511"/>
      <c r="D23" s="543" t="str">
        <f>IF(C23="","This Question must be answered before uploading, the report will not be processed if left blank","")</f>
        <v>This Question must be answered before uploading, the report will not be processed if left blank</v>
      </c>
      <c r="E23" s="452"/>
      <c r="F23" s="117"/>
      <c r="G23" s="117"/>
      <c r="H23" s="361"/>
      <c r="I23" s="361"/>
      <c r="J23" s="361"/>
      <c r="K23" s="361"/>
      <c r="L23" s="361"/>
    </row>
    <row r="24" spans="1:12" ht="35.4" customHeight="1" x14ac:dyDescent="0.3">
      <c r="A24" s="392">
        <v>1069</v>
      </c>
      <c r="B24" s="393" t="s">
        <v>1426</v>
      </c>
      <c r="C24" s="511"/>
      <c r="D24" s="543" t="str">
        <f t="shared" ref="D24:D26" si="2">IF(C24="","This Question must be answered before uploading, the report will not be processed if left blank","")</f>
        <v>This Question must be answered before uploading, the report will not be processed if left blank</v>
      </c>
      <c r="E24" s="452"/>
      <c r="F24" s="117"/>
      <c r="G24" s="117"/>
      <c r="H24" s="361"/>
      <c r="I24" s="361"/>
      <c r="J24" s="361"/>
      <c r="K24" s="361"/>
      <c r="L24" s="361"/>
    </row>
    <row r="25" spans="1:12" ht="35.4" customHeight="1" x14ac:dyDescent="0.3">
      <c r="A25" s="392">
        <v>1070</v>
      </c>
      <c r="B25" s="393" t="s">
        <v>1427</v>
      </c>
      <c r="C25" s="511"/>
      <c r="D25" s="543" t="str">
        <f t="shared" si="2"/>
        <v>This Question must be answered before uploading, the report will not be processed if left blank</v>
      </c>
      <c r="E25" s="452"/>
      <c r="F25" s="117"/>
      <c r="G25" s="117"/>
      <c r="H25" s="361"/>
      <c r="I25" s="361"/>
      <c r="J25" s="361"/>
      <c r="K25" s="361"/>
      <c r="L25" s="361"/>
    </row>
    <row r="26" spans="1:12" ht="35.4" customHeight="1" x14ac:dyDescent="0.3">
      <c r="A26" s="392">
        <v>1071</v>
      </c>
      <c r="B26" s="393" t="s">
        <v>1442</v>
      </c>
      <c r="C26" s="512"/>
      <c r="D26" s="543" t="str">
        <f t="shared" si="2"/>
        <v>This Question must be answered before uploading, the report will not be processed if left blank</v>
      </c>
      <c r="E26" s="452"/>
      <c r="F26" s="117"/>
      <c r="G26" s="117"/>
      <c r="H26" s="361"/>
      <c r="I26" s="361"/>
      <c r="J26" s="361"/>
      <c r="K26" s="361"/>
      <c r="L26" s="361"/>
    </row>
    <row r="27" spans="1:12" ht="13.2" customHeight="1" x14ac:dyDescent="0.3">
      <c r="B27" s="349"/>
      <c r="D27" s="444"/>
      <c r="E27" s="452"/>
      <c r="F27" s="117"/>
      <c r="G27" s="117"/>
      <c r="H27" s="361"/>
      <c r="I27" s="361"/>
      <c r="J27" s="361"/>
      <c r="K27" s="361"/>
      <c r="L27" s="361"/>
    </row>
    <row r="28" spans="1:12" ht="40.200000000000003" customHeight="1" x14ac:dyDescent="0.3">
      <c r="A28" s="445" t="s">
        <v>208</v>
      </c>
      <c r="B28" s="443" t="str">
        <f>IF(D28="","This Question must be answered before uploading, the report will not be processed if left blank","")</f>
        <v>This Question must be answered before uploading, the report will not be processed if left blank</v>
      </c>
      <c r="C28" s="446" t="s">
        <v>191</v>
      </c>
      <c r="D28" s="492"/>
      <c r="E28" s="452"/>
    </row>
    <row r="29" spans="1:12" ht="14.4" customHeight="1" x14ac:dyDescent="0.3">
      <c r="B29" s="349"/>
      <c r="D29" s="444"/>
      <c r="E29" s="452"/>
    </row>
    <row r="30" spans="1:12" ht="40.200000000000003" customHeight="1" x14ac:dyDescent="0.3">
      <c r="A30" s="445" t="s">
        <v>209</v>
      </c>
      <c r="B30" s="443" t="str">
        <f>IF(D30="","This Question must be answered before uploading, the report will not be processed if left blank","")</f>
        <v>This Question must be answered before uploading, the report will not be processed if left blank</v>
      </c>
      <c r="C30" s="446" t="s">
        <v>192</v>
      </c>
      <c r="D30" s="492"/>
      <c r="E30" s="452"/>
    </row>
    <row r="31" spans="1:12" ht="14.4" customHeight="1" x14ac:dyDescent="0.3">
      <c r="B31" s="349"/>
      <c r="D31" s="444"/>
      <c r="E31" s="534"/>
    </row>
    <row r="32" spans="1:12" ht="40.200000000000003" customHeight="1" x14ac:dyDescent="0.3">
      <c r="A32" s="445" t="s">
        <v>260</v>
      </c>
      <c r="B32" s="443" t="str">
        <f>IF(D32="","This Question must be answered before uploading, the report will not be processed if left blank","")</f>
        <v>This Question must be answered before uploading, the report will not be processed if left blank</v>
      </c>
      <c r="C32" s="446" t="s">
        <v>515</v>
      </c>
      <c r="D32" s="493"/>
      <c r="E32" s="452"/>
    </row>
    <row r="35" spans="1:4" x14ac:dyDescent="0.3">
      <c r="D35" s="349" t="s">
        <v>129</v>
      </c>
    </row>
    <row r="39" spans="1:4" x14ac:dyDescent="0.3">
      <c r="A39" s="494">
        <f>SUM(A9:A38)</f>
        <v>14169</v>
      </c>
      <c r="B39" s="495" t="s">
        <v>193</v>
      </c>
      <c r="C39" s="495">
        <v>1.1000000000000001</v>
      </c>
      <c r="D39" s="496"/>
    </row>
    <row r="40" spans="1:4" x14ac:dyDescent="0.3">
      <c r="A40" s="497"/>
      <c r="B40" s="498" t="s">
        <v>194</v>
      </c>
      <c r="C40" s="499">
        <v>45212</v>
      </c>
      <c r="D40" s="500"/>
    </row>
    <row r="41" spans="1:4" x14ac:dyDescent="0.3">
      <c r="B41" s="381"/>
      <c r="C41" s="458"/>
    </row>
    <row r="42" spans="1:4" x14ac:dyDescent="0.3">
      <c r="B42" s="381"/>
      <c r="C42" s="458"/>
    </row>
    <row r="43" spans="1:4" x14ac:dyDescent="0.3">
      <c r="B43" s="381"/>
      <c r="C43" s="458"/>
    </row>
  </sheetData>
  <sheetProtection algorithmName="SHA-512" hashValue="QyYgQmBibRwbyqtI4YumRmW63AsXAzQtdRvkfpsf9uLlwJDDJQ5HdUqFXB4TT3vSRtPR+/ETyVgJKk+v/3b+mQ==" saltValue="9A3G7nmha5VyfYi0xIJCgw==" spinCount="100000" sheet="1" objects="1" scenarios="1"/>
  <mergeCells count="3">
    <mergeCell ref="A2:D2"/>
    <mergeCell ref="A4:D4"/>
    <mergeCell ref="A6:D6"/>
  </mergeCells>
  <conditionalFormatting sqref="D32">
    <cfRule type="expression" dxfId="13" priority="4">
      <formula>$T32</formula>
    </cfRule>
  </conditionalFormatting>
  <conditionalFormatting sqref="E12">
    <cfRule type="expression" dxfId="12" priority="3">
      <formula>C12="No"</formula>
    </cfRule>
  </conditionalFormatting>
  <conditionalFormatting sqref="E14">
    <cfRule type="expression" dxfId="11" priority="2">
      <formula>C14="No"</formula>
    </cfRule>
  </conditionalFormatting>
  <conditionalFormatting sqref="E13">
    <cfRule type="expression" dxfId="10" priority="1">
      <formula>C13="Yes"</formula>
    </cfRule>
  </conditionalFormatting>
  <dataValidations count="6">
    <dataValidation type="list" allowBlank="1" showInputMessage="1" showErrorMessage="1" prompt="Please select Yes or No from the drop down list" sqref="C16 C14 C11:C12 C19:C21 C25 C23 C27" xr:uid="{42DC82DB-0AE6-4795-B8A2-67794DECDEAD}">
      <formula1>"Yes, No"</formula1>
    </dataValidation>
    <dataValidation type="whole" operator="greaterThan" allowBlank="1" showInputMessage="1" showErrorMessage="1" prompt="Please enter a whole number.  If there are no findings please enter 0" sqref="C17:C18" xr:uid="{22039F36-BF2D-4D90-ACF3-F17B7FAD9827}">
      <formula1>-1</formula1>
    </dataValidation>
    <dataValidation type="date" operator="greaterThan" allowBlank="1" showInputMessage="1" showErrorMessage="1" sqref="D32" xr:uid="{C03418DF-3B42-4CD5-A316-291388505573}">
      <formula1>45107</formula1>
    </dataValidation>
    <dataValidation type="list" allowBlank="1" showInputMessage="1" showErrorMessage="1" prompt="Please select Yes or No from the drop down list." sqref="C9:C10 C15" xr:uid="{09FCC64E-5331-4E1E-8B61-60F4B5075DD5}">
      <formula1>"Yes, No"</formula1>
    </dataValidation>
    <dataValidation type="list" allowBlank="1" showInputMessage="1" showErrorMessage="1" prompt="Please select Yes, No or N/A from the dropdown list." sqref="C13" xr:uid="{8E9D66E6-CAE5-48B1-8CC7-D8A53492F3AC}">
      <formula1>"Yes, No, N/A"</formula1>
    </dataValidation>
    <dataValidation type="list" allowBlank="1" showInputMessage="1" showErrorMessage="1" prompt="Please select Yes, No or N/A from the drop down list" sqref="C24" xr:uid="{595C3AFD-8B28-4DED-9937-92B8261AC973}">
      <formula1>"Yes, No, N/A"</formula1>
    </dataValidation>
  </dataValidations>
  <pageMargins left="0.7" right="0.7" top="0.75" bottom="0.75" header="0.3" footer="0.3"/>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Q556"/>
  <sheetViews>
    <sheetView zoomScale="87" zoomScaleNormal="87" workbookViewId="0">
      <pane xSplit="3" ySplit="3" topLeftCell="D4" activePane="bottomRight" state="frozen"/>
      <selection activeCell="K179" sqref="K179"/>
      <selection pane="topRight" activeCell="K179" sqref="K179"/>
      <selection pane="bottomLeft" activeCell="K179" sqref="K179"/>
      <selection pane="bottomRight" activeCell="F5" sqref="F5"/>
    </sheetView>
  </sheetViews>
  <sheetFormatPr defaultColWidth="9.109375" defaultRowHeight="14.4" x14ac:dyDescent="0.3"/>
  <cols>
    <col min="1" max="1" width="8.88671875" style="2" customWidth="1"/>
    <col min="2" max="2" width="17.5546875" style="28" bestFit="1" customWidth="1"/>
    <col min="3" max="3" width="54.44140625" style="236" customWidth="1"/>
    <col min="4" max="4" width="20.88671875" style="2" bestFit="1" customWidth="1"/>
    <col min="5" max="5" width="17.5546875" style="2" customWidth="1"/>
    <col min="6" max="6" width="22.6640625" style="2" customWidth="1"/>
    <col min="7" max="7" width="17.44140625" style="169" customWidth="1"/>
    <col min="8" max="8" width="9.6640625" style="2" customWidth="1"/>
    <col min="9" max="9" width="1" style="196" customWidth="1"/>
    <col min="10" max="10" width="18.109375" style="4" customWidth="1"/>
    <col min="11" max="11" width="42" style="7" customWidth="1"/>
    <col min="12" max="12" width="23.44140625" style="243" customWidth="1"/>
    <col min="13" max="13" width="7.109375" customWidth="1"/>
    <col min="14" max="14" width="15.21875" style="2" customWidth="1"/>
    <col min="15" max="15" width="17.88671875" style="2" customWidth="1"/>
    <col min="16" max="16" width="9.109375" style="123" customWidth="1"/>
    <col min="17" max="17" width="10.33203125" style="171" customWidth="1"/>
    <col min="18" max="18" width="7.109375" style="2" customWidth="1"/>
    <col min="19" max="19" width="6" style="2" customWidth="1"/>
    <col min="20" max="20" width="6.6640625" style="2" customWidth="1"/>
    <col min="21" max="21" width="7.5546875" style="2" customWidth="1"/>
    <col min="22" max="22" width="3.44140625" style="2" customWidth="1"/>
    <col min="23" max="23" width="7.33203125" style="2" customWidth="1"/>
    <col min="24" max="24" width="10.5546875" customWidth="1"/>
    <col min="25" max="25" width="9.88671875" customWidth="1"/>
    <col min="26" max="26" width="9.109375" customWidth="1"/>
    <col min="44" max="16384" width="9.109375" style="2"/>
  </cols>
  <sheetData>
    <row r="1" spans="1:43" ht="36" x14ac:dyDescent="0.3">
      <c r="C1" s="26" t="s">
        <v>159</v>
      </c>
      <c r="D1" s="11">
        <f>L46-(L35+L36-L39-L40-L69)-L43</f>
        <v>0</v>
      </c>
      <c r="I1" s="170"/>
      <c r="J1" s="25"/>
      <c r="K1" s="12" t="s">
        <v>15</v>
      </c>
      <c r="L1" s="33"/>
      <c r="S1" s="2">
        <v>100</v>
      </c>
      <c r="T1" s="2">
        <v>1</v>
      </c>
    </row>
    <row r="2" spans="1:43" ht="21" x14ac:dyDescent="0.4">
      <c r="C2" s="41" t="str">
        <f>'Unit Data from Audit Worksheet'!D2</f>
        <v>Select Unit Name from Drop Down List</v>
      </c>
      <c r="D2" s="79">
        <v>2023</v>
      </c>
      <c r="E2" s="79">
        <v>2023</v>
      </c>
      <c r="F2" s="10"/>
      <c r="G2" s="37"/>
      <c r="H2" s="10"/>
      <c r="I2" s="170"/>
      <c r="J2" s="22" t="s">
        <v>11</v>
      </c>
      <c r="K2" s="6" t="s">
        <v>10</v>
      </c>
      <c r="L2" s="36" t="s">
        <v>6</v>
      </c>
      <c r="S2" s="2">
        <v>200</v>
      </c>
      <c r="T2" s="2">
        <v>2</v>
      </c>
    </row>
    <row r="3" spans="1:43" ht="31.2" x14ac:dyDescent="0.3">
      <c r="A3" s="172" t="s">
        <v>11</v>
      </c>
      <c r="B3" s="173"/>
      <c r="C3" s="24" t="s">
        <v>1</v>
      </c>
      <c r="D3" s="13" t="s">
        <v>12</v>
      </c>
      <c r="E3" s="13" t="s">
        <v>13</v>
      </c>
      <c r="F3" s="14" t="s">
        <v>16</v>
      </c>
      <c r="G3" s="42" t="s">
        <v>109</v>
      </c>
      <c r="H3" s="14" t="s">
        <v>127</v>
      </c>
      <c r="I3" s="170"/>
      <c r="J3" s="174"/>
      <c r="K3" s="80"/>
      <c r="L3" s="175"/>
      <c r="O3" s="2" t="s">
        <v>100</v>
      </c>
      <c r="Q3" s="47" t="s">
        <v>110</v>
      </c>
      <c r="S3" s="2">
        <v>300</v>
      </c>
      <c r="T3" s="2">
        <v>3</v>
      </c>
    </row>
    <row r="4" spans="1:43" ht="26.4" customHeight="1" x14ac:dyDescent="0.35">
      <c r="A4" s="176"/>
      <c r="B4" s="177"/>
      <c r="C4" s="27"/>
      <c r="D4" s="5"/>
      <c r="E4" s="5"/>
      <c r="F4" s="5"/>
      <c r="G4" s="38"/>
      <c r="H4" s="5"/>
      <c r="I4" s="170"/>
      <c r="J4" s="23">
        <v>999</v>
      </c>
      <c r="K4" s="9" t="s">
        <v>99</v>
      </c>
      <c r="L4" s="488" t="e">
        <f>'Unit Data from Audit Worksheet'!D3</f>
        <v>#N/A</v>
      </c>
      <c r="S4" s="2">
        <v>400</v>
      </c>
      <c r="T4" s="2">
        <v>4</v>
      </c>
    </row>
    <row r="5" spans="1:43" ht="57" customHeight="1" x14ac:dyDescent="0.3">
      <c r="A5" s="178">
        <f>'Unit Data from Audit Worksheet'!A7</f>
        <v>333</v>
      </c>
      <c r="B5" s="30" t="str">
        <f>'Unit Data from Audit Worksheet'!C7</f>
        <v>Net Position-Governmental Activities</v>
      </c>
      <c r="C5" s="179" t="str">
        <f>'Unit Data from Audit Worksheet'!D7</f>
        <v xml:space="preserve"> All unrestricted Cash and investments.  
Exclude: restricted cash 
                   cash held by a third party. </v>
      </c>
      <c r="D5" s="78"/>
      <c r="E5" s="82">
        <f>'Unit Data from Audit Worksheet'!F7</f>
        <v>0</v>
      </c>
      <c r="F5" s="149"/>
      <c r="G5" s="39"/>
      <c r="H5" s="148">
        <f>'Unit Data from Audit Worksheet'!I7</f>
        <v>0</v>
      </c>
      <c r="I5" s="21"/>
      <c r="J5" s="414">
        <v>333</v>
      </c>
      <c r="K5" s="415" t="s">
        <v>70</v>
      </c>
      <c r="L5" s="180">
        <f>IF(D5="",E5,D5)</f>
        <v>0</v>
      </c>
      <c r="P5" s="127"/>
    </row>
    <row r="6" spans="1:43" ht="45.6" customHeight="1" x14ac:dyDescent="0.3">
      <c r="A6" s="141">
        <f>'Unit Data from Audit Worksheet'!A8</f>
        <v>500</v>
      </c>
      <c r="B6" s="150" t="str">
        <f>'Unit Data from Audit Worksheet'!C8</f>
        <v>Net Position-Governmental Activities</v>
      </c>
      <c r="C6" s="140" t="str">
        <f>'Unit Data from Audit Worksheet'!D8</f>
        <v xml:space="preserve"> All restricted Cash and investments</v>
      </c>
      <c r="D6" s="78"/>
      <c r="E6" s="155">
        <f>'Unit Data from Audit Worksheet'!F8</f>
        <v>0</v>
      </c>
      <c r="F6" s="149">
        <f>IF(L6&lt;0,"Error: Number is normally positive.",)</f>
        <v>0</v>
      </c>
      <c r="G6" s="151"/>
      <c r="H6" s="148">
        <f>'Unit Data from Audit Worksheet'!I8</f>
        <v>0</v>
      </c>
      <c r="I6" s="21"/>
      <c r="J6" s="466">
        <v>500</v>
      </c>
      <c r="K6" s="467" t="s">
        <v>69</v>
      </c>
      <c r="L6" s="180">
        <f>IF(D6="",E6,D6)</f>
        <v>0</v>
      </c>
      <c r="P6" s="128"/>
    </row>
    <row r="7" spans="1:43" ht="52.8" customHeight="1" x14ac:dyDescent="0.3">
      <c r="A7" s="141">
        <f>'Unit Data from Audit Worksheet'!A9</f>
        <v>385</v>
      </c>
      <c r="B7" s="150" t="str">
        <f>'Unit Data from Audit Worksheet'!C9</f>
        <v>Net Position-Governmental Activities</v>
      </c>
      <c r="C7" s="140" t="str">
        <f>'Unit Data from Audit Worksheet'!D9</f>
        <v>Total Assets and deferred outflows</v>
      </c>
      <c r="D7" s="78"/>
      <c r="E7" s="155">
        <f>'Unit Data from Audit Worksheet'!F9</f>
        <v>0</v>
      </c>
      <c r="F7" s="72">
        <f>IF((L5+L6)&gt;L7,"Error: Please review accts (333 + 500) &gt; 385",)</f>
        <v>0</v>
      </c>
      <c r="G7" s="151" t="str">
        <f>IF(Q7=1," Included in error count"," ")</f>
        <v xml:space="preserve"> </v>
      </c>
      <c r="H7" s="148">
        <f>'Unit Data from Audit Worksheet'!I9</f>
        <v>0</v>
      </c>
      <c r="I7" s="21"/>
      <c r="J7" s="468">
        <v>385</v>
      </c>
      <c r="K7" s="469" t="s">
        <v>33</v>
      </c>
      <c r="L7" s="181">
        <f>IF(D7="",E7,D7)+IF(D9="",E9,D9)</f>
        <v>0</v>
      </c>
      <c r="N7" s="43" t="s">
        <v>105</v>
      </c>
      <c r="P7" s="128"/>
    </row>
    <row r="8" spans="1:43" ht="90.75" customHeight="1" x14ac:dyDescent="0.3">
      <c r="A8" s="141">
        <f>'Unit Data from Audit Worksheet'!A10</f>
        <v>575</v>
      </c>
      <c r="B8" s="150" t="str">
        <f>'Unit Data from Audit Worksheet'!C10</f>
        <v>Net Position-Governmental Activities</v>
      </c>
      <c r="C8" s="140" t="str">
        <f>'Unit Data from Audit Worksheet'!D10</f>
        <v>Record any positive Internal balances on the net position statements that appear in the Asset Section of the Net Position Statement</v>
      </c>
      <c r="D8" s="78"/>
      <c r="E8" s="155">
        <f>'Unit Data from Audit Worksheet'!F10</f>
        <v>0</v>
      </c>
      <c r="F8" s="149">
        <f>IF(L8&lt;0,"Error: Number is normally positive.",)</f>
        <v>0</v>
      </c>
      <c r="G8" s="151"/>
      <c r="H8" s="148">
        <f>'Unit Data from Audit Worksheet'!I10</f>
        <v>0</v>
      </c>
      <c r="I8" s="21"/>
      <c r="J8" s="466">
        <v>575</v>
      </c>
      <c r="K8" s="470" t="s">
        <v>107</v>
      </c>
      <c r="L8" s="180">
        <f>IF(D8="",E8,D8)</f>
        <v>0</v>
      </c>
      <c r="N8" s="34"/>
      <c r="P8" s="128"/>
    </row>
    <row r="9" spans="1:43" ht="103.5" customHeight="1" x14ac:dyDescent="0.3">
      <c r="A9" s="141">
        <f>'Unit Data from Audit Worksheet'!A11</f>
        <v>576</v>
      </c>
      <c r="B9" s="150" t="str">
        <f>'Unit Data from Audit Worksheet'!C11</f>
        <v>Net Position-Governmental Activities</v>
      </c>
      <c r="C9" s="182" t="str">
        <f>'Unit Data from Audit Worksheet'!D11</f>
        <v>Record any negative Internal balances on the net position statements that appear in the Asset Section of the Net Position Statement.
Enter as a positive</v>
      </c>
      <c r="D9" s="59"/>
      <c r="E9" s="85">
        <f>'Unit Data from Audit Worksheet'!F11</f>
        <v>0</v>
      </c>
      <c r="F9" s="147">
        <f>IF(E9&lt;0,"Error: Enter as positive.",)</f>
        <v>0</v>
      </c>
      <c r="G9" s="61"/>
      <c r="H9" s="62">
        <f>'Unit Data from Audit Worksheet'!I11</f>
        <v>0</v>
      </c>
      <c r="I9" s="21"/>
      <c r="J9" s="96">
        <v>576</v>
      </c>
      <c r="K9" s="470" t="s">
        <v>108</v>
      </c>
      <c r="L9" s="180">
        <f>IF(D9="",E9,D9)</f>
        <v>0</v>
      </c>
      <c r="N9" s="34"/>
      <c r="P9" s="129"/>
    </row>
    <row r="10" spans="1:43" s="16" customFormat="1" ht="111.6" customHeight="1" x14ac:dyDescent="0.3">
      <c r="A10" s="141">
        <f>'Unit Data from Audit Worksheet'!A12</f>
        <v>626</v>
      </c>
      <c r="B10" s="145" t="str">
        <f>'Unit Data from Audit Worksheet'!C12</f>
        <v>Net Position-Governmental Activities</v>
      </c>
      <c r="C10" s="144" t="str">
        <f>'Unit Data from Audit Worksheet'!D12</f>
        <v xml:space="preserve">Total Current liabilities (as reported on Statement of Net Position)
Include:   Current liabilities including current portion of long-term debt.  Deferred inflows should not be included in Current Liabilities  </v>
      </c>
      <c r="D10" s="59"/>
      <c r="E10" s="157">
        <f>'Unit Data from Audit Worksheet'!F12</f>
        <v>0</v>
      </c>
      <c r="F10" s="146">
        <f>IF(L10&lt;0,"Error: Enter as a positive.",)</f>
        <v>0</v>
      </c>
      <c r="G10" s="136"/>
      <c r="H10" s="146">
        <f>'Unit Data from Audit Worksheet'!I12</f>
        <v>0</v>
      </c>
      <c r="I10" s="21"/>
      <c r="J10" s="471">
        <v>626</v>
      </c>
      <c r="K10" s="472" t="s">
        <v>140</v>
      </c>
      <c r="L10" s="399">
        <f>IF(D10="",E10,D10)+IF(D9="",E9,D9)</f>
        <v>0</v>
      </c>
      <c r="M10"/>
      <c r="N10" s="105" t="s">
        <v>105</v>
      </c>
      <c r="O10" s="183"/>
      <c r="P10" s="130"/>
      <c r="Q10" s="184"/>
      <c r="R10" s="2"/>
      <c r="X10"/>
      <c r="Y10"/>
      <c r="Z10"/>
      <c r="AA10"/>
      <c r="AB10"/>
      <c r="AC10"/>
      <c r="AD10"/>
      <c r="AE10"/>
      <c r="AF10"/>
      <c r="AG10"/>
      <c r="AH10"/>
      <c r="AI10"/>
      <c r="AJ10"/>
      <c r="AK10"/>
      <c r="AL10"/>
      <c r="AM10"/>
      <c r="AN10"/>
      <c r="AO10"/>
      <c r="AP10"/>
      <c r="AQ10"/>
    </row>
    <row r="11" spans="1:43" s="16" customFormat="1" ht="111.6" customHeight="1" x14ac:dyDescent="0.3">
      <c r="A11" s="141">
        <f>'Unit Data from Audit Worksheet'!A13</f>
        <v>627</v>
      </c>
      <c r="B11" s="145" t="str">
        <f>'Unit Data from Audit Worksheet'!C13</f>
        <v>Net Position-Governmental Activities</v>
      </c>
      <c r="C11" s="144" t="str">
        <f>'Unit Data from Audit Worksheet'!D13</f>
        <v>Please enter any bond anticipation notes that are classified as current liabilities and included in account 626 above (amounts entered should agree to the current amount included in the changes to long-term debt note)</v>
      </c>
      <c r="D11" s="59"/>
      <c r="E11" s="157">
        <f>'Unit Data from Audit Worksheet'!F13</f>
        <v>0</v>
      </c>
      <c r="F11" s="146"/>
      <c r="G11" s="136"/>
      <c r="H11" s="146"/>
      <c r="I11" s="21"/>
      <c r="J11" s="473">
        <v>627</v>
      </c>
      <c r="K11" s="474" t="s">
        <v>135</v>
      </c>
      <c r="L11" s="186">
        <f t="shared" ref="L11:L15" si="0">IF(D11="",E11,D11)</f>
        <v>0</v>
      </c>
      <c r="M11"/>
      <c r="N11" s="104"/>
      <c r="O11" s="183"/>
      <c r="P11" s="130"/>
      <c r="Q11" s="184"/>
      <c r="R11" s="2"/>
      <c r="X11"/>
      <c r="Y11"/>
      <c r="Z11"/>
      <c r="AA11"/>
      <c r="AB11"/>
      <c r="AC11"/>
      <c r="AD11"/>
      <c r="AE11"/>
      <c r="AF11"/>
      <c r="AG11"/>
      <c r="AH11"/>
      <c r="AI11"/>
      <c r="AJ11"/>
      <c r="AK11"/>
      <c r="AL11"/>
      <c r="AM11"/>
      <c r="AN11"/>
      <c r="AO11"/>
      <c r="AP11"/>
      <c r="AQ11"/>
    </row>
    <row r="12" spans="1:43" s="16" customFormat="1" ht="121.8" customHeight="1" x14ac:dyDescent="0.3">
      <c r="A12" s="141">
        <f>'Unit Data from Audit Worksheet'!A14</f>
        <v>628</v>
      </c>
      <c r="B12" s="145" t="str">
        <f>'Unit Data from Audit Worksheet'!C14</f>
        <v>Net Position-Governmental Activities</v>
      </c>
      <c r="C12" s="144" t="str">
        <f>'Unit Data from Audit Worksheet'!D14</f>
        <v>Please enter any compensated absences that are classified as current liabilities and included in account 626 above (amounts entered should agree to the current amount included in the changes to long-term debt note)</v>
      </c>
      <c r="D12" s="59"/>
      <c r="E12" s="157">
        <f>'Unit Data from Audit Worksheet'!F14</f>
        <v>0</v>
      </c>
      <c r="F12" s="146"/>
      <c r="G12" s="136"/>
      <c r="H12" s="146"/>
      <c r="I12" s="21"/>
      <c r="J12" s="473">
        <v>628</v>
      </c>
      <c r="K12" s="474" t="s">
        <v>139</v>
      </c>
      <c r="L12" s="186">
        <f t="shared" si="0"/>
        <v>0</v>
      </c>
      <c r="M12"/>
      <c r="N12" s="104"/>
      <c r="O12" s="183"/>
      <c r="P12" s="130"/>
      <c r="Q12" s="184"/>
      <c r="R12" s="2"/>
      <c r="X12"/>
      <c r="Y12"/>
      <c r="Z12"/>
      <c r="AA12"/>
      <c r="AB12"/>
      <c r="AC12"/>
      <c r="AD12"/>
      <c r="AE12"/>
      <c r="AF12"/>
      <c r="AG12"/>
      <c r="AH12"/>
      <c r="AI12"/>
      <c r="AJ12"/>
      <c r="AK12"/>
      <c r="AL12"/>
      <c r="AM12"/>
      <c r="AN12"/>
      <c r="AO12"/>
      <c r="AP12"/>
      <c r="AQ12"/>
    </row>
    <row r="13" spans="1:43" s="16" customFormat="1" ht="122.4" customHeight="1" x14ac:dyDescent="0.3">
      <c r="A13" s="141">
        <f>'Unit Data from Audit Worksheet'!A15</f>
        <v>629</v>
      </c>
      <c r="B13" s="145" t="str">
        <f>'Unit Data from Audit Worksheet'!C15</f>
        <v>Net Position-Governmental Activities</v>
      </c>
      <c r="C13" s="144" t="str">
        <f>'Unit Data from Audit Worksheet'!D15</f>
        <v>Please enter any pension liabilities that are classified as current liabilities and included in account 626 above (amounts entered should agree to the current amount included in the changes to long-term debt note)</v>
      </c>
      <c r="D13" s="59"/>
      <c r="E13" s="157">
        <f>'Unit Data from Audit Worksheet'!F15</f>
        <v>0</v>
      </c>
      <c r="F13" s="146"/>
      <c r="G13" s="136"/>
      <c r="H13" s="146"/>
      <c r="I13" s="21"/>
      <c r="J13" s="473">
        <v>629</v>
      </c>
      <c r="K13" s="474" t="s">
        <v>138</v>
      </c>
      <c r="L13" s="186">
        <f t="shared" si="0"/>
        <v>0</v>
      </c>
      <c r="M13"/>
      <c r="N13" s="104"/>
      <c r="O13" s="183"/>
      <c r="P13" s="130"/>
      <c r="Q13" s="184"/>
      <c r="R13" s="2"/>
      <c r="X13"/>
      <c r="Y13"/>
      <c r="Z13"/>
      <c r="AA13"/>
      <c r="AB13"/>
      <c r="AC13"/>
      <c r="AD13"/>
      <c r="AE13"/>
      <c r="AF13"/>
      <c r="AG13"/>
      <c r="AH13"/>
      <c r="AI13"/>
      <c r="AJ13"/>
      <c r="AK13"/>
      <c r="AL13"/>
      <c r="AM13"/>
      <c r="AN13"/>
      <c r="AO13"/>
      <c r="AP13"/>
      <c r="AQ13"/>
    </row>
    <row r="14" spans="1:43" s="16" customFormat="1" ht="67.5" customHeight="1" x14ac:dyDescent="0.3">
      <c r="A14" s="141">
        <f>'Unit Data from Audit Worksheet'!A16</f>
        <v>630</v>
      </c>
      <c r="B14" s="145" t="str">
        <f>'Unit Data from Audit Worksheet'!C16</f>
        <v>Net Position-Governmental Activities</v>
      </c>
      <c r="C14" s="144" t="str">
        <f>'Unit Data from Audit Worksheet'!D16</f>
        <v>Please enter any current liabilities that are payable from restricted assets and included in account 626 above</v>
      </c>
      <c r="D14" s="59"/>
      <c r="E14" s="157">
        <f>'Unit Data from Audit Worksheet'!F16</f>
        <v>0</v>
      </c>
      <c r="F14" s="146"/>
      <c r="G14" s="136"/>
      <c r="H14" s="146"/>
      <c r="I14" s="21"/>
      <c r="J14" s="473">
        <v>630</v>
      </c>
      <c r="K14" s="474" t="s">
        <v>137</v>
      </c>
      <c r="L14" s="186">
        <f t="shared" si="0"/>
        <v>0</v>
      </c>
      <c r="M14"/>
      <c r="N14" s="104"/>
      <c r="O14" s="183"/>
      <c r="P14" s="130"/>
      <c r="Q14" s="184"/>
      <c r="R14" s="2"/>
      <c r="X14"/>
      <c r="Y14"/>
      <c r="Z14"/>
      <c r="AA14"/>
      <c r="AB14"/>
      <c r="AC14"/>
      <c r="AD14"/>
      <c r="AE14"/>
      <c r="AF14"/>
      <c r="AG14"/>
      <c r="AH14"/>
      <c r="AI14"/>
      <c r="AJ14"/>
      <c r="AK14"/>
      <c r="AL14"/>
      <c r="AM14"/>
      <c r="AN14"/>
      <c r="AO14"/>
      <c r="AP14"/>
      <c r="AQ14"/>
    </row>
    <row r="15" spans="1:43" s="16" customFormat="1" ht="102.75" customHeight="1" x14ac:dyDescent="0.3">
      <c r="A15" s="141">
        <f>'Unit Data from Audit Worksheet'!A17</f>
        <v>631</v>
      </c>
      <c r="B15" s="150" t="str">
        <f>'Unit Data from Audit Worksheet'!C17</f>
        <v>Net Position-Governmental Activities</v>
      </c>
      <c r="C15" s="137" t="str">
        <f>'Unit Data from Audit Worksheet'!D17</f>
        <v>Please enter any OPEB liabilities that are classified as current liabilities and included in account 626 above (amounts entered should agree to the current amount included in the changes to long-term debt note)</v>
      </c>
      <c r="D15" s="59"/>
      <c r="E15" s="157">
        <f>'Unit Data from Audit Worksheet'!F17</f>
        <v>0</v>
      </c>
      <c r="F15" s="146"/>
      <c r="G15" s="136"/>
      <c r="H15" s="146"/>
      <c r="I15" s="21"/>
      <c r="J15" s="473">
        <v>631</v>
      </c>
      <c r="K15" s="474" t="s">
        <v>136</v>
      </c>
      <c r="L15" s="186">
        <f t="shared" si="0"/>
        <v>0</v>
      </c>
      <c r="M15"/>
      <c r="N15" s="104"/>
      <c r="O15" s="183"/>
      <c r="P15" s="130"/>
      <c r="Q15" s="184"/>
      <c r="R15" s="2"/>
      <c r="X15"/>
      <c r="Y15"/>
      <c r="Z15"/>
      <c r="AA15"/>
      <c r="AB15"/>
      <c r="AC15"/>
      <c r="AD15"/>
      <c r="AE15"/>
      <c r="AF15"/>
      <c r="AG15"/>
      <c r="AH15"/>
      <c r="AI15"/>
      <c r="AJ15"/>
      <c r="AK15"/>
      <c r="AL15"/>
      <c r="AM15"/>
      <c r="AN15"/>
      <c r="AO15"/>
      <c r="AP15"/>
      <c r="AQ15"/>
    </row>
    <row r="16" spans="1:43" ht="51.6" customHeight="1" x14ac:dyDescent="0.3">
      <c r="A16" s="373">
        <f>'Unit Data from Audit Worksheet'!A18</f>
        <v>338</v>
      </c>
      <c r="B16" s="150" t="str">
        <f>'Unit Data from Audit Worksheet'!C18</f>
        <v>Net Position-Governmental Activities</v>
      </c>
      <c r="C16" s="140" t="str">
        <f>'Unit Data from Audit Worksheet'!D18</f>
        <v>Total Liabilities and total deferred inflows</v>
      </c>
      <c r="D16" s="59"/>
      <c r="E16" s="82">
        <f>'Unit Data from Audit Worksheet'!F18</f>
        <v>0</v>
      </c>
      <c r="F16" s="459" t="str">
        <f>IF(L10&gt;L16,"Please review accounts 626 greater than 338","")</f>
        <v/>
      </c>
      <c r="G16" s="39"/>
      <c r="H16" s="148">
        <f>'Unit Data from Audit Worksheet'!I18</f>
        <v>0</v>
      </c>
      <c r="I16" s="21"/>
      <c r="J16" s="475">
        <v>338</v>
      </c>
      <c r="K16" s="476" t="s">
        <v>34</v>
      </c>
      <c r="L16" s="181">
        <f>IF(D16="",E16,D16)+IF(D9="",E9,D9)</f>
        <v>0</v>
      </c>
      <c r="N16" s="43" t="s">
        <v>105</v>
      </c>
      <c r="P16" s="127"/>
    </row>
    <row r="17" spans="1:23" ht="100.5" customHeight="1" x14ac:dyDescent="0.3">
      <c r="A17" s="141">
        <f>'Unit Data from Audit Worksheet'!A19</f>
        <v>335</v>
      </c>
      <c r="B17" s="150" t="str">
        <f>'Unit Data from Audit Worksheet'!C19</f>
        <v>Net Position-Governmental Activities</v>
      </c>
      <c r="C17" s="140" t="str">
        <f>'Unit Data from Audit Worksheet'!D19</f>
        <v>Unearned revenues that were included in current liabilities in your audit report or entered in acct # 626 above. 
Exclude - unearned revenues that are listed in deferred inflows.</v>
      </c>
      <c r="D17" s="59"/>
      <c r="E17" s="155">
        <f>'Unit Data from Audit Worksheet'!F19</f>
        <v>0</v>
      </c>
      <c r="F17" s="149">
        <f>IF(L17&lt;0,"Error: Enter as a positive.",)</f>
        <v>0</v>
      </c>
      <c r="G17" s="151"/>
      <c r="H17" s="148">
        <f>'Unit Data from Audit Worksheet'!I19</f>
        <v>0</v>
      </c>
      <c r="I17" s="21"/>
      <c r="J17" s="466">
        <v>335</v>
      </c>
      <c r="K17" s="467" t="s">
        <v>35</v>
      </c>
      <c r="L17" s="180">
        <f>IF(D17="",E17,D17)</f>
        <v>0</v>
      </c>
      <c r="P17" s="128"/>
    </row>
    <row r="18" spans="1:23" ht="49.2" customHeight="1" x14ac:dyDescent="0.3">
      <c r="A18" s="141">
        <f>'Unit Data from Audit Worksheet'!A20</f>
        <v>252</v>
      </c>
      <c r="B18" s="150" t="str">
        <f>'Unit Data from Audit Worksheet'!C20</f>
        <v>Net Position-Governmental Activities</v>
      </c>
      <c r="C18" s="140" t="str">
        <f>'Unit Data from Audit Worksheet'!D20</f>
        <v xml:space="preserve"> Total Net investment in capital assets</v>
      </c>
      <c r="D18" s="59"/>
      <c r="E18" s="155">
        <f>'Unit Data from Audit Worksheet'!F20</f>
        <v>0</v>
      </c>
      <c r="F18" s="149"/>
      <c r="G18" s="151"/>
      <c r="H18" s="148"/>
      <c r="I18" s="21"/>
      <c r="J18" s="466">
        <v>252</v>
      </c>
      <c r="K18" s="467" t="s">
        <v>28</v>
      </c>
      <c r="L18" s="180">
        <f t="shared" ref="L18:L34" si="1">IF(D18="",E18,D18)</f>
        <v>0</v>
      </c>
      <c r="O18" s="187" t="e">
        <f>'Unit Data from Audit Worksheet'!E20</f>
        <v>#N/A</v>
      </c>
      <c r="P18" s="128"/>
    </row>
    <row r="19" spans="1:23" ht="46.2" customHeight="1" x14ac:dyDescent="0.3">
      <c r="A19" s="141">
        <f>'Unit Data from Audit Worksheet'!A21</f>
        <v>253</v>
      </c>
      <c r="B19" s="150" t="str">
        <f>'Unit Data from Audit Worksheet'!C21</f>
        <v>Net Position-Governmental Activities</v>
      </c>
      <c r="C19" s="140" t="str">
        <f>'Unit Data from Audit Worksheet'!D21</f>
        <v xml:space="preserve"> Total Net Position, Restricted</v>
      </c>
      <c r="D19" s="59"/>
      <c r="E19" s="155">
        <f>'Unit Data from Audit Worksheet'!F21</f>
        <v>0</v>
      </c>
      <c r="F19" s="149"/>
      <c r="G19" s="151"/>
      <c r="H19" s="148"/>
      <c r="I19" s="21"/>
      <c r="J19" s="466">
        <v>253</v>
      </c>
      <c r="K19" s="467" t="s">
        <v>29</v>
      </c>
      <c r="L19" s="180">
        <f t="shared" si="1"/>
        <v>0</v>
      </c>
      <c r="O19" s="187" t="e">
        <f>'Unit Data from Audit Worksheet'!E21</f>
        <v>#N/A</v>
      </c>
      <c r="P19" s="128"/>
    </row>
    <row r="20" spans="1:23" ht="73.5" customHeight="1" x14ac:dyDescent="0.3">
      <c r="A20" s="141">
        <f>'Unit Data from Audit Worksheet'!A22</f>
        <v>254</v>
      </c>
      <c r="B20" s="150" t="str">
        <f>'Unit Data from Audit Worksheet'!C22</f>
        <v>Net Position-Governmental Activities</v>
      </c>
      <c r="C20" s="140" t="str">
        <f>'Unit Data from Audit Worksheet'!D22</f>
        <v>Total Net Position, Unrestricted - enter negative unrestricted net position as a negative)</v>
      </c>
      <c r="D20" s="59"/>
      <c r="E20" s="155">
        <f>'Unit Data from Audit Worksheet'!F22</f>
        <v>0</v>
      </c>
      <c r="F20" s="149">
        <f>IF((L7-L16-L18-L19-L20)=0,,"Error: Total assets and deferred outflows less total liabilities and deferred inflows do not equal total net position accts 385-338-252-253-254")</f>
        <v>0</v>
      </c>
      <c r="G20" s="49">
        <f>+L7-L16-L18-L19-L20</f>
        <v>0</v>
      </c>
      <c r="H20" s="148"/>
      <c r="I20" s="21"/>
      <c r="J20" s="466">
        <v>254</v>
      </c>
      <c r="K20" s="467" t="s">
        <v>30</v>
      </c>
      <c r="L20" s="180">
        <f t="shared" si="1"/>
        <v>0</v>
      </c>
      <c r="O20" s="187" t="e">
        <f>'Unit Data from Audit Worksheet'!E22</f>
        <v>#N/A</v>
      </c>
      <c r="P20" s="128"/>
    </row>
    <row r="21" spans="1:23" ht="51.75" customHeight="1" x14ac:dyDescent="0.3">
      <c r="A21" s="141">
        <f>'Unit Data from Audit Worksheet'!A24</f>
        <v>502</v>
      </c>
      <c r="B21" s="150" t="str">
        <f>'Unit Data from Audit Worksheet'!C24</f>
        <v>Net Position-Business Activities</v>
      </c>
      <c r="C21" s="140" t="str">
        <f>'Unit Data from Audit Worksheet'!D24</f>
        <v xml:space="preserve">All unrestricted Cash and investments. 
Exclude restricted cash and cash held by a third party. </v>
      </c>
      <c r="D21" s="59"/>
      <c r="E21" s="155">
        <f>'Unit Data from Audit Worksheet'!F24</f>
        <v>0</v>
      </c>
      <c r="F21" s="149">
        <f>IF(L21&lt;0,"Error: Number is normally positive.",)</f>
        <v>0</v>
      </c>
      <c r="G21" s="151"/>
      <c r="H21" s="148"/>
      <c r="I21" s="21"/>
      <c r="J21" s="466">
        <v>502</v>
      </c>
      <c r="K21" s="467" t="s">
        <v>71</v>
      </c>
      <c r="L21" s="180">
        <f t="shared" si="1"/>
        <v>0</v>
      </c>
      <c r="P21" s="128"/>
    </row>
    <row r="22" spans="1:23" ht="40.5" customHeight="1" x14ac:dyDescent="0.3">
      <c r="A22" s="141">
        <f>'Unit Data from Audit Worksheet'!A25</f>
        <v>503</v>
      </c>
      <c r="B22" s="150" t="str">
        <f>'Unit Data from Audit Worksheet'!C25</f>
        <v>Net Position-Business Activities</v>
      </c>
      <c r="C22" s="140" t="str">
        <f>'Unit Data from Audit Worksheet'!D25</f>
        <v>All restricted Cash and investments</v>
      </c>
      <c r="D22" s="59"/>
      <c r="E22" s="155">
        <f>'Unit Data from Audit Worksheet'!F25</f>
        <v>0</v>
      </c>
      <c r="F22" s="149">
        <f>IF(L22&lt;0,"Error: Number is normally positive.",)</f>
        <v>0</v>
      </c>
      <c r="G22" s="151"/>
      <c r="H22" s="148"/>
      <c r="I22" s="21"/>
      <c r="J22" s="466">
        <v>503</v>
      </c>
      <c r="K22" s="467" t="s">
        <v>72</v>
      </c>
      <c r="L22" s="180">
        <f t="shared" si="1"/>
        <v>0</v>
      </c>
      <c r="P22" s="128"/>
    </row>
    <row r="23" spans="1:23" ht="39" customHeight="1" x14ac:dyDescent="0.3">
      <c r="A23" s="141">
        <f>'Unit Data from Audit Worksheet'!A27</f>
        <v>388</v>
      </c>
      <c r="B23" s="150" t="str">
        <f>'Unit Data from Audit Worksheet'!C27</f>
        <v>Statement of Activities - Governmental</v>
      </c>
      <c r="C23" s="140" t="str">
        <f>'Unit Data from Audit Worksheet'!D27</f>
        <v>Total Expenses</v>
      </c>
      <c r="D23" s="59"/>
      <c r="E23" s="155">
        <f>'Unit Data from Audit Worksheet'!F27</f>
        <v>0</v>
      </c>
      <c r="F23" s="149">
        <f>IF(L23&lt;0,"Error: Enter as a positive.",)</f>
        <v>0</v>
      </c>
      <c r="G23" s="151"/>
      <c r="H23" s="148"/>
      <c r="I23" s="21"/>
      <c r="J23" s="466">
        <v>388</v>
      </c>
      <c r="K23" s="467" t="s">
        <v>73</v>
      </c>
      <c r="L23" s="180">
        <f t="shared" si="1"/>
        <v>0</v>
      </c>
      <c r="P23" s="128"/>
    </row>
    <row r="24" spans="1:23" ht="39" customHeight="1" x14ac:dyDescent="0.3">
      <c r="A24" s="141">
        <f>'Unit Data from Audit Worksheet'!A28</f>
        <v>339</v>
      </c>
      <c r="B24" s="150" t="str">
        <f>'Unit Data from Audit Worksheet'!C28</f>
        <v>Statement of Activities - Governmental</v>
      </c>
      <c r="C24" s="140" t="str">
        <f>'Unit Data from Audit Worksheet'!D28</f>
        <v xml:space="preserve">Charges for services </v>
      </c>
      <c r="D24" s="59"/>
      <c r="E24" s="155">
        <f>'Unit Data from Audit Worksheet'!F28</f>
        <v>0</v>
      </c>
      <c r="F24" s="149"/>
      <c r="G24" s="151"/>
      <c r="H24" s="148"/>
      <c r="I24" s="21"/>
      <c r="J24" s="466">
        <v>339</v>
      </c>
      <c r="K24" s="467" t="s">
        <v>74</v>
      </c>
      <c r="L24" s="180">
        <f t="shared" si="1"/>
        <v>0</v>
      </c>
      <c r="P24" s="128"/>
    </row>
    <row r="25" spans="1:23" ht="39" customHeight="1" x14ac:dyDescent="0.3">
      <c r="A25" s="141">
        <f>'Unit Data from Audit Worksheet'!A29</f>
        <v>504</v>
      </c>
      <c r="B25" s="150" t="str">
        <f>'Unit Data from Audit Worksheet'!C29</f>
        <v>Statement of Activities - Governmental</v>
      </c>
      <c r="C25" s="140" t="str">
        <f>'Unit Data from Audit Worksheet'!D29</f>
        <v>Operating grants and contributions</v>
      </c>
      <c r="D25" s="59"/>
      <c r="E25" s="155">
        <f>'Unit Data from Audit Worksheet'!F29</f>
        <v>0</v>
      </c>
      <c r="F25" s="149"/>
      <c r="G25" s="151"/>
      <c r="H25" s="148"/>
      <c r="I25" s="21"/>
      <c r="J25" s="466">
        <v>504</v>
      </c>
      <c r="K25" s="467" t="s">
        <v>75</v>
      </c>
      <c r="L25" s="180">
        <f t="shared" si="1"/>
        <v>0</v>
      </c>
      <c r="P25" s="128"/>
    </row>
    <row r="26" spans="1:23" ht="39" customHeight="1" x14ac:dyDescent="0.3">
      <c r="A26" s="141">
        <f>'Unit Data from Audit Worksheet'!A30</f>
        <v>505</v>
      </c>
      <c r="B26" s="150" t="str">
        <f>'Unit Data from Audit Worksheet'!C30</f>
        <v>Statement of Activities - Governmental</v>
      </c>
      <c r="C26" s="140" t="str">
        <f>'Unit Data from Audit Worksheet'!D30</f>
        <v>Capital grants and contributions</v>
      </c>
      <c r="D26" s="59"/>
      <c r="E26" s="155">
        <f>'Unit Data from Audit Worksheet'!F30</f>
        <v>0</v>
      </c>
      <c r="F26" s="149"/>
      <c r="G26" s="151"/>
      <c r="H26" s="148"/>
      <c r="I26" s="21"/>
      <c r="J26" s="466">
        <v>505</v>
      </c>
      <c r="K26" s="467" t="s">
        <v>76</v>
      </c>
      <c r="L26" s="180">
        <f t="shared" si="1"/>
        <v>0</v>
      </c>
      <c r="P26" s="128"/>
    </row>
    <row r="27" spans="1:23" ht="82.5" customHeight="1" x14ac:dyDescent="0.3">
      <c r="A27" s="141">
        <f>'Unit Data from Audit Worksheet'!A31</f>
        <v>341</v>
      </c>
      <c r="B27" s="150" t="str">
        <f>'Unit Data from Audit Worksheet'!C31</f>
        <v>Statement of Activities - Governmental</v>
      </c>
      <c r="C27" s="140" t="str">
        <f>'Unit Data from Audit Worksheet'!D31</f>
        <v>Total General revenues
Exclude: transfers-in or out,
                 special items,
                 extraordinary amounts</v>
      </c>
      <c r="D27" s="59"/>
      <c r="E27" s="155">
        <f>'Unit Data from Audit Worksheet'!F31</f>
        <v>0</v>
      </c>
      <c r="F27" s="149"/>
      <c r="G27" s="151"/>
      <c r="H27" s="148"/>
      <c r="I27" s="21"/>
      <c r="J27" s="466">
        <v>341</v>
      </c>
      <c r="K27" s="467" t="s">
        <v>77</v>
      </c>
      <c r="L27" s="180">
        <f t="shared" si="1"/>
        <v>0</v>
      </c>
      <c r="P27" s="128"/>
    </row>
    <row r="28" spans="1:23" ht="82.5" customHeight="1" x14ac:dyDescent="0.3">
      <c r="A28" s="141">
        <f>'Unit Data from Audit Worksheet'!A32</f>
        <v>386</v>
      </c>
      <c r="B28" s="150" t="str">
        <f>'Unit Data from Audit Worksheet'!C32</f>
        <v>Statement of Activities - Governmental</v>
      </c>
      <c r="C28" s="140" t="str">
        <f>'Unit Data from Audit Worksheet'!D32</f>
        <v>Total Transfers in    (Preference is that transfers-in  are not netted against transfers-out)</v>
      </c>
      <c r="D28" s="59"/>
      <c r="E28" s="155">
        <f>'Unit Data from Audit Worksheet'!F32</f>
        <v>0</v>
      </c>
      <c r="F28" s="149"/>
      <c r="G28" s="151"/>
      <c r="H28" s="148"/>
      <c r="I28" s="21"/>
      <c r="J28" s="466">
        <v>386</v>
      </c>
      <c r="K28" s="467" t="s">
        <v>78</v>
      </c>
      <c r="L28" s="180">
        <f t="shared" si="1"/>
        <v>0</v>
      </c>
      <c r="P28" s="128"/>
    </row>
    <row r="29" spans="1:23" ht="82.5" customHeight="1" x14ac:dyDescent="0.3">
      <c r="A29" s="141">
        <f>'Unit Data from Audit Worksheet'!A33</f>
        <v>387</v>
      </c>
      <c r="B29" s="150" t="str">
        <f>'Unit Data from Audit Worksheet'!C33</f>
        <v>Statement of Activities - Governmental</v>
      </c>
      <c r="C29" s="140" t="str">
        <f>'Unit Data from Audit Worksheet'!D33</f>
        <v>Total Transfers out    (Preference is that transfers-in  are not netted against transfers-out)</v>
      </c>
      <c r="D29" s="59"/>
      <c r="E29" s="155">
        <f>'Unit Data from Audit Worksheet'!F33</f>
        <v>0</v>
      </c>
      <c r="F29" s="149">
        <f>IF(L29&lt;0,"Error: Enter as a positive.",)</f>
        <v>0</v>
      </c>
      <c r="G29" s="151"/>
      <c r="H29" s="148"/>
      <c r="I29" s="21"/>
      <c r="J29" s="466">
        <v>387</v>
      </c>
      <c r="K29" s="467" t="s">
        <v>79</v>
      </c>
      <c r="L29" s="180">
        <f t="shared" si="1"/>
        <v>0</v>
      </c>
      <c r="P29" s="128"/>
    </row>
    <row r="30" spans="1:23" ht="82.5" customHeight="1" x14ac:dyDescent="0.3">
      <c r="A30" s="141">
        <f>'Unit Data from Audit Worksheet'!A34</f>
        <v>389</v>
      </c>
      <c r="B30" s="150" t="str">
        <f>'Unit Data from Audit Worksheet'!C34</f>
        <v>Statement of Activities - Governmental</v>
      </c>
      <c r="C30" s="140" t="str">
        <f>'Unit Data from Audit Worksheet'!D34</f>
        <v>Total Special and Extraordinary items.    (Amounts that increase net position are recorded as positive and amounts that decrease net position are recorded as negative)</v>
      </c>
      <c r="D30" s="59"/>
      <c r="E30" s="155">
        <f>'Unit Data from Audit Worksheet'!F34</f>
        <v>0</v>
      </c>
      <c r="F30" s="149"/>
      <c r="G30" s="151"/>
      <c r="H30" s="148"/>
      <c r="I30" s="21"/>
      <c r="J30" s="466">
        <v>389</v>
      </c>
      <c r="K30" s="467" t="s">
        <v>80</v>
      </c>
      <c r="L30" s="180">
        <f t="shared" si="1"/>
        <v>0</v>
      </c>
      <c r="N30" s="188"/>
      <c r="P30" s="128"/>
    </row>
    <row r="31" spans="1:23" ht="79.5" customHeight="1" x14ac:dyDescent="0.3">
      <c r="A31" s="141">
        <f>'Unit Data from Audit Worksheet'!A35</f>
        <v>255</v>
      </c>
      <c r="B31" s="150" t="str">
        <f>'Unit Data from Audit Worksheet'!C35</f>
        <v>Statement of Activities - Governmental</v>
      </c>
      <c r="C31" s="140" t="str">
        <f>'Unit Data from Audit Worksheet'!D35</f>
        <v>Total Change in net position - (Increase in net position is recorded as a positive and a decrease in net position is recorded as a negative)</v>
      </c>
      <c r="D31" s="59"/>
      <c r="E31" s="155">
        <f>'Unit Data from Audit Worksheet'!F35</f>
        <v>0</v>
      </c>
      <c r="F31" s="149">
        <f>IF((L24+L25+L26+L27+L28-L29+L30-L23-L31)=0,,"Total revenues less total expenses do not equal total change in net position. Acct 339+504+505+341+386-387+389-388-255=0")</f>
        <v>0</v>
      </c>
      <c r="G31" s="50">
        <f>L24+L25+L26+L27+L28-L29+L30-L23-L31</f>
        <v>0</v>
      </c>
      <c r="H31" s="148"/>
      <c r="I31" s="21"/>
      <c r="J31" s="466">
        <v>255</v>
      </c>
      <c r="K31" s="467" t="s">
        <v>81</v>
      </c>
      <c r="L31" s="180">
        <f t="shared" si="1"/>
        <v>0</v>
      </c>
      <c r="O31" s="187" t="e">
        <f>'Unit Data from Audit Worksheet'!E35</f>
        <v>#N/A</v>
      </c>
      <c r="P31" s="128"/>
    </row>
    <row r="32" spans="1:23" ht="89.25" customHeight="1" x14ac:dyDescent="0.3">
      <c r="A32" s="141">
        <f>'Unit Data from Audit Worksheet'!A36</f>
        <v>376</v>
      </c>
      <c r="B32" s="150" t="str">
        <f>'Unit Data from Audit Worksheet'!C36</f>
        <v>Statement of Activities - Governmental</v>
      </c>
      <c r="C32" s="140" t="str">
        <f>'Unit Data from Audit Worksheet'!D36</f>
        <v>Any adjustment to beginning net position including rounding, prior period adjustments and restatements.   (Increases to net position are positive; decreases to net position are negative)</v>
      </c>
      <c r="D32" s="59"/>
      <c r="E32" s="155">
        <f>'Unit Data from Audit Worksheet'!F36</f>
        <v>0</v>
      </c>
      <c r="F32" s="48" t="e">
        <f>IF(L18+L19+L20-L31-L32=O18+O19+O20,,"Beginning Balance does not agree with our records acct (252+253+254-255-376=PY252+PY253+PY254)")</f>
        <v>#N/A</v>
      </c>
      <c r="G32" s="51" t="e">
        <f>L18+L19+L20-L31-L32-(O18+O19+O20)</f>
        <v>#N/A</v>
      </c>
      <c r="H32" s="148" t="e">
        <f>'Unit Data from Audit Worksheet'!I36</f>
        <v>#N/A</v>
      </c>
      <c r="I32" s="21"/>
      <c r="J32" s="466">
        <v>376</v>
      </c>
      <c r="K32" s="467" t="s">
        <v>31</v>
      </c>
      <c r="L32" s="180">
        <f t="shared" si="1"/>
        <v>0</v>
      </c>
      <c r="O32" s="187" t="e">
        <f>'Unit Data from Audit Worksheet'!E36</f>
        <v>#N/A</v>
      </c>
      <c r="P32" s="128"/>
      <c r="R32" s="253"/>
      <c r="S32" s="253"/>
      <c r="T32" s="253"/>
      <c r="U32" s="253"/>
      <c r="V32" s="253"/>
      <c r="W32" s="253"/>
    </row>
    <row r="33" spans="1:43" ht="90" customHeight="1" x14ac:dyDescent="0.3">
      <c r="A33" s="141">
        <f>'Unit Data from Audit Worksheet'!A38</f>
        <v>592</v>
      </c>
      <c r="B33" s="150" t="str">
        <f>'Unit Data from Audit Worksheet'!C38</f>
        <v>Statement of Activities - Business Activities</v>
      </c>
      <c r="C33" s="140" t="str">
        <f>'Unit Data from Audit Worksheet'!D38</f>
        <v>Total Change in net position Business Type 
(Increase in net position is recorded as a positive and a decrease in net position is recorded as a negative)</v>
      </c>
      <c r="D33" s="59"/>
      <c r="E33" s="155">
        <f>'Unit Data from Audit Worksheet'!F38</f>
        <v>0</v>
      </c>
      <c r="F33" s="149"/>
      <c r="G33" s="151"/>
      <c r="H33" s="148"/>
      <c r="I33" s="21"/>
      <c r="J33" s="466">
        <v>592</v>
      </c>
      <c r="K33" s="467" t="s">
        <v>123</v>
      </c>
      <c r="L33" s="180">
        <f t="shared" si="1"/>
        <v>0</v>
      </c>
      <c r="O33" s="187"/>
      <c r="P33" s="128"/>
      <c r="R33" s="253"/>
      <c r="S33" s="253"/>
      <c r="T33" s="253"/>
      <c r="U33" s="253"/>
      <c r="V33" s="253"/>
      <c r="W33" s="253"/>
    </row>
    <row r="34" spans="1:43" ht="66" customHeight="1" x14ac:dyDescent="0.3">
      <c r="A34" s="141">
        <f>'Unit Data from Audit Worksheet'!A39</f>
        <v>591</v>
      </c>
      <c r="B34" s="150" t="str">
        <f>'Unit Data from Audit Worksheet'!C39</f>
        <v>Statement of Activities - Business Activities</v>
      </c>
      <c r="C34" s="140" t="str">
        <f>'Unit Data from Audit Worksheet'!D39</f>
        <v>Total Expenses - Exclude Transfers</v>
      </c>
      <c r="D34" s="59"/>
      <c r="E34" s="155">
        <f>'Unit Data from Audit Worksheet'!F39</f>
        <v>0</v>
      </c>
      <c r="F34" s="149">
        <f>IF(L34&lt;0,"Error: Enter as a positive.",)</f>
        <v>0</v>
      </c>
      <c r="G34" s="151"/>
      <c r="H34" s="148"/>
      <c r="I34" s="21"/>
      <c r="J34" s="466">
        <v>591</v>
      </c>
      <c r="K34" s="467" t="s">
        <v>122</v>
      </c>
      <c r="L34" s="180">
        <f t="shared" si="1"/>
        <v>0</v>
      </c>
      <c r="O34" s="187"/>
      <c r="P34" s="128"/>
      <c r="R34" s="253"/>
      <c r="S34" s="253"/>
      <c r="T34" s="253"/>
      <c r="U34" s="253"/>
      <c r="V34" s="253"/>
      <c r="W34" s="253"/>
    </row>
    <row r="35" spans="1:43" ht="54" customHeight="1" x14ac:dyDescent="0.3">
      <c r="A35" s="141">
        <f>'Unit Data from Audit Worksheet'!A41</f>
        <v>506</v>
      </c>
      <c r="B35" s="29" t="str">
        <f>'Unit Data from Audit Worksheet'!C41</f>
        <v>General Fund-Balance Sheet</v>
      </c>
      <c r="C35" s="189" t="str">
        <f>'Unit Data from Audit Worksheet'!D41</f>
        <v xml:space="preserve">All unrestricted cash and investments.  
Exclude restricted cash and cash held by a third party. </v>
      </c>
      <c r="D35" s="59"/>
      <c r="E35" s="84">
        <f>'Unit Data from Audit Worksheet'!F41</f>
        <v>0</v>
      </c>
      <c r="F35" s="20">
        <f>IF(L35&lt;0,"Error: Number is normally positive.",)</f>
        <v>0</v>
      </c>
      <c r="G35" s="40"/>
      <c r="H35" s="148"/>
      <c r="I35" s="21"/>
      <c r="J35" s="477">
        <v>506</v>
      </c>
      <c r="K35" s="467" t="s">
        <v>82</v>
      </c>
      <c r="L35" s="190">
        <f t="shared" ref="L35:L46" si="2">IF(D35="",E35,D35)</f>
        <v>0</v>
      </c>
      <c r="P35" s="129"/>
    </row>
    <row r="36" spans="1:43" ht="45.75" customHeight="1" x14ac:dyDescent="0.3">
      <c r="A36" s="141">
        <f>'Unit Data from Audit Worksheet'!A42</f>
        <v>536</v>
      </c>
      <c r="B36" s="29" t="str">
        <f>'Unit Data from Audit Worksheet'!C42</f>
        <v>General Fund-Balance Sheet</v>
      </c>
      <c r="C36" s="189" t="str">
        <f>'Unit Data from Audit Worksheet'!D42</f>
        <v>All restricted cash and investments</v>
      </c>
      <c r="D36" s="59"/>
      <c r="E36" s="84">
        <f>'Unit Data from Audit Worksheet'!F42</f>
        <v>0</v>
      </c>
      <c r="F36" s="20">
        <f>IF(L36&lt;0,"Error: Number is normally positive.",)</f>
        <v>0</v>
      </c>
      <c r="G36" s="40"/>
      <c r="H36" s="148"/>
      <c r="I36" s="21"/>
      <c r="J36" s="477">
        <v>536</v>
      </c>
      <c r="K36" s="467" t="s">
        <v>83</v>
      </c>
      <c r="L36" s="190">
        <f t="shared" si="2"/>
        <v>0</v>
      </c>
      <c r="P36" s="130"/>
      <c r="Q36" s="184"/>
      <c r="S36" s="183"/>
      <c r="T36" s="183"/>
      <c r="U36" s="183"/>
      <c r="V36" s="183"/>
      <c r="W36" s="16"/>
    </row>
    <row r="37" spans="1:43" ht="56.25" customHeight="1" x14ac:dyDescent="0.3">
      <c r="A37" s="141">
        <f>'Unit Data from Audit Worksheet'!A43</f>
        <v>586</v>
      </c>
      <c r="B37" s="150" t="str">
        <f>'Unit Data from Audit Worksheet'!C43</f>
        <v>General Fund-Balance Sheet</v>
      </c>
      <c r="C37" s="140" t="str">
        <f>'Unit Data from Audit Worksheet'!D43</f>
        <v>Advance To: Interfund loan receivable-portion of repayment plan longer than 12 months</v>
      </c>
      <c r="D37" s="78"/>
      <c r="E37" s="155">
        <f>'Unit Data from Audit Worksheet'!F43</f>
        <v>0</v>
      </c>
      <c r="F37" s="149"/>
      <c r="G37" s="151"/>
      <c r="H37" s="148"/>
      <c r="I37" s="21"/>
      <c r="J37" s="466">
        <v>586</v>
      </c>
      <c r="K37" s="419" t="s">
        <v>112</v>
      </c>
      <c r="L37" s="180">
        <f t="shared" si="2"/>
        <v>0</v>
      </c>
      <c r="P37" s="130"/>
      <c r="Q37" s="184"/>
      <c r="S37" s="183"/>
      <c r="T37" s="183"/>
      <c r="U37" s="183"/>
      <c r="V37" s="183"/>
      <c r="W37" s="16"/>
    </row>
    <row r="38" spans="1:43" ht="52.8" customHeight="1" x14ac:dyDescent="0.3">
      <c r="A38" s="141">
        <f>'Unit Data from Audit Worksheet'!A44</f>
        <v>379</v>
      </c>
      <c r="B38" s="150" t="str">
        <f>'Unit Data from Audit Worksheet'!C44</f>
        <v>General Fund-Balance Sheet</v>
      </c>
      <c r="C38" s="140" t="str">
        <f>'Unit Data from Audit Worksheet'!D44</f>
        <v>Total Assets and deferred outflows</v>
      </c>
      <c r="D38" s="78"/>
      <c r="E38" s="155">
        <f>'Unit Data from Audit Worksheet'!F44</f>
        <v>0</v>
      </c>
      <c r="F38" s="461">
        <f>IF((L35+L36)&gt;L38,"Error: Please review accts (506+536)&gt;379",)</f>
        <v>0</v>
      </c>
      <c r="G38" s="151"/>
      <c r="H38" s="148"/>
      <c r="I38" s="21"/>
      <c r="J38" s="466">
        <v>379</v>
      </c>
      <c r="K38" s="467" t="s">
        <v>36</v>
      </c>
      <c r="L38" s="180">
        <f t="shared" si="2"/>
        <v>0</v>
      </c>
      <c r="P38" s="127"/>
    </row>
    <row r="39" spans="1:43" ht="99" customHeight="1" x14ac:dyDescent="0.3">
      <c r="A39" s="141">
        <f>'Unit Data from Audit Worksheet'!A45</f>
        <v>4</v>
      </c>
      <c r="B39" s="29" t="str">
        <f>'Unit Data from Audit Worksheet'!C45</f>
        <v>General Fund-Balance Sheet</v>
      </c>
      <c r="C39" s="189" t="str">
        <f>'Unit Data from Audit Worksheet'!D45</f>
        <v>Current Liabilities (as reported on the Balance Sheet)
Exclude all deferred inflows. 
Include advance from(long-term portion of interfund loans)</v>
      </c>
      <c r="D39" s="78"/>
      <c r="E39" s="84">
        <f>'Unit Data from Audit Worksheet'!F45</f>
        <v>0</v>
      </c>
      <c r="F39" s="20">
        <f t="shared" ref="F39:F43" si="3">IF(L39&lt;0,"Error: Enter as a positive.",)</f>
        <v>0</v>
      </c>
      <c r="G39" s="40"/>
      <c r="H39" s="148"/>
      <c r="I39" s="21"/>
      <c r="J39" s="477">
        <v>4</v>
      </c>
      <c r="K39" s="467" t="s">
        <v>37</v>
      </c>
      <c r="L39" s="190">
        <f t="shared" si="2"/>
        <v>0</v>
      </c>
      <c r="P39" s="128"/>
      <c r="S39" s="16"/>
      <c r="T39" s="16"/>
      <c r="U39" s="16"/>
      <c r="V39" s="16"/>
    </row>
    <row r="40" spans="1:43" ht="142.80000000000001" customHeight="1" x14ac:dyDescent="0.3">
      <c r="A40" s="141">
        <f>'Unit Data from Audit Worksheet'!A46</f>
        <v>5</v>
      </c>
      <c r="B40" s="29" t="str">
        <f>'Unit Data from Audit Worksheet'!C46</f>
        <v>General Fund-Balance Sheet</v>
      </c>
      <c r="C40" s="189" t="str">
        <f>'Unit Data from Audit Worksheet'!D46</f>
        <v>General fund deferred inflows derived from cash receipts. 
 Prepaid taxes is a common item listed.  Deferred inflows on the face of the statements can include cash and non-cash.  You may have to refer to the note disclosure where the cash and non-cash is broken out.</v>
      </c>
      <c r="D40" s="78"/>
      <c r="E40" s="84">
        <f>'Unit Data from Audit Worksheet'!F46</f>
        <v>0</v>
      </c>
      <c r="F40" s="20">
        <f t="shared" si="3"/>
        <v>0</v>
      </c>
      <c r="G40" s="40"/>
      <c r="H40" s="148"/>
      <c r="I40" s="21"/>
      <c r="J40" s="477">
        <v>5</v>
      </c>
      <c r="K40" s="467" t="s">
        <v>38</v>
      </c>
      <c r="L40" s="190">
        <f t="shared" si="2"/>
        <v>0</v>
      </c>
      <c r="P40" s="128"/>
      <c r="S40" s="16"/>
      <c r="T40" s="16"/>
      <c r="U40" s="16"/>
      <c r="V40" s="16"/>
    </row>
    <row r="41" spans="1:43" ht="115.2" customHeight="1" x14ac:dyDescent="0.3">
      <c r="A41" s="141">
        <f>'Unit Data from Audit Worksheet'!A47</f>
        <v>380</v>
      </c>
      <c r="B41" s="150" t="str">
        <f>'Unit Data from Audit Worksheet'!C47</f>
        <v>General Fund-Balance Sheet</v>
      </c>
      <c r="C41" s="140" t="str">
        <f>'Unit Data from Audit Worksheet'!D47</f>
        <v>Total Deferred inflows not derived from cash receipts.  Deferred inflows on the face of the statements can include cash and non-cash.  You may have to refer to the note disclosure where the cash and non-cash is broken out.</v>
      </c>
      <c r="D41" s="78"/>
      <c r="E41" s="155">
        <f>'Unit Data from Audit Worksheet'!F47</f>
        <v>0</v>
      </c>
      <c r="F41" s="149">
        <f t="shared" si="3"/>
        <v>0</v>
      </c>
      <c r="G41" s="151"/>
      <c r="H41" s="148"/>
      <c r="I41" s="21"/>
      <c r="J41" s="466">
        <v>380</v>
      </c>
      <c r="K41" s="467" t="s">
        <v>39</v>
      </c>
      <c r="L41" s="180">
        <f t="shared" si="2"/>
        <v>0</v>
      </c>
      <c r="P41" s="128"/>
    </row>
    <row r="42" spans="1:43" ht="52.8" customHeight="1" x14ac:dyDescent="0.3">
      <c r="A42" s="141">
        <f>'Unit Data from Audit Worksheet'!A48</f>
        <v>391</v>
      </c>
      <c r="B42" s="150" t="str">
        <f>'Unit Data from Audit Worksheet'!C48</f>
        <v>General Fund-Balance Sheet</v>
      </c>
      <c r="C42" s="140" t="str">
        <f>'Unit Data from Audit Worksheet'!D48</f>
        <v xml:space="preserve">Fund balance, Restricted for Stabilization by State Statute </v>
      </c>
      <c r="D42" s="78"/>
      <c r="E42" s="155">
        <f>'Unit Data from Audit Worksheet'!F48</f>
        <v>0</v>
      </c>
      <c r="F42" s="149">
        <f t="shared" si="3"/>
        <v>0</v>
      </c>
      <c r="G42" s="151"/>
      <c r="H42" s="148"/>
      <c r="I42" s="21"/>
      <c r="J42" s="466">
        <v>391</v>
      </c>
      <c r="K42" s="467" t="s">
        <v>84</v>
      </c>
      <c r="L42" s="180">
        <f t="shared" si="2"/>
        <v>0</v>
      </c>
      <c r="P42" s="128"/>
    </row>
    <row r="43" spans="1:43" ht="49.8" customHeight="1" x14ac:dyDescent="0.3">
      <c r="A43" s="141">
        <f>'Unit Data from Audit Worksheet'!A49</f>
        <v>7</v>
      </c>
      <c r="B43" s="29" t="str">
        <f>'Unit Data from Audit Worksheet'!C49</f>
        <v>General Fund-Balance Sheet</v>
      </c>
      <c r="C43" s="189" t="str">
        <f>'Unit Data from Audit Worksheet'!D49</f>
        <v>Fund balance, Nonspendable-  inventory/prepaids/etc.</v>
      </c>
      <c r="D43" s="78"/>
      <c r="E43" s="84">
        <f>'Unit Data from Audit Worksheet'!F49</f>
        <v>0</v>
      </c>
      <c r="F43" s="20">
        <f t="shared" si="3"/>
        <v>0</v>
      </c>
      <c r="G43" s="40"/>
      <c r="H43" s="148"/>
      <c r="I43" s="21"/>
      <c r="J43" s="477">
        <v>7</v>
      </c>
      <c r="K43" s="467" t="s">
        <v>85</v>
      </c>
      <c r="L43" s="190">
        <f t="shared" si="2"/>
        <v>0</v>
      </c>
      <c r="P43" s="128"/>
    </row>
    <row r="44" spans="1:43" s="16" customFormat="1" ht="48.75" customHeight="1" x14ac:dyDescent="0.3">
      <c r="A44" s="124">
        <f>'Unit Data from Audit Worksheet'!A50</f>
        <v>645</v>
      </c>
      <c r="B44" s="158" t="str">
        <f>'Unit Data from Audit Worksheet'!C50</f>
        <v>General Fund-Balance Sheet</v>
      </c>
      <c r="C44" s="124" t="str">
        <f>'Unit Data from Audit Worksheet'!D50</f>
        <v>Fund balance, Assigned (total of all assigned components)</v>
      </c>
      <c r="D44" s="63"/>
      <c r="E44" s="157">
        <f>'Unit Data from Audit Worksheet'!F50</f>
        <v>0</v>
      </c>
      <c r="F44" s="146">
        <f>IF(L44&lt;0,"Error: Enter as a positive.",)</f>
        <v>0</v>
      </c>
      <c r="G44" s="136"/>
      <c r="H44" s="146"/>
      <c r="I44" s="192"/>
      <c r="J44" s="473">
        <v>645</v>
      </c>
      <c r="K44" s="478" t="s">
        <v>141</v>
      </c>
      <c r="L44" s="193">
        <f t="shared" si="2"/>
        <v>0</v>
      </c>
      <c r="M44"/>
      <c r="N44" s="183"/>
      <c r="O44" s="183"/>
      <c r="P44" s="128"/>
      <c r="Q44" s="171"/>
      <c r="R44" s="2"/>
      <c r="S44" s="2"/>
      <c r="T44" s="2"/>
      <c r="U44" s="2"/>
      <c r="V44" s="2"/>
      <c r="W44" s="2"/>
      <c r="X44"/>
      <c r="Y44"/>
      <c r="Z44"/>
      <c r="AA44"/>
      <c r="AB44"/>
      <c r="AC44"/>
      <c r="AD44"/>
      <c r="AE44"/>
      <c r="AF44"/>
      <c r="AG44"/>
      <c r="AH44"/>
      <c r="AI44"/>
      <c r="AJ44"/>
      <c r="AK44"/>
      <c r="AL44"/>
      <c r="AM44"/>
      <c r="AN44"/>
      <c r="AO44"/>
      <c r="AP44"/>
      <c r="AQ44"/>
    </row>
    <row r="45" spans="1:43" s="16" customFormat="1" ht="45.75" customHeight="1" x14ac:dyDescent="0.3">
      <c r="A45" s="124">
        <f>'Unit Data from Audit Worksheet'!A51</f>
        <v>646</v>
      </c>
      <c r="B45" s="158" t="str">
        <f>'Unit Data from Audit Worksheet'!C51</f>
        <v>General Fund-Balance Sheet</v>
      </c>
      <c r="C45" s="124" t="str">
        <f>'Unit Data from Audit Worksheet'!D51</f>
        <v>Fund Balance, Unassigned</v>
      </c>
      <c r="D45" s="63"/>
      <c r="E45" s="157">
        <f>'Unit Data from Audit Worksheet'!F51</f>
        <v>0</v>
      </c>
      <c r="F45" s="146">
        <f>IF(L45&lt;0,"Error: Enter as a positive.",)</f>
        <v>0</v>
      </c>
      <c r="G45" s="136"/>
      <c r="H45" s="146"/>
      <c r="I45" s="192"/>
      <c r="J45" s="473">
        <v>646</v>
      </c>
      <c r="K45" s="478" t="s">
        <v>142</v>
      </c>
      <c r="L45" s="193">
        <f t="shared" si="2"/>
        <v>0</v>
      </c>
      <c r="M45"/>
      <c r="N45" s="183"/>
      <c r="O45" s="183"/>
      <c r="P45" s="128"/>
      <c r="Q45" s="171"/>
      <c r="R45" s="2"/>
      <c r="S45" s="2"/>
      <c r="T45" s="2"/>
      <c r="U45" s="2"/>
      <c r="V45" s="2"/>
      <c r="W45" s="2"/>
      <c r="X45"/>
      <c r="Y45"/>
      <c r="Z45"/>
      <c r="AA45"/>
      <c r="AB45"/>
      <c r="AC45"/>
      <c r="AD45"/>
      <c r="AE45"/>
      <c r="AF45"/>
      <c r="AG45"/>
      <c r="AH45"/>
      <c r="AI45"/>
      <c r="AJ45"/>
      <c r="AK45"/>
      <c r="AL45"/>
      <c r="AM45"/>
      <c r="AN45"/>
      <c r="AO45"/>
      <c r="AP45"/>
      <c r="AQ45"/>
    </row>
    <row r="46" spans="1:43" ht="55.5" customHeight="1" x14ac:dyDescent="0.3">
      <c r="A46" s="178">
        <f>'Unit Data from Audit Worksheet'!A52</f>
        <v>9</v>
      </c>
      <c r="B46" s="65" t="str">
        <f>'Unit Data from Audit Worksheet'!C52</f>
        <v>General Fund-Balance Sheet</v>
      </c>
      <c r="C46" s="194" t="str">
        <f>'Unit Data from Audit Worksheet'!D52</f>
        <v>Total Fund balance (enter fund deficits as negative)</v>
      </c>
      <c r="D46" s="78"/>
      <c r="E46" s="83">
        <f>'Unit Data from Audit Worksheet'!F52</f>
        <v>0</v>
      </c>
      <c r="F46" s="66">
        <f>IF(L38-L39-L40-L41-L46=0,,"Error: Total assets less total liabilities do not equal Acct +379-4-5-380-9=0")</f>
        <v>0</v>
      </c>
      <c r="G46" s="67">
        <f>L38-L39-L40-L41-L46</f>
        <v>0</v>
      </c>
      <c r="H46" s="148"/>
      <c r="I46" s="21"/>
      <c r="J46" s="479">
        <v>9</v>
      </c>
      <c r="K46" s="415" t="s">
        <v>86</v>
      </c>
      <c r="L46" s="190">
        <f t="shared" si="2"/>
        <v>0</v>
      </c>
      <c r="O46" s="187" t="e">
        <f>'Unit Data from Audit Worksheet'!E52</f>
        <v>#N/A</v>
      </c>
      <c r="P46" s="128"/>
    </row>
    <row r="47" spans="1:43" s="16" customFormat="1" ht="73.5" customHeight="1" x14ac:dyDescent="0.3">
      <c r="A47" s="141">
        <f>'Unit Data from Audit Worksheet'!A53</f>
        <v>1052</v>
      </c>
      <c r="B47" s="150" t="str">
        <f>'Unit Data from Audit Worksheet'!C53</f>
        <v>General Fund-Rev, Exp. Change in Fund Balance</v>
      </c>
      <c r="C47" s="140" t="str">
        <f>'Unit Data from Audit Worksheet'!D53</f>
        <v>Mark to Market unrealized losses in the General Fund.  (enter as a negative number)</v>
      </c>
      <c r="D47" s="78"/>
      <c r="E47" s="155">
        <f>'Unit Data from Audit Worksheet'!F53</f>
        <v>0</v>
      </c>
      <c r="F47" s="149"/>
      <c r="G47" s="151"/>
      <c r="H47" s="148"/>
      <c r="I47" s="21"/>
      <c r="J47" s="128">
        <v>1052</v>
      </c>
      <c r="K47" s="518" t="s">
        <v>511</v>
      </c>
      <c r="L47" s="186">
        <f t="shared" ref="L47:L55" si="4">IF(D47="",E47,D47)</f>
        <v>0</v>
      </c>
      <c r="M47"/>
      <c r="P47" s="128"/>
      <c r="Q47" s="171"/>
      <c r="R47" s="255"/>
      <c r="S47" s="255"/>
      <c r="T47" s="255"/>
      <c r="U47" s="255"/>
      <c r="V47" s="255"/>
      <c r="W47" s="255"/>
      <c r="X47"/>
      <c r="Y47"/>
      <c r="Z47"/>
      <c r="AA47"/>
      <c r="AB47"/>
      <c r="AC47"/>
      <c r="AD47"/>
      <c r="AE47"/>
      <c r="AF47"/>
      <c r="AG47"/>
      <c r="AH47"/>
      <c r="AI47"/>
      <c r="AJ47"/>
      <c r="AK47"/>
      <c r="AL47"/>
      <c r="AM47"/>
      <c r="AN47"/>
      <c r="AO47"/>
      <c r="AP47"/>
      <c r="AQ47"/>
    </row>
    <row r="48" spans="1:43" ht="73.5" customHeight="1" x14ac:dyDescent="0.3">
      <c r="A48" s="141">
        <f>'Unit Data from Audit Worksheet'!A55</f>
        <v>16</v>
      </c>
      <c r="B48" s="150" t="str">
        <f>'Unit Data from Audit Worksheet'!C55</f>
        <v>General Fund-Rev, Exp. Change in Fund Balance</v>
      </c>
      <c r="C48" s="140" t="str">
        <f>'Unit Data from Audit Worksheet'!D55</f>
        <v>Total revenues</v>
      </c>
      <c r="D48" s="78"/>
      <c r="E48" s="155">
        <f>'Unit Data from Audit Worksheet'!F55</f>
        <v>0</v>
      </c>
      <c r="F48" s="149"/>
      <c r="G48" s="151"/>
      <c r="H48" s="148"/>
      <c r="I48" s="21"/>
      <c r="J48" s="466">
        <v>16</v>
      </c>
      <c r="K48" s="467" t="s">
        <v>87</v>
      </c>
      <c r="L48" s="180">
        <f t="shared" si="4"/>
        <v>0</v>
      </c>
      <c r="P48" s="134"/>
    </row>
    <row r="49" spans="1:43" ht="73.5" customHeight="1" x14ac:dyDescent="0.3">
      <c r="A49" s="141">
        <f>'Unit Data from Audit Worksheet'!A56</f>
        <v>532</v>
      </c>
      <c r="B49" s="150" t="str">
        <f>'Unit Data from Audit Worksheet'!C56</f>
        <v>General Fund-Rev, Exp. Change in Fund Balance</v>
      </c>
      <c r="C49" s="140" t="str">
        <f>'Unit Data from Audit Worksheet'!D56</f>
        <v xml:space="preserve">Total expenditures  
Exclude expenditures in the "other financing sources (uses)" section.
</v>
      </c>
      <c r="D49" s="78"/>
      <c r="E49" s="155">
        <f>'Unit Data from Audit Worksheet'!F56</f>
        <v>0</v>
      </c>
      <c r="F49" s="149">
        <f t="shared" ref="F49" si="5">IF(L49&lt;0,"Error: Enter as a positive.",)</f>
        <v>0</v>
      </c>
      <c r="G49" s="151"/>
      <c r="H49" s="148"/>
      <c r="I49" s="21"/>
      <c r="J49" s="466">
        <v>532</v>
      </c>
      <c r="K49" s="480" t="s">
        <v>88</v>
      </c>
      <c r="L49" s="180">
        <f t="shared" si="4"/>
        <v>0</v>
      </c>
      <c r="P49" s="134"/>
    </row>
    <row r="50" spans="1:43" ht="73.5" customHeight="1" x14ac:dyDescent="0.3">
      <c r="A50" s="141">
        <f>'Unit Data from Audit Worksheet'!A57</f>
        <v>17</v>
      </c>
      <c r="B50" s="150" t="str">
        <f>'Unit Data from Audit Worksheet'!C57</f>
        <v>General Fund-Rev, Exp. Change in Fund Balance</v>
      </c>
      <c r="C50" s="140" t="str">
        <f>'Unit Data from Audit Worksheet'!D57</f>
        <v>Total Transfers in    (Preference is that transfers-in  are not netted against transfers-out)</v>
      </c>
      <c r="D50" s="78"/>
      <c r="E50" s="155">
        <f>'Unit Data from Audit Worksheet'!F57</f>
        <v>0</v>
      </c>
      <c r="F50" s="149"/>
      <c r="G50" s="151"/>
      <c r="H50" s="148"/>
      <c r="I50" s="21"/>
      <c r="J50" s="466">
        <v>17</v>
      </c>
      <c r="K50" s="467" t="s">
        <v>89</v>
      </c>
      <c r="L50" s="180">
        <f t="shared" si="4"/>
        <v>0</v>
      </c>
      <c r="P50" s="134"/>
    </row>
    <row r="51" spans="1:43" ht="54.75" customHeight="1" x14ac:dyDescent="0.3">
      <c r="A51" s="141">
        <f>'Unit Data from Audit Worksheet'!A58</f>
        <v>20</v>
      </c>
      <c r="B51" s="150" t="str">
        <f>'Unit Data from Audit Worksheet'!C58</f>
        <v>General Fund-Rev, Exp. Change in Fund Balance</v>
      </c>
      <c r="C51" s="140" t="str">
        <f>'Unit Data from Audit Worksheet'!D58</f>
        <v>Total Transfers out    (Preference is that transfers-in  are not netted against transfers-out)</v>
      </c>
      <c r="D51" s="78"/>
      <c r="E51" s="155">
        <f>'Unit Data from Audit Worksheet'!F58</f>
        <v>0</v>
      </c>
      <c r="F51" s="149">
        <f t="shared" ref="F51" si="6">IF(L51&lt;0,"Error: Enter as a positive.",)</f>
        <v>0</v>
      </c>
      <c r="G51" s="151"/>
      <c r="H51" s="148"/>
      <c r="I51" s="21"/>
      <c r="J51" s="466">
        <v>20</v>
      </c>
      <c r="K51" s="467" t="s">
        <v>90</v>
      </c>
      <c r="L51" s="180">
        <f t="shared" si="4"/>
        <v>0</v>
      </c>
      <c r="P51" s="134"/>
    </row>
    <row r="52" spans="1:43" ht="54.75" customHeight="1" x14ac:dyDescent="0.3">
      <c r="A52" s="141">
        <f>'Unit Data from Audit Worksheet'!A59</f>
        <v>533</v>
      </c>
      <c r="B52" s="150" t="str">
        <f>'Unit Data from Audit Worksheet'!C59</f>
        <v>General Fund-Rev, Exp. Change in Fund Balance</v>
      </c>
      <c r="C52" s="140" t="str">
        <f>'Unit Data from Audit Worksheet'!D59</f>
        <v>Total Proceeds from all long-term debt issuances 
Exclude proceeds from refundings</v>
      </c>
      <c r="D52" s="78"/>
      <c r="E52" s="155">
        <f>'Unit Data from Audit Worksheet'!F59</f>
        <v>0</v>
      </c>
      <c r="F52" s="149"/>
      <c r="G52" s="151"/>
      <c r="H52" s="148"/>
      <c r="I52" s="21"/>
      <c r="J52" s="466">
        <v>533</v>
      </c>
      <c r="K52" s="480" t="s">
        <v>91</v>
      </c>
      <c r="L52" s="180">
        <f t="shared" si="4"/>
        <v>0</v>
      </c>
      <c r="P52" s="134"/>
    </row>
    <row r="53" spans="1:43" ht="74.25" customHeight="1" x14ac:dyDescent="0.3">
      <c r="A53" s="141">
        <f>'Unit Data from Audit Worksheet'!A60</f>
        <v>23</v>
      </c>
      <c r="B53" s="150" t="str">
        <f>'Unit Data from Audit Worksheet'!C60</f>
        <v>General Fund-Rev, Exp. Change in Fund Balance</v>
      </c>
      <c r="C53" s="140" t="str">
        <f>'Unit Data from Audit Worksheet'!D60</f>
        <v>Change in fund balance - (Increase in Fund balance is recorded as a positive and a decrease in fund balance is recorded as a negative)</v>
      </c>
      <c r="D53" s="78"/>
      <c r="E53" s="155">
        <f>'Unit Data from Audit Worksheet'!F60</f>
        <v>0</v>
      </c>
      <c r="F53" s="149">
        <f>IF(+L48-L49+L50-L51+L52-L53=0,,"Error:Total revenues less toal Expenditures do not equal change in fund balance")</f>
        <v>0</v>
      </c>
      <c r="G53" s="50">
        <f>+L48-L49+L50-L51+L52-L53</f>
        <v>0</v>
      </c>
      <c r="H53" s="148"/>
      <c r="I53" s="21"/>
      <c r="J53" s="466">
        <v>23</v>
      </c>
      <c r="K53" s="467" t="s">
        <v>92</v>
      </c>
      <c r="L53" s="180">
        <f t="shared" si="4"/>
        <v>0</v>
      </c>
      <c r="P53" s="127"/>
    </row>
    <row r="54" spans="1:43" ht="123" customHeight="1" x14ac:dyDescent="0.3">
      <c r="A54" s="191">
        <f>'Unit Data from Audit Worksheet'!A61</f>
        <v>507</v>
      </c>
      <c r="B54" s="64" t="str">
        <f>'Unit Data from Audit Worksheet'!C61</f>
        <v>General Fund-Rev, Exp. Change in Fund Balance</v>
      </c>
      <c r="C54" s="135" t="str">
        <f>'Unit Data from Audit Worksheet'!D61</f>
        <v>Any adjustment to beginning fund balance including rounding, prior period adjustments and restatements.   (Amounts that increase fund balance are recorded as positive and amounts that decrease fund balance are recorded as negative)</v>
      </c>
      <c r="D54" s="59"/>
      <c r="E54" s="85">
        <f>'Unit Data from Audit Worksheet'!F61</f>
        <v>0</v>
      </c>
      <c r="F54" s="60" t="e">
        <f>IF(+L46-L53-L54=O46,,"Error: Beginning Fund Bal does not equal our records Accts 9-23-507= PY9")</f>
        <v>#N/A</v>
      </c>
      <c r="G54" s="68" t="e">
        <f>L46-L53-L54-O46</f>
        <v>#N/A</v>
      </c>
      <c r="H54" s="62" t="e">
        <f>'Unit Data from Audit Worksheet'!I61</f>
        <v>#N/A</v>
      </c>
      <c r="I54" s="21"/>
      <c r="J54" s="96">
        <v>507</v>
      </c>
      <c r="K54" s="481" t="s">
        <v>93</v>
      </c>
      <c r="L54" s="180">
        <f t="shared" si="4"/>
        <v>0</v>
      </c>
      <c r="N54" s="188"/>
      <c r="O54" s="187"/>
      <c r="P54" s="127"/>
      <c r="R54" s="255"/>
      <c r="S54" s="255"/>
      <c r="T54" s="255"/>
      <c r="U54" s="255"/>
      <c r="V54" s="255"/>
      <c r="W54" s="196"/>
    </row>
    <row r="55" spans="1:43" s="255" customFormat="1" ht="123" customHeight="1" x14ac:dyDescent="0.3">
      <c r="A55" s="191">
        <v>546</v>
      </c>
      <c r="B55" s="64" t="s">
        <v>566</v>
      </c>
      <c r="C55" s="182" t="s">
        <v>567</v>
      </c>
      <c r="D55" s="59"/>
      <c r="E55" s="85">
        <f>'Unit Data from Audit Worksheet'!F62</f>
        <v>0</v>
      </c>
      <c r="F55" s="60"/>
      <c r="G55" s="68"/>
      <c r="H55" s="62"/>
      <c r="I55" s="21"/>
      <c r="J55" s="422">
        <v>546</v>
      </c>
      <c r="K55" s="423" t="s">
        <v>288</v>
      </c>
      <c r="L55" s="180">
        <f t="shared" si="4"/>
        <v>0</v>
      </c>
      <c r="M55"/>
      <c r="N55" s="188"/>
      <c r="O55" s="187"/>
      <c r="P55" s="127"/>
      <c r="Q55" s="171"/>
      <c r="W55" s="196"/>
      <c r="X55"/>
      <c r="Y55"/>
      <c r="Z55"/>
      <c r="AA55"/>
      <c r="AB55"/>
      <c r="AC55"/>
      <c r="AD55"/>
      <c r="AE55"/>
      <c r="AF55"/>
      <c r="AG55"/>
      <c r="AH55"/>
      <c r="AI55"/>
      <c r="AJ55"/>
      <c r="AK55"/>
      <c r="AL55"/>
      <c r="AM55"/>
      <c r="AN55"/>
      <c r="AO55"/>
      <c r="AP55"/>
      <c r="AQ55"/>
    </row>
    <row r="56" spans="1:43" s="16" customFormat="1" ht="204.6" customHeight="1" x14ac:dyDescent="0.3">
      <c r="A56" s="406">
        <f>'Unit Data from Audit Worksheet'!A63</f>
        <v>149</v>
      </c>
      <c r="B56" s="408" t="str">
        <f>'Unit Data from Audit Worksheet'!C63</f>
        <v>General Fund-Rev, Exp. Change in Fund Balance or General Fund Budget Actual</v>
      </c>
      <c r="C56" s="406" t="str">
        <f>'Unit Data from Audit Worksheet'!D63</f>
        <v>Local Current Expense Revenue from the County (Enter as a positive) 
Exclude: supplemental taxes
Include: Timber Receipts, amounts spent on 
                  resource officers and nurses, etc.  
                  Amount must agree with the amount
                  reported in the County Audit Report</v>
      </c>
      <c r="D56" s="409"/>
      <c r="E56" s="410">
        <f>'Unit Data from Audit Worksheet'!F63</f>
        <v>0</v>
      </c>
      <c r="F56" s="152"/>
      <c r="G56" s="411"/>
      <c r="H56" s="152"/>
      <c r="I56" s="21"/>
      <c r="J56" s="422">
        <v>149</v>
      </c>
      <c r="K56" s="417" t="s">
        <v>1138</v>
      </c>
      <c r="L56" s="193">
        <f t="shared" ref="L56:L60" si="7">IF(D56="",E56,D56)</f>
        <v>0</v>
      </c>
      <c r="M56"/>
      <c r="N56" s="196"/>
      <c r="O56" s="412"/>
      <c r="P56" s="127"/>
      <c r="Q56" s="171"/>
      <c r="R56" s="255"/>
      <c r="S56" s="255"/>
      <c r="T56" s="255"/>
      <c r="U56" s="255"/>
      <c r="V56" s="255"/>
      <c r="W56" s="255"/>
      <c r="X56"/>
      <c r="Y56"/>
      <c r="Z56"/>
      <c r="AA56"/>
      <c r="AB56"/>
      <c r="AC56"/>
      <c r="AD56"/>
      <c r="AE56"/>
      <c r="AF56"/>
      <c r="AG56"/>
      <c r="AH56"/>
      <c r="AI56"/>
      <c r="AJ56"/>
      <c r="AK56"/>
      <c r="AL56"/>
      <c r="AM56"/>
      <c r="AN56"/>
      <c r="AO56"/>
      <c r="AP56"/>
      <c r="AQ56"/>
    </row>
    <row r="57" spans="1:43" s="16" customFormat="1" ht="133.19999999999999" customHeight="1" x14ac:dyDescent="0.3">
      <c r="A57" s="406">
        <f>'Unit Data from Audit Worksheet'!A64</f>
        <v>150</v>
      </c>
      <c r="B57" s="408" t="str">
        <f>'Unit Data from Audit Worksheet'!C64</f>
        <v>General Fund-Rev, Exp. Change in Fund Balance or General Fund Budget Actual</v>
      </c>
      <c r="C57" s="406" t="str">
        <f>'Unit Data from Audit Worksheet'!D64</f>
        <v xml:space="preserve">Capital Outlay revenue from the County and budgeted by the County as Capital Outlay reported in the School Capital Outlay fund or the local current expense fund.  (capitalization policies might be different between the Schools and County)
</v>
      </c>
      <c r="D57" s="409"/>
      <c r="E57" s="410">
        <f>'Unit Data from Audit Worksheet'!F64</f>
        <v>0</v>
      </c>
      <c r="F57" s="152"/>
      <c r="G57" s="411"/>
      <c r="H57" s="152"/>
      <c r="I57" s="21"/>
      <c r="J57" s="422">
        <v>150</v>
      </c>
      <c r="K57" s="417" t="s">
        <v>288</v>
      </c>
      <c r="L57" s="193">
        <f t="shared" si="7"/>
        <v>0</v>
      </c>
      <c r="M57"/>
      <c r="N57" s="196"/>
      <c r="O57" s="412"/>
      <c r="P57" s="127"/>
      <c r="Q57" s="171"/>
      <c r="R57" s="255"/>
      <c r="S57" s="255"/>
      <c r="T57" s="255"/>
      <c r="U57" s="255"/>
      <c r="V57" s="255"/>
      <c r="W57" s="255"/>
      <c r="X57"/>
      <c r="Y57"/>
      <c r="Z57"/>
      <c r="AA57"/>
      <c r="AB57"/>
      <c r="AC57"/>
      <c r="AD57"/>
      <c r="AE57"/>
      <c r="AF57"/>
      <c r="AG57"/>
      <c r="AH57"/>
      <c r="AI57"/>
      <c r="AJ57"/>
      <c r="AK57"/>
      <c r="AL57"/>
      <c r="AM57"/>
      <c r="AN57"/>
      <c r="AO57"/>
      <c r="AP57"/>
      <c r="AQ57"/>
    </row>
    <row r="58" spans="1:43" s="16" customFormat="1" ht="76.8" customHeight="1" x14ac:dyDescent="0.3">
      <c r="A58" s="406">
        <f>'Unit Data from Audit Worksheet'!A65</f>
        <v>587</v>
      </c>
      <c r="B58" s="408" t="str">
        <f>'Unit Data from Audit Worksheet'!C65</f>
        <v xml:space="preserve">Fund 8 Rev, Exp. Change in Fund Balance Rpt. </v>
      </c>
      <c r="C58" s="406" t="str">
        <f>'Unit Data from Audit Worksheet'!D65</f>
        <v>Amount of Local Current Expense Funds received from the County transferred to Fund 8 this year.</v>
      </c>
      <c r="D58" s="409"/>
      <c r="E58" s="410">
        <f>'Unit Data from Audit Worksheet'!F65</f>
        <v>0</v>
      </c>
      <c r="F58" s="152"/>
      <c r="G58" s="411"/>
      <c r="H58" s="152"/>
      <c r="I58" s="21"/>
      <c r="J58" s="422">
        <v>587</v>
      </c>
      <c r="K58" s="417" t="s">
        <v>292</v>
      </c>
      <c r="L58" s="193">
        <f t="shared" si="7"/>
        <v>0</v>
      </c>
      <c r="M58"/>
      <c r="N58" s="196"/>
      <c r="O58" s="412"/>
      <c r="P58" s="127"/>
      <c r="Q58" s="171"/>
      <c r="R58" s="255"/>
      <c r="S58" s="255"/>
      <c r="T58" s="255"/>
      <c r="U58" s="255"/>
      <c r="V58" s="255"/>
      <c r="W58" s="255"/>
      <c r="X58"/>
      <c r="Y58"/>
      <c r="Z58"/>
      <c r="AA58"/>
      <c r="AB58"/>
      <c r="AC58"/>
      <c r="AD58"/>
      <c r="AE58"/>
      <c r="AF58"/>
      <c r="AG58"/>
      <c r="AH58"/>
      <c r="AI58"/>
      <c r="AJ58"/>
      <c r="AK58"/>
      <c r="AL58"/>
      <c r="AM58"/>
      <c r="AN58"/>
      <c r="AO58"/>
      <c r="AP58"/>
      <c r="AQ58"/>
    </row>
    <row r="59" spans="1:43" s="16" customFormat="1" ht="77.400000000000006" customHeight="1" x14ac:dyDescent="0.3">
      <c r="A59" s="406">
        <f>'Unit Data from Audit Worksheet'!A66</f>
        <v>588</v>
      </c>
      <c r="B59" s="408" t="str">
        <f>'Unit Data from Audit Worksheet'!C66</f>
        <v xml:space="preserve">Fund 8 Rev, Exp. Change in Fund Balance Rpt. </v>
      </c>
      <c r="C59" s="406" t="str">
        <f>'Unit Data from Audit Worksheet'!D66</f>
        <v>Amount of Capital Outlay Funds received from the County transferred to Fund 8 this year.</v>
      </c>
      <c r="D59" s="409"/>
      <c r="E59" s="410">
        <f>'Unit Data from Audit Worksheet'!F66</f>
        <v>0</v>
      </c>
      <c r="F59" s="152"/>
      <c r="G59" s="411"/>
      <c r="H59" s="152"/>
      <c r="I59" s="21"/>
      <c r="J59" s="422">
        <v>588</v>
      </c>
      <c r="K59" s="417" t="s">
        <v>293</v>
      </c>
      <c r="L59" s="193">
        <f t="shared" si="7"/>
        <v>0</v>
      </c>
      <c r="M59"/>
      <c r="N59" s="196"/>
      <c r="O59" s="412"/>
      <c r="P59" s="127"/>
      <c r="Q59" s="171"/>
      <c r="R59" s="255"/>
      <c r="S59" s="255"/>
      <c r="T59" s="255"/>
      <c r="U59" s="255"/>
      <c r="V59" s="255"/>
      <c r="W59" s="255"/>
      <c r="X59"/>
      <c r="Y59"/>
      <c r="Z59"/>
      <c r="AA59"/>
      <c r="AB59"/>
      <c r="AC59"/>
      <c r="AD59"/>
      <c r="AE59"/>
      <c r="AF59"/>
      <c r="AG59"/>
      <c r="AH59"/>
      <c r="AI59"/>
      <c r="AJ59"/>
      <c r="AK59"/>
      <c r="AL59"/>
      <c r="AM59"/>
      <c r="AN59"/>
      <c r="AO59"/>
      <c r="AP59"/>
      <c r="AQ59"/>
    </row>
    <row r="60" spans="1:43" s="16" customFormat="1" ht="96.6" customHeight="1" x14ac:dyDescent="0.3">
      <c r="A60" s="406">
        <f>'Unit Data from Audit Worksheet'!A67</f>
        <v>31</v>
      </c>
      <c r="B60" s="408" t="str">
        <f>'Unit Data from Audit Worksheet'!C67</f>
        <v>Combined Totals of all Proprietary Funds - Revenue, Expenses, Changes in Net Position</v>
      </c>
      <c r="C60" s="406" t="str">
        <f>'Unit Data from Audit Worksheet'!D67</f>
        <v>Combined Totals of all Proprietary Funds - Change in net position - (increase in net position is recorded as a positive and a decrease in net position is recorded as a negative)</v>
      </c>
      <c r="D60" s="409"/>
      <c r="E60" s="410">
        <f>'Unit Data from Audit Worksheet'!F67</f>
        <v>0</v>
      </c>
      <c r="F60" s="152"/>
      <c r="G60" s="411"/>
      <c r="H60" s="152"/>
      <c r="I60" s="21"/>
      <c r="J60" s="422">
        <v>31</v>
      </c>
      <c r="K60" s="415" t="s">
        <v>554</v>
      </c>
      <c r="L60" s="193">
        <f t="shared" si="7"/>
        <v>0</v>
      </c>
      <c r="M60"/>
      <c r="N60" s="196"/>
      <c r="O60" s="412"/>
      <c r="P60" s="127"/>
      <c r="Q60" s="171"/>
      <c r="R60" s="255"/>
      <c r="S60" s="255"/>
      <c r="T60" s="255"/>
      <c r="U60" s="255"/>
      <c r="V60" s="255"/>
      <c r="W60" s="255"/>
      <c r="X60"/>
      <c r="Y60"/>
      <c r="Z60"/>
      <c r="AA60"/>
      <c r="AB60"/>
      <c r="AC60"/>
      <c r="AD60"/>
      <c r="AE60"/>
      <c r="AF60"/>
      <c r="AG60"/>
      <c r="AH60"/>
      <c r="AI60"/>
      <c r="AJ60"/>
      <c r="AK60"/>
      <c r="AL60"/>
      <c r="AM60"/>
      <c r="AN60"/>
      <c r="AO60"/>
      <c r="AP60"/>
      <c r="AQ60"/>
    </row>
    <row r="61" spans="1:43" ht="83.4" customHeight="1" x14ac:dyDescent="0.3">
      <c r="A61" s="141">
        <f>'Unit Data from Audit Worksheet'!A69</f>
        <v>512</v>
      </c>
      <c r="B61" s="150" t="str">
        <f>'Unit Data from Audit Worksheet'!C69</f>
        <v>Fiduciary Statements</v>
      </c>
      <c r="C61" s="140" t="str">
        <f>'Unit Data from Audit Worksheet'!D69</f>
        <v>Cash and investments.  
Include:  unrestricted and restricted.  
                   cash and investments held 
                   by a third party</v>
      </c>
      <c r="D61" s="154"/>
      <c r="E61" s="155">
        <f>'Unit Data from Audit Worksheet'!F69</f>
        <v>0</v>
      </c>
      <c r="F61" s="149">
        <f>IF(L61&lt;0,"Error: Number is normally positive.",)</f>
        <v>0</v>
      </c>
      <c r="G61" s="151"/>
      <c r="H61" s="148"/>
      <c r="I61" s="21"/>
      <c r="J61" s="422">
        <v>512</v>
      </c>
      <c r="K61" s="467" t="s">
        <v>94</v>
      </c>
      <c r="L61" s="180">
        <f t="shared" ref="L61:L69" si="8">IF(D61="",E61,D61)</f>
        <v>0</v>
      </c>
      <c r="P61" s="128"/>
    </row>
    <row r="62" spans="1:43" ht="76.2" customHeight="1" x14ac:dyDescent="0.3">
      <c r="A62" s="141">
        <f>'Unit Data from Audit Worksheet'!A71</f>
        <v>622</v>
      </c>
      <c r="B62" s="150" t="str">
        <f>'Unit Data from Audit Worksheet'!C71</f>
        <v>FS., Pension note or RSI</v>
      </c>
      <c r="C62" s="150" t="str">
        <f>'Unit Data from Audit Worksheet'!D71</f>
        <v xml:space="preserve">Unit's Share of Net Pension Liability ($s)
- unit of government is a participating employer in the State's TSERS (Teachers' and State Employees' Retirement System) or the LGERS (Local Governmental Employees' Retirement System).  </v>
      </c>
      <c r="D62" s="154"/>
      <c r="E62" s="155">
        <f>'Unit Data from Audit Worksheet'!F71</f>
        <v>0</v>
      </c>
      <c r="F62" s="149"/>
      <c r="G62" s="151"/>
      <c r="H62" s="148"/>
      <c r="I62" s="21"/>
      <c r="J62" s="466">
        <v>622</v>
      </c>
      <c r="K62" s="470" t="s">
        <v>132</v>
      </c>
      <c r="L62" s="180">
        <f t="shared" si="8"/>
        <v>0</v>
      </c>
      <c r="P62" s="128"/>
      <c r="S62" s="16"/>
      <c r="T62" s="16"/>
      <c r="U62" s="16"/>
      <c r="V62" s="16"/>
    </row>
    <row r="63" spans="1:43" ht="138.75" customHeight="1" x14ac:dyDescent="0.3">
      <c r="A63" s="141">
        <f>'Unit Data from Audit Worksheet'!A72</f>
        <v>577</v>
      </c>
      <c r="B63" s="150" t="str">
        <f>'Unit Data from Audit Worksheet'!C72</f>
        <v>Pension Notes</v>
      </c>
      <c r="C63" s="150" t="str">
        <f>'Unit Data from Audit Worksheet'!D72</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from the drop down list.
</v>
      </c>
      <c r="D63" s="154"/>
      <c r="E63" s="155">
        <f>'Unit Data from Audit Worksheet'!F72</f>
        <v>0</v>
      </c>
      <c r="F63" s="149"/>
      <c r="G63" s="151"/>
      <c r="H63" s="148"/>
      <c r="I63" s="21"/>
      <c r="J63" s="466">
        <v>577</v>
      </c>
      <c r="K63" s="470" t="s">
        <v>124</v>
      </c>
      <c r="L63" s="180">
        <f t="shared" si="8"/>
        <v>0</v>
      </c>
      <c r="P63" s="128"/>
      <c r="S63" s="16"/>
      <c r="T63" s="16"/>
      <c r="U63" s="16"/>
      <c r="V63" s="16"/>
    </row>
    <row r="64" spans="1:43" s="255" customFormat="1" ht="138.75" customHeight="1" x14ac:dyDescent="0.3">
      <c r="A64" s="420">
        <f>'Unit Data from Audit Worksheet'!A74</f>
        <v>621</v>
      </c>
      <c r="B64" s="420" t="str">
        <f>'Unit Data from Audit Worksheet'!C74</f>
        <v>FS., OPEB note or RSI</v>
      </c>
      <c r="C64" s="421" t="str">
        <f>'Unit Data from Audit Worksheet'!D74</f>
        <v xml:space="preserve">Unit's share of Retirement Health Benefit Fund Net OPEB Liability ($s)
- unit of government is a participating employer in the State's RHBF </v>
      </c>
      <c r="D64" s="154"/>
      <c r="E64" s="155">
        <f>'Unit Data from Audit Worksheet'!F74</f>
        <v>0</v>
      </c>
      <c r="F64" s="149"/>
      <c r="G64" s="151"/>
      <c r="H64" s="148"/>
      <c r="I64" s="21"/>
      <c r="J64" s="424">
        <v>621</v>
      </c>
      <c r="K64" s="425" t="s">
        <v>577</v>
      </c>
      <c r="L64" s="180">
        <f t="shared" si="8"/>
        <v>0</v>
      </c>
      <c r="M64"/>
      <c r="P64" s="129"/>
      <c r="Q64" s="171"/>
      <c r="S64" s="16"/>
      <c r="T64" s="16"/>
      <c r="U64" s="16"/>
      <c r="V64" s="16"/>
      <c r="X64"/>
      <c r="Y64"/>
      <c r="Z64"/>
      <c r="AA64"/>
      <c r="AB64"/>
      <c r="AC64"/>
      <c r="AD64"/>
      <c r="AE64"/>
      <c r="AF64"/>
      <c r="AG64"/>
      <c r="AH64"/>
      <c r="AI64"/>
      <c r="AJ64"/>
      <c r="AK64"/>
      <c r="AL64"/>
      <c r="AM64"/>
      <c r="AN64"/>
      <c r="AO64"/>
      <c r="AP64"/>
      <c r="AQ64"/>
    </row>
    <row r="65" spans="1:43" s="16" customFormat="1" ht="135" customHeight="1" x14ac:dyDescent="0.3">
      <c r="A65" s="199">
        <f>'Unit Data from Audit Worksheet'!A75</f>
        <v>547</v>
      </c>
      <c r="B65" s="150" t="str">
        <f>'Unit Data from Audit Worksheet'!C75</f>
        <v>OPEB Note</v>
      </c>
      <c r="C65" s="150" t="str">
        <f>'Unit Data from Audit Worksheet'!D75</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the drop down list.</v>
      </c>
      <c r="D65" s="154"/>
      <c r="E65" s="155">
        <f>'Unit Data from Audit Worksheet'!F75</f>
        <v>0</v>
      </c>
      <c r="F65" s="149"/>
      <c r="G65" s="151"/>
      <c r="H65" s="148"/>
      <c r="I65" s="21"/>
      <c r="J65" s="466">
        <v>547</v>
      </c>
      <c r="K65" s="467" t="s">
        <v>103</v>
      </c>
      <c r="L65" s="180">
        <f t="shared" si="8"/>
        <v>0</v>
      </c>
      <c r="M65"/>
      <c r="P65" s="129"/>
      <c r="Q65" s="171"/>
      <c r="R65" s="2"/>
      <c r="S65" s="2"/>
      <c r="T65" s="2"/>
      <c r="U65" s="2"/>
      <c r="V65" s="2"/>
      <c r="W65" s="2"/>
      <c r="X65"/>
      <c r="Y65"/>
      <c r="Z65"/>
      <c r="AA65"/>
      <c r="AB65"/>
      <c r="AC65"/>
      <c r="AD65"/>
      <c r="AE65"/>
      <c r="AF65"/>
      <c r="AG65"/>
      <c r="AH65"/>
      <c r="AI65"/>
      <c r="AJ65"/>
      <c r="AK65"/>
      <c r="AL65"/>
      <c r="AM65"/>
      <c r="AN65"/>
      <c r="AO65"/>
      <c r="AP65"/>
      <c r="AQ65"/>
    </row>
    <row r="66" spans="1:43" s="16" customFormat="1" ht="99" customHeight="1" x14ac:dyDescent="0.3">
      <c r="A66" s="141">
        <f>'Unit Data from Audit Worksheet'!A76</f>
        <v>659</v>
      </c>
      <c r="B66" s="150" t="str">
        <f>'Unit Data from Audit Worksheet'!C76</f>
        <v>OPEB
 Note or RSI</v>
      </c>
      <c r="C66" s="140" t="str">
        <f>'Unit Data from Audit Worksheet'!D76</f>
        <v>Total OPEB benefits - total OPEB liability
If you do not provide benefit, please enter 0</v>
      </c>
      <c r="D66" s="154"/>
      <c r="E66" s="155">
        <f>'Unit Data from Audit Worksheet'!F76</f>
        <v>0</v>
      </c>
      <c r="F66" s="149">
        <f>IF(L66&lt;0,"Error: Enter as a positive.",)</f>
        <v>0</v>
      </c>
      <c r="G66" s="202" t="s">
        <v>1137</v>
      </c>
      <c r="H66" s="148"/>
      <c r="I66" s="21"/>
      <c r="J66" s="418">
        <v>659</v>
      </c>
      <c r="K66" s="417" t="s">
        <v>160</v>
      </c>
      <c r="L66" s="193">
        <f t="shared" si="8"/>
        <v>0</v>
      </c>
      <c r="M66"/>
      <c r="P66" s="129"/>
      <c r="Q66" s="171"/>
      <c r="R66" s="2"/>
      <c r="S66" s="2"/>
      <c r="T66" s="2"/>
      <c r="U66" s="2"/>
      <c r="V66" s="2"/>
      <c r="W66" s="2"/>
      <c r="X66"/>
      <c r="Y66"/>
      <c r="Z66"/>
      <c r="AA66"/>
      <c r="AB66"/>
      <c r="AC66"/>
      <c r="AD66"/>
      <c r="AE66"/>
      <c r="AF66"/>
      <c r="AG66"/>
      <c r="AH66"/>
      <c r="AI66"/>
      <c r="AJ66"/>
      <c r="AK66"/>
      <c r="AL66"/>
      <c r="AM66"/>
      <c r="AN66"/>
      <c r="AO66"/>
      <c r="AP66"/>
      <c r="AQ66"/>
    </row>
    <row r="67" spans="1:43" s="16" customFormat="1" ht="131.25" customHeight="1" x14ac:dyDescent="0.3">
      <c r="A67" s="141">
        <f>'Unit Data from Audit Worksheet'!A77</f>
        <v>660</v>
      </c>
      <c r="B67" s="150" t="str">
        <f>'Unit Data from Audit Worksheet'!C77</f>
        <v>OPEB
 Note or RSI</v>
      </c>
      <c r="C67" s="140" t="str">
        <f>'Unit Data from Audit Worksheet'!D77</f>
        <v>Total OPEB benefits- OPEB plan fiduciary net position
If no fiduciary net position, enter 0</v>
      </c>
      <c r="D67" s="154"/>
      <c r="E67" s="155">
        <f>'Unit Data from Audit Worksheet'!F77</f>
        <v>0</v>
      </c>
      <c r="F67" s="460">
        <f>IF(L67&lt;0,"Note: Number is normally positive.",)</f>
        <v>0</v>
      </c>
      <c r="G67" s="202" t="s">
        <v>1137</v>
      </c>
      <c r="H67" s="148"/>
      <c r="I67" s="21"/>
      <c r="J67" s="418">
        <v>660</v>
      </c>
      <c r="K67" s="417" t="s">
        <v>161</v>
      </c>
      <c r="L67" s="193">
        <f t="shared" si="8"/>
        <v>0</v>
      </c>
      <c r="M67"/>
      <c r="P67" s="129"/>
      <c r="Q67" s="171"/>
      <c r="R67" s="2"/>
      <c r="S67" s="2"/>
      <c r="T67" s="2"/>
      <c r="U67" s="2"/>
      <c r="V67" s="2"/>
      <c r="W67" s="2"/>
      <c r="X67"/>
      <c r="Y67"/>
      <c r="Z67"/>
      <c r="AA67"/>
      <c r="AB67"/>
      <c r="AC67"/>
      <c r="AD67"/>
      <c r="AE67"/>
      <c r="AF67"/>
      <c r="AG67"/>
      <c r="AH67"/>
      <c r="AI67"/>
      <c r="AJ67"/>
      <c r="AK67"/>
      <c r="AL67"/>
      <c r="AM67"/>
      <c r="AN67"/>
      <c r="AO67"/>
      <c r="AP67"/>
      <c r="AQ67"/>
    </row>
    <row r="68" spans="1:43" ht="144.6" customHeight="1" x14ac:dyDescent="0.3">
      <c r="A68" s="141">
        <f>'Unit Data from Audit Worksheet'!A78</f>
        <v>661</v>
      </c>
      <c r="B68" s="150" t="str">
        <f>'Unit Data from Audit Worksheet'!C78</f>
        <v>OPEB
RSI</v>
      </c>
      <c r="C68" s="140" t="str">
        <f>'Unit Data from Audit Worksheet'!D78</f>
        <v>Total OPEB benefits - What is the plan’s fiduciary net position as a percentage of the total OPEB liability?  Please enter as percentage value; for example, 83.5% should be entered as 83.5.  If assets have not been set aside in a trust, please enter 0.0</v>
      </c>
      <c r="D68" s="52"/>
      <c r="E68" s="139">
        <f>'Unit Data from Audit Worksheet'!F78</f>
        <v>0</v>
      </c>
      <c r="F68" s="149" t="str">
        <f>IF(H68=L68,"","Column L does not equal Column H")</f>
        <v/>
      </c>
      <c r="G68" s="202" t="s">
        <v>1137</v>
      </c>
      <c r="H68" s="98">
        <f>ROUND(IFERROR((L67/L66)*100,0),1)</f>
        <v>0</v>
      </c>
      <c r="I68" s="21"/>
      <c r="J68" s="418">
        <v>661</v>
      </c>
      <c r="K68" s="470" t="s">
        <v>162</v>
      </c>
      <c r="L68" s="203">
        <f>IF(D68="",E68,D68)</f>
        <v>0</v>
      </c>
      <c r="P68" s="129"/>
    </row>
    <row r="69" spans="1:43" ht="84.75" customHeight="1" x14ac:dyDescent="0.3">
      <c r="A69" s="204">
        <f>'Unit Data from Audit Worksheet'!A81</f>
        <v>6</v>
      </c>
      <c r="B69" s="29" t="str">
        <f>'Unit Data from Audit Worksheet'!C81</f>
        <v>Fund Balance Note</v>
      </c>
      <c r="C69" s="189" t="str">
        <f>'Unit Data from Audit Worksheet'!D81</f>
        <v>General Fund -  Total Encumbrances.  You will probably have to refer to the note disclosure where the amount of encumbrances is listed.</v>
      </c>
      <c r="D69" s="154"/>
      <c r="E69" s="84">
        <f>'Unit Data from Audit Worksheet'!F81</f>
        <v>0</v>
      </c>
      <c r="F69" s="20">
        <f>IF(L69&lt;0,"Error: Enter as a positive.",)</f>
        <v>0</v>
      </c>
      <c r="G69" s="40"/>
      <c r="H69" s="148">
        <f>'Unit Data from Audit Worksheet'!I83</f>
        <v>0</v>
      </c>
      <c r="I69" s="21"/>
      <c r="J69" s="477">
        <v>6</v>
      </c>
      <c r="K69" s="482" t="s">
        <v>95</v>
      </c>
      <c r="L69" s="180">
        <f t="shared" si="8"/>
        <v>0</v>
      </c>
      <c r="P69" s="131"/>
    </row>
    <row r="70" spans="1:43" ht="87.75" customHeight="1" x14ac:dyDescent="0.3">
      <c r="A70" s="141">
        <f>'TD Info Completed by Auditor'!A9</f>
        <v>906</v>
      </c>
      <c r="B70" s="71" t="s">
        <v>202</v>
      </c>
      <c r="C70" s="141" t="str">
        <f>'TD Info Completed by Auditor'!B9</f>
        <v>Is the Independent Auditor's Report Opinion Unmodified?</v>
      </c>
      <c r="D70" s="154"/>
      <c r="E70" s="143">
        <f>IF(+'TD Info Completed by Auditor'!C9="Yes",1,IF(+'TD Info Completed by Auditor'!C9="No",2,IF(+'TD Info Completed by Auditor'!C9="N/A",3,0)))</f>
        <v>0</v>
      </c>
      <c r="F70" s="149"/>
      <c r="G70" s="151"/>
      <c r="H70" s="148"/>
      <c r="I70" s="21"/>
      <c r="J70" s="483">
        <v>906</v>
      </c>
      <c r="K70" s="484" t="s">
        <v>195</v>
      </c>
      <c r="L70" s="186">
        <f t="shared" ref="L70:L83" si="9">IF(D70="",E70,D70)</f>
        <v>0</v>
      </c>
      <c r="N70" s="164" t="s">
        <v>215</v>
      </c>
      <c r="P70" s="127"/>
    </row>
    <row r="71" spans="1:43" ht="87.75" customHeight="1" x14ac:dyDescent="0.3">
      <c r="A71" s="141">
        <f>'TD Info Completed by Auditor'!A10</f>
        <v>907</v>
      </c>
      <c r="B71" s="71" t="s">
        <v>202</v>
      </c>
      <c r="C71" s="141" t="str">
        <f>'TD Info Completed by Auditor'!B10</f>
        <v xml:space="preserve">Is there a finding for lack of segregation of duties at this unit? </v>
      </c>
      <c r="D71" s="154"/>
      <c r="E71" s="143">
        <f>IF(+'TD Info Completed by Auditor'!C10="Yes",1,IF(+'TD Info Completed by Auditor'!C10="No",2,IF(+'TD Info Completed by Auditor'!C10="N/A",3,0)))</f>
        <v>0</v>
      </c>
      <c r="F71" s="149"/>
      <c r="G71" s="151"/>
      <c r="H71" s="148"/>
      <c r="I71" s="21"/>
      <c r="J71" s="483">
        <v>907</v>
      </c>
      <c r="K71" s="484" t="s">
        <v>196</v>
      </c>
      <c r="L71" s="186">
        <f t="shared" si="9"/>
        <v>0</v>
      </c>
      <c r="N71" s="164" t="s">
        <v>215</v>
      </c>
      <c r="P71" s="128"/>
    </row>
    <row r="72" spans="1:43" s="255" customFormat="1" ht="97.2" customHeight="1" x14ac:dyDescent="0.3">
      <c r="A72" s="141">
        <f>'TD Info Completed by Auditor'!A11</f>
        <v>1058</v>
      </c>
      <c r="B72" s="71"/>
      <c r="C72" s="141" t="str">
        <f>'TD Info Completed by Auditor'!B11</f>
        <v>Did your audit disclose as a finding any statutory violations? (not including budget violations) (Yes or No) If the answer  is "Yes", review whether this needs to be disclosed in the Stewardship, Compliance and Accountability Note</v>
      </c>
      <c r="D72" s="154"/>
      <c r="E72" s="143">
        <f>IF(+'TD Info Completed by Auditor'!C11="Yes",1,IF(+'TD Info Completed by Auditor'!C11="No",2,IF(+'TD Info Completed by Auditor'!C11="N/A",3,0)))</f>
        <v>0</v>
      </c>
      <c r="F72" s="149"/>
      <c r="G72" s="151"/>
      <c r="H72" s="148"/>
      <c r="I72" s="21"/>
      <c r="J72" s="131">
        <v>1058</v>
      </c>
      <c r="K72" s="519" t="s">
        <v>1139</v>
      </c>
      <c r="L72" s="186">
        <f t="shared" si="9"/>
        <v>0</v>
      </c>
      <c r="M72"/>
      <c r="N72" s="374"/>
      <c r="P72" s="129"/>
      <c r="Q72" s="171"/>
      <c r="X72"/>
      <c r="Y72"/>
      <c r="Z72"/>
      <c r="AA72"/>
      <c r="AB72"/>
      <c r="AC72"/>
      <c r="AD72"/>
      <c r="AE72"/>
      <c r="AF72"/>
      <c r="AG72"/>
      <c r="AH72"/>
      <c r="AI72"/>
      <c r="AJ72"/>
      <c r="AK72"/>
      <c r="AL72"/>
      <c r="AM72"/>
      <c r="AN72"/>
      <c r="AO72"/>
      <c r="AP72"/>
      <c r="AQ72"/>
    </row>
    <row r="73" spans="1:43" s="255" customFormat="1" ht="101.4" customHeight="1" x14ac:dyDescent="0.3">
      <c r="A73" s="141">
        <f>'TD Info Completed by Auditor'!A12</f>
        <v>1059</v>
      </c>
      <c r="B73" s="71"/>
      <c r="C73" s="141" t="str">
        <f>'TD Info Completed by Auditor'!B12</f>
        <v>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73" s="154"/>
      <c r="E73" s="143">
        <f>IF(+'TD Info Completed by Auditor'!C12="Yes",1,IF(+'TD Info Completed by Auditor'!C12="No",2,IF(+'TD Info Completed by Auditor'!C12="N/A",3,0)))</f>
        <v>0</v>
      </c>
      <c r="F73" s="149"/>
      <c r="G73" s="151"/>
      <c r="H73" s="148"/>
      <c r="I73" s="21"/>
      <c r="J73" s="131">
        <v>1059</v>
      </c>
      <c r="K73" s="519" t="s">
        <v>1140</v>
      </c>
      <c r="L73" s="186">
        <f t="shared" si="9"/>
        <v>0</v>
      </c>
      <c r="M73"/>
      <c r="N73" s="374"/>
      <c r="P73" s="129"/>
      <c r="Q73" s="171"/>
      <c r="X73"/>
      <c r="Y73"/>
      <c r="Z73"/>
      <c r="AA73"/>
      <c r="AB73"/>
      <c r="AC73"/>
      <c r="AD73"/>
      <c r="AE73"/>
      <c r="AF73"/>
      <c r="AG73"/>
      <c r="AH73"/>
      <c r="AI73"/>
      <c r="AJ73"/>
      <c r="AK73"/>
      <c r="AL73"/>
      <c r="AM73"/>
      <c r="AN73"/>
      <c r="AO73"/>
      <c r="AP73"/>
      <c r="AQ73"/>
    </row>
    <row r="74" spans="1:43" s="255" customFormat="1" ht="181.8" customHeight="1" x14ac:dyDescent="0.3">
      <c r="A74" s="195">
        <f>'TD Info Completed by Auditor'!A13</f>
        <v>1078</v>
      </c>
      <c r="B74" s="138"/>
      <c r="C74" s="195" t="str">
        <f>'TD Info Completed by Auditor'!B12</f>
        <v>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74" s="154"/>
      <c r="E74" s="143">
        <f>IF(+'TD Info Completed by Auditor'!C13="Yes",1,IF(+'TD Info Completed by Auditor'!C13="No",2,IF(+'TD Info Completed by Auditor'!C13="N/A",3,0)))</f>
        <v>0</v>
      </c>
      <c r="F74" s="149"/>
      <c r="G74" s="151"/>
      <c r="H74" s="148"/>
      <c r="I74" s="21"/>
      <c r="J74" s="485">
        <v>1078</v>
      </c>
      <c r="K74" s="515" t="s">
        <v>1434</v>
      </c>
      <c r="L74" s="186">
        <f t="shared" si="9"/>
        <v>0</v>
      </c>
      <c r="M74" s="117"/>
      <c r="N74" s="374"/>
      <c r="P74" s="129"/>
      <c r="Q74" s="171"/>
      <c r="X74" s="117"/>
      <c r="Y74" s="117"/>
      <c r="Z74" s="117"/>
      <c r="AA74" s="117"/>
      <c r="AB74" s="117"/>
      <c r="AC74" s="117"/>
      <c r="AD74" s="117"/>
      <c r="AE74" s="117"/>
      <c r="AF74" s="117"/>
      <c r="AG74" s="117"/>
      <c r="AH74" s="117"/>
      <c r="AI74" s="117"/>
      <c r="AJ74" s="117"/>
      <c r="AK74" s="117"/>
      <c r="AL74" s="117"/>
      <c r="AM74" s="117"/>
      <c r="AN74" s="117"/>
      <c r="AO74" s="117"/>
      <c r="AP74" s="117"/>
      <c r="AQ74" s="117"/>
    </row>
    <row r="75" spans="1:43" s="255" customFormat="1" ht="165.6" customHeight="1" x14ac:dyDescent="0.3">
      <c r="A75" s="195">
        <f>'TD Info Completed by Auditor'!A14</f>
        <v>1067</v>
      </c>
      <c r="B75" s="138"/>
      <c r="C75" s="195" t="str">
        <f>'TD Info Completed by Auditor'!B13</f>
        <v>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   (Yes or No or N/A)</v>
      </c>
      <c r="D75" s="154"/>
      <c r="E75" s="143">
        <f>IF(+'TD Info Completed by Auditor'!C14="Yes",1,IF(+'TD Info Completed by Auditor'!C14="No",2,IF(+'TD Info Completed by Auditor'!C14="N/A",3,0)))</f>
        <v>0</v>
      </c>
      <c r="F75" s="149"/>
      <c r="G75" s="151"/>
      <c r="H75" s="148"/>
      <c r="I75" s="21"/>
      <c r="J75" s="485">
        <v>1067</v>
      </c>
      <c r="K75" s="515" t="s">
        <v>1435</v>
      </c>
      <c r="L75" s="186">
        <f t="shared" si="9"/>
        <v>0</v>
      </c>
      <c r="M75" s="117"/>
      <c r="N75" s="374"/>
      <c r="P75" s="129"/>
      <c r="Q75" s="171"/>
      <c r="X75" s="117"/>
      <c r="Y75" s="117"/>
      <c r="Z75" s="117"/>
      <c r="AA75" s="117"/>
      <c r="AB75" s="117"/>
      <c r="AC75" s="117"/>
      <c r="AD75" s="117"/>
      <c r="AE75" s="117"/>
      <c r="AF75" s="117"/>
      <c r="AG75" s="117"/>
      <c r="AH75" s="117"/>
      <c r="AI75" s="117"/>
      <c r="AJ75" s="117"/>
      <c r="AK75" s="117"/>
      <c r="AL75" s="117"/>
      <c r="AM75" s="117"/>
      <c r="AN75" s="117"/>
      <c r="AO75" s="117"/>
      <c r="AP75" s="117"/>
      <c r="AQ75" s="117"/>
    </row>
    <row r="76" spans="1:43" s="255" customFormat="1" ht="87.75" customHeight="1" x14ac:dyDescent="0.3">
      <c r="A76" s="141">
        <f>'TD Info Completed by Auditor'!A15</f>
        <v>951</v>
      </c>
      <c r="B76" s="71" t="s">
        <v>202</v>
      </c>
      <c r="C76" s="141" t="str">
        <f>'TD Info Completed by Auditor'!B15</f>
        <v>Is there a finding for lack of technical skills, knowledge and experience (SKE) at this unit?</v>
      </c>
      <c r="D76" s="154"/>
      <c r="E76" s="143">
        <f>IF(+'TD Info Completed by Auditor'!C15="Yes",1,IF(+'TD Info Completed by Auditor'!C15="No",2,IF(+'TD Info Completed by Auditor'!C15="N/A",3,0)))</f>
        <v>0</v>
      </c>
      <c r="F76" s="149"/>
      <c r="G76" s="151"/>
      <c r="H76" s="148"/>
      <c r="I76" s="21"/>
      <c r="J76" s="483">
        <v>951</v>
      </c>
      <c r="K76" s="484" t="s">
        <v>197</v>
      </c>
      <c r="L76" s="186">
        <f>IF(D76="",E76,D76)</f>
        <v>0</v>
      </c>
      <c r="M76"/>
      <c r="N76" s="374"/>
      <c r="P76" s="129"/>
      <c r="Q76" s="171"/>
      <c r="X76"/>
      <c r="Y76"/>
      <c r="Z76"/>
      <c r="AA76"/>
      <c r="AB76"/>
      <c r="AC76"/>
      <c r="AD76"/>
      <c r="AE76"/>
      <c r="AF76"/>
      <c r="AG76"/>
      <c r="AH76"/>
      <c r="AI76"/>
      <c r="AJ76"/>
      <c r="AK76"/>
      <c r="AL76"/>
      <c r="AM76"/>
      <c r="AN76"/>
      <c r="AO76"/>
      <c r="AP76"/>
      <c r="AQ76"/>
    </row>
    <row r="77" spans="1:43" ht="87.75" customHeight="1" x14ac:dyDescent="0.3">
      <c r="A77" s="141">
        <f>'TD Info Completed by Auditor'!A16</f>
        <v>953</v>
      </c>
      <c r="B77" s="71" t="s">
        <v>202</v>
      </c>
      <c r="C77" s="141" t="str">
        <f>'TD Info Completed by Auditor'!B16</f>
        <v xml:space="preserve">Is there is a going concern noted in the audit report? </v>
      </c>
      <c r="D77" s="154"/>
      <c r="E77" s="143">
        <f>IF(+'TD Info Completed by Auditor'!C16="Yes",1,IF(+'TD Info Completed by Auditor'!C16="No",2,IF(+'TD Info Completed by Auditor'!C16="N/A",3,0)))</f>
        <v>0</v>
      </c>
      <c r="F77" s="149"/>
      <c r="G77" s="151"/>
      <c r="H77" s="148"/>
      <c r="I77" s="21"/>
      <c r="J77" s="483">
        <v>953</v>
      </c>
      <c r="K77" s="484" t="s">
        <v>1431</v>
      </c>
      <c r="L77" s="186">
        <f t="shared" si="9"/>
        <v>0</v>
      </c>
      <c r="N77" s="164" t="s">
        <v>215</v>
      </c>
      <c r="P77" s="129"/>
    </row>
    <row r="78" spans="1:43" ht="87.75" customHeight="1" x14ac:dyDescent="0.3">
      <c r="A78" s="141">
        <f>'TD Info Completed by Auditor'!A17</f>
        <v>955</v>
      </c>
      <c r="B78" s="71" t="s">
        <v>202</v>
      </c>
      <c r="C78" s="141" t="str">
        <f>'TD Info Completed by Auditor'!B17</f>
        <v xml:space="preserve">Number of significant deficiency findings (financial statement findings only)
Exclude findings reported in questions 907, 951 </v>
      </c>
      <c r="D78" s="154"/>
      <c r="E78" s="413">
        <f>'TD Info Completed by Auditor'!C17</f>
        <v>0</v>
      </c>
      <c r="F78" s="149"/>
      <c r="G78" s="151"/>
      <c r="H78" s="148"/>
      <c r="I78" s="21"/>
      <c r="J78" s="483">
        <v>955</v>
      </c>
      <c r="K78" s="484" t="s">
        <v>203</v>
      </c>
      <c r="L78" s="186">
        <f t="shared" si="9"/>
        <v>0</v>
      </c>
      <c r="N78" s="164" t="s">
        <v>215</v>
      </c>
      <c r="P78" s="129"/>
    </row>
    <row r="79" spans="1:43" ht="87.75" customHeight="1" x14ac:dyDescent="0.3">
      <c r="A79" s="141">
        <f>'TD Info Completed by Auditor'!A18</f>
        <v>957</v>
      </c>
      <c r="B79" s="71" t="s">
        <v>202</v>
      </c>
      <c r="C79" s="141" t="str">
        <f>'TD Info Completed by Auditor'!B18</f>
        <v xml:space="preserve">Number of material weaknesses findings (financial statements findings only)
Exclude findings reported in questions 907, 951 </v>
      </c>
      <c r="D79" s="154"/>
      <c r="E79" s="413">
        <f>'TD Info Completed by Auditor'!C18</f>
        <v>0</v>
      </c>
      <c r="F79" s="149"/>
      <c r="G79" s="151"/>
      <c r="H79" s="148"/>
      <c r="I79" s="21"/>
      <c r="J79" s="483">
        <v>957</v>
      </c>
      <c r="K79" s="484" t="s">
        <v>204</v>
      </c>
      <c r="L79" s="186">
        <f t="shared" si="9"/>
        <v>0</v>
      </c>
      <c r="N79" s="164" t="s">
        <v>215</v>
      </c>
      <c r="P79" s="129"/>
    </row>
    <row r="80" spans="1:43" s="255" customFormat="1" ht="87.75" customHeight="1" x14ac:dyDescent="0.3">
      <c r="A80" s="141">
        <f>'TD Info Completed by Auditor'!A23</f>
        <v>1068</v>
      </c>
      <c r="B80" s="71"/>
      <c r="C80" s="406" t="str">
        <f>'TD Info Completed by Auditor'!B23</f>
        <v xml:space="preserve">Does the unit have a self-insurance fund? </v>
      </c>
      <c r="D80" s="154"/>
      <c r="E80" s="516">
        <f>IF(+'TD Info Completed by Auditor'!C23="Yes",1,IF(+'TD Info Completed by Auditor'!C23="No",2,IF(+'TD Info Completed by Auditor'!C23="N/A",3,0)))</f>
        <v>0</v>
      </c>
      <c r="F80" s="149"/>
      <c r="G80" s="151"/>
      <c r="H80" s="148"/>
      <c r="I80" s="21"/>
      <c r="J80" s="485">
        <v>1068</v>
      </c>
      <c r="K80" s="517" t="s">
        <v>1436</v>
      </c>
      <c r="L80" s="186">
        <f t="shared" si="9"/>
        <v>0</v>
      </c>
      <c r="M80" s="117"/>
      <c r="N80" s="164"/>
      <c r="P80" s="132"/>
      <c r="Q80" s="171"/>
      <c r="X80" s="117"/>
      <c r="Y80" s="117"/>
      <c r="Z80" s="117"/>
      <c r="AA80" s="117"/>
      <c r="AB80" s="117"/>
      <c r="AC80" s="117"/>
      <c r="AD80" s="117"/>
      <c r="AE80" s="117"/>
      <c r="AF80" s="117"/>
      <c r="AG80" s="117"/>
      <c r="AH80" s="117"/>
      <c r="AI80" s="117"/>
      <c r="AJ80" s="117"/>
      <c r="AK80" s="117"/>
      <c r="AL80" s="117"/>
      <c r="AM80" s="117"/>
      <c r="AN80" s="117"/>
      <c r="AO80" s="117"/>
      <c r="AP80" s="117"/>
      <c r="AQ80" s="117"/>
    </row>
    <row r="81" spans="1:43" s="255" customFormat="1" ht="87.75" customHeight="1" x14ac:dyDescent="0.3">
      <c r="A81" s="141">
        <f>'TD Info Completed by Auditor'!A24</f>
        <v>1069</v>
      </c>
      <c r="B81" s="71"/>
      <c r="C81" s="406" t="str">
        <f>'TD Info Completed by Auditor'!B24</f>
        <v>If the unit is self-insured for employee health care, does the unit use a qualified consultant to establish rates and appropriate reserve levels?</v>
      </c>
      <c r="D81" s="154"/>
      <c r="E81" s="516">
        <f>IF(+'TD Info Completed by Auditor'!C24="Yes",1,IF(+'TD Info Completed by Auditor'!C24="No",2,IF(+'TD Info Completed by Auditor'!C24="N/A",3,0)))</f>
        <v>0</v>
      </c>
      <c r="F81" s="149"/>
      <c r="G81" s="151"/>
      <c r="H81" s="148"/>
      <c r="I81" s="21"/>
      <c r="J81" s="485">
        <v>1069</v>
      </c>
      <c r="K81" s="517" t="s">
        <v>1437</v>
      </c>
      <c r="L81" s="186">
        <f t="shared" si="9"/>
        <v>0</v>
      </c>
      <c r="M81" s="117"/>
      <c r="N81" s="164"/>
      <c r="P81" s="132"/>
      <c r="Q81" s="171"/>
      <c r="X81" s="117"/>
      <c r="Y81" s="117"/>
      <c r="Z81" s="117"/>
      <c r="AA81" s="117"/>
      <c r="AB81" s="117"/>
      <c r="AC81" s="117"/>
      <c r="AD81" s="117"/>
      <c r="AE81" s="117"/>
      <c r="AF81" s="117"/>
      <c r="AG81" s="117"/>
      <c r="AH81" s="117"/>
      <c r="AI81" s="117"/>
      <c r="AJ81" s="117"/>
      <c r="AK81" s="117"/>
      <c r="AL81" s="117"/>
      <c r="AM81" s="117"/>
      <c r="AN81" s="117"/>
      <c r="AO81" s="117"/>
      <c r="AP81" s="117"/>
      <c r="AQ81" s="117"/>
    </row>
    <row r="82" spans="1:43" s="255" customFormat="1" ht="87.75" customHeight="1" x14ac:dyDescent="0.3">
      <c r="A82" s="141">
        <f>'TD Info Completed by Auditor'!A25</f>
        <v>1070</v>
      </c>
      <c r="B82" s="71"/>
      <c r="C82" s="406" t="str">
        <f>'TD Info Completed by Auditor'!B25</f>
        <v>Does the Unit have a non-state administered pension plan?
(Note - OPEB is not a pension plan.)</v>
      </c>
      <c r="D82" s="154"/>
      <c r="E82" s="516">
        <f>IF(+'TD Info Completed by Auditor'!C25="Yes",1,IF(+'TD Info Completed by Auditor'!C25="No",2,IF(+'TD Info Completed by Auditor'!C25="N/A",3,0)))</f>
        <v>0</v>
      </c>
      <c r="F82" s="149"/>
      <c r="G82" s="151"/>
      <c r="H82" s="148"/>
      <c r="I82" s="21"/>
      <c r="J82" s="485">
        <v>1070</v>
      </c>
      <c r="K82" s="517" t="s">
        <v>1438</v>
      </c>
      <c r="L82" s="186">
        <f t="shared" si="9"/>
        <v>0</v>
      </c>
      <c r="M82" s="117"/>
      <c r="N82" s="164"/>
      <c r="P82" s="132"/>
      <c r="Q82" s="171"/>
      <c r="X82" s="117"/>
      <c r="Y82" s="117"/>
      <c r="Z82" s="117"/>
      <c r="AA82" s="117"/>
      <c r="AB82" s="117"/>
      <c r="AC82" s="117"/>
      <c r="AD82" s="117"/>
      <c r="AE82" s="117"/>
      <c r="AF82" s="117"/>
      <c r="AG82" s="117"/>
      <c r="AH82" s="117"/>
      <c r="AI82" s="117"/>
      <c r="AJ82" s="117"/>
      <c r="AK82" s="117"/>
      <c r="AL82" s="117"/>
      <c r="AM82" s="117"/>
      <c r="AN82" s="117"/>
      <c r="AO82" s="117"/>
      <c r="AP82" s="117"/>
      <c r="AQ82" s="117"/>
    </row>
    <row r="83" spans="1:43" s="255" customFormat="1" ht="87.75" customHeight="1" x14ac:dyDescent="0.3">
      <c r="A83" s="141">
        <f>'TD Info Completed by Auditor'!A26</f>
        <v>1071</v>
      </c>
      <c r="B83" s="71"/>
      <c r="C83" s="406" t="str">
        <f>'TD Info Completed by Auditor'!B26</f>
        <v>Please list the amount of ARPA funds expended in total this fiscal year for non-capital purposes.  Enter "0" if no ARPA funds expended for this fiscal year for non-capital purposes.</v>
      </c>
      <c r="D83" s="154"/>
      <c r="E83" s="516">
        <f>'TD Info Completed by Auditor'!C26</f>
        <v>0</v>
      </c>
      <c r="F83" s="149"/>
      <c r="G83" s="151"/>
      <c r="H83" s="148"/>
      <c r="I83" s="21"/>
      <c r="J83" s="485">
        <v>1071</v>
      </c>
      <c r="K83" s="517" t="s">
        <v>1439</v>
      </c>
      <c r="L83" s="186">
        <f t="shared" si="9"/>
        <v>0</v>
      </c>
      <c r="M83" s="117"/>
      <c r="N83" s="164"/>
      <c r="P83" s="132"/>
      <c r="Q83" s="171"/>
      <c r="X83" s="117"/>
      <c r="Y83" s="117"/>
      <c r="Z83" s="117"/>
      <c r="AA83" s="117"/>
      <c r="AB83" s="117"/>
      <c r="AC83" s="117"/>
      <c r="AD83" s="117"/>
      <c r="AE83" s="117"/>
      <c r="AF83" s="117"/>
      <c r="AG83" s="117"/>
      <c r="AH83" s="117"/>
      <c r="AI83" s="117"/>
      <c r="AJ83" s="117"/>
      <c r="AK83" s="117"/>
      <c r="AL83" s="117"/>
      <c r="AM83" s="117"/>
      <c r="AN83" s="117"/>
      <c r="AO83" s="117"/>
      <c r="AP83" s="117"/>
      <c r="AQ83" s="117"/>
    </row>
    <row r="84" spans="1:43" ht="109.95" customHeight="1" x14ac:dyDescent="0.3">
      <c r="A84" s="205">
        <v>336</v>
      </c>
      <c r="B84" s="160"/>
      <c r="C84" s="206" t="s">
        <v>216</v>
      </c>
      <c r="D84" s="207" t="s">
        <v>210</v>
      </c>
      <c r="E84" s="208" t="s">
        <v>1136</v>
      </c>
      <c r="F84" s="161" t="s">
        <v>371</v>
      </c>
      <c r="G84" s="151"/>
      <c r="H84" s="148"/>
      <c r="I84" s="21"/>
      <c r="J84" s="486">
        <v>336</v>
      </c>
      <c r="K84" s="487" t="s">
        <v>212</v>
      </c>
      <c r="L84" s="209">
        <f>L10-L11-L12-L13-L14-L15</f>
        <v>0</v>
      </c>
      <c r="N84" s="165" t="s">
        <v>211</v>
      </c>
      <c r="P84" s="132"/>
      <c r="Q84" s="201"/>
    </row>
    <row r="85" spans="1:43" ht="124.8" customHeight="1" x14ac:dyDescent="0.3">
      <c r="A85" s="210"/>
      <c r="B85" s="54"/>
      <c r="C85" s="211"/>
      <c r="D85" s="73"/>
      <c r="E85" s="81"/>
      <c r="F85" s="35"/>
      <c r="G85" s="75"/>
      <c r="H85" s="76"/>
      <c r="I85" s="21"/>
      <c r="J85" s="162">
        <v>998</v>
      </c>
      <c r="K85" s="163" t="s">
        <v>98</v>
      </c>
      <c r="L85" s="212" t="e">
        <f>VLOOKUP('Unit Data from Audit Worksheet'!D2,'Unit Names(H)'!$A$2:$C$94,3,FALSE)</f>
        <v>#N/A</v>
      </c>
      <c r="N85" s="165" t="s">
        <v>213</v>
      </c>
      <c r="P85" s="132"/>
      <c r="Q85" s="201"/>
    </row>
    <row r="86" spans="1:43" ht="60.6" customHeight="1" x14ac:dyDescent="0.3">
      <c r="A86" s="210"/>
      <c r="B86" s="54"/>
      <c r="C86" s="211"/>
      <c r="D86" s="213"/>
      <c r="E86" s="214"/>
      <c r="F86" s="215"/>
      <c r="G86" s="216"/>
      <c r="H86" s="218"/>
      <c r="I86" s="21"/>
      <c r="J86" s="96">
        <v>554</v>
      </c>
      <c r="K86" s="219" t="s">
        <v>113</v>
      </c>
      <c r="L86" s="198"/>
      <c r="N86" s="220"/>
      <c r="P86" s="132"/>
      <c r="Q86" s="201"/>
    </row>
    <row r="87" spans="1:43" ht="66" customHeight="1" x14ac:dyDescent="0.3">
      <c r="A87" s="210"/>
      <c r="B87" s="54"/>
      <c r="C87" s="211"/>
      <c r="D87" s="213"/>
      <c r="E87" s="214"/>
      <c r="F87" s="215"/>
      <c r="G87" s="216"/>
      <c r="H87" s="218"/>
      <c r="I87" s="21"/>
      <c r="J87" s="96">
        <v>555</v>
      </c>
      <c r="K87" s="219" t="s">
        <v>114</v>
      </c>
      <c r="L87" s="198"/>
      <c r="N87" s="220"/>
      <c r="P87" s="132"/>
      <c r="Q87" s="201"/>
    </row>
    <row r="88" spans="1:43" ht="70.2" customHeight="1" x14ac:dyDescent="0.3">
      <c r="A88" s="210"/>
      <c r="B88" s="54"/>
      <c r="C88" s="211"/>
      <c r="D88" s="213"/>
      <c r="E88" s="214"/>
      <c r="F88" s="215"/>
      <c r="G88" s="216"/>
      <c r="H88" s="218"/>
      <c r="I88" s="21"/>
      <c r="J88" s="96">
        <v>556</v>
      </c>
      <c r="K88" s="219" t="s">
        <v>115</v>
      </c>
      <c r="L88" s="198"/>
      <c r="N88" s="220"/>
      <c r="P88" s="132"/>
      <c r="Q88" s="201"/>
    </row>
    <row r="89" spans="1:43" ht="58.8" customHeight="1" x14ac:dyDescent="0.3">
      <c r="A89" s="210"/>
      <c r="B89" s="54"/>
      <c r="C89" s="211"/>
      <c r="D89" s="213"/>
      <c r="E89" s="214"/>
      <c r="F89" s="215"/>
      <c r="G89" s="216"/>
      <c r="H89" s="218"/>
      <c r="I89" s="21"/>
      <c r="J89" s="96">
        <v>557</v>
      </c>
      <c r="K89" s="219" t="s">
        <v>116</v>
      </c>
      <c r="L89" s="198"/>
      <c r="N89" s="220"/>
      <c r="P89" s="133"/>
    </row>
    <row r="90" spans="1:43" ht="67.8" customHeight="1" x14ac:dyDescent="0.3">
      <c r="A90" s="210"/>
      <c r="B90" s="54"/>
      <c r="C90" s="211"/>
      <c r="D90" s="213"/>
      <c r="E90" s="214"/>
      <c r="F90" s="215"/>
      <c r="G90" s="216"/>
      <c r="H90" s="218"/>
      <c r="I90" s="21"/>
      <c r="J90" s="96">
        <v>606</v>
      </c>
      <c r="K90" s="219" t="s">
        <v>176</v>
      </c>
      <c r="L90" s="198"/>
      <c r="N90" s="220"/>
      <c r="P90" s="133"/>
    </row>
    <row r="91" spans="1:43" s="16" customFormat="1" ht="22.5" customHeight="1" x14ac:dyDescent="0.3">
      <c r="A91" s="210"/>
      <c r="B91" s="54"/>
      <c r="C91" s="211"/>
      <c r="D91" s="73"/>
      <c r="E91" s="74"/>
      <c r="F91" s="35"/>
      <c r="G91" s="75"/>
      <c r="H91" s="76"/>
      <c r="I91" s="21"/>
      <c r="J91" s="77"/>
      <c r="K91" s="222"/>
      <c r="L91" s="223"/>
      <c r="M91"/>
      <c r="N91" s="164"/>
      <c r="P91" s="133"/>
      <c r="Q91" s="171"/>
      <c r="R91" s="2"/>
      <c r="S91" s="2"/>
      <c r="T91" s="2"/>
      <c r="U91" s="2"/>
      <c r="V91" s="2"/>
      <c r="W91" s="2"/>
      <c r="X91"/>
      <c r="Y91"/>
      <c r="Z91"/>
      <c r="AA91"/>
      <c r="AB91"/>
      <c r="AC91"/>
      <c r="AD91"/>
      <c r="AE91"/>
      <c r="AF91"/>
      <c r="AG91"/>
      <c r="AH91"/>
      <c r="AI91"/>
      <c r="AJ91"/>
      <c r="AK91"/>
      <c r="AL91"/>
      <c r="AM91"/>
      <c r="AN91"/>
      <c r="AO91"/>
      <c r="AP91"/>
      <c r="AQ91"/>
    </row>
    <row r="92" spans="1:43" ht="99" customHeight="1" x14ac:dyDescent="0.3">
      <c r="A92" s="141">
        <f>'Unit Data from Audit Worksheet'!A83</f>
        <v>947</v>
      </c>
      <c r="B92" s="71"/>
      <c r="C92" s="140" t="str">
        <f>'Unit Data from Audit Worksheet'!D83</f>
        <v>First name of finance officer or interim finance officer (please enter “vacant” for first name if the position is currently vacant)</v>
      </c>
      <c r="D92" s="156"/>
      <c r="E92" s="110">
        <f>'Unit Data from Audit Worksheet'!F83</f>
        <v>0</v>
      </c>
      <c r="F92" s="149" t="str">
        <f>'Unit Data from Audit Worksheet'!G83</f>
        <v>Please do not leave blank</v>
      </c>
      <c r="G92" s="151"/>
      <c r="H92" s="148"/>
      <c r="I92" s="21"/>
      <c r="J92" s="99">
        <v>947</v>
      </c>
      <c r="K92" s="224" t="s">
        <v>152</v>
      </c>
      <c r="L92" s="225">
        <f t="shared" ref="L92:L101" si="10">IF(D92="",E92,D92)</f>
        <v>0</v>
      </c>
      <c r="N92" s="220"/>
      <c r="P92" s="133"/>
      <c r="Q92" s="46"/>
    </row>
    <row r="93" spans="1:43" ht="128.25" customHeight="1" x14ac:dyDescent="0.3">
      <c r="A93" s="141">
        <f>'Unit Data from Audit Worksheet'!A84</f>
        <v>948</v>
      </c>
      <c r="B93" s="71"/>
      <c r="C93" s="140" t="str">
        <f>'Unit Data from Audit Worksheet'!D84</f>
        <v>Last name of finance officer or interim finance officer (please enter “vacant” for last name if the position is currently vacant)</v>
      </c>
      <c r="D93" s="156"/>
      <c r="E93" s="226">
        <f>'Unit Data from Audit Worksheet'!F84</f>
        <v>0</v>
      </c>
      <c r="F93" s="149" t="str">
        <f>'Unit Data from Audit Worksheet'!G84</f>
        <v>Please do not leave blank</v>
      </c>
      <c r="G93" s="151"/>
      <c r="H93" s="148"/>
      <c r="I93" s="21"/>
      <c r="J93" s="99">
        <v>948</v>
      </c>
      <c r="K93" s="224" t="s">
        <v>153</v>
      </c>
      <c r="L93" s="225">
        <f t="shared" si="10"/>
        <v>0</v>
      </c>
      <c r="N93" s="220"/>
      <c r="P93" s="133"/>
    </row>
    <row r="94" spans="1:43" ht="61.5" customHeight="1" x14ac:dyDescent="0.3">
      <c r="A94" s="141">
        <f>'Unit Data from Audit Worksheet'!A85</f>
        <v>949</v>
      </c>
      <c r="B94" s="71"/>
      <c r="C94" s="140" t="str">
        <f>'Unit Data from Audit Worksheet'!D85</f>
        <v>Is the finance officer serving in a permanent role or an interim role? (select permanent/interim/vacant)</v>
      </c>
      <c r="D94" s="156"/>
      <c r="E94" s="110">
        <f>'Unit Data from Audit Worksheet'!F85</f>
        <v>0</v>
      </c>
      <c r="F94" s="149" t="str">
        <f>'Unit Data from Audit Worksheet'!G85</f>
        <v>Please do not leave blank</v>
      </c>
      <c r="G94" s="151"/>
      <c r="H94" s="148"/>
      <c r="I94" s="21"/>
      <c r="J94" s="99">
        <v>949</v>
      </c>
      <c r="K94" s="224" t="s">
        <v>172</v>
      </c>
      <c r="L94" s="225">
        <f t="shared" si="10"/>
        <v>0</v>
      </c>
      <c r="N94" s="220"/>
      <c r="P94" s="133"/>
    </row>
    <row r="95" spans="1:43" ht="93.75" customHeight="1" x14ac:dyDescent="0.3">
      <c r="A95" s="141">
        <f>'Unit Data from Audit Worksheet'!A86</f>
        <v>950</v>
      </c>
      <c r="B95" s="71"/>
      <c r="C95" s="140" t="str">
        <f>'Unit Data from Audit Worksheet'!D86</f>
        <v>Has the finance officer been formally appointed by the local government, public authority, or designated official?  (Y/N)</v>
      </c>
      <c r="D95" s="156"/>
      <c r="E95" s="110">
        <f>'Unit Data from Audit Worksheet'!F86</f>
        <v>0</v>
      </c>
      <c r="F95" s="149" t="str">
        <f>'Unit Data from Audit Worksheet'!G86</f>
        <v>Please do not leave blank</v>
      </c>
      <c r="G95" s="151"/>
      <c r="H95" s="148"/>
      <c r="I95" s="21"/>
      <c r="J95" s="99">
        <v>950</v>
      </c>
      <c r="K95" s="224" t="s">
        <v>173</v>
      </c>
      <c r="L95" s="225">
        <f t="shared" si="10"/>
        <v>0</v>
      </c>
      <c r="N95" s="220"/>
      <c r="P95" s="133"/>
    </row>
    <row r="96" spans="1:43" ht="153.75" customHeight="1" x14ac:dyDescent="0.3">
      <c r="A96" s="141">
        <f>'Unit Data from Audit Worksheet'!A87</f>
        <v>952</v>
      </c>
      <c r="B96" s="71"/>
      <c r="C96" s="140" t="str">
        <f>'Unit Data from Audit Worksheet'!D87</f>
        <v>Date on which the local government, public authority, or designated official appointed the finance officer?     Date Format  MM/DD/YYYY</v>
      </c>
      <c r="D96" s="156"/>
      <c r="E96" s="405" t="str">
        <f>IF('Unit Data from Audit Worksheet'!F87&gt;0,'Unit Data from Audit Worksheet'!F87," ")</f>
        <v xml:space="preserve"> </v>
      </c>
      <c r="F96" s="149" t="str">
        <f>'Unit Data from Audit Worksheet'!G87</f>
        <v>Leave blank if data not available</v>
      </c>
      <c r="G96" s="151"/>
      <c r="H96" s="148"/>
      <c r="I96" s="21"/>
      <c r="J96" s="99">
        <v>952</v>
      </c>
      <c r="K96" s="224" t="s">
        <v>174</v>
      </c>
      <c r="L96" s="227" t="str">
        <f t="shared" si="10"/>
        <v xml:space="preserve"> </v>
      </c>
      <c r="N96" s="220"/>
      <c r="P96" s="133"/>
    </row>
    <row r="97" spans="1:43" ht="30.75" customHeight="1" x14ac:dyDescent="0.3">
      <c r="A97" s="228">
        <f>'Unit Data from Audit Worksheet'!A95</f>
        <v>960</v>
      </c>
      <c r="B97" s="106"/>
      <c r="C97" s="107" t="str">
        <f>'Unit Data from Audit Worksheet'!B95</f>
        <v>Name of Finance Officer</v>
      </c>
      <c r="D97" s="156"/>
      <c r="E97" s="229">
        <f>'Unit Data from Audit Worksheet'!D95</f>
        <v>0</v>
      </c>
      <c r="F97" s="230" t="str">
        <f>'Unit Data from Audit Worksheet'!F95</f>
        <v>Required</v>
      </c>
      <c r="G97" s="151"/>
      <c r="H97" s="148"/>
      <c r="I97" s="21"/>
      <c r="J97" s="109">
        <v>960</v>
      </c>
      <c r="K97" s="231" t="s">
        <v>168</v>
      </c>
      <c r="L97" s="232">
        <f t="shared" si="10"/>
        <v>0</v>
      </c>
      <c r="N97" s="197"/>
      <c r="P97" s="133"/>
    </row>
    <row r="98" spans="1:43" ht="30.75" customHeight="1" x14ac:dyDescent="0.3">
      <c r="A98" s="228">
        <f>'Unit Data from Audit Worksheet'!A96</f>
        <v>962</v>
      </c>
      <c r="B98" s="106"/>
      <c r="C98" s="107" t="str">
        <f>'Unit Data from Audit Worksheet'!B96</f>
        <v>Title of Official</v>
      </c>
      <c r="D98" s="156"/>
      <c r="E98" s="229">
        <f>'Unit Data from Audit Worksheet'!D96</f>
        <v>0</v>
      </c>
      <c r="F98" s="230" t="str">
        <f>'Unit Data from Audit Worksheet'!F96</f>
        <v>Required</v>
      </c>
      <c r="G98" s="151"/>
      <c r="H98" s="148"/>
      <c r="I98" s="21"/>
      <c r="J98" s="109">
        <v>962</v>
      </c>
      <c r="K98" s="231" t="s">
        <v>148</v>
      </c>
      <c r="L98" s="232">
        <f t="shared" si="10"/>
        <v>0</v>
      </c>
      <c r="N98" s="197"/>
      <c r="P98" s="133"/>
    </row>
    <row r="99" spans="1:43" ht="30.75" customHeight="1" x14ac:dyDescent="0.3">
      <c r="A99" s="228">
        <f>'Unit Data from Audit Worksheet'!A97</f>
        <v>964</v>
      </c>
      <c r="B99" s="106"/>
      <c r="C99" s="108" t="str">
        <f>'Unit Data from Audit Worksheet'!B97</f>
        <v>Date                        (Enter as "MM/DD/YYYY")</v>
      </c>
      <c r="D99" s="156"/>
      <c r="E99" s="233">
        <f>'Unit Data from Audit Worksheet'!D97</f>
        <v>0</v>
      </c>
      <c r="F99" s="230" t="str">
        <f>'Unit Data from Audit Worksheet'!F97</f>
        <v>Required</v>
      </c>
      <c r="G99" s="391"/>
      <c r="H99" s="148"/>
      <c r="I99" s="21"/>
      <c r="J99" s="109">
        <v>964</v>
      </c>
      <c r="K99" s="231" t="s">
        <v>184</v>
      </c>
      <c r="L99" s="234">
        <f t="shared" si="10"/>
        <v>0</v>
      </c>
      <c r="N99" s="197"/>
      <c r="P99" s="133"/>
    </row>
    <row r="100" spans="1:43" ht="30.75" customHeight="1" x14ac:dyDescent="0.3">
      <c r="A100" s="228">
        <f>'Unit Data from Audit Worksheet'!A98</f>
        <v>966</v>
      </c>
      <c r="B100" s="106"/>
      <c r="C100" s="107" t="s">
        <v>372</v>
      </c>
      <c r="D100" s="156"/>
      <c r="E100" s="390" t="str">
        <f>_xlfn.TEXTJOIN(",",,TEXT('Unit Data from Audit Worksheet'!D98,"###-###-####")," "&amp;'Unit Data from Audit Worksheet'!D99)</f>
        <v xml:space="preserve">--, </v>
      </c>
      <c r="F100" s="230" t="str">
        <f>'Unit Data from Audit Worksheet'!F98</f>
        <v>Required</v>
      </c>
      <c r="G100" s="151"/>
      <c r="H100" s="148"/>
      <c r="I100" s="21"/>
      <c r="J100" s="109">
        <v>966</v>
      </c>
      <c r="K100" s="231" t="s">
        <v>150</v>
      </c>
      <c r="L100" s="232" t="str">
        <f t="shared" si="10"/>
        <v xml:space="preserve">--, </v>
      </c>
      <c r="N100" s="197"/>
      <c r="P100" s="133"/>
    </row>
    <row r="101" spans="1:43" ht="30.75" customHeight="1" x14ac:dyDescent="0.3">
      <c r="A101" s="228">
        <f>'Unit Data from Audit Worksheet'!A100</f>
        <v>968</v>
      </c>
      <c r="B101" s="106"/>
      <c r="C101" s="107" t="str">
        <f>'Unit Data from Audit Worksheet'!B100</f>
        <v>E-mail address</v>
      </c>
      <c r="D101" s="156"/>
      <c r="E101" s="229">
        <f>'Unit Data from Audit Worksheet'!D100</f>
        <v>0</v>
      </c>
      <c r="F101" s="230" t="str">
        <f>'Unit Data from Audit Worksheet'!F100</f>
        <v>Required</v>
      </c>
      <c r="G101" s="151"/>
      <c r="H101" s="148"/>
      <c r="I101" s="21"/>
      <c r="J101" s="109">
        <v>968</v>
      </c>
      <c r="K101" s="231" t="s">
        <v>151</v>
      </c>
      <c r="L101" s="232">
        <f t="shared" si="10"/>
        <v>0</v>
      </c>
      <c r="N101" s="197"/>
      <c r="P101" s="133"/>
    </row>
    <row r="102" spans="1:43" ht="83.4" customHeight="1" x14ac:dyDescent="0.3">
      <c r="A102" s="210"/>
      <c r="B102" s="54"/>
      <c r="C102" s="211"/>
      <c r="D102" s="213"/>
      <c r="E102" s="214"/>
      <c r="F102" s="215"/>
      <c r="G102" s="216"/>
      <c r="H102" s="217"/>
      <c r="I102" s="21"/>
      <c r="J102" s="99">
        <v>999</v>
      </c>
      <c r="K102" s="224" t="s">
        <v>99</v>
      </c>
      <c r="L102" s="462" t="e">
        <f>'Unit Data from Audit Worksheet'!D3</f>
        <v>#N/A</v>
      </c>
      <c r="N102" s="235" t="s">
        <v>1440</v>
      </c>
      <c r="O102" s="235" t="s">
        <v>214</v>
      </c>
      <c r="P102" s="133"/>
    </row>
    <row r="103" spans="1:43" x14ac:dyDescent="0.3">
      <c r="A103" s="122"/>
      <c r="B103" s="122"/>
      <c r="C103" s="122"/>
      <c r="D103" s="122"/>
      <c r="E103" s="122"/>
      <c r="F103" s="122"/>
      <c r="G103" s="122"/>
      <c r="H103" s="122"/>
      <c r="I103" s="122"/>
      <c r="J103" s="2"/>
      <c r="K103" s="2"/>
      <c r="L103" s="2"/>
      <c r="N103" s="3"/>
      <c r="P103" s="133"/>
    </row>
    <row r="104" spans="1:43" s="255" customFormat="1" x14ac:dyDescent="0.3">
      <c r="A104" s="122"/>
      <c r="B104" s="122"/>
      <c r="C104" s="122"/>
      <c r="D104" s="122"/>
      <c r="E104" s="122"/>
      <c r="F104" s="122"/>
      <c r="G104" s="122"/>
      <c r="H104" s="122"/>
      <c r="I104" s="122"/>
      <c r="M104"/>
      <c r="N104" s="3"/>
      <c r="P104" s="133"/>
      <c r="Q104" s="171"/>
      <c r="X104"/>
      <c r="Y104"/>
      <c r="Z104"/>
      <c r="AA104"/>
      <c r="AB104"/>
      <c r="AC104"/>
      <c r="AD104"/>
      <c r="AE104"/>
      <c r="AF104"/>
      <c r="AG104"/>
      <c r="AH104"/>
      <c r="AI104"/>
      <c r="AJ104"/>
      <c r="AK104"/>
      <c r="AL104"/>
      <c r="AM104"/>
      <c r="AN104"/>
      <c r="AO104"/>
      <c r="AP104"/>
      <c r="AQ104"/>
    </row>
    <row r="105" spans="1:43" x14ac:dyDescent="0.3">
      <c r="C105" s="398"/>
      <c r="D105" s="237"/>
      <c r="E105" s="238"/>
      <c r="F105" s="238"/>
      <c r="G105" s="239"/>
      <c r="H105" s="238"/>
      <c r="I105" s="240"/>
      <c r="K105" s="465" t="s">
        <v>564</v>
      </c>
      <c r="L105" s="463" t="e">
        <f>SUM(L4:L90)</f>
        <v>#N/A</v>
      </c>
      <c r="N105" s="3"/>
      <c r="P105" s="133"/>
    </row>
    <row r="106" spans="1:43" ht="19.2" customHeight="1" x14ac:dyDescent="0.3">
      <c r="A106"/>
      <c r="B106"/>
      <c r="C106"/>
      <c r="D106"/>
      <c r="E106"/>
      <c r="F106"/>
      <c r="G106" s="239"/>
      <c r="H106" s="238"/>
      <c r="I106" s="240"/>
      <c r="K106" s="464" t="s">
        <v>516</v>
      </c>
      <c r="L106" s="463"/>
      <c r="N106" s="3"/>
      <c r="P106" s="133"/>
    </row>
    <row r="107" spans="1:43" ht="20.399999999999999" customHeight="1" x14ac:dyDescent="0.7">
      <c r="B107" s="2"/>
      <c r="C107" s="2"/>
      <c r="D107" s="45"/>
      <c r="E107" s="56"/>
      <c r="F107" s="45"/>
      <c r="G107" s="239"/>
      <c r="H107" s="238"/>
      <c r="I107" s="240"/>
      <c r="J107" s="87"/>
      <c r="K107" s="86"/>
      <c r="L107" s="463" t="e">
        <f>L105-L106</f>
        <v>#N/A</v>
      </c>
      <c r="N107" s="3"/>
      <c r="P107" s="133"/>
    </row>
    <row r="108" spans="1:43" ht="25.2" customHeight="1" x14ac:dyDescent="0.3">
      <c r="A108" s="122"/>
      <c r="B108" s="122"/>
      <c r="C108" s="122"/>
      <c r="D108" s="122"/>
      <c r="E108" s="122"/>
      <c r="F108" s="238"/>
      <c r="G108" s="239"/>
      <c r="H108" s="238"/>
      <c r="I108" s="240"/>
      <c r="K108" s="8"/>
      <c r="L108" s="241"/>
      <c r="P108" s="133"/>
    </row>
    <row r="109" spans="1:43" x14ac:dyDescent="0.3">
      <c r="A109" s="122"/>
      <c r="B109" s="122"/>
      <c r="C109" s="122"/>
      <c r="D109" s="122"/>
      <c r="E109" s="122"/>
      <c r="F109" s="238"/>
      <c r="G109" s="239"/>
      <c r="H109" s="238"/>
      <c r="I109" s="240"/>
      <c r="K109" s="8"/>
      <c r="L109" s="241"/>
      <c r="P109" s="133"/>
    </row>
    <row r="110" spans="1:43" ht="18.75" customHeight="1" x14ac:dyDescent="0.3">
      <c r="A110" s="122"/>
      <c r="B110" s="122"/>
      <c r="C110" s="122"/>
      <c r="D110" s="122"/>
      <c r="E110" s="122"/>
      <c r="F110" s="238"/>
      <c r="G110" s="239"/>
      <c r="H110" s="238"/>
      <c r="I110" s="240"/>
      <c r="K110" s="8"/>
      <c r="L110" s="241"/>
      <c r="P110" s="133"/>
    </row>
    <row r="111" spans="1:43" ht="30.75" customHeight="1" x14ac:dyDescent="0.3">
      <c r="A111" s="122"/>
      <c r="B111" s="122"/>
      <c r="C111" s="122"/>
      <c r="D111" s="122"/>
      <c r="E111" s="122"/>
      <c r="F111" s="238"/>
      <c r="G111" s="239"/>
      <c r="H111" s="238"/>
      <c r="I111" s="240"/>
      <c r="K111" s="8"/>
      <c r="L111" s="241"/>
      <c r="P111" s="133"/>
    </row>
    <row r="112" spans="1:43" ht="30.75" customHeight="1" x14ac:dyDescent="0.3">
      <c r="A112" s="122"/>
      <c r="B112" s="122"/>
      <c r="C112" s="122"/>
      <c r="D112" s="122"/>
      <c r="E112" s="122"/>
      <c r="F112" s="238"/>
      <c r="G112" s="239"/>
      <c r="H112" s="238"/>
      <c r="I112" s="240"/>
      <c r="K112" s="8"/>
      <c r="L112" s="241"/>
      <c r="P112" s="133"/>
    </row>
    <row r="113" spans="1:16" ht="30.75" customHeight="1" x14ac:dyDescent="0.3">
      <c r="A113" s="122"/>
      <c r="B113" s="122"/>
      <c r="C113" s="122"/>
      <c r="D113" s="122"/>
      <c r="E113" s="122"/>
      <c r="F113" s="238"/>
      <c r="G113" s="239"/>
      <c r="H113" s="238"/>
      <c r="I113" s="240"/>
      <c r="K113" s="8"/>
      <c r="L113" s="241"/>
      <c r="P113" s="133"/>
    </row>
    <row r="114" spans="1:16" ht="30.75" customHeight="1" x14ac:dyDescent="0.3">
      <c r="A114" s="122"/>
      <c r="B114" s="122"/>
      <c r="C114" s="122"/>
      <c r="D114" s="122"/>
      <c r="E114" s="122"/>
      <c r="F114" s="238"/>
      <c r="G114" s="239"/>
      <c r="H114" s="238"/>
      <c r="I114" s="240"/>
      <c r="K114" s="8"/>
      <c r="L114" s="241"/>
      <c r="P114" s="133"/>
    </row>
    <row r="115" spans="1:16" ht="30.75" customHeight="1" x14ac:dyDescent="0.3">
      <c r="A115" s="122"/>
      <c r="B115" s="122"/>
      <c r="C115" s="122"/>
      <c r="D115" s="122"/>
      <c r="E115" s="122"/>
      <c r="F115" s="238"/>
      <c r="G115" s="239"/>
      <c r="H115" s="238"/>
      <c r="I115" s="240"/>
      <c r="K115" s="8"/>
      <c r="L115" s="241"/>
      <c r="P115" s="133"/>
    </row>
    <row r="116" spans="1:16" x14ac:dyDescent="0.3">
      <c r="A116" s="122"/>
      <c r="B116" s="122"/>
      <c r="C116" s="122"/>
      <c r="D116" s="122"/>
      <c r="E116" s="122"/>
      <c r="I116" s="240"/>
      <c r="K116" s="8"/>
      <c r="L116" s="241"/>
      <c r="P116" s="133"/>
    </row>
    <row r="117" spans="1:16" x14ac:dyDescent="0.3">
      <c r="A117" s="122"/>
      <c r="B117" s="122"/>
      <c r="C117" s="122"/>
      <c r="D117" s="122"/>
      <c r="E117" s="122"/>
      <c r="I117" s="240"/>
      <c r="L117" s="241"/>
      <c r="P117" s="133"/>
    </row>
    <row r="118" spans="1:16" x14ac:dyDescent="0.3">
      <c r="A118" s="4"/>
      <c r="B118" s="242"/>
      <c r="C118" s="18"/>
      <c r="D118" s="44"/>
      <c r="I118" s="240"/>
      <c r="L118" s="241"/>
      <c r="P118" s="133"/>
    </row>
    <row r="119" spans="1:16" x14ac:dyDescent="0.3">
      <c r="A119" s="4"/>
      <c r="B119" s="242"/>
      <c r="C119" s="18"/>
      <c r="D119" s="44"/>
      <c r="L119" s="241"/>
      <c r="P119" s="133"/>
    </row>
    <row r="120" spans="1:16" x14ac:dyDescent="0.3">
      <c r="D120" s="44"/>
      <c r="P120" s="133"/>
    </row>
    <row r="121" spans="1:16" x14ac:dyDescent="0.3">
      <c r="D121" s="44"/>
      <c r="P121" s="133"/>
    </row>
    <row r="122" spans="1:16" x14ac:dyDescent="0.3">
      <c r="D122" s="44"/>
      <c r="P122" s="133"/>
    </row>
    <row r="123" spans="1:16" x14ac:dyDescent="0.3">
      <c r="D123" s="44"/>
      <c r="P123" s="133"/>
    </row>
    <row r="124" spans="1:16" x14ac:dyDescent="0.3">
      <c r="A124" s="4"/>
      <c r="B124" s="242"/>
      <c r="C124" s="18"/>
      <c r="D124" s="44"/>
      <c r="P124" s="133"/>
    </row>
    <row r="125" spans="1:16" x14ac:dyDescent="0.3">
      <c r="A125" s="4"/>
      <c r="B125" s="242"/>
      <c r="C125" s="18"/>
      <c r="D125" s="44"/>
      <c r="P125" s="133"/>
    </row>
    <row r="126" spans="1:16" x14ac:dyDescent="0.3">
      <c r="D126" s="44"/>
      <c r="P126" s="133"/>
    </row>
    <row r="127" spans="1:16" x14ac:dyDescent="0.3">
      <c r="D127" s="44"/>
      <c r="P127" s="133"/>
    </row>
    <row r="128" spans="1:16" x14ac:dyDescent="0.3">
      <c r="D128" s="44"/>
      <c r="P128" s="133"/>
    </row>
    <row r="129" spans="1:16" x14ac:dyDescent="0.3">
      <c r="D129" s="44"/>
      <c r="P129" s="133"/>
    </row>
    <row r="130" spans="1:16" x14ac:dyDescent="0.3">
      <c r="A130" s="4"/>
      <c r="B130" s="242"/>
      <c r="C130" s="18"/>
      <c r="D130" s="44"/>
      <c r="P130" s="133"/>
    </row>
    <row r="131" spans="1:16" x14ac:dyDescent="0.3">
      <c r="A131" s="4"/>
      <c r="B131" s="242"/>
      <c r="C131" s="18"/>
      <c r="D131" s="44"/>
      <c r="P131" s="133"/>
    </row>
    <row r="132" spans="1:16" x14ac:dyDescent="0.3">
      <c r="D132" s="44"/>
      <c r="P132" s="133"/>
    </row>
    <row r="133" spans="1:16" x14ac:dyDescent="0.3">
      <c r="D133" s="44"/>
      <c r="P133" s="133"/>
    </row>
    <row r="134" spans="1:16" x14ac:dyDescent="0.3">
      <c r="D134" s="44"/>
      <c r="P134" s="133"/>
    </row>
    <row r="135" spans="1:16" x14ac:dyDescent="0.3">
      <c r="D135" s="44"/>
      <c r="P135" s="133"/>
    </row>
    <row r="136" spans="1:16" x14ac:dyDescent="0.3">
      <c r="A136" s="4"/>
      <c r="B136" s="242"/>
      <c r="C136" s="18"/>
      <c r="D136" s="44"/>
      <c r="P136" s="133"/>
    </row>
    <row r="137" spans="1:16" x14ac:dyDescent="0.3">
      <c r="A137" s="4"/>
      <c r="B137" s="242"/>
      <c r="C137" s="18"/>
      <c r="D137" s="44"/>
      <c r="P137" s="133"/>
    </row>
    <row r="138" spans="1:16" x14ac:dyDescent="0.3">
      <c r="A138" s="4"/>
      <c r="B138" s="242"/>
      <c r="C138" s="18"/>
      <c r="D138" s="44"/>
      <c r="P138" s="133"/>
    </row>
    <row r="139" spans="1:16" x14ac:dyDescent="0.3">
      <c r="A139" s="4"/>
      <c r="B139" s="242"/>
      <c r="C139" s="18"/>
      <c r="D139" s="44"/>
      <c r="P139" s="133"/>
    </row>
    <row r="140" spans="1:16" x14ac:dyDescent="0.3">
      <c r="D140" s="44"/>
      <c r="P140" s="133"/>
    </row>
    <row r="141" spans="1:16" x14ac:dyDescent="0.3">
      <c r="D141" s="44"/>
      <c r="P141" s="133"/>
    </row>
    <row r="142" spans="1:16" x14ac:dyDescent="0.3">
      <c r="D142" s="44"/>
      <c r="P142" s="133"/>
    </row>
    <row r="143" spans="1:16" x14ac:dyDescent="0.3">
      <c r="A143" s="4"/>
      <c r="B143" s="242"/>
      <c r="C143" s="18"/>
      <c r="D143" s="44"/>
      <c r="P143" s="133"/>
    </row>
    <row r="144" spans="1:16" x14ac:dyDescent="0.3">
      <c r="A144" s="4"/>
      <c r="B144" s="242"/>
      <c r="C144" s="18"/>
      <c r="D144" s="44"/>
      <c r="P144" s="133"/>
    </row>
    <row r="145" spans="1:16" x14ac:dyDescent="0.3">
      <c r="A145" s="4"/>
      <c r="B145" s="242"/>
      <c r="C145" s="18"/>
      <c r="D145" s="44"/>
      <c r="P145" s="133"/>
    </row>
    <row r="146" spans="1:16" x14ac:dyDescent="0.3">
      <c r="A146" s="4"/>
      <c r="B146" s="242"/>
      <c r="C146" s="18"/>
      <c r="D146" s="44"/>
      <c r="P146" s="133"/>
    </row>
    <row r="147" spans="1:16" x14ac:dyDescent="0.3">
      <c r="A147" s="4"/>
      <c r="B147" s="242"/>
      <c r="C147" s="18"/>
      <c r="D147" s="44"/>
      <c r="P147" s="133"/>
    </row>
    <row r="148" spans="1:16" x14ac:dyDescent="0.3">
      <c r="A148" s="4"/>
      <c r="B148" s="242"/>
      <c r="C148" s="18"/>
      <c r="D148" s="44"/>
      <c r="P148" s="133"/>
    </row>
    <row r="149" spans="1:16" x14ac:dyDescent="0.3">
      <c r="A149" s="4"/>
      <c r="B149" s="242"/>
      <c r="C149" s="18"/>
      <c r="D149" s="44"/>
      <c r="P149" s="133"/>
    </row>
    <row r="150" spans="1:16" x14ac:dyDescent="0.3">
      <c r="A150" s="4"/>
      <c r="B150" s="242"/>
      <c r="C150" s="18"/>
      <c r="D150" s="44"/>
      <c r="P150" s="133"/>
    </row>
    <row r="151" spans="1:16" x14ac:dyDescent="0.3">
      <c r="A151" s="4"/>
      <c r="B151" s="242"/>
      <c r="C151" s="18"/>
      <c r="D151" s="44"/>
      <c r="P151" s="133"/>
    </row>
    <row r="152" spans="1:16" x14ac:dyDescent="0.3">
      <c r="A152" s="4"/>
      <c r="B152" s="242"/>
      <c r="C152" s="18"/>
      <c r="D152" s="44"/>
      <c r="P152" s="133"/>
    </row>
    <row r="153" spans="1:16" x14ac:dyDescent="0.3">
      <c r="A153" s="4"/>
      <c r="B153" s="242"/>
      <c r="C153" s="18"/>
      <c r="D153" s="44"/>
      <c r="P153" s="133"/>
    </row>
    <row r="154" spans="1:16" x14ac:dyDescent="0.3">
      <c r="A154" s="4"/>
      <c r="B154" s="242"/>
      <c r="C154" s="18"/>
      <c r="D154" s="44"/>
      <c r="P154" s="133"/>
    </row>
    <row r="155" spans="1:16" x14ac:dyDescent="0.3">
      <c r="A155" s="4"/>
      <c r="B155" s="242"/>
      <c r="C155" s="18"/>
      <c r="D155" s="44"/>
      <c r="P155" s="133"/>
    </row>
    <row r="156" spans="1:16" x14ac:dyDescent="0.3">
      <c r="A156" s="4"/>
      <c r="B156" s="242"/>
      <c r="C156" s="18"/>
      <c r="D156" s="44"/>
      <c r="P156" s="133"/>
    </row>
    <row r="157" spans="1:16" x14ac:dyDescent="0.3">
      <c r="A157" s="4"/>
      <c r="B157" s="242"/>
      <c r="C157" s="18"/>
      <c r="D157" s="44"/>
      <c r="P157" s="133"/>
    </row>
    <row r="158" spans="1:16" x14ac:dyDescent="0.3">
      <c r="A158" s="4"/>
      <c r="B158" s="242"/>
      <c r="C158" s="18"/>
      <c r="D158" s="44"/>
      <c r="P158" s="133"/>
    </row>
    <row r="159" spans="1:16" x14ac:dyDescent="0.3">
      <c r="A159" s="4"/>
      <c r="B159" s="242"/>
      <c r="C159" s="18"/>
      <c r="D159" s="44"/>
      <c r="P159" s="133"/>
    </row>
    <row r="160" spans="1:16" x14ac:dyDescent="0.3">
      <c r="A160" s="4"/>
      <c r="B160" s="242"/>
      <c r="C160" s="18"/>
      <c r="D160" s="44"/>
      <c r="P160" s="133"/>
    </row>
    <row r="161" spans="1:16" x14ac:dyDescent="0.3">
      <c r="A161" s="4"/>
      <c r="B161" s="242"/>
      <c r="C161" s="18"/>
      <c r="D161" s="44"/>
      <c r="P161" s="133"/>
    </row>
    <row r="162" spans="1:16" x14ac:dyDescent="0.3">
      <c r="A162" s="4"/>
      <c r="B162" s="242"/>
      <c r="C162" s="18"/>
      <c r="D162" s="44"/>
      <c r="P162" s="133"/>
    </row>
    <row r="163" spans="1:16" x14ac:dyDescent="0.3">
      <c r="A163" s="4"/>
      <c r="B163" s="242"/>
      <c r="C163" s="18"/>
      <c r="D163" s="44"/>
      <c r="P163" s="133"/>
    </row>
    <row r="164" spans="1:16" x14ac:dyDescent="0.3">
      <c r="A164" s="4"/>
      <c r="B164" s="242"/>
      <c r="C164" s="18"/>
      <c r="D164" s="44"/>
      <c r="P164" s="133"/>
    </row>
    <row r="165" spans="1:16" x14ac:dyDescent="0.3">
      <c r="A165" s="4"/>
      <c r="B165" s="242"/>
      <c r="C165" s="18"/>
      <c r="D165" s="44"/>
      <c r="P165" s="133"/>
    </row>
    <row r="166" spans="1:16" x14ac:dyDescent="0.3">
      <c r="A166" s="4"/>
      <c r="B166" s="242"/>
      <c r="C166" s="18"/>
      <c r="D166" s="44"/>
      <c r="P166" s="133"/>
    </row>
    <row r="167" spans="1:16" x14ac:dyDescent="0.3">
      <c r="A167" s="4"/>
      <c r="B167" s="242"/>
      <c r="C167" s="18"/>
      <c r="D167" s="44"/>
      <c r="P167" s="133"/>
    </row>
    <row r="168" spans="1:16" x14ac:dyDescent="0.3">
      <c r="A168" s="4"/>
      <c r="B168" s="242"/>
      <c r="C168" s="18"/>
      <c r="D168" s="44"/>
      <c r="P168" s="133"/>
    </row>
    <row r="169" spans="1:16" x14ac:dyDescent="0.3">
      <c r="A169" s="4"/>
      <c r="B169" s="242"/>
      <c r="C169" s="18"/>
      <c r="D169" s="44"/>
      <c r="P169" s="133"/>
    </row>
    <row r="170" spans="1:16" x14ac:dyDescent="0.3">
      <c r="A170" s="4"/>
      <c r="B170" s="242"/>
      <c r="C170" s="18"/>
      <c r="D170" s="44"/>
      <c r="P170" s="133"/>
    </row>
    <row r="171" spans="1:16" x14ac:dyDescent="0.3">
      <c r="A171" s="4"/>
      <c r="B171" s="242"/>
      <c r="C171" s="18"/>
      <c r="D171" s="44"/>
      <c r="P171" s="133"/>
    </row>
    <row r="172" spans="1:16" x14ac:dyDescent="0.3">
      <c r="A172" s="4"/>
      <c r="B172" s="242"/>
      <c r="C172" s="18"/>
      <c r="D172" s="44"/>
      <c r="P172" s="133"/>
    </row>
    <row r="173" spans="1:16" x14ac:dyDescent="0.3">
      <c r="A173" s="4"/>
      <c r="B173" s="242"/>
      <c r="C173" s="18"/>
      <c r="D173" s="44"/>
      <c r="P173" s="133"/>
    </row>
    <row r="174" spans="1:16" x14ac:dyDescent="0.3">
      <c r="A174" s="4"/>
      <c r="B174" s="242"/>
      <c r="C174" s="18"/>
      <c r="D174" s="44"/>
      <c r="P174" s="133"/>
    </row>
    <row r="175" spans="1:16" x14ac:dyDescent="0.3">
      <c r="A175" s="4"/>
      <c r="B175" s="242"/>
      <c r="C175" s="18"/>
      <c r="D175" s="44"/>
      <c r="P175" s="133"/>
    </row>
    <row r="176" spans="1:16" x14ac:dyDescent="0.3">
      <c r="A176" s="4"/>
      <c r="B176" s="242"/>
      <c r="C176" s="18"/>
      <c r="D176" s="44"/>
      <c r="P176" s="133"/>
    </row>
    <row r="177" spans="1:16" x14ac:dyDescent="0.3">
      <c r="A177" s="4"/>
      <c r="B177" s="242"/>
      <c r="C177" s="18"/>
      <c r="D177" s="44"/>
      <c r="P177" s="133"/>
    </row>
    <row r="178" spans="1:16" x14ac:dyDescent="0.3">
      <c r="A178" s="4"/>
      <c r="B178" s="242"/>
      <c r="C178" s="18"/>
      <c r="D178" s="44"/>
      <c r="P178" s="133"/>
    </row>
    <row r="179" spans="1:16" x14ac:dyDescent="0.3">
      <c r="A179" s="4"/>
      <c r="B179" s="242"/>
      <c r="C179" s="18"/>
      <c r="D179" s="44"/>
      <c r="P179" s="133"/>
    </row>
    <row r="180" spans="1:16" x14ac:dyDescent="0.3">
      <c r="A180" s="4"/>
      <c r="B180" s="242"/>
      <c r="C180" s="18"/>
      <c r="D180" s="44"/>
      <c r="P180" s="133"/>
    </row>
    <row r="181" spans="1:16" x14ac:dyDescent="0.3">
      <c r="A181" s="4"/>
      <c r="B181" s="242"/>
      <c r="C181" s="18"/>
      <c r="D181" s="44"/>
      <c r="P181" s="133"/>
    </row>
    <row r="182" spans="1:16" x14ac:dyDescent="0.3">
      <c r="A182" s="4"/>
      <c r="B182" s="242"/>
      <c r="C182" s="18"/>
      <c r="D182" s="44"/>
      <c r="P182" s="133"/>
    </row>
    <row r="183" spans="1:16" x14ac:dyDescent="0.3">
      <c r="A183" s="4"/>
      <c r="B183" s="242"/>
      <c r="C183" s="18"/>
      <c r="D183" s="44"/>
      <c r="P183" s="133"/>
    </row>
    <row r="184" spans="1:16" x14ac:dyDescent="0.3">
      <c r="A184" s="4"/>
      <c r="B184" s="242"/>
      <c r="C184" s="18"/>
      <c r="D184" s="44"/>
      <c r="P184" s="133"/>
    </row>
    <row r="185" spans="1:16" x14ac:dyDescent="0.3">
      <c r="A185" s="4"/>
      <c r="B185" s="242"/>
      <c r="C185" s="18"/>
      <c r="D185" s="44"/>
      <c r="P185" s="133"/>
    </row>
    <row r="186" spans="1:16" x14ac:dyDescent="0.3">
      <c r="A186" s="4"/>
      <c r="B186" s="242"/>
      <c r="C186" s="18"/>
      <c r="D186" s="44"/>
      <c r="P186" s="133"/>
    </row>
    <row r="187" spans="1:16" x14ac:dyDescent="0.3">
      <c r="A187" s="4"/>
      <c r="B187" s="242"/>
      <c r="C187" s="18"/>
      <c r="D187" s="44"/>
      <c r="P187" s="133"/>
    </row>
    <row r="188" spans="1:16" x14ac:dyDescent="0.3">
      <c r="A188" s="4"/>
      <c r="B188" s="242"/>
      <c r="C188" s="18"/>
      <c r="D188" s="44"/>
      <c r="P188" s="133"/>
    </row>
    <row r="189" spans="1:16" x14ac:dyDescent="0.3">
      <c r="A189" s="4"/>
      <c r="B189" s="242"/>
      <c r="C189" s="18"/>
      <c r="D189" s="44"/>
      <c r="P189" s="133"/>
    </row>
    <row r="190" spans="1:16" x14ac:dyDescent="0.3">
      <c r="A190" s="4"/>
      <c r="B190" s="242"/>
      <c r="C190" s="18"/>
      <c r="D190" s="44"/>
      <c r="P190" s="133"/>
    </row>
    <row r="191" spans="1:16" x14ac:dyDescent="0.3">
      <c r="A191" s="4"/>
      <c r="B191" s="242"/>
      <c r="C191" s="18"/>
      <c r="D191" s="44"/>
      <c r="P191" s="133"/>
    </row>
    <row r="192" spans="1:16" x14ac:dyDescent="0.3">
      <c r="A192" s="4"/>
      <c r="B192" s="242"/>
      <c r="C192" s="18"/>
      <c r="D192" s="44"/>
      <c r="P192" s="133"/>
    </row>
    <row r="193" spans="1:16" x14ac:dyDescent="0.3">
      <c r="A193" s="4"/>
      <c r="B193" s="242"/>
      <c r="C193" s="18"/>
      <c r="D193" s="44"/>
      <c r="P193" s="133"/>
    </row>
    <row r="194" spans="1:16" x14ac:dyDescent="0.3">
      <c r="A194" s="4"/>
      <c r="B194" s="242"/>
      <c r="C194" s="18"/>
      <c r="D194" s="44"/>
      <c r="P194" s="133"/>
    </row>
    <row r="195" spans="1:16" x14ac:dyDescent="0.3">
      <c r="A195" s="4"/>
      <c r="B195" s="242"/>
      <c r="C195" s="18"/>
      <c r="D195" s="44"/>
      <c r="P195" s="133"/>
    </row>
    <row r="196" spans="1:16" x14ac:dyDescent="0.3">
      <c r="A196" s="4"/>
      <c r="B196" s="242"/>
      <c r="C196" s="18"/>
      <c r="D196" s="44"/>
      <c r="P196" s="133"/>
    </row>
    <row r="197" spans="1:16" x14ac:dyDescent="0.3">
      <c r="A197" s="4"/>
      <c r="B197" s="242"/>
      <c r="C197" s="18"/>
      <c r="D197" s="44"/>
      <c r="P197" s="133"/>
    </row>
    <row r="198" spans="1:16" x14ac:dyDescent="0.3">
      <c r="A198" s="4"/>
      <c r="B198" s="242"/>
      <c r="C198" s="18"/>
      <c r="D198" s="44"/>
      <c r="P198" s="133"/>
    </row>
    <row r="199" spans="1:16" x14ac:dyDescent="0.3">
      <c r="A199" s="4"/>
      <c r="B199" s="242"/>
      <c r="C199" s="18"/>
      <c r="D199" s="44"/>
      <c r="P199" s="133"/>
    </row>
    <row r="200" spans="1:16" x14ac:dyDescent="0.3">
      <c r="A200" s="4"/>
      <c r="B200" s="242"/>
      <c r="C200" s="18"/>
      <c r="D200" s="44"/>
      <c r="P200" s="133"/>
    </row>
    <row r="201" spans="1:16" x14ac:dyDescent="0.3">
      <c r="A201" s="4"/>
      <c r="B201" s="242"/>
      <c r="C201" s="18"/>
      <c r="D201" s="44"/>
      <c r="P201" s="133"/>
    </row>
    <row r="202" spans="1:16" x14ac:dyDescent="0.3">
      <c r="A202" s="4"/>
      <c r="B202" s="242"/>
      <c r="C202" s="18"/>
      <c r="D202" s="44"/>
      <c r="P202" s="133"/>
    </row>
    <row r="203" spans="1:16" x14ac:dyDescent="0.3">
      <c r="A203" s="4"/>
      <c r="B203" s="242"/>
      <c r="C203" s="18"/>
      <c r="D203" s="44"/>
      <c r="P203" s="133"/>
    </row>
    <row r="204" spans="1:16" x14ac:dyDescent="0.3">
      <c r="A204" s="4"/>
      <c r="B204" s="242"/>
      <c r="C204" s="18"/>
      <c r="D204" s="44"/>
      <c r="P204" s="133"/>
    </row>
    <row r="205" spans="1:16" x14ac:dyDescent="0.3">
      <c r="A205" s="4"/>
      <c r="B205" s="242"/>
      <c r="C205" s="18"/>
      <c r="D205" s="44"/>
      <c r="P205" s="133"/>
    </row>
    <row r="206" spans="1:16" x14ac:dyDescent="0.3">
      <c r="A206" s="4"/>
      <c r="B206" s="242"/>
      <c r="C206" s="18"/>
      <c r="D206" s="44"/>
      <c r="P206" s="133"/>
    </row>
    <row r="207" spans="1:16" x14ac:dyDescent="0.3">
      <c r="A207" s="4"/>
      <c r="B207" s="242"/>
      <c r="C207" s="18"/>
      <c r="D207" s="44"/>
      <c r="P207" s="133"/>
    </row>
    <row r="208" spans="1:16" x14ac:dyDescent="0.3">
      <c r="A208" s="4"/>
      <c r="B208" s="242"/>
      <c r="C208" s="18"/>
      <c r="D208" s="44"/>
      <c r="P208" s="133"/>
    </row>
    <row r="209" spans="1:16" x14ac:dyDescent="0.3">
      <c r="A209" s="4"/>
      <c r="B209" s="242"/>
      <c r="C209" s="18"/>
      <c r="D209" s="44"/>
      <c r="P209" s="133"/>
    </row>
    <row r="210" spans="1:16" x14ac:dyDescent="0.3">
      <c r="A210" s="4"/>
      <c r="B210" s="242"/>
      <c r="C210" s="18"/>
      <c r="D210" s="44"/>
      <c r="P210" s="133"/>
    </row>
    <row r="211" spans="1:16" x14ac:dyDescent="0.3">
      <c r="A211" s="4"/>
      <c r="B211" s="242"/>
      <c r="C211" s="18"/>
      <c r="D211" s="44"/>
      <c r="P211" s="133"/>
    </row>
    <row r="212" spans="1:16" x14ac:dyDescent="0.3">
      <c r="A212" s="4"/>
      <c r="B212" s="242"/>
      <c r="C212" s="18"/>
      <c r="D212" s="44"/>
      <c r="P212" s="133"/>
    </row>
    <row r="213" spans="1:16" x14ac:dyDescent="0.3">
      <c r="A213" s="4"/>
      <c r="B213" s="242"/>
      <c r="C213" s="18"/>
      <c r="D213" s="44"/>
      <c r="P213" s="133"/>
    </row>
    <row r="214" spans="1:16" x14ac:dyDescent="0.3">
      <c r="A214" s="4"/>
      <c r="B214" s="242"/>
      <c r="C214" s="18"/>
      <c r="D214" s="44"/>
      <c r="P214" s="133"/>
    </row>
    <row r="215" spans="1:16" x14ac:dyDescent="0.3">
      <c r="A215" s="4"/>
      <c r="B215" s="242"/>
      <c r="C215" s="18"/>
      <c r="D215" s="44"/>
      <c r="P215" s="133"/>
    </row>
    <row r="216" spans="1:16" x14ac:dyDescent="0.3">
      <c r="A216" s="4"/>
      <c r="B216" s="242"/>
      <c r="C216" s="18"/>
      <c r="D216" s="44"/>
      <c r="P216" s="133"/>
    </row>
    <row r="217" spans="1:16" x14ac:dyDescent="0.3">
      <c r="A217" s="4"/>
      <c r="B217" s="242"/>
      <c r="C217" s="18"/>
      <c r="D217" s="44"/>
      <c r="P217" s="133"/>
    </row>
    <row r="218" spans="1:16" x14ac:dyDescent="0.3">
      <c r="A218" s="4"/>
      <c r="B218" s="242"/>
      <c r="C218" s="18"/>
      <c r="D218" s="44"/>
      <c r="P218" s="133"/>
    </row>
    <row r="219" spans="1:16" x14ac:dyDescent="0.3">
      <c r="A219" s="4"/>
      <c r="B219" s="242"/>
      <c r="C219" s="18"/>
      <c r="D219" s="44"/>
      <c r="P219" s="133"/>
    </row>
    <row r="220" spans="1:16" x14ac:dyDescent="0.3">
      <c r="A220" s="4"/>
      <c r="B220" s="242"/>
      <c r="C220" s="18"/>
      <c r="D220" s="44"/>
      <c r="P220" s="133"/>
    </row>
    <row r="221" spans="1:16" x14ac:dyDescent="0.3">
      <c r="A221" s="4"/>
      <c r="B221" s="242"/>
      <c r="C221" s="18"/>
      <c r="D221" s="44"/>
    </row>
    <row r="222" spans="1:16" x14ac:dyDescent="0.3">
      <c r="A222" s="4"/>
      <c r="B222" s="242"/>
      <c r="C222" s="18"/>
      <c r="D222" s="44"/>
      <c r="P222" s="133"/>
    </row>
    <row r="223" spans="1:16" x14ac:dyDescent="0.3">
      <c r="A223" s="4"/>
      <c r="B223" s="242"/>
      <c r="C223" s="18"/>
      <c r="D223" s="44"/>
    </row>
    <row r="224" spans="1:16" x14ac:dyDescent="0.3">
      <c r="A224" s="4"/>
      <c r="B224" s="242"/>
      <c r="C224" s="18"/>
      <c r="D224" s="44"/>
    </row>
    <row r="225" spans="1:4" x14ac:dyDescent="0.3">
      <c r="A225" s="4"/>
      <c r="B225" s="242"/>
      <c r="C225" s="18"/>
      <c r="D225" s="44"/>
    </row>
    <row r="226" spans="1:4" x14ac:dyDescent="0.3">
      <c r="A226" s="4"/>
      <c r="B226" s="242"/>
      <c r="C226" s="18"/>
      <c r="D226" s="44"/>
    </row>
    <row r="227" spans="1:4" x14ac:dyDescent="0.3">
      <c r="A227" s="4"/>
      <c r="B227" s="242"/>
      <c r="C227" s="18"/>
      <c r="D227" s="44"/>
    </row>
    <row r="228" spans="1:4" x14ac:dyDescent="0.3">
      <c r="A228" s="4"/>
      <c r="B228" s="242"/>
      <c r="C228" s="18"/>
      <c r="D228" s="44"/>
    </row>
    <row r="229" spans="1:4" x14ac:dyDescent="0.3">
      <c r="A229" s="4"/>
      <c r="B229" s="242"/>
      <c r="C229" s="18"/>
      <c r="D229" s="44"/>
    </row>
    <row r="230" spans="1:4" x14ac:dyDescent="0.3">
      <c r="A230" s="4"/>
      <c r="B230" s="242"/>
      <c r="C230" s="18"/>
      <c r="D230" s="44"/>
    </row>
    <row r="231" spans="1:4" x14ac:dyDescent="0.3">
      <c r="A231" s="4"/>
      <c r="B231" s="242"/>
      <c r="C231" s="18"/>
      <c r="D231" s="44"/>
    </row>
    <row r="232" spans="1:4" x14ac:dyDescent="0.3">
      <c r="A232" s="4"/>
      <c r="B232" s="242"/>
      <c r="C232" s="18"/>
      <c r="D232" s="44"/>
    </row>
    <row r="233" spans="1:4" x14ac:dyDescent="0.3">
      <c r="A233" s="4"/>
      <c r="B233" s="242"/>
      <c r="C233" s="18"/>
      <c r="D233" s="44"/>
    </row>
    <row r="234" spans="1:4" x14ac:dyDescent="0.3">
      <c r="A234" s="4"/>
      <c r="B234" s="242"/>
      <c r="C234" s="18"/>
      <c r="D234" s="44"/>
    </row>
    <row r="235" spans="1:4" x14ac:dyDescent="0.3">
      <c r="A235" s="4"/>
      <c r="B235" s="242"/>
      <c r="C235" s="18"/>
      <c r="D235" s="44"/>
    </row>
    <row r="236" spans="1:4" x14ac:dyDescent="0.3">
      <c r="A236" s="4"/>
      <c r="B236" s="242"/>
      <c r="C236" s="18"/>
      <c r="D236" s="44"/>
    </row>
    <row r="237" spans="1:4" x14ac:dyDescent="0.3">
      <c r="A237" s="4"/>
      <c r="B237" s="242"/>
      <c r="C237" s="18"/>
      <c r="D237" s="44"/>
    </row>
    <row r="238" spans="1:4" x14ac:dyDescent="0.3">
      <c r="A238" s="4"/>
      <c r="B238" s="242"/>
      <c r="C238" s="18"/>
      <c r="D238" s="44"/>
    </row>
    <row r="239" spans="1:4" x14ac:dyDescent="0.3">
      <c r="A239" s="4"/>
      <c r="B239" s="242"/>
      <c r="C239" s="18"/>
      <c r="D239" s="44"/>
    </row>
    <row r="240" spans="1:4" x14ac:dyDescent="0.3">
      <c r="A240" s="4"/>
      <c r="B240" s="242"/>
      <c r="C240" s="18"/>
      <c r="D240" s="44"/>
    </row>
    <row r="241" spans="1:4" x14ac:dyDescent="0.3">
      <c r="A241" s="4"/>
      <c r="B241" s="242"/>
      <c r="C241" s="18"/>
      <c r="D241" s="44"/>
    </row>
    <row r="242" spans="1:4" x14ac:dyDescent="0.3">
      <c r="A242" s="4"/>
      <c r="B242" s="242"/>
      <c r="C242" s="18"/>
      <c r="D242" s="44"/>
    </row>
    <row r="243" spans="1:4" x14ac:dyDescent="0.3">
      <c r="A243" s="4"/>
      <c r="B243" s="242"/>
      <c r="C243" s="18"/>
      <c r="D243" s="44"/>
    </row>
    <row r="244" spans="1:4" x14ac:dyDescent="0.3">
      <c r="A244" s="4"/>
      <c r="B244" s="242"/>
      <c r="C244" s="18"/>
      <c r="D244" s="44"/>
    </row>
    <row r="245" spans="1:4" x14ac:dyDescent="0.3">
      <c r="A245" s="4"/>
      <c r="B245" s="242"/>
      <c r="C245" s="18"/>
      <c r="D245" s="44"/>
    </row>
    <row r="246" spans="1:4" x14ac:dyDescent="0.3">
      <c r="A246" s="4"/>
      <c r="B246" s="242"/>
      <c r="C246" s="18"/>
      <c r="D246" s="44"/>
    </row>
    <row r="247" spans="1:4" x14ac:dyDescent="0.3">
      <c r="A247" s="4"/>
      <c r="B247" s="242"/>
      <c r="C247" s="18"/>
      <c r="D247" s="44"/>
    </row>
    <row r="248" spans="1:4" x14ac:dyDescent="0.3">
      <c r="A248" s="4"/>
      <c r="B248" s="242"/>
      <c r="C248" s="18"/>
      <c r="D248" s="44"/>
    </row>
    <row r="249" spans="1:4" x14ac:dyDescent="0.3">
      <c r="A249" s="4"/>
      <c r="B249" s="242"/>
      <c r="C249" s="18"/>
      <c r="D249" s="44"/>
    </row>
    <row r="250" spans="1:4" x14ac:dyDescent="0.3">
      <c r="A250" s="4"/>
      <c r="B250" s="242"/>
      <c r="C250" s="18"/>
      <c r="D250" s="44"/>
    </row>
    <row r="251" spans="1:4" x14ac:dyDescent="0.3">
      <c r="A251" s="4"/>
      <c r="B251" s="242"/>
      <c r="C251" s="18"/>
      <c r="D251" s="44"/>
    </row>
    <row r="252" spans="1:4" x14ac:dyDescent="0.3">
      <c r="A252" s="4"/>
      <c r="B252" s="242"/>
      <c r="C252" s="18"/>
      <c r="D252" s="44"/>
    </row>
    <row r="253" spans="1:4" x14ac:dyDescent="0.3">
      <c r="A253" s="4"/>
      <c r="B253" s="242"/>
      <c r="C253" s="18"/>
      <c r="D253" s="44"/>
    </row>
    <row r="254" spans="1:4" x14ac:dyDescent="0.3">
      <c r="A254" s="4"/>
      <c r="B254" s="242"/>
      <c r="C254" s="18"/>
      <c r="D254" s="44"/>
    </row>
    <row r="255" spans="1:4" x14ac:dyDescent="0.3">
      <c r="D255" s="44"/>
    </row>
    <row r="256" spans="1:4" x14ac:dyDescent="0.3">
      <c r="D256" s="44"/>
    </row>
    <row r="257" spans="4:4" x14ac:dyDescent="0.3">
      <c r="D257" s="44"/>
    </row>
    <row r="258" spans="4:4" x14ac:dyDescent="0.3">
      <c r="D258" s="44"/>
    </row>
    <row r="259" spans="4:4" x14ac:dyDescent="0.3">
      <c r="D259" s="44"/>
    </row>
    <row r="260" spans="4:4" x14ac:dyDescent="0.3">
      <c r="D260" s="44"/>
    </row>
    <row r="261" spans="4:4" x14ac:dyDescent="0.3">
      <c r="D261" s="44"/>
    </row>
    <row r="262" spans="4:4" x14ac:dyDescent="0.3">
      <c r="D262" s="44"/>
    </row>
    <row r="263" spans="4:4" x14ac:dyDescent="0.3">
      <c r="D263" s="44"/>
    </row>
    <row r="264" spans="4:4" x14ac:dyDescent="0.3">
      <c r="D264" s="44"/>
    </row>
    <row r="265" spans="4:4" x14ac:dyDescent="0.3">
      <c r="D265" s="44"/>
    </row>
    <row r="266" spans="4:4" x14ac:dyDescent="0.3">
      <c r="D266" s="44"/>
    </row>
    <row r="267" spans="4:4" x14ac:dyDescent="0.3">
      <c r="D267" s="44"/>
    </row>
    <row r="268" spans="4:4" x14ac:dyDescent="0.3">
      <c r="D268" s="44"/>
    </row>
    <row r="269" spans="4:4" x14ac:dyDescent="0.3">
      <c r="D269" s="44"/>
    </row>
    <row r="270" spans="4:4" x14ac:dyDescent="0.3">
      <c r="D270" s="44"/>
    </row>
    <row r="271" spans="4:4" x14ac:dyDescent="0.3">
      <c r="D271" s="44"/>
    </row>
    <row r="272" spans="4:4" x14ac:dyDescent="0.3">
      <c r="D272" s="44"/>
    </row>
    <row r="273" spans="4:4" x14ac:dyDescent="0.3">
      <c r="D273" s="44"/>
    </row>
    <row r="274" spans="4:4" x14ac:dyDescent="0.3">
      <c r="D274" s="44"/>
    </row>
    <row r="275" spans="4:4" x14ac:dyDescent="0.3">
      <c r="D275" s="44"/>
    </row>
    <row r="276" spans="4:4" x14ac:dyDescent="0.3">
      <c r="D276" s="44"/>
    </row>
    <row r="277" spans="4:4" x14ac:dyDescent="0.3">
      <c r="D277" s="44"/>
    </row>
    <row r="278" spans="4:4" x14ac:dyDescent="0.3">
      <c r="D278" s="44"/>
    </row>
    <row r="279" spans="4:4" x14ac:dyDescent="0.3">
      <c r="D279" s="44"/>
    </row>
    <row r="280" spans="4:4" x14ac:dyDescent="0.3">
      <c r="D280" s="44"/>
    </row>
    <row r="281" spans="4:4" x14ac:dyDescent="0.3">
      <c r="D281" s="44"/>
    </row>
    <row r="282" spans="4:4" x14ac:dyDescent="0.3">
      <c r="D282" s="44"/>
    </row>
    <row r="283" spans="4:4" x14ac:dyDescent="0.3">
      <c r="D283" s="44"/>
    </row>
    <row r="284" spans="4:4" x14ac:dyDescent="0.3">
      <c r="D284" s="44"/>
    </row>
    <row r="285" spans="4:4" x14ac:dyDescent="0.3">
      <c r="D285" s="44"/>
    </row>
    <row r="286" spans="4:4" x14ac:dyDescent="0.3">
      <c r="D286" s="44"/>
    </row>
    <row r="287" spans="4:4" x14ac:dyDescent="0.3">
      <c r="D287" s="44"/>
    </row>
    <row r="288" spans="4:4" x14ac:dyDescent="0.3">
      <c r="D288" s="44"/>
    </row>
    <row r="289" spans="4:4" x14ac:dyDescent="0.3">
      <c r="D289" s="44"/>
    </row>
    <row r="290" spans="4:4" x14ac:dyDescent="0.3">
      <c r="D290" s="44"/>
    </row>
    <row r="291" spans="4:4" x14ac:dyDescent="0.3">
      <c r="D291" s="44"/>
    </row>
    <row r="292" spans="4:4" x14ac:dyDescent="0.3">
      <c r="D292" s="44"/>
    </row>
    <row r="293" spans="4:4" x14ac:dyDescent="0.3">
      <c r="D293" s="44"/>
    </row>
    <row r="294" spans="4:4" x14ac:dyDescent="0.3">
      <c r="D294" s="44"/>
    </row>
    <row r="295" spans="4:4" x14ac:dyDescent="0.3">
      <c r="D295" s="44"/>
    </row>
    <row r="296" spans="4:4" x14ac:dyDescent="0.3">
      <c r="D296" s="44"/>
    </row>
    <row r="297" spans="4:4" x14ac:dyDescent="0.3">
      <c r="D297" s="44"/>
    </row>
    <row r="298" spans="4:4" x14ac:dyDescent="0.3">
      <c r="D298" s="44"/>
    </row>
    <row r="299" spans="4:4" x14ac:dyDescent="0.3">
      <c r="D299" s="44"/>
    </row>
    <row r="300" spans="4:4" x14ac:dyDescent="0.3">
      <c r="D300" s="44"/>
    </row>
    <row r="301" spans="4:4" x14ac:dyDescent="0.3">
      <c r="D301" s="44"/>
    </row>
    <row r="302" spans="4:4" x14ac:dyDescent="0.3">
      <c r="D302" s="44"/>
    </row>
    <row r="303" spans="4:4" x14ac:dyDescent="0.3">
      <c r="D303" s="44"/>
    </row>
    <row r="304" spans="4:4" x14ac:dyDescent="0.3">
      <c r="D304" s="44"/>
    </row>
    <row r="305" spans="4:4" x14ac:dyDescent="0.3">
      <c r="D305" s="44"/>
    </row>
    <row r="306" spans="4:4" x14ac:dyDescent="0.3">
      <c r="D306" s="44"/>
    </row>
    <row r="307" spans="4:4" x14ac:dyDescent="0.3">
      <c r="D307" s="44"/>
    </row>
    <row r="308" spans="4:4" x14ac:dyDescent="0.3">
      <c r="D308" s="44"/>
    </row>
    <row r="309" spans="4:4" x14ac:dyDescent="0.3">
      <c r="D309" s="44"/>
    </row>
    <row r="310" spans="4:4" x14ac:dyDescent="0.3">
      <c r="D310" s="44"/>
    </row>
    <row r="311" spans="4:4" x14ac:dyDescent="0.3">
      <c r="D311" s="44"/>
    </row>
    <row r="312" spans="4:4" x14ac:dyDescent="0.3">
      <c r="D312" s="44"/>
    </row>
    <row r="313" spans="4:4" x14ac:dyDescent="0.3">
      <c r="D313" s="44"/>
    </row>
    <row r="314" spans="4:4" x14ac:dyDescent="0.3">
      <c r="D314" s="44"/>
    </row>
    <row r="315" spans="4:4" x14ac:dyDescent="0.3">
      <c r="D315" s="44"/>
    </row>
    <row r="316" spans="4:4" x14ac:dyDescent="0.3">
      <c r="D316" s="44"/>
    </row>
    <row r="317" spans="4:4" x14ac:dyDescent="0.3">
      <c r="D317" s="44"/>
    </row>
    <row r="318" spans="4:4" x14ac:dyDescent="0.3">
      <c r="D318" s="44"/>
    </row>
    <row r="319" spans="4:4" x14ac:dyDescent="0.3">
      <c r="D319" s="44"/>
    </row>
    <row r="320" spans="4:4" x14ac:dyDescent="0.3">
      <c r="D320" s="44"/>
    </row>
    <row r="321" spans="4:4" x14ac:dyDescent="0.3">
      <c r="D321" s="44"/>
    </row>
    <row r="322" spans="4:4" x14ac:dyDescent="0.3">
      <c r="D322" s="44"/>
    </row>
    <row r="323" spans="4:4" x14ac:dyDescent="0.3">
      <c r="D323" s="44"/>
    </row>
    <row r="324" spans="4:4" x14ac:dyDescent="0.3">
      <c r="D324" s="44"/>
    </row>
    <row r="325" spans="4:4" x14ac:dyDescent="0.3">
      <c r="D325" s="44"/>
    </row>
    <row r="326" spans="4:4" x14ac:dyDescent="0.3">
      <c r="D326" s="44"/>
    </row>
    <row r="327" spans="4:4" x14ac:dyDescent="0.3">
      <c r="D327" s="44"/>
    </row>
    <row r="328" spans="4:4" x14ac:dyDescent="0.3">
      <c r="D328" s="44"/>
    </row>
    <row r="329" spans="4:4" x14ac:dyDescent="0.3">
      <c r="D329" s="44"/>
    </row>
    <row r="330" spans="4:4" x14ac:dyDescent="0.3">
      <c r="D330" s="44"/>
    </row>
    <row r="331" spans="4:4" x14ac:dyDescent="0.3">
      <c r="D331" s="44"/>
    </row>
    <row r="332" spans="4:4" x14ac:dyDescent="0.3">
      <c r="D332" s="44"/>
    </row>
    <row r="333" spans="4:4" x14ac:dyDescent="0.3">
      <c r="D333" s="44"/>
    </row>
    <row r="334" spans="4:4" x14ac:dyDescent="0.3">
      <c r="D334" s="44"/>
    </row>
    <row r="335" spans="4:4" x14ac:dyDescent="0.3">
      <c r="D335" s="44"/>
    </row>
    <row r="336" spans="4:4" x14ac:dyDescent="0.3">
      <c r="D336" s="44"/>
    </row>
    <row r="337" spans="4:4" x14ac:dyDescent="0.3">
      <c r="D337" s="44"/>
    </row>
    <row r="338" spans="4:4" x14ac:dyDescent="0.3">
      <c r="D338" s="44"/>
    </row>
    <row r="339" spans="4:4" x14ac:dyDescent="0.3">
      <c r="D339" s="44"/>
    </row>
    <row r="340" spans="4:4" x14ac:dyDescent="0.3">
      <c r="D340" s="44"/>
    </row>
    <row r="341" spans="4:4" x14ac:dyDescent="0.3">
      <c r="D341" s="44"/>
    </row>
    <row r="342" spans="4:4" x14ac:dyDescent="0.3">
      <c r="D342" s="44"/>
    </row>
    <row r="343" spans="4:4" x14ac:dyDescent="0.3">
      <c r="D343" s="44"/>
    </row>
    <row r="344" spans="4:4" x14ac:dyDescent="0.3">
      <c r="D344" s="44"/>
    </row>
    <row r="345" spans="4:4" x14ac:dyDescent="0.3">
      <c r="D345" s="44"/>
    </row>
    <row r="346" spans="4:4" x14ac:dyDescent="0.3">
      <c r="D346" s="44"/>
    </row>
    <row r="347" spans="4:4" x14ac:dyDescent="0.3">
      <c r="D347" s="44"/>
    </row>
    <row r="348" spans="4:4" x14ac:dyDescent="0.3">
      <c r="D348" s="44"/>
    </row>
    <row r="349" spans="4:4" x14ac:dyDescent="0.3">
      <c r="D349" s="44"/>
    </row>
    <row r="350" spans="4:4" x14ac:dyDescent="0.3">
      <c r="D350" s="44"/>
    </row>
    <row r="351" spans="4:4" x14ac:dyDescent="0.3">
      <c r="D351" s="44"/>
    </row>
    <row r="352" spans="4:4" x14ac:dyDescent="0.3">
      <c r="D352" s="44"/>
    </row>
    <row r="353" spans="4:4" x14ac:dyDescent="0.3">
      <c r="D353" s="44"/>
    </row>
    <row r="354" spans="4:4" x14ac:dyDescent="0.3">
      <c r="D354" s="44"/>
    </row>
    <row r="355" spans="4:4" x14ac:dyDescent="0.3">
      <c r="D355" s="44"/>
    </row>
    <row r="356" spans="4:4" x14ac:dyDescent="0.3">
      <c r="D356" s="44"/>
    </row>
    <row r="357" spans="4:4" x14ac:dyDescent="0.3">
      <c r="D357" s="44"/>
    </row>
    <row r="358" spans="4:4" x14ac:dyDescent="0.3">
      <c r="D358" s="44"/>
    </row>
    <row r="359" spans="4:4" x14ac:dyDescent="0.3">
      <c r="D359" s="44"/>
    </row>
    <row r="360" spans="4:4" x14ac:dyDescent="0.3">
      <c r="D360" s="44"/>
    </row>
    <row r="361" spans="4:4" x14ac:dyDescent="0.3">
      <c r="D361" s="44"/>
    </row>
    <row r="362" spans="4:4" x14ac:dyDescent="0.3">
      <c r="D362" s="44"/>
    </row>
    <row r="363" spans="4:4" x14ac:dyDescent="0.3">
      <c r="D363" s="44"/>
    </row>
    <row r="364" spans="4:4" x14ac:dyDescent="0.3">
      <c r="D364" s="44"/>
    </row>
    <row r="365" spans="4:4" x14ac:dyDescent="0.3">
      <c r="D365" s="44"/>
    </row>
    <row r="366" spans="4:4" x14ac:dyDescent="0.3">
      <c r="D366" s="44"/>
    </row>
    <row r="367" spans="4:4" x14ac:dyDescent="0.3">
      <c r="D367" s="44"/>
    </row>
    <row r="368" spans="4:4" x14ac:dyDescent="0.3">
      <c r="D368" s="44"/>
    </row>
    <row r="369" spans="4:4" x14ac:dyDescent="0.3">
      <c r="D369" s="44"/>
    </row>
    <row r="370" spans="4:4" x14ac:dyDescent="0.3">
      <c r="D370" s="44"/>
    </row>
    <row r="371" spans="4:4" x14ac:dyDescent="0.3">
      <c r="D371" s="44"/>
    </row>
    <row r="372" spans="4:4" x14ac:dyDescent="0.3">
      <c r="D372" s="44"/>
    </row>
    <row r="373" spans="4:4" x14ac:dyDescent="0.3">
      <c r="D373" s="44"/>
    </row>
    <row r="374" spans="4:4" x14ac:dyDescent="0.3">
      <c r="D374" s="44"/>
    </row>
    <row r="375" spans="4:4" x14ac:dyDescent="0.3">
      <c r="D375" s="44"/>
    </row>
    <row r="376" spans="4:4" x14ac:dyDescent="0.3">
      <c r="D376" s="44"/>
    </row>
    <row r="377" spans="4:4" x14ac:dyDescent="0.3">
      <c r="D377" s="44"/>
    </row>
    <row r="378" spans="4:4" x14ac:dyDescent="0.3">
      <c r="D378" s="44"/>
    </row>
    <row r="379" spans="4:4" x14ac:dyDescent="0.3">
      <c r="D379" s="44"/>
    </row>
    <row r="380" spans="4:4" x14ac:dyDescent="0.3">
      <c r="D380" s="44"/>
    </row>
    <row r="381" spans="4:4" x14ac:dyDescent="0.3">
      <c r="D381" s="44"/>
    </row>
    <row r="382" spans="4:4" x14ac:dyDescent="0.3">
      <c r="D382" s="44"/>
    </row>
    <row r="383" spans="4:4" x14ac:dyDescent="0.3">
      <c r="D383" s="44"/>
    </row>
    <row r="384" spans="4:4" x14ac:dyDescent="0.3">
      <c r="D384" s="44"/>
    </row>
    <row r="385" spans="4:4" x14ac:dyDescent="0.3">
      <c r="D385" s="44"/>
    </row>
    <row r="386" spans="4:4" x14ac:dyDescent="0.3">
      <c r="D386" s="44"/>
    </row>
    <row r="387" spans="4:4" x14ac:dyDescent="0.3">
      <c r="D387" s="44"/>
    </row>
    <row r="388" spans="4:4" x14ac:dyDescent="0.3">
      <c r="D388" s="44"/>
    </row>
    <row r="389" spans="4:4" x14ac:dyDescent="0.3">
      <c r="D389" s="44"/>
    </row>
    <row r="390" spans="4:4" x14ac:dyDescent="0.3">
      <c r="D390" s="44"/>
    </row>
    <row r="391" spans="4:4" x14ac:dyDescent="0.3">
      <c r="D391" s="44"/>
    </row>
    <row r="392" spans="4:4" x14ac:dyDescent="0.3">
      <c r="D392" s="44"/>
    </row>
    <row r="393" spans="4:4" x14ac:dyDescent="0.3">
      <c r="D393" s="44"/>
    </row>
    <row r="394" spans="4:4" x14ac:dyDescent="0.3">
      <c r="D394" s="44"/>
    </row>
    <row r="395" spans="4:4" x14ac:dyDescent="0.3">
      <c r="D395" s="44"/>
    </row>
    <row r="396" spans="4:4" x14ac:dyDescent="0.3">
      <c r="D396" s="44"/>
    </row>
    <row r="397" spans="4:4" x14ac:dyDescent="0.3">
      <c r="D397" s="44"/>
    </row>
    <row r="398" spans="4:4" x14ac:dyDescent="0.3">
      <c r="D398" s="44"/>
    </row>
    <row r="399" spans="4:4" x14ac:dyDescent="0.3">
      <c r="D399" s="44"/>
    </row>
    <row r="400" spans="4:4" x14ac:dyDescent="0.3">
      <c r="D400" s="44"/>
    </row>
    <row r="401" spans="4:4" x14ac:dyDescent="0.3">
      <c r="D401" s="44"/>
    </row>
    <row r="402" spans="4:4" x14ac:dyDescent="0.3">
      <c r="D402" s="44"/>
    </row>
    <row r="403" spans="4:4" x14ac:dyDescent="0.3">
      <c r="D403" s="44"/>
    </row>
    <row r="404" spans="4:4" x14ac:dyDescent="0.3">
      <c r="D404" s="44"/>
    </row>
    <row r="405" spans="4:4" x14ac:dyDescent="0.3">
      <c r="D405" s="44"/>
    </row>
    <row r="406" spans="4:4" x14ac:dyDescent="0.3">
      <c r="D406" s="44"/>
    </row>
    <row r="407" spans="4:4" x14ac:dyDescent="0.3">
      <c r="D407" s="44"/>
    </row>
    <row r="408" spans="4:4" x14ac:dyDescent="0.3">
      <c r="D408" s="44"/>
    </row>
    <row r="409" spans="4:4" x14ac:dyDescent="0.3">
      <c r="D409" s="44"/>
    </row>
    <row r="410" spans="4:4" x14ac:dyDescent="0.3">
      <c r="D410" s="44"/>
    </row>
    <row r="411" spans="4:4" x14ac:dyDescent="0.3">
      <c r="D411" s="44"/>
    </row>
    <row r="412" spans="4:4" x14ac:dyDescent="0.3">
      <c r="D412" s="44"/>
    </row>
    <row r="413" spans="4:4" x14ac:dyDescent="0.3">
      <c r="D413" s="44"/>
    </row>
    <row r="414" spans="4:4" x14ac:dyDescent="0.3">
      <c r="D414" s="44"/>
    </row>
    <row r="415" spans="4:4" x14ac:dyDescent="0.3">
      <c r="D415" s="44"/>
    </row>
    <row r="416" spans="4:4" x14ac:dyDescent="0.3">
      <c r="D416" s="44"/>
    </row>
    <row r="417" spans="4:4" x14ac:dyDescent="0.3">
      <c r="D417" s="44"/>
    </row>
    <row r="418" spans="4:4" x14ac:dyDescent="0.3">
      <c r="D418" s="44"/>
    </row>
    <row r="419" spans="4:4" x14ac:dyDescent="0.3">
      <c r="D419" s="44"/>
    </row>
    <row r="420" spans="4:4" x14ac:dyDescent="0.3">
      <c r="D420" s="44"/>
    </row>
    <row r="421" spans="4:4" x14ac:dyDescent="0.3">
      <c r="D421" s="44"/>
    </row>
    <row r="422" spans="4:4" x14ac:dyDescent="0.3">
      <c r="D422" s="44"/>
    </row>
    <row r="423" spans="4:4" x14ac:dyDescent="0.3">
      <c r="D423" s="44"/>
    </row>
    <row r="424" spans="4:4" x14ac:dyDescent="0.3">
      <c r="D424" s="44"/>
    </row>
    <row r="425" spans="4:4" x14ac:dyDescent="0.3">
      <c r="D425" s="44"/>
    </row>
    <row r="426" spans="4:4" x14ac:dyDescent="0.3">
      <c r="D426" s="44"/>
    </row>
    <row r="427" spans="4:4" x14ac:dyDescent="0.3">
      <c r="D427" s="44"/>
    </row>
    <row r="428" spans="4:4" x14ac:dyDescent="0.3">
      <c r="D428" s="44"/>
    </row>
    <row r="429" spans="4:4" x14ac:dyDescent="0.3">
      <c r="D429" s="44"/>
    </row>
    <row r="430" spans="4:4" x14ac:dyDescent="0.3">
      <c r="D430" s="44"/>
    </row>
    <row r="431" spans="4:4" x14ac:dyDescent="0.3">
      <c r="D431" s="44"/>
    </row>
    <row r="432" spans="4:4" x14ac:dyDescent="0.3">
      <c r="D432" s="44"/>
    </row>
    <row r="433" spans="4:4" x14ac:dyDescent="0.3">
      <c r="D433" s="44"/>
    </row>
    <row r="434" spans="4:4" x14ac:dyDescent="0.3">
      <c r="D434" s="44"/>
    </row>
    <row r="435" spans="4:4" x14ac:dyDescent="0.3">
      <c r="D435" s="44"/>
    </row>
    <row r="436" spans="4:4" x14ac:dyDescent="0.3">
      <c r="D436" s="44"/>
    </row>
    <row r="437" spans="4:4" x14ac:dyDescent="0.3">
      <c r="D437" s="44"/>
    </row>
    <row r="438" spans="4:4" x14ac:dyDescent="0.3">
      <c r="D438" s="44"/>
    </row>
    <row r="439" spans="4:4" x14ac:dyDescent="0.3">
      <c r="D439" s="44"/>
    </row>
    <row r="440" spans="4:4" x14ac:dyDescent="0.3">
      <c r="D440" s="44"/>
    </row>
    <row r="441" spans="4:4" x14ac:dyDescent="0.3">
      <c r="D441" s="44"/>
    </row>
    <row r="442" spans="4:4" x14ac:dyDescent="0.3">
      <c r="D442" s="44"/>
    </row>
    <row r="443" spans="4:4" x14ac:dyDescent="0.3">
      <c r="D443" s="44"/>
    </row>
    <row r="444" spans="4:4" x14ac:dyDescent="0.3">
      <c r="D444" s="44"/>
    </row>
    <row r="445" spans="4:4" x14ac:dyDescent="0.3">
      <c r="D445" s="44"/>
    </row>
    <row r="446" spans="4:4" x14ac:dyDescent="0.3">
      <c r="D446" s="44"/>
    </row>
    <row r="447" spans="4:4" x14ac:dyDescent="0.3">
      <c r="D447" s="44"/>
    </row>
    <row r="448" spans="4:4" x14ac:dyDescent="0.3">
      <c r="D448" s="44"/>
    </row>
    <row r="449" spans="4:4" x14ac:dyDescent="0.3">
      <c r="D449" s="44"/>
    </row>
    <row r="450" spans="4:4" x14ac:dyDescent="0.3">
      <c r="D450" s="44"/>
    </row>
    <row r="451" spans="4:4" x14ac:dyDescent="0.3">
      <c r="D451" s="44"/>
    </row>
    <row r="452" spans="4:4" x14ac:dyDescent="0.3">
      <c r="D452" s="44"/>
    </row>
    <row r="453" spans="4:4" x14ac:dyDescent="0.3">
      <c r="D453" s="44"/>
    </row>
    <row r="454" spans="4:4" x14ac:dyDescent="0.3">
      <c r="D454" s="44"/>
    </row>
    <row r="455" spans="4:4" x14ac:dyDescent="0.3">
      <c r="D455" s="44"/>
    </row>
    <row r="456" spans="4:4" x14ac:dyDescent="0.3">
      <c r="D456" s="44"/>
    </row>
    <row r="457" spans="4:4" x14ac:dyDescent="0.3">
      <c r="D457" s="44"/>
    </row>
    <row r="458" spans="4:4" x14ac:dyDescent="0.3">
      <c r="D458" s="44"/>
    </row>
    <row r="459" spans="4:4" x14ac:dyDescent="0.3">
      <c r="D459" s="44"/>
    </row>
    <row r="460" spans="4:4" x14ac:dyDescent="0.3">
      <c r="D460" s="44"/>
    </row>
    <row r="461" spans="4:4" x14ac:dyDescent="0.3">
      <c r="D461" s="44"/>
    </row>
    <row r="462" spans="4:4" x14ac:dyDescent="0.3">
      <c r="D462" s="44"/>
    </row>
    <row r="463" spans="4:4" x14ac:dyDescent="0.3">
      <c r="D463" s="44"/>
    </row>
    <row r="464" spans="4:4" x14ac:dyDescent="0.3">
      <c r="D464" s="44"/>
    </row>
    <row r="465" spans="4:4" x14ac:dyDescent="0.3">
      <c r="D465" s="44"/>
    </row>
    <row r="466" spans="4:4" x14ac:dyDescent="0.3">
      <c r="D466" s="44"/>
    </row>
    <row r="467" spans="4:4" x14ac:dyDescent="0.3">
      <c r="D467" s="44"/>
    </row>
    <row r="468" spans="4:4" x14ac:dyDescent="0.3">
      <c r="D468" s="44"/>
    </row>
    <row r="469" spans="4:4" x14ac:dyDescent="0.3">
      <c r="D469" s="44"/>
    </row>
    <row r="470" spans="4:4" x14ac:dyDescent="0.3">
      <c r="D470" s="44"/>
    </row>
    <row r="471" spans="4:4" x14ac:dyDescent="0.3">
      <c r="D471" s="44"/>
    </row>
    <row r="472" spans="4:4" x14ac:dyDescent="0.3">
      <c r="D472" s="44"/>
    </row>
    <row r="473" spans="4:4" x14ac:dyDescent="0.3">
      <c r="D473" s="44"/>
    </row>
    <row r="474" spans="4:4" x14ac:dyDescent="0.3">
      <c r="D474" s="44"/>
    </row>
    <row r="475" spans="4:4" x14ac:dyDescent="0.3">
      <c r="D475" s="44"/>
    </row>
    <row r="476" spans="4:4" x14ac:dyDescent="0.3">
      <c r="D476" s="44"/>
    </row>
    <row r="477" spans="4:4" x14ac:dyDescent="0.3">
      <c r="D477" s="44"/>
    </row>
    <row r="478" spans="4:4" x14ac:dyDescent="0.3">
      <c r="D478" s="44"/>
    </row>
    <row r="479" spans="4:4" x14ac:dyDescent="0.3">
      <c r="D479" s="44"/>
    </row>
    <row r="480" spans="4:4" x14ac:dyDescent="0.3">
      <c r="D480" s="44"/>
    </row>
    <row r="481" spans="4:4" x14ac:dyDescent="0.3">
      <c r="D481" s="44"/>
    </row>
    <row r="482" spans="4:4" x14ac:dyDescent="0.3">
      <c r="D482" s="44"/>
    </row>
    <row r="483" spans="4:4" x14ac:dyDescent="0.3">
      <c r="D483" s="44"/>
    </row>
    <row r="484" spans="4:4" x14ac:dyDescent="0.3">
      <c r="D484" s="44"/>
    </row>
    <row r="485" spans="4:4" x14ac:dyDescent="0.3">
      <c r="D485" s="44"/>
    </row>
    <row r="486" spans="4:4" x14ac:dyDescent="0.3">
      <c r="D486" s="44"/>
    </row>
    <row r="487" spans="4:4" x14ac:dyDescent="0.3">
      <c r="D487" s="44"/>
    </row>
    <row r="488" spans="4:4" x14ac:dyDescent="0.3">
      <c r="D488" s="44"/>
    </row>
    <row r="489" spans="4:4" x14ac:dyDescent="0.3">
      <c r="D489" s="44"/>
    </row>
    <row r="490" spans="4:4" x14ac:dyDescent="0.3">
      <c r="D490" s="44"/>
    </row>
    <row r="491" spans="4:4" x14ac:dyDescent="0.3">
      <c r="D491" s="44"/>
    </row>
    <row r="492" spans="4:4" x14ac:dyDescent="0.3">
      <c r="D492" s="44"/>
    </row>
    <row r="493" spans="4:4" x14ac:dyDescent="0.3">
      <c r="D493" s="44"/>
    </row>
    <row r="494" spans="4:4" x14ac:dyDescent="0.3">
      <c r="D494" s="44"/>
    </row>
    <row r="495" spans="4:4" x14ac:dyDescent="0.3">
      <c r="D495" s="44"/>
    </row>
    <row r="496" spans="4:4" x14ac:dyDescent="0.3">
      <c r="D496" s="44"/>
    </row>
    <row r="497" spans="4:4" x14ac:dyDescent="0.3">
      <c r="D497" s="44"/>
    </row>
    <row r="498" spans="4:4" x14ac:dyDescent="0.3">
      <c r="D498" s="44"/>
    </row>
    <row r="499" spans="4:4" x14ac:dyDescent="0.3">
      <c r="D499" s="44"/>
    </row>
    <row r="500" spans="4:4" x14ac:dyDescent="0.3">
      <c r="D500" s="44"/>
    </row>
    <row r="501" spans="4:4" x14ac:dyDescent="0.3">
      <c r="D501" s="44"/>
    </row>
    <row r="502" spans="4:4" x14ac:dyDescent="0.3">
      <c r="D502" s="44"/>
    </row>
    <row r="503" spans="4:4" x14ac:dyDescent="0.3">
      <c r="D503" s="44"/>
    </row>
    <row r="504" spans="4:4" x14ac:dyDescent="0.3">
      <c r="D504" s="44"/>
    </row>
    <row r="505" spans="4:4" x14ac:dyDescent="0.3">
      <c r="D505" s="44"/>
    </row>
    <row r="506" spans="4:4" x14ac:dyDescent="0.3">
      <c r="D506" s="44"/>
    </row>
    <row r="507" spans="4:4" x14ac:dyDescent="0.3">
      <c r="D507" s="44"/>
    </row>
    <row r="508" spans="4:4" x14ac:dyDescent="0.3">
      <c r="D508" s="44"/>
    </row>
    <row r="509" spans="4:4" x14ac:dyDescent="0.3">
      <c r="D509" s="44"/>
    </row>
    <row r="510" spans="4:4" x14ac:dyDescent="0.3">
      <c r="D510" s="44"/>
    </row>
    <row r="511" spans="4:4" x14ac:dyDescent="0.3">
      <c r="D511" s="44"/>
    </row>
    <row r="512" spans="4:4" x14ac:dyDescent="0.3">
      <c r="D512" s="44"/>
    </row>
    <row r="513" spans="4:4" x14ac:dyDescent="0.3">
      <c r="D513" s="44"/>
    </row>
    <row r="514" spans="4:4" x14ac:dyDescent="0.3">
      <c r="D514" s="44"/>
    </row>
    <row r="515" spans="4:4" x14ac:dyDescent="0.3">
      <c r="D515" s="44"/>
    </row>
    <row r="516" spans="4:4" x14ac:dyDescent="0.3">
      <c r="D516" s="44"/>
    </row>
    <row r="517" spans="4:4" x14ac:dyDescent="0.3">
      <c r="D517" s="44"/>
    </row>
    <row r="518" spans="4:4" x14ac:dyDescent="0.3">
      <c r="D518" s="44"/>
    </row>
    <row r="519" spans="4:4" x14ac:dyDescent="0.3">
      <c r="D519" s="44"/>
    </row>
    <row r="520" spans="4:4" x14ac:dyDescent="0.3">
      <c r="D520" s="44"/>
    </row>
    <row r="521" spans="4:4" x14ac:dyDescent="0.3">
      <c r="D521" s="44"/>
    </row>
    <row r="522" spans="4:4" x14ac:dyDescent="0.3">
      <c r="D522" s="44"/>
    </row>
    <row r="523" spans="4:4" x14ac:dyDescent="0.3">
      <c r="D523" s="44"/>
    </row>
    <row r="524" spans="4:4" x14ac:dyDescent="0.3">
      <c r="D524" s="44"/>
    </row>
    <row r="525" spans="4:4" x14ac:dyDescent="0.3">
      <c r="D525" s="44"/>
    </row>
    <row r="526" spans="4:4" x14ac:dyDescent="0.3">
      <c r="D526" s="44"/>
    </row>
    <row r="527" spans="4:4" x14ac:dyDescent="0.3">
      <c r="D527" s="44"/>
    </row>
    <row r="528" spans="4:4" x14ac:dyDescent="0.3">
      <c r="D528" s="44"/>
    </row>
    <row r="529" spans="4:4" x14ac:dyDescent="0.3">
      <c r="D529" s="44"/>
    </row>
    <row r="530" spans="4:4" x14ac:dyDescent="0.3">
      <c r="D530" s="44"/>
    </row>
    <row r="531" spans="4:4" x14ac:dyDescent="0.3">
      <c r="D531" s="44"/>
    </row>
    <row r="532" spans="4:4" x14ac:dyDescent="0.3">
      <c r="D532" s="44"/>
    </row>
    <row r="533" spans="4:4" x14ac:dyDescent="0.3">
      <c r="D533" s="44"/>
    </row>
    <row r="534" spans="4:4" x14ac:dyDescent="0.3">
      <c r="D534" s="44"/>
    </row>
    <row r="535" spans="4:4" x14ac:dyDescent="0.3">
      <c r="D535" s="44"/>
    </row>
    <row r="536" spans="4:4" x14ac:dyDescent="0.3">
      <c r="D536" s="44"/>
    </row>
    <row r="537" spans="4:4" x14ac:dyDescent="0.3">
      <c r="D537" s="44"/>
    </row>
    <row r="538" spans="4:4" x14ac:dyDescent="0.3">
      <c r="D538" s="44"/>
    </row>
    <row r="539" spans="4:4" x14ac:dyDescent="0.3">
      <c r="D539" s="44"/>
    </row>
    <row r="540" spans="4:4" x14ac:dyDescent="0.3">
      <c r="D540" s="44"/>
    </row>
    <row r="541" spans="4:4" x14ac:dyDescent="0.3">
      <c r="D541" s="44"/>
    </row>
    <row r="542" spans="4:4" x14ac:dyDescent="0.3">
      <c r="D542" s="44"/>
    </row>
    <row r="543" spans="4:4" x14ac:dyDescent="0.3">
      <c r="D543" s="44"/>
    </row>
    <row r="544" spans="4:4" x14ac:dyDescent="0.3">
      <c r="D544" s="44"/>
    </row>
    <row r="545" spans="4:4" x14ac:dyDescent="0.3">
      <c r="D545" s="44"/>
    </row>
    <row r="546" spans="4:4" x14ac:dyDescent="0.3">
      <c r="D546" s="44"/>
    </row>
    <row r="547" spans="4:4" x14ac:dyDescent="0.3">
      <c r="D547" s="44"/>
    </row>
    <row r="548" spans="4:4" x14ac:dyDescent="0.3">
      <c r="D548" s="44"/>
    </row>
    <row r="549" spans="4:4" x14ac:dyDescent="0.3">
      <c r="D549" s="44"/>
    </row>
    <row r="550" spans="4:4" x14ac:dyDescent="0.3">
      <c r="D550" s="44"/>
    </row>
    <row r="551" spans="4:4" x14ac:dyDescent="0.3">
      <c r="D551" s="44"/>
    </row>
    <row r="552" spans="4:4" x14ac:dyDescent="0.3">
      <c r="D552" s="44"/>
    </row>
    <row r="553" spans="4:4" x14ac:dyDescent="0.3">
      <c r="D553" s="44"/>
    </row>
    <row r="554" spans="4:4" x14ac:dyDescent="0.3">
      <c r="D554" s="44"/>
    </row>
    <row r="555" spans="4:4" x14ac:dyDescent="0.3">
      <c r="D555" s="44"/>
    </row>
    <row r="556" spans="4:4" x14ac:dyDescent="0.3">
      <c r="D556" s="44"/>
    </row>
  </sheetData>
  <sheetProtection formatCells="0" formatColumns="0" formatRows="0"/>
  <conditionalFormatting sqref="G7">
    <cfRule type="containsText" dxfId="9" priority="79" stopIfTrue="1" operator="containsText" text="Included in error count">
      <formula>NOT(ISERROR(SEARCH("Included in error count",G7)))</formula>
    </cfRule>
    <cfRule type="cellIs" dxfId="8" priority="80" stopIfTrue="1" operator="equal">
      <formula>1</formula>
    </cfRule>
  </conditionalFormatting>
  <conditionalFormatting sqref="G20">
    <cfRule type="cellIs" dxfId="7" priority="8" stopIfTrue="1" operator="notEqual">
      <formula>0</formula>
    </cfRule>
  </conditionalFormatting>
  <conditionalFormatting sqref="G31">
    <cfRule type="cellIs" dxfId="6" priority="7" stopIfTrue="1" operator="notEqual">
      <formula>0</formula>
    </cfRule>
  </conditionalFormatting>
  <conditionalFormatting sqref="G32">
    <cfRule type="cellIs" dxfId="5" priority="6" stopIfTrue="1" operator="notEqual">
      <formula>0</formula>
    </cfRule>
  </conditionalFormatting>
  <conditionalFormatting sqref="G38">
    <cfRule type="containsText" dxfId="4" priority="4" stopIfTrue="1" operator="containsText" text="Included in error count">
      <formula>NOT(ISERROR(SEARCH("Included in error count",G38)))</formula>
    </cfRule>
    <cfRule type="cellIs" dxfId="3" priority="5" stopIfTrue="1" operator="equal">
      <formula>1</formula>
    </cfRule>
  </conditionalFormatting>
  <conditionalFormatting sqref="G46">
    <cfRule type="cellIs" dxfId="2" priority="3" stopIfTrue="1" operator="notEqual">
      <formula>0</formula>
    </cfRule>
  </conditionalFormatting>
  <conditionalFormatting sqref="G53:G57">
    <cfRule type="cellIs" dxfId="1" priority="2" stopIfTrue="1" operator="notEqual">
      <formula>0</formula>
    </cfRule>
  </conditionalFormatting>
  <conditionalFormatting sqref="G58:G60">
    <cfRule type="cellIs" dxfId="0" priority="1" stopIfTrue="1" operator="notEqual">
      <formula>0</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7B8C-DAC6-4495-B0FE-83595AC69BAA}">
  <dimension ref="A1:I7"/>
  <sheetViews>
    <sheetView showGridLines="0" zoomScale="70" zoomScaleNormal="70" workbookViewId="0">
      <selection activeCell="A8" sqref="A8"/>
    </sheetView>
  </sheetViews>
  <sheetFormatPr defaultColWidth="9.109375" defaultRowHeight="14.4" x14ac:dyDescent="0.3"/>
  <cols>
    <col min="1" max="1" width="44.5546875" style="350" customWidth="1"/>
    <col min="2" max="2" width="17.109375" style="350" customWidth="1"/>
    <col min="3" max="3" width="19" style="350" customWidth="1"/>
    <col min="4" max="4" width="19.109375" style="350" customWidth="1"/>
    <col min="5" max="5" width="15.109375" style="350" customWidth="1"/>
    <col min="6" max="6" width="12.88671875" style="350" customWidth="1"/>
    <col min="7" max="7" width="43.88671875" style="448" hidden="1" customWidth="1"/>
    <col min="8" max="8" width="77.5546875" style="350" customWidth="1"/>
    <col min="9" max="9" width="70.44140625" style="351" customWidth="1"/>
    <col min="10" max="16384" width="9.109375" style="350"/>
  </cols>
  <sheetData>
    <row r="1" spans="1:9" s="351" customFormat="1" x14ac:dyDescent="0.3">
      <c r="A1" s="352"/>
      <c r="B1" s="352"/>
      <c r="C1" s="352"/>
      <c r="D1" s="352"/>
      <c r="E1" s="352"/>
      <c r="F1" s="352"/>
      <c r="G1" s="447"/>
      <c r="H1" s="352"/>
      <c r="I1" s="353"/>
    </row>
    <row r="7" spans="1:9" s="351" customFormat="1" ht="147" customHeight="1" x14ac:dyDescent="0.85">
      <c r="A7" s="567" t="s">
        <v>1428</v>
      </c>
      <c r="B7" s="568"/>
      <c r="C7" s="568"/>
      <c r="D7" s="568"/>
      <c r="E7" s="568"/>
      <c r="F7" s="568"/>
      <c r="G7" s="568"/>
      <c r="H7" s="568"/>
      <c r="I7" s="569"/>
    </row>
  </sheetData>
  <mergeCells count="1">
    <mergeCell ref="A7:I7"/>
  </mergeCells>
  <pageMargins left="0.25" right="0.25" top="0.05" bottom="0.05" header="0.3" footer="0.3"/>
  <pageSetup scale="4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dimension ref="A1:DO363"/>
  <sheetViews>
    <sheetView workbookViewId="0">
      <pane xSplit="3" topLeftCell="D1" activePane="topRight" state="frozen"/>
      <selection pane="topRight" activeCell="C1" sqref="C1"/>
    </sheetView>
  </sheetViews>
  <sheetFormatPr defaultRowHeight="14.4" x14ac:dyDescent="0.3"/>
  <cols>
    <col min="1" max="1" width="13.109375" style="93" customWidth="1"/>
    <col min="2" max="2" width="52.109375" style="117" customWidth="1"/>
    <col min="3" max="3" width="22.5546875" style="117" customWidth="1"/>
    <col min="4" max="94" width="20.6640625" style="117" customWidth="1"/>
    <col min="95" max="95" width="8.88671875" style="117"/>
    <col min="96" max="117" width="20.77734375" style="117" customWidth="1"/>
    <col min="118" max="16384" width="8.88671875" style="117"/>
  </cols>
  <sheetData>
    <row r="1" spans="1:60" ht="42" customHeight="1" x14ac:dyDescent="0.3">
      <c r="A1" s="426" t="s">
        <v>1432</v>
      </c>
      <c r="B1" s="427" t="s">
        <v>1433</v>
      </c>
      <c r="C1" s="427" t="s">
        <v>129</v>
      </c>
      <c r="D1" s="505" t="s">
        <v>578</v>
      </c>
      <c r="E1" s="505" t="s">
        <v>579</v>
      </c>
      <c r="F1" s="505" t="s">
        <v>580</v>
      </c>
      <c r="G1" s="505" t="s">
        <v>581</v>
      </c>
      <c r="H1" s="505" t="s">
        <v>582</v>
      </c>
      <c r="I1" s="505" t="s">
        <v>583</v>
      </c>
      <c r="J1" s="505" t="s">
        <v>584</v>
      </c>
      <c r="K1" s="505" t="s">
        <v>585</v>
      </c>
      <c r="L1" s="505" t="s">
        <v>586</v>
      </c>
      <c r="M1" s="505" t="s">
        <v>587</v>
      </c>
      <c r="N1" s="505" t="s">
        <v>588</v>
      </c>
      <c r="O1" s="505" t="s">
        <v>589</v>
      </c>
      <c r="P1" s="505" t="s">
        <v>590</v>
      </c>
      <c r="Q1" s="505" t="s">
        <v>591</v>
      </c>
      <c r="R1" s="505" t="s">
        <v>592</v>
      </c>
      <c r="S1" s="505" t="s">
        <v>593</v>
      </c>
      <c r="T1" s="505" t="s">
        <v>594</v>
      </c>
      <c r="U1" s="505" t="s">
        <v>595</v>
      </c>
      <c r="V1" s="505" t="s">
        <v>596</v>
      </c>
      <c r="W1" s="505" t="s">
        <v>597</v>
      </c>
      <c r="X1" s="505" t="s">
        <v>598</v>
      </c>
      <c r="Y1" s="505" t="s">
        <v>599</v>
      </c>
      <c r="Z1" s="505" t="s">
        <v>600</v>
      </c>
      <c r="AA1" s="505" t="s">
        <v>601</v>
      </c>
      <c r="AB1" s="505" t="s">
        <v>602</v>
      </c>
      <c r="AC1" s="505" t="s">
        <v>603</v>
      </c>
      <c r="AD1" s="505" t="s">
        <v>604</v>
      </c>
      <c r="AE1" s="505" t="s">
        <v>605</v>
      </c>
      <c r="AF1" s="505" t="s">
        <v>606</v>
      </c>
      <c r="AG1" s="505" t="s">
        <v>607</v>
      </c>
      <c r="AH1" s="505" t="s">
        <v>608</v>
      </c>
      <c r="AI1" s="505" t="s">
        <v>609</v>
      </c>
      <c r="AJ1" s="505" t="s">
        <v>610</v>
      </c>
      <c r="AK1" s="505" t="s">
        <v>611</v>
      </c>
      <c r="AL1" s="505" t="s">
        <v>612</v>
      </c>
      <c r="AM1" s="505" t="s">
        <v>613</v>
      </c>
      <c r="AN1" s="505" t="s">
        <v>614</v>
      </c>
      <c r="AO1" s="505" t="s">
        <v>615</v>
      </c>
      <c r="AP1" s="505" t="s">
        <v>616</v>
      </c>
      <c r="AQ1" s="505" t="s">
        <v>617</v>
      </c>
      <c r="AR1" s="505" t="s">
        <v>618</v>
      </c>
      <c r="AS1" s="505" t="s">
        <v>619</v>
      </c>
      <c r="AT1" s="505" t="s">
        <v>620</v>
      </c>
      <c r="AU1" s="505" t="s">
        <v>621</v>
      </c>
      <c r="AV1" s="505" t="s">
        <v>622</v>
      </c>
      <c r="AW1" s="505" t="s">
        <v>623</v>
      </c>
      <c r="AX1" s="505" t="s">
        <v>624</v>
      </c>
      <c r="AY1" s="505" t="s">
        <v>625</v>
      </c>
      <c r="AZ1" s="505" t="s">
        <v>626</v>
      </c>
      <c r="BA1" s="505" t="s">
        <v>627</v>
      </c>
      <c r="BB1" s="505" t="s">
        <v>628</v>
      </c>
      <c r="BC1" s="505" t="s">
        <v>629</v>
      </c>
      <c r="BD1" s="505" t="s">
        <v>630</v>
      </c>
      <c r="BE1" s="505" t="s">
        <v>631</v>
      </c>
      <c r="BF1" s="505" t="s">
        <v>632</v>
      </c>
      <c r="BG1" s="505" t="s">
        <v>633</v>
      </c>
      <c r="BH1" s="505" t="s">
        <v>634</v>
      </c>
    </row>
    <row r="2" spans="1:60" ht="43.2" x14ac:dyDescent="0.3">
      <c r="A2" s="428" t="s">
        <v>276</v>
      </c>
      <c r="B2" s="427" t="s">
        <v>10</v>
      </c>
      <c r="C2" s="427" t="s">
        <v>2</v>
      </c>
      <c r="D2" s="506">
        <v>52821</v>
      </c>
      <c r="E2" s="506">
        <v>52823</v>
      </c>
      <c r="F2" s="506">
        <v>52824</v>
      </c>
      <c r="G2" s="506">
        <v>52825</v>
      </c>
      <c r="H2" s="506">
        <v>52826</v>
      </c>
      <c r="I2" s="506">
        <v>52827</v>
      </c>
      <c r="J2" s="506">
        <v>52828</v>
      </c>
      <c r="K2" s="506">
        <v>52829</v>
      </c>
      <c r="L2" s="506">
        <v>52830</v>
      </c>
      <c r="M2" s="506">
        <v>52831</v>
      </c>
      <c r="N2" s="506">
        <v>52832</v>
      </c>
      <c r="O2" s="506">
        <v>52833</v>
      </c>
      <c r="P2" s="506">
        <v>52834</v>
      </c>
      <c r="Q2" s="506">
        <v>52835</v>
      </c>
      <c r="R2" s="506">
        <v>52994</v>
      </c>
      <c r="S2" s="506">
        <v>52836</v>
      </c>
      <c r="T2" s="506">
        <v>52837</v>
      </c>
      <c r="U2" s="506">
        <v>52838</v>
      </c>
      <c r="V2" s="506">
        <v>524017</v>
      </c>
      <c r="W2" s="506">
        <v>52839</v>
      </c>
      <c r="X2" s="506">
        <v>52840</v>
      </c>
      <c r="Y2" s="506">
        <v>52841</v>
      </c>
      <c r="Z2" s="506">
        <v>52842</v>
      </c>
      <c r="AA2" s="506">
        <v>52843</v>
      </c>
      <c r="AB2" s="506">
        <v>52844</v>
      </c>
      <c r="AC2" s="506">
        <v>52845</v>
      </c>
      <c r="AD2" s="506">
        <v>52846</v>
      </c>
      <c r="AE2" s="506">
        <v>52847</v>
      </c>
      <c r="AF2" s="506">
        <v>52848</v>
      </c>
      <c r="AG2" s="506">
        <v>52849</v>
      </c>
      <c r="AH2" s="506">
        <v>52850</v>
      </c>
      <c r="AI2" s="506">
        <v>52851</v>
      </c>
      <c r="AJ2" s="506">
        <v>52995</v>
      </c>
      <c r="AK2" s="506">
        <v>52852</v>
      </c>
      <c r="AL2" s="506">
        <v>52853</v>
      </c>
      <c r="AM2" s="506">
        <v>52854</v>
      </c>
      <c r="AN2" s="506">
        <v>52856</v>
      </c>
      <c r="AO2" s="506">
        <v>52857</v>
      </c>
      <c r="AP2" s="506">
        <v>52858</v>
      </c>
      <c r="AQ2" s="506">
        <v>52859</v>
      </c>
      <c r="AR2" s="506">
        <v>52860</v>
      </c>
      <c r="AS2" s="506">
        <v>52861</v>
      </c>
      <c r="AT2" s="506">
        <v>52862</v>
      </c>
      <c r="AU2" s="506">
        <v>52863</v>
      </c>
      <c r="AV2" s="506">
        <v>52864</v>
      </c>
      <c r="AW2" s="506">
        <v>52865</v>
      </c>
      <c r="AX2" s="506">
        <v>52866</v>
      </c>
      <c r="AY2" s="506">
        <v>52867</v>
      </c>
      <c r="AZ2" s="506">
        <v>52868</v>
      </c>
      <c r="BA2" s="506">
        <v>52869</v>
      </c>
      <c r="BB2" s="506">
        <v>52870</v>
      </c>
      <c r="BC2" s="506">
        <v>52871</v>
      </c>
      <c r="BD2" s="506">
        <v>52872</v>
      </c>
      <c r="BE2" s="506">
        <v>52873</v>
      </c>
      <c r="BF2" s="506">
        <v>52996</v>
      </c>
      <c r="BG2" s="506">
        <v>52874</v>
      </c>
      <c r="BH2" s="506">
        <v>52875</v>
      </c>
    </row>
    <row r="3" spans="1:60" x14ac:dyDescent="0.3">
      <c r="A3" s="426">
        <v>4</v>
      </c>
      <c r="B3" s="427" t="s">
        <v>37</v>
      </c>
      <c r="C3" s="427"/>
      <c r="D3" s="505">
        <v>245096</v>
      </c>
      <c r="E3" s="505">
        <v>2299427</v>
      </c>
      <c r="F3" s="505">
        <v>430196</v>
      </c>
      <c r="G3" s="505">
        <v>89159</v>
      </c>
      <c r="H3" s="505">
        <v>87793</v>
      </c>
      <c r="I3" s="505">
        <v>419332</v>
      </c>
      <c r="J3" s="505">
        <v>413647</v>
      </c>
      <c r="K3" s="505">
        <v>484575</v>
      </c>
      <c r="L3" s="505">
        <v>239214</v>
      </c>
      <c r="M3" s="505">
        <v>73063</v>
      </c>
      <c r="N3" s="505">
        <v>637310</v>
      </c>
      <c r="O3" s="505">
        <v>5010211</v>
      </c>
      <c r="P3" s="505">
        <v>677111</v>
      </c>
      <c r="Q3" s="505">
        <v>100419</v>
      </c>
      <c r="R3" s="505">
        <v>1555595</v>
      </c>
      <c r="S3" s="505">
        <v>9959560</v>
      </c>
      <c r="T3" s="505">
        <v>304847</v>
      </c>
      <c r="U3" s="505">
        <v>1207328</v>
      </c>
      <c r="V3" s="505">
        <v>725</v>
      </c>
      <c r="W3" s="505">
        <v>1046009</v>
      </c>
      <c r="X3" s="505">
        <v>1903244</v>
      </c>
      <c r="Y3" s="505">
        <v>28012</v>
      </c>
      <c r="Z3" s="505">
        <v>246928</v>
      </c>
      <c r="AA3" s="505">
        <v>92249</v>
      </c>
      <c r="AB3" s="505">
        <v>288883</v>
      </c>
      <c r="AC3" s="505">
        <v>2074981</v>
      </c>
      <c r="AD3" s="505">
        <v>172325</v>
      </c>
      <c r="AE3" s="505">
        <v>530527</v>
      </c>
      <c r="AF3" s="505">
        <v>1503201</v>
      </c>
      <c r="AG3" s="505">
        <v>116844</v>
      </c>
      <c r="AH3" s="505">
        <v>1583372</v>
      </c>
      <c r="AI3" s="505">
        <v>1979725</v>
      </c>
      <c r="AJ3" s="505">
        <v>4351750</v>
      </c>
      <c r="AK3" s="505">
        <v>749696</v>
      </c>
      <c r="AL3" s="505">
        <v>469710</v>
      </c>
      <c r="AM3" s="505">
        <v>5269354</v>
      </c>
      <c r="AN3" s="505">
        <v>386650</v>
      </c>
      <c r="AO3" s="505">
        <v>329297</v>
      </c>
      <c r="AP3" s="505">
        <v>871298</v>
      </c>
      <c r="AQ3" s="505">
        <v>33749</v>
      </c>
      <c r="AR3" s="505">
        <v>220827</v>
      </c>
      <c r="AS3" s="505">
        <v>265281</v>
      </c>
      <c r="AT3" s="505">
        <v>23071</v>
      </c>
      <c r="AU3" s="505">
        <v>3443295</v>
      </c>
      <c r="AV3" s="505">
        <v>223674</v>
      </c>
      <c r="AW3" s="505">
        <v>24634551</v>
      </c>
      <c r="AX3" s="505">
        <v>430928</v>
      </c>
      <c r="AY3" s="505">
        <v>103247</v>
      </c>
      <c r="AZ3" s="505">
        <v>152837</v>
      </c>
      <c r="BA3" s="505">
        <v>1641452</v>
      </c>
      <c r="BB3" s="505">
        <v>145666</v>
      </c>
      <c r="BC3" s="505">
        <v>147393</v>
      </c>
      <c r="BD3" s="505">
        <v>7830039</v>
      </c>
      <c r="BE3" s="505">
        <v>1064061</v>
      </c>
      <c r="BF3" s="505">
        <v>3877219</v>
      </c>
      <c r="BG3" s="505">
        <v>256449</v>
      </c>
      <c r="BH3" s="505">
        <v>365105</v>
      </c>
    </row>
    <row r="4" spans="1:60" x14ac:dyDescent="0.3">
      <c r="A4" s="426">
        <v>5</v>
      </c>
      <c r="B4" s="427" t="s">
        <v>38</v>
      </c>
      <c r="C4" s="427"/>
      <c r="D4" s="505">
        <v>0</v>
      </c>
      <c r="E4" s="505">
        <v>0</v>
      </c>
      <c r="F4" s="505">
        <v>0</v>
      </c>
      <c r="G4" s="505">
        <v>0</v>
      </c>
      <c r="H4" s="505">
        <v>0</v>
      </c>
      <c r="I4" s="505">
        <v>0</v>
      </c>
      <c r="J4" s="505">
        <v>0</v>
      </c>
      <c r="K4" s="505">
        <v>0</v>
      </c>
      <c r="L4" s="505">
        <v>238410</v>
      </c>
      <c r="M4" s="505">
        <v>0</v>
      </c>
      <c r="N4" s="505">
        <v>0</v>
      </c>
      <c r="O4" s="505">
        <v>0</v>
      </c>
      <c r="P4" s="505">
        <v>0</v>
      </c>
      <c r="Q4" s="505">
        <v>0</v>
      </c>
      <c r="R4" s="505">
        <v>0</v>
      </c>
      <c r="S4" s="505">
        <v>0</v>
      </c>
      <c r="T4" s="505">
        <v>0</v>
      </c>
      <c r="U4" s="505">
        <v>0</v>
      </c>
      <c r="V4" s="505">
        <v>0</v>
      </c>
      <c r="W4" s="505">
        <v>0</v>
      </c>
      <c r="X4" s="505">
        <v>0</v>
      </c>
      <c r="Y4" s="505">
        <v>0</v>
      </c>
      <c r="Z4" s="505">
        <v>1532</v>
      </c>
      <c r="AA4" s="505">
        <v>0</v>
      </c>
      <c r="AB4" s="505">
        <v>0</v>
      </c>
      <c r="AC4" s="505">
        <v>0</v>
      </c>
      <c r="AD4" s="505">
        <v>0</v>
      </c>
      <c r="AE4" s="505">
        <v>0</v>
      </c>
      <c r="AF4" s="505">
        <v>0</v>
      </c>
      <c r="AG4" s="505">
        <v>0</v>
      </c>
      <c r="AH4" s="505">
        <v>0</v>
      </c>
      <c r="AI4" s="505">
        <v>0</v>
      </c>
      <c r="AJ4" s="505">
        <v>0</v>
      </c>
      <c r="AK4" s="505">
        <v>0</v>
      </c>
      <c r="AL4" s="505">
        <v>0</v>
      </c>
      <c r="AM4" s="505">
        <v>0</v>
      </c>
      <c r="AN4" s="505">
        <v>0</v>
      </c>
      <c r="AO4" s="505">
        <v>0</v>
      </c>
      <c r="AP4" s="505">
        <v>0</v>
      </c>
      <c r="AQ4" s="505">
        <v>0</v>
      </c>
      <c r="AR4" s="505">
        <v>0</v>
      </c>
      <c r="AS4" s="505">
        <v>0</v>
      </c>
      <c r="AT4" s="505">
        <v>0</v>
      </c>
      <c r="AU4" s="505">
        <v>0</v>
      </c>
      <c r="AV4" s="505">
        <v>0</v>
      </c>
      <c r="AW4" s="505">
        <v>0</v>
      </c>
      <c r="AX4" s="505">
        <v>0</v>
      </c>
      <c r="AY4" s="505">
        <v>0</v>
      </c>
      <c r="AZ4" s="505">
        <v>0</v>
      </c>
      <c r="BA4" s="505">
        <v>0</v>
      </c>
      <c r="BB4" s="505">
        <v>0</v>
      </c>
      <c r="BC4" s="505">
        <v>0</v>
      </c>
      <c r="BD4" s="505">
        <v>0</v>
      </c>
      <c r="BE4" s="505">
        <v>0</v>
      </c>
      <c r="BF4" s="505">
        <v>0</v>
      </c>
      <c r="BG4" s="505">
        <v>0</v>
      </c>
      <c r="BH4" s="505">
        <v>0</v>
      </c>
    </row>
    <row r="5" spans="1:60" x14ac:dyDescent="0.3">
      <c r="A5" s="426">
        <v>6</v>
      </c>
      <c r="B5" s="427" t="s">
        <v>95</v>
      </c>
      <c r="C5" s="427"/>
      <c r="D5" s="505">
        <v>0</v>
      </c>
      <c r="E5" s="505">
        <v>0</v>
      </c>
      <c r="F5" s="505">
        <v>0</v>
      </c>
      <c r="G5" s="505">
        <v>0</v>
      </c>
      <c r="H5" s="505">
        <v>0</v>
      </c>
      <c r="I5" s="505">
        <v>0</v>
      </c>
      <c r="J5" s="505">
        <v>0</v>
      </c>
      <c r="K5" s="505">
        <v>0</v>
      </c>
      <c r="L5" s="505">
        <v>0</v>
      </c>
      <c r="M5" s="505">
        <v>0</v>
      </c>
      <c r="N5" s="505">
        <v>0</v>
      </c>
      <c r="O5" s="505">
        <v>0</v>
      </c>
      <c r="P5" s="505">
        <v>0</v>
      </c>
      <c r="Q5" s="505">
        <v>0</v>
      </c>
      <c r="R5" s="505">
        <v>0</v>
      </c>
      <c r="S5" s="505">
        <v>1444935</v>
      </c>
      <c r="T5" s="505">
        <v>0</v>
      </c>
      <c r="U5" s="505">
        <v>0</v>
      </c>
      <c r="V5" s="505">
        <v>0</v>
      </c>
      <c r="W5" s="505">
        <v>7512543</v>
      </c>
      <c r="X5" s="505">
        <v>0</v>
      </c>
      <c r="Y5" s="505">
        <v>0</v>
      </c>
      <c r="Z5" s="505">
        <v>0</v>
      </c>
      <c r="AA5" s="505">
        <v>0</v>
      </c>
      <c r="AB5" s="505">
        <v>0</v>
      </c>
      <c r="AC5" s="505">
        <v>0</v>
      </c>
      <c r="AD5" s="505">
        <v>0</v>
      </c>
      <c r="AE5" s="505">
        <v>0</v>
      </c>
      <c r="AF5" s="505">
        <v>0</v>
      </c>
      <c r="AG5" s="505">
        <v>0</v>
      </c>
      <c r="AH5" s="505">
        <v>0</v>
      </c>
      <c r="AI5" s="505">
        <v>0</v>
      </c>
      <c r="AJ5" s="505">
        <v>0</v>
      </c>
      <c r="AK5" s="505">
        <v>0</v>
      </c>
      <c r="AL5" s="505">
        <v>0</v>
      </c>
      <c r="AM5" s="505">
        <v>0</v>
      </c>
      <c r="AN5" s="505">
        <v>0</v>
      </c>
      <c r="AO5" s="505">
        <v>0</v>
      </c>
      <c r="AP5" s="505">
        <v>0</v>
      </c>
      <c r="AQ5" s="505">
        <v>0</v>
      </c>
      <c r="AR5" s="505">
        <v>0</v>
      </c>
      <c r="AS5" s="505">
        <v>0</v>
      </c>
      <c r="AT5" s="505">
        <v>0</v>
      </c>
      <c r="AU5" s="505">
        <v>0</v>
      </c>
      <c r="AV5" s="505">
        <v>0</v>
      </c>
      <c r="AW5" s="505">
        <v>1778019</v>
      </c>
      <c r="AX5" s="505">
        <v>0</v>
      </c>
      <c r="AY5" s="505">
        <v>0</v>
      </c>
      <c r="AZ5" s="505">
        <v>0</v>
      </c>
      <c r="BA5" s="505">
        <v>0</v>
      </c>
      <c r="BB5" s="505">
        <v>0</v>
      </c>
      <c r="BC5" s="505">
        <v>0</v>
      </c>
      <c r="BD5" s="505">
        <v>0</v>
      </c>
      <c r="BE5" s="505">
        <v>0</v>
      </c>
      <c r="BF5" s="505">
        <v>2465347</v>
      </c>
      <c r="BG5" s="505">
        <v>0</v>
      </c>
      <c r="BH5" s="505">
        <v>0</v>
      </c>
    </row>
    <row r="6" spans="1:60" x14ac:dyDescent="0.3">
      <c r="A6" s="426">
        <v>7</v>
      </c>
      <c r="B6" s="427" t="s">
        <v>85</v>
      </c>
      <c r="C6" s="427"/>
      <c r="D6" s="505">
        <v>0</v>
      </c>
      <c r="E6" s="505">
        <v>0</v>
      </c>
      <c r="F6" s="505">
        <v>1021247</v>
      </c>
      <c r="G6" s="505">
        <v>50112</v>
      </c>
      <c r="H6" s="505">
        <v>0</v>
      </c>
      <c r="I6" s="505">
        <v>0</v>
      </c>
      <c r="J6" s="505">
        <v>417976</v>
      </c>
      <c r="K6" s="505">
        <v>266969</v>
      </c>
      <c r="L6" s="505">
        <v>0</v>
      </c>
      <c r="M6" s="505">
        <v>0</v>
      </c>
      <c r="N6" s="505">
        <v>147074</v>
      </c>
      <c r="O6" s="505">
        <v>656366</v>
      </c>
      <c r="P6" s="505">
        <v>0</v>
      </c>
      <c r="Q6" s="505">
        <v>0</v>
      </c>
      <c r="R6" s="505">
        <v>511089</v>
      </c>
      <c r="S6" s="505">
        <v>1843386</v>
      </c>
      <c r="T6" s="505">
        <v>0</v>
      </c>
      <c r="U6" s="505">
        <v>160236</v>
      </c>
      <c r="V6" s="505">
        <v>0</v>
      </c>
      <c r="W6" s="505">
        <v>992632</v>
      </c>
      <c r="X6" s="505">
        <v>0</v>
      </c>
      <c r="Y6" s="505">
        <v>0</v>
      </c>
      <c r="Z6" s="505">
        <v>0</v>
      </c>
      <c r="AA6" s="505">
        <v>0</v>
      </c>
      <c r="AB6" s="505">
        <v>0</v>
      </c>
      <c r="AC6" s="505">
        <v>540138</v>
      </c>
      <c r="AD6" s="505">
        <v>0</v>
      </c>
      <c r="AE6" s="505">
        <v>577936</v>
      </c>
      <c r="AF6" s="505">
        <v>0</v>
      </c>
      <c r="AG6" s="505">
        <v>0</v>
      </c>
      <c r="AH6" s="505">
        <v>1878043</v>
      </c>
      <c r="AI6" s="505">
        <v>0</v>
      </c>
      <c r="AJ6" s="505">
        <v>0</v>
      </c>
      <c r="AK6" s="505">
        <v>0</v>
      </c>
      <c r="AL6" s="505">
        <v>840102</v>
      </c>
      <c r="AM6" s="505">
        <v>0</v>
      </c>
      <c r="AN6" s="505">
        <v>0</v>
      </c>
      <c r="AO6" s="505">
        <v>0</v>
      </c>
      <c r="AP6" s="505">
        <v>502440</v>
      </c>
      <c r="AQ6" s="505">
        <v>0</v>
      </c>
      <c r="AR6" s="505">
        <v>0</v>
      </c>
      <c r="AS6" s="505">
        <v>0</v>
      </c>
      <c r="AT6" s="505">
        <v>0</v>
      </c>
      <c r="AU6" s="505">
        <v>0</v>
      </c>
      <c r="AV6" s="505">
        <v>177621</v>
      </c>
      <c r="AW6" s="505">
        <v>4815908</v>
      </c>
      <c r="AX6" s="505">
        <v>0</v>
      </c>
      <c r="AY6" s="505">
        <v>177015</v>
      </c>
      <c r="AZ6" s="505">
        <v>123746</v>
      </c>
      <c r="BA6" s="505">
        <v>960963</v>
      </c>
      <c r="BB6" s="505">
        <v>0</v>
      </c>
      <c r="BC6" s="505">
        <v>0</v>
      </c>
      <c r="BD6" s="505">
        <v>302668</v>
      </c>
      <c r="BE6" s="505">
        <v>633571</v>
      </c>
      <c r="BF6" s="505">
        <v>1222141</v>
      </c>
      <c r="BG6" s="505">
        <v>0</v>
      </c>
      <c r="BH6" s="505">
        <v>95401</v>
      </c>
    </row>
    <row r="7" spans="1:60" x14ac:dyDescent="0.3">
      <c r="A7" s="426">
        <v>9</v>
      </c>
      <c r="B7" s="427" t="s">
        <v>86</v>
      </c>
      <c r="C7" s="427"/>
      <c r="D7" s="505">
        <v>636816</v>
      </c>
      <c r="E7" s="505">
        <v>5519783</v>
      </c>
      <c r="F7" s="505">
        <v>2659778</v>
      </c>
      <c r="G7" s="505">
        <v>2372857</v>
      </c>
      <c r="H7" s="505">
        <v>1811508</v>
      </c>
      <c r="I7" s="505">
        <v>1908491</v>
      </c>
      <c r="J7" s="505">
        <v>995266</v>
      </c>
      <c r="K7" s="505">
        <v>4051207</v>
      </c>
      <c r="L7" s="505">
        <v>7441765</v>
      </c>
      <c r="M7" s="505">
        <v>1817336</v>
      </c>
      <c r="N7" s="505">
        <v>4360110</v>
      </c>
      <c r="O7" s="505">
        <v>4774592</v>
      </c>
      <c r="P7" s="505">
        <v>5499191</v>
      </c>
      <c r="Q7" s="505">
        <v>1231252</v>
      </c>
      <c r="R7" s="505">
        <v>10122656</v>
      </c>
      <c r="S7" s="505">
        <v>18264059</v>
      </c>
      <c r="T7" s="505">
        <v>3369482</v>
      </c>
      <c r="U7" s="505">
        <v>767694</v>
      </c>
      <c r="V7" s="505">
        <v>1182775</v>
      </c>
      <c r="W7" s="505">
        <v>28584996</v>
      </c>
      <c r="X7" s="505">
        <v>4932927</v>
      </c>
      <c r="Y7" s="505">
        <v>1019701</v>
      </c>
      <c r="Z7" s="505">
        <v>6944990</v>
      </c>
      <c r="AA7" s="505">
        <v>1052065</v>
      </c>
      <c r="AB7" s="505">
        <v>1799460</v>
      </c>
      <c r="AC7" s="505">
        <v>10050340</v>
      </c>
      <c r="AD7" s="505">
        <v>1104596</v>
      </c>
      <c r="AE7" s="505">
        <v>7133785</v>
      </c>
      <c r="AF7" s="505">
        <v>4827346</v>
      </c>
      <c r="AG7" s="505">
        <v>2942720</v>
      </c>
      <c r="AH7" s="505">
        <v>8700061</v>
      </c>
      <c r="AI7" s="505">
        <v>12220967</v>
      </c>
      <c r="AJ7" s="505">
        <v>5692080</v>
      </c>
      <c r="AK7" s="505">
        <v>3323354</v>
      </c>
      <c r="AL7" s="505">
        <v>11574954</v>
      </c>
      <c r="AM7" s="505">
        <v>432024</v>
      </c>
      <c r="AN7" s="505">
        <v>775036</v>
      </c>
      <c r="AO7" s="505">
        <v>2463343</v>
      </c>
      <c r="AP7" s="505">
        <v>3434564</v>
      </c>
      <c r="AQ7" s="505">
        <v>60810</v>
      </c>
      <c r="AR7" s="505">
        <v>1290929</v>
      </c>
      <c r="AS7" s="505">
        <v>2664735</v>
      </c>
      <c r="AT7" s="505">
        <v>351048</v>
      </c>
      <c r="AU7" s="505">
        <v>13493777</v>
      </c>
      <c r="AV7" s="505">
        <v>2671778</v>
      </c>
      <c r="AW7" s="505">
        <v>117054174</v>
      </c>
      <c r="AX7" s="505">
        <v>1223841</v>
      </c>
      <c r="AY7" s="505">
        <v>1273239</v>
      </c>
      <c r="AZ7" s="505">
        <v>4278458</v>
      </c>
      <c r="BA7" s="505">
        <v>7435965</v>
      </c>
      <c r="BB7" s="505">
        <v>1880415</v>
      </c>
      <c r="BC7" s="505">
        <v>1965833</v>
      </c>
      <c r="BD7" s="505">
        <v>7641983</v>
      </c>
      <c r="BE7" s="505">
        <v>16051757</v>
      </c>
      <c r="BF7" s="505">
        <v>20541907</v>
      </c>
      <c r="BG7" s="505">
        <v>1642203</v>
      </c>
      <c r="BH7" s="505">
        <v>2724399</v>
      </c>
    </row>
    <row r="8" spans="1:60" x14ac:dyDescent="0.3">
      <c r="A8" s="426">
        <v>16</v>
      </c>
      <c r="B8" s="427" t="s">
        <v>87</v>
      </c>
      <c r="C8" s="427"/>
      <c r="D8" s="505">
        <v>12677981</v>
      </c>
      <c r="E8" s="505">
        <v>19436025</v>
      </c>
      <c r="F8" s="505">
        <v>10261493</v>
      </c>
      <c r="G8" s="505">
        <v>6024473</v>
      </c>
      <c r="H8" s="505">
        <v>21276549</v>
      </c>
      <c r="I8" s="505">
        <v>11567309</v>
      </c>
      <c r="J8" s="505">
        <v>3404315</v>
      </c>
      <c r="K8" s="505">
        <v>6157233</v>
      </c>
      <c r="L8" s="505">
        <v>13911465</v>
      </c>
      <c r="M8" s="505">
        <v>3039306</v>
      </c>
      <c r="N8" s="505">
        <v>5561073</v>
      </c>
      <c r="O8" s="505">
        <v>30798829</v>
      </c>
      <c r="P8" s="505">
        <v>19773859</v>
      </c>
      <c r="Q8" s="505">
        <v>3151524</v>
      </c>
      <c r="R8" s="505">
        <v>23706249</v>
      </c>
      <c r="S8" s="505">
        <v>94517805</v>
      </c>
      <c r="T8" s="505">
        <v>6886198</v>
      </c>
      <c r="U8" s="505">
        <v>3827524</v>
      </c>
      <c r="V8" s="505">
        <v>756005</v>
      </c>
      <c r="W8" s="505">
        <v>58259811</v>
      </c>
      <c r="X8" s="505">
        <v>36266792</v>
      </c>
      <c r="Y8" s="505">
        <v>4035130</v>
      </c>
      <c r="Z8" s="505">
        <v>22280525</v>
      </c>
      <c r="AA8" s="505">
        <v>3139788</v>
      </c>
      <c r="AB8" s="505">
        <v>10582177</v>
      </c>
      <c r="AC8" s="505">
        <v>45686289</v>
      </c>
      <c r="AD8" s="505">
        <v>5567959</v>
      </c>
      <c r="AE8" s="505">
        <v>30845427</v>
      </c>
      <c r="AF8" s="505">
        <v>8916860</v>
      </c>
      <c r="AG8" s="505">
        <v>4470417</v>
      </c>
      <c r="AH8" s="505">
        <v>22669427</v>
      </c>
      <c r="AI8" s="505">
        <v>16416189</v>
      </c>
      <c r="AJ8" s="505">
        <v>38095786</v>
      </c>
      <c r="AK8" s="505">
        <v>16038299</v>
      </c>
      <c r="AL8" s="505">
        <v>15242963</v>
      </c>
      <c r="AM8" s="505">
        <v>15563589</v>
      </c>
      <c r="AN8" s="505">
        <v>13175325</v>
      </c>
      <c r="AO8" s="505">
        <v>14553295</v>
      </c>
      <c r="AP8" s="505">
        <v>9856122</v>
      </c>
      <c r="AQ8" s="505">
        <v>1195532</v>
      </c>
      <c r="AR8" s="505">
        <v>6193771</v>
      </c>
      <c r="AS8" s="505">
        <v>13082121</v>
      </c>
      <c r="AT8" s="505">
        <v>714995</v>
      </c>
      <c r="AU8" s="505">
        <v>112638764</v>
      </c>
      <c r="AV8" s="505">
        <v>7523522</v>
      </c>
      <c r="AW8" s="505">
        <v>546752423</v>
      </c>
      <c r="AX8" s="505">
        <v>5346083</v>
      </c>
      <c r="AY8" s="505">
        <v>1820407</v>
      </c>
      <c r="AZ8" s="505">
        <v>16368213</v>
      </c>
      <c r="BA8" s="505">
        <v>21199614</v>
      </c>
      <c r="BB8" s="505">
        <v>2237859</v>
      </c>
      <c r="BC8" s="505">
        <v>2480547</v>
      </c>
      <c r="BD8" s="505">
        <v>19344932</v>
      </c>
      <c r="BE8" s="505">
        <v>23560033</v>
      </c>
      <c r="BF8" s="505">
        <v>156248241</v>
      </c>
      <c r="BG8" s="505">
        <v>7569266</v>
      </c>
      <c r="BH8" s="505">
        <v>3845380</v>
      </c>
    </row>
    <row r="9" spans="1:60" x14ac:dyDescent="0.3">
      <c r="A9" s="426">
        <v>17</v>
      </c>
      <c r="B9" s="427" t="s">
        <v>89</v>
      </c>
      <c r="C9" s="427"/>
      <c r="D9" s="505">
        <v>0</v>
      </c>
      <c r="E9" s="505">
        <v>0</v>
      </c>
      <c r="F9" s="505">
        <v>0</v>
      </c>
      <c r="G9" s="505">
        <v>0</v>
      </c>
      <c r="H9" s="505">
        <v>0</v>
      </c>
      <c r="I9" s="505">
        <v>0</v>
      </c>
      <c r="J9" s="505">
        <v>0</v>
      </c>
      <c r="K9" s="505">
        <v>0</v>
      </c>
      <c r="L9" s="505">
        <v>0</v>
      </c>
      <c r="M9" s="505">
        <v>0</v>
      </c>
      <c r="N9" s="505">
        <v>0</v>
      </c>
      <c r="O9" s="505">
        <v>261555</v>
      </c>
      <c r="P9" s="505">
        <v>0</v>
      </c>
      <c r="Q9" s="505">
        <v>0</v>
      </c>
      <c r="R9" s="505">
        <v>0</v>
      </c>
      <c r="S9" s="505">
        <v>0</v>
      </c>
      <c r="T9" s="505">
        <v>55336</v>
      </c>
      <c r="U9" s="505">
        <v>0</v>
      </c>
      <c r="V9" s="505">
        <v>0</v>
      </c>
      <c r="W9" s="505">
        <v>0</v>
      </c>
      <c r="X9" s="505">
        <v>0</v>
      </c>
      <c r="Y9" s="505">
        <v>0</v>
      </c>
      <c r="Z9" s="505">
        <v>0</v>
      </c>
      <c r="AA9" s="505">
        <v>0</v>
      </c>
      <c r="AB9" s="505">
        <v>0</v>
      </c>
      <c r="AC9" s="505">
        <v>0</v>
      </c>
      <c r="AD9" s="505">
        <v>0</v>
      </c>
      <c r="AE9" s="505">
        <v>0</v>
      </c>
      <c r="AF9" s="505">
        <v>0</v>
      </c>
      <c r="AG9" s="505">
        <v>0</v>
      </c>
      <c r="AH9" s="505">
        <v>0</v>
      </c>
      <c r="AI9" s="505">
        <v>0</v>
      </c>
      <c r="AJ9" s="505">
        <v>39360</v>
      </c>
      <c r="AK9" s="505">
        <v>0</v>
      </c>
      <c r="AL9" s="505">
        <v>0</v>
      </c>
      <c r="AM9" s="505">
        <v>0</v>
      </c>
      <c r="AN9" s="505">
        <v>0</v>
      </c>
      <c r="AO9" s="505">
        <v>0</v>
      </c>
      <c r="AP9" s="505">
        <v>0</v>
      </c>
      <c r="AQ9" s="505">
        <v>0</v>
      </c>
      <c r="AR9" s="505">
        <v>0</v>
      </c>
      <c r="AS9" s="505">
        <v>0</v>
      </c>
      <c r="AT9" s="505">
        <v>0</v>
      </c>
      <c r="AU9" s="505">
        <v>0</v>
      </c>
      <c r="AV9" s="505">
        <v>0</v>
      </c>
      <c r="AW9" s="505">
        <v>0</v>
      </c>
      <c r="AX9" s="505">
        <v>0</v>
      </c>
      <c r="AY9" s="505">
        <v>0</v>
      </c>
      <c r="AZ9" s="505">
        <v>0</v>
      </c>
      <c r="BA9" s="505">
        <v>0</v>
      </c>
      <c r="BB9" s="505">
        <v>0</v>
      </c>
      <c r="BC9" s="505">
        <v>0</v>
      </c>
      <c r="BD9" s="505">
        <v>0</v>
      </c>
      <c r="BE9" s="505">
        <v>0</v>
      </c>
      <c r="BF9" s="505">
        <v>0</v>
      </c>
      <c r="BG9" s="505">
        <v>0</v>
      </c>
      <c r="BH9" s="505">
        <v>105000</v>
      </c>
    </row>
    <row r="10" spans="1:60" x14ac:dyDescent="0.3">
      <c r="A10" s="426">
        <v>20</v>
      </c>
      <c r="B10" s="427" t="s">
        <v>90</v>
      </c>
      <c r="C10" s="427"/>
      <c r="D10" s="505">
        <v>20785</v>
      </c>
      <c r="E10" s="505">
        <v>0</v>
      </c>
      <c r="F10" s="505">
        <v>0</v>
      </c>
      <c r="G10" s="505">
        <v>0</v>
      </c>
      <c r="H10" s="505">
        <v>0</v>
      </c>
      <c r="I10" s="505">
        <v>0</v>
      </c>
      <c r="J10" s="505">
        <v>0</v>
      </c>
      <c r="K10" s="505">
        <v>0</v>
      </c>
      <c r="L10" s="505">
        <v>0</v>
      </c>
      <c r="M10" s="505">
        <v>481</v>
      </c>
      <c r="N10" s="505">
        <v>0</v>
      </c>
      <c r="O10" s="505">
        <v>0</v>
      </c>
      <c r="P10" s="505">
        <v>0</v>
      </c>
      <c r="Q10" s="505">
        <v>0</v>
      </c>
      <c r="R10" s="505">
        <v>0</v>
      </c>
      <c r="S10" s="505">
        <v>0</v>
      </c>
      <c r="T10" s="505">
        <v>0</v>
      </c>
      <c r="U10" s="505">
        <v>0</v>
      </c>
      <c r="V10" s="505">
        <v>0</v>
      </c>
      <c r="W10" s="505">
        <v>0</v>
      </c>
      <c r="X10" s="505">
        <v>0</v>
      </c>
      <c r="Y10" s="505">
        <v>59352</v>
      </c>
      <c r="Z10" s="505">
        <v>0</v>
      </c>
      <c r="AA10" s="505">
        <v>0</v>
      </c>
      <c r="AB10" s="505">
        <v>400251</v>
      </c>
      <c r="AC10" s="505">
        <v>3000000</v>
      </c>
      <c r="AD10" s="505">
        <v>15079</v>
      </c>
      <c r="AE10" s="505">
        <v>1565287</v>
      </c>
      <c r="AF10" s="505">
        <v>0</v>
      </c>
      <c r="AG10" s="505">
        <v>0</v>
      </c>
      <c r="AH10" s="505">
        <v>0</v>
      </c>
      <c r="AI10" s="505">
        <v>0</v>
      </c>
      <c r="AJ10" s="505">
        <v>0</v>
      </c>
      <c r="AK10" s="505">
        <v>0</v>
      </c>
      <c r="AL10" s="505">
        <v>0</v>
      </c>
      <c r="AM10" s="505">
        <v>0</v>
      </c>
      <c r="AN10" s="505">
        <v>0</v>
      </c>
      <c r="AO10" s="505">
        <v>0</v>
      </c>
      <c r="AP10" s="505">
        <v>0</v>
      </c>
      <c r="AQ10" s="505">
        <v>0</v>
      </c>
      <c r="AR10" s="505">
        <v>0</v>
      </c>
      <c r="AS10" s="505">
        <v>250000</v>
      </c>
      <c r="AT10" s="505">
        <v>0</v>
      </c>
      <c r="AU10" s="505">
        <v>0</v>
      </c>
      <c r="AV10" s="505">
        <v>0</v>
      </c>
      <c r="AW10" s="505">
        <v>942941</v>
      </c>
      <c r="AX10" s="505">
        <v>0</v>
      </c>
      <c r="AY10" s="505">
        <v>0</v>
      </c>
      <c r="AZ10" s="505">
        <v>0</v>
      </c>
      <c r="BA10" s="505">
        <v>0</v>
      </c>
      <c r="BB10" s="505">
        <v>0</v>
      </c>
      <c r="BC10" s="505">
        <v>0</v>
      </c>
      <c r="BD10" s="505">
        <v>53245</v>
      </c>
      <c r="BE10" s="505">
        <v>53762</v>
      </c>
      <c r="BF10" s="505">
        <v>0</v>
      </c>
      <c r="BG10" s="505">
        <v>0</v>
      </c>
      <c r="BH10" s="505">
        <v>0</v>
      </c>
    </row>
    <row r="11" spans="1:60" x14ac:dyDescent="0.3">
      <c r="A11" s="426">
        <v>23</v>
      </c>
      <c r="B11" s="427" t="s">
        <v>92</v>
      </c>
      <c r="C11" s="427"/>
      <c r="D11" s="505">
        <v>179284</v>
      </c>
      <c r="E11" s="505">
        <v>557459</v>
      </c>
      <c r="F11" s="505">
        <v>-885979</v>
      </c>
      <c r="G11" s="505">
        <v>623220</v>
      </c>
      <c r="H11" s="505">
        <v>178423</v>
      </c>
      <c r="I11" s="505">
        <v>-229191</v>
      </c>
      <c r="J11" s="505">
        <v>77792</v>
      </c>
      <c r="K11" s="505">
        <v>285612</v>
      </c>
      <c r="L11" s="505">
        <v>808914</v>
      </c>
      <c r="M11" s="505">
        <v>281171</v>
      </c>
      <c r="N11" s="505">
        <v>232925</v>
      </c>
      <c r="O11" s="505">
        <v>-1933053</v>
      </c>
      <c r="P11" s="505">
        <v>1317817</v>
      </c>
      <c r="Q11" s="505">
        <v>-194313</v>
      </c>
      <c r="R11" s="505">
        <v>4342261</v>
      </c>
      <c r="S11" s="505">
        <v>-7935110</v>
      </c>
      <c r="T11" s="505">
        <v>175393</v>
      </c>
      <c r="U11" s="505">
        <v>126193</v>
      </c>
      <c r="V11" s="505">
        <v>464201</v>
      </c>
      <c r="W11" s="505">
        <v>5898636</v>
      </c>
      <c r="X11" s="505">
        <v>-1681177</v>
      </c>
      <c r="Y11" s="505">
        <v>-21152</v>
      </c>
      <c r="Z11" s="505">
        <v>733002</v>
      </c>
      <c r="AA11" s="505">
        <v>144104</v>
      </c>
      <c r="AB11" s="505">
        <v>-375519</v>
      </c>
      <c r="AC11" s="505">
        <v>-1698030</v>
      </c>
      <c r="AD11" s="505">
        <v>-2014</v>
      </c>
      <c r="AE11" s="505">
        <v>-2059637</v>
      </c>
      <c r="AF11" s="505">
        <v>210183</v>
      </c>
      <c r="AG11" s="505">
        <v>523591</v>
      </c>
      <c r="AH11" s="505">
        <v>567190</v>
      </c>
      <c r="AI11" s="505">
        <v>-2255951</v>
      </c>
      <c r="AJ11" s="505">
        <v>818727</v>
      </c>
      <c r="AK11" s="505">
        <v>-438214</v>
      </c>
      <c r="AL11" s="505">
        <v>3417738</v>
      </c>
      <c r="AM11" s="505">
        <v>-1638206</v>
      </c>
      <c r="AN11" s="505">
        <v>-790158</v>
      </c>
      <c r="AO11" s="505">
        <v>-394386</v>
      </c>
      <c r="AP11" s="505">
        <v>-149140</v>
      </c>
      <c r="AQ11" s="505">
        <v>2457</v>
      </c>
      <c r="AR11" s="505">
        <v>962363</v>
      </c>
      <c r="AS11" s="505">
        <v>914009</v>
      </c>
      <c r="AT11" s="505">
        <v>-33570</v>
      </c>
      <c r="AU11" s="505">
        <v>512992</v>
      </c>
      <c r="AV11" s="505">
        <v>570429</v>
      </c>
      <c r="AW11" s="505">
        <v>-12071045</v>
      </c>
      <c r="AX11" s="505">
        <v>-309952</v>
      </c>
      <c r="AY11" s="505">
        <v>-69982</v>
      </c>
      <c r="AZ11" s="505">
        <v>-161220</v>
      </c>
      <c r="BA11" s="505">
        <v>6480692</v>
      </c>
      <c r="BB11" s="505">
        <v>417057</v>
      </c>
      <c r="BC11" s="505">
        <v>139789</v>
      </c>
      <c r="BD11" s="505">
        <v>1806456</v>
      </c>
      <c r="BE11" s="505">
        <v>2728243</v>
      </c>
      <c r="BF11" s="505">
        <v>156748</v>
      </c>
      <c r="BG11" s="505">
        <v>-20914</v>
      </c>
      <c r="BH11" s="505">
        <v>579579</v>
      </c>
    </row>
    <row r="12" spans="1:60" ht="28.8" x14ac:dyDescent="0.3">
      <c r="A12" s="426">
        <v>31</v>
      </c>
      <c r="B12" s="427" t="s">
        <v>277</v>
      </c>
      <c r="C12" s="427"/>
      <c r="D12" s="505">
        <v>-68153</v>
      </c>
      <c r="E12" s="505">
        <v>2918342</v>
      </c>
      <c r="F12" s="505">
        <v>45837</v>
      </c>
      <c r="G12" s="505">
        <v>586718</v>
      </c>
      <c r="H12" s="505">
        <v>2159495</v>
      </c>
      <c r="I12" s="505">
        <v>863693</v>
      </c>
      <c r="J12" s="505">
        <v>151375</v>
      </c>
      <c r="K12" s="505">
        <v>0</v>
      </c>
      <c r="L12" s="505">
        <v>1047425</v>
      </c>
      <c r="M12" s="505">
        <v>88683</v>
      </c>
      <c r="N12" s="505">
        <v>7954832</v>
      </c>
      <c r="O12" s="505">
        <v>2969660</v>
      </c>
      <c r="P12" s="505">
        <v>1761749</v>
      </c>
      <c r="Q12" s="505">
        <v>380027</v>
      </c>
      <c r="R12" s="505">
        <v>3437737</v>
      </c>
      <c r="S12" s="505">
        <v>3388089</v>
      </c>
      <c r="T12" s="505">
        <v>859711</v>
      </c>
      <c r="U12" s="505">
        <v>153591</v>
      </c>
      <c r="V12" s="505">
        <v>0</v>
      </c>
      <c r="W12" s="505">
        <v>4802282</v>
      </c>
      <c r="X12" s="505">
        <v>1906019</v>
      </c>
      <c r="Y12" s="505">
        <v>285164</v>
      </c>
      <c r="Z12" s="505">
        <v>1119302</v>
      </c>
      <c r="AA12" s="505">
        <v>680131</v>
      </c>
      <c r="AB12" s="505">
        <v>1127999</v>
      </c>
      <c r="AC12" s="505">
        <v>4226063</v>
      </c>
      <c r="AD12" s="505">
        <v>297061</v>
      </c>
      <c r="AE12" s="505">
        <v>4605763</v>
      </c>
      <c r="AF12" s="505">
        <v>570435</v>
      </c>
      <c r="AG12" s="505">
        <v>0</v>
      </c>
      <c r="AH12" s="505">
        <v>588218</v>
      </c>
      <c r="AI12" s="505">
        <v>2628738</v>
      </c>
      <c r="AJ12" s="505">
        <v>2132950</v>
      </c>
      <c r="AK12" s="505">
        <v>1653473</v>
      </c>
      <c r="AL12" s="505">
        <v>1461683</v>
      </c>
      <c r="AM12" s="505">
        <v>857573</v>
      </c>
      <c r="AN12" s="505">
        <v>1380922</v>
      </c>
      <c r="AO12" s="505">
        <v>802009</v>
      </c>
      <c r="AP12" s="505">
        <v>868651</v>
      </c>
      <c r="AQ12" s="505">
        <v>-11209</v>
      </c>
      <c r="AR12" s="505">
        <v>291862</v>
      </c>
      <c r="AS12" s="505">
        <v>982301</v>
      </c>
      <c r="AT12" s="505">
        <v>45072</v>
      </c>
      <c r="AU12" s="505">
        <v>3762413</v>
      </c>
      <c r="AV12" s="505">
        <v>1094174</v>
      </c>
      <c r="AW12" s="505">
        <v>23225103</v>
      </c>
      <c r="AX12" s="505">
        <v>422841</v>
      </c>
      <c r="AY12" s="505">
        <v>61425</v>
      </c>
      <c r="AZ12" s="505">
        <v>854083</v>
      </c>
      <c r="BA12" s="505">
        <v>3525326</v>
      </c>
      <c r="BB12" s="505">
        <v>52486</v>
      </c>
      <c r="BC12" s="505">
        <v>642070</v>
      </c>
      <c r="BD12" s="505">
        <v>2542827</v>
      </c>
      <c r="BE12" s="505">
        <v>2955021</v>
      </c>
      <c r="BF12" s="505">
        <v>7243228</v>
      </c>
      <c r="BG12" s="505">
        <v>1911463</v>
      </c>
      <c r="BH12" s="505">
        <v>205454</v>
      </c>
    </row>
    <row r="13" spans="1:60" x14ac:dyDescent="0.3">
      <c r="A13" s="426">
        <v>149</v>
      </c>
      <c r="B13" s="427" t="s">
        <v>281</v>
      </c>
      <c r="C13" s="427"/>
      <c r="D13" s="505">
        <v>12074900</v>
      </c>
      <c r="E13" s="505">
        <v>19290524</v>
      </c>
      <c r="F13" s="505">
        <v>9900000</v>
      </c>
      <c r="G13" s="505">
        <v>4101916</v>
      </c>
      <c r="H13" s="505">
        <v>21001352</v>
      </c>
      <c r="I13" s="505">
        <v>8952740</v>
      </c>
      <c r="J13" s="505">
        <v>3269225</v>
      </c>
      <c r="K13" s="505">
        <v>6000000</v>
      </c>
      <c r="L13" s="505">
        <v>9573000</v>
      </c>
      <c r="M13" s="505">
        <v>2353981</v>
      </c>
      <c r="N13" s="505">
        <v>5337648</v>
      </c>
      <c r="O13" s="505">
        <v>30350000</v>
      </c>
      <c r="P13" s="505">
        <v>13001870</v>
      </c>
      <c r="Q13" s="505">
        <v>2089000</v>
      </c>
      <c r="R13" s="505">
        <v>23147615</v>
      </c>
      <c r="S13" s="505">
        <v>91892112</v>
      </c>
      <c r="T13" s="505">
        <v>5212402</v>
      </c>
      <c r="U13" s="505">
        <v>3780000</v>
      </c>
      <c r="V13" s="505">
        <v>0</v>
      </c>
      <c r="W13" s="505">
        <v>57404464</v>
      </c>
      <c r="X13" s="505">
        <v>35416370</v>
      </c>
      <c r="Y13" s="505">
        <v>4000000</v>
      </c>
      <c r="Z13" s="505">
        <v>21720842</v>
      </c>
      <c r="AA13" s="505">
        <v>3000000</v>
      </c>
      <c r="AB13" s="505">
        <v>10442896</v>
      </c>
      <c r="AC13" s="505">
        <v>43283624</v>
      </c>
      <c r="AD13" s="505">
        <v>5429441</v>
      </c>
      <c r="AE13" s="505">
        <v>22579646</v>
      </c>
      <c r="AF13" s="505">
        <v>8009422</v>
      </c>
      <c r="AG13" s="505">
        <v>2194415</v>
      </c>
      <c r="AH13" s="505">
        <v>13360800</v>
      </c>
      <c r="AI13" s="505">
        <v>15834840</v>
      </c>
      <c r="AJ13" s="505">
        <v>37466421</v>
      </c>
      <c r="AK13" s="505">
        <v>15810376</v>
      </c>
      <c r="AL13" s="505">
        <v>9700131</v>
      </c>
      <c r="AM13" s="505">
        <v>10000000</v>
      </c>
      <c r="AN13" s="505">
        <v>12900000</v>
      </c>
      <c r="AO13" s="505">
        <v>14397309</v>
      </c>
      <c r="AP13" s="505">
        <v>9552006</v>
      </c>
      <c r="AQ13" s="505">
        <v>1109455</v>
      </c>
      <c r="AR13" s="505">
        <v>2867593</v>
      </c>
      <c r="AS13" s="505">
        <v>12956586</v>
      </c>
      <c r="AT13" s="505">
        <v>567595</v>
      </c>
      <c r="AU13" s="505">
        <v>111546045</v>
      </c>
      <c r="AV13" s="505">
        <v>7252440</v>
      </c>
      <c r="AW13" s="505">
        <v>543317051</v>
      </c>
      <c r="AX13" s="505">
        <v>5214331</v>
      </c>
      <c r="AY13" s="505">
        <v>1735000</v>
      </c>
      <c r="AZ13" s="505">
        <v>14280022</v>
      </c>
      <c r="BA13" s="505">
        <v>20480695</v>
      </c>
      <c r="BB13" s="505">
        <v>758411</v>
      </c>
      <c r="BC13" s="505">
        <v>2416078</v>
      </c>
      <c r="BD13" s="505">
        <v>13917773</v>
      </c>
      <c r="BE13" s="505">
        <v>23135788</v>
      </c>
      <c r="BF13" s="505">
        <v>153582380</v>
      </c>
      <c r="BG13" s="505">
        <v>7326228</v>
      </c>
      <c r="BH13" s="505">
        <v>3338872</v>
      </c>
    </row>
    <row r="14" spans="1:60" ht="28.8" x14ac:dyDescent="0.3">
      <c r="A14" s="426">
        <v>150</v>
      </c>
      <c r="B14" s="427" t="s">
        <v>282</v>
      </c>
      <c r="C14" s="427"/>
      <c r="D14" s="505">
        <v>607107</v>
      </c>
      <c r="E14" s="505">
        <v>1347506</v>
      </c>
      <c r="F14" s="505">
        <v>250000</v>
      </c>
      <c r="G14" s="505">
        <v>1592111</v>
      </c>
      <c r="H14" s="505">
        <v>5382355</v>
      </c>
      <c r="I14" s="505">
        <v>9424539</v>
      </c>
      <c r="J14" s="505">
        <v>1065916</v>
      </c>
      <c r="K14" s="505">
        <v>500000</v>
      </c>
      <c r="L14" s="505">
        <v>1188453</v>
      </c>
      <c r="M14" s="505">
        <v>1002335</v>
      </c>
      <c r="N14" s="505">
        <v>2181552</v>
      </c>
      <c r="O14" s="505">
        <v>3805790</v>
      </c>
      <c r="P14" s="505">
        <v>13388329</v>
      </c>
      <c r="Q14" s="505">
        <v>585292</v>
      </c>
      <c r="R14" s="505">
        <v>11428579</v>
      </c>
      <c r="S14" s="505">
        <v>5308724</v>
      </c>
      <c r="T14" s="505">
        <v>711777</v>
      </c>
      <c r="U14" s="505">
        <v>485800</v>
      </c>
      <c r="V14" s="505">
        <v>0</v>
      </c>
      <c r="W14" s="505">
        <v>10367640</v>
      </c>
      <c r="X14" s="505">
        <v>4023772</v>
      </c>
      <c r="Y14" s="505">
        <v>612981</v>
      </c>
      <c r="Z14" s="505">
        <v>2917084</v>
      </c>
      <c r="AA14" s="505">
        <v>597622</v>
      </c>
      <c r="AB14" s="505">
        <v>0</v>
      </c>
      <c r="AC14" s="505">
        <v>14403855</v>
      </c>
      <c r="AD14" s="505">
        <v>5025920</v>
      </c>
      <c r="AE14" s="505">
        <v>5395665</v>
      </c>
      <c r="AF14" s="505">
        <v>2429000</v>
      </c>
      <c r="AG14" s="505">
        <v>398634</v>
      </c>
      <c r="AH14" s="505">
        <v>0</v>
      </c>
      <c r="AI14" s="505">
        <v>2214960</v>
      </c>
      <c r="AJ14" s="505">
        <v>2032028</v>
      </c>
      <c r="AK14" s="505">
        <v>13730070</v>
      </c>
      <c r="AL14" s="505">
        <v>1109214</v>
      </c>
      <c r="AM14" s="505">
        <v>2029417</v>
      </c>
      <c r="AN14" s="505">
        <v>3610000</v>
      </c>
      <c r="AO14" s="505">
        <v>2122600</v>
      </c>
      <c r="AP14" s="505">
        <v>2209800</v>
      </c>
      <c r="AQ14" s="505">
        <v>334935</v>
      </c>
      <c r="AR14" s="505">
        <v>893447</v>
      </c>
      <c r="AS14" s="505">
        <v>1060150</v>
      </c>
      <c r="AT14" s="505">
        <v>100000</v>
      </c>
      <c r="AU14" s="505">
        <v>17819185</v>
      </c>
      <c r="AV14" s="505">
        <v>2896258</v>
      </c>
      <c r="AW14" s="505">
        <v>278419093</v>
      </c>
      <c r="AX14" s="505">
        <v>350000</v>
      </c>
      <c r="AY14" s="505">
        <v>475000</v>
      </c>
      <c r="AZ14" s="505">
        <v>925080</v>
      </c>
      <c r="BA14" s="505">
        <v>2691452</v>
      </c>
      <c r="BB14" s="505">
        <v>247850</v>
      </c>
      <c r="BC14" s="505">
        <v>273623</v>
      </c>
      <c r="BD14" s="505">
        <v>6833267</v>
      </c>
      <c r="BE14" s="505">
        <v>6234812</v>
      </c>
      <c r="BF14" s="505">
        <v>50400972</v>
      </c>
      <c r="BG14" s="505">
        <v>1711614</v>
      </c>
      <c r="BH14" s="505">
        <v>856886</v>
      </c>
    </row>
    <row r="15" spans="1:60" x14ac:dyDescent="0.3">
      <c r="A15" s="426">
        <v>252</v>
      </c>
      <c r="B15" s="427" t="s">
        <v>28</v>
      </c>
      <c r="C15" s="427"/>
      <c r="D15" s="505">
        <v>75039441</v>
      </c>
      <c r="E15" s="505">
        <v>106142305</v>
      </c>
      <c r="F15" s="505">
        <v>72189365</v>
      </c>
      <c r="G15" s="505">
        <v>19786191</v>
      </c>
      <c r="H15" s="505">
        <v>97658886</v>
      </c>
      <c r="I15" s="505">
        <v>70276122</v>
      </c>
      <c r="J15" s="505">
        <v>29513962</v>
      </c>
      <c r="K15" s="505">
        <v>30045711</v>
      </c>
      <c r="L15" s="505">
        <v>76942360</v>
      </c>
      <c r="M15" s="505">
        <v>21640573</v>
      </c>
      <c r="N15" s="505">
        <v>36730174</v>
      </c>
      <c r="O15" s="505">
        <v>214821228</v>
      </c>
      <c r="P15" s="505">
        <v>59187581</v>
      </c>
      <c r="Q15" s="505">
        <v>27904670</v>
      </c>
      <c r="R15" s="505">
        <v>143576890</v>
      </c>
      <c r="S15" s="505">
        <v>284932296</v>
      </c>
      <c r="T15" s="505">
        <v>47821448</v>
      </c>
      <c r="U15" s="505">
        <v>19527568</v>
      </c>
      <c r="V15" s="505">
        <v>1188619</v>
      </c>
      <c r="W15" s="505">
        <v>282582965</v>
      </c>
      <c r="X15" s="505">
        <v>81377293</v>
      </c>
      <c r="Y15" s="505">
        <v>7062695</v>
      </c>
      <c r="Z15" s="505">
        <v>168411304</v>
      </c>
      <c r="AA15" s="505">
        <v>21188689</v>
      </c>
      <c r="AB15" s="505">
        <v>21696042</v>
      </c>
      <c r="AC15" s="505">
        <v>195873416</v>
      </c>
      <c r="AD15" s="505">
        <v>18301548</v>
      </c>
      <c r="AE15" s="505">
        <v>163362403</v>
      </c>
      <c r="AF15" s="505">
        <v>47773545</v>
      </c>
      <c r="AG15" s="505">
        <v>32535399</v>
      </c>
      <c r="AH15" s="505">
        <v>120918265</v>
      </c>
      <c r="AI15" s="505">
        <v>62824641</v>
      </c>
      <c r="AJ15" s="505">
        <v>117674988</v>
      </c>
      <c r="AK15" s="505">
        <v>106532741</v>
      </c>
      <c r="AL15" s="505">
        <v>96188893</v>
      </c>
      <c r="AM15" s="505">
        <v>41411968</v>
      </c>
      <c r="AN15" s="505">
        <v>50161346</v>
      </c>
      <c r="AO15" s="505">
        <v>72325947</v>
      </c>
      <c r="AP15" s="505">
        <v>86528666</v>
      </c>
      <c r="AQ15" s="505">
        <v>25246456</v>
      </c>
      <c r="AR15" s="505">
        <v>18100836</v>
      </c>
      <c r="AS15" s="505">
        <v>38240280</v>
      </c>
      <c r="AT15" s="505">
        <v>6140313</v>
      </c>
      <c r="AU15" s="505">
        <v>624218257</v>
      </c>
      <c r="AV15" s="505">
        <v>39797220</v>
      </c>
      <c r="AW15" s="505">
        <v>4067090797</v>
      </c>
      <c r="AX15" s="505">
        <v>13347575</v>
      </c>
      <c r="AY15" s="505">
        <v>13718340</v>
      </c>
      <c r="AZ15" s="505">
        <v>17849320</v>
      </c>
      <c r="BA15" s="505">
        <v>86920507</v>
      </c>
      <c r="BB15" s="505">
        <v>3094943</v>
      </c>
      <c r="BC15" s="505">
        <v>8084835</v>
      </c>
      <c r="BD15" s="505">
        <v>61336072</v>
      </c>
      <c r="BE15" s="505">
        <v>87076858</v>
      </c>
      <c r="BF15" s="505">
        <v>713357520</v>
      </c>
      <c r="BG15" s="505">
        <v>37328694</v>
      </c>
      <c r="BH15" s="505">
        <v>24590798</v>
      </c>
    </row>
    <row r="16" spans="1:60" x14ac:dyDescent="0.3">
      <c r="A16" s="426">
        <v>253</v>
      </c>
      <c r="B16" s="427" t="s">
        <v>29</v>
      </c>
      <c r="C16" s="427"/>
      <c r="D16" s="505">
        <v>1525682</v>
      </c>
      <c r="E16" s="505">
        <v>4983243</v>
      </c>
      <c r="F16" s="505">
        <v>3531365</v>
      </c>
      <c r="G16" s="505">
        <v>1602276</v>
      </c>
      <c r="H16" s="505">
        <v>6942686</v>
      </c>
      <c r="I16" s="505">
        <v>1401522</v>
      </c>
      <c r="J16" s="505">
        <v>1265630</v>
      </c>
      <c r="K16" s="505">
        <v>3794164</v>
      </c>
      <c r="L16" s="505">
        <v>2027645</v>
      </c>
      <c r="M16" s="505">
        <v>1680565</v>
      </c>
      <c r="N16" s="505">
        <v>2242436</v>
      </c>
      <c r="O16" s="505">
        <v>7787238</v>
      </c>
      <c r="P16" s="505">
        <v>6215673</v>
      </c>
      <c r="Q16" s="505">
        <v>334345</v>
      </c>
      <c r="R16" s="505">
        <v>4984328</v>
      </c>
      <c r="S16" s="505">
        <v>9008079</v>
      </c>
      <c r="T16" s="505">
        <v>3313877</v>
      </c>
      <c r="U16" s="505">
        <v>597140</v>
      </c>
      <c r="V16" s="505">
        <v>551842</v>
      </c>
      <c r="W16" s="505">
        <v>65197995</v>
      </c>
      <c r="X16" s="505">
        <v>5551183</v>
      </c>
      <c r="Y16" s="505">
        <v>1161338</v>
      </c>
      <c r="Z16" s="505">
        <v>6407766</v>
      </c>
      <c r="AA16" s="505">
        <v>1048936</v>
      </c>
      <c r="AB16" s="505">
        <v>1544475</v>
      </c>
      <c r="AC16" s="505">
        <v>7793032</v>
      </c>
      <c r="AD16" s="505">
        <v>987126</v>
      </c>
      <c r="AE16" s="505">
        <v>5096807</v>
      </c>
      <c r="AF16" s="505">
        <v>5181251</v>
      </c>
      <c r="AG16" s="505">
        <v>1671751</v>
      </c>
      <c r="AH16" s="505">
        <v>16382861</v>
      </c>
      <c r="AI16" s="505">
        <v>11960546</v>
      </c>
      <c r="AJ16" s="505">
        <v>8296850</v>
      </c>
      <c r="AK16" s="505">
        <v>6524627</v>
      </c>
      <c r="AL16" s="505">
        <v>2740835</v>
      </c>
      <c r="AM16" s="505">
        <v>1189531</v>
      </c>
      <c r="AN16" s="505">
        <v>4071934</v>
      </c>
      <c r="AO16" s="505">
        <v>3062128</v>
      </c>
      <c r="AP16" s="505">
        <v>3080513</v>
      </c>
      <c r="AQ16" s="505">
        <v>548396</v>
      </c>
      <c r="AR16" s="505">
        <v>477769</v>
      </c>
      <c r="AS16" s="505">
        <v>1614801</v>
      </c>
      <c r="AT16" s="505">
        <v>670341</v>
      </c>
      <c r="AU16" s="505">
        <v>15550725</v>
      </c>
      <c r="AV16" s="505">
        <v>1500621</v>
      </c>
      <c r="AW16" s="505">
        <v>20785371</v>
      </c>
      <c r="AX16" s="505">
        <v>726603</v>
      </c>
      <c r="AY16" s="505">
        <v>1173229</v>
      </c>
      <c r="AZ16" s="505">
        <v>1495726</v>
      </c>
      <c r="BA16" s="505">
        <v>2778434</v>
      </c>
      <c r="BB16" s="505">
        <v>1535735</v>
      </c>
      <c r="BC16" s="505">
        <v>3225379</v>
      </c>
      <c r="BD16" s="505">
        <v>15231522</v>
      </c>
      <c r="BE16" s="505">
        <v>4822454</v>
      </c>
      <c r="BF16" s="505">
        <v>14008971</v>
      </c>
      <c r="BG16" s="505">
        <v>2666223</v>
      </c>
      <c r="BH16" s="505">
        <v>3662861</v>
      </c>
    </row>
    <row r="17" spans="1:60" x14ac:dyDescent="0.3">
      <c r="A17" s="426">
        <v>254</v>
      </c>
      <c r="B17" s="427" t="s">
        <v>30</v>
      </c>
      <c r="C17" s="427"/>
      <c r="D17" s="505">
        <v>-81678259</v>
      </c>
      <c r="E17" s="505">
        <v>-142395043</v>
      </c>
      <c r="F17" s="505">
        <v>-107239571</v>
      </c>
      <c r="G17" s="505">
        <v>-42464177</v>
      </c>
      <c r="H17" s="505">
        <v>-152910052</v>
      </c>
      <c r="I17" s="505">
        <v>-62146076</v>
      </c>
      <c r="J17" s="505">
        <v>-33017598</v>
      </c>
      <c r="K17" s="505">
        <v>-34844752</v>
      </c>
      <c r="L17" s="505">
        <v>-82339978</v>
      </c>
      <c r="M17" s="505">
        <v>-25437526</v>
      </c>
      <c r="N17" s="505">
        <v>-50108625</v>
      </c>
      <c r="O17" s="505">
        <v>-178832192</v>
      </c>
      <c r="P17" s="505">
        <v>-74895526</v>
      </c>
      <c r="Q17" s="505">
        <v>-21781152</v>
      </c>
      <c r="R17" s="505">
        <v>-188282379</v>
      </c>
      <c r="S17" s="505">
        <v>-389494067</v>
      </c>
      <c r="T17" s="505">
        <v>-44874730</v>
      </c>
      <c r="U17" s="505">
        <v>-24004604</v>
      </c>
      <c r="V17" s="505">
        <v>-1712002</v>
      </c>
      <c r="W17" s="505">
        <v>-328330771</v>
      </c>
      <c r="X17" s="505">
        <v>-124191446</v>
      </c>
      <c r="Y17" s="505">
        <v>-22704877</v>
      </c>
      <c r="Z17" s="505">
        <v>-117716444</v>
      </c>
      <c r="AA17" s="505">
        <v>-24866049</v>
      </c>
      <c r="AB17" s="505">
        <v>-68167652</v>
      </c>
      <c r="AC17" s="505">
        <v>-325030446</v>
      </c>
      <c r="AD17" s="505">
        <v>-35945487</v>
      </c>
      <c r="AE17" s="505">
        <v>-221686831</v>
      </c>
      <c r="AF17" s="505">
        <v>-90396883</v>
      </c>
      <c r="AG17" s="505">
        <v>-36591597</v>
      </c>
      <c r="AH17" s="505">
        <v>-278127227</v>
      </c>
      <c r="AI17" s="505">
        <v>-144279142</v>
      </c>
      <c r="AJ17" s="505">
        <v>-254827849</v>
      </c>
      <c r="AK17" s="505">
        <v>-113426814</v>
      </c>
      <c r="AL17" s="505">
        <v>-100970806</v>
      </c>
      <c r="AM17" s="505">
        <v>-88607584</v>
      </c>
      <c r="AN17" s="505">
        <v>-107510822</v>
      </c>
      <c r="AO17" s="505">
        <v>-83901686</v>
      </c>
      <c r="AP17" s="505">
        <v>-102575347</v>
      </c>
      <c r="AQ17" s="505">
        <v>-27486862</v>
      </c>
      <c r="AR17" s="505">
        <v>-36696059</v>
      </c>
      <c r="AS17" s="505">
        <v>-51936369</v>
      </c>
      <c r="AT17" s="505">
        <v>-11846403</v>
      </c>
      <c r="AU17" s="505">
        <v>-577637242</v>
      </c>
      <c r="AV17" s="505">
        <v>-75846622</v>
      </c>
      <c r="AW17" s="505">
        <v>-2432792510</v>
      </c>
      <c r="AX17" s="505">
        <v>-27795568</v>
      </c>
      <c r="AY17" s="505">
        <v>-18854934</v>
      </c>
      <c r="AZ17" s="505">
        <v>-72240561</v>
      </c>
      <c r="BA17" s="505">
        <v>-231243648</v>
      </c>
      <c r="BB17" s="505">
        <v>-12137529</v>
      </c>
      <c r="BC17" s="505">
        <v>-26209026</v>
      </c>
      <c r="BD17" s="505">
        <v>-130611800</v>
      </c>
      <c r="BE17" s="505">
        <v>-134482259</v>
      </c>
      <c r="BF17" s="505">
        <v>-809140141</v>
      </c>
      <c r="BG17" s="505">
        <v>-72137197</v>
      </c>
      <c r="BH17" s="505">
        <v>-32959412</v>
      </c>
    </row>
    <row r="18" spans="1:60" x14ac:dyDescent="0.3">
      <c r="A18" s="426">
        <v>255</v>
      </c>
      <c r="B18" s="427" t="s">
        <v>81</v>
      </c>
      <c r="C18" s="427"/>
      <c r="D18" s="505">
        <v>10088264</v>
      </c>
      <c r="E18" s="505">
        <v>14892129</v>
      </c>
      <c r="F18" s="505">
        <v>13498775</v>
      </c>
      <c r="G18" s="505">
        <v>4693766</v>
      </c>
      <c r="H18" s="505">
        <v>16060234</v>
      </c>
      <c r="I18" s="505">
        <v>12297906</v>
      </c>
      <c r="J18" s="505">
        <v>3359872</v>
      </c>
      <c r="K18" s="505">
        <v>14992707</v>
      </c>
      <c r="L18" s="505">
        <v>9525836</v>
      </c>
      <c r="M18" s="505">
        <v>5447285</v>
      </c>
      <c r="N18" s="505">
        <v>9460920</v>
      </c>
      <c r="O18" s="505">
        <v>14136832</v>
      </c>
      <c r="P18" s="505">
        <v>26194852</v>
      </c>
      <c r="Q18" s="505">
        <v>1888072</v>
      </c>
      <c r="R18" s="505">
        <v>33157089</v>
      </c>
      <c r="S18" s="505">
        <v>26565124</v>
      </c>
      <c r="T18" s="505">
        <v>4081438</v>
      </c>
      <c r="U18" s="505">
        <v>3923037</v>
      </c>
      <c r="V18" s="505">
        <v>920049</v>
      </c>
      <c r="W18" s="505">
        <v>49028002</v>
      </c>
      <c r="X18" s="505">
        <v>11632778</v>
      </c>
      <c r="Y18" s="505">
        <v>3011902</v>
      </c>
      <c r="Z18" s="505">
        <v>10175175</v>
      </c>
      <c r="AA18" s="505">
        <v>2463977</v>
      </c>
      <c r="AB18" s="505">
        <v>7481958</v>
      </c>
      <c r="AC18" s="505">
        <v>38274620</v>
      </c>
      <c r="AD18" s="505">
        <v>8878891</v>
      </c>
      <c r="AE18" s="505">
        <v>22913954</v>
      </c>
      <c r="AF18" s="505">
        <v>11859403</v>
      </c>
      <c r="AG18" s="505">
        <v>7388619</v>
      </c>
      <c r="AH18" s="505">
        <v>46318085</v>
      </c>
      <c r="AI18" s="505">
        <v>12298690</v>
      </c>
      <c r="AJ18" s="505">
        <v>24056447</v>
      </c>
      <c r="AK18" s="505">
        <v>25094615</v>
      </c>
      <c r="AL18" s="505">
        <v>14837881</v>
      </c>
      <c r="AM18" s="505">
        <v>8531211</v>
      </c>
      <c r="AN18" s="505">
        <v>14534415</v>
      </c>
      <c r="AO18" s="505">
        <v>11077936</v>
      </c>
      <c r="AP18" s="505">
        <v>13478140</v>
      </c>
      <c r="AQ18" s="505">
        <v>3493530</v>
      </c>
      <c r="AR18" s="505">
        <v>4092643</v>
      </c>
      <c r="AS18" s="505">
        <v>7579371</v>
      </c>
      <c r="AT18" s="505">
        <v>992148</v>
      </c>
      <c r="AU18" s="505">
        <v>58994313</v>
      </c>
      <c r="AV18" s="505">
        <v>12948979</v>
      </c>
      <c r="AW18" s="505">
        <v>376989905</v>
      </c>
      <c r="AX18" s="505">
        <v>3719448</v>
      </c>
      <c r="AY18" s="505">
        <v>3729431</v>
      </c>
      <c r="AZ18" s="505">
        <v>5849896</v>
      </c>
      <c r="BA18" s="505">
        <v>31878776</v>
      </c>
      <c r="BB18" s="505">
        <v>3519099</v>
      </c>
      <c r="BC18" s="505">
        <v>4577771</v>
      </c>
      <c r="BD18" s="505">
        <v>20551665</v>
      </c>
      <c r="BE18" s="505">
        <v>34529820</v>
      </c>
      <c r="BF18" s="505">
        <v>97490629</v>
      </c>
      <c r="BG18" s="505">
        <v>9088331</v>
      </c>
      <c r="BH18" s="505">
        <v>4689095</v>
      </c>
    </row>
    <row r="19" spans="1:60" x14ac:dyDescent="0.3">
      <c r="A19" s="426">
        <v>333</v>
      </c>
      <c r="B19" s="427" t="s">
        <v>70</v>
      </c>
      <c r="C19" s="427"/>
      <c r="D19" s="505">
        <v>2085284</v>
      </c>
      <c r="E19" s="505">
        <v>13843787</v>
      </c>
      <c r="F19" s="505">
        <v>7787421</v>
      </c>
      <c r="G19" s="505">
        <v>4259555</v>
      </c>
      <c r="H19" s="505">
        <v>8246321</v>
      </c>
      <c r="I19" s="505">
        <v>3671662</v>
      </c>
      <c r="J19" s="505">
        <v>4973363</v>
      </c>
      <c r="K19" s="505">
        <v>8115834</v>
      </c>
      <c r="L19" s="505">
        <v>9896581</v>
      </c>
      <c r="M19" s="505">
        <v>3738343</v>
      </c>
      <c r="N19" s="505">
        <v>6853519</v>
      </c>
      <c r="O19" s="505">
        <v>19479858</v>
      </c>
      <c r="P19" s="505">
        <v>21020680</v>
      </c>
      <c r="Q19" s="505">
        <v>2162518</v>
      </c>
      <c r="R19" s="505">
        <v>15349539</v>
      </c>
      <c r="S19" s="505">
        <v>41827925</v>
      </c>
      <c r="T19" s="505">
        <v>4459164</v>
      </c>
      <c r="U19" s="505">
        <v>4456504</v>
      </c>
      <c r="V19" s="505">
        <v>1154207</v>
      </c>
      <c r="W19" s="505">
        <v>91503340</v>
      </c>
      <c r="X19" s="505">
        <v>13159554</v>
      </c>
      <c r="Y19" s="505">
        <v>2252820</v>
      </c>
      <c r="Z19" s="505">
        <v>15323789</v>
      </c>
      <c r="AA19" s="505">
        <v>1996064</v>
      </c>
      <c r="AB19" s="505">
        <v>3692985</v>
      </c>
      <c r="AC19" s="505">
        <v>20814997</v>
      </c>
      <c r="AD19" s="505">
        <v>2862666</v>
      </c>
      <c r="AE19" s="505">
        <v>10681543</v>
      </c>
      <c r="AF19" s="505">
        <v>11781136</v>
      </c>
      <c r="AG19" s="505">
        <v>5436538</v>
      </c>
      <c r="AH19" s="505">
        <v>21575774</v>
      </c>
      <c r="AI19" s="505">
        <v>23652851</v>
      </c>
      <c r="AJ19" s="505">
        <v>24377431</v>
      </c>
      <c r="AK19" s="505">
        <v>14688256</v>
      </c>
      <c r="AL19" s="505">
        <v>12441534</v>
      </c>
      <c r="AM19" s="505">
        <v>6511700</v>
      </c>
      <c r="AN19" s="505">
        <v>9513700</v>
      </c>
      <c r="AO19" s="505">
        <v>6889133</v>
      </c>
      <c r="AP19" s="505">
        <v>11558639</v>
      </c>
      <c r="AQ19" s="505">
        <v>6021784</v>
      </c>
      <c r="AR19" s="505">
        <v>2362597</v>
      </c>
      <c r="AS19" s="505">
        <v>5402533</v>
      </c>
      <c r="AT19" s="505">
        <v>1059027</v>
      </c>
      <c r="AU19" s="505">
        <v>33638839</v>
      </c>
      <c r="AV19" s="505">
        <v>8079526</v>
      </c>
      <c r="AW19" s="505">
        <v>175699072</v>
      </c>
      <c r="AX19" s="505">
        <v>2705653</v>
      </c>
      <c r="AY19" s="505">
        <v>2538652</v>
      </c>
      <c r="AZ19" s="505">
        <v>5661307</v>
      </c>
      <c r="BA19" s="505">
        <v>15669292</v>
      </c>
      <c r="BB19" s="505">
        <v>4028608</v>
      </c>
      <c r="BC19" s="505">
        <v>7654799</v>
      </c>
      <c r="BD19" s="505">
        <v>21830208</v>
      </c>
      <c r="BE19" s="505">
        <v>22425704</v>
      </c>
      <c r="BF19" s="505">
        <v>38351019</v>
      </c>
      <c r="BG19" s="505">
        <v>5709621</v>
      </c>
      <c r="BH19" s="505">
        <v>7315296</v>
      </c>
    </row>
    <row r="20" spans="1:60" ht="28.8" x14ac:dyDescent="0.3">
      <c r="A20" s="426">
        <v>335</v>
      </c>
      <c r="B20" s="427" t="s">
        <v>35</v>
      </c>
      <c r="C20" s="427"/>
      <c r="D20" s="505">
        <v>0</v>
      </c>
      <c r="E20" s="505">
        <v>0</v>
      </c>
      <c r="F20" s="505">
        <v>0</v>
      </c>
      <c r="G20" s="505">
        <v>289038</v>
      </c>
      <c r="H20" s="505">
        <v>1000000</v>
      </c>
      <c r="I20" s="505">
        <v>0</v>
      </c>
      <c r="J20" s="505">
        <v>0</v>
      </c>
      <c r="K20" s="505">
        <v>344051</v>
      </c>
      <c r="L20" s="505">
        <v>0</v>
      </c>
      <c r="M20" s="505">
        <v>0</v>
      </c>
      <c r="N20" s="505">
        <v>0</v>
      </c>
      <c r="O20" s="505">
        <v>0</v>
      </c>
      <c r="P20" s="505">
        <v>0</v>
      </c>
      <c r="Q20" s="505">
        <v>103665</v>
      </c>
      <c r="R20" s="505">
        <v>293227</v>
      </c>
      <c r="S20" s="505">
        <v>5519267</v>
      </c>
      <c r="T20" s="505">
        <v>0</v>
      </c>
      <c r="U20" s="505">
        <v>0</v>
      </c>
      <c r="V20" s="505">
        <v>0</v>
      </c>
      <c r="W20" s="505">
        <v>0</v>
      </c>
      <c r="X20" s="505">
        <v>39303</v>
      </c>
      <c r="Y20" s="505">
        <v>0</v>
      </c>
      <c r="Z20" s="505">
        <v>121688</v>
      </c>
      <c r="AA20" s="505">
        <v>0</v>
      </c>
      <c r="AB20" s="505">
        <v>0</v>
      </c>
      <c r="AC20" s="505">
        <v>0</v>
      </c>
      <c r="AD20" s="505">
        <v>0</v>
      </c>
      <c r="AE20" s="505">
        <v>0</v>
      </c>
      <c r="AF20" s="505">
        <v>0</v>
      </c>
      <c r="AG20" s="505">
        <v>711</v>
      </c>
      <c r="AH20" s="505">
        <v>0</v>
      </c>
      <c r="AI20" s="505">
        <v>0</v>
      </c>
      <c r="AJ20" s="505">
        <v>0</v>
      </c>
      <c r="AK20" s="505">
        <v>3586361</v>
      </c>
      <c r="AL20" s="505">
        <v>0</v>
      </c>
      <c r="AM20" s="505">
        <v>2016808</v>
      </c>
      <c r="AN20" s="505">
        <v>0</v>
      </c>
      <c r="AO20" s="505">
        <v>193592</v>
      </c>
      <c r="AP20" s="505">
        <v>0</v>
      </c>
      <c r="AQ20" s="505">
        <v>223660</v>
      </c>
      <c r="AR20" s="505">
        <v>0</v>
      </c>
      <c r="AS20" s="505">
        <v>0</v>
      </c>
      <c r="AT20" s="505">
        <v>0</v>
      </c>
      <c r="AU20" s="505">
        <v>1427214</v>
      </c>
      <c r="AV20" s="505">
        <v>0</v>
      </c>
      <c r="AW20" s="505">
        <v>17034638</v>
      </c>
      <c r="AX20" s="505">
        <v>0</v>
      </c>
      <c r="AY20" s="505">
        <v>0</v>
      </c>
      <c r="AZ20" s="505">
        <v>0</v>
      </c>
      <c r="BA20" s="505">
        <v>0</v>
      </c>
      <c r="BB20" s="505">
        <v>0</v>
      </c>
      <c r="BC20" s="505">
        <v>0</v>
      </c>
      <c r="BD20" s="505">
        <v>132160</v>
      </c>
      <c r="BE20" s="505">
        <v>0</v>
      </c>
      <c r="BF20" s="505">
        <v>7108841</v>
      </c>
      <c r="BG20" s="505">
        <v>889284</v>
      </c>
      <c r="BH20" s="505">
        <v>0</v>
      </c>
    </row>
    <row r="21" spans="1:60" x14ac:dyDescent="0.3">
      <c r="A21" s="426">
        <v>336</v>
      </c>
      <c r="B21" s="427" t="s">
        <v>283</v>
      </c>
      <c r="C21" s="427"/>
      <c r="D21" s="505">
        <v>860184</v>
      </c>
      <c r="E21" s="505">
        <v>2706978</v>
      </c>
      <c r="F21" s="505">
        <v>1827466</v>
      </c>
      <c r="G21" s="505">
        <v>1413617</v>
      </c>
      <c r="H21" s="505">
        <v>1192890</v>
      </c>
      <c r="I21" s="505">
        <v>684523</v>
      </c>
      <c r="J21" s="505">
        <v>3779246</v>
      </c>
      <c r="K21" s="505">
        <v>1690469</v>
      </c>
      <c r="L21" s="505">
        <v>970148</v>
      </c>
      <c r="M21" s="505">
        <v>2234643</v>
      </c>
      <c r="N21" s="505">
        <v>1712935</v>
      </c>
      <c r="O21" s="505">
        <v>2644747</v>
      </c>
      <c r="P21" s="505">
        <v>8228257</v>
      </c>
      <c r="Q21" s="505">
        <v>408527</v>
      </c>
      <c r="R21" s="505">
        <v>3109858</v>
      </c>
      <c r="S21" s="505">
        <v>17341813</v>
      </c>
      <c r="T21" s="505">
        <v>241341</v>
      </c>
      <c r="U21" s="505">
        <v>563678</v>
      </c>
      <c r="V21" s="505">
        <v>10616</v>
      </c>
      <c r="W21" s="505">
        <v>1934064</v>
      </c>
      <c r="X21" s="505">
        <v>3231547</v>
      </c>
      <c r="Y21" s="505">
        <v>206892</v>
      </c>
      <c r="Z21" s="505">
        <v>981169</v>
      </c>
      <c r="AA21" s="505">
        <v>136938</v>
      </c>
      <c r="AB21" s="505">
        <v>701059</v>
      </c>
      <c r="AC21" s="505">
        <v>3575098</v>
      </c>
      <c r="AD21" s="505">
        <v>422524</v>
      </c>
      <c r="AE21" s="505">
        <v>1859947</v>
      </c>
      <c r="AF21" s="505">
        <v>1841062</v>
      </c>
      <c r="AG21" s="505">
        <v>1196375</v>
      </c>
      <c r="AH21" s="505">
        <v>2607629</v>
      </c>
      <c r="AI21" s="505">
        <v>3105396</v>
      </c>
      <c r="AJ21" s="505">
        <v>6898274</v>
      </c>
      <c r="AK21" s="505">
        <v>4785676</v>
      </c>
      <c r="AL21" s="505">
        <v>908002</v>
      </c>
      <c r="AM21" s="505">
        <v>8407986</v>
      </c>
      <c r="AN21" s="505">
        <v>1363134</v>
      </c>
      <c r="AO21" s="505">
        <v>1094808</v>
      </c>
      <c r="AP21" s="505">
        <v>1968820</v>
      </c>
      <c r="AQ21" s="505">
        <v>769853</v>
      </c>
      <c r="AR21" s="505">
        <v>906987</v>
      </c>
      <c r="AS21" s="505">
        <v>296896</v>
      </c>
      <c r="AT21" s="505">
        <v>23071</v>
      </c>
      <c r="AU21" s="505">
        <v>11296090</v>
      </c>
      <c r="AV21" s="505">
        <v>1742859</v>
      </c>
      <c r="AW21" s="505">
        <v>143461107</v>
      </c>
      <c r="AX21" s="505">
        <v>1006457</v>
      </c>
      <c r="AY21" s="505">
        <v>950217</v>
      </c>
      <c r="AZ21" s="505">
        <v>187900</v>
      </c>
      <c r="BA21" s="505">
        <v>12353301</v>
      </c>
      <c r="BB21" s="505">
        <v>146551</v>
      </c>
      <c r="BC21" s="505">
        <v>364528</v>
      </c>
      <c r="BD21" s="505">
        <v>1228741</v>
      </c>
      <c r="BE21" s="505">
        <v>4042100</v>
      </c>
      <c r="BF21" s="505">
        <v>23578141</v>
      </c>
      <c r="BG21" s="505">
        <v>1244211</v>
      </c>
      <c r="BH21" s="505">
        <v>1312547</v>
      </c>
    </row>
    <row r="22" spans="1:60" x14ac:dyDescent="0.3">
      <c r="A22" s="426">
        <v>338</v>
      </c>
      <c r="B22" s="427" t="s">
        <v>34</v>
      </c>
      <c r="C22" s="427"/>
      <c r="D22" s="505">
        <v>102466206</v>
      </c>
      <c r="E22" s="505">
        <v>185658189</v>
      </c>
      <c r="F22" s="505">
        <v>138538695</v>
      </c>
      <c r="G22" s="505">
        <v>60023889</v>
      </c>
      <c r="H22" s="505">
        <v>188732343</v>
      </c>
      <c r="I22" s="505">
        <v>79550832</v>
      </c>
      <c r="J22" s="505">
        <v>46576745</v>
      </c>
      <c r="K22" s="505">
        <v>51321632</v>
      </c>
      <c r="L22" s="505">
        <v>110351506</v>
      </c>
      <c r="M22" s="505">
        <v>34013643</v>
      </c>
      <c r="N22" s="505">
        <v>66829399</v>
      </c>
      <c r="O22" s="505">
        <v>233462693</v>
      </c>
      <c r="P22" s="505">
        <v>130686397</v>
      </c>
      <c r="Q22" s="505">
        <v>30422032</v>
      </c>
      <c r="R22" s="505">
        <v>245833423</v>
      </c>
      <c r="S22" s="505">
        <v>522383369</v>
      </c>
      <c r="T22" s="505">
        <v>57409175</v>
      </c>
      <c r="U22" s="505">
        <v>33215181</v>
      </c>
      <c r="V22" s="505">
        <v>2953630</v>
      </c>
      <c r="W22" s="505">
        <v>434613554</v>
      </c>
      <c r="X22" s="505">
        <v>161554187</v>
      </c>
      <c r="Y22" s="505">
        <v>29520904</v>
      </c>
      <c r="Z22" s="505">
        <v>159521583</v>
      </c>
      <c r="AA22" s="505">
        <v>31785924</v>
      </c>
      <c r="AB22" s="505">
        <v>85696401</v>
      </c>
      <c r="AC22" s="505">
        <v>422516673</v>
      </c>
      <c r="AD22" s="505">
        <v>46181579</v>
      </c>
      <c r="AE22" s="505">
        <v>275056879</v>
      </c>
      <c r="AF22" s="505">
        <v>118185484</v>
      </c>
      <c r="AG22" s="505">
        <v>50892159</v>
      </c>
      <c r="AH22" s="505">
        <v>355116949</v>
      </c>
      <c r="AI22" s="505">
        <v>204041008</v>
      </c>
      <c r="AJ22" s="505">
        <v>333314103</v>
      </c>
      <c r="AK22" s="505">
        <v>154451252</v>
      </c>
      <c r="AL22" s="505">
        <v>135665123</v>
      </c>
      <c r="AM22" s="505">
        <v>134035667</v>
      </c>
      <c r="AN22" s="505">
        <v>139243819</v>
      </c>
      <c r="AO22" s="505">
        <v>106190289</v>
      </c>
      <c r="AP22" s="505">
        <v>135523027</v>
      </c>
      <c r="AQ22" s="505">
        <v>42676549</v>
      </c>
      <c r="AR22" s="505">
        <v>46981780</v>
      </c>
      <c r="AS22" s="505">
        <v>68088632</v>
      </c>
      <c r="AT22" s="505">
        <v>15571590</v>
      </c>
      <c r="AU22" s="505">
        <v>724168698</v>
      </c>
      <c r="AV22" s="505">
        <v>98052917</v>
      </c>
      <c r="AW22" s="505">
        <v>3340936922</v>
      </c>
      <c r="AX22" s="505">
        <v>36435871</v>
      </c>
      <c r="AY22" s="505">
        <v>25239044</v>
      </c>
      <c r="AZ22" s="505">
        <v>94678034</v>
      </c>
      <c r="BA22" s="505">
        <v>295764354</v>
      </c>
      <c r="BB22" s="505">
        <v>17548891</v>
      </c>
      <c r="BC22" s="505">
        <v>38568463</v>
      </c>
      <c r="BD22" s="505">
        <v>166667800</v>
      </c>
      <c r="BE22" s="505">
        <v>186300386</v>
      </c>
      <c r="BF22" s="505">
        <v>1035931620</v>
      </c>
      <c r="BG22" s="505">
        <v>91222069</v>
      </c>
      <c r="BH22" s="505">
        <v>43862202</v>
      </c>
    </row>
    <row r="23" spans="1:60" x14ac:dyDescent="0.3">
      <c r="A23" s="426">
        <v>339</v>
      </c>
      <c r="B23" s="427" t="s">
        <v>74</v>
      </c>
      <c r="C23" s="427"/>
      <c r="D23" s="505">
        <v>118447</v>
      </c>
      <c r="E23" s="505">
        <v>113211</v>
      </c>
      <c r="F23" s="505">
        <v>1350564</v>
      </c>
      <c r="G23" s="505">
        <v>248393</v>
      </c>
      <c r="H23" s="505">
        <v>26533</v>
      </c>
      <c r="I23" s="505">
        <v>927929</v>
      </c>
      <c r="J23" s="505">
        <v>53187</v>
      </c>
      <c r="K23" s="505">
        <v>78380</v>
      </c>
      <c r="L23" s="505">
        <v>508921</v>
      </c>
      <c r="M23" s="505">
        <v>910419</v>
      </c>
      <c r="N23" s="505">
        <v>1234036</v>
      </c>
      <c r="O23" s="505">
        <v>4048804</v>
      </c>
      <c r="P23" s="505">
        <v>257834</v>
      </c>
      <c r="Q23" s="505">
        <v>581243</v>
      </c>
      <c r="R23" s="505">
        <v>2398336</v>
      </c>
      <c r="S23" s="505">
        <v>2525645</v>
      </c>
      <c r="T23" s="505">
        <v>18348</v>
      </c>
      <c r="U23" s="505">
        <v>136072</v>
      </c>
      <c r="V23" s="505">
        <v>0</v>
      </c>
      <c r="W23" s="505">
        <v>4949031</v>
      </c>
      <c r="X23" s="505">
        <v>1308786</v>
      </c>
      <c r="Y23" s="505">
        <v>515092</v>
      </c>
      <c r="Z23" s="505">
        <v>1826745</v>
      </c>
      <c r="AA23" s="505">
        <v>490830</v>
      </c>
      <c r="AB23" s="505">
        <v>147063</v>
      </c>
      <c r="AC23" s="505">
        <v>931979</v>
      </c>
      <c r="AD23" s="505">
        <v>60000</v>
      </c>
      <c r="AE23" s="505">
        <v>4631908</v>
      </c>
      <c r="AF23" s="505">
        <v>1587525</v>
      </c>
      <c r="AG23" s="505">
        <v>439636</v>
      </c>
      <c r="AH23" s="505">
        <v>12071790</v>
      </c>
      <c r="AI23" s="505">
        <v>995395</v>
      </c>
      <c r="AJ23" s="505">
        <v>5188877</v>
      </c>
      <c r="AK23" s="505">
        <v>73171</v>
      </c>
      <c r="AL23" s="505">
        <v>3200892</v>
      </c>
      <c r="AM23" s="505">
        <v>977123</v>
      </c>
      <c r="AN23" s="505">
        <v>107888</v>
      </c>
      <c r="AO23" s="505">
        <v>4429</v>
      </c>
      <c r="AP23" s="505">
        <v>179880</v>
      </c>
      <c r="AQ23" s="505">
        <v>242434</v>
      </c>
      <c r="AR23" s="505">
        <v>6166</v>
      </c>
      <c r="AS23" s="505">
        <v>1685269</v>
      </c>
      <c r="AT23" s="505">
        <v>213360</v>
      </c>
      <c r="AU23" s="505">
        <v>9624712</v>
      </c>
      <c r="AV23" s="505">
        <v>405302</v>
      </c>
      <c r="AW23" s="505">
        <v>1686639</v>
      </c>
      <c r="AX23" s="505">
        <v>3608</v>
      </c>
      <c r="AY23" s="505">
        <v>194063</v>
      </c>
      <c r="AZ23" s="505">
        <v>59119</v>
      </c>
      <c r="BA23" s="505">
        <v>2245876</v>
      </c>
      <c r="BB23" s="505">
        <v>146267</v>
      </c>
      <c r="BC23" s="505">
        <v>832782</v>
      </c>
      <c r="BD23" s="505">
        <v>3546855</v>
      </c>
      <c r="BE23" s="505">
        <v>2386572</v>
      </c>
      <c r="BF23" s="505">
        <v>499761</v>
      </c>
      <c r="BG23" s="505">
        <v>18326</v>
      </c>
      <c r="BH23" s="505">
        <v>702526</v>
      </c>
    </row>
    <row r="24" spans="1:60" ht="28.8" x14ac:dyDescent="0.3">
      <c r="A24" s="426">
        <v>341</v>
      </c>
      <c r="B24" s="427" t="s">
        <v>284</v>
      </c>
      <c r="C24" s="427"/>
      <c r="D24" s="505">
        <v>16080170</v>
      </c>
      <c r="E24" s="505">
        <v>25769507</v>
      </c>
      <c r="F24" s="505">
        <v>15615013</v>
      </c>
      <c r="G24" s="505">
        <v>9521547</v>
      </c>
      <c r="H24" s="505">
        <v>34847350</v>
      </c>
      <c r="I24" s="505">
        <v>21620667</v>
      </c>
      <c r="J24" s="505">
        <v>7112336</v>
      </c>
      <c r="K24" s="505">
        <v>8291325</v>
      </c>
      <c r="L24" s="505">
        <v>14676286</v>
      </c>
      <c r="M24" s="505">
        <v>5360077</v>
      </c>
      <c r="N24" s="505">
        <v>9237886</v>
      </c>
      <c r="O24" s="505">
        <v>36554568</v>
      </c>
      <c r="P24" s="505">
        <v>40100184</v>
      </c>
      <c r="Q24" s="505">
        <v>3948208</v>
      </c>
      <c r="R24" s="505">
        <v>43091730</v>
      </c>
      <c r="S24" s="505">
        <v>103981305</v>
      </c>
      <c r="T24" s="505">
        <v>8131758</v>
      </c>
      <c r="U24" s="505">
        <v>5672323</v>
      </c>
      <c r="V24" s="505">
        <v>331846</v>
      </c>
      <c r="W24" s="505">
        <v>85366302</v>
      </c>
      <c r="X24" s="505">
        <v>41933675</v>
      </c>
      <c r="Y24" s="505">
        <v>4841151</v>
      </c>
      <c r="Z24" s="505">
        <v>25720848</v>
      </c>
      <c r="AA24" s="505">
        <v>5518552</v>
      </c>
      <c r="AB24" s="505">
        <v>12644941</v>
      </c>
      <c r="AC24" s="505">
        <v>63385428</v>
      </c>
      <c r="AD24" s="505">
        <v>12498243</v>
      </c>
      <c r="AE24" s="505">
        <v>37666667</v>
      </c>
      <c r="AF24" s="505">
        <v>15379627</v>
      </c>
      <c r="AG24" s="505">
        <v>7344071</v>
      </c>
      <c r="AH24" s="505">
        <v>21898068</v>
      </c>
      <c r="AI24" s="505">
        <v>19554097</v>
      </c>
      <c r="AJ24" s="505">
        <v>53222014</v>
      </c>
      <c r="AK24" s="505">
        <v>36125411</v>
      </c>
      <c r="AL24" s="505">
        <v>16522695</v>
      </c>
      <c r="AM24" s="505">
        <v>17071648</v>
      </c>
      <c r="AN24" s="505">
        <v>22162462</v>
      </c>
      <c r="AO24" s="505">
        <v>17178558</v>
      </c>
      <c r="AP24" s="505">
        <v>20511510</v>
      </c>
      <c r="AQ24" s="505">
        <v>6274115</v>
      </c>
      <c r="AR24" s="505">
        <v>7494935</v>
      </c>
      <c r="AS24" s="505">
        <v>16069289</v>
      </c>
      <c r="AT24" s="505">
        <v>3301514</v>
      </c>
      <c r="AU24" s="505">
        <v>131173679</v>
      </c>
      <c r="AV24" s="505">
        <v>13776215</v>
      </c>
      <c r="AW24" s="505">
        <v>838788312</v>
      </c>
      <c r="AX24" s="505">
        <v>6430860</v>
      </c>
      <c r="AY24" s="505">
        <v>3748134</v>
      </c>
      <c r="AZ24" s="505">
        <v>20623367</v>
      </c>
      <c r="BA24" s="505">
        <v>34664513</v>
      </c>
      <c r="BB24" s="505">
        <v>3474696</v>
      </c>
      <c r="BC24" s="505">
        <v>3623432</v>
      </c>
      <c r="BD24" s="505">
        <v>25792582</v>
      </c>
      <c r="BE24" s="505">
        <v>45201680</v>
      </c>
      <c r="BF24" s="505">
        <v>220143987</v>
      </c>
      <c r="BG24" s="505">
        <v>13468222</v>
      </c>
      <c r="BH24" s="505">
        <v>6224879</v>
      </c>
    </row>
    <row r="25" spans="1:60" x14ac:dyDescent="0.3">
      <c r="A25" s="426">
        <v>376</v>
      </c>
      <c r="B25" s="427" t="s">
        <v>31</v>
      </c>
      <c r="C25" s="427"/>
      <c r="D25" s="505">
        <v>0</v>
      </c>
      <c r="E25" s="505">
        <v>0</v>
      </c>
      <c r="F25" s="505">
        <v>0</v>
      </c>
      <c r="G25" s="505">
        <v>0</v>
      </c>
      <c r="H25" s="505">
        <v>0</v>
      </c>
      <c r="I25" s="505">
        <v>0</v>
      </c>
      <c r="J25" s="505">
        <v>0</v>
      </c>
      <c r="K25" s="505">
        <v>0</v>
      </c>
      <c r="L25" s="505">
        <v>0</v>
      </c>
      <c r="M25" s="505">
        <v>0</v>
      </c>
      <c r="N25" s="505">
        <v>0</v>
      </c>
      <c r="O25" s="505">
        <v>0</v>
      </c>
      <c r="P25" s="505">
        <v>0</v>
      </c>
      <c r="Q25" s="505">
        <v>0</v>
      </c>
      <c r="R25" s="505">
        <v>0</v>
      </c>
      <c r="S25" s="505">
        <v>0</v>
      </c>
      <c r="T25" s="505">
        <v>0</v>
      </c>
      <c r="U25" s="505">
        <v>-320509</v>
      </c>
      <c r="V25" s="505">
        <v>0</v>
      </c>
      <c r="W25" s="505">
        <v>0</v>
      </c>
      <c r="X25" s="505">
        <v>0</v>
      </c>
      <c r="Y25" s="505">
        <v>0</v>
      </c>
      <c r="Z25" s="505">
        <v>0</v>
      </c>
      <c r="AA25" s="505">
        <v>0</v>
      </c>
      <c r="AB25" s="505">
        <v>0</v>
      </c>
      <c r="AC25" s="505">
        <v>0</v>
      </c>
      <c r="AD25" s="505">
        <v>0</v>
      </c>
      <c r="AE25" s="505">
        <v>357811</v>
      </c>
      <c r="AF25" s="505">
        <v>0</v>
      </c>
      <c r="AG25" s="505">
        <v>0</v>
      </c>
      <c r="AH25" s="505">
        <v>0</v>
      </c>
      <c r="AI25" s="505">
        <v>0</v>
      </c>
      <c r="AJ25" s="505">
        <v>0</v>
      </c>
      <c r="AK25" s="505">
        <v>0</v>
      </c>
      <c r="AL25" s="505">
        <v>0</v>
      </c>
      <c r="AM25" s="505">
        <v>0</v>
      </c>
      <c r="AN25" s="505">
        <v>0</v>
      </c>
      <c r="AO25" s="505">
        <v>0</v>
      </c>
      <c r="AP25" s="505">
        <v>-958264</v>
      </c>
      <c r="AQ25" s="505">
        <v>0</v>
      </c>
      <c r="AR25" s="505">
        <v>0</v>
      </c>
      <c r="AS25" s="505">
        <v>0</v>
      </c>
      <c r="AT25" s="505">
        <v>0</v>
      </c>
      <c r="AU25" s="505">
        <v>0</v>
      </c>
      <c r="AV25" s="505">
        <v>0</v>
      </c>
      <c r="AW25" s="505">
        <v>0</v>
      </c>
      <c r="AX25" s="505">
        <v>0</v>
      </c>
      <c r="AY25" s="505">
        <v>-99574</v>
      </c>
      <c r="AZ25" s="505">
        <v>0</v>
      </c>
      <c r="BA25" s="505">
        <v>0</v>
      </c>
      <c r="BB25" s="505">
        <v>0</v>
      </c>
      <c r="BC25" s="505">
        <v>0</v>
      </c>
      <c r="BD25" s="505">
        <v>0</v>
      </c>
      <c r="BE25" s="505">
        <v>0</v>
      </c>
      <c r="BF25" s="505">
        <v>0</v>
      </c>
      <c r="BG25" s="505">
        <v>0</v>
      </c>
      <c r="BH25" s="505">
        <v>0</v>
      </c>
    </row>
    <row r="26" spans="1:60" x14ac:dyDescent="0.3">
      <c r="A26" s="426">
        <v>379</v>
      </c>
      <c r="B26" s="427" t="s">
        <v>36</v>
      </c>
      <c r="C26" s="427"/>
      <c r="D26" s="505">
        <v>881912</v>
      </c>
      <c r="E26" s="505">
        <v>7819210</v>
      </c>
      <c r="F26" s="505">
        <v>3190002</v>
      </c>
      <c r="G26" s="505">
        <v>2462016</v>
      </c>
      <c r="H26" s="505">
        <v>1899301</v>
      </c>
      <c r="I26" s="505">
        <v>2327823</v>
      </c>
      <c r="J26" s="505">
        <v>1408913</v>
      </c>
      <c r="K26" s="505">
        <v>4535782</v>
      </c>
      <c r="L26" s="505">
        <v>7919389</v>
      </c>
      <c r="M26" s="505">
        <v>1890399</v>
      </c>
      <c r="N26" s="505">
        <v>4997420</v>
      </c>
      <c r="O26" s="505">
        <v>9784803</v>
      </c>
      <c r="P26" s="505">
        <v>6205732</v>
      </c>
      <c r="Q26" s="505">
        <v>1331671</v>
      </c>
      <c r="R26" s="505">
        <v>11678251</v>
      </c>
      <c r="S26" s="505">
        <v>28223619</v>
      </c>
      <c r="T26" s="505">
        <v>3674329</v>
      </c>
      <c r="U26" s="505">
        <v>1975022</v>
      </c>
      <c r="V26" s="505">
        <v>1183500</v>
      </c>
      <c r="W26" s="505">
        <v>29631005</v>
      </c>
      <c r="X26" s="505">
        <v>6836171</v>
      </c>
      <c r="Y26" s="505">
        <v>1047713</v>
      </c>
      <c r="Z26" s="505">
        <v>7193450</v>
      </c>
      <c r="AA26" s="505">
        <v>1144314</v>
      </c>
      <c r="AB26" s="505">
        <v>2088343</v>
      </c>
      <c r="AC26" s="505">
        <v>12125321</v>
      </c>
      <c r="AD26" s="505">
        <v>1276921</v>
      </c>
      <c r="AE26" s="505">
        <v>7674984</v>
      </c>
      <c r="AF26" s="505">
        <v>6330547</v>
      </c>
      <c r="AG26" s="505">
        <v>3059564</v>
      </c>
      <c r="AH26" s="505">
        <v>15430194</v>
      </c>
      <c r="AI26" s="505">
        <v>14200692</v>
      </c>
      <c r="AJ26" s="505">
        <v>10043830</v>
      </c>
      <c r="AK26" s="505">
        <v>4073050</v>
      </c>
      <c r="AL26" s="505">
        <v>12044664</v>
      </c>
      <c r="AM26" s="505">
        <v>5701378</v>
      </c>
      <c r="AN26" s="505">
        <v>1161686</v>
      </c>
      <c r="AO26" s="505">
        <v>2792640</v>
      </c>
      <c r="AP26" s="505">
        <v>4305862</v>
      </c>
      <c r="AQ26" s="505">
        <v>94559</v>
      </c>
      <c r="AR26" s="505">
        <v>1511756</v>
      </c>
      <c r="AS26" s="505">
        <v>2930016</v>
      </c>
      <c r="AT26" s="505">
        <v>374119</v>
      </c>
      <c r="AU26" s="505">
        <v>16937072</v>
      </c>
      <c r="AV26" s="505">
        <v>2895452</v>
      </c>
      <c r="AW26" s="505">
        <v>141688725</v>
      </c>
      <c r="AX26" s="505">
        <v>1654769</v>
      </c>
      <c r="AY26" s="505">
        <v>1376486</v>
      </c>
      <c r="AZ26" s="505">
        <v>4431295</v>
      </c>
      <c r="BA26" s="505">
        <v>9077417</v>
      </c>
      <c r="BB26" s="505">
        <v>2026081</v>
      </c>
      <c r="BC26" s="505">
        <v>2113226</v>
      </c>
      <c r="BD26" s="505">
        <v>15472022</v>
      </c>
      <c r="BE26" s="505">
        <v>17115818</v>
      </c>
      <c r="BF26" s="505">
        <v>24419126</v>
      </c>
      <c r="BG26" s="505">
        <v>1898652</v>
      </c>
      <c r="BH26" s="505">
        <v>3089504</v>
      </c>
    </row>
    <row r="27" spans="1:60" x14ac:dyDescent="0.3">
      <c r="A27" s="426">
        <v>380</v>
      </c>
      <c r="B27" s="427" t="s">
        <v>39</v>
      </c>
      <c r="C27" s="427"/>
      <c r="D27" s="505">
        <v>0</v>
      </c>
      <c r="E27" s="505">
        <v>0</v>
      </c>
      <c r="F27" s="505">
        <v>100028</v>
      </c>
      <c r="G27" s="505">
        <v>0</v>
      </c>
      <c r="H27" s="505">
        <v>0</v>
      </c>
      <c r="I27" s="505">
        <v>0</v>
      </c>
      <c r="J27" s="505">
        <v>0</v>
      </c>
      <c r="K27" s="505">
        <v>0</v>
      </c>
      <c r="L27" s="505">
        <v>0</v>
      </c>
      <c r="M27" s="505">
        <v>0</v>
      </c>
      <c r="N27" s="505">
        <v>0</v>
      </c>
      <c r="O27" s="505">
        <v>0</v>
      </c>
      <c r="P27" s="505">
        <v>29430</v>
      </c>
      <c r="Q27" s="505">
        <v>0</v>
      </c>
      <c r="R27" s="505">
        <v>0</v>
      </c>
      <c r="S27" s="505">
        <v>0</v>
      </c>
      <c r="T27" s="505">
        <v>0</v>
      </c>
      <c r="U27" s="505">
        <v>0</v>
      </c>
      <c r="V27" s="505">
        <v>0</v>
      </c>
      <c r="W27" s="505">
        <v>0</v>
      </c>
      <c r="X27" s="505">
        <v>0</v>
      </c>
      <c r="Y27" s="505">
        <v>0</v>
      </c>
      <c r="Z27" s="505">
        <v>0</v>
      </c>
      <c r="AA27" s="505">
        <v>0</v>
      </c>
      <c r="AB27" s="505">
        <v>0</v>
      </c>
      <c r="AC27" s="505">
        <v>0</v>
      </c>
      <c r="AD27" s="505">
        <v>0</v>
      </c>
      <c r="AE27" s="505">
        <v>10672</v>
      </c>
      <c r="AF27" s="505">
        <v>0</v>
      </c>
      <c r="AG27" s="505">
        <v>0</v>
      </c>
      <c r="AH27" s="505">
        <v>5146761</v>
      </c>
      <c r="AI27" s="505">
        <v>0</v>
      </c>
      <c r="AJ27" s="505">
        <v>0</v>
      </c>
      <c r="AK27" s="505">
        <v>0</v>
      </c>
      <c r="AL27" s="505">
        <v>0</v>
      </c>
      <c r="AM27" s="505">
        <v>0</v>
      </c>
      <c r="AN27" s="505">
        <v>0</v>
      </c>
      <c r="AO27" s="505">
        <v>0</v>
      </c>
      <c r="AP27" s="505">
        <v>0</v>
      </c>
      <c r="AQ27" s="505">
        <v>0</v>
      </c>
      <c r="AR27" s="505">
        <v>0</v>
      </c>
      <c r="AS27" s="505">
        <v>0</v>
      </c>
      <c r="AT27" s="505">
        <v>0</v>
      </c>
      <c r="AU27" s="505">
        <v>0</v>
      </c>
      <c r="AV27" s="505">
        <v>0</v>
      </c>
      <c r="AW27" s="505">
        <v>0</v>
      </c>
      <c r="AX27" s="505">
        <v>0</v>
      </c>
      <c r="AY27" s="505">
        <v>0</v>
      </c>
      <c r="AZ27" s="505">
        <v>0</v>
      </c>
      <c r="BA27" s="505">
        <v>0</v>
      </c>
      <c r="BB27" s="505">
        <v>0</v>
      </c>
      <c r="BC27" s="505">
        <v>0</v>
      </c>
      <c r="BD27" s="505">
        <v>0</v>
      </c>
      <c r="BE27" s="505">
        <v>0</v>
      </c>
      <c r="BF27" s="505">
        <v>0</v>
      </c>
      <c r="BG27" s="505">
        <v>0</v>
      </c>
      <c r="BH27" s="505">
        <v>0</v>
      </c>
    </row>
    <row r="28" spans="1:60" x14ac:dyDescent="0.3">
      <c r="A28" s="426">
        <v>385</v>
      </c>
      <c r="B28" s="427" t="s">
        <v>33</v>
      </c>
      <c r="C28" s="427"/>
      <c r="D28" s="505">
        <v>97353070</v>
      </c>
      <c r="E28" s="505">
        <v>154388694</v>
      </c>
      <c r="F28" s="505">
        <v>107019854</v>
      </c>
      <c r="G28" s="505">
        <v>38948179</v>
      </c>
      <c r="H28" s="505">
        <v>140423863</v>
      </c>
      <c r="I28" s="505">
        <v>89082400</v>
      </c>
      <c r="J28" s="505">
        <v>44338739</v>
      </c>
      <c r="K28" s="505">
        <v>50316755</v>
      </c>
      <c r="L28" s="505">
        <v>106981533</v>
      </c>
      <c r="M28" s="505">
        <v>31897255</v>
      </c>
      <c r="N28" s="505">
        <v>55693384</v>
      </c>
      <c r="O28" s="505">
        <v>277238967</v>
      </c>
      <c r="P28" s="505">
        <v>121194125</v>
      </c>
      <c r="Q28" s="505">
        <v>36879895</v>
      </c>
      <c r="R28" s="505">
        <v>206112262</v>
      </c>
      <c r="S28" s="505">
        <v>426829677</v>
      </c>
      <c r="T28" s="505">
        <v>63669770</v>
      </c>
      <c r="U28" s="505">
        <v>29335285</v>
      </c>
      <c r="V28" s="505">
        <v>2982089</v>
      </c>
      <c r="W28" s="505">
        <v>454063743</v>
      </c>
      <c r="X28" s="505">
        <v>124291217</v>
      </c>
      <c r="Y28" s="505">
        <v>15040060</v>
      </c>
      <c r="Z28" s="505">
        <v>216624209</v>
      </c>
      <c r="AA28" s="505">
        <v>29157500</v>
      </c>
      <c r="AB28" s="505">
        <v>40769266</v>
      </c>
      <c r="AC28" s="505">
        <v>301152675</v>
      </c>
      <c r="AD28" s="505">
        <v>29524766</v>
      </c>
      <c r="AE28" s="505">
        <v>221829258</v>
      </c>
      <c r="AF28" s="505">
        <v>80743397</v>
      </c>
      <c r="AG28" s="505">
        <v>48507712</v>
      </c>
      <c r="AH28" s="505">
        <v>214290848</v>
      </c>
      <c r="AI28" s="505">
        <v>134547053</v>
      </c>
      <c r="AJ28" s="505">
        <v>204458092</v>
      </c>
      <c r="AK28" s="505">
        <v>154081806</v>
      </c>
      <c r="AL28" s="505">
        <v>133624045</v>
      </c>
      <c r="AM28" s="505">
        <v>88029582</v>
      </c>
      <c r="AN28" s="505">
        <v>85966277</v>
      </c>
      <c r="AO28" s="505">
        <v>97676678</v>
      </c>
      <c r="AP28" s="505">
        <v>122556859</v>
      </c>
      <c r="AQ28" s="505">
        <v>40984539</v>
      </c>
      <c r="AR28" s="505">
        <v>28864326</v>
      </c>
      <c r="AS28" s="505">
        <v>56007344</v>
      </c>
      <c r="AT28" s="505">
        <v>10535841</v>
      </c>
      <c r="AU28" s="505">
        <v>786300438</v>
      </c>
      <c r="AV28" s="505">
        <v>63504136</v>
      </c>
      <c r="AW28" s="505">
        <v>4996020580</v>
      </c>
      <c r="AX28" s="505">
        <v>22714481</v>
      </c>
      <c r="AY28" s="505">
        <v>21275679</v>
      </c>
      <c r="AZ28" s="505">
        <v>41782519</v>
      </c>
      <c r="BA28" s="505">
        <v>154219647</v>
      </c>
      <c r="BB28" s="505">
        <v>10042040</v>
      </c>
      <c r="BC28" s="505">
        <v>23669651</v>
      </c>
      <c r="BD28" s="505">
        <v>112623594</v>
      </c>
      <c r="BE28" s="505">
        <v>143717439</v>
      </c>
      <c r="BF28" s="505">
        <v>954157970</v>
      </c>
      <c r="BG28" s="505">
        <v>59079789</v>
      </c>
      <c r="BH28" s="505">
        <v>39156449</v>
      </c>
    </row>
    <row r="29" spans="1:60" x14ac:dyDescent="0.3">
      <c r="A29" s="426">
        <v>386</v>
      </c>
      <c r="B29" s="427" t="s">
        <v>78</v>
      </c>
      <c r="C29" s="427"/>
      <c r="D29" s="505">
        <v>0</v>
      </c>
      <c r="E29" s="505">
        <v>0</v>
      </c>
      <c r="F29" s="505">
        <v>0</v>
      </c>
      <c r="G29" s="505">
        <v>0</v>
      </c>
      <c r="H29" s="505">
        <v>0</v>
      </c>
      <c r="I29" s="505">
        <v>0</v>
      </c>
      <c r="J29" s="505">
        <v>0</v>
      </c>
      <c r="K29" s="505">
        <v>0</v>
      </c>
      <c r="L29" s="505">
        <v>0</v>
      </c>
      <c r="M29" s="505">
        <v>0</v>
      </c>
      <c r="N29" s="505">
        <v>101045</v>
      </c>
      <c r="O29" s="505">
        <v>264622</v>
      </c>
      <c r="P29" s="505">
        <v>0</v>
      </c>
      <c r="Q29" s="505">
        <v>0</v>
      </c>
      <c r="R29" s="505">
        <v>0</v>
      </c>
      <c r="S29" s="505">
        <v>0</v>
      </c>
      <c r="T29" s="505">
        <v>0</v>
      </c>
      <c r="U29" s="505">
        <v>0</v>
      </c>
      <c r="V29" s="505">
        <v>0</v>
      </c>
      <c r="W29" s="505">
        <v>0</v>
      </c>
      <c r="X29" s="505">
        <v>0</v>
      </c>
      <c r="Y29" s="505">
        <v>0</v>
      </c>
      <c r="Z29" s="505">
        <v>0</v>
      </c>
      <c r="AA29" s="505">
        <v>0</v>
      </c>
      <c r="AB29" s="505">
        <v>0</v>
      </c>
      <c r="AC29" s="505">
        <v>0</v>
      </c>
      <c r="AD29" s="505">
        <v>0</v>
      </c>
      <c r="AE29" s="505">
        <v>0</v>
      </c>
      <c r="AF29" s="505">
        <v>0</v>
      </c>
      <c r="AG29" s="505">
        <v>0</v>
      </c>
      <c r="AH29" s="505">
        <v>0</v>
      </c>
      <c r="AI29" s="505">
        <v>0</v>
      </c>
      <c r="AJ29" s="505">
        <v>0</v>
      </c>
      <c r="AK29" s="505">
        <v>0</v>
      </c>
      <c r="AL29" s="505">
        <v>0</v>
      </c>
      <c r="AM29" s="505">
        <v>0</v>
      </c>
      <c r="AN29" s="505">
        <v>0</v>
      </c>
      <c r="AO29" s="505">
        <v>0</v>
      </c>
      <c r="AP29" s="505">
        <v>0</v>
      </c>
      <c r="AQ29" s="505">
        <v>0</v>
      </c>
      <c r="AR29" s="505">
        <v>0</v>
      </c>
      <c r="AS29" s="505">
        <v>0</v>
      </c>
      <c r="AT29" s="505">
        <v>0</v>
      </c>
      <c r="AU29" s="505">
        <v>0</v>
      </c>
      <c r="AV29" s="505">
        <v>0</v>
      </c>
      <c r="AW29" s="505">
        <v>0</v>
      </c>
      <c r="AX29" s="505">
        <v>0</v>
      </c>
      <c r="AY29" s="505">
        <v>0</v>
      </c>
      <c r="AZ29" s="505">
        <v>0</v>
      </c>
      <c r="BA29" s="505">
        <v>0</v>
      </c>
      <c r="BB29" s="505">
        <v>0</v>
      </c>
      <c r="BC29" s="505">
        <v>0</v>
      </c>
      <c r="BD29" s="505">
        <v>0</v>
      </c>
      <c r="BE29" s="505">
        <v>0</v>
      </c>
      <c r="BF29" s="505">
        <v>0</v>
      </c>
      <c r="BG29" s="505">
        <v>0</v>
      </c>
      <c r="BH29" s="505">
        <v>0</v>
      </c>
    </row>
    <row r="30" spans="1:60" ht="13.95" customHeight="1" x14ac:dyDescent="0.3">
      <c r="A30" s="426">
        <v>387</v>
      </c>
      <c r="B30" s="427" t="s">
        <v>79</v>
      </c>
      <c r="C30" s="427"/>
      <c r="D30" s="505">
        <v>45292</v>
      </c>
      <c r="E30" s="505">
        <v>143406</v>
      </c>
      <c r="F30" s="505">
        <v>460694</v>
      </c>
      <c r="G30" s="505">
        <v>48283</v>
      </c>
      <c r="H30" s="505">
        <v>46094</v>
      </c>
      <c r="I30" s="505">
        <v>45539</v>
      </c>
      <c r="J30" s="505">
        <v>48297</v>
      </c>
      <c r="K30" s="505">
        <v>17334</v>
      </c>
      <c r="L30" s="505">
        <v>73340</v>
      </c>
      <c r="M30" s="505">
        <v>130102</v>
      </c>
      <c r="N30" s="505">
        <v>101045</v>
      </c>
      <c r="O30" s="505">
        <v>0</v>
      </c>
      <c r="P30" s="505">
        <v>117490</v>
      </c>
      <c r="Q30" s="505">
        <v>0</v>
      </c>
      <c r="R30" s="505">
        <v>98375</v>
      </c>
      <c r="S30" s="505">
        <v>53040</v>
      </c>
      <c r="T30" s="505">
        <v>16094</v>
      </c>
      <c r="U30" s="505">
        <v>71650</v>
      </c>
      <c r="V30" s="505">
        <v>0</v>
      </c>
      <c r="W30" s="505">
        <v>393900</v>
      </c>
      <c r="X30" s="505">
        <v>45143</v>
      </c>
      <c r="Y30" s="505">
        <v>0</v>
      </c>
      <c r="Z30" s="505">
        <v>45000</v>
      </c>
      <c r="AA30" s="505">
        <v>47480</v>
      </c>
      <c r="AB30" s="505">
        <v>54761</v>
      </c>
      <c r="AC30" s="505">
        <v>52701</v>
      </c>
      <c r="AD30" s="505">
        <v>74440</v>
      </c>
      <c r="AE30" s="505">
        <v>258668</v>
      </c>
      <c r="AF30" s="505">
        <v>68702</v>
      </c>
      <c r="AG30" s="505">
        <v>59820</v>
      </c>
      <c r="AH30" s="505">
        <v>0</v>
      </c>
      <c r="AI30" s="505">
        <v>158523</v>
      </c>
      <c r="AJ30" s="505">
        <v>121516</v>
      </c>
      <c r="AK30" s="505">
        <v>45000</v>
      </c>
      <c r="AL30" s="505">
        <v>63510</v>
      </c>
      <c r="AM30" s="505">
        <v>10651</v>
      </c>
      <c r="AN30" s="505">
        <v>54205</v>
      </c>
      <c r="AO30" s="505">
        <v>45000</v>
      </c>
      <c r="AP30" s="505">
        <v>50790</v>
      </c>
      <c r="AQ30" s="505">
        <v>48925</v>
      </c>
      <c r="AR30" s="505">
        <v>52326</v>
      </c>
      <c r="AS30" s="505">
        <v>560523</v>
      </c>
      <c r="AT30" s="505">
        <v>32296</v>
      </c>
      <c r="AU30" s="505">
        <v>49472</v>
      </c>
      <c r="AV30" s="505">
        <v>60297</v>
      </c>
      <c r="AW30" s="505">
        <v>942941</v>
      </c>
      <c r="AX30" s="505">
        <v>45000</v>
      </c>
      <c r="AY30" s="505">
        <v>75239</v>
      </c>
      <c r="AZ30" s="505">
        <v>94148</v>
      </c>
      <c r="BA30" s="505">
        <v>49357</v>
      </c>
      <c r="BB30" s="505">
        <v>68106</v>
      </c>
      <c r="BC30" s="505">
        <v>0</v>
      </c>
      <c r="BD30" s="505">
        <v>128245</v>
      </c>
      <c r="BE30" s="505">
        <v>247454</v>
      </c>
      <c r="BF30" s="505">
        <v>0</v>
      </c>
      <c r="BG30" s="505">
        <v>45743</v>
      </c>
      <c r="BH30" s="505">
        <v>61558</v>
      </c>
    </row>
    <row r="31" spans="1:60" x14ac:dyDescent="0.3">
      <c r="A31" s="426">
        <v>388</v>
      </c>
      <c r="B31" s="427" t="s">
        <v>73</v>
      </c>
      <c r="C31" s="427"/>
      <c r="D31" s="505">
        <v>57433179</v>
      </c>
      <c r="E31" s="505">
        <v>100030227</v>
      </c>
      <c r="F31" s="505">
        <v>86261756</v>
      </c>
      <c r="G31" s="505">
        <v>36903272</v>
      </c>
      <c r="H31" s="505">
        <v>112561008</v>
      </c>
      <c r="I31" s="505">
        <v>55078904</v>
      </c>
      <c r="J31" s="505">
        <v>30713558</v>
      </c>
      <c r="K31" s="505">
        <v>26727663</v>
      </c>
      <c r="L31" s="505">
        <v>66609030</v>
      </c>
      <c r="M31" s="505">
        <v>20939003</v>
      </c>
      <c r="N31" s="505">
        <v>42518865</v>
      </c>
      <c r="O31" s="505">
        <v>134113883</v>
      </c>
      <c r="P31" s="505">
        <v>61351207</v>
      </c>
      <c r="Q31" s="505">
        <v>20906394</v>
      </c>
      <c r="R31" s="505">
        <v>151212195</v>
      </c>
      <c r="S31" s="505">
        <v>317916862</v>
      </c>
      <c r="T31" s="505">
        <v>30002891</v>
      </c>
      <c r="U31" s="505">
        <v>23970092</v>
      </c>
      <c r="V31" s="505">
        <v>1770316</v>
      </c>
      <c r="W31" s="505">
        <v>264799278</v>
      </c>
      <c r="X31" s="505">
        <v>95163466</v>
      </c>
      <c r="Y31" s="505">
        <v>19423652</v>
      </c>
      <c r="Z31" s="505">
        <v>106947762</v>
      </c>
      <c r="AA31" s="505">
        <v>21258243</v>
      </c>
      <c r="AB31" s="505">
        <v>52232122</v>
      </c>
      <c r="AC31" s="505">
        <v>254428644</v>
      </c>
      <c r="AD31" s="505">
        <v>28613408</v>
      </c>
      <c r="AE31" s="505">
        <v>159255170</v>
      </c>
      <c r="AF31" s="505">
        <v>73572300</v>
      </c>
      <c r="AG31" s="505">
        <v>28482810</v>
      </c>
      <c r="AH31" s="505">
        <v>227505515</v>
      </c>
      <c r="AI31" s="505">
        <v>124668593</v>
      </c>
      <c r="AJ31" s="505">
        <v>194506994</v>
      </c>
      <c r="AK31" s="505">
        <v>95595352</v>
      </c>
      <c r="AL31" s="505">
        <v>85195706</v>
      </c>
      <c r="AM31" s="505">
        <v>69606017</v>
      </c>
      <c r="AN31" s="505">
        <v>84032954</v>
      </c>
      <c r="AO31" s="505">
        <v>62831306</v>
      </c>
      <c r="AP31" s="505">
        <v>79564198</v>
      </c>
      <c r="AQ31" s="505">
        <v>23949792</v>
      </c>
      <c r="AR31" s="505">
        <v>26230750</v>
      </c>
      <c r="AS31" s="505">
        <v>42017185</v>
      </c>
      <c r="AT31" s="505">
        <v>10104966</v>
      </c>
      <c r="AU31" s="505">
        <v>400695816</v>
      </c>
      <c r="AV31" s="505">
        <v>62660071</v>
      </c>
      <c r="AW31" s="505">
        <v>1825266866</v>
      </c>
      <c r="AX31" s="505">
        <v>25777118</v>
      </c>
      <c r="AY31" s="505">
        <v>15801684</v>
      </c>
      <c r="AZ31" s="505">
        <v>55522060</v>
      </c>
      <c r="BA31" s="505">
        <v>183970073</v>
      </c>
      <c r="BB31" s="505">
        <v>11131129</v>
      </c>
      <c r="BC31" s="505">
        <v>25489133</v>
      </c>
      <c r="BD31" s="505">
        <v>90056988</v>
      </c>
      <c r="BE31" s="505">
        <v>111204123</v>
      </c>
      <c r="BF31" s="505">
        <v>643075390</v>
      </c>
      <c r="BG31" s="505">
        <v>54326894</v>
      </c>
      <c r="BH31" s="505">
        <v>24657240</v>
      </c>
    </row>
    <row r="32" spans="1:60" x14ac:dyDescent="0.3">
      <c r="A32" s="426">
        <v>389</v>
      </c>
      <c r="B32" s="427" t="s">
        <v>80</v>
      </c>
      <c r="C32" s="427"/>
      <c r="D32" s="505">
        <v>0</v>
      </c>
      <c r="E32" s="505">
        <v>0</v>
      </c>
      <c r="F32" s="505">
        <v>1379894</v>
      </c>
      <c r="G32" s="505">
        <v>0</v>
      </c>
      <c r="H32" s="505">
        <v>0</v>
      </c>
      <c r="I32" s="505">
        <v>0</v>
      </c>
      <c r="J32" s="505">
        <v>0</v>
      </c>
      <c r="K32" s="505">
        <v>0</v>
      </c>
      <c r="L32" s="505">
        <v>0</v>
      </c>
      <c r="M32" s="505">
        <v>0</v>
      </c>
      <c r="N32" s="505">
        <v>0</v>
      </c>
      <c r="O32" s="505">
        <v>0</v>
      </c>
      <c r="P32" s="505">
        <v>0</v>
      </c>
      <c r="Q32" s="505">
        <v>0</v>
      </c>
      <c r="R32" s="505">
        <v>0</v>
      </c>
      <c r="S32" s="505">
        <v>0</v>
      </c>
      <c r="T32" s="505">
        <v>0</v>
      </c>
      <c r="U32" s="505">
        <v>0</v>
      </c>
      <c r="V32" s="505">
        <v>0</v>
      </c>
      <c r="W32" s="505">
        <v>0</v>
      </c>
      <c r="X32" s="505">
        <v>0</v>
      </c>
      <c r="Y32" s="505">
        <v>0</v>
      </c>
      <c r="Z32" s="505">
        <v>0</v>
      </c>
      <c r="AA32" s="505">
        <v>0</v>
      </c>
      <c r="AB32" s="505">
        <v>0</v>
      </c>
      <c r="AC32" s="505">
        <v>0</v>
      </c>
      <c r="AD32" s="505">
        <v>0</v>
      </c>
      <c r="AE32" s="505">
        <v>0</v>
      </c>
      <c r="AF32" s="505">
        <v>0</v>
      </c>
      <c r="AG32" s="505">
        <v>0</v>
      </c>
      <c r="AH32" s="505">
        <v>0</v>
      </c>
      <c r="AI32" s="505">
        <v>0</v>
      </c>
      <c r="AJ32" s="505">
        <v>0</v>
      </c>
      <c r="AK32" s="505">
        <v>0</v>
      </c>
      <c r="AL32" s="505">
        <v>0</v>
      </c>
      <c r="AM32" s="505">
        <v>0</v>
      </c>
      <c r="AN32" s="505">
        <v>0</v>
      </c>
      <c r="AO32" s="505">
        <v>0</v>
      </c>
      <c r="AP32" s="505">
        <v>0</v>
      </c>
      <c r="AQ32" s="505">
        <v>0</v>
      </c>
      <c r="AR32" s="505">
        <v>0</v>
      </c>
      <c r="AS32" s="505">
        <v>0</v>
      </c>
      <c r="AT32" s="505">
        <v>0</v>
      </c>
      <c r="AU32" s="505">
        <v>0</v>
      </c>
      <c r="AV32" s="505">
        <v>0</v>
      </c>
      <c r="AW32" s="505">
        <v>0</v>
      </c>
      <c r="AX32" s="505">
        <v>0</v>
      </c>
      <c r="AY32" s="505">
        <v>0</v>
      </c>
      <c r="AZ32" s="505">
        <v>0</v>
      </c>
      <c r="BA32" s="505">
        <v>0</v>
      </c>
      <c r="BB32" s="505">
        <v>0</v>
      </c>
      <c r="BC32" s="505">
        <v>-413836</v>
      </c>
      <c r="BD32" s="505">
        <v>0</v>
      </c>
      <c r="BE32" s="505">
        <v>0</v>
      </c>
      <c r="BF32" s="505">
        <v>0</v>
      </c>
      <c r="BG32" s="505">
        <v>0</v>
      </c>
      <c r="BH32" s="505">
        <v>0</v>
      </c>
    </row>
    <row r="33" spans="1:60" x14ac:dyDescent="0.3">
      <c r="A33" s="426">
        <v>391</v>
      </c>
      <c r="B33" s="427" t="s">
        <v>84</v>
      </c>
      <c r="C33" s="427"/>
      <c r="D33" s="505">
        <v>18237</v>
      </c>
      <c r="E33" s="505">
        <v>99125</v>
      </c>
      <c r="F33" s="505">
        <v>51121</v>
      </c>
      <c r="G33" s="505">
        <v>42044</v>
      </c>
      <c r="H33" s="505">
        <v>29547</v>
      </c>
      <c r="I33" s="505">
        <v>17051</v>
      </c>
      <c r="J33" s="505">
        <v>26774</v>
      </c>
      <c r="K33" s="505">
        <v>44912</v>
      </c>
      <c r="L33" s="505">
        <v>165507</v>
      </c>
      <c r="M33" s="505">
        <v>19217</v>
      </c>
      <c r="N33" s="505">
        <v>34357</v>
      </c>
      <c r="O33" s="505">
        <v>0</v>
      </c>
      <c r="P33" s="505">
        <v>147930</v>
      </c>
      <c r="Q33" s="505">
        <v>25533</v>
      </c>
      <c r="R33" s="505">
        <v>1154242</v>
      </c>
      <c r="S33" s="505">
        <v>1777778</v>
      </c>
      <c r="T33" s="505">
        <v>150477</v>
      </c>
      <c r="U33" s="505">
        <v>0</v>
      </c>
      <c r="V33" s="505">
        <v>94095</v>
      </c>
      <c r="W33" s="505">
        <v>145437</v>
      </c>
      <c r="X33" s="505">
        <v>25888</v>
      </c>
      <c r="Y33" s="505">
        <v>0</v>
      </c>
      <c r="Z33" s="505">
        <v>114867</v>
      </c>
      <c r="AA33" s="505">
        <v>9705</v>
      </c>
      <c r="AB33" s="505">
        <v>0</v>
      </c>
      <c r="AC33" s="505">
        <v>477715</v>
      </c>
      <c r="AD33" s="505">
        <v>15274</v>
      </c>
      <c r="AE33" s="505">
        <v>763094</v>
      </c>
      <c r="AF33" s="505">
        <v>42750</v>
      </c>
      <c r="AG33" s="505">
        <v>0</v>
      </c>
      <c r="AH33" s="505">
        <v>847391</v>
      </c>
      <c r="AI33" s="505">
        <v>66120</v>
      </c>
      <c r="AJ33" s="505">
        <v>123850</v>
      </c>
      <c r="AK33" s="505">
        <v>84600</v>
      </c>
      <c r="AL33" s="505">
        <v>190732</v>
      </c>
      <c r="AM33" s="505">
        <v>102533</v>
      </c>
      <c r="AN33" s="505">
        <v>0</v>
      </c>
      <c r="AO33" s="505">
        <v>82393</v>
      </c>
      <c r="AP33" s="505">
        <v>17863</v>
      </c>
      <c r="AQ33" s="505">
        <v>0</v>
      </c>
      <c r="AR33" s="505">
        <v>149746</v>
      </c>
      <c r="AS33" s="505">
        <v>62856</v>
      </c>
      <c r="AT33" s="505">
        <v>31729</v>
      </c>
      <c r="AU33" s="505">
        <v>98228</v>
      </c>
      <c r="AV33" s="505">
        <v>109134</v>
      </c>
      <c r="AW33" s="505">
        <v>5736628</v>
      </c>
      <c r="AX33" s="505">
        <v>186519</v>
      </c>
      <c r="AY33" s="505">
        <v>29469</v>
      </c>
      <c r="AZ33" s="505">
        <v>52085</v>
      </c>
      <c r="BA33" s="505">
        <v>10882</v>
      </c>
      <c r="BB33" s="505">
        <v>47168</v>
      </c>
      <c r="BC33" s="505">
        <v>8461</v>
      </c>
      <c r="BD33" s="505">
        <v>162978</v>
      </c>
      <c r="BE33" s="505">
        <v>28234</v>
      </c>
      <c r="BF33" s="505">
        <v>3130643</v>
      </c>
      <c r="BG33" s="505">
        <v>32182</v>
      </c>
      <c r="BH33" s="505">
        <v>44419</v>
      </c>
    </row>
    <row r="34" spans="1:60" x14ac:dyDescent="0.3">
      <c r="A34" s="426">
        <v>500</v>
      </c>
      <c r="B34" s="427" t="s">
        <v>69</v>
      </c>
      <c r="C34" s="427"/>
      <c r="D34" s="505">
        <v>0</v>
      </c>
      <c r="E34" s="505">
        <v>0</v>
      </c>
      <c r="F34" s="505">
        <v>0</v>
      </c>
      <c r="G34" s="505">
        <v>0</v>
      </c>
      <c r="H34" s="505">
        <v>0</v>
      </c>
      <c r="I34" s="505">
        <v>0</v>
      </c>
      <c r="J34" s="505">
        <v>0</v>
      </c>
      <c r="K34" s="505">
        <v>0</v>
      </c>
      <c r="L34" s="505">
        <v>0</v>
      </c>
      <c r="M34" s="505">
        <v>0</v>
      </c>
      <c r="N34" s="505">
        <v>0</v>
      </c>
      <c r="O34" s="505">
        <v>0</v>
      </c>
      <c r="P34" s="505">
        <v>647090</v>
      </c>
      <c r="Q34" s="505">
        <v>0</v>
      </c>
      <c r="R34" s="505">
        <v>0</v>
      </c>
      <c r="S34" s="505">
        <v>0</v>
      </c>
      <c r="T34" s="505">
        <v>2188922</v>
      </c>
      <c r="U34" s="505">
        <v>0</v>
      </c>
      <c r="V34" s="505">
        <v>0</v>
      </c>
      <c r="W34" s="505">
        <v>0</v>
      </c>
      <c r="X34" s="505">
        <v>0</v>
      </c>
      <c r="Y34" s="505">
        <v>0</v>
      </c>
      <c r="Z34" s="505">
        <v>121688</v>
      </c>
      <c r="AA34" s="505">
        <v>0</v>
      </c>
      <c r="AB34" s="505">
        <v>0</v>
      </c>
      <c r="AC34" s="505">
        <v>0</v>
      </c>
      <c r="AD34" s="505">
        <v>103595</v>
      </c>
      <c r="AE34" s="505">
        <v>0</v>
      </c>
      <c r="AF34" s="505">
        <v>0</v>
      </c>
      <c r="AG34" s="505">
        <v>0</v>
      </c>
      <c r="AH34" s="505">
        <v>0</v>
      </c>
      <c r="AI34" s="505">
        <v>0</v>
      </c>
      <c r="AJ34" s="505">
        <v>0</v>
      </c>
      <c r="AK34" s="505">
        <v>0</v>
      </c>
      <c r="AL34" s="505">
        <v>0</v>
      </c>
      <c r="AM34" s="505">
        <v>0</v>
      </c>
      <c r="AN34" s="505">
        <v>0</v>
      </c>
      <c r="AO34" s="505">
        <v>0</v>
      </c>
      <c r="AP34" s="505">
        <v>0</v>
      </c>
      <c r="AQ34" s="505">
        <v>0</v>
      </c>
      <c r="AR34" s="505">
        <v>0</v>
      </c>
      <c r="AS34" s="505">
        <v>0</v>
      </c>
      <c r="AT34" s="505">
        <v>0</v>
      </c>
      <c r="AU34" s="505">
        <v>0</v>
      </c>
      <c r="AV34" s="505">
        <v>199418</v>
      </c>
      <c r="AW34" s="505">
        <v>0</v>
      </c>
      <c r="AX34" s="505">
        <v>0</v>
      </c>
      <c r="AY34" s="505">
        <v>0</v>
      </c>
      <c r="AZ34" s="505">
        <v>0</v>
      </c>
      <c r="BA34" s="505">
        <v>0</v>
      </c>
      <c r="BB34" s="505">
        <v>0</v>
      </c>
      <c r="BC34" s="505">
        <v>0</v>
      </c>
      <c r="BD34" s="505">
        <v>0</v>
      </c>
      <c r="BE34" s="505">
        <v>0</v>
      </c>
      <c r="BF34" s="505">
        <v>0</v>
      </c>
      <c r="BG34" s="505">
        <v>0</v>
      </c>
      <c r="BH34" s="505">
        <v>0</v>
      </c>
    </row>
    <row r="35" spans="1:60" x14ac:dyDescent="0.3">
      <c r="A35" s="426">
        <v>502</v>
      </c>
      <c r="B35" s="427" t="s">
        <v>71</v>
      </c>
      <c r="C35" s="427"/>
      <c r="D35" s="505">
        <v>978677</v>
      </c>
      <c r="E35" s="505">
        <v>3213270</v>
      </c>
      <c r="F35" s="505">
        <v>3355106</v>
      </c>
      <c r="G35" s="505">
        <v>1650396</v>
      </c>
      <c r="H35" s="505">
        <v>4102239</v>
      </c>
      <c r="I35" s="505">
        <v>1278527</v>
      </c>
      <c r="J35" s="505">
        <v>720176</v>
      </c>
      <c r="K35" s="505">
        <v>1708633</v>
      </c>
      <c r="L35" s="505">
        <v>1882530</v>
      </c>
      <c r="M35" s="505">
        <v>411231</v>
      </c>
      <c r="N35" s="505">
        <v>1384290</v>
      </c>
      <c r="O35" s="505">
        <v>4438062</v>
      </c>
      <c r="P35" s="505">
        <v>4065216</v>
      </c>
      <c r="Q35" s="505">
        <v>587452</v>
      </c>
      <c r="R35" s="505">
        <v>5026614</v>
      </c>
      <c r="S35" s="505">
        <v>6533093</v>
      </c>
      <c r="T35" s="505">
        <v>2341418</v>
      </c>
      <c r="U35" s="505">
        <v>263983</v>
      </c>
      <c r="V35" s="505">
        <v>0</v>
      </c>
      <c r="W35" s="505">
        <v>5314481</v>
      </c>
      <c r="X35" s="505">
        <v>3342461</v>
      </c>
      <c r="Y35" s="505">
        <v>635287</v>
      </c>
      <c r="Z35" s="505">
        <v>4224595</v>
      </c>
      <c r="AA35" s="505">
        <v>282061</v>
      </c>
      <c r="AB35" s="505">
        <v>2400618</v>
      </c>
      <c r="AC35" s="505">
        <v>5399408</v>
      </c>
      <c r="AD35" s="505">
        <v>295062</v>
      </c>
      <c r="AE35" s="505">
        <v>6927676</v>
      </c>
      <c r="AF35" s="505">
        <v>1400418</v>
      </c>
      <c r="AG35" s="505">
        <v>884730</v>
      </c>
      <c r="AH35" s="505">
        <v>8468548</v>
      </c>
      <c r="AI35" s="505">
        <v>5108036</v>
      </c>
      <c r="AJ35" s="505">
        <v>6069968</v>
      </c>
      <c r="AK35" s="505">
        <v>1853018</v>
      </c>
      <c r="AL35" s="505">
        <v>4088737</v>
      </c>
      <c r="AM35" s="505">
        <v>1886196</v>
      </c>
      <c r="AN35" s="505">
        <v>3017678</v>
      </c>
      <c r="AO35" s="505">
        <v>1477328</v>
      </c>
      <c r="AP35" s="505">
        <v>3022999</v>
      </c>
      <c r="AQ35" s="505">
        <v>866836</v>
      </c>
      <c r="AR35" s="505">
        <v>11001096</v>
      </c>
      <c r="AS35" s="505">
        <v>1288100</v>
      </c>
      <c r="AT35" s="505">
        <v>401224</v>
      </c>
      <c r="AU35" s="505">
        <v>8570389</v>
      </c>
      <c r="AV35" s="505">
        <v>1579126</v>
      </c>
      <c r="AW35" s="505">
        <v>38973866</v>
      </c>
      <c r="AX35" s="505">
        <v>1535823</v>
      </c>
      <c r="AY35" s="505">
        <v>289002</v>
      </c>
      <c r="AZ35" s="505">
        <v>2158263</v>
      </c>
      <c r="BA35" s="505">
        <v>7783039</v>
      </c>
      <c r="BB35" s="505">
        <v>290438</v>
      </c>
      <c r="BC35" s="505">
        <v>1650603</v>
      </c>
      <c r="BD35" s="505">
        <v>3982446</v>
      </c>
      <c r="BE35" s="505">
        <v>2655385</v>
      </c>
      <c r="BF35" s="505">
        <v>18717737</v>
      </c>
      <c r="BG35" s="505">
        <v>3483133</v>
      </c>
      <c r="BH35" s="505">
        <v>686240</v>
      </c>
    </row>
    <row r="36" spans="1:60" x14ac:dyDescent="0.3">
      <c r="A36" s="426">
        <v>503</v>
      </c>
      <c r="B36" s="427" t="s">
        <v>72</v>
      </c>
      <c r="C36" s="427"/>
      <c r="D36" s="505">
        <v>0</v>
      </c>
      <c r="E36" s="505">
        <v>0</v>
      </c>
      <c r="F36" s="505">
        <v>0</v>
      </c>
      <c r="G36" s="505">
        <v>0</v>
      </c>
      <c r="H36" s="505">
        <v>0</v>
      </c>
      <c r="I36" s="505">
        <v>0</v>
      </c>
      <c r="J36" s="505">
        <v>0</v>
      </c>
      <c r="K36" s="505">
        <v>0</v>
      </c>
      <c r="L36" s="505">
        <v>0</v>
      </c>
      <c r="M36" s="505">
        <v>0</v>
      </c>
      <c r="N36" s="505">
        <v>0</v>
      </c>
      <c r="O36" s="505">
        <v>0</v>
      </c>
      <c r="P36" s="505">
        <v>0</v>
      </c>
      <c r="Q36" s="505">
        <v>0</v>
      </c>
      <c r="R36" s="505">
        <v>0</v>
      </c>
      <c r="S36" s="505">
        <v>0</v>
      </c>
      <c r="T36" s="505">
        <v>0</v>
      </c>
      <c r="U36" s="505">
        <v>0</v>
      </c>
      <c r="V36" s="505">
        <v>0</v>
      </c>
      <c r="W36" s="505">
        <v>0</v>
      </c>
      <c r="X36" s="505">
        <v>0</v>
      </c>
      <c r="Y36" s="505">
        <v>0</v>
      </c>
      <c r="Z36" s="505">
        <v>0</v>
      </c>
      <c r="AA36" s="505">
        <v>0</v>
      </c>
      <c r="AB36" s="505">
        <v>0</v>
      </c>
      <c r="AC36" s="505">
        <v>0</v>
      </c>
      <c r="AD36" s="505">
        <v>0</v>
      </c>
      <c r="AE36" s="505">
        <v>0</v>
      </c>
      <c r="AF36" s="505">
        <v>0</v>
      </c>
      <c r="AG36" s="505">
        <v>0</v>
      </c>
      <c r="AH36" s="505">
        <v>0</v>
      </c>
      <c r="AI36" s="505">
        <v>0</v>
      </c>
      <c r="AJ36" s="505">
        <v>0</v>
      </c>
      <c r="AK36" s="505">
        <v>0</v>
      </c>
      <c r="AL36" s="505">
        <v>0</v>
      </c>
      <c r="AM36" s="505">
        <v>0</v>
      </c>
      <c r="AN36" s="505">
        <v>0</v>
      </c>
      <c r="AO36" s="505">
        <v>0</v>
      </c>
      <c r="AP36" s="505">
        <v>0</v>
      </c>
      <c r="AQ36" s="505">
        <v>0</v>
      </c>
      <c r="AR36" s="505">
        <v>0</v>
      </c>
      <c r="AS36" s="505">
        <v>0</v>
      </c>
      <c r="AT36" s="505">
        <v>0</v>
      </c>
      <c r="AU36" s="505">
        <v>0</v>
      </c>
      <c r="AV36" s="505">
        <v>0</v>
      </c>
      <c r="AW36" s="505">
        <v>0</v>
      </c>
      <c r="AX36" s="505">
        <v>0</v>
      </c>
      <c r="AY36" s="505">
        <v>0</v>
      </c>
      <c r="AZ36" s="505">
        <v>0</v>
      </c>
      <c r="BA36" s="505">
        <v>0</v>
      </c>
      <c r="BB36" s="505">
        <v>0</v>
      </c>
      <c r="BC36" s="505">
        <v>0</v>
      </c>
      <c r="BD36" s="505">
        <v>0</v>
      </c>
      <c r="BE36" s="505">
        <v>0</v>
      </c>
      <c r="BF36" s="505">
        <v>0</v>
      </c>
      <c r="BG36" s="505">
        <v>0</v>
      </c>
      <c r="BH36" s="505">
        <v>0</v>
      </c>
    </row>
    <row r="37" spans="1:60" x14ac:dyDescent="0.3">
      <c r="A37" s="426">
        <v>504</v>
      </c>
      <c r="B37" s="427" t="s">
        <v>75</v>
      </c>
      <c r="C37" s="427"/>
      <c r="D37" s="505">
        <v>51228030</v>
      </c>
      <c r="E37" s="505">
        <v>88663858</v>
      </c>
      <c r="F37" s="505">
        <v>80880014</v>
      </c>
      <c r="G37" s="505">
        <v>31875381</v>
      </c>
      <c r="H37" s="505">
        <v>93562640</v>
      </c>
      <c r="I37" s="505">
        <v>44584535</v>
      </c>
      <c r="J37" s="505">
        <v>26607148</v>
      </c>
      <c r="K37" s="505">
        <v>32044340</v>
      </c>
      <c r="L37" s="505">
        <v>61015974</v>
      </c>
      <c r="M37" s="505">
        <v>18589002</v>
      </c>
      <c r="N37" s="505">
        <v>41345316</v>
      </c>
      <c r="O37" s="505">
        <v>106845437</v>
      </c>
      <c r="P37" s="505">
        <v>47305531</v>
      </c>
      <c r="Q37" s="505">
        <v>18265015</v>
      </c>
      <c r="R37" s="505">
        <v>138389664</v>
      </c>
      <c r="S37" s="505">
        <v>237493696</v>
      </c>
      <c r="T37" s="505">
        <v>25843892</v>
      </c>
      <c r="U37" s="505">
        <v>22004720</v>
      </c>
      <c r="V37" s="505">
        <v>2358519</v>
      </c>
      <c r="W37" s="505">
        <v>223242514</v>
      </c>
      <c r="X37" s="505">
        <v>63391432</v>
      </c>
      <c r="Y37" s="505">
        <v>16754287</v>
      </c>
      <c r="Z37" s="505">
        <v>88512224</v>
      </c>
      <c r="AA37" s="505">
        <v>17633319</v>
      </c>
      <c r="AB37" s="505">
        <v>45904720</v>
      </c>
      <c r="AC37" s="505">
        <v>225867972</v>
      </c>
      <c r="AD37" s="505">
        <v>24864543</v>
      </c>
      <c r="AE37" s="505">
        <v>139136836</v>
      </c>
      <c r="AF37" s="505">
        <v>68021744</v>
      </c>
      <c r="AG37" s="505">
        <v>28147542</v>
      </c>
      <c r="AH37" s="505">
        <v>239853742</v>
      </c>
      <c r="AI37" s="505">
        <v>116040657</v>
      </c>
      <c r="AJ37" s="505">
        <v>159251724</v>
      </c>
      <c r="AK37" s="505">
        <v>84536385</v>
      </c>
      <c r="AL37" s="505">
        <v>79398306</v>
      </c>
      <c r="AM37" s="505">
        <v>59632943</v>
      </c>
      <c r="AN37" s="505">
        <v>76307344</v>
      </c>
      <c r="AO37" s="505">
        <v>56280945</v>
      </c>
      <c r="AP37" s="505">
        <v>71996819</v>
      </c>
      <c r="AQ37" s="505">
        <v>20922522</v>
      </c>
      <c r="AR37" s="505">
        <v>22736701</v>
      </c>
      <c r="AS37" s="505">
        <v>32402521</v>
      </c>
      <c r="AT37" s="505">
        <v>7614536</v>
      </c>
      <c r="AU37" s="505">
        <v>317630032</v>
      </c>
      <c r="AV37" s="505">
        <v>61333912</v>
      </c>
      <c r="AW37" s="505">
        <v>1362724761</v>
      </c>
      <c r="AX37" s="505">
        <v>22769449</v>
      </c>
      <c r="AY37" s="505">
        <v>15639321</v>
      </c>
      <c r="AZ37" s="505">
        <v>40526940</v>
      </c>
      <c r="BA37" s="505">
        <v>178785969</v>
      </c>
      <c r="BB37" s="505">
        <v>11097371</v>
      </c>
      <c r="BC37" s="505">
        <v>26024526</v>
      </c>
      <c r="BD37" s="505">
        <v>80939966</v>
      </c>
      <c r="BE37" s="505">
        <v>98010863</v>
      </c>
      <c r="BF37" s="505">
        <v>519922271</v>
      </c>
      <c r="BG37" s="505">
        <v>49788587</v>
      </c>
      <c r="BH37" s="505">
        <v>22237323</v>
      </c>
    </row>
    <row r="38" spans="1:60" x14ac:dyDescent="0.3">
      <c r="A38" s="426">
        <v>505</v>
      </c>
      <c r="B38" s="427" t="s">
        <v>76</v>
      </c>
      <c r="C38" s="427"/>
      <c r="D38" s="505">
        <v>140088</v>
      </c>
      <c r="E38" s="505">
        <v>519186</v>
      </c>
      <c r="F38" s="505">
        <v>995740</v>
      </c>
      <c r="G38" s="505">
        <v>0</v>
      </c>
      <c r="H38" s="505">
        <v>230813</v>
      </c>
      <c r="I38" s="505">
        <v>289218</v>
      </c>
      <c r="J38" s="505">
        <v>349056</v>
      </c>
      <c r="K38" s="505">
        <v>1323659</v>
      </c>
      <c r="L38" s="505">
        <v>7025</v>
      </c>
      <c r="M38" s="505">
        <v>1656892</v>
      </c>
      <c r="N38" s="505">
        <v>162547</v>
      </c>
      <c r="O38" s="505">
        <v>537284</v>
      </c>
      <c r="P38" s="505">
        <v>0</v>
      </c>
      <c r="Q38" s="505">
        <v>0</v>
      </c>
      <c r="R38" s="505">
        <v>587929</v>
      </c>
      <c r="S38" s="505">
        <v>534380</v>
      </c>
      <c r="T38" s="505">
        <v>106425</v>
      </c>
      <c r="U38" s="505">
        <v>151664</v>
      </c>
      <c r="V38" s="505">
        <v>0</v>
      </c>
      <c r="W38" s="505">
        <v>663333</v>
      </c>
      <c r="X38" s="505">
        <v>207494</v>
      </c>
      <c r="Y38" s="505">
        <v>325024</v>
      </c>
      <c r="Z38" s="505">
        <v>1108120</v>
      </c>
      <c r="AA38" s="505">
        <v>126999</v>
      </c>
      <c r="AB38" s="505">
        <v>1072117</v>
      </c>
      <c r="AC38" s="505">
        <v>2570586</v>
      </c>
      <c r="AD38" s="505">
        <v>143953</v>
      </c>
      <c r="AE38" s="505">
        <v>992381</v>
      </c>
      <c r="AF38" s="505">
        <v>511509</v>
      </c>
      <c r="AG38" s="505">
        <v>0</v>
      </c>
      <c r="AH38" s="505">
        <v>0</v>
      </c>
      <c r="AI38" s="505">
        <v>535657</v>
      </c>
      <c r="AJ38" s="505">
        <v>1022342</v>
      </c>
      <c r="AK38" s="505">
        <v>0</v>
      </c>
      <c r="AL38" s="505">
        <v>975204</v>
      </c>
      <c r="AM38" s="505">
        <v>466165</v>
      </c>
      <c r="AN38" s="505">
        <v>43880</v>
      </c>
      <c r="AO38" s="505">
        <v>490310</v>
      </c>
      <c r="AP38" s="505">
        <v>404919</v>
      </c>
      <c r="AQ38" s="505">
        <v>53176</v>
      </c>
      <c r="AR38" s="505">
        <v>137917</v>
      </c>
      <c r="AS38" s="505">
        <v>0</v>
      </c>
      <c r="AT38" s="505">
        <v>0</v>
      </c>
      <c r="AU38" s="505">
        <v>1311178</v>
      </c>
      <c r="AV38" s="505">
        <v>153918</v>
      </c>
      <c r="AW38" s="505">
        <v>0</v>
      </c>
      <c r="AX38" s="505">
        <v>337649</v>
      </c>
      <c r="AY38" s="505">
        <v>24836</v>
      </c>
      <c r="AZ38" s="505">
        <v>256678</v>
      </c>
      <c r="BA38" s="505">
        <v>201848</v>
      </c>
      <c r="BB38" s="505">
        <v>0</v>
      </c>
      <c r="BC38" s="505">
        <v>0</v>
      </c>
      <c r="BD38" s="505">
        <v>457495</v>
      </c>
      <c r="BE38" s="505">
        <v>382282</v>
      </c>
      <c r="BF38" s="505">
        <v>0</v>
      </c>
      <c r="BG38" s="505">
        <v>185833</v>
      </c>
      <c r="BH38" s="505">
        <v>243165</v>
      </c>
    </row>
    <row r="39" spans="1:60" x14ac:dyDescent="0.3">
      <c r="A39" s="426">
        <v>506</v>
      </c>
      <c r="B39" s="427" t="s">
        <v>82</v>
      </c>
      <c r="C39" s="427"/>
      <c r="D39" s="505">
        <v>863675</v>
      </c>
      <c r="E39" s="505">
        <v>7162152</v>
      </c>
      <c r="F39" s="505">
        <v>2017606</v>
      </c>
      <c r="G39" s="505">
        <v>2419972</v>
      </c>
      <c r="H39" s="505">
        <v>1869754</v>
      </c>
      <c r="I39" s="505">
        <v>2310772</v>
      </c>
      <c r="J39" s="505">
        <v>964163</v>
      </c>
      <c r="K39" s="505">
        <v>4223901</v>
      </c>
      <c r="L39" s="505">
        <v>7593170</v>
      </c>
      <c r="M39" s="505">
        <v>1871182</v>
      </c>
      <c r="N39" s="505">
        <v>4815989</v>
      </c>
      <c r="O39" s="505">
        <v>9128437</v>
      </c>
      <c r="P39" s="505">
        <v>6057802</v>
      </c>
      <c r="Q39" s="505">
        <v>1306138</v>
      </c>
      <c r="R39" s="505">
        <v>10012920</v>
      </c>
      <c r="S39" s="505">
        <v>26047390</v>
      </c>
      <c r="T39" s="505">
        <v>3523852</v>
      </c>
      <c r="U39" s="505">
        <v>1814786</v>
      </c>
      <c r="V39" s="505">
        <v>1089405</v>
      </c>
      <c r="W39" s="505">
        <v>28492936</v>
      </c>
      <c r="X39" s="505">
        <v>6810283</v>
      </c>
      <c r="Y39" s="505">
        <v>1047713</v>
      </c>
      <c r="Z39" s="505">
        <v>7078583</v>
      </c>
      <c r="AA39" s="505">
        <v>1134609</v>
      </c>
      <c r="AB39" s="505">
        <v>2035543</v>
      </c>
      <c r="AC39" s="505">
        <v>8691702</v>
      </c>
      <c r="AD39" s="505">
        <v>1261647</v>
      </c>
      <c r="AE39" s="505">
        <v>6333954</v>
      </c>
      <c r="AF39" s="505">
        <v>6287797</v>
      </c>
      <c r="AG39" s="505">
        <v>3013225</v>
      </c>
      <c r="AH39" s="505">
        <v>12704760</v>
      </c>
      <c r="AI39" s="505">
        <v>14134572</v>
      </c>
      <c r="AJ39" s="505">
        <v>9919980</v>
      </c>
      <c r="AK39" s="505">
        <v>3988450</v>
      </c>
      <c r="AL39" s="505">
        <v>11013830</v>
      </c>
      <c r="AM39" s="505">
        <v>5598845</v>
      </c>
      <c r="AN39" s="505">
        <v>1161686</v>
      </c>
      <c r="AO39" s="505">
        <v>2710247</v>
      </c>
      <c r="AP39" s="505">
        <v>3785559</v>
      </c>
      <c r="AQ39" s="505">
        <v>69744</v>
      </c>
      <c r="AR39" s="505">
        <v>1362010</v>
      </c>
      <c r="AS39" s="505">
        <v>2867160</v>
      </c>
      <c r="AT39" s="505">
        <v>342390</v>
      </c>
      <c r="AU39" s="505">
        <v>15297788</v>
      </c>
      <c r="AV39" s="505">
        <v>2608697</v>
      </c>
      <c r="AW39" s="505">
        <v>132914208</v>
      </c>
      <c r="AX39" s="505">
        <v>1468250</v>
      </c>
      <c r="AY39" s="505">
        <v>1170002</v>
      </c>
      <c r="AZ39" s="505">
        <v>4255464</v>
      </c>
      <c r="BA39" s="505">
        <v>8105572</v>
      </c>
      <c r="BB39" s="505">
        <v>1978913</v>
      </c>
      <c r="BC39" s="505">
        <v>2104765</v>
      </c>
      <c r="BD39" s="505">
        <v>15006376</v>
      </c>
      <c r="BE39" s="505">
        <v>16454013</v>
      </c>
      <c r="BF39" s="505">
        <v>22531688</v>
      </c>
      <c r="BG39" s="505">
        <v>1866470</v>
      </c>
      <c r="BH39" s="505">
        <v>2949684</v>
      </c>
    </row>
    <row r="40" spans="1:60" x14ac:dyDescent="0.3">
      <c r="A40" s="426">
        <v>507</v>
      </c>
      <c r="B40" s="427" t="s">
        <v>285</v>
      </c>
      <c r="C40" s="427"/>
      <c r="D40" s="505">
        <v>0</v>
      </c>
      <c r="E40" s="505">
        <v>-123560</v>
      </c>
      <c r="F40" s="505">
        <v>94545</v>
      </c>
      <c r="G40" s="505">
        <v>0</v>
      </c>
      <c r="H40" s="505">
        <v>0</v>
      </c>
      <c r="I40" s="505">
        <v>0</v>
      </c>
      <c r="J40" s="505">
        <v>-26426</v>
      </c>
      <c r="K40" s="505">
        <v>14218</v>
      </c>
      <c r="L40" s="505">
        <v>0</v>
      </c>
      <c r="M40" s="505">
        <v>0</v>
      </c>
      <c r="N40" s="505">
        <v>60015</v>
      </c>
      <c r="O40" s="505">
        <v>332602</v>
      </c>
      <c r="P40" s="505">
        <v>0</v>
      </c>
      <c r="Q40" s="505">
        <v>0</v>
      </c>
      <c r="R40" s="505">
        <v>89037</v>
      </c>
      <c r="S40" s="505">
        <v>-77629</v>
      </c>
      <c r="T40" s="505">
        <v>0</v>
      </c>
      <c r="U40" s="505">
        <v>-264389</v>
      </c>
      <c r="V40" s="505">
        <v>0</v>
      </c>
      <c r="W40" s="505">
        <v>352</v>
      </c>
      <c r="X40" s="505">
        <v>0</v>
      </c>
      <c r="Y40" s="505">
        <v>0</v>
      </c>
      <c r="Z40" s="505">
        <v>0</v>
      </c>
      <c r="AA40" s="505">
        <v>0</v>
      </c>
      <c r="AB40" s="505">
        <v>0</v>
      </c>
      <c r="AC40" s="505">
        <v>148464</v>
      </c>
      <c r="AD40" s="505">
        <v>0</v>
      </c>
      <c r="AE40" s="505">
        <v>-1625193</v>
      </c>
      <c r="AF40" s="505">
        <v>0</v>
      </c>
      <c r="AG40" s="505">
        <v>0</v>
      </c>
      <c r="AH40" s="505">
        <v>0</v>
      </c>
      <c r="AI40" s="505">
        <v>0</v>
      </c>
      <c r="AJ40" s="505">
        <v>0</v>
      </c>
      <c r="AK40" s="505">
        <v>0</v>
      </c>
      <c r="AL40" s="505">
        <v>25646</v>
      </c>
      <c r="AM40" s="505">
        <v>0</v>
      </c>
      <c r="AN40" s="505">
        <v>0</v>
      </c>
      <c r="AO40" s="505">
        <v>0</v>
      </c>
      <c r="AP40" s="505">
        <v>-873998</v>
      </c>
      <c r="AQ40" s="505">
        <v>0</v>
      </c>
      <c r="AR40" s="505">
        <v>0</v>
      </c>
      <c r="AS40" s="505">
        <v>0</v>
      </c>
      <c r="AT40" s="505">
        <v>0</v>
      </c>
      <c r="AU40" s="505">
        <v>0</v>
      </c>
      <c r="AV40" s="505">
        <v>56091</v>
      </c>
      <c r="AW40" s="505">
        <v>576964</v>
      </c>
      <c r="AX40" s="505">
        <v>0</v>
      </c>
      <c r="AY40" s="505">
        <v>-73675</v>
      </c>
      <c r="AZ40" s="505">
        <v>23252</v>
      </c>
      <c r="BA40" s="505">
        <v>111296</v>
      </c>
      <c r="BB40" s="505">
        <v>0</v>
      </c>
      <c r="BC40" s="505">
        <v>0</v>
      </c>
      <c r="BD40" s="505">
        <v>7994</v>
      </c>
      <c r="BE40" s="505">
        <v>-32159</v>
      </c>
      <c r="BF40" s="505">
        <v>105481</v>
      </c>
      <c r="BG40" s="505">
        <v>0</v>
      </c>
      <c r="BH40" s="505">
        <v>-1027</v>
      </c>
    </row>
    <row r="41" spans="1:60" x14ac:dyDescent="0.3">
      <c r="A41" s="426">
        <v>512</v>
      </c>
      <c r="B41" s="427" t="s">
        <v>94</v>
      </c>
      <c r="C41" s="427"/>
      <c r="D41" s="505">
        <v>0</v>
      </c>
      <c r="E41" s="505">
        <v>0</v>
      </c>
      <c r="F41" s="505">
        <v>1649457</v>
      </c>
      <c r="G41" s="505">
        <v>0</v>
      </c>
      <c r="H41" s="505">
        <v>0</v>
      </c>
      <c r="I41" s="505">
        <v>66923</v>
      </c>
      <c r="J41" s="505">
        <v>0</v>
      </c>
      <c r="K41" s="505">
        <v>0</v>
      </c>
      <c r="L41" s="505">
        <v>0</v>
      </c>
      <c r="M41" s="505">
        <v>0</v>
      </c>
      <c r="N41" s="505">
        <v>0</v>
      </c>
      <c r="O41" s="505">
        <v>0</v>
      </c>
      <c r="P41" s="505">
        <v>218058</v>
      </c>
      <c r="Q41" s="505">
        <v>20981</v>
      </c>
      <c r="R41" s="505">
        <v>0</v>
      </c>
      <c r="S41" s="505">
        <v>0</v>
      </c>
      <c r="T41" s="505">
        <v>248637</v>
      </c>
      <c r="U41" s="505">
        <v>30102</v>
      </c>
      <c r="V41" s="505">
        <v>0</v>
      </c>
      <c r="W41" s="505">
        <v>451397</v>
      </c>
      <c r="X41" s="505">
        <v>116700</v>
      </c>
      <c r="Y41" s="505">
        <v>0</v>
      </c>
      <c r="Z41" s="505">
        <v>0</v>
      </c>
      <c r="AA41" s="505">
        <v>0</v>
      </c>
      <c r="AB41" s="505">
        <v>208960</v>
      </c>
      <c r="AC41" s="505">
        <v>0</v>
      </c>
      <c r="AD41" s="505">
        <v>0</v>
      </c>
      <c r="AE41" s="505">
        <v>0</v>
      </c>
      <c r="AF41" s="505">
        <v>0</v>
      </c>
      <c r="AG41" s="505">
        <v>129156</v>
      </c>
      <c r="AH41" s="505">
        <v>0</v>
      </c>
      <c r="AI41" s="505">
        <v>122964</v>
      </c>
      <c r="AJ41" s="505">
        <v>0</v>
      </c>
      <c r="AK41" s="505">
        <v>271685</v>
      </c>
      <c r="AL41" s="505">
        <v>4495</v>
      </c>
      <c r="AM41" s="505">
        <v>128201</v>
      </c>
      <c r="AN41" s="505">
        <v>0</v>
      </c>
      <c r="AO41" s="505">
        <v>0</v>
      </c>
      <c r="AP41" s="505">
        <v>0</v>
      </c>
      <c r="AQ41" s="505">
        <v>0</v>
      </c>
      <c r="AR41" s="505">
        <v>0</v>
      </c>
      <c r="AS41" s="505">
        <v>351888</v>
      </c>
      <c r="AT41" s="505">
        <v>0</v>
      </c>
      <c r="AU41" s="505">
        <v>0</v>
      </c>
      <c r="AV41" s="505">
        <v>0</v>
      </c>
      <c r="AW41" s="505">
        <v>0</v>
      </c>
      <c r="AX41" s="505">
        <v>0</v>
      </c>
      <c r="AY41" s="505">
        <v>11848</v>
      </c>
      <c r="AZ41" s="505">
        <v>116827</v>
      </c>
      <c r="BA41" s="505">
        <v>481279</v>
      </c>
      <c r="BB41" s="505">
        <v>0</v>
      </c>
      <c r="BC41" s="505">
        <v>184397</v>
      </c>
      <c r="BD41" s="505">
        <v>0</v>
      </c>
      <c r="BE41" s="505">
        <v>136103</v>
      </c>
      <c r="BF41" s="505">
        <v>0</v>
      </c>
      <c r="BG41" s="505">
        <v>0</v>
      </c>
      <c r="BH41" s="505">
        <v>157296</v>
      </c>
    </row>
    <row r="42" spans="1:60" x14ac:dyDescent="0.3">
      <c r="A42" s="426">
        <v>532</v>
      </c>
      <c r="B42" s="427" t="s">
        <v>286</v>
      </c>
      <c r="C42" s="427"/>
      <c r="D42" s="505">
        <v>12477912</v>
      </c>
      <c r="E42" s="505">
        <v>18878566</v>
      </c>
      <c r="F42" s="505">
        <v>11147472</v>
      </c>
      <c r="G42" s="505">
        <v>5401253</v>
      </c>
      <c r="H42" s="505">
        <v>21098126</v>
      </c>
      <c r="I42" s="505">
        <v>11796500</v>
      </c>
      <c r="J42" s="505">
        <v>3326523</v>
      </c>
      <c r="K42" s="505">
        <v>5871621</v>
      </c>
      <c r="L42" s="505">
        <v>13777239</v>
      </c>
      <c r="M42" s="505">
        <v>2757654</v>
      </c>
      <c r="N42" s="505">
        <v>5328148</v>
      </c>
      <c r="O42" s="505">
        <v>32993437</v>
      </c>
      <c r="P42" s="505">
        <v>18456042</v>
      </c>
      <c r="Q42" s="505">
        <v>3345837</v>
      </c>
      <c r="R42" s="505">
        <v>19363988</v>
      </c>
      <c r="S42" s="505">
        <v>102452915</v>
      </c>
      <c r="T42" s="505">
        <v>6766141</v>
      </c>
      <c r="U42" s="505">
        <v>3701331</v>
      </c>
      <c r="V42" s="505">
        <v>291804</v>
      </c>
      <c r="W42" s="505">
        <v>52361175</v>
      </c>
      <c r="X42" s="505">
        <v>37947969</v>
      </c>
      <c r="Y42" s="505">
        <v>3996930</v>
      </c>
      <c r="Z42" s="505">
        <v>21547523</v>
      </c>
      <c r="AA42" s="505">
        <v>2995684</v>
      </c>
      <c r="AB42" s="505">
        <v>10557445</v>
      </c>
      <c r="AC42" s="505">
        <v>44384319</v>
      </c>
      <c r="AD42" s="505">
        <v>5554894</v>
      </c>
      <c r="AE42" s="505">
        <v>31339777</v>
      </c>
      <c r="AF42" s="505">
        <v>8706677</v>
      </c>
      <c r="AG42" s="505">
        <v>4237394</v>
      </c>
      <c r="AH42" s="505">
        <v>22102237</v>
      </c>
      <c r="AI42" s="505">
        <v>18672140</v>
      </c>
      <c r="AJ42" s="505">
        <v>37316419</v>
      </c>
      <c r="AK42" s="505">
        <v>16476513</v>
      </c>
      <c r="AL42" s="505">
        <v>11825225</v>
      </c>
      <c r="AM42" s="505">
        <v>17201795</v>
      </c>
      <c r="AN42" s="505">
        <v>13965483</v>
      </c>
      <c r="AO42" s="505">
        <v>14947681</v>
      </c>
      <c r="AP42" s="505">
        <v>10005262</v>
      </c>
      <c r="AQ42" s="505">
        <v>1193075</v>
      </c>
      <c r="AR42" s="505">
        <v>5231408</v>
      </c>
      <c r="AS42" s="505">
        <v>11918112</v>
      </c>
      <c r="AT42" s="505">
        <v>748565</v>
      </c>
      <c r="AU42" s="505">
        <v>112125772</v>
      </c>
      <c r="AV42" s="505">
        <v>6953093</v>
      </c>
      <c r="AW42" s="505">
        <v>558882468</v>
      </c>
      <c r="AX42" s="505">
        <v>5656035</v>
      </c>
      <c r="AY42" s="505">
        <v>1890389</v>
      </c>
      <c r="AZ42" s="505">
        <v>16529433</v>
      </c>
      <c r="BA42" s="505">
        <v>14718922</v>
      </c>
      <c r="BB42" s="505">
        <v>1820802</v>
      </c>
      <c r="BC42" s="505">
        <v>2346852</v>
      </c>
      <c r="BD42" s="505">
        <v>17485231</v>
      </c>
      <c r="BE42" s="505">
        <v>20778028</v>
      </c>
      <c r="BF42" s="505">
        <v>156649030</v>
      </c>
      <c r="BG42" s="505">
        <v>7590180</v>
      </c>
      <c r="BH42" s="505">
        <v>3370801</v>
      </c>
    </row>
    <row r="43" spans="1:60" x14ac:dyDescent="0.3">
      <c r="A43" s="426">
        <v>533</v>
      </c>
      <c r="B43" s="427" t="s">
        <v>287</v>
      </c>
      <c r="C43" s="427"/>
      <c r="D43" s="505">
        <v>0</v>
      </c>
      <c r="E43" s="505">
        <v>0</v>
      </c>
      <c r="F43" s="505">
        <v>0</v>
      </c>
      <c r="G43" s="505">
        <v>0</v>
      </c>
      <c r="H43" s="505">
        <v>0</v>
      </c>
      <c r="I43" s="505">
        <v>0</v>
      </c>
      <c r="J43" s="505">
        <v>0</v>
      </c>
      <c r="K43" s="505">
        <v>0</v>
      </c>
      <c r="L43" s="505">
        <v>674688</v>
      </c>
      <c r="M43" s="505">
        <v>0</v>
      </c>
      <c r="N43" s="505">
        <v>0</v>
      </c>
      <c r="O43" s="505">
        <v>0</v>
      </c>
      <c r="P43" s="505">
        <v>0</v>
      </c>
      <c r="Q43" s="505">
        <v>0</v>
      </c>
      <c r="R43" s="505">
        <v>0</v>
      </c>
      <c r="S43" s="505">
        <v>0</v>
      </c>
      <c r="T43" s="505">
        <v>0</v>
      </c>
      <c r="U43" s="505">
        <v>0</v>
      </c>
      <c r="V43" s="505">
        <v>0</v>
      </c>
      <c r="W43" s="505">
        <v>0</v>
      </c>
      <c r="X43" s="505">
        <v>0</v>
      </c>
      <c r="Y43" s="505">
        <v>0</v>
      </c>
      <c r="Z43" s="505">
        <v>0</v>
      </c>
      <c r="AA43" s="505">
        <v>0</v>
      </c>
      <c r="AB43" s="505">
        <v>0</v>
      </c>
      <c r="AC43" s="505">
        <v>0</v>
      </c>
      <c r="AD43" s="505">
        <v>0</v>
      </c>
      <c r="AE43" s="505">
        <v>0</v>
      </c>
      <c r="AF43" s="505">
        <v>0</v>
      </c>
      <c r="AG43" s="505">
        <v>0</v>
      </c>
      <c r="AH43" s="505">
        <v>0</v>
      </c>
      <c r="AI43" s="505">
        <v>0</v>
      </c>
      <c r="AJ43" s="505">
        <v>0</v>
      </c>
      <c r="AK43" s="505">
        <v>0</v>
      </c>
      <c r="AL43" s="505">
        <v>0</v>
      </c>
      <c r="AM43" s="505">
        <v>0</v>
      </c>
      <c r="AN43" s="505">
        <v>0</v>
      </c>
      <c r="AO43" s="505">
        <v>0</v>
      </c>
      <c r="AP43" s="505">
        <v>0</v>
      </c>
      <c r="AQ43" s="505">
        <v>0</v>
      </c>
      <c r="AR43" s="505">
        <v>0</v>
      </c>
      <c r="AS43" s="505">
        <v>0</v>
      </c>
      <c r="AT43" s="505">
        <v>0</v>
      </c>
      <c r="AU43" s="505">
        <v>0</v>
      </c>
      <c r="AV43" s="505">
        <v>0</v>
      </c>
      <c r="AW43" s="505">
        <v>0</v>
      </c>
      <c r="AX43" s="505">
        <v>0</v>
      </c>
      <c r="AY43" s="505">
        <v>0</v>
      </c>
      <c r="AZ43" s="505">
        <v>0</v>
      </c>
      <c r="BA43" s="505">
        <v>0</v>
      </c>
      <c r="BB43" s="505">
        <v>0</v>
      </c>
      <c r="BC43" s="505">
        <v>0</v>
      </c>
      <c r="BD43" s="505">
        <v>0</v>
      </c>
      <c r="BE43" s="505">
        <v>0</v>
      </c>
      <c r="BF43" s="505">
        <v>0</v>
      </c>
      <c r="BG43" s="505">
        <v>0</v>
      </c>
      <c r="BH43" s="505">
        <v>0</v>
      </c>
    </row>
    <row r="44" spans="1:60" x14ac:dyDescent="0.3">
      <c r="A44" s="426">
        <v>536</v>
      </c>
      <c r="B44" s="427" t="s">
        <v>83</v>
      </c>
      <c r="C44" s="427"/>
      <c r="D44" s="505">
        <v>0</v>
      </c>
      <c r="E44" s="505">
        <v>0</v>
      </c>
      <c r="F44" s="505">
        <v>0</v>
      </c>
      <c r="G44" s="505">
        <v>0</v>
      </c>
      <c r="H44" s="505">
        <v>0</v>
      </c>
      <c r="I44" s="505">
        <v>0</v>
      </c>
      <c r="J44" s="505">
        <v>0</v>
      </c>
      <c r="K44" s="505">
        <v>0</v>
      </c>
      <c r="L44" s="505">
        <v>0</v>
      </c>
      <c r="M44" s="505">
        <v>0</v>
      </c>
      <c r="N44" s="505">
        <v>0</v>
      </c>
      <c r="O44" s="505">
        <v>0</v>
      </c>
      <c r="P44" s="505">
        <v>0</v>
      </c>
      <c r="Q44" s="505">
        <v>0</v>
      </c>
      <c r="R44" s="505">
        <v>0</v>
      </c>
      <c r="S44" s="505">
        <v>0</v>
      </c>
      <c r="T44" s="505">
        <v>0</v>
      </c>
      <c r="U44" s="505">
        <v>0</v>
      </c>
      <c r="V44" s="505">
        <v>0</v>
      </c>
      <c r="W44" s="505">
        <v>0</v>
      </c>
      <c r="X44" s="505">
        <v>0</v>
      </c>
      <c r="Y44" s="505">
        <v>0</v>
      </c>
      <c r="Z44" s="505">
        <v>0</v>
      </c>
      <c r="AA44" s="505">
        <v>0</v>
      </c>
      <c r="AB44" s="505">
        <v>0</v>
      </c>
      <c r="AC44" s="505">
        <v>0</v>
      </c>
      <c r="AD44" s="505">
        <v>0</v>
      </c>
      <c r="AE44" s="505">
        <v>0</v>
      </c>
      <c r="AF44" s="505">
        <v>0</v>
      </c>
      <c r="AG44" s="505">
        <v>0</v>
      </c>
      <c r="AH44" s="505">
        <v>0</v>
      </c>
      <c r="AI44" s="505">
        <v>0</v>
      </c>
      <c r="AJ44" s="505">
        <v>0</v>
      </c>
      <c r="AK44" s="505">
        <v>0</v>
      </c>
      <c r="AL44" s="505">
        <v>0</v>
      </c>
      <c r="AM44" s="505">
        <v>0</v>
      </c>
      <c r="AN44" s="505">
        <v>0</v>
      </c>
      <c r="AO44" s="505">
        <v>0</v>
      </c>
      <c r="AP44" s="505">
        <v>0</v>
      </c>
      <c r="AQ44" s="505">
        <v>0</v>
      </c>
      <c r="AR44" s="505">
        <v>0</v>
      </c>
      <c r="AS44" s="505">
        <v>0</v>
      </c>
      <c r="AT44" s="505">
        <v>31729</v>
      </c>
      <c r="AU44" s="505">
        <v>0</v>
      </c>
      <c r="AV44" s="505">
        <v>0</v>
      </c>
      <c r="AW44" s="505">
        <v>0</v>
      </c>
      <c r="AX44" s="505">
        <v>0</v>
      </c>
      <c r="AY44" s="505">
        <v>0</v>
      </c>
      <c r="AZ44" s="505">
        <v>0</v>
      </c>
      <c r="BA44" s="505">
        <v>0</v>
      </c>
      <c r="BB44" s="505">
        <v>0</v>
      </c>
      <c r="BC44" s="505">
        <v>0</v>
      </c>
      <c r="BD44" s="505">
        <v>0</v>
      </c>
      <c r="BE44" s="505">
        <v>0</v>
      </c>
      <c r="BF44" s="505">
        <v>0</v>
      </c>
      <c r="BG44" s="505">
        <v>0</v>
      </c>
      <c r="BH44" s="505">
        <v>0</v>
      </c>
    </row>
    <row r="45" spans="1:60" x14ac:dyDescent="0.3">
      <c r="A45" s="426">
        <v>546</v>
      </c>
      <c r="B45" s="427" t="s">
        <v>288</v>
      </c>
      <c r="C45" s="427"/>
      <c r="D45" s="505">
        <v>0</v>
      </c>
      <c r="E45" s="505">
        <v>0</v>
      </c>
      <c r="F45" s="505">
        <v>0</v>
      </c>
      <c r="G45" s="505">
        <v>1820962</v>
      </c>
      <c r="H45" s="505">
        <v>0</v>
      </c>
      <c r="I45" s="505">
        <v>0</v>
      </c>
      <c r="J45" s="505">
        <v>0</v>
      </c>
      <c r="K45" s="505">
        <v>0</v>
      </c>
      <c r="L45" s="505">
        <v>0</v>
      </c>
      <c r="M45" s="505">
        <v>0</v>
      </c>
      <c r="N45" s="505">
        <v>0</v>
      </c>
      <c r="O45" s="505">
        <v>0</v>
      </c>
      <c r="P45" s="505">
        <v>8941907</v>
      </c>
      <c r="Q45" s="505">
        <v>990760</v>
      </c>
      <c r="R45" s="505">
        <v>0</v>
      </c>
      <c r="S45" s="505">
        <v>0</v>
      </c>
      <c r="T45" s="505">
        <v>0</v>
      </c>
      <c r="U45" s="505">
        <v>0</v>
      </c>
      <c r="V45" s="505">
        <v>0</v>
      </c>
      <c r="W45" s="505">
        <v>0</v>
      </c>
      <c r="X45" s="505">
        <v>0</v>
      </c>
      <c r="Y45" s="505">
        <v>0</v>
      </c>
      <c r="Z45" s="505">
        <v>0</v>
      </c>
      <c r="AA45" s="505">
        <v>0</v>
      </c>
      <c r="AB45" s="505">
        <v>0</v>
      </c>
      <c r="AC45" s="505">
        <v>0</v>
      </c>
      <c r="AD45" s="505">
        <v>0</v>
      </c>
      <c r="AE45" s="505">
        <v>2497964</v>
      </c>
      <c r="AF45" s="505">
        <v>0</v>
      </c>
      <c r="AG45" s="505">
        <v>2067019</v>
      </c>
      <c r="AH45" s="505">
        <v>0</v>
      </c>
      <c r="AI45" s="505">
        <v>0</v>
      </c>
      <c r="AJ45" s="505">
        <v>0</v>
      </c>
      <c r="AK45" s="505">
        <v>0</v>
      </c>
      <c r="AL45" s="505">
        <v>0</v>
      </c>
      <c r="AM45" s="505">
        <v>0</v>
      </c>
      <c r="AN45" s="505">
        <v>0</v>
      </c>
      <c r="AO45" s="505">
        <v>0</v>
      </c>
      <c r="AP45" s="505">
        <v>0</v>
      </c>
      <c r="AQ45" s="505">
        <v>0</v>
      </c>
      <c r="AR45" s="505">
        <v>1791541</v>
      </c>
      <c r="AS45" s="505">
        <v>0</v>
      </c>
      <c r="AT45" s="505">
        <v>0</v>
      </c>
      <c r="AU45" s="505">
        <v>0</v>
      </c>
      <c r="AV45" s="505">
        <v>0</v>
      </c>
      <c r="AW45" s="505">
        <v>0</v>
      </c>
      <c r="AX45" s="505">
        <v>0</v>
      </c>
      <c r="AY45" s="505">
        <v>0</v>
      </c>
      <c r="AZ45" s="505">
        <v>0</v>
      </c>
      <c r="BA45" s="505">
        <v>0</v>
      </c>
      <c r="BB45" s="505">
        <v>1451599</v>
      </c>
      <c r="BC45" s="505">
        <v>0</v>
      </c>
      <c r="BD45" s="505">
        <v>0</v>
      </c>
      <c r="BE45" s="505">
        <v>0</v>
      </c>
      <c r="BF45" s="505">
        <v>0</v>
      </c>
      <c r="BG45" s="505">
        <v>0</v>
      </c>
      <c r="BH45" s="505">
        <v>0</v>
      </c>
    </row>
    <row r="46" spans="1:60" ht="72" x14ac:dyDescent="0.3">
      <c r="A46" s="426">
        <v>547</v>
      </c>
      <c r="B46" s="427" t="s">
        <v>289</v>
      </c>
      <c r="C46" s="427"/>
      <c r="D46" s="505">
        <v>4</v>
      </c>
      <c r="E46" s="505">
        <v>4</v>
      </c>
      <c r="F46" s="505">
        <v>4</v>
      </c>
      <c r="G46" s="505">
        <v>4</v>
      </c>
      <c r="H46" s="505">
        <v>4</v>
      </c>
      <c r="I46" s="505">
        <v>4</v>
      </c>
      <c r="J46" s="505">
        <v>4</v>
      </c>
      <c r="K46" s="505">
        <v>4</v>
      </c>
      <c r="L46" s="505">
        <v>4</v>
      </c>
      <c r="M46" s="505">
        <v>4</v>
      </c>
      <c r="N46" s="505">
        <v>4</v>
      </c>
      <c r="O46" s="505">
        <v>4</v>
      </c>
      <c r="P46" s="505">
        <v>4</v>
      </c>
      <c r="Q46" s="505">
        <v>4</v>
      </c>
      <c r="R46" s="505">
        <v>4</v>
      </c>
      <c r="S46" s="505">
        <v>4</v>
      </c>
      <c r="T46" s="505">
        <v>4</v>
      </c>
      <c r="U46" s="505">
        <v>4</v>
      </c>
      <c r="V46" s="505">
        <v>4</v>
      </c>
      <c r="W46" s="505">
        <v>4</v>
      </c>
      <c r="X46" s="505">
        <v>4</v>
      </c>
      <c r="Y46" s="505">
        <v>4</v>
      </c>
      <c r="Z46" s="505">
        <v>4</v>
      </c>
      <c r="AA46" s="505">
        <v>4</v>
      </c>
      <c r="AB46" s="505">
        <v>4</v>
      </c>
      <c r="AC46" s="505">
        <v>4</v>
      </c>
      <c r="AD46" s="505">
        <v>4</v>
      </c>
      <c r="AE46" s="505">
        <v>4</v>
      </c>
      <c r="AF46" s="505">
        <v>4</v>
      </c>
      <c r="AG46" s="505">
        <v>4</v>
      </c>
      <c r="AH46" s="505">
        <v>4</v>
      </c>
      <c r="AI46" s="505">
        <v>4</v>
      </c>
      <c r="AJ46" s="505">
        <v>4</v>
      </c>
      <c r="AK46" s="505">
        <v>4</v>
      </c>
      <c r="AL46" s="505">
        <v>4</v>
      </c>
      <c r="AM46" s="505">
        <v>4</v>
      </c>
      <c r="AN46" s="505">
        <v>4</v>
      </c>
      <c r="AO46" s="505">
        <v>4</v>
      </c>
      <c r="AP46" s="505">
        <v>4</v>
      </c>
      <c r="AQ46" s="505">
        <v>4</v>
      </c>
      <c r="AR46" s="505">
        <v>4</v>
      </c>
      <c r="AS46" s="505">
        <v>4</v>
      </c>
      <c r="AT46" s="505">
        <v>4</v>
      </c>
      <c r="AU46" s="505">
        <v>4</v>
      </c>
      <c r="AV46" s="505">
        <v>4</v>
      </c>
      <c r="AW46" s="505">
        <v>4</v>
      </c>
      <c r="AX46" s="505">
        <v>4</v>
      </c>
      <c r="AY46" s="505">
        <v>4</v>
      </c>
      <c r="AZ46" s="505">
        <v>4</v>
      </c>
      <c r="BA46" s="505">
        <v>4</v>
      </c>
      <c r="BB46" s="505">
        <v>4</v>
      </c>
      <c r="BC46" s="505">
        <v>1</v>
      </c>
      <c r="BD46" s="505">
        <v>4</v>
      </c>
      <c r="BE46" s="505">
        <v>4</v>
      </c>
      <c r="BF46" s="505">
        <v>4</v>
      </c>
      <c r="BG46" s="505">
        <v>4</v>
      </c>
      <c r="BH46" s="505">
        <v>4</v>
      </c>
    </row>
    <row r="47" spans="1:60" ht="28.8" x14ac:dyDescent="0.3">
      <c r="A47" s="426">
        <v>554</v>
      </c>
      <c r="B47" s="427" t="s">
        <v>113</v>
      </c>
      <c r="C47" s="427"/>
      <c r="D47" s="505">
        <v>20058564</v>
      </c>
      <c r="E47" s="505">
        <v>28899890</v>
      </c>
      <c r="F47" s="505">
        <v>28235848</v>
      </c>
      <c r="G47" s="505">
        <v>11888428</v>
      </c>
      <c r="H47" s="505">
        <v>29231728</v>
      </c>
      <c r="I47" s="505">
        <v>14949499</v>
      </c>
      <c r="J47" s="505">
        <v>7937763</v>
      </c>
      <c r="K47" s="505">
        <v>8491909</v>
      </c>
      <c r="L47" s="505">
        <v>19050783</v>
      </c>
      <c r="M47" s="505">
        <v>5006755</v>
      </c>
      <c r="N47" s="505">
        <v>14864747</v>
      </c>
      <c r="O47" s="505">
        <v>28192852</v>
      </c>
      <c r="P47" s="505">
        <v>13437699</v>
      </c>
      <c r="Q47" s="505">
        <v>6203763</v>
      </c>
      <c r="R47" s="505">
        <v>46688649</v>
      </c>
      <c r="S47" s="505">
        <v>72937327</v>
      </c>
      <c r="T47" s="505">
        <v>7844860</v>
      </c>
      <c r="U47" s="505">
        <v>8588593</v>
      </c>
      <c r="V47" s="505">
        <v>181517</v>
      </c>
      <c r="W47" s="505">
        <v>73111999</v>
      </c>
      <c r="X47" s="505">
        <v>14961001</v>
      </c>
      <c r="Y47" s="505">
        <v>4081393</v>
      </c>
      <c r="Z47" s="505">
        <v>23069071</v>
      </c>
      <c r="AA47" s="505">
        <v>5307989</v>
      </c>
      <c r="AB47" s="505">
        <v>14792418</v>
      </c>
      <c r="AC47" s="505">
        <v>70058945</v>
      </c>
      <c r="AD47" s="505">
        <v>8160703</v>
      </c>
      <c r="AE47" s="505">
        <v>45132599</v>
      </c>
      <c r="AF47" s="505">
        <v>21616417</v>
      </c>
      <c r="AG47" s="505">
        <v>9726763</v>
      </c>
      <c r="AH47" s="505">
        <v>86595230</v>
      </c>
      <c r="AI47" s="505">
        <v>36879733</v>
      </c>
      <c r="AJ47" s="505">
        <v>51147585</v>
      </c>
      <c r="AK47" s="505">
        <v>32669296</v>
      </c>
      <c r="AL47" s="505">
        <v>29182525</v>
      </c>
      <c r="AM47" s="505">
        <v>20280848</v>
      </c>
      <c r="AN47" s="505">
        <v>22813702</v>
      </c>
      <c r="AO47" s="505">
        <v>13567931</v>
      </c>
      <c r="AP47" s="505">
        <v>26942332</v>
      </c>
      <c r="AQ47" s="505">
        <v>8676017</v>
      </c>
      <c r="AR47" s="505">
        <v>9468296</v>
      </c>
      <c r="AS47" s="505">
        <v>9708491</v>
      </c>
      <c r="AT47" s="505">
        <v>2242166</v>
      </c>
      <c r="AU47" s="505">
        <v>80192643</v>
      </c>
      <c r="AV47" s="505">
        <v>19604159</v>
      </c>
      <c r="AW47" s="505">
        <v>357565087</v>
      </c>
      <c r="AX47" s="505">
        <v>6160261</v>
      </c>
      <c r="AY47" s="505">
        <v>5317955</v>
      </c>
      <c r="AZ47" s="505">
        <v>10490018</v>
      </c>
      <c r="BA47" s="505">
        <v>8873906</v>
      </c>
      <c r="BB47" s="505">
        <v>3511842</v>
      </c>
      <c r="BC47" s="505">
        <v>9309096</v>
      </c>
      <c r="BD47" s="505">
        <v>24891725</v>
      </c>
      <c r="BE47" s="505">
        <v>32574882</v>
      </c>
      <c r="BF47" s="505">
        <v>180394911</v>
      </c>
      <c r="BG47" s="505">
        <v>15393595</v>
      </c>
      <c r="BH47" s="505">
        <v>5987675</v>
      </c>
    </row>
    <row r="48" spans="1:60" ht="28.8" x14ac:dyDescent="0.3">
      <c r="A48" s="426">
        <v>555</v>
      </c>
      <c r="B48" s="427" t="s">
        <v>114</v>
      </c>
      <c r="C48" s="427"/>
      <c r="D48" s="505">
        <v>11646136</v>
      </c>
      <c r="E48" s="505">
        <v>23310254</v>
      </c>
      <c r="F48" s="505">
        <v>15477861</v>
      </c>
      <c r="G48" s="505">
        <v>7079873</v>
      </c>
      <c r="H48" s="505">
        <v>23529201</v>
      </c>
      <c r="I48" s="505">
        <v>10838425</v>
      </c>
      <c r="J48" s="505">
        <v>5080404</v>
      </c>
      <c r="K48" s="505">
        <v>3034694</v>
      </c>
      <c r="L48" s="505">
        <v>12005759</v>
      </c>
      <c r="M48" s="505">
        <v>2025267</v>
      </c>
      <c r="N48" s="505">
        <v>9290436</v>
      </c>
      <c r="O48" s="505">
        <v>16172042</v>
      </c>
      <c r="P48" s="505">
        <v>6670450</v>
      </c>
      <c r="Q48" s="505">
        <v>3839302</v>
      </c>
      <c r="R48" s="505">
        <v>27282811</v>
      </c>
      <c r="S48" s="505">
        <v>43935767</v>
      </c>
      <c r="T48" s="505">
        <v>4518753</v>
      </c>
      <c r="U48" s="505">
        <v>4494242</v>
      </c>
      <c r="V48" s="505">
        <v>0</v>
      </c>
      <c r="W48" s="505">
        <v>49672792</v>
      </c>
      <c r="X48" s="505">
        <v>8067138</v>
      </c>
      <c r="Y48" s="505">
        <v>2207450</v>
      </c>
      <c r="Z48" s="505">
        <v>9921744</v>
      </c>
      <c r="AA48" s="505">
        <v>2542108</v>
      </c>
      <c r="AB48" s="505">
        <v>5208691</v>
      </c>
      <c r="AC48" s="505">
        <v>16149887</v>
      </c>
      <c r="AD48" s="505">
        <v>2803016</v>
      </c>
      <c r="AE48" s="505">
        <v>26912944</v>
      </c>
      <c r="AF48" s="505">
        <v>15285185</v>
      </c>
      <c r="AG48" s="505">
        <v>5869032</v>
      </c>
      <c r="AH48" s="505">
        <v>79913513</v>
      </c>
      <c r="AI48" s="505">
        <v>25113921</v>
      </c>
      <c r="AJ48" s="505">
        <v>23934202</v>
      </c>
      <c r="AK48" s="505">
        <v>22510288</v>
      </c>
      <c r="AL48" s="505">
        <v>20160451</v>
      </c>
      <c r="AM48" s="505">
        <v>12544923</v>
      </c>
      <c r="AN48" s="505">
        <v>11050328</v>
      </c>
      <c r="AO48" s="505">
        <v>7748722</v>
      </c>
      <c r="AP48" s="505">
        <v>18308687</v>
      </c>
      <c r="AQ48" s="505">
        <v>2421130</v>
      </c>
      <c r="AR48" s="505">
        <v>6396194</v>
      </c>
      <c r="AS48" s="505">
        <v>6104841</v>
      </c>
      <c r="AT48" s="505">
        <v>881104</v>
      </c>
      <c r="AU48" s="505">
        <v>56752553</v>
      </c>
      <c r="AV48" s="505">
        <v>13149095</v>
      </c>
      <c r="AW48" s="505">
        <v>245234518</v>
      </c>
      <c r="AX48" s="505">
        <v>3352408</v>
      </c>
      <c r="AY48" s="505">
        <v>4551204</v>
      </c>
      <c r="AZ48" s="505">
        <v>6032353</v>
      </c>
      <c r="BA48" s="505">
        <v>5270256</v>
      </c>
      <c r="BB48" s="505">
        <v>1448979</v>
      </c>
      <c r="BC48" s="505">
        <v>7441818</v>
      </c>
      <c r="BD48" s="505">
        <v>18284915</v>
      </c>
      <c r="BE48" s="505">
        <v>22695450</v>
      </c>
      <c r="BF48" s="505">
        <v>109255730</v>
      </c>
      <c r="BG48" s="505">
        <v>9798419</v>
      </c>
      <c r="BH48" s="505">
        <v>3897891</v>
      </c>
    </row>
    <row r="49" spans="1:60" ht="28.8" x14ac:dyDescent="0.3">
      <c r="A49" s="426">
        <v>556</v>
      </c>
      <c r="B49" s="427" t="s">
        <v>115</v>
      </c>
      <c r="C49" s="427"/>
      <c r="D49" s="505">
        <v>36333024</v>
      </c>
      <c r="E49" s="505">
        <v>68285292</v>
      </c>
      <c r="F49" s="505">
        <v>64030983</v>
      </c>
      <c r="G49" s="505">
        <v>22972103</v>
      </c>
      <c r="H49" s="505">
        <v>75267935</v>
      </c>
      <c r="I49" s="505">
        <v>33892842</v>
      </c>
      <c r="J49" s="505">
        <v>20970132</v>
      </c>
      <c r="K49" s="505">
        <v>27039384</v>
      </c>
      <c r="L49" s="505">
        <v>47486791</v>
      </c>
      <c r="M49" s="505">
        <v>18067086</v>
      </c>
      <c r="N49" s="505">
        <v>29827740</v>
      </c>
      <c r="O49" s="505">
        <v>86025671</v>
      </c>
      <c r="P49" s="505">
        <v>38851265</v>
      </c>
      <c r="Q49" s="505">
        <v>13766510</v>
      </c>
      <c r="R49" s="505">
        <v>106927785</v>
      </c>
      <c r="S49" s="505">
        <v>180432814</v>
      </c>
      <c r="T49" s="505">
        <v>21003203</v>
      </c>
      <c r="U49" s="505">
        <v>15862287</v>
      </c>
      <c r="V49" s="505">
        <v>1798016</v>
      </c>
      <c r="W49" s="505">
        <v>178824456</v>
      </c>
      <c r="X49" s="505">
        <v>51521133</v>
      </c>
      <c r="Y49" s="505">
        <v>13692126</v>
      </c>
      <c r="Z49" s="505">
        <v>72055571</v>
      </c>
      <c r="AA49" s="505">
        <v>15259100</v>
      </c>
      <c r="AB49" s="505">
        <v>34145314</v>
      </c>
      <c r="AC49" s="505">
        <v>170791331</v>
      </c>
      <c r="AD49" s="505">
        <v>18605082</v>
      </c>
      <c r="AE49" s="505">
        <v>109739802</v>
      </c>
      <c r="AF49" s="505">
        <v>55528124</v>
      </c>
      <c r="AG49" s="505">
        <v>21485624</v>
      </c>
      <c r="AH49" s="505">
        <v>180584282</v>
      </c>
      <c r="AI49" s="505">
        <v>84301765</v>
      </c>
      <c r="AJ49" s="505">
        <v>130712245</v>
      </c>
      <c r="AK49" s="505">
        <v>59642548</v>
      </c>
      <c r="AL49" s="505">
        <v>62062975</v>
      </c>
      <c r="AM49" s="505">
        <v>47418481</v>
      </c>
      <c r="AN49" s="505">
        <v>60160553</v>
      </c>
      <c r="AO49" s="505">
        <v>44664630</v>
      </c>
      <c r="AP49" s="505">
        <v>56215382</v>
      </c>
      <c r="AQ49" s="505">
        <v>17694453</v>
      </c>
      <c r="AR49" s="505">
        <v>16650629</v>
      </c>
      <c r="AS49" s="505">
        <v>26641867</v>
      </c>
      <c r="AT49" s="505">
        <v>8405285</v>
      </c>
      <c r="AU49" s="505">
        <v>258182527</v>
      </c>
      <c r="AV49" s="505">
        <v>47003757</v>
      </c>
      <c r="AW49" s="505">
        <v>1057482467</v>
      </c>
      <c r="AX49" s="505">
        <v>18336676</v>
      </c>
      <c r="AY49" s="505">
        <v>12760564</v>
      </c>
      <c r="AZ49" s="505">
        <v>34543451</v>
      </c>
      <c r="BA49" s="505">
        <v>26641867</v>
      </c>
      <c r="BB49" s="505">
        <v>8322514</v>
      </c>
      <c r="BC49" s="505">
        <v>18671328</v>
      </c>
      <c r="BD49" s="505">
        <v>69006656</v>
      </c>
      <c r="BE49" s="505">
        <v>86609007</v>
      </c>
      <c r="BF49" s="505">
        <v>361348577</v>
      </c>
      <c r="BG49" s="505">
        <v>40713804</v>
      </c>
      <c r="BH49" s="505">
        <v>18897200</v>
      </c>
    </row>
    <row r="50" spans="1:60" ht="28.8" x14ac:dyDescent="0.3">
      <c r="A50" s="426">
        <v>557</v>
      </c>
      <c r="B50" s="427" t="s">
        <v>116</v>
      </c>
      <c r="C50" s="427"/>
      <c r="D50" s="505">
        <v>35646642</v>
      </c>
      <c r="E50" s="505">
        <v>63671215</v>
      </c>
      <c r="F50" s="505">
        <v>58942285</v>
      </c>
      <c r="G50" s="505">
        <v>22356159</v>
      </c>
      <c r="H50" s="505">
        <v>70414691</v>
      </c>
      <c r="I50" s="505">
        <v>32849253</v>
      </c>
      <c r="J50" s="505">
        <v>18779451</v>
      </c>
      <c r="K50" s="505">
        <v>26665624</v>
      </c>
      <c r="L50" s="505">
        <v>43134861</v>
      </c>
      <c r="M50" s="505">
        <v>17178410</v>
      </c>
      <c r="N50" s="505">
        <v>26539734</v>
      </c>
      <c r="O50" s="505">
        <v>80796398</v>
      </c>
      <c r="P50" s="505">
        <v>36130800</v>
      </c>
      <c r="Q50" s="505">
        <v>13063483</v>
      </c>
      <c r="R50" s="505">
        <v>100526049</v>
      </c>
      <c r="S50" s="505">
        <v>173061659</v>
      </c>
      <c r="T50" s="505">
        <v>19020825</v>
      </c>
      <c r="U50" s="505">
        <v>14985586</v>
      </c>
      <c r="V50" s="505">
        <v>1719655</v>
      </c>
      <c r="W50" s="505">
        <v>169656314</v>
      </c>
      <c r="X50" s="505">
        <v>48078146</v>
      </c>
      <c r="Y50" s="505">
        <v>12815601</v>
      </c>
      <c r="Z50" s="505">
        <v>70655713</v>
      </c>
      <c r="AA50" s="505">
        <v>13620922</v>
      </c>
      <c r="AB50" s="505">
        <v>31436757</v>
      </c>
      <c r="AC50" s="505">
        <v>166632707</v>
      </c>
      <c r="AD50" s="505">
        <v>16696931</v>
      </c>
      <c r="AE50" s="505">
        <v>101904761</v>
      </c>
      <c r="AF50" s="505">
        <v>51687012</v>
      </c>
      <c r="AG50" s="505">
        <v>19446336</v>
      </c>
      <c r="AH50" s="505">
        <v>179168057</v>
      </c>
      <c r="AI50" s="505">
        <v>79265195</v>
      </c>
      <c r="AJ50" s="505">
        <v>129830955</v>
      </c>
      <c r="AK50" s="505">
        <v>56702353</v>
      </c>
      <c r="AL50" s="505">
        <v>57892725</v>
      </c>
      <c r="AM50" s="505">
        <v>42957514</v>
      </c>
      <c r="AN50" s="505">
        <v>56776526</v>
      </c>
      <c r="AO50" s="505">
        <v>41274814</v>
      </c>
      <c r="AP50" s="505">
        <v>51557549</v>
      </c>
      <c r="AQ50" s="505">
        <v>16052465</v>
      </c>
      <c r="AR50" s="505">
        <v>15173816</v>
      </c>
      <c r="AS50" s="505">
        <v>26070302</v>
      </c>
      <c r="AT50" s="505">
        <v>7485465</v>
      </c>
      <c r="AU50" s="505">
        <v>241070425</v>
      </c>
      <c r="AV50" s="505">
        <v>44188509</v>
      </c>
      <c r="AW50" s="505">
        <v>1047446809</v>
      </c>
      <c r="AX50" s="505">
        <v>17275087</v>
      </c>
      <c r="AY50" s="505">
        <v>11787417</v>
      </c>
      <c r="AZ50" s="505">
        <v>31630686</v>
      </c>
      <c r="BA50" s="505">
        <v>26070302</v>
      </c>
      <c r="BB50" s="505">
        <v>7745314</v>
      </c>
      <c r="BC50" s="505">
        <v>18136279</v>
      </c>
      <c r="BD50" s="505">
        <v>62465005</v>
      </c>
      <c r="BE50" s="505">
        <v>70946845</v>
      </c>
      <c r="BF50" s="505">
        <v>340304352</v>
      </c>
      <c r="BG50" s="505">
        <v>37463139</v>
      </c>
      <c r="BH50" s="505">
        <v>17069647</v>
      </c>
    </row>
    <row r="51" spans="1:60" x14ac:dyDescent="0.3">
      <c r="A51" s="426">
        <v>575</v>
      </c>
      <c r="B51" s="427" t="s">
        <v>107</v>
      </c>
      <c r="C51" s="427"/>
      <c r="D51" s="505">
        <v>116331</v>
      </c>
      <c r="E51" s="505">
        <v>88504</v>
      </c>
      <c r="F51" s="505">
        <v>0</v>
      </c>
      <c r="G51" s="505">
        <v>0</v>
      </c>
      <c r="H51" s="505">
        <v>0</v>
      </c>
      <c r="I51" s="505">
        <v>0</v>
      </c>
      <c r="J51" s="505">
        <v>103529</v>
      </c>
      <c r="K51" s="505">
        <v>0</v>
      </c>
      <c r="L51" s="505">
        <v>160712</v>
      </c>
      <c r="M51" s="505">
        <v>0</v>
      </c>
      <c r="N51" s="505">
        <v>0</v>
      </c>
      <c r="O51" s="505">
        <v>0</v>
      </c>
      <c r="P51" s="505">
        <v>0</v>
      </c>
      <c r="Q51" s="505">
        <v>0</v>
      </c>
      <c r="R51" s="505">
        <v>0</v>
      </c>
      <c r="S51" s="505">
        <v>0</v>
      </c>
      <c r="T51" s="505">
        <v>0</v>
      </c>
      <c r="U51" s="505">
        <v>0</v>
      </c>
      <c r="V51" s="505">
        <v>0</v>
      </c>
      <c r="W51" s="505">
        <v>133107</v>
      </c>
      <c r="X51" s="505">
        <v>0</v>
      </c>
      <c r="Y51" s="505">
        <v>0</v>
      </c>
      <c r="Z51" s="505">
        <v>0</v>
      </c>
      <c r="AA51" s="505">
        <v>0</v>
      </c>
      <c r="AB51" s="505">
        <v>0</v>
      </c>
      <c r="AC51" s="505">
        <v>0</v>
      </c>
      <c r="AD51" s="505">
        <v>0</v>
      </c>
      <c r="AE51" s="505">
        <v>32482</v>
      </c>
      <c r="AF51" s="505">
        <v>0</v>
      </c>
      <c r="AG51" s="505">
        <v>0</v>
      </c>
      <c r="AH51" s="505">
        <v>0</v>
      </c>
      <c r="AI51" s="505">
        <v>82386</v>
      </c>
      <c r="AJ51" s="505">
        <v>172950</v>
      </c>
      <c r="AK51" s="505">
        <v>0</v>
      </c>
      <c r="AL51" s="505">
        <v>0</v>
      </c>
      <c r="AM51" s="505">
        <v>0</v>
      </c>
      <c r="AN51" s="505">
        <v>172597</v>
      </c>
      <c r="AO51" s="505">
        <v>0</v>
      </c>
      <c r="AP51" s="505">
        <v>0</v>
      </c>
      <c r="AQ51" s="505">
        <v>15000</v>
      </c>
      <c r="AR51" s="505">
        <v>87027</v>
      </c>
      <c r="AS51" s="505">
        <v>38444</v>
      </c>
      <c r="AT51" s="505">
        <v>0</v>
      </c>
      <c r="AU51" s="505">
        <v>0</v>
      </c>
      <c r="AV51" s="505">
        <v>32293</v>
      </c>
      <c r="AW51" s="505">
        <v>0</v>
      </c>
      <c r="AX51" s="505">
        <v>0</v>
      </c>
      <c r="AY51" s="505">
        <v>0</v>
      </c>
      <c r="AZ51" s="505">
        <v>0</v>
      </c>
      <c r="BA51" s="505">
        <v>0</v>
      </c>
      <c r="BB51" s="505">
        <v>0</v>
      </c>
      <c r="BC51" s="505">
        <v>0</v>
      </c>
      <c r="BD51" s="505">
        <v>0</v>
      </c>
      <c r="BE51" s="505">
        <v>0</v>
      </c>
      <c r="BF51" s="505">
        <v>280923</v>
      </c>
      <c r="BG51" s="505">
        <v>0</v>
      </c>
      <c r="BH51" s="505">
        <v>0</v>
      </c>
    </row>
    <row r="52" spans="1:60" x14ac:dyDescent="0.3">
      <c r="A52" s="426">
        <v>576</v>
      </c>
      <c r="B52" s="427" t="s">
        <v>108</v>
      </c>
      <c r="C52" s="427"/>
      <c r="D52" s="505">
        <v>0</v>
      </c>
      <c r="E52" s="505">
        <v>0</v>
      </c>
      <c r="F52" s="505">
        <v>10405</v>
      </c>
      <c r="G52" s="505">
        <v>0</v>
      </c>
      <c r="H52" s="505">
        <v>0</v>
      </c>
      <c r="I52" s="505">
        <v>0</v>
      </c>
      <c r="J52" s="505">
        <v>0</v>
      </c>
      <c r="K52" s="505">
        <v>0</v>
      </c>
      <c r="L52" s="505">
        <v>0</v>
      </c>
      <c r="M52" s="505">
        <v>0</v>
      </c>
      <c r="N52" s="505">
        <v>0</v>
      </c>
      <c r="O52" s="505">
        <v>0</v>
      </c>
      <c r="P52" s="505">
        <v>0</v>
      </c>
      <c r="Q52" s="505">
        <v>0</v>
      </c>
      <c r="R52" s="505">
        <v>0</v>
      </c>
      <c r="S52" s="505">
        <v>0</v>
      </c>
      <c r="T52" s="505">
        <v>109494</v>
      </c>
      <c r="U52" s="505">
        <v>0</v>
      </c>
      <c r="V52" s="505">
        <v>0</v>
      </c>
      <c r="W52" s="505">
        <v>2061</v>
      </c>
      <c r="X52" s="505">
        <v>0</v>
      </c>
      <c r="Y52" s="505">
        <v>0</v>
      </c>
      <c r="Z52" s="505">
        <v>47316</v>
      </c>
      <c r="AA52" s="505">
        <v>0</v>
      </c>
      <c r="AB52" s="505">
        <v>0</v>
      </c>
      <c r="AC52" s="505">
        <v>0</v>
      </c>
      <c r="AD52" s="505">
        <v>0</v>
      </c>
      <c r="AE52" s="505">
        <v>0</v>
      </c>
      <c r="AF52" s="505">
        <v>0</v>
      </c>
      <c r="AG52" s="505">
        <v>0</v>
      </c>
      <c r="AH52" s="505">
        <v>58717</v>
      </c>
      <c r="AI52" s="505">
        <v>0</v>
      </c>
      <c r="AJ52" s="505">
        <v>0</v>
      </c>
      <c r="AK52" s="505">
        <v>0</v>
      </c>
      <c r="AL52" s="505">
        <v>0</v>
      </c>
      <c r="AM52" s="505">
        <v>0</v>
      </c>
      <c r="AN52" s="505">
        <v>0</v>
      </c>
      <c r="AO52" s="505">
        <v>0</v>
      </c>
      <c r="AP52" s="505">
        <v>22112</v>
      </c>
      <c r="AQ52" s="505">
        <v>0</v>
      </c>
      <c r="AR52" s="505">
        <v>0</v>
      </c>
      <c r="AS52" s="505">
        <v>0</v>
      </c>
      <c r="AT52" s="505">
        <v>0</v>
      </c>
      <c r="AU52" s="505">
        <v>0</v>
      </c>
      <c r="AV52" s="505">
        <v>0</v>
      </c>
      <c r="AW52" s="505">
        <v>106167</v>
      </c>
      <c r="AX52" s="505">
        <v>36357</v>
      </c>
      <c r="AY52" s="505">
        <v>0</v>
      </c>
      <c r="AZ52" s="505">
        <v>0</v>
      </c>
      <c r="BA52" s="505">
        <v>0</v>
      </c>
      <c r="BB52" s="505">
        <v>0</v>
      </c>
      <c r="BC52" s="505">
        <v>0</v>
      </c>
      <c r="BD52" s="505">
        <v>0</v>
      </c>
      <c r="BE52" s="505">
        <v>0</v>
      </c>
      <c r="BF52" s="505">
        <v>0</v>
      </c>
      <c r="BG52" s="505">
        <v>0</v>
      </c>
      <c r="BH52" s="505">
        <v>0</v>
      </c>
    </row>
    <row r="53" spans="1:60" ht="28.8" x14ac:dyDescent="0.3">
      <c r="A53" s="426">
        <v>577</v>
      </c>
      <c r="B53" s="427" t="s">
        <v>290</v>
      </c>
      <c r="C53" s="427"/>
      <c r="D53" s="505">
        <v>2</v>
      </c>
      <c r="E53" s="505">
        <v>2</v>
      </c>
      <c r="F53" s="505">
        <v>2</v>
      </c>
      <c r="G53" s="505">
        <v>2</v>
      </c>
      <c r="H53" s="505">
        <v>2</v>
      </c>
      <c r="I53" s="505">
        <v>0</v>
      </c>
      <c r="J53" s="505">
        <v>2</v>
      </c>
      <c r="K53" s="505">
        <v>0</v>
      </c>
      <c r="L53" s="505">
        <v>2</v>
      </c>
      <c r="M53" s="505">
        <v>0</v>
      </c>
      <c r="N53" s="505">
        <v>2</v>
      </c>
      <c r="O53" s="505">
        <v>2</v>
      </c>
      <c r="P53" s="505">
        <v>0</v>
      </c>
      <c r="Q53" s="505">
        <v>2</v>
      </c>
      <c r="R53" s="505">
        <v>2</v>
      </c>
      <c r="S53" s="505">
        <v>0</v>
      </c>
      <c r="T53" s="505">
        <v>2</v>
      </c>
      <c r="U53" s="505">
        <v>2</v>
      </c>
      <c r="V53" s="505">
        <v>0</v>
      </c>
      <c r="W53" s="505">
        <v>2</v>
      </c>
      <c r="X53" s="505">
        <v>2</v>
      </c>
      <c r="Y53" s="505">
        <v>2</v>
      </c>
      <c r="Z53" s="505">
        <v>2</v>
      </c>
      <c r="AA53" s="505">
        <v>0</v>
      </c>
      <c r="AB53" s="505">
        <v>2</v>
      </c>
      <c r="AC53" s="505">
        <v>2</v>
      </c>
      <c r="AD53" s="505">
        <v>2</v>
      </c>
      <c r="AE53" s="505">
        <v>2</v>
      </c>
      <c r="AF53" s="505">
        <v>2</v>
      </c>
      <c r="AG53" s="505">
        <v>0</v>
      </c>
      <c r="AH53" s="505">
        <v>2</v>
      </c>
      <c r="AI53" s="505">
        <v>2</v>
      </c>
      <c r="AJ53" s="505">
        <v>2</v>
      </c>
      <c r="AK53" s="505">
        <v>2</v>
      </c>
      <c r="AL53" s="505">
        <v>0</v>
      </c>
      <c r="AM53" s="505">
        <v>1</v>
      </c>
      <c r="AN53" s="505">
        <v>0</v>
      </c>
      <c r="AO53" s="505">
        <v>2</v>
      </c>
      <c r="AP53" s="505">
        <v>0</v>
      </c>
      <c r="AQ53" s="505">
        <v>0</v>
      </c>
      <c r="AR53" s="505">
        <v>0</v>
      </c>
      <c r="AS53" s="505">
        <v>2</v>
      </c>
      <c r="AT53" s="505">
        <v>2</v>
      </c>
      <c r="AU53" s="505">
        <v>0</v>
      </c>
      <c r="AV53" s="505">
        <v>2</v>
      </c>
      <c r="AW53" s="505">
        <v>2</v>
      </c>
      <c r="AX53" s="505">
        <v>2</v>
      </c>
      <c r="AY53" s="505">
        <v>2</v>
      </c>
      <c r="AZ53" s="505">
        <v>0</v>
      </c>
      <c r="BA53" s="505">
        <v>0</v>
      </c>
      <c r="BB53" s="505">
        <v>2</v>
      </c>
      <c r="BC53" s="505">
        <v>2</v>
      </c>
      <c r="BD53" s="505">
        <v>2</v>
      </c>
      <c r="BE53" s="505">
        <v>0</v>
      </c>
      <c r="BF53" s="505">
        <v>2</v>
      </c>
      <c r="BG53" s="505">
        <v>2</v>
      </c>
      <c r="BH53" s="505">
        <v>0</v>
      </c>
    </row>
    <row r="54" spans="1:60" x14ac:dyDescent="0.3">
      <c r="A54" s="426">
        <v>586</v>
      </c>
      <c r="B54" s="427" t="s">
        <v>291</v>
      </c>
      <c r="C54" s="427"/>
      <c r="D54" s="505">
        <v>0</v>
      </c>
      <c r="E54" s="505">
        <v>0</v>
      </c>
      <c r="F54" s="505">
        <v>0</v>
      </c>
      <c r="G54" s="505">
        <v>0</v>
      </c>
      <c r="H54" s="505">
        <v>0</v>
      </c>
      <c r="I54" s="505">
        <v>0</v>
      </c>
      <c r="J54" s="505">
        <v>0</v>
      </c>
      <c r="K54" s="505">
        <v>0</v>
      </c>
      <c r="L54" s="505">
        <v>0</v>
      </c>
      <c r="M54" s="505">
        <v>0</v>
      </c>
      <c r="N54" s="505">
        <v>0</v>
      </c>
      <c r="O54" s="505">
        <v>0</v>
      </c>
      <c r="P54" s="505">
        <v>0</v>
      </c>
      <c r="Q54" s="505">
        <v>0</v>
      </c>
      <c r="R54" s="505">
        <v>0</v>
      </c>
      <c r="S54" s="505">
        <v>0</v>
      </c>
      <c r="T54" s="505">
        <v>0</v>
      </c>
      <c r="U54" s="505">
        <v>0</v>
      </c>
      <c r="V54" s="505">
        <v>0</v>
      </c>
      <c r="W54" s="505">
        <v>0</v>
      </c>
      <c r="X54" s="505">
        <v>0</v>
      </c>
      <c r="Y54" s="505">
        <v>0</v>
      </c>
      <c r="Z54" s="505">
        <v>0</v>
      </c>
      <c r="AA54" s="505">
        <v>0</v>
      </c>
      <c r="AB54" s="505">
        <v>0</v>
      </c>
      <c r="AC54" s="505">
        <v>0</v>
      </c>
      <c r="AD54" s="505">
        <v>0</v>
      </c>
      <c r="AE54" s="505">
        <v>0</v>
      </c>
      <c r="AF54" s="505">
        <v>0</v>
      </c>
      <c r="AG54" s="505">
        <v>0</v>
      </c>
      <c r="AH54" s="505">
        <v>0</v>
      </c>
      <c r="AI54" s="505">
        <v>0</v>
      </c>
      <c r="AJ54" s="505">
        <v>0</v>
      </c>
      <c r="AK54" s="505">
        <v>0</v>
      </c>
      <c r="AL54" s="505">
        <v>0</v>
      </c>
      <c r="AM54" s="505">
        <v>0</v>
      </c>
      <c r="AN54" s="505">
        <v>0</v>
      </c>
      <c r="AO54" s="505">
        <v>0</v>
      </c>
      <c r="AP54" s="505">
        <v>0</v>
      </c>
      <c r="AQ54" s="505">
        <v>0</v>
      </c>
      <c r="AR54" s="505">
        <v>0</v>
      </c>
      <c r="AS54" s="505">
        <v>0</v>
      </c>
      <c r="AT54" s="505">
        <v>0</v>
      </c>
      <c r="AU54" s="505">
        <v>0</v>
      </c>
      <c r="AV54" s="505">
        <v>0</v>
      </c>
      <c r="AW54" s="505">
        <v>0</v>
      </c>
      <c r="AX54" s="505">
        <v>0</v>
      </c>
      <c r="AY54" s="505">
        <v>0</v>
      </c>
      <c r="AZ54" s="505">
        <v>0</v>
      </c>
      <c r="BA54" s="505">
        <v>0</v>
      </c>
      <c r="BB54" s="505">
        <v>0</v>
      </c>
      <c r="BC54" s="505">
        <v>0</v>
      </c>
      <c r="BD54" s="505">
        <v>0</v>
      </c>
      <c r="BE54" s="505">
        <v>0</v>
      </c>
      <c r="BF54" s="505">
        <v>0</v>
      </c>
      <c r="BG54" s="505">
        <v>0</v>
      </c>
      <c r="BH54" s="505">
        <v>0</v>
      </c>
    </row>
    <row r="55" spans="1:60" x14ac:dyDescent="0.3">
      <c r="A55" s="426">
        <v>587</v>
      </c>
      <c r="B55" s="427" t="s">
        <v>292</v>
      </c>
      <c r="C55" s="427"/>
      <c r="D55" s="505">
        <v>0</v>
      </c>
      <c r="E55" s="505">
        <v>0</v>
      </c>
      <c r="F55" s="505">
        <v>0</v>
      </c>
      <c r="G55" s="505">
        <v>0</v>
      </c>
      <c r="H55" s="505">
        <v>0</v>
      </c>
      <c r="I55" s="505">
        <v>0</v>
      </c>
      <c r="J55" s="505">
        <v>0</v>
      </c>
      <c r="K55" s="505">
        <v>0</v>
      </c>
      <c r="L55" s="505">
        <v>0</v>
      </c>
      <c r="M55" s="505">
        <v>0</v>
      </c>
      <c r="N55" s="505">
        <v>0</v>
      </c>
      <c r="O55" s="505">
        <v>0</v>
      </c>
      <c r="P55" s="505">
        <v>0</v>
      </c>
      <c r="Q55" s="505">
        <v>0</v>
      </c>
      <c r="R55" s="505">
        <v>0</v>
      </c>
      <c r="S55" s="505">
        <v>0</v>
      </c>
      <c r="T55" s="505">
        <v>0</v>
      </c>
      <c r="U55" s="505">
        <v>0</v>
      </c>
      <c r="V55" s="505">
        <v>0</v>
      </c>
      <c r="W55" s="505">
        <v>0</v>
      </c>
      <c r="X55" s="505">
        <v>0</v>
      </c>
      <c r="Y55" s="505">
        <v>0</v>
      </c>
      <c r="Z55" s="505">
        <v>0</v>
      </c>
      <c r="AA55" s="505">
        <v>0</v>
      </c>
      <c r="AB55" s="505">
        <v>0</v>
      </c>
      <c r="AC55" s="505">
        <v>0</v>
      </c>
      <c r="AD55" s="505">
        <v>0</v>
      </c>
      <c r="AE55" s="505">
        <v>0</v>
      </c>
      <c r="AF55" s="505">
        <v>0</v>
      </c>
      <c r="AG55" s="505">
        <v>0</v>
      </c>
      <c r="AH55" s="505">
        <v>0</v>
      </c>
      <c r="AI55" s="505">
        <v>0</v>
      </c>
      <c r="AJ55" s="505">
        <v>0</v>
      </c>
      <c r="AK55" s="505">
        <v>0</v>
      </c>
      <c r="AL55" s="505">
        <v>0</v>
      </c>
      <c r="AM55" s="505">
        <v>0</v>
      </c>
      <c r="AN55" s="505">
        <v>0</v>
      </c>
      <c r="AO55" s="505">
        <v>0</v>
      </c>
      <c r="AP55" s="505">
        <v>0</v>
      </c>
      <c r="AQ55" s="505">
        <v>0</v>
      </c>
      <c r="AR55" s="505">
        <v>0</v>
      </c>
      <c r="AS55" s="505">
        <v>0</v>
      </c>
      <c r="AT55" s="505">
        <v>0</v>
      </c>
      <c r="AU55" s="505">
        <v>0</v>
      </c>
      <c r="AV55" s="505">
        <v>0</v>
      </c>
      <c r="AW55" s="505">
        <v>0</v>
      </c>
      <c r="AX55" s="505">
        <v>0</v>
      </c>
      <c r="AY55" s="505">
        <v>0</v>
      </c>
      <c r="AZ55" s="505">
        <v>0</v>
      </c>
      <c r="BA55" s="505">
        <v>0</v>
      </c>
      <c r="BB55" s="505">
        <v>0</v>
      </c>
      <c r="BC55" s="505">
        <v>0</v>
      </c>
      <c r="BD55" s="505">
        <v>0</v>
      </c>
      <c r="BE55" s="505">
        <v>0</v>
      </c>
      <c r="BF55" s="505">
        <v>0</v>
      </c>
      <c r="BG55" s="505">
        <v>0</v>
      </c>
      <c r="BH55" s="505">
        <v>0</v>
      </c>
    </row>
    <row r="56" spans="1:60" x14ac:dyDescent="0.3">
      <c r="A56" s="426">
        <v>588</v>
      </c>
      <c r="B56" s="427" t="s">
        <v>293</v>
      </c>
      <c r="C56" s="427"/>
      <c r="D56" s="505">
        <v>0</v>
      </c>
      <c r="E56" s="505">
        <v>0</v>
      </c>
      <c r="F56" s="505">
        <v>0</v>
      </c>
      <c r="G56" s="505">
        <v>0</v>
      </c>
      <c r="H56" s="505">
        <v>0</v>
      </c>
      <c r="I56" s="505">
        <v>0</v>
      </c>
      <c r="J56" s="505">
        <v>0</v>
      </c>
      <c r="K56" s="505">
        <v>0</v>
      </c>
      <c r="L56" s="505">
        <v>0</v>
      </c>
      <c r="M56" s="505">
        <v>0</v>
      </c>
      <c r="N56" s="505">
        <v>0</v>
      </c>
      <c r="O56" s="505">
        <v>0</v>
      </c>
      <c r="P56" s="505">
        <v>0</v>
      </c>
      <c r="Q56" s="505">
        <v>0</v>
      </c>
      <c r="R56" s="505">
        <v>0</v>
      </c>
      <c r="S56" s="505">
        <v>0</v>
      </c>
      <c r="T56" s="505">
        <v>0</v>
      </c>
      <c r="U56" s="505">
        <v>0</v>
      </c>
      <c r="V56" s="505">
        <v>0</v>
      </c>
      <c r="W56" s="505">
        <v>0</v>
      </c>
      <c r="X56" s="505">
        <v>0</v>
      </c>
      <c r="Y56" s="505">
        <v>0</v>
      </c>
      <c r="Z56" s="505">
        <v>0</v>
      </c>
      <c r="AA56" s="505">
        <v>0</v>
      </c>
      <c r="AB56" s="505">
        <v>0</v>
      </c>
      <c r="AC56" s="505">
        <v>0</v>
      </c>
      <c r="AD56" s="505">
        <v>0</v>
      </c>
      <c r="AE56" s="505">
        <v>0</v>
      </c>
      <c r="AF56" s="505">
        <v>0</v>
      </c>
      <c r="AG56" s="505">
        <v>0</v>
      </c>
      <c r="AH56" s="505">
        <v>0</v>
      </c>
      <c r="AI56" s="505">
        <v>0</v>
      </c>
      <c r="AJ56" s="505">
        <v>0</v>
      </c>
      <c r="AK56" s="505">
        <v>0</v>
      </c>
      <c r="AL56" s="505">
        <v>0</v>
      </c>
      <c r="AM56" s="505">
        <v>0</v>
      </c>
      <c r="AN56" s="505">
        <v>0</v>
      </c>
      <c r="AO56" s="505">
        <v>0</v>
      </c>
      <c r="AP56" s="505">
        <v>0</v>
      </c>
      <c r="AQ56" s="505">
        <v>0</v>
      </c>
      <c r="AR56" s="505">
        <v>0</v>
      </c>
      <c r="AS56" s="505">
        <v>0</v>
      </c>
      <c r="AT56" s="505">
        <v>0</v>
      </c>
      <c r="AU56" s="505">
        <v>0</v>
      </c>
      <c r="AV56" s="505">
        <v>0</v>
      </c>
      <c r="AW56" s="505">
        <v>0</v>
      </c>
      <c r="AX56" s="505">
        <v>0</v>
      </c>
      <c r="AY56" s="505">
        <v>0</v>
      </c>
      <c r="AZ56" s="505">
        <v>0</v>
      </c>
      <c r="BA56" s="505">
        <v>0</v>
      </c>
      <c r="BB56" s="505">
        <v>0</v>
      </c>
      <c r="BC56" s="505">
        <v>0</v>
      </c>
      <c r="BD56" s="505">
        <v>0</v>
      </c>
      <c r="BE56" s="505">
        <v>0</v>
      </c>
      <c r="BF56" s="505">
        <v>0</v>
      </c>
      <c r="BG56" s="505">
        <v>0</v>
      </c>
      <c r="BH56" s="505">
        <v>0</v>
      </c>
    </row>
    <row r="57" spans="1:60" x14ac:dyDescent="0.3">
      <c r="A57" s="426">
        <v>591</v>
      </c>
      <c r="B57" s="427" t="s">
        <v>122</v>
      </c>
      <c r="C57" s="427"/>
      <c r="D57" s="505">
        <v>4745906</v>
      </c>
      <c r="E57" s="505">
        <v>4192250</v>
      </c>
      <c r="F57" s="505">
        <v>7291927</v>
      </c>
      <c r="G57" s="505">
        <v>2016467</v>
      </c>
      <c r="H57" s="505">
        <v>6371726</v>
      </c>
      <c r="I57" s="505">
        <v>2681850</v>
      </c>
      <c r="J57" s="505">
        <v>2142681</v>
      </c>
      <c r="K57" s="505">
        <v>1515068</v>
      </c>
      <c r="L57" s="505">
        <v>3825712</v>
      </c>
      <c r="M57" s="505">
        <v>1219318</v>
      </c>
      <c r="N57" s="505">
        <v>2810336</v>
      </c>
      <c r="O57" s="505">
        <v>5782275</v>
      </c>
      <c r="P57" s="505">
        <v>3243934</v>
      </c>
      <c r="Q57" s="505">
        <v>1325354</v>
      </c>
      <c r="R57" s="505">
        <v>6401700</v>
      </c>
      <c r="S57" s="505">
        <v>12569630</v>
      </c>
      <c r="T57" s="505">
        <v>2294885</v>
      </c>
      <c r="U57" s="505">
        <v>1547131</v>
      </c>
      <c r="V57" s="505">
        <v>0</v>
      </c>
      <c r="W57" s="505">
        <v>12586417</v>
      </c>
      <c r="X57" s="505">
        <v>3564943</v>
      </c>
      <c r="Y57" s="505">
        <v>865936</v>
      </c>
      <c r="Z57" s="505">
        <v>6296806</v>
      </c>
      <c r="AA57" s="505">
        <v>867473</v>
      </c>
      <c r="AB57" s="505">
        <v>2493730</v>
      </c>
      <c r="AC57" s="505">
        <v>11727766</v>
      </c>
      <c r="AD57" s="505">
        <v>1613338</v>
      </c>
      <c r="AE57" s="505">
        <v>7621162</v>
      </c>
      <c r="AF57" s="505">
        <v>5103389</v>
      </c>
      <c r="AG57" s="505">
        <v>1622567</v>
      </c>
      <c r="AH57" s="505">
        <v>22303833</v>
      </c>
      <c r="AI57" s="505">
        <v>6945068</v>
      </c>
      <c r="AJ57" s="505">
        <v>11314385</v>
      </c>
      <c r="AK57" s="505">
        <v>4738545</v>
      </c>
      <c r="AL57" s="505">
        <v>5349002</v>
      </c>
      <c r="AM57" s="505">
        <v>3382607</v>
      </c>
      <c r="AN57" s="505">
        <v>4615752</v>
      </c>
      <c r="AO57" s="505">
        <v>3562562</v>
      </c>
      <c r="AP57" s="505">
        <v>6900769</v>
      </c>
      <c r="AQ57" s="505">
        <v>1990513</v>
      </c>
      <c r="AR57" s="505">
        <v>2633432</v>
      </c>
      <c r="AS57" s="505">
        <v>2227827</v>
      </c>
      <c r="AT57" s="505">
        <v>713191</v>
      </c>
      <c r="AU57" s="505">
        <v>23300544</v>
      </c>
      <c r="AV57" s="505">
        <v>3027445</v>
      </c>
      <c r="AW57" s="505">
        <v>65673321</v>
      </c>
      <c r="AX57" s="505">
        <v>1272765</v>
      </c>
      <c r="AY57" s="505">
        <v>1362447</v>
      </c>
      <c r="AZ57" s="505">
        <v>2914590</v>
      </c>
      <c r="BA57" s="505">
        <v>9267784</v>
      </c>
      <c r="BB57" s="505">
        <v>774135</v>
      </c>
      <c r="BC57" s="505">
        <v>1738553</v>
      </c>
      <c r="BD57" s="505">
        <v>6095342</v>
      </c>
      <c r="BE57" s="505">
        <v>4836626</v>
      </c>
      <c r="BF57" s="505">
        <v>28238070</v>
      </c>
      <c r="BG57" s="505">
        <v>4886160</v>
      </c>
      <c r="BH57" s="505">
        <v>1188093</v>
      </c>
    </row>
    <row r="58" spans="1:60" x14ac:dyDescent="0.3">
      <c r="A58" s="426">
        <v>592</v>
      </c>
      <c r="B58" s="427" t="s">
        <v>123</v>
      </c>
      <c r="C58" s="427"/>
      <c r="D58" s="505">
        <v>-68153</v>
      </c>
      <c r="E58" s="505">
        <v>2918342</v>
      </c>
      <c r="F58" s="505">
        <v>45837</v>
      </c>
      <c r="G58" s="505">
        <v>586718</v>
      </c>
      <c r="H58" s="505">
        <v>2159495</v>
      </c>
      <c r="I58" s="505">
        <v>863693</v>
      </c>
      <c r="J58" s="505">
        <v>151375</v>
      </c>
      <c r="K58" s="505">
        <v>788098</v>
      </c>
      <c r="L58" s="505">
        <v>1047425</v>
      </c>
      <c r="M58" s="505">
        <v>88683</v>
      </c>
      <c r="N58" s="505">
        <v>795832</v>
      </c>
      <c r="O58" s="505">
        <v>2969660</v>
      </c>
      <c r="P58" s="505">
        <v>1761749</v>
      </c>
      <c r="Q58" s="505">
        <v>380027</v>
      </c>
      <c r="R58" s="505">
        <v>3437737</v>
      </c>
      <c r="S58" s="505">
        <v>3388089</v>
      </c>
      <c r="T58" s="505">
        <v>859711</v>
      </c>
      <c r="U58" s="505">
        <v>-153591</v>
      </c>
      <c r="V58" s="505">
        <v>0</v>
      </c>
      <c r="W58" s="505">
        <v>4802282</v>
      </c>
      <c r="X58" s="505">
        <v>1906019</v>
      </c>
      <c r="Y58" s="505">
        <v>285164</v>
      </c>
      <c r="Z58" s="505">
        <v>1164302</v>
      </c>
      <c r="AA58" s="505">
        <v>680131</v>
      </c>
      <c r="AB58" s="505">
        <v>1351948</v>
      </c>
      <c r="AC58" s="505">
        <v>4226063</v>
      </c>
      <c r="AD58" s="505">
        <v>297061</v>
      </c>
      <c r="AE58" s="505">
        <v>4605763</v>
      </c>
      <c r="AF58" s="505">
        <v>570435</v>
      </c>
      <c r="AG58" s="505">
        <v>415509</v>
      </c>
      <c r="AH58" s="505">
        <v>588218</v>
      </c>
      <c r="AI58" s="505">
        <v>2628738</v>
      </c>
      <c r="AJ58" s="505">
        <v>2134731</v>
      </c>
      <c r="AK58" s="505">
        <v>1653473</v>
      </c>
      <c r="AL58" s="505">
        <v>1461683</v>
      </c>
      <c r="AM58" s="505">
        <v>661321</v>
      </c>
      <c r="AN58" s="505">
        <v>1380922</v>
      </c>
      <c r="AO58" s="505">
        <v>802009</v>
      </c>
      <c r="AP58" s="505">
        <v>868651</v>
      </c>
      <c r="AQ58" s="505">
        <v>-11209</v>
      </c>
      <c r="AR58" s="505">
        <v>291862</v>
      </c>
      <c r="AS58" s="505">
        <v>982301</v>
      </c>
      <c r="AT58" s="505">
        <v>45072</v>
      </c>
      <c r="AU58" s="505">
        <v>3762413</v>
      </c>
      <c r="AV58" s="505">
        <v>1094174</v>
      </c>
      <c r="AW58" s="505">
        <v>23225103</v>
      </c>
      <c r="AX58" s="505">
        <v>422841</v>
      </c>
      <c r="AY58" s="505">
        <v>-61425</v>
      </c>
      <c r="AZ58" s="505">
        <v>854083</v>
      </c>
      <c r="BA58" s="505">
        <v>3525326</v>
      </c>
      <c r="BB58" s="505">
        <v>52486</v>
      </c>
      <c r="BC58" s="505">
        <v>642070</v>
      </c>
      <c r="BD58" s="505">
        <v>2542827</v>
      </c>
      <c r="BE58" s="505">
        <v>2955021</v>
      </c>
      <c r="BF58" s="505">
        <v>7243228</v>
      </c>
      <c r="BG58" s="505">
        <v>1911463</v>
      </c>
      <c r="BH58" s="505">
        <v>205454</v>
      </c>
    </row>
    <row r="59" spans="1:60" ht="28.8" x14ac:dyDescent="0.3">
      <c r="A59" s="426">
        <v>606</v>
      </c>
      <c r="B59" s="427" t="s">
        <v>294</v>
      </c>
      <c r="C59" s="427"/>
      <c r="D59" s="505">
        <v>1</v>
      </c>
      <c r="E59" s="505">
        <v>1</v>
      </c>
      <c r="F59" s="505">
        <v>1</v>
      </c>
      <c r="G59" s="505">
        <v>1</v>
      </c>
      <c r="H59" s="505">
        <v>1</v>
      </c>
      <c r="I59" s="505">
        <v>1</v>
      </c>
      <c r="J59" s="505">
        <v>1</v>
      </c>
      <c r="K59" s="505">
        <v>1</v>
      </c>
      <c r="L59" s="505">
        <v>1</v>
      </c>
      <c r="M59" s="505">
        <v>1</v>
      </c>
      <c r="N59" s="505">
        <v>1</v>
      </c>
      <c r="O59" s="505">
        <v>1</v>
      </c>
      <c r="P59" s="505">
        <v>1</v>
      </c>
      <c r="Q59" s="505">
        <v>1</v>
      </c>
      <c r="R59" s="505">
        <v>1</v>
      </c>
      <c r="S59" s="505">
        <v>1</v>
      </c>
      <c r="T59" s="505">
        <v>0</v>
      </c>
      <c r="U59" s="505">
        <v>1</v>
      </c>
      <c r="V59" s="505">
        <v>1</v>
      </c>
      <c r="W59" s="505">
        <v>1</v>
      </c>
      <c r="X59" s="505">
        <v>1</v>
      </c>
      <c r="Y59" s="505">
        <v>1</v>
      </c>
      <c r="Z59" s="505">
        <v>1</v>
      </c>
      <c r="AA59" s="505">
        <v>1</v>
      </c>
      <c r="AB59" s="505">
        <v>1</v>
      </c>
      <c r="AC59" s="505">
        <v>1</v>
      </c>
      <c r="AD59" s="505">
        <v>1</v>
      </c>
      <c r="AE59" s="505">
        <v>1</v>
      </c>
      <c r="AF59" s="505">
        <v>1</v>
      </c>
      <c r="AG59" s="505">
        <v>1</v>
      </c>
      <c r="AH59" s="505">
        <v>1</v>
      </c>
      <c r="AI59" s="505">
        <v>1</v>
      </c>
      <c r="AJ59" s="505">
        <v>1</v>
      </c>
      <c r="AK59" s="505">
        <v>1</v>
      </c>
      <c r="AL59" s="505">
        <v>1</v>
      </c>
      <c r="AM59" s="505">
        <v>2</v>
      </c>
      <c r="AN59" s="505">
        <v>1</v>
      </c>
      <c r="AO59" s="505">
        <v>1</v>
      </c>
      <c r="AP59" s="505">
        <v>1</v>
      </c>
      <c r="AQ59" s="505">
        <v>1</v>
      </c>
      <c r="AR59" s="505">
        <v>1</v>
      </c>
      <c r="AS59" s="505">
        <v>1</v>
      </c>
      <c r="AT59" s="505">
        <v>1</v>
      </c>
      <c r="AU59" s="505">
        <v>1</v>
      </c>
      <c r="AV59" s="505">
        <v>1</v>
      </c>
      <c r="AW59" s="505">
        <v>1</v>
      </c>
      <c r="AX59" s="505">
        <v>1</v>
      </c>
      <c r="AY59" s="505">
        <v>1</v>
      </c>
      <c r="AZ59" s="505">
        <v>1</v>
      </c>
      <c r="BA59" s="505">
        <v>1</v>
      </c>
      <c r="BB59" s="505">
        <v>1</v>
      </c>
      <c r="BC59" s="505">
        <v>1</v>
      </c>
      <c r="BD59" s="505">
        <v>1</v>
      </c>
      <c r="BE59" s="505">
        <v>1</v>
      </c>
      <c r="BF59" s="505">
        <v>1</v>
      </c>
      <c r="BG59" s="505">
        <v>1</v>
      </c>
      <c r="BH59" s="505">
        <v>1</v>
      </c>
    </row>
    <row r="60" spans="1:60" ht="72" x14ac:dyDescent="0.3">
      <c r="A60" s="426">
        <v>621</v>
      </c>
      <c r="B60" s="427" t="s">
        <v>295</v>
      </c>
      <c r="C60" s="427"/>
      <c r="D60" s="505">
        <v>0</v>
      </c>
      <c r="E60" s="505">
        <v>99331650</v>
      </c>
      <c r="F60" s="505">
        <v>78447719</v>
      </c>
      <c r="G60" s="505">
        <v>30190589</v>
      </c>
      <c r="H60" s="505">
        <v>0</v>
      </c>
      <c r="I60" s="505">
        <v>44903471</v>
      </c>
      <c r="J60" s="505">
        <v>24017867</v>
      </c>
      <c r="K60" s="505">
        <v>30073427</v>
      </c>
      <c r="L60" s="505">
        <v>60670538</v>
      </c>
      <c r="M60" s="505">
        <v>18052881</v>
      </c>
      <c r="N60" s="505">
        <v>34790375</v>
      </c>
      <c r="O60" s="505">
        <v>129175477</v>
      </c>
      <c r="P60" s="505">
        <v>62169880</v>
      </c>
      <c r="Q60" s="505">
        <v>17517159</v>
      </c>
      <c r="R60" s="505">
        <v>129142116</v>
      </c>
      <c r="S60" s="505">
        <v>291221255</v>
      </c>
      <c r="T60" s="505">
        <v>31700302</v>
      </c>
      <c r="U60" s="505">
        <v>16015471</v>
      </c>
      <c r="V60" s="505">
        <v>1446426</v>
      </c>
      <c r="W60" s="505">
        <v>251268554</v>
      </c>
      <c r="X60" s="505">
        <v>88581782</v>
      </c>
      <c r="Y60" s="505">
        <v>15849111</v>
      </c>
      <c r="Z60" s="505">
        <v>92235177</v>
      </c>
      <c r="AA60" s="505">
        <v>17273516</v>
      </c>
      <c r="AB60" s="505">
        <v>46340205</v>
      </c>
      <c r="AC60" s="505">
        <v>241874724</v>
      </c>
      <c r="AD60" s="505">
        <v>25148994</v>
      </c>
      <c r="AE60" s="505">
        <v>148027281</v>
      </c>
      <c r="AF60" s="505">
        <v>64411115</v>
      </c>
      <c r="AG60" s="505">
        <v>27659038</v>
      </c>
      <c r="AH60" s="505">
        <v>192881711</v>
      </c>
      <c r="AI60" s="505">
        <v>110720701</v>
      </c>
      <c r="AJ60" s="505">
        <v>182967376</v>
      </c>
      <c r="AK60" s="505">
        <v>78775016</v>
      </c>
      <c r="AL60" s="505">
        <v>73513006</v>
      </c>
      <c r="AM60" s="505">
        <v>58212276</v>
      </c>
      <c r="AN60" s="505">
        <v>75503862</v>
      </c>
      <c r="AO60" s="505">
        <v>56979486</v>
      </c>
      <c r="AP60" s="505">
        <v>71052749</v>
      </c>
      <c r="AQ60" s="505">
        <v>22543398</v>
      </c>
      <c r="AR60" s="505">
        <v>26692084</v>
      </c>
      <c r="AS60" s="505">
        <v>38997294</v>
      </c>
      <c r="AT60" s="505">
        <v>4877</v>
      </c>
      <c r="AU60" s="505">
        <v>394572560</v>
      </c>
      <c r="AV60" s="505">
        <v>46290110</v>
      </c>
      <c r="AW60" s="505">
        <v>1808842283</v>
      </c>
      <c r="AX60" s="505">
        <v>17172320</v>
      </c>
      <c r="AY60" s="505">
        <v>11889247</v>
      </c>
      <c r="AZ60" s="505">
        <v>54259244</v>
      </c>
      <c r="BA60" s="505">
        <v>158536898</v>
      </c>
      <c r="BB60" s="505">
        <v>8782795</v>
      </c>
      <c r="BC60" s="505">
        <v>21877828</v>
      </c>
      <c r="BD60" s="505">
        <v>91664450</v>
      </c>
      <c r="BE60" s="505">
        <v>100381769</v>
      </c>
      <c r="BF60" s="505">
        <v>538670456</v>
      </c>
      <c r="BG60" s="505">
        <v>50651092</v>
      </c>
      <c r="BH60" s="505">
        <v>21750888</v>
      </c>
    </row>
    <row r="61" spans="1:60" ht="72" x14ac:dyDescent="0.3">
      <c r="A61" s="426">
        <v>622</v>
      </c>
      <c r="B61" s="427" t="s">
        <v>296</v>
      </c>
      <c r="C61" s="427"/>
      <c r="D61" s="505">
        <v>9655523</v>
      </c>
      <c r="E61" s="505">
        <v>17043731</v>
      </c>
      <c r="F61" s="505">
        <v>13537399</v>
      </c>
      <c r="G61" s="505">
        <v>5354086</v>
      </c>
      <c r="H61" s="505">
        <v>18127285</v>
      </c>
      <c r="I61" s="505">
        <v>7813388</v>
      </c>
      <c r="J61" s="505">
        <v>4204976</v>
      </c>
      <c r="K61" s="505">
        <v>5248215</v>
      </c>
      <c r="L61" s="505">
        <v>10724093</v>
      </c>
      <c r="M61" s="505">
        <v>3138914</v>
      </c>
      <c r="N61" s="505">
        <v>6104707</v>
      </c>
      <c r="O61" s="505">
        <v>22460564</v>
      </c>
      <c r="P61" s="505">
        <v>10721752</v>
      </c>
      <c r="Q61" s="505">
        <v>3068508</v>
      </c>
      <c r="R61" s="505">
        <v>22886212</v>
      </c>
      <c r="S61" s="505">
        <v>51117146</v>
      </c>
      <c r="T61" s="505">
        <v>5515167</v>
      </c>
      <c r="U61" s="505">
        <v>23893847</v>
      </c>
      <c r="V61" s="505">
        <v>241154</v>
      </c>
      <c r="W61" s="505">
        <v>43413330</v>
      </c>
      <c r="X61" s="505">
        <v>15184739</v>
      </c>
      <c r="Y61" s="505">
        <v>2757114</v>
      </c>
      <c r="Z61" s="505">
        <v>15822041</v>
      </c>
      <c r="AA61" s="505">
        <v>2914451</v>
      </c>
      <c r="AB61" s="505">
        <v>8015208</v>
      </c>
      <c r="AC61" s="505">
        <v>41613339</v>
      </c>
      <c r="AD61" s="505">
        <v>4402113</v>
      </c>
      <c r="AE61" s="505">
        <v>25906022</v>
      </c>
      <c r="AF61" s="505">
        <v>11251822</v>
      </c>
      <c r="AG61" s="505">
        <v>4736451</v>
      </c>
      <c r="AH61" s="505">
        <v>33758275</v>
      </c>
      <c r="AI61" s="505">
        <v>19151838</v>
      </c>
      <c r="AJ61" s="505">
        <v>31957815</v>
      </c>
      <c r="AK61" s="505">
        <v>13873610</v>
      </c>
      <c r="AL61" s="505">
        <v>12907121</v>
      </c>
      <c r="AM61" s="505">
        <v>10323730</v>
      </c>
      <c r="AN61" s="505">
        <v>13269555</v>
      </c>
      <c r="AO61" s="505">
        <v>10026853</v>
      </c>
      <c r="AP61" s="505">
        <v>12439330</v>
      </c>
      <c r="AQ61" s="505">
        <v>3931044</v>
      </c>
      <c r="AR61" s="505">
        <v>4689157</v>
      </c>
      <c r="AS61" s="505">
        <v>6823486</v>
      </c>
      <c r="AT61" s="505">
        <v>1597235</v>
      </c>
      <c r="AU61" s="505">
        <v>68629137</v>
      </c>
      <c r="AV61" s="505">
        <v>8091066</v>
      </c>
      <c r="AW61" s="505">
        <v>312359922</v>
      </c>
      <c r="AX61" s="505">
        <v>3052119</v>
      </c>
      <c r="AY61" s="505">
        <v>2149314</v>
      </c>
      <c r="AZ61" s="505">
        <v>9497720</v>
      </c>
      <c r="BA61" s="505">
        <v>27384319</v>
      </c>
      <c r="BB61" s="505">
        <v>1547600</v>
      </c>
      <c r="BC61" s="505">
        <v>3824280</v>
      </c>
      <c r="BD61" s="505">
        <v>15815485</v>
      </c>
      <c r="BE61" s="505">
        <v>17490451</v>
      </c>
      <c r="BF61" s="505">
        <v>94326783</v>
      </c>
      <c r="BG61" s="505">
        <v>8668431</v>
      </c>
      <c r="BH61" s="505">
        <v>3900138</v>
      </c>
    </row>
    <row r="62" spans="1:60" ht="28.8" x14ac:dyDescent="0.3">
      <c r="A62" s="426">
        <v>626</v>
      </c>
      <c r="B62" s="427" t="s">
        <v>297</v>
      </c>
      <c r="C62" s="427"/>
      <c r="D62" s="505">
        <v>860184</v>
      </c>
      <c r="E62" s="505">
        <v>6613168</v>
      </c>
      <c r="F62" s="505">
        <v>5327466</v>
      </c>
      <c r="G62" s="505">
        <v>1413617</v>
      </c>
      <c r="H62" s="505">
        <v>1192890</v>
      </c>
      <c r="I62" s="505">
        <v>1974689</v>
      </c>
      <c r="J62" s="505">
        <v>4541966</v>
      </c>
      <c r="K62" s="505">
        <v>1690469</v>
      </c>
      <c r="L62" s="505">
        <v>3705148</v>
      </c>
      <c r="M62" s="505">
        <v>2234643</v>
      </c>
      <c r="N62" s="505">
        <v>1753529</v>
      </c>
      <c r="O62" s="505">
        <v>5776027</v>
      </c>
      <c r="P62" s="505">
        <v>11071850</v>
      </c>
      <c r="Q62" s="505">
        <v>408527</v>
      </c>
      <c r="R62" s="505">
        <v>8366336</v>
      </c>
      <c r="S62" s="505">
        <v>24631218</v>
      </c>
      <c r="T62" s="505">
        <v>1196062</v>
      </c>
      <c r="U62" s="505">
        <v>1207442</v>
      </c>
      <c r="V62" s="505">
        <v>29953</v>
      </c>
      <c r="W62" s="505">
        <v>7258400</v>
      </c>
      <c r="X62" s="505">
        <v>5098195</v>
      </c>
      <c r="Y62" s="505">
        <v>811208</v>
      </c>
      <c r="Z62" s="505">
        <v>2200560</v>
      </c>
      <c r="AA62" s="505">
        <v>628074</v>
      </c>
      <c r="AB62" s="505">
        <v>1761998</v>
      </c>
      <c r="AC62" s="505">
        <v>6823555</v>
      </c>
      <c r="AD62" s="505">
        <v>1323661</v>
      </c>
      <c r="AE62" s="505">
        <v>5661458</v>
      </c>
      <c r="AF62" s="505">
        <v>4710742</v>
      </c>
      <c r="AG62" s="505">
        <v>1922543</v>
      </c>
      <c r="AH62" s="505">
        <v>2607629</v>
      </c>
      <c r="AI62" s="505">
        <v>5773161</v>
      </c>
      <c r="AJ62" s="505">
        <v>11508521</v>
      </c>
      <c r="AK62" s="505">
        <v>4785676</v>
      </c>
      <c r="AL62" s="505">
        <v>2762172</v>
      </c>
      <c r="AM62" s="505">
        <v>8459637</v>
      </c>
      <c r="AN62" s="505">
        <v>3782115</v>
      </c>
      <c r="AO62" s="505">
        <v>1094808</v>
      </c>
      <c r="AP62" s="505">
        <v>4325305</v>
      </c>
      <c r="AQ62" s="505">
        <v>1605853</v>
      </c>
      <c r="AR62" s="505">
        <v>1606072</v>
      </c>
      <c r="AS62" s="505">
        <v>1602148</v>
      </c>
      <c r="AT62" s="505">
        <v>204319</v>
      </c>
      <c r="AU62" s="505">
        <v>19625466</v>
      </c>
      <c r="AV62" s="505">
        <v>3348976</v>
      </c>
      <c r="AW62" s="505">
        <v>208461107</v>
      </c>
      <c r="AX62" s="505">
        <v>1728431</v>
      </c>
      <c r="AY62" s="505">
        <v>1336973</v>
      </c>
      <c r="AZ62" s="505">
        <v>1735145</v>
      </c>
      <c r="BA62" s="505">
        <v>16443546</v>
      </c>
      <c r="BB62" s="505">
        <v>499666</v>
      </c>
      <c r="BC62" s="505">
        <v>364528</v>
      </c>
      <c r="BD62" s="505">
        <v>5312016</v>
      </c>
      <c r="BE62" s="505">
        <v>6514826</v>
      </c>
      <c r="BF62" s="505">
        <v>23578141</v>
      </c>
      <c r="BG62" s="505">
        <v>2901049</v>
      </c>
      <c r="BH62" s="505">
        <v>1931939</v>
      </c>
    </row>
    <row r="63" spans="1:60" x14ac:dyDescent="0.3">
      <c r="A63" s="426">
        <v>627</v>
      </c>
      <c r="B63" s="427" t="s">
        <v>298</v>
      </c>
      <c r="C63" s="427"/>
      <c r="D63" s="505">
        <v>0</v>
      </c>
      <c r="E63" s="505">
        <v>0</v>
      </c>
      <c r="F63" s="505">
        <v>0</v>
      </c>
      <c r="G63" s="505">
        <v>0</v>
      </c>
      <c r="H63" s="505">
        <v>0</v>
      </c>
      <c r="I63" s="505">
        <v>0</v>
      </c>
      <c r="J63" s="505">
        <v>0</v>
      </c>
      <c r="K63" s="505">
        <v>0</v>
      </c>
      <c r="L63" s="505">
        <v>0</v>
      </c>
      <c r="M63" s="505">
        <v>0</v>
      </c>
      <c r="N63" s="505">
        <v>0</v>
      </c>
      <c r="O63" s="505">
        <v>0</v>
      </c>
      <c r="P63" s="505">
        <v>0</v>
      </c>
      <c r="Q63" s="505">
        <v>0</v>
      </c>
      <c r="R63" s="505">
        <v>0</v>
      </c>
      <c r="S63" s="505">
        <v>0</v>
      </c>
      <c r="T63" s="505">
        <v>0</v>
      </c>
      <c r="U63" s="505">
        <v>0</v>
      </c>
      <c r="V63" s="505">
        <v>0</v>
      </c>
      <c r="W63" s="505">
        <v>0</v>
      </c>
      <c r="X63" s="505">
        <v>0</v>
      </c>
      <c r="Y63" s="505">
        <v>0</v>
      </c>
      <c r="Z63" s="505">
        <v>0</v>
      </c>
      <c r="AA63" s="505">
        <v>0</v>
      </c>
      <c r="AB63" s="505">
        <v>0</v>
      </c>
      <c r="AC63" s="505">
        <v>0</v>
      </c>
      <c r="AD63" s="505">
        <v>0</v>
      </c>
      <c r="AE63" s="505">
        <v>0</v>
      </c>
      <c r="AF63" s="505">
        <v>0</v>
      </c>
      <c r="AG63" s="505">
        <v>0</v>
      </c>
      <c r="AH63" s="505">
        <v>0</v>
      </c>
      <c r="AI63" s="505">
        <v>0</v>
      </c>
      <c r="AJ63" s="505">
        <v>0</v>
      </c>
      <c r="AK63" s="505">
        <v>0</v>
      </c>
      <c r="AL63" s="505">
        <v>0</v>
      </c>
      <c r="AM63" s="505">
        <v>0</v>
      </c>
      <c r="AN63" s="505">
        <v>0</v>
      </c>
      <c r="AO63" s="505">
        <v>0</v>
      </c>
      <c r="AP63" s="505">
        <v>0</v>
      </c>
      <c r="AQ63" s="505">
        <v>0</v>
      </c>
      <c r="AR63" s="505">
        <v>0</v>
      </c>
      <c r="AS63" s="505">
        <v>0</v>
      </c>
      <c r="AT63" s="505">
        <v>0</v>
      </c>
      <c r="AU63" s="505">
        <v>0</v>
      </c>
      <c r="AV63" s="505">
        <v>0</v>
      </c>
      <c r="AW63" s="505">
        <v>0</v>
      </c>
      <c r="AX63" s="505">
        <v>0</v>
      </c>
      <c r="AY63" s="505">
        <v>0</v>
      </c>
      <c r="AZ63" s="505">
        <v>0</v>
      </c>
      <c r="BA63" s="505">
        <v>0</v>
      </c>
      <c r="BB63" s="505">
        <v>0</v>
      </c>
      <c r="BC63" s="505">
        <v>0</v>
      </c>
      <c r="BD63" s="505">
        <v>0</v>
      </c>
      <c r="BE63" s="505">
        <v>0</v>
      </c>
      <c r="BF63" s="505">
        <v>0</v>
      </c>
      <c r="BG63" s="505">
        <v>0</v>
      </c>
      <c r="BH63" s="505">
        <v>0</v>
      </c>
    </row>
    <row r="64" spans="1:60" x14ac:dyDescent="0.3">
      <c r="A64" s="426">
        <v>628</v>
      </c>
      <c r="B64" s="427" t="s">
        <v>299</v>
      </c>
      <c r="C64" s="427"/>
      <c r="D64" s="505">
        <v>0</v>
      </c>
      <c r="E64" s="505">
        <v>3906190</v>
      </c>
      <c r="F64" s="505">
        <v>3500000</v>
      </c>
      <c r="G64" s="505">
        <v>0</v>
      </c>
      <c r="H64" s="505">
        <v>0</v>
      </c>
      <c r="I64" s="505">
        <v>1290166</v>
      </c>
      <c r="J64" s="505">
        <v>762720</v>
      </c>
      <c r="K64" s="505">
        <v>0</v>
      </c>
      <c r="L64" s="505">
        <v>2735000</v>
      </c>
      <c r="M64" s="505">
        <v>0</v>
      </c>
      <c r="N64" s="505">
        <v>40594</v>
      </c>
      <c r="O64" s="505">
        <v>3131280</v>
      </c>
      <c r="P64" s="505">
        <v>1776926</v>
      </c>
      <c r="Q64" s="505">
        <v>0</v>
      </c>
      <c r="R64" s="505">
        <v>5256478</v>
      </c>
      <c r="S64" s="505">
        <v>7289405</v>
      </c>
      <c r="T64" s="505">
        <v>954721</v>
      </c>
      <c r="U64" s="505">
        <v>643764</v>
      </c>
      <c r="V64" s="505">
        <v>19337</v>
      </c>
      <c r="W64" s="505">
        <v>5324336</v>
      </c>
      <c r="X64" s="505">
        <v>1866648</v>
      </c>
      <c r="Y64" s="505">
        <v>604316</v>
      </c>
      <c r="Z64" s="505">
        <v>1219391</v>
      </c>
      <c r="AA64" s="505">
        <v>491136</v>
      </c>
      <c r="AB64" s="505">
        <v>1060939</v>
      </c>
      <c r="AC64" s="505">
        <v>3248457</v>
      </c>
      <c r="AD64" s="505">
        <v>901137</v>
      </c>
      <c r="AE64" s="505">
        <v>3801511</v>
      </c>
      <c r="AF64" s="505">
        <v>2869680</v>
      </c>
      <c r="AG64" s="505">
        <v>726168</v>
      </c>
      <c r="AH64" s="505">
        <v>0</v>
      </c>
      <c r="AI64" s="505">
        <v>2667765</v>
      </c>
      <c r="AJ64" s="505">
        <v>4610247</v>
      </c>
      <c r="AK64" s="505">
        <v>0</v>
      </c>
      <c r="AL64" s="505">
        <v>1854170</v>
      </c>
      <c r="AM64" s="505">
        <v>51651</v>
      </c>
      <c r="AN64" s="505">
        <v>2418981</v>
      </c>
      <c r="AO64" s="505">
        <v>0</v>
      </c>
      <c r="AP64" s="505">
        <v>2356485</v>
      </c>
      <c r="AQ64" s="505">
        <v>836000</v>
      </c>
      <c r="AR64" s="505">
        <v>699085</v>
      </c>
      <c r="AS64" s="505">
        <v>1305252</v>
      </c>
      <c r="AT64" s="505">
        <v>181248</v>
      </c>
      <c r="AU64" s="505">
        <v>8329376</v>
      </c>
      <c r="AV64" s="505">
        <v>1606117</v>
      </c>
      <c r="AW64" s="505">
        <v>65000000</v>
      </c>
      <c r="AX64" s="505">
        <v>721974</v>
      </c>
      <c r="AY64" s="505">
        <v>386756</v>
      </c>
      <c r="AZ64" s="505">
        <v>1547245</v>
      </c>
      <c r="BA64" s="505">
        <v>4090245</v>
      </c>
      <c r="BB64" s="505">
        <v>353115</v>
      </c>
      <c r="BC64" s="505">
        <v>0</v>
      </c>
      <c r="BD64" s="505">
        <v>4083275</v>
      </c>
      <c r="BE64" s="505">
        <v>2472726</v>
      </c>
      <c r="BF64" s="505">
        <v>0</v>
      </c>
      <c r="BG64" s="505">
        <v>1656838</v>
      </c>
      <c r="BH64" s="505">
        <v>619392</v>
      </c>
    </row>
    <row r="65" spans="1:60" x14ac:dyDescent="0.3">
      <c r="A65" s="426">
        <v>629</v>
      </c>
      <c r="B65" s="427" t="s">
        <v>300</v>
      </c>
      <c r="C65" s="427"/>
      <c r="D65" s="505">
        <v>0</v>
      </c>
      <c r="E65" s="505">
        <v>0</v>
      </c>
      <c r="F65" s="505">
        <v>0</v>
      </c>
      <c r="G65" s="505">
        <v>0</v>
      </c>
      <c r="H65" s="505">
        <v>0</v>
      </c>
      <c r="I65" s="505">
        <v>0</v>
      </c>
      <c r="J65" s="505">
        <v>0</v>
      </c>
      <c r="K65" s="505">
        <v>0</v>
      </c>
      <c r="L65" s="505">
        <v>0</v>
      </c>
      <c r="M65" s="505">
        <v>0</v>
      </c>
      <c r="N65" s="505">
        <v>0</v>
      </c>
      <c r="O65" s="505">
        <v>0</v>
      </c>
      <c r="P65" s="505">
        <v>0</v>
      </c>
      <c r="Q65" s="505">
        <v>0</v>
      </c>
      <c r="R65" s="505">
        <v>0</v>
      </c>
      <c r="S65" s="505">
        <v>0</v>
      </c>
      <c r="T65" s="505">
        <v>0</v>
      </c>
      <c r="U65" s="505">
        <v>0</v>
      </c>
      <c r="V65" s="505">
        <v>0</v>
      </c>
      <c r="W65" s="505">
        <v>0</v>
      </c>
      <c r="X65" s="505">
        <v>0</v>
      </c>
      <c r="Y65" s="505">
        <v>0</v>
      </c>
      <c r="Z65" s="505">
        <v>0</v>
      </c>
      <c r="AA65" s="505">
        <v>0</v>
      </c>
      <c r="AB65" s="505">
        <v>0</v>
      </c>
      <c r="AC65" s="505">
        <v>0</v>
      </c>
      <c r="AD65" s="505">
        <v>0</v>
      </c>
      <c r="AE65" s="505">
        <v>0</v>
      </c>
      <c r="AF65" s="505">
        <v>0</v>
      </c>
      <c r="AG65" s="505">
        <v>0</v>
      </c>
      <c r="AH65" s="505">
        <v>0</v>
      </c>
      <c r="AI65" s="505">
        <v>0</v>
      </c>
      <c r="AJ65" s="505">
        <v>0</v>
      </c>
      <c r="AK65" s="505">
        <v>0</v>
      </c>
      <c r="AL65" s="505">
        <v>0</v>
      </c>
      <c r="AM65" s="505">
        <v>0</v>
      </c>
      <c r="AN65" s="505">
        <v>0</v>
      </c>
      <c r="AO65" s="505">
        <v>0</v>
      </c>
      <c r="AP65" s="505">
        <v>0</v>
      </c>
      <c r="AQ65" s="505">
        <v>0</v>
      </c>
      <c r="AR65" s="505">
        <v>0</v>
      </c>
      <c r="AS65" s="505">
        <v>0</v>
      </c>
      <c r="AT65" s="505">
        <v>0</v>
      </c>
      <c r="AU65" s="505">
        <v>0</v>
      </c>
      <c r="AV65" s="505">
        <v>0</v>
      </c>
      <c r="AW65" s="505">
        <v>0</v>
      </c>
      <c r="AX65" s="505">
        <v>0</v>
      </c>
      <c r="AY65" s="505">
        <v>0</v>
      </c>
      <c r="AZ65" s="505">
        <v>0</v>
      </c>
      <c r="BA65" s="505">
        <v>0</v>
      </c>
      <c r="BB65" s="505">
        <v>0</v>
      </c>
      <c r="BC65" s="505">
        <v>0</v>
      </c>
      <c r="BD65" s="505">
        <v>0</v>
      </c>
      <c r="BE65" s="505">
        <v>0</v>
      </c>
      <c r="BF65" s="505">
        <v>0</v>
      </c>
      <c r="BG65" s="505">
        <v>0</v>
      </c>
      <c r="BH65" s="505">
        <v>0</v>
      </c>
    </row>
    <row r="66" spans="1:60" ht="28.8" x14ac:dyDescent="0.3">
      <c r="A66" s="426">
        <v>630</v>
      </c>
      <c r="B66" s="427" t="s">
        <v>301</v>
      </c>
      <c r="C66" s="427"/>
      <c r="D66" s="505">
        <v>0</v>
      </c>
      <c r="E66" s="505">
        <v>0</v>
      </c>
      <c r="F66" s="505">
        <v>0</v>
      </c>
      <c r="G66" s="505">
        <v>0</v>
      </c>
      <c r="H66" s="505">
        <v>0</v>
      </c>
      <c r="I66" s="505">
        <v>0</v>
      </c>
      <c r="J66" s="505">
        <v>0</v>
      </c>
      <c r="K66" s="505">
        <v>0</v>
      </c>
      <c r="L66" s="505">
        <v>0</v>
      </c>
      <c r="M66" s="505">
        <v>0</v>
      </c>
      <c r="N66" s="505">
        <v>0</v>
      </c>
      <c r="O66" s="505">
        <v>0</v>
      </c>
      <c r="P66" s="505">
        <v>1066667</v>
      </c>
      <c r="Q66" s="505">
        <v>0</v>
      </c>
      <c r="R66" s="505">
        <v>0</v>
      </c>
      <c r="S66" s="505">
        <v>0</v>
      </c>
      <c r="T66" s="505">
        <v>0</v>
      </c>
      <c r="U66" s="505">
        <v>0</v>
      </c>
      <c r="V66" s="505">
        <v>0</v>
      </c>
      <c r="W66" s="505">
        <v>0</v>
      </c>
      <c r="X66" s="505">
        <v>0</v>
      </c>
      <c r="Y66" s="505">
        <v>0</v>
      </c>
      <c r="Z66" s="505">
        <v>0</v>
      </c>
      <c r="AA66" s="505">
        <v>0</v>
      </c>
      <c r="AB66" s="505">
        <v>0</v>
      </c>
      <c r="AC66" s="505">
        <v>0</v>
      </c>
      <c r="AD66" s="505">
        <v>0</v>
      </c>
      <c r="AE66" s="505">
        <v>0</v>
      </c>
      <c r="AF66" s="505">
        <v>0</v>
      </c>
      <c r="AG66" s="505">
        <v>0</v>
      </c>
      <c r="AH66" s="505">
        <v>0</v>
      </c>
      <c r="AI66" s="505">
        <v>0</v>
      </c>
      <c r="AJ66" s="505">
        <v>0</v>
      </c>
      <c r="AK66" s="505">
        <v>0</v>
      </c>
      <c r="AL66" s="505">
        <v>0</v>
      </c>
      <c r="AM66" s="505">
        <v>0</v>
      </c>
      <c r="AN66" s="505">
        <v>0</v>
      </c>
      <c r="AO66" s="505">
        <v>0</v>
      </c>
      <c r="AP66" s="505">
        <v>0</v>
      </c>
      <c r="AQ66" s="505">
        <v>0</v>
      </c>
      <c r="AR66" s="505">
        <v>0</v>
      </c>
      <c r="AS66" s="505">
        <v>0</v>
      </c>
      <c r="AT66" s="505">
        <v>0</v>
      </c>
      <c r="AU66" s="505">
        <v>0</v>
      </c>
      <c r="AV66" s="505">
        <v>0</v>
      </c>
      <c r="AW66" s="505">
        <v>0</v>
      </c>
      <c r="AX66" s="505">
        <v>0</v>
      </c>
      <c r="AY66" s="505">
        <v>0</v>
      </c>
      <c r="AZ66" s="505">
        <v>0</v>
      </c>
      <c r="BA66" s="505">
        <v>0</v>
      </c>
      <c r="BB66" s="505">
        <v>0</v>
      </c>
      <c r="BC66" s="505">
        <v>0</v>
      </c>
      <c r="BD66" s="505">
        <v>0</v>
      </c>
      <c r="BE66" s="505">
        <v>0</v>
      </c>
      <c r="BF66" s="505">
        <v>0</v>
      </c>
      <c r="BG66" s="505">
        <v>0</v>
      </c>
      <c r="BH66" s="505">
        <v>0</v>
      </c>
    </row>
    <row r="67" spans="1:60" x14ac:dyDescent="0.3">
      <c r="A67" s="426">
        <v>631</v>
      </c>
      <c r="B67" s="427" t="s">
        <v>302</v>
      </c>
      <c r="C67" s="427"/>
      <c r="D67" s="505">
        <v>0</v>
      </c>
      <c r="E67" s="505">
        <v>0</v>
      </c>
      <c r="F67" s="505">
        <v>0</v>
      </c>
      <c r="G67" s="505">
        <v>0</v>
      </c>
      <c r="H67" s="505">
        <v>0</v>
      </c>
      <c r="I67" s="505">
        <v>0</v>
      </c>
      <c r="J67" s="505">
        <v>0</v>
      </c>
      <c r="K67" s="505">
        <v>0</v>
      </c>
      <c r="L67" s="505">
        <v>0</v>
      </c>
      <c r="M67" s="505">
        <v>0</v>
      </c>
      <c r="N67" s="505">
        <v>0</v>
      </c>
      <c r="O67" s="505">
        <v>0</v>
      </c>
      <c r="P67" s="505">
        <v>0</v>
      </c>
      <c r="Q67" s="505">
        <v>0</v>
      </c>
      <c r="R67" s="505">
        <v>0</v>
      </c>
      <c r="S67" s="505">
        <v>0</v>
      </c>
      <c r="T67" s="505">
        <v>0</v>
      </c>
      <c r="U67" s="505">
        <v>0</v>
      </c>
      <c r="V67" s="505">
        <v>0</v>
      </c>
      <c r="W67" s="505">
        <v>0</v>
      </c>
      <c r="X67" s="505">
        <v>0</v>
      </c>
      <c r="Y67" s="505">
        <v>0</v>
      </c>
      <c r="Z67" s="505">
        <v>0</v>
      </c>
      <c r="AA67" s="505">
        <v>0</v>
      </c>
      <c r="AB67" s="505">
        <v>0</v>
      </c>
      <c r="AC67" s="505">
        <v>0</v>
      </c>
      <c r="AD67" s="505">
        <v>0</v>
      </c>
      <c r="AE67" s="505">
        <v>0</v>
      </c>
      <c r="AF67" s="505">
        <v>0</v>
      </c>
      <c r="AG67" s="505">
        <v>0</v>
      </c>
      <c r="AH67" s="505">
        <v>0</v>
      </c>
      <c r="AI67" s="505">
        <v>0</v>
      </c>
      <c r="AJ67" s="505">
        <v>0</v>
      </c>
      <c r="AK67" s="505">
        <v>0</v>
      </c>
      <c r="AL67" s="505">
        <v>0</v>
      </c>
      <c r="AM67" s="505">
        <v>0</v>
      </c>
      <c r="AN67" s="505">
        <v>0</v>
      </c>
      <c r="AO67" s="505">
        <v>0</v>
      </c>
      <c r="AP67" s="505">
        <v>0</v>
      </c>
      <c r="AQ67" s="505">
        <v>0</v>
      </c>
      <c r="AR67" s="505">
        <v>0</v>
      </c>
      <c r="AS67" s="505">
        <v>0</v>
      </c>
      <c r="AT67" s="505">
        <v>0</v>
      </c>
      <c r="AU67" s="505">
        <v>0</v>
      </c>
      <c r="AV67" s="505">
        <v>0</v>
      </c>
      <c r="AW67" s="505">
        <v>0</v>
      </c>
      <c r="AX67" s="505">
        <v>0</v>
      </c>
      <c r="AY67" s="505">
        <v>0</v>
      </c>
      <c r="AZ67" s="505">
        <v>0</v>
      </c>
      <c r="BA67" s="505">
        <v>0</v>
      </c>
      <c r="BB67" s="505">
        <v>0</v>
      </c>
      <c r="BC67" s="505">
        <v>0</v>
      </c>
      <c r="BD67" s="505">
        <v>0</v>
      </c>
      <c r="BE67" s="505">
        <v>0</v>
      </c>
      <c r="BF67" s="505">
        <v>0</v>
      </c>
      <c r="BG67" s="505">
        <v>0</v>
      </c>
      <c r="BH67" s="505">
        <v>0</v>
      </c>
    </row>
    <row r="68" spans="1:60" x14ac:dyDescent="0.3">
      <c r="A68" s="426">
        <v>645</v>
      </c>
      <c r="B68" s="427" t="s">
        <v>144</v>
      </c>
      <c r="C68" s="427"/>
      <c r="D68" s="505">
        <v>0</v>
      </c>
      <c r="E68" s="505">
        <v>0</v>
      </c>
      <c r="F68" s="505">
        <v>1020000</v>
      </c>
      <c r="G68" s="505">
        <v>0</v>
      </c>
      <c r="H68" s="505">
        <v>0</v>
      </c>
      <c r="I68" s="505">
        <v>861299</v>
      </c>
      <c r="J68" s="505">
        <v>165550</v>
      </c>
      <c r="K68" s="505">
        <v>861915</v>
      </c>
      <c r="L68" s="505">
        <v>400000</v>
      </c>
      <c r="M68" s="505">
        <v>227282</v>
      </c>
      <c r="N68" s="505">
        <v>983016</v>
      </c>
      <c r="O68" s="505">
        <v>2100000</v>
      </c>
      <c r="P68" s="505">
        <v>0</v>
      </c>
      <c r="Q68" s="505">
        <v>0</v>
      </c>
      <c r="R68" s="505">
        <v>0</v>
      </c>
      <c r="S68" s="505">
        <v>8000000</v>
      </c>
      <c r="T68" s="505">
        <v>0</v>
      </c>
      <c r="U68" s="505">
        <v>0</v>
      </c>
      <c r="V68" s="505">
        <v>70000</v>
      </c>
      <c r="W68" s="505">
        <v>7512543</v>
      </c>
      <c r="X68" s="505">
        <v>984209</v>
      </c>
      <c r="Y68" s="505">
        <v>0</v>
      </c>
      <c r="Z68" s="505">
        <v>512154</v>
      </c>
      <c r="AA68" s="505">
        <v>520000</v>
      </c>
      <c r="AB68" s="505">
        <v>0</v>
      </c>
      <c r="AC68" s="505">
        <v>590063</v>
      </c>
      <c r="AD68" s="505">
        <v>150000</v>
      </c>
      <c r="AE68" s="505">
        <v>0</v>
      </c>
      <c r="AF68" s="505">
        <v>1815872</v>
      </c>
      <c r="AG68" s="505">
        <v>988265</v>
      </c>
      <c r="AH68" s="505">
        <v>0</v>
      </c>
      <c r="AI68" s="505">
        <v>8218510</v>
      </c>
      <c r="AJ68" s="505">
        <v>0</v>
      </c>
      <c r="AK68" s="505">
        <v>2000000</v>
      </c>
      <c r="AL68" s="505">
        <v>500000</v>
      </c>
      <c r="AM68" s="505">
        <v>0</v>
      </c>
      <c r="AN68" s="505">
        <v>0</v>
      </c>
      <c r="AO68" s="505">
        <v>0</v>
      </c>
      <c r="AP68" s="505">
        <v>1545697</v>
      </c>
      <c r="AQ68" s="505">
        <v>0</v>
      </c>
      <c r="AR68" s="505">
        <v>0</v>
      </c>
      <c r="AS68" s="505">
        <v>123720</v>
      </c>
      <c r="AT68" s="505">
        <v>0</v>
      </c>
      <c r="AU68" s="505">
        <v>2999117</v>
      </c>
      <c r="AV68" s="505">
        <v>0</v>
      </c>
      <c r="AW68" s="505">
        <v>59953801</v>
      </c>
      <c r="AX68" s="505">
        <v>0</v>
      </c>
      <c r="AY68" s="505">
        <v>275061</v>
      </c>
      <c r="AZ68" s="505">
        <v>0</v>
      </c>
      <c r="BA68" s="505">
        <v>0</v>
      </c>
      <c r="BB68" s="505">
        <v>575585</v>
      </c>
      <c r="BC68" s="505">
        <v>0</v>
      </c>
      <c r="BD68" s="505">
        <v>1033185</v>
      </c>
      <c r="BE68" s="505">
        <v>4402515</v>
      </c>
      <c r="BF68" s="505">
        <v>0</v>
      </c>
      <c r="BG68" s="505">
        <v>897378</v>
      </c>
      <c r="BH68" s="505">
        <v>110000</v>
      </c>
    </row>
    <row r="69" spans="1:60" x14ac:dyDescent="0.3">
      <c r="A69" s="426">
        <v>646</v>
      </c>
      <c r="B69" s="427" t="s">
        <v>134</v>
      </c>
      <c r="C69" s="427"/>
      <c r="D69" s="505">
        <v>618579</v>
      </c>
      <c r="E69" s="505">
        <v>4862725</v>
      </c>
      <c r="F69" s="505">
        <v>567410</v>
      </c>
      <c r="G69" s="505">
        <v>0</v>
      </c>
      <c r="H69" s="505">
        <v>1781961</v>
      </c>
      <c r="I69" s="505">
        <v>1030141</v>
      </c>
      <c r="J69" s="505">
        <v>384966</v>
      </c>
      <c r="K69" s="505">
        <v>2877411</v>
      </c>
      <c r="L69" s="505">
        <v>6876258</v>
      </c>
      <c r="M69" s="505">
        <v>1570837</v>
      </c>
      <c r="N69" s="505">
        <v>3195663</v>
      </c>
      <c r="O69" s="505">
        <v>2018226</v>
      </c>
      <c r="P69" s="505">
        <v>5351261</v>
      </c>
      <c r="Q69" s="505">
        <v>1205719</v>
      </c>
      <c r="R69" s="505">
        <v>8457325</v>
      </c>
      <c r="S69" s="505">
        <v>6642895</v>
      </c>
      <c r="T69" s="505">
        <v>3219005</v>
      </c>
      <c r="U69" s="505">
        <v>37270</v>
      </c>
      <c r="V69" s="505">
        <v>618680</v>
      </c>
      <c r="W69" s="505">
        <v>9934384</v>
      </c>
      <c r="X69" s="505">
        <v>3922830</v>
      </c>
      <c r="Y69" s="505">
        <v>1019701</v>
      </c>
      <c r="Z69" s="505">
        <v>6317969</v>
      </c>
      <c r="AA69" s="505">
        <v>522360</v>
      </c>
      <c r="AB69" s="505">
        <v>1746660</v>
      </c>
      <c r="AC69" s="505">
        <v>3521597</v>
      </c>
      <c r="AD69" s="505">
        <v>939322</v>
      </c>
      <c r="AE69" s="505">
        <v>5208186</v>
      </c>
      <c r="AF69" s="505">
        <v>2968724</v>
      </c>
      <c r="AG69" s="505">
        <v>1908116</v>
      </c>
      <c r="AH69" s="505">
        <v>5974627</v>
      </c>
      <c r="AI69" s="505">
        <v>3936337</v>
      </c>
      <c r="AJ69" s="505">
        <v>5568230</v>
      </c>
      <c r="AK69" s="505">
        <v>1238754</v>
      </c>
      <c r="AL69" s="505">
        <v>9673441</v>
      </c>
      <c r="AM69" s="505">
        <v>229491</v>
      </c>
      <c r="AN69" s="505">
        <v>775036</v>
      </c>
      <c r="AO69" s="505">
        <v>2380950</v>
      </c>
      <c r="AP69" s="505">
        <v>1368564</v>
      </c>
      <c r="AQ69" s="505">
        <v>60810</v>
      </c>
      <c r="AR69" s="505">
        <v>727628</v>
      </c>
      <c r="AS69" s="505">
        <v>2478159</v>
      </c>
      <c r="AT69" s="505">
        <v>319319</v>
      </c>
      <c r="AU69" s="505">
        <v>10396432</v>
      </c>
      <c r="AV69" s="505">
        <v>2385023</v>
      </c>
      <c r="AW69" s="505">
        <v>46547827</v>
      </c>
      <c r="AX69" s="505">
        <v>1037322</v>
      </c>
      <c r="AY69" s="505">
        <v>791694</v>
      </c>
      <c r="AZ69" s="505">
        <v>4102627</v>
      </c>
      <c r="BA69" s="505">
        <v>6464120</v>
      </c>
      <c r="BB69" s="505">
        <v>1257662</v>
      </c>
      <c r="BC69" s="505">
        <v>1957372</v>
      </c>
      <c r="BD69" s="505">
        <v>6062794</v>
      </c>
      <c r="BE69" s="505">
        <v>10585234</v>
      </c>
      <c r="BF69" s="505">
        <v>16189123</v>
      </c>
      <c r="BG69" s="505">
        <v>712643</v>
      </c>
      <c r="BH69" s="505">
        <v>2474579</v>
      </c>
    </row>
    <row r="70" spans="1:60" x14ac:dyDescent="0.3">
      <c r="A70" s="426">
        <v>659</v>
      </c>
      <c r="B70" s="427" t="s">
        <v>303</v>
      </c>
      <c r="C70" s="427"/>
      <c r="D70" s="505">
        <v>0</v>
      </c>
      <c r="E70" s="505">
        <v>0</v>
      </c>
      <c r="F70" s="505">
        <v>0</v>
      </c>
      <c r="G70" s="505">
        <v>0</v>
      </c>
      <c r="H70" s="505">
        <v>0</v>
      </c>
      <c r="I70" s="505">
        <v>0</v>
      </c>
      <c r="J70" s="505">
        <v>0</v>
      </c>
      <c r="K70" s="505">
        <v>30073427</v>
      </c>
      <c r="L70" s="505">
        <v>33500219000</v>
      </c>
      <c r="M70" s="505">
        <v>0</v>
      </c>
      <c r="N70" s="505">
        <v>0</v>
      </c>
      <c r="O70" s="505">
        <v>0</v>
      </c>
      <c r="P70" s="505">
        <v>0</v>
      </c>
      <c r="Q70" s="505">
        <v>0</v>
      </c>
      <c r="R70" s="505">
        <v>0</v>
      </c>
      <c r="S70" s="505">
        <v>0</v>
      </c>
      <c r="T70" s="505">
        <v>0</v>
      </c>
      <c r="U70" s="505">
        <v>0</v>
      </c>
      <c r="V70" s="505">
        <v>0</v>
      </c>
      <c r="W70" s="505">
        <v>0</v>
      </c>
      <c r="X70" s="505">
        <v>0</v>
      </c>
      <c r="Y70" s="505">
        <v>15849111</v>
      </c>
      <c r="Z70" s="505">
        <v>0</v>
      </c>
      <c r="AA70" s="505">
        <v>0</v>
      </c>
      <c r="AB70" s="505">
        <v>0</v>
      </c>
      <c r="AC70" s="505">
        <v>0</v>
      </c>
      <c r="AD70" s="505">
        <v>0</v>
      </c>
      <c r="AE70" s="505">
        <v>0</v>
      </c>
      <c r="AF70" s="505">
        <v>0</v>
      </c>
      <c r="AG70" s="505">
        <v>0</v>
      </c>
      <c r="AH70" s="505">
        <v>192881710</v>
      </c>
      <c r="AI70" s="505">
        <v>0</v>
      </c>
      <c r="AJ70" s="505">
        <v>0</v>
      </c>
      <c r="AK70" s="505">
        <v>0</v>
      </c>
      <c r="AL70" s="505">
        <v>0</v>
      </c>
      <c r="AM70" s="505">
        <v>0</v>
      </c>
      <c r="AN70" s="505">
        <v>0</v>
      </c>
      <c r="AO70" s="505">
        <v>56979486</v>
      </c>
      <c r="AP70" s="505">
        <v>0</v>
      </c>
      <c r="AQ70" s="505">
        <v>33500219</v>
      </c>
      <c r="AR70" s="505">
        <v>0</v>
      </c>
      <c r="AS70" s="505">
        <v>0</v>
      </c>
      <c r="AT70" s="505">
        <v>0</v>
      </c>
      <c r="AU70" s="505">
        <v>0</v>
      </c>
      <c r="AV70" s="505">
        <v>0</v>
      </c>
      <c r="AW70" s="505">
        <v>0</v>
      </c>
      <c r="AX70" s="505">
        <v>0</v>
      </c>
      <c r="AY70" s="505">
        <v>0</v>
      </c>
      <c r="AZ70" s="505">
        <v>0</v>
      </c>
      <c r="BA70" s="505">
        <v>0</v>
      </c>
      <c r="BB70" s="505">
        <v>0</v>
      </c>
      <c r="BC70" s="505">
        <v>1062252</v>
      </c>
      <c r="BD70" s="505">
        <v>0</v>
      </c>
      <c r="BE70" s="505">
        <v>0</v>
      </c>
      <c r="BF70" s="505">
        <v>588962875</v>
      </c>
      <c r="BG70" s="505">
        <v>0</v>
      </c>
      <c r="BH70" s="505">
        <v>0</v>
      </c>
    </row>
    <row r="71" spans="1:60" x14ac:dyDescent="0.3">
      <c r="A71" s="426">
        <v>660</v>
      </c>
      <c r="B71" s="427" t="s">
        <v>304</v>
      </c>
      <c r="C71" s="427"/>
      <c r="D71" s="505">
        <v>0</v>
      </c>
      <c r="E71" s="505">
        <v>0</v>
      </c>
      <c r="F71" s="505">
        <v>0</v>
      </c>
      <c r="G71" s="505">
        <v>0</v>
      </c>
      <c r="H71" s="505">
        <v>0</v>
      </c>
      <c r="I71" s="505">
        <v>0</v>
      </c>
      <c r="J71" s="505">
        <v>0</v>
      </c>
      <c r="K71" s="505">
        <v>1359251</v>
      </c>
      <c r="L71" s="505">
        <v>2584626000</v>
      </c>
      <c r="M71" s="505">
        <v>0</v>
      </c>
      <c r="N71" s="505">
        <v>0</v>
      </c>
      <c r="O71" s="505">
        <v>0</v>
      </c>
      <c r="P71" s="505">
        <v>0</v>
      </c>
      <c r="Q71" s="505">
        <v>0</v>
      </c>
      <c r="R71" s="505">
        <v>0</v>
      </c>
      <c r="S71" s="505">
        <v>0</v>
      </c>
      <c r="T71" s="505">
        <v>0</v>
      </c>
      <c r="U71" s="505">
        <v>0</v>
      </c>
      <c r="V71" s="505">
        <v>0</v>
      </c>
      <c r="W71" s="505">
        <v>0</v>
      </c>
      <c r="X71" s="505">
        <v>0</v>
      </c>
      <c r="Y71" s="505">
        <v>0</v>
      </c>
      <c r="Z71" s="505">
        <v>0</v>
      </c>
      <c r="AA71" s="505">
        <v>0</v>
      </c>
      <c r="AB71" s="505">
        <v>0</v>
      </c>
      <c r="AC71" s="505">
        <v>0</v>
      </c>
      <c r="AD71" s="505">
        <v>0</v>
      </c>
      <c r="AE71" s="505">
        <v>0</v>
      </c>
      <c r="AF71" s="505">
        <v>0</v>
      </c>
      <c r="AG71" s="505">
        <v>0</v>
      </c>
      <c r="AH71" s="505">
        <v>0</v>
      </c>
      <c r="AI71" s="505">
        <v>0</v>
      </c>
      <c r="AJ71" s="505">
        <v>0</v>
      </c>
      <c r="AK71" s="505">
        <v>0</v>
      </c>
      <c r="AL71" s="505">
        <v>0</v>
      </c>
      <c r="AM71" s="505">
        <v>0</v>
      </c>
      <c r="AN71" s="505">
        <v>0</v>
      </c>
      <c r="AO71" s="505">
        <v>0</v>
      </c>
      <c r="AP71" s="505">
        <v>0</v>
      </c>
      <c r="AQ71" s="505">
        <v>2584626</v>
      </c>
      <c r="AR71" s="505">
        <v>0</v>
      </c>
      <c r="AS71" s="505">
        <v>0</v>
      </c>
      <c r="AT71" s="505">
        <v>0</v>
      </c>
      <c r="AU71" s="505">
        <v>0</v>
      </c>
      <c r="AV71" s="505">
        <v>0</v>
      </c>
      <c r="AW71" s="505">
        <v>0</v>
      </c>
      <c r="AX71" s="505">
        <v>0</v>
      </c>
      <c r="AY71" s="505">
        <v>0</v>
      </c>
      <c r="AZ71" s="505">
        <v>0</v>
      </c>
      <c r="BA71" s="505">
        <v>0</v>
      </c>
      <c r="BB71" s="505">
        <v>0</v>
      </c>
      <c r="BC71" s="505">
        <v>0</v>
      </c>
      <c r="BD71" s="505">
        <v>0</v>
      </c>
      <c r="BE71" s="505">
        <v>0</v>
      </c>
      <c r="BF71" s="505">
        <v>0</v>
      </c>
      <c r="BG71" s="505">
        <v>0</v>
      </c>
      <c r="BH71" s="505">
        <v>0</v>
      </c>
    </row>
    <row r="72" spans="1:60" ht="28.8" x14ac:dyDescent="0.3">
      <c r="A72" s="426">
        <v>661</v>
      </c>
      <c r="B72" s="427" t="s">
        <v>162</v>
      </c>
      <c r="C72" s="427"/>
      <c r="D72" s="505">
        <v>0</v>
      </c>
      <c r="E72" s="505">
        <v>0</v>
      </c>
      <c r="F72" s="505">
        <v>0</v>
      </c>
      <c r="G72" s="505">
        <v>0</v>
      </c>
      <c r="H72" s="505">
        <v>0</v>
      </c>
      <c r="I72" s="505">
        <v>0</v>
      </c>
      <c r="J72" s="505">
        <v>0</v>
      </c>
      <c r="K72" s="505">
        <v>4.4000000000000004</v>
      </c>
      <c r="L72" s="505">
        <v>7.7</v>
      </c>
      <c r="M72" s="505">
        <v>0</v>
      </c>
      <c r="N72" s="505">
        <v>0</v>
      </c>
      <c r="O72" s="505">
        <v>0</v>
      </c>
      <c r="P72" s="505">
        <v>0</v>
      </c>
      <c r="Q72" s="505">
        <v>0</v>
      </c>
      <c r="R72" s="505">
        <v>0</v>
      </c>
      <c r="S72" s="505">
        <v>0</v>
      </c>
      <c r="T72" s="505">
        <v>0</v>
      </c>
      <c r="U72" s="505">
        <v>0</v>
      </c>
      <c r="V72" s="505">
        <v>0</v>
      </c>
      <c r="W72" s="505">
        <v>0</v>
      </c>
      <c r="X72" s="505">
        <v>0</v>
      </c>
      <c r="Y72" s="505">
        <v>0</v>
      </c>
      <c r="Z72" s="505">
        <v>0</v>
      </c>
      <c r="AA72" s="505">
        <v>0</v>
      </c>
      <c r="AB72" s="505">
        <v>0</v>
      </c>
      <c r="AC72" s="505">
        <v>0</v>
      </c>
      <c r="AD72" s="505">
        <v>0</v>
      </c>
      <c r="AE72" s="505">
        <v>0</v>
      </c>
      <c r="AF72" s="505">
        <v>0</v>
      </c>
      <c r="AG72" s="505">
        <v>0</v>
      </c>
      <c r="AH72" s="505">
        <v>0</v>
      </c>
      <c r="AI72" s="505">
        <v>0</v>
      </c>
      <c r="AJ72" s="505">
        <v>0</v>
      </c>
      <c r="AK72" s="505">
        <v>0</v>
      </c>
      <c r="AL72" s="505">
        <v>0</v>
      </c>
      <c r="AM72" s="505">
        <v>0</v>
      </c>
      <c r="AN72" s="505">
        <v>0</v>
      </c>
      <c r="AO72" s="505">
        <v>0</v>
      </c>
      <c r="AP72" s="505">
        <v>0</v>
      </c>
      <c r="AQ72" s="505">
        <v>7.7</v>
      </c>
      <c r="AR72" s="505">
        <v>0</v>
      </c>
      <c r="AS72" s="505">
        <v>0</v>
      </c>
      <c r="AT72" s="505">
        <v>0</v>
      </c>
      <c r="AU72" s="505">
        <v>0</v>
      </c>
      <c r="AV72" s="505">
        <v>0</v>
      </c>
      <c r="AW72" s="505">
        <v>0</v>
      </c>
      <c r="AX72" s="505">
        <v>0</v>
      </c>
      <c r="AY72" s="505">
        <v>0</v>
      </c>
      <c r="AZ72" s="505">
        <v>0</v>
      </c>
      <c r="BA72" s="505">
        <v>0</v>
      </c>
      <c r="BB72" s="505">
        <v>0</v>
      </c>
      <c r="BC72" s="505">
        <v>0</v>
      </c>
      <c r="BD72" s="505">
        <v>0</v>
      </c>
      <c r="BE72" s="505">
        <v>0</v>
      </c>
      <c r="BF72" s="505">
        <v>0</v>
      </c>
      <c r="BG72" s="505">
        <v>0</v>
      </c>
      <c r="BH72" s="505">
        <v>0</v>
      </c>
    </row>
    <row r="73" spans="1:60" ht="28.8" x14ac:dyDescent="0.3">
      <c r="A73" s="426">
        <v>662</v>
      </c>
      <c r="B73" s="427" t="s">
        <v>177</v>
      </c>
      <c r="C73" s="427"/>
      <c r="D73" s="505">
        <v>0</v>
      </c>
      <c r="E73" s="505">
        <v>0</v>
      </c>
      <c r="F73" s="505">
        <v>0</v>
      </c>
      <c r="G73" s="505">
        <v>19976</v>
      </c>
      <c r="H73" s="505">
        <v>0</v>
      </c>
      <c r="I73" s="505">
        <v>0</v>
      </c>
      <c r="J73" s="505">
        <v>4591</v>
      </c>
      <c r="K73" s="505">
        <v>0</v>
      </c>
      <c r="L73" s="505">
        <v>188599</v>
      </c>
      <c r="M73" s="505">
        <v>0</v>
      </c>
      <c r="N73" s="505">
        <v>190890</v>
      </c>
      <c r="O73" s="505">
        <v>3021</v>
      </c>
      <c r="P73" s="505">
        <v>0</v>
      </c>
      <c r="Q73" s="505">
        <v>0</v>
      </c>
      <c r="R73" s="505">
        <v>50190</v>
      </c>
      <c r="S73" s="505">
        <v>0</v>
      </c>
      <c r="T73" s="505">
        <v>148923</v>
      </c>
      <c r="U73" s="505">
        <v>0</v>
      </c>
      <c r="V73" s="505">
        <v>0</v>
      </c>
      <c r="W73" s="505">
        <v>0</v>
      </c>
      <c r="X73" s="505">
        <v>14496</v>
      </c>
      <c r="Y73" s="505">
        <v>0</v>
      </c>
      <c r="Z73" s="505">
        <v>0</v>
      </c>
      <c r="AA73" s="505">
        <v>0</v>
      </c>
      <c r="AB73" s="505">
        <v>0</v>
      </c>
      <c r="AC73" s="505">
        <v>0</v>
      </c>
      <c r="AD73" s="505">
        <v>2834</v>
      </c>
      <c r="AE73" s="505">
        <v>0</v>
      </c>
      <c r="AF73" s="505">
        <v>0</v>
      </c>
      <c r="AG73" s="505">
        <v>0</v>
      </c>
      <c r="AH73" s="505">
        <v>0</v>
      </c>
      <c r="AI73" s="505">
        <v>1284003</v>
      </c>
      <c r="AJ73" s="505">
        <v>105626</v>
      </c>
      <c r="AK73" s="505">
        <v>0</v>
      </c>
      <c r="AL73" s="505">
        <v>0</v>
      </c>
      <c r="AM73" s="505">
        <v>0</v>
      </c>
      <c r="AN73" s="505">
        <v>0</v>
      </c>
      <c r="AO73" s="505">
        <v>0</v>
      </c>
      <c r="AP73" s="505">
        <v>1687</v>
      </c>
      <c r="AQ73" s="505">
        <v>0</v>
      </c>
      <c r="AR73" s="505">
        <v>25567</v>
      </c>
      <c r="AS73" s="505">
        <v>278</v>
      </c>
      <c r="AT73" s="505">
        <v>0</v>
      </c>
      <c r="AU73" s="505">
        <v>0</v>
      </c>
      <c r="AV73" s="505">
        <v>0</v>
      </c>
      <c r="AW73" s="505">
        <v>1359698</v>
      </c>
      <c r="AX73" s="505">
        <v>0</v>
      </c>
      <c r="AY73" s="505">
        <v>5235</v>
      </c>
      <c r="AZ73" s="505">
        <v>44</v>
      </c>
      <c r="BA73" s="505">
        <v>278</v>
      </c>
      <c r="BB73" s="505">
        <v>60</v>
      </c>
      <c r="BC73" s="505">
        <v>0</v>
      </c>
      <c r="BD73" s="505">
        <v>0</v>
      </c>
      <c r="BE73" s="505">
        <v>0</v>
      </c>
      <c r="BF73" s="505">
        <v>73033</v>
      </c>
      <c r="BG73" s="505">
        <v>0</v>
      </c>
      <c r="BH73" s="505">
        <v>0</v>
      </c>
    </row>
    <row r="74" spans="1:60" x14ac:dyDescent="0.3">
      <c r="A74" s="426">
        <v>663</v>
      </c>
      <c r="B74" s="427" t="s">
        <v>305</v>
      </c>
      <c r="C74" s="427"/>
      <c r="D74" s="505">
        <v>6704136</v>
      </c>
      <c r="E74" s="505">
        <v>14458352</v>
      </c>
      <c r="F74" s="505">
        <v>10710425</v>
      </c>
      <c r="G74" s="505">
        <v>6258013</v>
      </c>
      <c r="H74" s="505">
        <v>13687948</v>
      </c>
      <c r="I74" s="505">
        <v>7068585</v>
      </c>
      <c r="J74" s="505">
        <v>3713871</v>
      </c>
      <c r="K74" s="505">
        <v>3034694</v>
      </c>
      <c r="L74" s="505">
        <v>7054674</v>
      </c>
      <c r="M74" s="505">
        <v>2025267</v>
      </c>
      <c r="N74" s="505">
        <v>6250471</v>
      </c>
      <c r="O74" s="505">
        <v>11003051</v>
      </c>
      <c r="P74" s="505">
        <v>5743852</v>
      </c>
      <c r="Q74" s="505">
        <v>2590744</v>
      </c>
      <c r="R74" s="505">
        <v>22696557</v>
      </c>
      <c r="S74" s="505">
        <v>31841166</v>
      </c>
      <c r="T74" s="505">
        <v>2943793</v>
      </c>
      <c r="U74" s="505">
        <v>4556097</v>
      </c>
      <c r="V74" s="505">
        <v>0</v>
      </c>
      <c r="W74" s="505">
        <v>25682966</v>
      </c>
      <c r="X74" s="505">
        <v>5173631</v>
      </c>
      <c r="Y74" s="505">
        <v>2207450</v>
      </c>
      <c r="Z74" s="505">
        <v>7982375</v>
      </c>
      <c r="AA74" s="505">
        <v>2195612</v>
      </c>
      <c r="AB74" s="505">
        <v>5153907</v>
      </c>
      <c r="AC74" s="505">
        <v>28864849</v>
      </c>
      <c r="AD74" s="505">
        <v>2835841</v>
      </c>
      <c r="AE74" s="505">
        <v>21054837</v>
      </c>
      <c r="AF74" s="505">
        <v>7500613</v>
      </c>
      <c r="AG74" s="505">
        <v>5301365</v>
      </c>
      <c r="AH74" s="505">
        <v>34692015</v>
      </c>
      <c r="AI74" s="505">
        <v>13381830</v>
      </c>
      <c r="AJ74" s="505">
        <v>14112049</v>
      </c>
      <c r="AK74" s="505">
        <v>14486357</v>
      </c>
      <c r="AL74" s="505">
        <v>13869916</v>
      </c>
      <c r="AM74" s="505">
        <v>8872078</v>
      </c>
      <c r="AN74" s="505">
        <v>9778507</v>
      </c>
      <c r="AO74" s="505">
        <v>5182844</v>
      </c>
      <c r="AP74" s="505">
        <v>10119464</v>
      </c>
      <c r="AQ74" s="505">
        <v>1960692</v>
      </c>
      <c r="AR74" s="505">
        <v>4460979</v>
      </c>
      <c r="AS74" s="505">
        <v>4199969</v>
      </c>
      <c r="AT74" s="505">
        <v>898577</v>
      </c>
      <c r="AU74" s="505">
        <v>7642998</v>
      </c>
      <c r="AV74" s="505">
        <v>6583296</v>
      </c>
      <c r="AW74" s="505">
        <v>175871234</v>
      </c>
      <c r="AX74" s="505">
        <v>2521686</v>
      </c>
      <c r="AY74" s="505">
        <v>3611295</v>
      </c>
      <c r="AZ74" s="505">
        <v>3483174</v>
      </c>
      <c r="BA74" s="505">
        <v>4199969</v>
      </c>
      <c r="BB74" s="505">
        <v>1448949</v>
      </c>
      <c r="BC74" s="505">
        <v>4470064</v>
      </c>
      <c r="BD74" s="505">
        <v>8382580</v>
      </c>
      <c r="BE74" s="505">
        <v>14050418</v>
      </c>
      <c r="BF74" s="505">
        <v>98413728</v>
      </c>
      <c r="BG74" s="505">
        <v>7067970</v>
      </c>
      <c r="BH74" s="505">
        <v>2292708</v>
      </c>
    </row>
    <row r="75" spans="1:60" x14ac:dyDescent="0.3">
      <c r="A75" s="426">
        <v>906</v>
      </c>
      <c r="B75" s="427" t="s">
        <v>306</v>
      </c>
      <c r="C75" s="427"/>
      <c r="D75" s="505">
        <v>1</v>
      </c>
      <c r="E75" s="505">
        <v>1</v>
      </c>
      <c r="F75" s="505">
        <v>1</v>
      </c>
      <c r="G75" s="505">
        <v>1</v>
      </c>
      <c r="H75" s="505">
        <v>1</v>
      </c>
      <c r="I75" s="505">
        <v>1</v>
      </c>
      <c r="J75" s="505">
        <v>1</v>
      </c>
      <c r="K75" s="505">
        <v>1</v>
      </c>
      <c r="L75" s="505">
        <v>1</v>
      </c>
      <c r="M75" s="505">
        <v>1</v>
      </c>
      <c r="N75" s="505">
        <v>1</v>
      </c>
      <c r="O75" s="505">
        <v>1</v>
      </c>
      <c r="P75" s="505">
        <v>1</v>
      </c>
      <c r="Q75" s="505">
        <v>1</v>
      </c>
      <c r="R75" s="505">
        <v>1</v>
      </c>
      <c r="S75" s="505">
        <v>1</v>
      </c>
      <c r="T75" s="505">
        <v>1</v>
      </c>
      <c r="U75" s="505">
        <v>1</v>
      </c>
      <c r="V75" s="505">
        <v>1</v>
      </c>
      <c r="W75" s="505">
        <v>1</v>
      </c>
      <c r="X75" s="505">
        <v>1</v>
      </c>
      <c r="Y75" s="505">
        <v>1</v>
      </c>
      <c r="Z75" s="505">
        <v>1</v>
      </c>
      <c r="AA75" s="505">
        <v>1</v>
      </c>
      <c r="AB75" s="505">
        <v>1</v>
      </c>
      <c r="AC75" s="505">
        <v>1</v>
      </c>
      <c r="AD75" s="505">
        <v>1</v>
      </c>
      <c r="AE75" s="505">
        <v>1</v>
      </c>
      <c r="AF75" s="505">
        <v>1</v>
      </c>
      <c r="AG75" s="505">
        <v>1</v>
      </c>
      <c r="AH75" s="505">
        <v>1</v>
      </c>
      <c r="AI75" s="505">
        <v>1</v>
      </c>
      <c r="AJ75" s="505">
        <v>1</v>
      </c>
      <c r="AK75" s="505">
        <v>1</v>
      </c>
      <c r="AL75" s="505">
        <v>1</v>
      </c>
      <c r="AM75" s="505">
        <v>1</v>
      </c>
      <c r="AN75" s="505">
        <v>1</v>
      </c>
      <c r="AO75" s="505">
        <v>1</v>
      </c>
      <c r="AP75" s="505">
        <v>1</v>
      </c>
      <c r="AQ75" s="505">
        <v>1</v>
      </c>
      <c r="AR75" s="505">
        <v>1</v>
      </c>
      <c r="AS75" s="505">
        <v>1</v>
      </c>
      <c r="AT75" s="505">
        <v>1</v>
      </c>
      <c r="AU75" s="505">
        <v>1</v>
      </c>
      <c r="AV75" s="505">
        <v>1</v>
      </c>
      <c r="AW75" s="505">
        <v>1</v>
      </c>
      <c r="AX75" s="505">
        <v>1</v>
      </c>
      <c r="AY75" s="505">
        <v>1</v>
      </c>
      <c r="AZ75" s="505">
        <v>1</v>
      </c>
      <c r="BA75" s="505">
        <v>1</v>
      </c>
      <c r="BB75" s="505">
        <v>1</v>
      </c>
      <c r="BC75" s="505">
        <v>1</v>
      </c>
      <c r="BD75" s="505">
        <v>1</v>
      </c>
      <c r="BE75" s="505">
        <v>1</v>
      </c>
      <c r="BF75" s="505">
        <v>1</v>
      </c>
      <c r="BG75" s="505">
        <v>1</v>
      </c>
      <c r="BH75" s="505">
        <v>1</v>
      </c>
    </row>
    <row r="76" spans="1:60" ht="28.8" x14ac:dyDescent="0.3">
      <c r="A76" s="426">
        <v>907</v>
      </c>
      <c r="B76" s="427" t="s">
        <v>307</v>
      </c>
      <c r="C76" s="427"/>
      <c r="D76" s="505">
        <v>2</v>
      </c>
      <c r="E76" s="505">
        <v>2</v>
      </c>
      <c r="F76" s="505">
        <v>2</v>
      </c>
      <c r="G76" s="505">
        <v>2</v>
      </c>
      <c r="H76" s="505">
        <v>2</v>
      </c>
      <c r="I76" s="505">
        <v>2</v>
      </c>
      <c r="J76" s="505">
        <v>2</v>
      </c>
      <c r="K76" s="505">
        <v>2</v>
      </c>
      <c r="L76" s="505">
        <v>2</v>
      </c>
      <c r="M76" s="505">
        <v>2</v>
      </c>
      <c r="N76" s="505">
        <v>2</v>
      </c>
      <c r="O76" s="505">
        <v>2</v>
      </c>
      <c r="P76" s="505">
        <v>2</v>
      </c>
      <c r="Q76" s="505">
        <v>2</v>
      </c>
      <c r="R76" s="505">
        <v>2</v>
      </c>
      <c r="S76" s="505">
        <v>2</v>
      </c>
      <c r="T76" s="505">
        <v>2</v>
      </c>
      <c r="U76" s="505">
        <v>2</v>
      </c>
      <c r="V76" s="505">
        <v>2</v>
      </c>
      <c r="W76" s="505">
        <v>2</v>
      </c>
      <c r="X76" s="505">
        <v>2</v>
      </c>
      <c r="Y76" s="505">
        <v>2</v>
      </c>
      <c r="Z76" s="505">
        <v>2</v>
      </c>
      <c r="AA76" s="505">
        <v>2</v>
      </c>
      <c r="AB76" s="505">
        <v>2</v>
      </c>
      <c r="AC76" s="505">
        <v>2</v>
      </c>
      <c r="AD76" s="505">
        <v>2</v>
      </c>
      <c r="AE76" s="505">
        <v>2</v>
      </c>
      <c r="AF76" s="505">
        <v>2</v>
      </c>
      <c r="AG76" s="505">
        <v>2</v>
      </c>
      <c r="AH76" s="505">
        <v>2</v>
      </c>
      <c r="AI76" s="505">
        <v>2</v>
      </c>
      <c r="AJ76" s="505">
        <v>2</v>
      </c>
      <c r="AK76" s="505">
        <v>2</v>
      </c>
      <c r="AL76" s="505">
        <v>2</v>
      </c>
      <c r="AM76" s="505">
        <v>2</v>
      </c>
      <c r="AN76" s="505">
        <v>2</v>
      </c>
      <c r="AO76" s="505">
        <v>2</v>
      </c>
      <c r="AP76" s="505">
        <v>2</v>
      </c>
      <c r="AQ76" s="505">
        <v>2</v>
      </c>
      <c r="AR76" s="505">
        <v>2</v>
      </c>
      <c r="AS76" s="505">
        <v>2</v>
      </c>
      <c r="AT76" s="505">
        <v>2</v>
      </c>
      <c r="AU76" s="505">
        <v>2</v>
      </c>
      <c r="AV76" s="505">
        <v>2</v>
      </c>
      <c r="AW76" s="505">
        <v>2</v>
      </c>
      <c r="AX76" s="505">
        <v>2</v>
      </c>
      <c r="AY76" s="505">
        <v>2</v>
      </c>
      <c r="AZ76" s="505">
        <v>2</v>
      </c>
      <c r="BA76" s="505">
        <v>2</v>
      </c>
      <c r="BB76" s="505">
        <v>2</v>
      </c>
      <c r="BC76" s="505">
        <v>2</v>
      </c>
      <c r="BD76" s="505">
        <v>2</v>
      </c>
      <c r="BE76" s="505">
        <v>2</v>
      </c>
      <c r="BF76" s="505">
        <v>2</v>
      </c>
      <c r="BG76" s="505">
        <v>2</v>
      </c>
      <c r="BH76" s="505">
        <v>2</v>
      </c>
    </row>
    <row r="77" spans="1:60" ht="43.2" x14ac:dyDescent="0.3">
      <c r="A77" s="426">
        <v>947</v>
      </c>
      <c r="B77" s="427" t="s">
        <v>308</v>
      </c>
      <c r="C77" s="427"/>
      <c r="D77" s="505" t="s">
        <v>1238</v>
      </c>
      <c r="E77" s="505" t="s">
        <v>637</v>
      </c>
      <c r="F77" s="505" t="s">
        <v>641</v>
      </c>
      <c r="G77" s="505" t="s">
        <v>365</v>
      </c>
      <c r="H77" s="505" t="s">
        <v>559</v>
      </c>
      <c r="I77" s="505">
        <v>0</v>
      </c>
      <c r="J77" s="505" t="s">
        <v>542</v>
      </c>
      <c r="K77" s="505" t="s">
        <v>1239</v>
      </c>
      <c r="L77" s="505">
        <v>0</v>
      </c>
      <c r="M77" s="505" t="s">
        <v>559</v>
      </c>
      <c r="N77" s="505" t="s">
        <v>643</v>
      </c>
      <c r="O77" s="505" t="s">
        <v>636</v>
      </c>
      <c r="P77" s="505">
        <v>0</v>
      </c>
      <c r="Q77" s="505" t="s">
        <v>1240</v>
      </c>
      <c r="R77" s="505" t="s">
        <v>1241</v>
      </c>
      <c r="S77" s="505" t="s">
        <v>1242</v>
      </c>
      <c r="T77" s="505">
        <v>0</v>
      </c>
      <c r="U77" s="505" t="s">
        <v>1243</v>
      </c>
      <c r="V77" s="505" t="s">
        <v>547</v>
      </c>
      <c r="W77" s="505" t="s">
        <v>648</v>
      </c>
      <c r="X77" s="505" t="s">
        <v>520</v>
      </c>
      <c r="Y77" s="505" t="s">
        <v>635</v>
      </c>
      <c r="Z77" s="505" t="s">
        <v>365</v>
      </c>
      <c r="AA77" s="505">
        <v>0</v>
      </c>
      <c r="AB77" s="505" t="s">
        <v>1244</v>
      </c>
      <c r="AC77" s="505" t="s">
        <v>547</v>
      </c>
      <c r="AD77" s="505" t="s">
        <v>651</v>
      </c>
      <c r="AE77" s="505" t="s">
        <v>652</v>
      </c>
      <c r="AF77" s="505">
        <v>0</v>
      </c>
      <c r="AG77" s="505">
        <v>0</v>
      </c>
      <c r="AH77" s="505" t="s">
        <v>654</v>
      </c>
      <c r="AI77" s="505" t="s">
        <v>655</v>
      </c>
      <c r="AJ77" s="505" t="s">
        <v>1245</v>
      </c>
      <c r="AK77" s="505">
        <v>0</v>
      </c>
      <c r="AL77" s="505" t="s">
        <v>657</v>
      </c>
      <c r="AM77" s="505" t="s">
        <v>1246</v>
      </c>
      <c r="AN77" s="505" t="s">
        <v>658</v>
      </c>
      <c r="AO77" s="505" t="s">
        <v>659</v>
      </c>
      <c r="AP77" s="505" t="s">
        <v>644</v>
      </c>
      <c r="AQ77" s="505" t="s">
        <v>660</v>
      </c>
      <c r="AR77" s="505" t="s">
        <v>1247</v>
      </c>
      <c r="AS77" s="505" t="s">
        <v>661</v>
      </c>
      <c r="AT77" s="505" t="s">
        <v>662</v>
      </c>
      <c r="AU77" s="505" t="s">
        <v>663</v>
      </c>
      <c r="AV77" s="505" t="s">
        <v>519</v>
      </c>
      <c r="AW77" s="505" t="s">
        <v>664</v>
      </c>
      <c r="AX77" s="505" t="s">
        <v>1248</v>
      </c>
      <c r="AY77" s="505" t="s">
        <v>665</v>
      </c>
      <c r="AZ77" s="505" t="s">
        <v>666</v>
      </c>
      <c r="BA77" s="505" t="s">
        <v>667</v>
      </c>
      <c r="BB77" s="505" t="s">
        <v>668</v>
      </c>
      <c r="BC77" s="505" t="s">
        <v>669</v>
      </c>
      <c r="BD77" s="505" t="s">
        <v>670</v>
      </c>
      <c r="BE77" s="505" t="s">
        <v>671</v>
      </c>
      <c r="BF77" s="505" t="s">
        <v>1205</v>
      </c>
      <c r="BG77" s="505">
        <v>0</v>
      </c>
      <c r="BH77" s="505" t="s">
        <v>1249</v>
      </c>
    </row>
    <row r="78" spans="1:60" ht="43.2" x14ac:dyDescent="0.3">
      <c r="A78" s="426">
        <v>948</v>
      </c>
      <c r="B78" s="427" t="s">
        <v>309</v>
      </c>
      <c r="C78" s="427"/>
      <c r="D78" s="505" t="s">
        <v>1250</v>
      </c>
      <c r="E78" s="505" t="s">
        <v>521</v>
      </c>
      <c r="F78" s="505" t="s">
        <v>676</v>
      </c>
      <c r="G78" s="505" t="s">
        <v>521</v>
      </c>
      <c r="H78" s="505" t="s">
        <v>677</v>
      </c>
      <c r="I78" s="505" t="s">
        <v>678</v>
      </c>
      <c r="J78" s="505" t="s">
        <v>679</v>
      </c>
      <c r="K78" s="505" t="s">
        <v>1251</v>
      </c>
      <c r="L78" s="505" t="s">
        <v>681</v>
      </c>
      <c r="M78" s="505" t="s">
        <v>1252</v>
      </c>
      <c r="N78" s="505" t="s">
        <v>682</v>
      </c>
      <c r="O78" s="505" t="s">
        <v>698</v>
      </c>
      <c r="P78" s="505" t="s">
        <v>562</v>
      </c>
      <c r="Q78" s="505" t="s">
        <v>1206</v>
      </c>
      <c r="R78" s="505" t="s">
        <v>1253</v>
      </c>
      <c r="S78" s="505" t="s">
        <v>1254</v>
      </c>
      <c r="T78" s="505" t="s">
        <v>687</v>
      </c>
      <c r="U78" s="505" t="s">
        <v>1255</v>
      </c>
      <c r="V78" s="505" t="s">
        <v>689</v>
      </c>
      <c r="W78" s="505" t="s">
        <v>690</v>
      </c>
      <c r="X78" s="505" t="s">
        <v>691</v>
      </c>
      <c r="Y78" s="505" t="s">
        <v>692</v>
      </c>
      <c r="Z78" s="505" t="s">
        <v>673</v>
      </c>
      <c r="AA78" s="505" t="s">
        <v>694</v>
      </c>
      <c r="AB78" s="505" t="s">
        <v>1256</v>
      </c>
      <c r="AC78" s="505" t="s">
        <v>689</v>
      </c>
      <c r="AD78" s="505" t="s">
        <v>696</v>
      </c>
      <c r="AE78" s="505" t="s">
        <v>697</v>
      </c>
      <c r="AF78" s="505" t="s">
        <v>698</v>
      </c>
      <c r="AG78" s="505" t="s">
        <v>699</v>
      </c>
      <c r="AH78" s="505" t="s">
        <v>700</v>
      </c>
      <c r="AI78" s="505" t="s">
        <v>701</v>
      </c>
      <c r="AJ78" s="505" t="s">
        <v>1257</v>
      </c>
      <c r="AK78" s="505" t="s">
        <v>703</v>
      </c>
      <c r="AL78" s="505" t="s">
        <v>704</v>
      </c>
      <c r="AM78" s="505" t="s">
        <v>1258</v>
      </c>
      <c r="AN78" s="505" t="s">
        <v>705</v>
      </c>
      <c r="AO78" s="505" t="s">
        <v>523</v>
      </c>
      <c r="AP78" s="505" t="s">
        <v>684</v>
      </c>
      <c r="AQ78" s="505" t="s">
        <v>706</v>
      </c>
      <c r="AR78" s="505" t="s">
        <v>1259</v>
      </c>
      <c r="AS78" s="505" t="s">
        <v>1260</v>
      </c>
      <c r="AT78" s="505" t="s">
        <v>707</v>
      </c>
      <c r="AU78" s="505" t="s">
        <v>708</v>
      </c>
      <c r="AV78" s="505" t="s">
        <v>709</v>
      </c>
      <c r="AW78" s="505" t="s">
        <v>522</v>
      </c>
      <c r="AX78" s="505" t="s">
        <v>1261</v>
      </c>
      <c r="AY78" s="505" t="s">
        <v>710</v>
      </c>
      <c r="AZ78" s="505" t="s">
        <v>711</v>
      </c>
      <c r="BA78" s="505" t="s">
        <v>712</v>
      </c>
      <c r="BB78" s="505" t="s">
        <v>713</v>
      </c>
      <c r="BC78" s="505" t="s">
        <v>198</v>
      </c>
      <c r="BD78" s="505" t="s">
        <v>714</v>
      </c>
      <c r="BE78" s="505" t="s">
        <v>259</v>
      </c>
      <c r="BF78" s="505" t="s">
        <v>1262</v>
      </c>
      <c r="BG78" s="505" t="s">
        <v>716</v>
      </c>
      <c r="BH78" s="505" t="s">
        <v>1026</v>
      </c>
    </row>
    <row r="79" spans="1:60" ht="28.8" x14ac:dyDescent="0.3">
      <c r="A79" s="426">
        <v>949</v>
      </c>
      <c r="B79" s="427" t="s">
        <v>310</v>
      </c>
      <c r="C79" s="427"/>
      <c r="D79" s="505" t="s">
        <v>157</v>
      </c>
      <c r="E79" s="505" t="s">
        <v>157</v>
      </c>
      <c r="F79" s="505" t="s">
        <v>157</v>
      </c>
      <c r="G79" s="505" t="s">
        <v>157</v>
      </c>
      <c r="H79" s="505" t="s">
        <v>157</v>
      </c>
      <c r="I79" s="505" t="s">
        <v>157</v>
      </c>
      <c r="J79" s="505" t="s">
        <v>157</v>
      </c>
      <c r="K79" s="505" t="s">
        <v>157</v>
      </c>
      <c r="L79" s="505" t="s">
        <v>157</v>
      </c>
      <c r="M79" s="505" t="s">
        <v>157</v>
      </c>
      <c r="N79" s="505" t="s">
        <v>157</v>
      </c>
      <c r="O79" s="505" t="s">
        <v>157</v>
      </c>
      <c r="P79" s="505" t="s">
        <v>157</v>
      </c>
      <c r="Q79" s="505" t="s">
        <v>157</v>
      </c>
      <c r="R79" s="505" t="s">
        <v>157</v>
      </c>
      <c r="S79" s="505" t="s">
        <v>157</v>
      </c>
      <c r="T79" s="505" t="s">
        <v>157</v>
      </c>
      <c r="U79" s="505" t="s">
        <v>170</v>
      </c>
      <c r="V79" s="505" t="s">
        <v>157</v>
      </c>
      <c r="W79" s="505" t="s">
        <v>157</v>
      </c>
      <c r="X79" s="505" t="s">
        <v>157</v>
      </c>
      <c r="Y79" s="505" t="s">
        <v>157</v>
      </c>
      <c r="Z79" s="505" t="s">
        <v>157</v>
      </c>
      <c r="AA79" s="505" t="s">
        <v>157</v>
      </c>
      <c r="AB79" s="505" t="s">
        <v>157</v>
      </c>
      <c r="AC79" s="505" t="s">
        <v>157</v>
      </c>
      <c r="AD79" s="505" t="s">
        <v>157</v>
      </c>
      <c r="AE79" s="505" t="s">
        <v>157</v>
      </c>
      <c r="AF79" s="505" t="s">
        <v>157</v>
      </c>
      <c r="AG79" s="505" t="s">
        <v>157</v>
      </c>
      <c r="AH79" s="505" t="s">
        <v>157</v>
      </c>
      <c r="AI79" s="505" t="s">
        <v>157</v>
      </c>
      <c r="AJ79" s="505" t="s">
        <v>157</v>
      </c>
      <c r="AK79" s="505" t="s">
        <v>157</v>
      </c>
      <c r="AL79" s="505" t="s">
        <v>157</v>
      </c>
      <c r="AM79" s="505" t="s">
        <v>170</v>
      </c>
      <c r="AN79" s="505" t="s">
        <v>157</v>
      </c>
      <c r="AO79" s="505" t="s">
        <v>157</v>
      </c>
      <c r="AP79" s="505" t="s">
        <v>157</v>
      </c>
      <c r="AQ79" s="505" t="s">
        <v>157</v>
      </c>
      <c r="AR79" s="505" t="s">
        <v>157</v>
      </c>
      <c r="AS79" s="505" t="s">
        <v>157</v>
      </c>
      <c r="AT79" s="505" t="s">
        <v>157</v>
      </c>
      <c r="AU79" s="505" t="s">
        <v>157</v>
      </c>
      <c r="AV79" s="505" t="s">
        <v>157</v>
      </c>
      <c r="AW79" s="505" t="s">
        <v>157</v>
      </c>
      <c r="AX79" s="505" t="s">
        <v>157</v>
      </c>
      <c r="AY79" s="505" t="s">
        <v>157</v>
      </c>
      <c r="AZ79" s="505" t="s">
        <v>157</v>
      </c>
      <c r="BA79" s="505" t="s">
        <v>157</v>
      </c>
      <c r="BB79" s="505" t="s">
        <v>170</v>
      </c>
      <c r="BC79" s="505" t="s">
        <v>157</v>
      </c>
      <c r="BD79" s="505" t="s">
        <v>157</v>
      </c>
      <c r="BE79" s="505" t="s">
        <v>157</v>
      </c>
      <c r="BF79" s="505" t="s">
        <v>157</v>
      </c>
      <c r="BG79" s="505" t="s">
        <v>157</v>
      </c>
      <c r="BH79" s="505" t="s">
        <v>157</v>
      </c>
    </row>
    <row r="80" spans="1:60" ht="28.8" x14ac:dyDescent="0.3">
      <c r="A80" s="426">
        <v>950</v>
      </c>
      <c r="B80" s="427" t="s">
        <v>311</v>
      </c>
      <c r="C80" s="427"/>
      <c r="D80" s="505" t="s">
        <v>17</v>
      </c>
      <c r="E80" s="505" t="s">
        <v>17</v>
      </c>
      <c r="F80" s="505" t="s">
        <v>17</v>
      </c>
      <c r="G80" s="505" t="s">
        <v>17</v>
      </c>
      <c r="H80" s="505" t="s">
        <v>17</v>
      </c>
      <c r="I80" s="505" t="s">
        <v>17</v>
      </c>
      <c r="J80" s="505" t="s">
        <v>17</v>
      </c>
      <c r="K80" s="505" t="s">
        <v>17</v>
      </c>
      <c r="L80" s="505" t="s">
        <v>17</v>
      </c>
      <c r="M80" s="505" t="s">
        <v>17</v>
      </c>
      <c r="N80" s="505" t="s">
        <v>17</v>
      </c>
      <c r="O80" s="505" t="s">
        <v>17</v>
      </c>
      <c r="P80" s="505" t="s">
        <v>18</v>
      </c>
      <c r="Q80" s="505" t="s">
        <v>17</v>
      </c>
      <c r="R80" s="505" t="s">
        <v>17</v>
      </c>
      <c r="S80" s="505" t="s">
        <v>17</v>
      </c>
      <c r="T80" s="505" t="s">
        <v>17</v>
      </c>
      <c r="U80" s="505" t="s">
        <v>17</v>
      </c>
      <c r="V80" s="505" t="s">
        <v>17</v>
      </c>
      <c r="W80" s="505" t="s">
        <v>17</v>
      </c>
      <c r="X80" s="505" t="s">
        <v>17</v>
      </c>
      <c r="Y80" s="505" t="s">
        <v>17</v>
      </c>
      <c r="Z80" s="505" t="s">
        <v>17</v>
      </c>
      <c r="AA80" s="505" t="s">
        <v>17</v>
      </c>
      <c r="AB80" s="505" t="s">
        <v>17</v>
      </c>
      <c r="AC80" s="505" t="s">
        <v>17</v>
      </c>
      <c r="AD80" s="505" t="s">
        <v>17</v>
      </c>
      <c r="AE80" s="505" t="s">
        <v>17</v>
      </c>
      <c r="AF80" s="505" t="s">
        <v>17</v>
      </c>
      <c r="AG80" s="505" t="s">
        <v>17</v>
      </c>
      <c r="AH80" s="505" t="s">
        <v>17</v>
      </c>
      <c r="AI80" s="505" t="s">
        <v>17</v>
      </c>
      <c r="AJ80" s="505" t="s">
        <v>17</v>
      </c>
      <c r="AK80" s="505" t="s">
        <v>17</v>
      </c>
      <c r="AL80" s="505" t="s">
        <v>17</v>
      </c>
      <c r="AM80" s="505" t="s">
        <v>17</v>
      </c>
      <c r="AN80" s="505" t="s">
        <v>17</v>
      </c>
      <c r="AO80" s="505" t="s">
        <v>17</v>
      </c>
      <c r="AP80" s="505" t="s">
        <v>17</v>
      </c>
      <c r="AQ80" s="505" t="s">
        <v>17</v>
      </c>
      <c r="AR80" s="505" t="s">
        <v>17</v>
      </c>
      <c r="AS80" s="505" t="s">
        <v>17</v>
      </c>
      <c r="AT80" s="505" t="s">
        <v>17</v>
      </c>
      <c r="AU80" s="505" t="s">
        <v>17</v>
      </c>
      <c r="AV80" s="505" t="s">
        <v>17</v>
      </c>
      <c r="AW80" s="505" t="s">
        <v>17</v>
      </c>
      <c r="AX80" s="505" t="s">
        <v>17</v>
      </c>
      <c r="AY80" s="505" t="s">
        <v>17</v>
      </c>
      <c r="AZ80" s="505" t="s">
        <v>17</v>
      </c>
      <c r="BA80" s="505" t="s">
        <v>17</v>
      </c>
      <c r="BB80" s="505" t="s">
        <v>17</v>
      </c>
      <c r="BC80" s="505" t="s">
        <v>17</v>
      </c>
      <c r="BD80" s="505" t="s">
        <v>17</v>
      </c>
      <c r="BE80" s="505" t="s">
        <v>17</v>
      </c>
      <c r="BF80" s="505" t="s">
        <v>17</v>
      </c>
      <c r="BG80" s="505" t="s">
        <v>17</v>
      </c>
      <c r="BH80" s="505" t="s">
        <v>17</v>
      </c>
    </row>
    <row r="81" spans="1:60" ht="28.8" x14ac:dyDescent="0.3">
      <c r="A81" s="426">
        <v>951</v>
      </c>
      <c r="B81" s="427" t="s">
        <v>312</v>
      </c>
      <c r="C81" s="427"/>
      <c r="D81" s="505">
        <v>2</v>
      </c>
      <c r="E81" s="505">
        <v>2</v>
      </c>
      <c r="F81" s="505">
        <v>2</v>
      </c>
      <c r="G81" s="505">
        <v>2</v>
      </c>
      <c r="H81" s="505">
        <v>2</v>
      </c>
      <c r="I81" s="505">
        <v>2</v>
      </c>
      <c r="J81" s="505">
        <v>2</v>
      </c>
      <c r="K81" s="505">
        <v>2</v>
      </c>
      <c r="L81" s="505">
        <v>2</v>
      </c>
      <c r="M81" s="505">
        <v>2</v>
      </c>
      <c r="N81" s="505">
        <v>2</v>
      </c>
      <c r="O81" s="505">
        <v>2</v>
      </c>
      <c r="P81" s="505">
        <v>2</v>
      </c>
      <c r="Q81" s="505">
        <v>2</v>
      </c>
      <c r="R81" s="505">
        <v>2</v>
      </c>
      <c r="S81" s="505">
        <v>2</v>
      </c>
      <c r="T81" s="505">
        <v>2</v>
      </c>
      <c r="U81" s="505">
        <v>2</v>
      </c>
      <c r="V81" s="505">
        <v>2</v>
      </c>
      <c r="W81" s="505">
        <v>2</v>
      </c>
      <c r="X81" s="505">
        <v>2</v>
      </c>
      <c r="Y81" s="505">
        <v>2</v>
      </c>
      <c r="Z81" s="505">
        <v>2</v>
      </c>
      <c r="AA81" s="505">
        <v>2</v>
      </c>
      <c r="AB81" s="505">
        <v>2</v>
      </c>
      <c r="AC81" s="505">
        <v>2</v>
      </c>
      <c r="AD81" s="505">
        <v>2</v>
      </c>
      <c r="AE81" s="505">
        <v>2</v>
      </c>
      <c r="AF81" s="505">
        <v>2</v>
      </c>
      <c r="AG81" s="505">
        <v>2</v>
      </c>
      <c r="AH81" s="505">
        <v>2</v>
      </c>
      <c r="AI81" s="505">
        <v>2</v>
      </c>
      <c r="AJ81" s="505">
        <v>2</v>
      </c>
      <c r="AK81" s="505">
        <v>2</v>
      </c>
      <c r="AL81" s="505">
        <v>2</v>
      </c>
      <c r="AM81" s="505">
        <v>2</v>
      </c>
      <c r="AN81" s="505">
        <v>2</v>
      </c>
      <c r="AO81" s="505">
        <v>2</v>
      </c>
      <c r="AP81" s="505">
        <v>2</v>
      </c>
      <c r="AQ81" s="505">
        <v>2</v>
      </c>
      <c r="AR81" s="505">
        <v>1</v>
      </c>
      <c r="AS81" s="505">
        <v>2</v>
      </c>
      <c r="AT81" s="505">
        <v>2</v>
      </c>
      <c r="AU81" s="505">
        <v>2</v>
      </c>
      <c r="AV81" s="505">
        <v>2</v>
      </c>
      <c r="AW81" s="505">
        <v>2</v>
      </c>
      <c r="AX81" s="505">
        <v>2</v>
      </c>
      <c r="AY81" s="505">
        <v>2</v>
      </c>
      <c r="AZ81" s="505">
        <v>2</v>
      </c>
      <c r="BA81" s="505">
        <v>2</v>
      </c>
      <c r="BB81" s="505">
        <v>2</v>
      </c>
      <c r="BC81" s="505">
        <v>2</v>
      </c>
      <c r="BD81" s="505">
        <v>2</v>
      </c>
      <c r="BE81" s="505">
        <v>2</v>
      </c>
      <c r="BF81" s="505">
        <v>2</v>
      </c>
      <c r="BG81" s="505">
        <v>2</v>
      </c>
      <c r="BH81" s="505">
        <v>2</v>
      </c>
    </row>
    <row r="82" spans="1:60" ht="57.6" x14ac:dyDescent="0.3">
      <c r="A82" s="426">
        <v>952</v>
      </c>
      <c r="B82" s="427" t="s">
        <v>313</v>
      </c>
      <c r="C82" s="427"/>
      <c r="D82" s="505" t="s">
        <v>1263</v>
      </c>
      <c r="E82" s="505"/>
      <c r="F82" s="505"/>
      <c r="G82" s="505" t="s">
        <v>499</v>
      </c>
      <c r="H82" s="505" t="s">
        <v>728</v>
      </c>
      <c r="I82" s="505"/>
      <c r="J82" s="505" t="s">
        <v>730</v>
      </c>
      <c r="K82" s="505" t="s">
        <v>1264</v>
      </c>
      <c r="L82" s="505" t="s">
        <v>732</v>
      </c>
      <c r="M82" s="505"/>
      <c r="N82" s="505"/>
      <c r="O82" s="505" t="s">
        <v>1210</v>
      </c>
      <c r="P82" s="505"/>
      <c r="Q82" s="505" t="s">
        <v>1265</v>
      </c>
      <c r="R82" s="505" t="s">
        <v>1207</v>
      </c>
      <c r="S82" s="505" t="s">
        <v>1207</v>
      </c>
      <c r="T82" s="505"/>
      <c r="U82" s="505" t="s">
        <v>1266</v>
      </c>
      <c r="V82" s="505" t="s">
        <v>1267</v>
      </c>
      <c r="W82" s="505"/>
      <c r="X82" s="505" t="s">
        <v>1268</v>
      </c>
      <c r="Y82" s="505" t="s">
        <v>740</v>
      </c>
      <c r="Z82" s="505" t="s">
        <v>1208</v>
      </c>
      <c r="AA82" s="505" t="s">
        <v>1269</v>
      </c>
      <c r="AB82" s="505" t="s">
        <v>1270</v>
      </c>
      <c r="AC82" s="505" t="s">
        <v>1267</v>
      </c>
      <c r="AD82" s="505"/>
      <c r="AE82" s="505"/>
      <c r="AF82" s="505"/>
      <c r="AG82" s="505" t="s">
        <v>727</v>
      </c>
      <c r="AH82" s="505" t="s">
        <v>1271</v>
      </c>
      <c r="AI82" s="505" t="s">
        <v>368</v>
      </c>
      <c r="AJ82" s="505"/>
      <c r="AK82" s="505" t="s">
        <v>744</v>
      </c>
      <c r="AL82" s="505" t="s">
        <v>724</v>
      </c>
      <c r="AM82" s="505"/>
      <c r="AN82" s="505" t="s">
        <v>548</v>
      </c>
      <c r="AO82" s="505" t="s">
        <v>745</v>
      </c>
      <c r="AP82" s="505"/>
      <c r="AQ82" s="505" t="s">
        <v>746</v>
      </c>
      <c r="AR82" s="505"/>
      <c r="AS82" s="505" t="s">
        <v>747</v>
      </c>
      <c r="AT82" s="505" t="s">
        <v>748</v>
      </c>
      <c r="AU82" s="505" t="s">
        <v>749</v>
      </c>
      <c r="AV82" s="505" t="s">
        <v>750</v>
      </c>
      <c r="AW82" s="505" t="s">
        <v>720</v>
      </c>
      <c r="AX82" s="505"/>
      <c r="AY82" s="505" t="s">
        <v>1272</v>
      </c>
      <c r="AZ82" s="505"/>
      <c r="BA82" s="505" t="s">
        <v>462</v>
      </c>
      <c r="BB82" s="505" t="s">
        <v>1273</v>
      </c>
      <c r="BC82" s="505" t="s">
        <v>752</v>
      </c>
      <c r="BD82" s="505"/>
      <c r="BE82" s="505" t="s">
        <v>724</v>
      </c>
      <c r="BF82" s="505" t="s">
        <v>1274</v>
      </c>
      <c r="BG82" s="505" t="s">
        <v>723</v>
      </c>
      <c r="BH82" s="505" t="s">
        <v>1275</v>
      </c>
    </row>
    <row r="83" spans="1:60" ht="28.8" x14ac:dyDescent="0.3">
      <c r="A83" s="426">
        <v>953</v>
      </c>
      <c r="B83" s="427" t="s">
        <v>315</v>
      </c>
      <c r="C83" s="427"/>
      <c r="D83" s="505">
        <v>2</v>
      </c>
      <c r="E83" s="505">
        <v>2</v>
      </c>
      <c r="F83" s="505">
        <v>2</v>
      </c>
      <c r="G83" s="505">
        <v>2</v>
      </c>
      <c r="H83" s="505">
        <v>2</v>
      </c>
      <c r="I83" s="505">
        <v>2</v>
      </c>
      <c r="J83" s="505">
        <v>2</v>
      </c>
      <c r="K83" s="505">
        <v>1</v>
      </c>
      <c r="L83" s="505">
        <v>2</v>
      </c>
      <c r="M83" s="505">
        <v>2</v>
      </c>
      <c r="N83" s="505">
        <v>2</v>
      </c>
      <c r="O83" s="505">
        <v>2</v>
      </c>
      <c r="P83" s="505">
        <v>2</v>
      </c>
      <c r="Q83" s="505">
        <v>2</v>
      </c>
      <c r="R83" s="505">
        <v>1</v>
      </c>
      <c r="S83" s="505">
        <v>2</v>
      </c>
      <c r="T83" s="505">
        <v>2</v>
      </c>
      <c r="U83" s="505">
        <v>2</v>
      </c>
      <c r="V83" s="505">
        <v>2</v>
      </c>
      <c r="W83" s="505">
        <v>2</v>
      </c>
      <c r="X83" s="505">
        <v>2</v>
      </c>
      <c r="Y83" s="505">
        <v>2</v>
      </c>
      <c r="Z83" s="505">
        <v>2</v>
      </c>
      <c r="AA83" s="505">
        <v>2</v>
      </c>
      <c r="AB83" s="505">
        <v>2</v>
      </c>
      <c r="AC83" s="505">
        <v>1</v>
      </c>
      <c r="AD83" s="505">
        <v>2</v>
      </c>
      <c r="AE83" s="505">
        <v>2</v>
      </c>
      <c r="AF83" s="505">
        <v>2</v>
      </c>
      <c r="AG83" s="505">
        <v>2</v>
      </c>
      <c r="AH83" s="505">
        <v>2</v>
      </c>
      <c r="AI83" s="505">
        <v>2</v>
      </c>
      <c r="AJ83" s="505">
        <v>2</v>
      </c>
      <c r="AK83" s="505">
        <v>2</v>
      </c>
      <c r="AL83" s="505">
        <v>2</v>
      </c>
      <c r="AM83" s="505">
        <v>2</v>
      </c>
      <c r="AN83" s="505">
        <v>2</v>
      </c>
      <c r="AO83" s="505">
        <v>2</v>
      </c>
      <c r="AP83" s="505">
        <v>2</v>
      </c>
      <c r="AQ83" s="505">
        <v>2</v>
      </c>
      <c r="AR83" s="505">
        <v>2</v>
      </c>
      <c r="AS83" s="505">
        <v>2</v>
      </c>
      <c r="AT83" s="505">
        <v>2</v>
      </c>
      <c r="AU83" s="505">
        <v>2</v>
      </c>
      <c r="AV83" s="505">
        <v>2</v>
      </c>
      <c r="AW83" s="505">
        <v>2</v>
      </c>
      <c r="AX83" s="505">
        <v>2</v>
      </c>
      <c r="AY83" s="505">
        <v>2</v>
      </c>
      <c r="AZ83" s="505">
        <v>2</v>
      </c>
      <c r="BA83" s="505">
        <v>2</v>
      </c>
      <c r="BB83" s="505">
        <v>2</v>
      </c>
      <c r="BC83" s="505">
        <v>2</v>
      </c>
      <c r="BD83" s="505">
        <v>2</v>
      </c>
      <c r="BE83" s="505">
        <v>2</v>
      </c>
      <c r="BF83" s="505">
        <v>2</v>
      </c>
      <c r="BG83" s="505">
        <v>2</v>
      </c>
      <c r="BH83" s="505">
        <v>2</v>
      </c>
    </row>
    <row r="84" spans="1:60" ht="57.6" x14ac:dyDescent="0.3">
      <c r="A84" s="426">
        <v>954</v>
      </c>
      <c r="B84" s="427" t="s">
        <v>155</v>
      </c>
      <c r="C84" s="427"/>
      <c r="D84" s="505" t="s">
        <v>17</v>
      </c>
      <c r="E84" s="505" t="s">
        <v>17</v>
      </c>
      <c r="F84" s="505" t="s">
        <v>17</v>
      </c>
      <c r="G84" s="505" t="s">
        <v>17</v>
      </c>
      <c r="H84" s="505" t="s">
        <v>17</v>
      </c>
      <c r="I84" s="505" t="s">
        <v>17</v>
      </c>
      <c r="J84" s="505" t="s">
        <v>17</v>
      </c>
      <c r="K84" s="505" t="s">
        <v>17</v>
      </c>
      <c r="L84" s="505" t="s">
        <v>17</v>
      </c>
      <c r="M84" s="505" t="s">
        <v>17</v>
      </c>
      <c r="N84" s="505" t="s">
        <v>17</v>
      </c>
      <c r="O84" s="505" t="s">
        <v>17</v>
      </c>
      <c r="P84" s="505" t="s">
        <v>17</v>
      </c>
      <c r="Q84" s="505" t="s">
        <v>17</v>
      </c>
      <c r="R84" s="505" t="s">
        <v>17</v>
      </c>
      <c r="S84" s="505" t="s">
        <v>17</v>
      </c>
      <c r="T84" s="505" t="s">
        <v>17</v>
      </c>
      <c r="U84" s="505" t="s">
        <v>17</v>
      </c>
      <c r="V84" s="505" t="s">
        <v>17</v>
      </c>
      <c r="W84" s="505" t="s">
        <v>17</v>
      </c>
      <c r="X84" s="505" t="s">
        <v>17</v>
      </c>
      <c r="Y84" s="505" t="s">
        <v>17</v>
      </c>
      <c r="Z84" s="505" t="s">
        <v>17</v>
      </c>
      <c r="AA84" s="505" t="s">
        <v>17</v>
      </c>
      <c r="AB84" s="505" t="s">
        <v>17</v>
      </c>
      <c r="AC84" s="505" t="s">
        <v>17</v>
      </c>
      <c r="AD84" s="505" t="s">
        <v>17</v>
      </c>
      <c r="AE84" s="505" t="s">
        <v>17</v>
      </c>
      <c r="AF84" s="505" t="s">
        <v>17</v>
      </c>
      <c r="AG84" s="505" t="s">
        <v>17</v>
      </c>
      <c r="AH84" s="505" t="s">
        <v>17</v>
      </c>
      <c r="AI84" s="505" t="s">
        <v>17</v>
      </c>
      <c r="AJ84" s="505" t="s">
        <v>17</v>
      </c>
      <c r="AK84" s="505" t="s">
        <v>17</v>
      </c>
      <c r="AL84" s="505" t="s">
        <v>17</v>
      </c>
      <c r="AM84" s="505" t="s">
        <v>17</v>
      </c>
      <c r="AN84" s="505" t="s">
        <v>17</v>
      </c>
      <c r="AO84" s="505" t="s">
        <v>17</v>
      </c>
      <c r="AP84" s="505" t="s">
        <v>17</v>
      </c>
      <c r="AQ84" s="505" t="s">
        <v>17</v>
      </c>
      <c r="AR84" s="505" t="s">
        <v>17</v>
      </c>
      <c r="AS84" s="505" t="s">
        <v>17</v>
      </c>
      <c r="AT84" s="505" t="s">
        <v>17</v>
      </c>
      <c r="AU84" s="505" t="s">
        <v>17</v>
      </c>
      <c r="AV84" s="505" t="s">
        <v>17</v>
      </c>
      <c r="AW84" s="505" t="s">
        <v>17</v>
      </c>
      <c r="AX84" s="505" t="s">
        <v>17</v>
      </c>
      <c r="AY84" s="505" t="s">
        <v>17</v>
      </c>
      <c r="AZ84" s="505" t="s">
        <v>17</v>
      </c>
      <c r="BA84" s="505" t="s">
        <v>17</v>
      </c>
      <c r="BB84" s="505" t="s">
        <v>17</v>
      </c>
      <c r="BC84" s="505" t="s">
        <v>17</v>
      </c>
      <c r="BD84" s="505" t="s">
        <v>17</v>
      </c>
      <c r="BE84" s="505" t="s">
        <v>17</v>
      </c>
      <c r="BF84" s="505" t="s">
        <v>17</v>
      </c>
      <c r="BG84" s="505" t="s">
        <v>17</v>
      </c>
      <c r="BH84" s="505" t="s">
        <v>17</v>
      </c>
    </row>
    <row r="85" spans="1:60" ht="28.8" x14ac:dyDescent="0.3">
      <c r="A85" s="426">
        <v>955</v>
      </c>
      <c r="B85" s="427" t="s">
        <v>316</v>
      </c>
      <c r="C85" s="427"/>
      <c r="D85" s="505">
        <v>0</v>
      </c>
      <c r="E85" s="505">
        <v>1</v>
      </c>
      <c r="F85" s="505">
        <v>0</v>
      </c>
      <c r="G85" s="505">
        <v>0</v>
      </c>
      <c r="H85" s="505">
        <v>0</v>
      </c>
      <c r="I85" s="505">
        <v>0</v>
      </c>
      <c r="J85" s="505">
        <v>0</v>
      </c>
      <c r="K85" s="505">
        <v>0</v>
      </c>
      <c r="L85" s="505">
        <v>0</v>
      </c>
      <c r="M85" s="505">
        <v>1</v>
      </c>
      <c r="N85" s="505">
        <v>0</v>
      </c>
      <c r="O85" s="505">
        <v>0</v>
      </c>
      <c r="P85" s="505">
        <v>0</v>
      </c>
      <c r="Q85" s="505">
        <v>0</v>
      </c>
      <c r="R85" s="505">
        <v>3</v>
      </c>
      <c r="S85" s="505">
        <v>0</v>
      </c>
      <c r="T85" s="505">
        <v>0</v>
      </c>
      <c r="U85" s="505">
        <v>0</v>
      </c>
      <c r="V85" s="505">
        <v>0</v>
      </c>
      <c r="W85" s="505">
        <v>0</v>
      </c>
      <c r="X85" s="505">
        <v>0</v>
      </c>
      <c r="Y85" s="505">
        <v>0</v>
      </c>
      <c r="Z85" s="505">
        <v>0</v>
      </c>
      <c r="AA85" s="505">
        <v>0</v>
      </c>
      <c r="AB85" s="505">
        <v>0</v>
      </c>
      <c r="AC85" s="505">
        <v>0</v>
      </c>
      <c r="AD85" s="505">
        <v>0</v>
      </c>
      <c r="AE85" s="505">
        <v>2</v>
      </c>
      <c r="AF85" s="505">
        <v>0</v>
      </c>
      <c r="AG85" s="505">
        <v>0</v>
      </c>
      <c r="AH85" s="505">
        <v>0</v>
      </c>
      <c r="AI85" s="505">
        <v>0</v>
      </c>
      <c r="AJ85" s="505">
        <v>2</v>
      </c>
      <c r="AK85" s="505">
        <v>0</v>
      </c>
      <c r="AL85" s="505">
        <v>0</v>
      </c>
      <c r="AM85" s="505">
        <v>0</v>
      </c>
      <c r="AN85" s="505">
        <v>1</v>
      </c>
      <c r="AO85" s="505">
        <v>0</v>
      </c>
      <c r="AP85" s="505">
        <v>1</v>
      </c>
      <c r="AQ85" s="505">
        <v>0</v>
      </c>
      <c r="AR85" s="505">
        <v>0</v>
      </c>
      <c r="AS85" s="505">
        <v>0</v>
      </c>
      <c r="AT85" s="505">
        <v>0</v>
      </c>
      <c r="AU85" s="505">
        <v>0</v>
      </c>
      <c r="AV85" s="505">
        <v>1</v>
      </c>
      <c r="AW85" s="505">
        <v>0</v>
      </c>
      <c r="AX85" s="505">
        <v>0</v>
      </c>
      <c r="AY85" s="505">
        <v>0</v>
      </c>
      <c r="AZ85" s="505">
        <v>0</v>
      </c>
      <c r="BA85" s="505">
        <v>0</v>
      </c>
      <c r="BB85" s="505">
        <v>0</v>
      </c>
      <c r="BC85" s="505">
        <v>1</v>
      </c>
      <c r="BD85" s="505">
        <v>0</v>
      </c>
      <c r="BE85" s="505">
        <v>0</v>
      </c>
      <c r="BF85" s="505">
        <v>0</v>
      </c>
      <c r="BG85" s="505">
        <v>0</v>
      </c>
      <c r="BH85" s="505">
        <v>0</v>
      </c>
    </row>
    <row r="86" spans="1:60" ht="57.6" x14ac:dyDescent="0.3">
      <c r="A86" s="426">
        <v>956</v>
      </c>
      <c r="B86" s="427" t="s">
        <v>156</v>
      </c>
      <c r="C86" s="427"/>
      <c r="D86" s="505" t="s">
        <v>17</v>
      </c>
      <c r="E86" s="505" t="s">
        <v>17</v>
      </c>
      <c r="F86" s="505" t="s">
        <v>17</v>
      </c>
      <c r="G86" s="505" t="s">
        <v>17</v>
      </c>
      <c r="H86" s="505" t="s">
        <v>17</v>
      </c>
      <c r="I86" s="505" t="s">
        <v>17</v>
      </c>
      <c r="J86" s="505" t="s">
        <v>17</v>
      </c>
      <c r="K86" s="505" t="s">
        <v>17</v>
      </c>
      <c r="L86" s="505" t="s">
        <v>17</v>
      </c>
      <c r="M86" s="505" t="s">
        <v>17</v>
      </c>
      <c r="N86" s="505" t="s">
        <v>17</v>
      </c>
      <c r="O86" s="505" t="s">
        <v>17</v>
      </c>
      <c r="P86" s="505" t="s">
        <v>17</v>
      </c>
      <c r="Q86" s="505" t="s">
        <v>17</v>
      </c>
      <c r="R86" s="505" t="s">
        <v>17</v>
      </c>
      <c r="S86" s="505" t="s">
        <v>17</v>
      </c>
      <c r="T86" s="505" t="s">
        <v>17</v>
      </c>
      <c r="U86" s="505" t="s">
        <v>17</v>
      </c>
      <c r="V86" s="505" t="s">
        <v>17</v>
      </c>
      <c r="W86" s="505" t="s">
        <v>17</v>
      </c>
      <c r="X86" s="505" t="s">
        <v>17</v>
      </c>
      <c r="Y86" s="505" t="s">
        <v>17</v>
      </c>
      <c r="Z86" s="505" t="s">
        <v>17</v>
      </c>
      <c r="AA86" s="505" t="s">
        <v>17</v>
      </c>
      <c r="AB86" s="505" t="s">
        <v>17</v>
      </c>
      <c r="AC86" s="505" t="s">
        <v>17</v>
      </c>
      <c r="AD86" s="505" t="s">
        <v>17</v>
      </c>
      <c r="AE86" s="505" t="s">
        <v>17</v>
      </c>
      <c r="AF86" s="505" t="s">
        <v>17</v>
      </c>
      <c r="AG86" s="505" t="s">
        <v>17</v>
      </c>
      <c r="AH86" s="505" t="s">
        <v>17</v>
      </c>
      <c r="AI86" s="505" t="s">
        <v>17</v>
      </c>
      <c r="AJ86" s="505" t="s">
        <v>17</v>
      </c>
      <c r="AK86" s="505" t="s">
        <v>17</v>
      </c>
      <c r="AL86" s="505" t="s">
        <v>17</v>
      </c>
      <c r="AM86" s="505" t="s">
        <v>17</v>
      </c>
      <c r="AN86" s="505" t="s">
        <v>17</v>
      </c>
      <c r="AO86" s="505" t="s">
        <v>17</v>
      </c>
      <c r="AP86" s="505" t="s">
        <v>17</v>
      </c>
      <c r="AQ86" s="505" t="s">
        <v>17</v>
      </c>
      <c r="AR86" s="505" t="s">
        <v>17</v>
      </c>
      <c r="AS86" s="505" t="s">
        <v>17</v>
      </c>
      <c r="AT86" s="505" t="s">
        <v>17</v>
      </c>
      <c r="AU86" s="505" t="s">
        <v>17</v>
      </c>
      <c r="AV86" s="505" t="s">
        <v>17</v>
      </c>
      <c r="AW86" s="505" t="s">
        <v>17</v>
      </c>
      <c r="AX86" s="505" t="s">
        <v>17</v>
      </c>
      <c r="AY86" s="505" t="s">
        <v>17</v>
      </c>
      <c r="AZ86" s="505" t="s">
        <v>17</v>
      </c>
      <c r="BA86" s="505" t="s">
        <v>17</v>
      </c>
      <c r="BB86" s="505" t="s">
        <v>17</v>
      </c>
      <c r="BC86" s="505" t="s">
        <v>17</v>
      </c>
      <c r="BD86" s="505" t="s">
        <v>17</v>
      </c>
      <c r="BE86" s="505" t="s">
        <v>17</v>
      </c>
      <c r="BF86" s="505" t="s">
        <v>17</v>
      </c>
      <c r="BG86" s="505" t="s">
        <v>17</v>
      </c>
      <c r="BH86" s="505" t="s">
        <v>17</v>
      </c>
    </row>
    <row r="87" spans="1:60" ht="28.8" x14ac:dyDescent="0.3">
      <c r="A87" s="426">
        <v>957</v>
      </c>
      <c r="B87" s="427" t="s">
        <v>317</v>
      </c>
      <c r="C87" s="427"/>
      <c r="D87" s="505">
        <v>0</v>
      </c>
      <c r="E87" s="505">
        <v>0</v>
      </c>
      <c r="F87" s="505">
        <v>0</v>
      </c>
      <c r="G87" s="505">
        <v>0</v>
      </c>
      <c r="H87" s="505">
        <v>0</v>
      </c>
      <c r="I87" s="505">
        <v>0</v>
      </c>
      <c r="J87" s="505">
        <v>2</v>
      </c>
      <c r="K87" s="505">
        <v>0</v>
      </c>
      <c r="L87" s="505">
        <v>0</v>
      </c>
      <c r="M87" s="505">
        <v>0</v>
      </c>
      <c r="N87" s="505">
        <v>0</v>
      </c>
      <c r="O87" s="505">
        <v>0</v>
      </c>
      <c r="P87" s="505">
        <v>0</v>
      </c>
      <c r="Q87" s="505">
        <v>0</v>
      </c>
      <c r="R87" s="505">
        <v>0</v>
      </c>
      <c r="S87" s="505">
        <v>0</v>
      </c>
      <c r="T87" s="505">
        <v>0</v>
      </c>
      <c r="U87" s="505">
        <v>5</v>
      </c>
      <c r="V87" s="505">
        <v>0</v>
      </c>
      <c r="W87" s="505">
        <v>0</v>
      </c>
      <c r="X87" s="505">
        <v>0</v>
      </c>
      <c r="Y87" s="505">
        <v>0</v>
      </c>
      <c r="Z87" s="505">
        <v>0</v>
      </c>
      <c r="AA87" s="505">
        <v>0</v>
      </c>
      <c r="AB87" s="505">
        <v>0</v>
      </c>
      <c r="AC87" s="505">
        <v>0</v>
      </c>
      <c r="AD87" s="505">
        <v>0</v>
      </c>
      <c r="AE87" s="505">
        <v>0</v>
      </c>
      <c r="AF87" s="505">
        <v>0</v>
      </c>
      <c r="AG87" s="505">
        <v>0</v>
      </c>
      <c r="AH87" s="505">
        <v>0</v>
      </c>
      <c r="AI87" s="505">
        <v>0</v>
      </c>
      <c r="AJ87" s="505">
        <v>3</v>
      </c>
      <c r="AK87" s="505">
        <v>0</v>
      </c>
      <c r="AL87" s="505">
        <v>0</v>
      </c>
      <c r="AM87" s="505">
        <v>4</v>
      </c>
      <c r="AN87" s="505">
        <v>0</v>
      </c>
      <c r="AO87" s="505">
        <v>0</v>
      </c>
      <c r="AP87" s="505">
        <v>0</v>
      </c>
      <c r="AQ87" s="505">
        <v>0</v>
      </c>
      <c r="AR87" s="505">
        <v>1</v>
      </c>
      <c r="AS87" s="505">
        <v>0</v>
      </c>
      <c r="AT87" s="505">
        <v>0</v>
      </c>
      <c r="AU87" s="505">
        <v>0</v>
      </c>
      <c r="AV87" s="505">
        <v>0</v>
      </c>
      <c r="AW87" s="505">
        <v>0</v>
      </c>
      <c r="AX87" s="505">
        <v>1</v>
      </c>
      <c r="AY87" s="505">
        <v>3</v>
      </c>
      <c r="AZ87" s="505">
        <v>0</v>
      </c>
      <c r="BA87" s="505">
        <v>0</v>
      </c>
      <c r="BB87" s="505">
        <v>0</v>
      </c>
      <c r="BC87" s="505">
        <v>0</v>
      </c>
      <c r="BD87" s="505">
        <v>0</v>
      </c>
      <c r="BE87" s="505">
        <v>0</v>
      </c>
      <c r="BF87" s="505">
        <v>2</v>
      </c>
      <c r="BG87" s="505">
        <v>0</v>
      </c>
      <c r="BH87" s="505">
        <v>0</v>
      </c>
    </row>
    <row r="88" spans="1:60" ht="72" x14ac:dyDescent="0.3">
      <c r="A88" s="426">
        <v>958</v>
      </c>
      <c r="B88" s="427" t="s">
        <v>318</v>
      </c>
      <c r="C88" s="427"/>
      <c r="D88" s="505" t="s">
        <v>17</v>
      </c>
      <c r="E88" s="505" t="s">
        <v>17</v>
      </c>
      <c r="F88" s="505" t="s">
        <v>17</v>
      </c>
      <c r="G88" s="505" t="s">
        <v>17</v>
      </c>
      <c r="H88" s="505" t="s">
        <v>17</v>
      </c>
      <c r="I88" s="505" t="s">
        <v>17</v>
      </c>
      <c r="J88" s="505" t="s">
        <v>17</v>
      </c>
      <c r="K88" s="505" t="s">
        <v>17</v>
      </c>
      <c r="L88" s="505" t="s">
        <v>17</v>
      </c>
      <c r="M88" s="505" t="s">
        <v>17</v>
      </c>
      <c r="N88" s="505" t="s">
        <v>17</v>
      </c>
      <c r="O88" s="505" t="s">
        <v>17</v>
      </c>
      <c r="P88" s="505" t="s">
        <v>17</v>
      </c>
      <c r="Q88" s="505" t="s">
        <v>17</v>
      </c>
      <c r="R88" s="505" t="s">
        <v>17</v>
      </c>
      <c r="S88" s="505" t="s">
        <v>17</v>
      </c>
      <c r="T88" s="505" t="s">
        <v>17</v>
      </c>
      <c r="U88" s="505" t="s">
        <v>17</v>
      </c>
      <c r="V88" s="505" t="s">
        <v>17</v>
      </c>
      <c r="W88" s="505" t="s">
        <v>17</v>
      </c>
      <c r="X88" s="505" t="s">
        <v>17</v>
      </c>
      <c r="Y88" s="505" t="s">
        <v>17</v>
      </c>
      <c r="Z88" s="505" t="s">
        <v>17</v>
      </c>
      <c r="AA88" s="505" t="s">
        <v>17</v>
      </c>
      <c r="AB88" s="505" t="s">
        <v>17</v>
      </c>
      <c r="AC88" s="505" t="s">
        <v>17</v>
      </c>
      <c r="AD88" s="505" t="s">
        <v>17</v>
      </c>
      <c r="AE88" s="505" t="s">
        <v>17</v>
      </c>
      <c r="AF88" s="505" t="s">
        <v>17</v>
      </c>
      <c r="AG88" s="505" t="s">
        <v>17</v>
      </c>
      <c r="AH88" s="505" t="s">
        <v>17</v>
      </c>
      <c r="AI88" s="505" t="s">
        <v>17</v>
      </c>
      <c r="AJ88" s="505" t="s">
        <v>17</v>
      </c>
      <c r="AK88" s="505" t="s">
        <v>17</v>
      </c>
      <c r="AL88" s="505" t="s">
        <v>17</v>
      </c>
      <c r="AM88" s="505" t="s">
        <v>17</v>
      </c>
      <c r="AN88" s="505" t="s">
        <v>17</v>
      </c>
      <c r="AO88" s="505" t="s">
        <v>17</v>
      </c>
      <c r="AP88" s="505" t="s">
        <v>17</v>
      </c>
      <c r="AQ88" s="505" t="s">
        <v>17</v>
      </c>
      <c r="AR88" s="505" t="s">
        <v>17</v>
      </c>
      <c r="AS88" s="505" t="s">
        <v>17</v>
      </c>
      <c r="AT88" s="505" t="s">
        <v>17</v>
      </c>
      <c r="AU88" s="505" t="s">
        <v>17</v>
      </c>
      <c r="AV88" s="505" t="s">
        <v>17</v>
      </c>
      <c r="AW88" s="505" t="s">
        <v>17</v>
      </c>
      <c r="AX88" s="505" t="s">
        <v>17</v>
      </c>
      <c r="AY88" s="505" t="s">
        <v>17</v>
      </c>
      <c r="AZ88" s="505" t="s">
        <v>17</v>
      </c>
      <c r="BA88" s="505" t="s">
        <v>17</v>
      </c>
      <c r="BB88" s="505" t="s">
        <v>17</v>
      </c>
      <c r="BC88" s="505" t="s">
        <v>17</v>
      </c>
      <c r="BD88" s="505" t="s">
        <v>17</v>
      </c>
      <c r="BE88" s="505" t="s">
        <v>17</v>
      </c>
      <c r="BF88" s="505" t="s">
        <v>17</v>
      </c>
      <c r="BG88" s="505" t="s">
        <v>17</v>
      </c>
      <c r="BH88" s="505" t="s">
        <v>17</v>
      </c>
    </row>
    <row r="89" spans="1:60" x14ac:dyDescent="0.3">
      <c r="A89" s="426">
        <v>960</v>
      </c>
      <c r="B89" s="427" t="s">
        <v>320</v>
      </c>
      <c r="C89" s="427"/>
      <c r="D89" s="505" t="s">
        <v>1276</v>
      </c>
      <c r="E89" s="505" t="s">
        <v>756</v>
      </c>
      <c r="F89" s="505" t="s">
        <v>757</v>
      </c>
      <c r="G89" s="505" t="s">
        <v>758</v>
      </c>
      <c r="H89" s="505" t="s">
        <v>1277</v>
      </c>
      <c r="I89" s="505" t="s">
        <v>759</v>
      </c>
      <c r="J89" s="505" t="s">
        <v>760</v>
      </c>
      <c r="K89" s="505" t="s">
        <v>1278</v>
      </c>
      <c r="L89" s="505" t="s">
        <v>762</v>
      </c>
      <c r="M89" s="505" t="s">
        <v>763</v>
      </c>
      <c r="N89" s="505" t="s">
        <v>764</v>
      </c>
      <c r="O89" s="505" t="s">
        <v>781</v>
      </c>
      <c r="P89" s="505" t="s">
        <v>766</v>
      </c>
      <c r="Q89" s="505" t="s">
        <v>1279</v>
      </c>
      <c r="R89" s="505" t="s">
        <v>1280</v>
      </c>
      <c r="S89" s="505" t="s">
        <v>1281</v>
      </c>
      <c r="T89" s="505" t="s">
        <v>770</v>
      </c>
      <c r="U89" s="505" t="s">
        <v>1282</v>
      </c>
      <c r="V89" s="505" t="s">
        <v>1283</v>
      </c>
      <c r="W89" s="505" t="s">
        <v>1284</v>
      </c>
      <c r="X89" s="505" t="s">
        <v>774</v>
      </c>
      <c r="Y89" s="505" t="s">
        <v>775</v>
      </c>
      <c r="Z89" s="505" t="s">
        <v>754</v>
      </c>
      <c r="AA89" s="505" t="s">
        <v>777</v>
      </c>
      <c r="AB89" s="505" t="s">
        <v>1285</v>
      </c>
      <c r="AC89" s="505" t="s">
        <v>772</v>
      </c>
      <c r="AD89" s="505" t="s">
        <v>779</v>
      </c>
      <c r="AE89" s="505" t="s">
        <v>780</v>
      </c>
      <c r="AF89" s="505" t="s">
        <v>781</v>
      </c>
      <c r="AG89" s="505" t="s">
        <v>782</v>
      </c>
      <c r="AH89" s="505" t="s">
        <v>783</v>
      </c>
      <c r="AI89" s="505" t="s">
        <v>784</v>
      </c>
      <c r="AJ89" s="505" t="s">
        <v>1286</v>
      </c>
      <c r="AK89" s="505" t="s">
        <v>785</v>
      </c>
      <c r="AL89" s="505" t="s">
        <v>786</v>
      </c>
      <c r="AM89" s="505" t="s">
        <v>1287</v>
      </c>
      <c r="AN89" s="505" t="s">
        <v>787</v>
      </c>
      <c r="AO89" s="505" t="s">
        <v>788</v>
      </c>
      <c r="AP89" s="505" t="s">
        <v>767</v>
      </c>
      <c r="AQ89" s="505" t="s">
        <v>789</v>
      </c>
      <c r="AR89" s="505" t="s">
        <v>1288</v>
      </c>
      <c r="AS89" s="505" t="s">
        <v>1289</v>
      </c>
      <c r="AT89" s="505" t="s">
        <v>1290</v>
      </c>
      <c r="AU89" s="505" t="s">
        <v>791</v>
      </c>
      <c r="AV89" s="505" t="s">
        <v>792</v>
      </c>
      <c r="AW89" s="505" t="s">
        <v>793</v>
      </c>
      <c r="AX89" s="505" t="s">
        <v>1248</v>
      </c>
      <c r="AY89" s="505" t="s">
        <v>794</v>
      </c>
      <c r="AZ89" s="505" t="s">
        <v>795</v>
      </c>
      <c r="BA89" s="505" t="s">
        <v>796</v>
      </c>
      <c r="BB89" s="505" t="s">
        <v>797</v>
      </c>
      <c r="BC89" s="505" t="s">
        <v>798</v>
      </c>
      <c r="BD89" s="505" t="s">
        <v>1056</v>
      </c>
      <c r="BE89" s="505" t="s">
        <v>799</v>
      </c>
      <c r="BF89" s="505" t="s">
        <v>1291</v>
      </c>
      <c r="BG89" s="505" t="s">
        <v>800</v>
      </c>
      <c r="BH89" s="505" t="s">
        <v>1292</v>
      </c>
    </row>
    <row r="90" spans="1:60" x14ac:dyDescent="0.3">
      <c r="A90" s="426">
        <v>962</v>
      </c>
      <c r="B90" s="427" t="s">
        <v>321</v>
      </c>
      <c r="C90" s="427"/>
      <c r="D90" s="505" t="s">
        <v>323</v>
      </c>
      <c r="E90" s="505" t="s">
        <v>803</v>
      </c>
      <c r="F90" s="505" t="s">
        <v>323</v>
      </c>
      <c r="G90" s="505" t="s">
        <v>323</v>
      </c>
      <c r="H90" s="505" t="s">
        <v>323</v>
      </c>
      <c r="I90" s="505" t="s">
        <v>323</v>
      </c>
      <c r="J90" s="505" t="s">
        <v>370</v>
      </c>
      <c r="K90" s="505" t="s">
        <v>803</v>
      </c>
      <c r="L90" s="505" t="s">
        <v>323</v>
      </c>
      <c r="M90" s="505" t="s">
        <v>323</v>
      </c>
      <c r="N90" s="505" t="s">
        <v>370</v>
      </c>
      <c r="O90" s="505" t="s">
        <v>1094</v>
      </c>
      <c r="P90" s="505" t="s">
        <v>370</v>
      </c>
      <c r="Q90" s="505" t="s">
        <v>525</v>
      </c>
      <c r="R90" s="505" t="s">
        <v>802</v>
      </c>
      <c r="S90" s="505" t="s">
        <v>370</v>
      </c>
      <c r="T90" s="505" t="s">
        <v>323</v>
      </c>
      <c r="U90" s="505" t="s">
        <v>1293</v>
      </c>
      <c r="V90" s="505" t="s">
        <v>323</v>
      </c>
      <c r="W90" s="505" t="s">
        <v>370</v>
      </c>
      <c r="X90" s="505" t="s">
        <v>803</v>
      </c>
      <c r="Y90" s="505" t="s">
        <v>807</v>
      </c>
      <c r="Z90" s="505" t="s">
        <v>323</v>
      </c>
      <c r="AA90" s="505" t="s">
        <v>322</v>
      </c>
      <c r="AB90" s="505" t="s">
        <v>324</v>
      </c>
      <c r="AC90" s="505" t="s">
        <v>323</v>
      </c>
      <c r="AD90" s="505" t="s">
        <v>323</v>
      </c>
      <c r="AE90" s="505" t="s">
        <v>323</v>
      </c>
      <c r="AF90" s="505" t="s">
        <v>323</v>
      </c>
      <c r="AG90" s="505" t="s">
        <v>323</v>
      </c>
      <c r="AH90" s="505" t="s">
        <v>323</v>
      </c>
      <c r="AI90" s="505" t="s">
        <v>323</v>
      </c>
      <c r="AJ90" s="505" t="s">
        <v>370</v>
      </c>
      <c r="AK90" s="505" t="s">
        <v>323</v>
      </c>
      <c r="AL90" s="505" t="s">
        <v>323</v>
      </c>
      <c r="AM90" s="505" t="s">
        <v>804</v>
      </c>
      <c r="AN90" s="505" t="s">
        <v>803</v>
      </c>
      <c r="AO90" s="505" t="s">
        <v>802</v>
      </c>
      <c r="AP90" s="505" t="s">
        <v>525</v>
      </c>
      <c r="AQ90" s="505" t="s">
        <v>323</v>
      </c>
      <c r="AR90" s="505" t="s">
        <v>323</v>
      </c>
      <c r="AS90" s="505" t="s">
        <v>1294</v>
      </c>
      <c r="AT90" s="505" t="s">
        <v>323</v>
      </c>
      <c r="AU90" s="505" t="s">
        <v>803</v>
      </c>
      <c r="AV90" s="505" t="s">
        <v>323</v>
      </c>
      <c r="AW90" s="505" t="s">
        <v>323</v>
      </c>
      <c r="AX90" s="505" t="s">
        <v>1261</v>
      </c>
      <c r="AY90" s="505" t="s">
        <v>803</v>
      </c>
      <c r="AZ90" s="505" t="s">
        <v>525</v>
      </c>
      <c r="BA90" s="505" t="s">
        <v>803</v>
      </c>
      <c r="BB90" s="505" t="s">
        <v>1295</v>
      </c>
      <c r="BC90" s="505" t="s">
        <v>323</v>
      </c>
      <c r="BD90" s="505" t="s">
        <v>1296</v>
      </c>
      <c r="BE90" s="505" t="s">
        <v>323</v>
      </c>
      <c r="BF90" s="505" t="s">
        <v>370</v>
      </c>
      <c r="BG90" s="505" t="s">
        <v>525</v>
      </c>
      <c r="BH90" s="505" t="s">
        <v>525</v>
      </c>
    </row>
    <row r="91" spans="1:60" x14ac:dyDescent="0.3">
      <c r="A91" s="426">
        <v>964</v>
      </c>
      <c r="B91" s="427" t="s">
        <v>325</v>
      </c>
      <c r="C91" s="427"/>
      <c r="D91" s="505" t="s">
        <v>1297</v>
      </c>
      <c r="E91" s="505" t="s">
        <v>1298</v>
      </c>
      <c r="F91" s="505" t="s">
        <v>1299</v>
      </c>
      <c r="G91" s="505" t="s">
        <v>1300</v>
      </c>
      <c r="H91" s="505" t="s">
        <v>1301</v>
      </c>
      <c r="I91" s="505" t="s">
        <v>1213</v>
      </c>
      <c r="J91" s="505" t="s">
        <v>1302</v>
      </c>
      <c r="K91" s="505" t="s">
        <v>1218</v>
      </c>
      <c r="L91" s="505" t="s">
        <v>1303</v>
      </c>
      <c r="M91" s="505" t="s">
        <v>1304</v>
      </c>
      <c r="N91" s="505" t="s">
        <v>1208</v>
      </c>
      <c r="O91" s="505" t="s">
        <v>1305</v>
      </c>
      <c r="P91" s="505" t="s">
        <v>1306</v>
      </c>
      <c r="Q91" s="505" t="s">
        <v>1212</v>
      </c>
      <c r="R91" s="505" t="s">
        <v>1307</v>
      </c>
      <c r="S91" s="505" t="s">
        <v>1308</v>
      </c>
      <c r="T91" s="505" t="s">
        <v>1309</v>
      </c>
      <c r="U91" s="505" t="s">
        <v>1217</v>
      </c>
      <c r="V91" s="505" t="s">
        <v>1217</v>
      </c>
      <c r="W91" s="505" t="s">
        <v>1310</v>
      </c>
      <c r="X91" s="505" t="s">
        <v>1311</v>
      </c>
      <c r="Y91" s="505" t="s">
        <v>1312</v>
      </c>
      <c r="Z91" s="505" t="s">
        <v>1299</v>
      </c>
      <c r="AA91" s="505" t="s">
        <v>1310</v>
      </c>
      <c r="AB91" s="505" t="s">
        <v>1307</v>
      </c>
      <c r="AC91" s="505" t="s">
        <v>1313</v>
      </c>
      <c r="AD91" s="505" t="s">
        <v>1303</v>
      </c>
      <c r="AE91" s="505" t="s">
        <v>1304</v>
      </c>
      <c r="AF91" s="505" t="s">
        <v>1214</v>
      </c>
      <c r="AG91" s="505" t="s">
        <v>1314</v>
      </c>
      <c r="AH91" s="505" t="s">
        <v>1315</v>
      </c>
      <c r="AI91" s="505" t="s">
        <v>1304</v>
      </c>
      <c r="AJ91" s="505" t="s">
        <v>1217</v>
      </c>
      <c r="AK91" s="505" t="s">
        <v>1209</v>
      </c>
      <c r="AL91" s="505" t="s">
        <v>1316</v>
      </c>
      <c r="AM91" s="505" t="s">
        <v>1317</v>
      </c>
      <c r="AN91" s="505" t="s">
        <v>1318</v>
      </c>
      <c r="AO91" s="505" t="s">
        <v>1209</v>
      </c>
      <c r="AP91" s="505" t="s">
        <v>1210</v>
      </c>
      <c r="AQ91" s="505" t="s">
        <v>1211</v>
      </c>
      <c r="AR91" s="505" t="s">
        <v>1215</v>
      </c>
      <c r="AS91" s="505" t="s">
        <v>1304</v>
      </c>
      <c r="AT91" s="505" t="s">
        <v>1319</v>
      </c>
      <c r="AU91" s="505" t="s">
        <v>1217</v>
      </c>
      <c r="AV91" s="505" t="s">
        <v>1320</v>
      </c>
      <c r="AW91" s="505" t="s">
        <v>1212</v>
      </c>
      <c r="AX91" s="505" t="s">
        <v>1303</v>
      </c>
      <c r="AY91" s="505" t="s">
        <v>1216</v>
      </c>
      <c r="AZ91" s="505" t="s">
        <v>1321</v>
      </c>
      <c r="BA91" s="505" t="s">
        <v>1304</v>
      </c>
      <c r="BB91" s="505" t="s">
        <v>1322</v>
      </c>
      <c r="BC91" s="505" t="s">
        <v>1323</v>
      </c>
      <c r="BD91" s="505" t="s">
        <v>1324</v>
      </c>
      <c r="BE91" s="505" t="s">
        <v>1266</v>
      </c>
      <c r="BF91" s="505" t="s">
        <v>1307</v>
      </c>
      <c r="BG91" s="505" t="s">
        <v>1325</v>
      </c>
      <c r="BH91" s="505" t="s">
        <v>1219</v>
      </c>
    </row>
    <row r="92" spans="1:60" ht="28.8" x14ac:dyDescent="0.3">
      <c r="A92" s="426">
        <v>966</v>
      </c>
      <c r="B92" s="427" t="s">
        <v>327</v>
      </c>
      <c r="C92" s="427"/>
      <c r="D92" s="505" t="s">
        <v>808</v>
      </c>
      <c r="E92" s="505" t="s">
        <v>1326</v>
      </c>
      <c r="F92" s="505" t="s">
        <v>810</v>
      </c>
      <c r="G92" s="505" t="s">
        <v>1327</v>
      </c>
      <c r="H92" s="505" t="s">
        <v>1328</v>
      </c>
      <c r="I92" s="505" t="s">
        <v>812</v>
      </c>
      <c r="J92" s="505" t="s">
        <v>1329</v>
      </c>
      <c r="K92" s="505" t="s">
        <v>1330</v>
      </c>
      <c r="L92" s="505" t="s">
        <v>815</v>
      </c>
      <c r="M92" s="505" t="s">
        <v>1331</v>
      </c>
      <c r="N92" s="505" t="s">
        <v>1332</v>
      </c>
      <c r="O92" s="505" t="s">
        <v>1333</v>
      </c>
      <c r="P92" s="505" t="s">
        <v>819</v>
      </c>
      <c r="Q92" s="505" t="s">
        <v>820</v>
      </c>
      <c r="R92" s="505" t="s">
        <v>1071</v>
      </c>
      <c r="S92" s="505" t="s">
        <v>1334</v>
      </c>
      <c r="T92" s="505" t="s">
        <v>822</v>
      </c>
      <c r="U92" s="505" t="s">
        <v>823</v>
      </c>
      <c r="V92" s="505" t="s">
        <v>1072</v>
      </c>
      <c r="W92" s="505" t="s">
        <v>1335</v>
      </c>
      <c r="X92" s="505" t="s">
        <v>826</v>
      </c>
      <c r="Y92" s="505" t="s">
        <v>1336</v>
      </c>
      <c r="Z92" s="505" t="s">
        <v>828</v>
      </c>
      <c r="AA92" s="505" t="s">
        <v>1337</v>
      </c>
      <c r="AB92" s="505" t="s">
        <v>1338</v>
      </c>
      <c r="AC92" s="505" t="s">
        <v>1072</v>
      </c>
      <c r="AD92" s="505" t="s">
        <v>831</v>
      </c>
      <c r="AE92" s="505" t="s">
        <v>1339</v>
      </c>
      <c r="AF92" s="505" t="s">
        <v>1340</v>
      </c>
      <c r="AG92" s="505" t="s">
        <v>834</v>
      </c>
      <c r="AH92" s="505" t="s">
        <v>1341</v>
      </c>
      <c r="AI92" s="505" t="s">
        <v>1342</v>
      </c>
      <c r="AJ92" s="505" t="s">
        <v>837</v>
      </c>
      <c r="AK92" s="505" t="s">
        <v>838</v>
      </c>
      <c r="AL92" s="505" t="s">
        <v>839</v>
      </c>
      <c r="AM92" s="505" t="s">
        <v>1343</v>
      </c>
      <c r="AN92" s="505" t="s">
        <v>840</v>
      </c>
      <c r="AO92" s="505" t="s">
        <v>841</v>
      </c>
      <c r="AP92" s="505" t="s">
        <v>842</v>
      </c>
      <c r="AQ92" s="505" t="s">
        <v>1344</v>
      </c>
      <c r="AR92" s="505" t="s">
        <v>844</v>
      </c>
      <c r="AS92" s="505" t="s">
        <v>845</v>
      </c>
      <c r="AT92" s="505" t="s">
        <v>1345</v>
      </c>
      <c r="AU92" s="505" t="s">
        <v>847</v>
      </c>
      <c r="AV92" s="505" t="s">
        <v>848</v>
      </c>
      <c r="AW92" s="505" t="s">
        <v>849</v>
      </c>
      <c r="AX92" s="505" t="s">
        <v>1077</v>
      </c>
      <c r="AY92" s="505" t="s">
        <v>1346</v>
      </c>
      <c r="AZ92" s="505" t="s">
        <v>851</v>
      </c>
      <c r="BA92" s="505" t="s">
        <v>852</v>
      </c>
      <c r="BB92" s="505" t="s">
        <v>853</v>
      </c>
      <c r="BC92" s="505" t="s">
        <v>1347</v>
      </c>
      <c r="BD92" s="505" t="s">
        <v>855</v>
      </c>
      <c r="BE92" s="505" t="s">
        <v>856</v>
      </c>
      <c r="BF92" s="505" t="s">
        <v>857</v>
      </c>
      <c r="BG92" s="505" t="s">
        <v>858</v>
      </c>
      <c r="BH92" s="505" t="s">
        <v>1080</v>
      </c>
    </row>
    <row r="93" spans="1:60" x14ac:dyDescent="0.3">
      <c r="A93" s="426">
        <v>968</v>
      </c>
      <c r="B93" s="427" t="s">
        <v>328</v>
      </c>
      <c r="C93" s="427"/>
      <c r="D93" s="505" t="s">
        <v>1348</v>
      </c>
      <c r="E93" s="505" t="s">
        <v>860</v>
      </c>
      <c r="F93" s="505" t="s">
        <v>861</v>
      </c>
      <c r="G93" s="505" t="s">
        <v>862</v>
      </c>
      <c r="H93" s="505" t="s">
        <v>863</v>
      </c>
      <c r="I93" s="505" t="s">
        <v>864</v>
      </c>
      <c r="J93" s="505" t="s">
        <v>865</v>
      </c>
      <c r="K93" s="505" t="s">
        <v>1349</v>
      </c>
      <c r="L93" s="505" t="s">
        <v>867</v>
      </c>
      <c r="M93" s="505" t="s">
        <v>1350</v>
      </c>
      <c r="N93" s="505" t="s">
        <v>868</v>
      </c>
      <c r="O93" s="505" t="s">
        <v>1351</v>
      </c>
      <c r="P93" s="505" t="s">
        <v>870</v>
      </c>
      <c r="Q93" s="505" t="s">
        <v>1352</v>
      </c>
      <c r="R93" s="505" t="s">
        <v>1353</v>
      </c>
      <c r="S93" s="505" t="s">
        <v>1354</v>
      </c>
      <c r="T93" s="505" t="s">
        <v>873</v>
      </c>
      <c r="U93" s="505" t="s">
        <v>1355</v>
      </c>
      <c r="V93" s="505" t="s">
        <v>1356</v>
      </c>
      <c r="W93" s="505" t="s">
        <v>1357</v>
      </c>
      <c r="X93" s="505" t="s">
        <v>877</v>
      </c>
      <c r="Y93" s="505" t="s">
        <v>1358</v>
      </c>
      <c r="Z93" s="505" t="s">
        <v>1359</v>
      </c>
      <c r="AA93" s="505" t="s">
        <v>915</v>
      </c>
      <c r="AB93" s="505" t="s">
        <v>1360</v>
      </c>
      <c r="AC93" s="505" t="s">
        <v>875</v>
      </c>
      <c r="AD93" s="505" t="s">
        <v>882</v>
      </c>
      <c r="AE93" s="505" t="s">
        <v>883</v>
      </c>
      <c r="AF93" s="505" t="s">
        <v>884</v>
      </c>
      <c r="AG93" s="505" t="s">
        <v>1361</v>
      </c>
      <c r="AH93" s="505" t="s">
        <v>886</v>
      </c>
      <c r="AI93" s="505" t="s">
        <v>887</v>
      </c>
      <c r="AJ93" s="505" t="s">
        <v>1362</v>
      </c>
      <c r="AK93" s="505" t="s">
        <v>889</v>
      </c>
      <c r="AL93" s="505" t="s">
        <v>890</v>
      </c>
      <c r="AM93" s="505" t="s">
        <v>1363</v>
      </c>
      <c r="AN93" s="505" t="s">
        <v>891</v>
      </c>
      <c r="AO93" s="505" t="s">
        <v>1364</v>
      </c>
      <c r="AP93" s="505" t="s">
        <v>1365</v>
      </c>
      <c r="AQ93" s="505" t="s">
        <v>893</v>
      </c>
      <c r="AR93" s="505" t="s">
        <v>1366</v>
      </c>
      <c r="AS93" s="505" t="s">
        <v>1367</v>
      </c>
      <c r="AT93" s="505" t="s">
        <v>1368</v>
      </c>
      <c r="AU93" s="505" t="s">
        <v>895</v>
      </c>
      <c r="AV93" s="505" t="s">
        <v>896</v>
      </c>
      <c r="AW93" s="505" t="s">
        <v>897</v>
      </c>
      <c r="AX93" s="505" t="s">
        <v>1369</v>
      </c>
      <c r="AY93" s="505" t="s">
        <v>898</v>
      </c>
      <c r="AZ93" s="505" t="s">
        <v>899</v>
      </c>
      <c r="BA93" s="505" t="s">
        <v>900</v>
      </c>
      <c r="BB93" s="505" t="s">
        <v>1370</v>
      </c>
      <c r="BC93" s="505" t="s">
        <v>1371</v>
      </c>
      <c r="BD93" s="505" t="s">
        <v>903</v>
      </c>
      <c r="BE93" s="505" t="s">
        <v>904</v>
      </c>
      <c r="BF93" s="505" t="s">
        <v>1372</v>
      </c>
      <c r="BG93" s="505" t="s">
        <v>905</v>
      </c>
      <c r="BH93" s="505" t="s">
        <v>1373</v>
      </c>
    </row>
    <row r="94" spans="1:60" x14ac:dyDescent="0.3">
      <c r="A94" s="426">
        <v>995</v>
      </c>
      <c r="B94" s="427" t="s">
        <v>96</v>
      </c>
      <c r="C94" s="427"/>
      <c r="D94" s="505">
        <v>0</v>
      </c>
      <c r="E94" s="505">
        <v>0</v>
      </c>
      <c r="F94" s="505">
        <v>0</v>
      </c>
      <c r="G94" s="505">
        <v>0</v>
      </c>
      <c r="H94" s="505">
        <v>0</v>
      </c>
      <c r="I94" s="505">
        <v>0</v>
      </c>
      <c r="J94" s="505">
        <v>0</v>
      </c>
      <c r="K94" s="505">
        <v>0</v>
      </c>
      <c r="L94" s="505">
        <v>0</v>
      </c>
      <c r="M94" s="505">
        <v>0</v>
      </c>
      <c r="N94" s="505">
        <v>0</v>
      </c>
      <c r="O94" s="505">
        <v>0</v>
      </c>
      <c r="P94" s="505">
        <v>0</v>
      </c>
      <c r="Q94" s="505">
        <v>0</v>
      </c>
      <c r="R94" s="505">
        <v>0</v>
      </c>
      <c r="S94" s="505">
        <v>0</v>
      </c>
      <c r="T94" s="505">
        <v>0</v>
      </c>
      <c r="U94" s="505">
        <v>0</v>
      </c>
      <c r="V94" s="505">
        <v>0</v>
      </c>
      <c r="W94" s="505">
        <v>0</v>
      </c>
      <c r="X94" s="505">
        <v>0</v>
      </c>
      <c r="Y94" s="505">
        <v>0</v>
      </c>
      <c r="Z94" s="505">
        <v>0</v>
      </c>
      <c r="AA94" s="505">
        <v>0</v>
      </c>
      <c r="AB94" s="505">
        <v>0</v>
      </c>
      <c r="AC94" s="505"/>
      <c r="AD94" s="505">
        <v>0</v>
      </c>
      <c r="AE94" s="505">
        <v>0</v>
      </c>
      <c r="AF94" s="505">
        <v>0</v>
      </c>
      <c r="AG94" s="505">
        <v>0</v>
      </c>
      <c r="AH94" s="505">
        <v>0</v>
      </c>
      <c r="AI94" s="505">
        <v>0</v>
      </c>
      <c r="AJ94" s="505">
        <v>0</v>
      </c>
      <c r="AK94" s="505">
        <v>0</v>
      </c>
      <c r="AL94" s="505">
        <v>0</v>
      </c>
      <c r="AM94" s="505"/>
      <c r="AN94" s="505">
        <v>0</v>
      </c>
      <c r="AO94" s="505">
        <v>0</v>
      </c>
      <c r="AP94" s="505">
        <v>0</v>
      </c>
      <c r="AQ94" s="505">
        <v>0</v>
      </c>
      <c r="AR94" s="505">
        <v>0</v>
      </c>
      <c r="AS94" s="505">
        <v>0</v>
      </c>
      <c r="AT94" s="505">
        <v>0</v>
      </c>
      <c r="AU94" s="505">
        <v>0</v>
      </c>
      <c r="AV94" s="505">
        <v>0</v>
      </c>
      <c r="AW94" s="505">
        <v>0</v>
      </c>
      <c r="AX94" s="505">
        <v>0</v>
      </c>
      <c r="AY94" s="505">
        <v>0</v>
      </c>
      <c r="AZ94" s="505">
        <v>0</v>
      </c>
      <c r="BA94" s="505">
        <v>0</v>
      </c>
      <c r="BB94" s="505">
        <v>0</v>
      </c>
      <c r="BC94" s="505">
        <v>0</v>
      </c>
      <c r="BD94" s="505">
        <v>0</v>
      </c>
      <c r="BE94" s="505">
        <v>0</v>
      </c>
      <c r="BF94" s="505">
        <v>0</v>
      </c>
      <c r="BG94" s="505">
        <v>0</v>
      </c>
      <c r="BH94" s="505">
        <v>0</v>
      </c>
    </row>
    <row r="95" spans="1:60" x14ac:dyDescent="0.3">
      <c r="A95" s="426">
        <v>996</v>
      </c>
      <c r="B95" s="427" t="s">
        <v>97</v>
      </c>
      <c r="C95" s="427"/>
      <c r="D95" s="505">
        <v>0</v>
      </c>
      <c r="E95" s="505">
        <v>0</v>
      </c>
      <c r="F95" s="505">
        <v>0</v>
      </c>
      <c r="G95" s="505">
        <v>0</v>
      </c>
      <c r="H95" s="505">
        <v>0</v>
      </c>
      <c r="I95" s="505">
        <v>0</v>
      </c>
      <c r="J95" s="505">
        <v>0</v>
      </c>
      <c r="K95" s="505">
        <v>0</v>
      </c>
      <c r="L95" s="505">
        <v>0</v>
      </c>
      <c r="M95" s="505">
        <v>0</v>
      </c>
      <c r="N95" s="505">
        <v>0</v>
      </c>
      <c r="O95" s="505">
        <v>0</v>
      </c>
      <c r="P95" s="505">
        <v>0</v>
      </c>
      <c r="Q95" s="505">
        <v>0</v>
      </c>
      <c r="R95" s="505">
        <v>0</v>
      </c>
      <c r="S95" s="505">
        <v>0</v>
      </c>
      <c r="T95" s="505">
        <v>0</v>
      </c>
      <c r="U95" s="505">
        <v>0</v>
      </c>
      <c r="V95" s="505">
        <v>0</v>
      </c>
      <c r="W95" s="505">
        <v>0</v>
      </c>
      <c r="X95" s="505">
        <v>0</v>
      </c>
      <c r="Y95" s="505">
        <v>0</v>
      </c>
      <c r="Z95" s="505">
        <v>0</v>
      </c>
      <c r="AA95" s="505">
        <v>0</v>
      </c>
      <c r="AB95" s="505">
        <v>0</v>
      </c>
      <c r="AC95" s="505"/>
      <c r="AD95" s="505">
        <v>0</v>
      </c>
      <c r="AE95" s="505">
        <v>0</v>
      </c>
      <c r="AF95" s="505">
        <v>0</v>
      </c>
      <c r="AG95" s="505">
        <v>0</v>
      </c>
      <c r="AH95" s="505">
        <v>0</v>
      </c>
      <c r="AI95" s="505">
        <v>0</v>
      </c>
      <c r="AJ95" s="505">
        <v>0</v>
      </c>
      <c r="AK95" s="505">
        <v>0</v>
      </c>
      <c r="AL95" s="505">
        <v>0</v>
      </c>
      <c r="AM95" s="505"/>
      <c r="AN95" s="505">
        <v>0</v>
      </c>
      <c r="AO95" s="505">
        <v>0</v>
      </c>
      <c r="AP95" s="505">
        <v>0</v>
      </c>
      <c r="AQ95" s="505">
        <v>0</v>
      </c>
      <c r="AR95" s="505">
        <v>0</v>
      </c>
      <c r="AS95" s="505">
        <v>0</v>
      </c>
      <c r="AT95" s="505">
        <v>0</v>
      </c>
      <c r="AU95" s="505">
        <v>0</v>
      </c>
      <c r="AV95" s="505">
        <v>0</v>
      </c>
      <c r="AW95" s="505">
        <v>0</v>
      </c>
      <c r="AX95" s="505">
        <v>0</v>
      </c>
      <c r="AY95" s="505">
        <v>0</v>
      </c>
      <c r="AZ95" s="505">
        <v>0</v>
      </c>
      <c r="BA95" s="505">
        <v>0</v>
      </c>
      <c r="BB95" s="505">
        <v>0</v>
      </c>
      <c r="BC95" s="505">
        <v>0</v>
      </c>
      <c r="BD95" s="505">
        <v>0</v>
      </c>
      <c r="BE95" s="505">
        <v>0</v>
      </c>
      <c r="BF95" s="505">
        <v>0</v>
      </c>
      <c r="BG95" s="505">
        <v>0</v>
      </c>
      <c r="BH95" s="505">
        <v>0</v>
      </c>
    </row>
    <row r="96" spans="1:60" x14ac:dyDescent="0.3">
      <c r="A96" s="426">
        <v>998</v>
      </c>
      <c r="B96" s="427" t="s">
        <v>98</v>
      </c>
      <c r="C96" s="427"/>
      <c r="D96" s="505">
        <v>52</v>
      </c>
      <c r="E96" s="505">
        <v>52</v>
      </c>
      <c r="F96" s="505">
        <v>52</v>
      </c>
      <c r="G96" s="505">
        <v>52</v>
      </c>
      <c r="H96" s="505">
        <v>52</v>
      </c>
      <c r="I96" s="505">
        <v>52</v>
      </c>
      <c r="J96" s="505">
        <v>52</v>
      </c>
      <c r="K96" s="505">
        <v>52</v>
      </c>
      <c r="L96" s="505">
        <v>52</v>
      </c>
      <c r="M96" s="505">
        <v>52</v>
      </c>
      <c r="N96" s="505">
        <v>52</v>
      </c>
      <c r="O96" s="505">
        <v>52</v>
      </c>
      <c r="P96" s="505">
        <v>52</v>
      </c>
      <c r="Q96" s="505">
        <v>52</v>
      </c>
      <c r="R96" s="505">
        <v>52</v>
      </c>
      <c r="S96" s="505">
        <v>52</v>
      </c>
      <c r="T96" s="505">
        <v>52</v>
      </c>
      <c r="U96" s="505">
        <v>52</v>
      </c>
      <c r="V96" s="505">
        <v>52</v>
      </c>
      <c r="W96" s="505">
        <v>52</v>
      </c>
      <c r="X96" s="505">
        <v>52</v>
      </c>
      <c r="Y96" s="505">
        <v>52</v>
      </c>
      <c r="Z96" s="505">
        <v>52</v>
      </c>
      <c r="AA96" s="505">
        <v>52</v>
      </c>
      <c r="AB96" s="505">
        <v>52</v>
      </c>
      <c r="AC96" s="505">
        <v>52</v>
      </c>
      <c r="AD96" s="505">
        <v>52</v>
      </c>
      <c r="AE96" s="505">
        <v>52</v>
      </c>
      <c r="AF96" s="505">
        <v>52</v>
      </c>
      <c r="AG96" s="505">
        <v>52</v>
      </c>
      <c r="AH96" s="505">
        <v>52</v>
      </c>
      <c r="AI96" s="505">
        <v>52</v>
      </c>
      <c r="AJ96" s="505">
        <v>52</v>
      </c>
      <c r="AK96" s="505">
        <v>52</v>
      </c>
      <c r="AL96" s="505">
        <v>52</v>
      </c>
      <c r="AM96" s="505">
        <v>52</v>
      </c>
      <c r="AN96" s="505">
        <v>52</v>
      </c>
      <c r="AO96" s="505">
        <v>52</v>
      </c>
      <c r="AP96" s="505">
        <v>52</v>
      </c>
      <c r="AQ96" s="505">
        <v>52</v>
      </c>
      <c r="AR96" s="505">
        <v>52</v>
      </c>
      <c r="AS96" s="505">
        <v>52</v>
      </c>
      <c r="AT96" s="505">
        <v>52</v>
      </c>
      <c r="AU96" s="505">
        <v>52</v>
      </c>
      <c r="AV96" s="505">
        <v>52</v>
      </c>
      <c r="AW96" s="505">
        <v>52</v>
      </c>
      <c r="AX96" s="505">
        <v>52</v>
      </c>
      <c r="AY96" s="505">
        <v>52</v>
      </c>
      <c r="AZ96" s="505">
        <v>52</v>
      </c>
      <c r="BA96" s="505">
        <v>52</v>
      </c>
      <c r="BB96" s="505">
        <v>52</v>
      </c>
      <c r="BC96" s="505">
        <v>52</v>
      </c>
      <c r="BD96" s="505">
        <v>52</v>
      </c>
      <c r="BE96" s="505">
        <v>52</v>
      </c>
      <c r="BF96" s="505">
        <v>52</v>
      </c>
      <c r="BG96" s="505">
        <v>52</v>
      </c>
      <c r="BH96" s="505">
        <v>52</v>
      </c>
    </row>
    <row r="97" spans="1:60" x14ac:dyDescent="0.3">
      <c r="A97" s="426">
        <v>999</v>
      </c>
      <c r="B97" s="427" t="s">
        <v>99</v>
      </c>
      <c r="C97" s="427"/>
      <c r="D97" s="505">
        <v>52821</v>
      </c>
      <c r="E97" s="505">
        <v>52823</v>
      </c>
      <c r="F97" s="505">
        <v>52824</v>
      </c>
      <c r="G97" s="505">
        <v>52825</v>
      </c>
      <c r="H97" s="505">
        <v>52826</v>
      </c>
      <c r="I97" s="505">
        <v>52827</v>
      </c>
      <c r="J97" s="505">
        <v>52828</v>
      </c>
      <c r="K97" s="505">
        <v>52829</v>
      </c>
      <c r="L97" s="505">
        <v>52830</v>
      </c>
      <c r="M97" s="505">
        <v>52831</v>
      </c>
      <c r="N97" s="505">
        <v>52832</v>
      </c>
      <c r="O97" s="505">
        <v>52833</v>
      </c>
      <c r="P97" s="505">
        <v>52834</v>
      </c>
      <c r="Q97" s="505">
        <v>52835</v>
      </c>
      <c r="R97" s="505">
        <v>52994</v>
      </c>
      <c r="S97" s="505">
        <v>52836</v>
      </c>
      <c r="T97" s="505">
        <v>52837</v>
      </c>
      <c r="U97" s="505">
        <v>52838</v>
      </c>
      <c r="V97" s="505">
        <v>524017</v>
      </c>
      <c r="W97" s="505">
        <v>52839</v>
      </c>
      <c r="X97" s="505">
        <v>52840</v>
      </c>
      <c r="Y97" s="505">
        <v>52841</v>
      </c>
      <c r="Z97" s="505">
        <v>52842</v>
      </c>
      <c r="AA97" s="505">
        <v>52843</v>
      </c>
      <c r="AB97" s="505">
        <v>52844</v>
      </c>
      <c r="AC97" s="505">
        <v>52845</v>
      </c>
      <c r="AD97" s="505">
        <v>52846</v>
      </c>
      <c r="AE97" s="505">
        <v>52847</v>
      </c>
      <c r="AF97" s="505">
        <v>52848</v>
      </c>
      <c r="AG97" s="505">
        <v>52849</v>
      </c>
      <c r="AH97" s="505">
        <v>52850</v>
      </c>
      <c r="AI97" s="505">
        <v>52851</v>
      </c>
      <c r="AJ97" s="505">
        <v>52995</v>
      </c>
      <c r="AK97" s="505">
        <v>52852</v>
      </c>
      <c r="AL97" s="505">
        <v>52853</v>
      </c>
      <c r="AM97" s="505">
        <v>52854</v>
      </c>
      <c r="AN97" s="505">
        <v>52856</v>
      </c>
      <c r="AO97" s="505">
        <v>52857</v>
      </c>
      <c r="AP97" s="505">
        <v>52858</v>
      </c>
      <c r="AQ97" s="505">
        <v>52859</v>
      </c>
      <c r="AR97" s="505">
        <v>52860</v>
      </c>
      <c r="AS97" s="505">
        <v>52861</v>
      </c>
      <c r="AT97" s="505">
        <v>52862</v>
      </c>
      <c r="AU97" s="505">
        <v>52863</v>
      </c>
      <c r="AV97" s="505">
        <v>52864</v>
      </c>
      <c r="AW97" s="505">
        <v>52865</v>
      </c>
      <c r="AX97" s="505">
        <v>52866</v>
      </c>
      <c r="AY97" s="505">
        <v>52867</v>
      </c>
      <c r="AZ97" s="505">
        <v>52868</v>
      </c>
      <c r="BA97" s="505">
        <v>52869</v>
      </c>
      <c r="BB97" s="505">
        <v>52870</v>
      </c>
      <c r="BC97" s="505">
        <v>52871</v>
      </c>
      <c r="BD97" s="505">
        <v>52872</v>
      </c>
      <c r="BE97" s="505">
        <v>52873</v>
      </c>
      <c r="BF97" s="505">
        <v>52996</v>
      </c>
      <c r="BG97" s="505">
        <v>52874</v>
      </c>
      <c r="BH97" s="505">
        <v>52875</v>
      </c>
    </row>
    <row r="98" spans="1:60" x14ac:dyDescent="0.3">
      <c r="A98" s="426">
        <v>1052</v>
      </c>
      <c r="B98" s="427" t="s">
        <v>511</v>
      </c>
      <c r="C98" s="427"/>
      <c r="D98" s="505">
        <v>0</v>
      </c>
      <c r="E98" s="505">
        <v>0</v>
      </c>
      <c r="F98" s="505">
        <v>0</v>
      </c>
      <c r="G98" s="505">
        <v>0</v>
      </c>
      <c r="H98" s="505">
        <v>0</v>
      </c>
      <c r="I98" s="505">
        <v>0</v>
      </c>
      <c r="J98" s="505">
        <v>0</v>
      </c>
      <c r="K98" s="505">
        <v>0</v>
      </c>
      <c r="L98" s="505">
        <v>0</v>
      </c>
      <c r="M98" s="505">
        <v>0</v>
      </c>
      <c r="N98" s="505">
        <v>0</v>
      </c>
      <c r="O98" s="505">
        <v>0</v>
      </c>
      <c r="P98" s="505">
        <v>0</v>
      </c>
      <c r="Q98" s="505">
        <v>0</v>
      </c>
      <c r="R98" s="505">
        <v>0</v>
      </c>
      <c r="S98" s="505">
        <v>0</v>
      </c>
      <c r="T98" s="505">
        <v>0</v>
      </c>
      <c r="U98" s="505">
        <v>0</v>
      </c>
      <c r="V98" s="505">
        <v>0</v>
      </c>
      <c r="W98" s="505">
        <v>0</v>
      </c>
      <c r="X98" s="505">
        <v>0</v>
      </c>
      <c r="Y98" s="505">
        <v>0</v>
      </c>
      <c r="Z98" s="505">
        <v>0</v>
      </c>
      <c r="AA98" s="505">
        <v>0</v>
      </c>
      <c r="AB98" s="505">
        <v>0</v>
      </c>
      <c r="AC98" s="505">
        <v>0</v>
      </c>
      <c r="AD98" s="505">
        <v>0</v>
      </c>
      <c r="AE98" s="505">
        <v>0</v>
      </c>
      <c r="AF98" s="505">
        <v>0</v>
      </c>
      <c r="AG98" s="505">
        <v>0</v>
      </c>
      <c r="AH98" s="505">
        <v>0</v>
      </c>
      <c r="AI98" s="505">
        <v>0</v>
      </c>
      <c r="AJ98" s="505">
        <v>0</v>
      </c>
      <c r="AK98" s="505">
        <v>0</v>
      </c>
      <c r="AL98" s="505">
        <v>0</v>
      </c>
      <c r="AM98" s="505">
        <v>0</v>
      </c>
      <c r="AN98" s="505">
        <v>0</v>
      </c>
      <c r="AO98" s="505">
        <v>0</v>
      </c>
      <c r="AP98" s="505">
        <v>0</v>
      </c>
      <c r="AQ98" s="505">
        <v>0</v>
      </c>
      <c r="AR98" s="505">
        <v>0</v>
      </c>
      <c r="AS98" s="505">
        <v>0</v>
      </c>
      <c r="AT98" s="505">
        <v>0</v>
      </c>
      <c r="AU98" s="505">
        <v>0</v>
      </c>
      <c r="AV98" s="505">
        <v>0</v>
      </c>
      <c r="AW98" s="505">
        <v>0</v>
      </c>
      <c r="AX98" s="505">
        <v>0</v>
      </c>
      <c r="AY98" s="505">
        <v>0</v>
      </c>
      <c r="AZ98" s="505">
        <v>0</v>
      </c>
      <c r="BA98" s="505">
        <v>0</v>
      </c>
      <c r="BB98" s="505">
        <v>0</v>
      </c>
      <c r="BC98" s="505">
        <v>0</v>
      </c>
      <c r="BD98" s="505">
        <v>0</v>
      </c>
      <c r="BE98" s="505">
        <v>0</v>
      </c>
      <c r="BF98" s="505">
        <v>0</v>
      </c>
      <c r="BG98" s="505">
        <v>0</v>
      </c>
      <c r="BH98" s="505">
        <v>0</v>
      </c>
    </row>
    <row r="99" spans="1:60" ht="28.8" x14ac:dyDescent="0.3">
      <c r="A99" s="426">
        <v>1058</v>
      </c>
      <c r="B99" s="427" t="s">
        <v>512</v>
      </c>
      <c r="C99" s="427"/>
      <c r="D99" s="505">
        <v>2</v>
      </c>
      <c r="E99" s="505">
        <v>2</v>
      </c>
      <c r="F99" s="505">
        <v>2</v>
      </c>
      <c r="G99" s="505">
        <v>2</v>
      </c>
      <c r="H99" s="505">
        <v>2</v>
      </c>
      <c r="I99" s="505">
        <v>2</v>
      </c>
      <c r="J99" s="505">
        <v>2</v>
      </c>
      <c r="K99" s="505">
        <v>2</v>
      </c>
      <c r="L99" s="505">
        <v>2</v>
      </c>
      <c r="M99" s="505">
        <v>2</v>
      </c>
      <c r="N99" s="505">
        <v>2</v>
      </c>
      <c r="O99" s="505">
        <v>2</v>
      </c>
      <c r="P99" s="505">
        <v>2</v>
      </c>
      <c r="Q99" s="505">
        <v>2</v>
      </c>
      <c r="R99" s="505">
        <v>2</v>
      </c>
      <c r="S99" s="505">
        <v>2</v>
      </c>
      <c r="T99" s="505">
        <v>2</v>
      </c>
      <c r="U99" s="505">
        <v>2</v>
      </c>
      <c r="V99" s="505">
        <v>2</v>
      </c>
      <c r="W99" s="505">
        <v>2</v>
      </c>
      <c r="X99" s="505">
        <v>2</v>
      </c>
      <c r="Y99" s="505">
        <v>2</v>
      </c>
      <c r="Z99" s="505">
        <v>2</v>
      </c>
      <c r="AA99" s="505">
        <v>2</v>
      </c>
      <c r="AB99" s="505">
        <v>2</v>
      </c>
      <c r="AC99" s="505">
        <v>2</v>
      </c>
      <c r="AD99" s="505">
        <v>2</v>
      </c>
      <c r="AE99" s="505">
        <v>2</v>
      </c>
      <c r="AF99" s="505">
        <v>2</v>
      </c>
      <c r="AG99" s="505">
        <v>2</v>
      </c>
      <c r="AH99" s="505">
        <v>2</v>
      </c>
      <c r="AI99" s="505">
        <v>2</v>
      </c>
      <c r="AJ99" s="505">
        <v>2</v>
      </c>
      <c r="AK99" s="505">
        <v>2</v>
      </c>
      <c r="AL99" s="505">
        <v>2</v>
      </c>
      <c r="AM99" s="505">
        <v>2</v>
      </c>
      <c r="AN99" s="505">
        <v>2</v>
      </c>
      <c r="AO99" s="505">
        <v>2</v>
      </c>
      <c r="AP99" s="505">
        <v>2</v>
      </c>
      <c r="AQ99" s="505">
        <v>2</v>
      </c>
      <c r="AR99" s="505">
        <v>2</v>
      </c>
      <c r="AS99" s="505">
        <v>2</v>
      </c>
      <c r="AT99" s="505">
        <v>2</v>
      </c>
      <c r="AU99" s="505">
        <v>2</v>
      </c>
      <c r="AV99" s="505">
        <v>2</v>
      </c>
      <c r="AW99" s="505">
        <v>2</v>
      </c>
      <c r="AX99" s="505">
        <v>1</v>
      </c>
      <c r="AY99" s="505">
        <v>2</v>
      </c>
      <c r="AZ99" s="505">
        <v>2</v>
      </c>
      <c r="BA99" s="505">
        <v>2</v>
      </c>
      <c r="BB99" s="505">
        <v>2</v>
      </c>
      <c r="BC99" s="505">
        <v>2</v>
      </c>
      <c r="BD99" s="505">
        <v>2</v>
      </c>
      <c r="BE99" s="505">
        <v>2</v>
      </c>
      <c r="BF99" s="505">
        <v>1</v>
      </c>
      <c r="BG99" s="505">
        <v>2</v>
      </c>
      <c r="BH99" s="505">
        <v>2</v>
      </c>
    </row>
    <row r="100" spans="1:60" ht="28.8" x14ac:dyDescent="0.3">
      <c r="A100" s="426">
        <v>1059</v>
      </c>
      <c r="B100" s="427" t="s">
        <v>1220</v>
      </c>
      <c r="C100" s="427"/>
      <c r="D100" s="505">
        <v>2</v>
      </c>
      <c r="E100" s="505">
        <v>1</v>
      </c>
      <c r="F100" s="505">
        <v>1</v>
      </c>
      <c r="G100" s="505">
        <v>1</v>
      </c>
      <c r="H100" s="505">
        <v>1</v>
      </c>
      <c r="I100" s="505">
        <v>1</v>
      </c>
      <c r="J100" s="505">
        <v>1</v>
      </c>
      <c r="K100" s="505">
        <v>1</v>
      </c>
      <c r="L100" s="505">
        <v>1</v>
      </c>
      <c r="M100" s="505">
        <v>1</v>
      </c>
      <c r="N100" s="505">
        <v>1</v>
      </c>
      <c r="O100" s="505">
        <v>1</v>
      </c>
      <c r="P100" s="505">
        <v>1</v>
      </c>
      <c r="Q100" s="505">
        <v>1</v>
      </c>
      <c r="R100" s="505">
        <v>1</v>
      </c>
      <c r="S100" s="505">
        <v>1</v>
      </c>
      <c r="T100" s="505">
        <v>1</v>
      </c>
      <c r="U100" s="505">
        <v>1</v>
      </c>
      <c r="V100" s="505">
        <v>1</v>
      </c>
      <c r="W100" s="505">
        <v>1</v>
      </c>
      <c r="X100" s="505">
        <v>1</v>
      </c>
      <c r="Y100" s="505">
        <v>1</v>
      </c>
      <c r="Z100" s="505">
        <v>1</v>
      </c>
      <c r="AA100" s="505">
        <v>1</v>
      </c>
      <c r="AB100" s="505">
        <v>1</v>
      </c>
      <c r="AC100" s="505">
        <v>1</v>
      </c>
      <c r="AD100" s="505">
        <v>1</v>
      </c>
      <c r="AE100" s="505">
        <v>1</v>
      </c>
      <c r="AF100" s="505">
        <v>1</v>
      </c>
      <c r="AG100" s="505">
        <v>1</v>
      </c>
      <c r="AH100" s="505">
        <v>1</v>
      </c>
      <c r="AI100" s="505">
        <v>1</v>
      </c>
      <c r="AJ100" s="505">
        <v>1</v>
      </c>
      <c r="AK100" s="505">
        <v>1</v>
      </c>
      <c r="AL100" s="505">
        <v>1</v>
      </c>
      <c r="AM100" s="505">
        <v>1</v>
      </c>
      <c r="AN100" s="505">
        <v>1</v>
      </c>
      <c r="AO100" s="505">
        <v>1</v>
      </c>
      <c r="AP100" s="505">
        <v>1</v>
      </c>
      <c r="AQ100" s="505">
        <v>1</v>
      </c>
      <c r="AR100" s="505">
        <v>1</v>
      </c>
      <c r="AS100" s="505">
        <v>1</v>
      </c>
      <c r="AT100" s="505">
        <v>1</v>
      </c>
      <c r="AU100" s="505">
        <v>1</v>
      </c>
      <c r="AV100" s="505">
        <v>1</v>
      </c>
      <c r="AW100" s="505">
        <v>1</v>
      </c>
      <c r="AX100" s="505">
        <v>2</v>
      </c>
      <c r="AY100" s="505">
        <v>1</v>
      </c>
      <c r="AZ100" s="505">
        <v>1</v>
      </c>
      <c r="BA100" s="505">
        <v>1</v>
      </c>
      <c r="BB100" s="505">
        <v>1</v>
      </c>
      <c r="BC100" s="505">
        <v>1</v>
      </c>
      <c r="BD100" s="505">
        <v>1</v>
      </c>
      <c r="BE100" s="505">
        <v>1</v>
      </c>
      <c r="BF100" s="505">
        <v>2</v>
      </c>
      <c r="BG100" s="505">
        <v>1</v>
      </c>
      <c r="BH100" s="505">
        <v>1</v>
      </c>
    </row>
    <row r="101" spans="1:60" ht="28.8" x14ac:dyDescent="0.3">
      <c r="A101" s="426">
        <v>1064</v>
      </c>
      <c r="B101" s="427" t="s">
        <v>1146</v>
      </c>
      <c r="C101" s="427"/>
      <c r="D101" s="505">
        <v>1149421</v>
      </c>
      <c r="E101" s="505">
        <v>1866046</v>
      </c>
      <c r="F101" s="505">
        <v>1649035</v>
      </c>
      <c r="G101" s="505">
        <v>659895</v>
      </c>
      <c r="H101" s="505">
        <v>2239200</v>
      </c>
      <c r="I101" s="505">
        <v>1105566</v>
      </c>
      <c r="J101" s="505">
        <v>620742</v>
      </c>
      <c r="K101" s="505">
        <v>668585</v>
      </c>
      <c r="L101" s="505">
        <v>1401590</v>
      </c>
      <c r="M101" s="505">
        <v>454241</v>
      </c>
      <c r="N101" s="505">
        <v>823804</v>
      </c>
      <c r="O101" s="505">
        <v>2600671</v>
      </c>
      <c r="P101" s="505">
        <v>1188470</v>
      </c>
      <c r="Q101" s="505">
        <v>357941</v>
      </c>
      <c r="R101" s="505">
        <v>2917031</v>
      </c>
      <c r="S101" s="505">
        <v>5797088</v>
      </c>
      <c r="T101" s="505">
        <v>607071</v>
      </c>
      <c r="U101" s="505">
        <v>392521</v>
      </c>
      <c r="V101" s="505">
        <v>0</v>
      </c>
      <c r="W101" s="505">
        <v>5310888</v>
      </c>
      <c r="X101" s="505">
        <v>1611580</v>
      </c>
      <c r="Y101" s="505">
        <v>0</v>
      </c>
      <c r="Z101" s="505">
        <v>1757136</v>
      </c>
      <c r="AA101" s="505">
        <v>410836</v>
      </c>
      <c r="AB101" s="505">
        <v>925483</v>
      </c>
      <c r="AC101" s="505">
        <v>4844204</v>
      </c>
      <c r="AD101" s="505">
        <v>590345</v>
      </c>
      <c r="AE101" s="505">
        <v>3091457</v>
      </c>
      <c r="AF101" s="505">
        <v>1529025</v>
      </c>
      <c r="AG101" s="505">
        <v>567667</v>
      </c>
      <c r="AH101" s="505">
        <v>4168266</v>
      </c>
      <c r="AI101" s="505">
        <v>2356112</v>
      </c>
      <c r="AJ101" s="505">
        <v>3761815</v>
      </c>
      <c r="AK101" s="505"/>
      <c r="AL101" s="505">
        <v>1668559</v>
      </c>
      <c r="AM101" s="505">
        <v>1367590</v>
      </c>
      <c r="AN101" s="505">
        <v>1619488</v>
      </c>
      <c r="AO101" s="505">
        <v>1310374</v>
      </c>
      <c r="AP101" s="505">
        <v>1687854</v>
      </c>
      <c r="AQ101" s="505">
        <v>493427</v>
      </c>
      <c r="AR101" s="505">
        <v>461632</v>
      </c>
      <c r="AS101" s="505">
        <v>834585</v>
      </c>
      <c r="AT101" s="505">
        <v>204333</v>
      </c>
      <c r="AU101" s="505">
        <v>7918555</v>
      </c>
      <c r="AV101" s="505">
        <v>1162474</v>
      </c>
      <c r="AW101" s="505">
        <v>30911932</v>
      </c>
      <c r="AX101" s="505">
        <v>481712</v>
      </c>
      <c r="AY101" s="505">
        <v>309441</v>
      </c>
      <c r="AZ101" s="505"/>
      <c r="BA101" s="505">
        <v>0</v>
      </c>
      <c r="BB101" s="505">
        <v>234737</v>
      </c>
      <c r="BC101" s="505">
        <v>0</v>
      </c>
      <c r="BD101" s="505">
        <v>2015875</v>
      </c>
      <c r="BE101" s="505">
        <v>2047776</v>
      </c>
      <c r="BF101" s="505">
        <v>10842002</v>
      </c>
      <c r="BG101" s="505">
        <v>1177191</v>
      </c>
      <c r="BH101" s="505">
        <v>511245</v>
      </c>
    </row>
    <row r="102" spans="1:60" x14ac:dyDescent="0.3">
      <c r="A102" s="426">
        <v>1065</v>
      </c>
      <c r="B102" s="427" t="s">
        <v>1147</v>
      </c>
      <c r="C102" s="427"/>
      <c r="D102" s="505">
        <v>0</v>
      </c>
      <c r="E102" s="505">
        <v>0</v>
      </c>
      <c r="F102" s="505">
        <v>0</v>
      </c>
      <c r="G102" s="505"/>
      <c r="H102" s="505">
        <v>0</v>
      </c>
      <c r="I102" s="505"/>
      <c r="J102" s="505">
        <v>0</v>
      </c>
      <c r="K102" s="505">
        <v>0</v>
      </c>
      <c r="L102" s="505">
        <v>0</v>
      </c>
      <c r="M102" s="505">
        <v>0</v>
      </c>
      <c r="N102" s="505"/>
      <c r="O102" s="505">
        <v>0</v>
      </c>
      <c r="P102" s="505"/>
      <c r="Q102" s="505">
        <v>0</v>
      </c>
      <c r="R102" s="505">
        <v>0</v>
      </c>
      <c r="S102" s="505">
        <v>0</v>
      </c>
      <c r="T102" s="505"/>
      <c r="U102" s="505">
        <v>0</v>
      </c>
      <c r="V102" s="505">
        <v>0</v>
      </c>
      <c r="W102" s="505"/>
      <c r="X102" s="505"/>
      <c r="Y102" s="505">
        <v>0</v>
      </c>
      <c r="Z102" s="505">
        <v>0</v>
      </c>
      <c r="AA102" s="505"/>
      <c r="AB102" s="505">
        <v>0</v>
      </c>
      <c r="AC102" s="505">
        <v>0</v>
      </c>
      <c r="AD102" s="505">
        <v>0</v>
      </c>
      <c r="AE102" s="505">
        <v>0</v>
      </c>
      <c r="AF102" s="505"/>
      <c r="AG102" s="505"/>
      <c r="AH102" s="505">
        <v>0</v>
      </c>
      <c r="AI102" s="505">
        <v>0</v>
      </c>
      <c r="AJ102" s="505">
        <v>0</v>
      </c>
      <c r="AK102" s="505"/>
      <c r="AL102" s="505">
        <v>0</v>
      </c>
      <c r="AM102" s="505">
        <v>0</v>
      </c>
      <c r="AN102" s="505">
        <v>0</v>
      </c>
      <c r="AO102" s="505"/>
      <c r="AP102" s="505"/>
      <c r="AQ102" s="505">
        <v>0</v>
      </c>
      <c r="AR102" s="505"/>
      <c r="AS102" s="505">
        <v>0</v>
      </c>
      <c r="AT102" s="505">
        <v>0</v>
      </c>
      <c r="AU102" s="505">
        <v>0</v>
      </c>
      <c r="AV102" s="505">
        <v>0</v>
      </c>
      <c r="AW102" s="505">
        <v>0</v>
      </c>
      <c r="AX102" s="505">
        <v>0</v>
      </c>
      <c r="AY102" s="505">
        <v>0</v>
      </c>
      <c r="AZ102" s="505"/>
      <c r="BA102" s="505">
        <v>0</v>
      </c>
      <c r="BB102" s="505">
        <v>0</v>
      </c>
      <c r="BC102" s="505">
        <v>0</v>
      </c>
      <c r="BD102" s="505">
        <v>0</v>
      </c>
      <c r="BE102" s="505"/>
      <c r="BF102" s="505">
        <v>0</v>
      </c>
      <c r="BG102" s="505">
        <v>0</v>
      </c>
      <c r="BH102" s="505"/>
    </row>
    <row r="103" spans="1:60" x14ac:dyDescent="0.3">
      <c r="A103" s="426">
        <v>1066</v>
      </c>
      <c r="B103" s="427" t="s">
        <v>1221</v>
      </c>
      <c r="C103" s="427"/>
      <c r="D103" s="505" t="s">
        <v>1230</v>
      </c>
      <c r="E103" s="505" t="s">
        <v>1374</v>
      </c>
      <c r="F103" s="505" t="s">
        <v>1375</v>
      </c>
      <c r="G103" s="505" t="s">
        <v>1376</v>
      </c>
      <c r="H103" s="505" t="s">
        <v>1377</v>
      </c>
      <c r="I103" s="505" t="s">
        <v>1378</v>
      </c>
      <c r="J103" s="505" t="s">
        <v>1379</v>
      </c>
      <c r="K103" s="505" t="s">
        <v>1380</v>
      </c>
      <c r="L103" s="505" t="s">
        <v>1230</v>
      </c>
      <c r="M103" s="505" t="s">
        <v>1229</v>
      </c>
      <c r="N103" s="505" t="s">
        <v>1381</v>
      </c>
      <c r="O103" s="505" t="s">
        <v>1382</v>
      </c>
      <c r="P103" s="505" t="s">
        <v>1228</v>
      </c>
      <c r="Q103" s="505" t="s">
        <v>1226</v>
      </c>
      <c r="R103" s="505" t="s">
        <v>1223</v>
      </c>
      <c r="S103" s="505" t="s">
        <v>1224</v>
      </c>
      <c r="T103" s="505" t="s">
        <v>1383</v>
      </c>
      <c r="U103" s="505" t="s">
        <v>1230</v>
      </c>
      <c r="V103" s="505" t="s">
        <v>1230</v>
      </c>
      <c r="W103" s="505" t="s">
        <v>1384</v>
      </c>
      <c r="X103" s="505" t="s">
        <v>1385</v>
      </c>
      <c r="Y103" s="505" t="s">
        <v>1386</v>
      </c>
      <c r="Z103" s="505" t="s">
        <v>1375</v>
      </c>
      <c r="AA103" s="505" t="s">
        <v>1387</v>
      </c>
      <c r="AB103" s="505" t="s">
        <v>1227</v>
      </c>
      <c r="AC103" s="505" t="s">
        <v>1388</v>
      </c>
      <c r="AD103" s="505" t="s">
        <v>1229</v>
      </c>
      <c r="AE103" s="505" t="s">
        <v>1389</v>
      </c>
      <c r="AF103" s="505" t="s">
        <v>1390</v>
      </c>
      <c r="AG103" s="505" t="s">
        <v>1391</v>
      </c>
      <c r="AH103" s="505" t="s">
        <v>1392</v>
      </c>
      <c r="AI103" s="505" t="s">
        <v>1230</v>
      </c>
      <c r="AJ103" s="505" t="s">
        <v>1230</v>
      </c>
      <c r="AK103" s="505" t="s">
        <v>1381</v>
      </c>
      <c r="AL103" s="505" t="s">
        <v>1386</v>
      </c>
      <c r="AM103" s="505" t="s">
        <v>1393</v>
      </c>
      <c r="AN103" s="505" t="s">
        <v>1394</v>
      </c>
      <c r="AO103" s="505" t="s">
        <v>1226</v>
      </c>
      <c r="AP103" s="505" t="s">
        <v>1222</v>
      </c>
      <c r="AQ103" s="505" t="s">
        <v>1389</v>
      </c>
      <c r="AR103" s="505" t="s">
        <v>1395</v>
      </c>
      <c r="AS103" s="505" t="s">
        <v>1230</v>
      </c>
      <c r="AT103" s="505" t="s">
        <v>1396</v>
      </c>
      <c r="AU103" s="505" t="s">
        <v>1230</v>
      </c>
      <c r="AV103" s="505" t="s">
        <v>1397</v>
      </c>
      <c r="AW103" s="505" t="s">
        <v>1226</v>
      </c>
      <c r="AX103" s="505" t="s">
        <v>1229</v>
      </c>
      <c r="AY103" s="505" t="s">
        <v>1227</v>
      </c>
      <c r="AZ103" s="505" t="s">
        <v>1228</v>
      </c>
      <c r="BA103" s="505" t="s">
        <v>1398</v>
      </c>
      <c r="BB103" s="505" t="s">
        <v>1399</v>
      </c>
      <c r="BC103" s="505" t="s">
        <v>1400</v>
      </c>
      <c r="BD103" s="505" t="s">
        <v>1401</v>
      </c>
      <c r="BE103" s="505" t="s">
        <v>1402</v>
      </c>
      <c r="BF103" s="505" t="s">
        <v>1230</v>
      </c>
      <c r="BG103" s="505" t="s">
        <v>1225</v>
      </c>
      <c r="BH103" s="505" t="s">
        <v>1398</v>
      </c>
    </row>
    <row r="104" spans="1:60" x14ac:dyDescent="0.3">
      <c r="A104" s="426">
        <v>9000</v>
      </c>
      <c r="B104" s="427" t="s">
        <v>329</v>
      </c>
      <c r="C104" s="427" t="s">
        <v>129</v>
      </c>
      <c r="D104" s="505">
        <v>501898491</v>
      </c>
      <c r="E104" s="505">
        <v>983378008</v>
      </c>
      <c r="F104" s="505">
        <v>758232447</v>
      </c>
      <c r="G104" s="505">
        <v>307235237</v>
      </c>
      <c r="H104" s="505">
        <v>873575006</v>
      </c>
      <c r="I104" s="505">
        <v>530245953</v>
      </c>
      <c r="J104" s="505">
        <v>275524659</v>
      </c>
      <c r="K104" s="505">
        <v>371879005.39999998</v>
      </c>
      <c r="L104" s="505">
        <v>36749073225.699997</v>
      </c>
      <c r="M104" s="505">
        <v>209748798</v>
      </c>
      <c r="N104" s="505">
        <v>405462400</v>
      </c>
      <c r="O104" s="505">
        <v>1404735377</v>
      </c>
      <c r="P104" s="505">
        <v>746392874</v>
      </c>
      <c r="Q104" s="505">
        <v>200754946</v>
      </c>
      <c r="R104" s="505">
        <v>1416579340</v>
      </c>
      <c r="S104" s="505">
        <v>2903977499</v>
      </c>
      <c r="T104" s="505">
        <v>338699493</v>
      </c>
      <c r="U104" s="505">
        <v>229452574</v>
      </c>
      <c r="V104" s="505">
        <v>24221063</v>
      </c>
      <c r="W104" s="505">
        <v>2765820783</v>
      </c>
      <c r="X104" s="505">
        <v>867132430</v>
      </c>
      <c r="Y104" s="505">
        <v>167256362</v>
      </c>
      <c r="Z104" s="505">
        <v>1091566086</v>
      </c>
      <c r="AA104" s="505">
        <v>185546352</v>
      </c>
      <c r="AB104" s="505">
        <v>401513485</v>
      </c>
      <c r="AC104" s="505">
        <v>2176021964</v>
      </c>
      <c r="AD104" s="505">
        <v>248109253</v>
      </c>
      <c r="AE104" s="505">
        <v>1455263911</v>
      </c>
      <c r="AF104" s="505">
        <v>642245510</v>
      </c>
      <c r="AG104" s="505">
        <v>301977615</v>
      </c>
      <c r="AH104" s="505">
        <v>2130688303</v>
      </c>
      <c r="AI104" s="505">
        <v>1074207940</v>
      </c>
      <c r="AJ104" s="505">
        <v>1635556753</v>
      </c>
      <c r="AK104" s="505">
        <v>943437046</v>
      </c>
      <c r="AL104" s="505">
        <v>856712310</v>
      </c>
      <c r="AM104" s="505">
        <v>627239189</v>
      </c>
      <c r="AN104" s="505">
        <v>694967692</v>
      </c>
      <c r="AO104" s="505">
        <v>653351524</v>
      </c>
      <c r="AP104" s="505">
        <v>757044000</v>
      </c>
      <c r="AQ104" s="505">
        <v>263326183.69999999</v>
      </c>
      <c r="AR104" s="505">
        <v>245634410</v>
      </c>
      <c r="AS104" s="505">
        <v>397813484</v>
      </c>
      <c r="AT104" s="505">
        <v>71345689</v>
      </c>
      <c r="AU104" s="505">
        <v>4138115617</v>
      </c>
      <c r="AV104" s="505">
        <v>522599686</v>
      </c>
      <c r="AW104" s="505">
        <v>22648370688</v>
      </c>
      <c r="AX104" s="505">
        <v>205028567</v>
      </c>
      <c r="AY104" s="505">
        <v>151948350</v>
      </c>
      <c r="AZ104" s="505">
        <v>437877606</v>
      </c>
      <c r="BA104" s="505">
        <v>1169784617</v>
      </c>
      <c r="BB104" s="505">
        <v>103659030</v>
      </c>
      <c r="BC104" s="505">
        <v>221514480</v>
      </c>
      <c r="BD104" s="505">
        <v>900011401</v>
      </c>
      <c r="BE104" s="505">
        <v>1118034432</v>
      </c>
      <c r="BF104" s="505">
        <v>6477952866</v>
      </c>
      <c r="BG104" s="505">
        <v>472143671</v>
      </c>
      <c r="BH104" s="505">
        <v>249059311</v>
      </c>
    </row>
    <row r="105" spans="1:60" ht="86.4" x14ac:dyDescent="0.3">
      <c r="A105" s="426">
        <v>9001</v>
      </c>
      <c r="B105" s="427" t="s">
        <v>330</v>
      </c>
      <c r="C105" s="427" t="s">
        <v>331</v>
      </c>
      <c r="D105" s="505">
        <v>97353070</v>
      </c>
      <c r="E105" s="505">
        <v>154388694</v>
      </c>
      <c r="F105" s="505">
        <v>107009449</v>
      </c>
      <c r="G105" s="505">
        <v>38948179</v>
      </c>
      <c r="H105" s="505">
        <v>140423863</v>
      </c>
      <c r="I105" s="505">
        <v>89082400</v>
      </c>
      <c r="J105" s="505">
        <v>44338739</v>
      </c>
      <c r="K105" s="505">
        <v>50316755</v>
      </c>
      <c r="L105" s="505">
        <v>106981533</v>
      </c>
      <c r="M105" s="505">
        <v>31897255</v>
      </c>
      <c r="N105" s="505">
        <v>55693384</v>
      </c>
      <c r="O105" s="505">
        <v>277238967</v>
      </c>
      <c r="P105" s="505">
        <v>121194125</v>
      </c>
      <c r="Q105" s="505">
        <v>36879895</v>
      </c>
      <c r="R105" s="505">
        <v>206112262</v>
      </c>
      <c r="S105" s="505">
        <v>426829677</v>
      </c>
      <c r="T105" s="505">
        <v>63560276</v>
      </c>
      <c r="U105" s="505">
        <v>29335285</v>
      </c>
      <c r="V105" s="505">
        <v>2982089</v>
      </c>
      <c r="W105" s="505">
        <v>454061682</v>
      </c>
      <c r="X105" s="505">
        <v>124291217</v>
      </c>
      <c r="Y105" s="505">
        <v>15040060</v>
      </c>
      <c r="Z105" s="505">
        <v>216576893</v>
      </c>
      <c r="AA105" s="505">
        <v>29157500</v>
      </c>
      <c r="AB105" s="505">
        <v>40769266</v>
      </c>
      <c r="AC105" s="505">
        <v>301152675</v>
      </c>
      <c r="AD105" s="505">
        <v>29524766</v>
      </c>
      <c r="AE105" s="505">
        <v>221829258</v>
      </c>
      <c r="AF105" s="505">
        <v>80743397</v>
      </c>
      <c r="AG105" s="505">
        <v>48507712</v>
      </c>
      <c r="AH105" s="505">
        <v>214232131</v>
      </c>
      <c r="AI105" s="505">
        <v>134547053</v>
      </c>
      <c r="AJ105" s="505">
        <v>204458092</v>
      </c>
      <c r="AK105" s="505">
        <v>154081806</v>
      </c>
      <c r="AL105" s="505">
        <v>133624045</v>
      </c>
      <c r="AM105" s="505">
        <v>88029582</v>
      </c>
      <c r="AN105" s="505">
        <v>85966277</v>
      </c>
      <c r="AO105" s="505">
        <v>97676678</v>
      </c>
      <c r="AP105" s="505">
        <v>122534747</v>
      </c>
      <c r="AQ105" s="505">
        <v>40984539</v>
      </c>
      <c r="AR105" s="505">
        <v>28864326</v>
      </c>
      <c r="AS105" s="505">
        <v>56007344</v>
      </c>
      <c r="AT105" s="505">
        <v>10535841</v>
      </c>
      <c r="AU105" s="505">
        <v>786300438</v>
      </c>
      <c r="AV105" s="505">
        <v>63504136</v>
      </c>
      <c r="AW105" s="505">
        <v>4995914413</v>
      </c>
      <c r="AX105" s="505">
        <v>22678124</v>
      </c>
      <c r="AY105" s="505">
        <v>21275679</v>
      </c>
      <c r="AZ105" s="505">
        <v>41782519</v>
      </c>
      <c r="BA105" s="505">
        <v>154219647</v>
      </c>
      <c r="BB105" s="505">
        <v>10042040</v>
      </c>
      <c r="BC105" s="505">
        <v>23669651</v>
      </c>
      <c r="BD105" s="505">
        <v>112623594</v>
      </c>
      <c r="BE105" s="505">
        <v>143717439</v>
      </c>
      <c r="BF105" s="505">
        <v>954157970</v>
      </c>
      <c r="BG105" s="505">
        <v>59079789</v>
      </c>
      <c r="BH105" s="505">
        <v>39156449</v>
      </c>
    </row>
    <row r="106" spans="1:60" ht="86.4" x14ac:dyDescent="0.3">
      <c r="A106" s="426">
        <v>9002</v>
      </c>
      <c r="B106" s="427" t="s">
        <v>332</v>
      </c>
      <c r="C106" s="427" t="s">
        <v>333</v>
      </c>
      <c r="D106" s="505">
        <v>860184</v>
      </c>
      <c r="E106" s="505">
        <v>6613168</v>
      </c>
      <c r="F106" s="505">
        <v>5317061</v>
      </c>
      <c r="G106" s="505">
        <v>1413617</v>
      </c>
      <c r="H106" s="505">
        <v>1192890</v>
      </c>
      <c r="I106" s="505">
        <v>1974689</v>
      </c>
      <c r="J106" s="505">
        <v>4541966</v>
      </c>
      <c r="K106" s="505">
        <v>1690469</v>
      </c>
      <c r="L106" s="505">
        <v>3705148</v>
      </c>
      <c r="M106" s="505">
        <v>2234643</v>
      </c>
      <c r="N106" s="505">
        <v>1753529</v>
      </c>
      <c r="O106" s="505">
        <v>5776027</v>
      </c>
      <c r="P106" s="505">
        <v>11071850</v>
      </c>
      <c r="Q106" s="505">
        <v>408527</v>
      </c>
      <c r="R106" s="505">
        <v>8366336</v>
      </c>
      <c r="S106" s="505">
        <v>24631218</v>
      </c>
      <c r="T106" s="505">
        <v>1086568</v>
      </c>
      <c r="U106" s="505">
        <v>1207442</v>
      </c>
      <c r="V106" s="505">
        <v>29953</v>
      </c>
      <c r="W106" s="505">
        <v>7256339</v>
      </c>
      <c r="X106" s="505">
        <v>5098195</v>
      </c>
      <c r="Y106" s="505">
        <v>811208</v>
      </c>
      <c r="Z106" s="505">
        <v>2153244</v>
      </c>
      <c r="AA106" s="505">
        <v>628074</v>
      </c>
      <c r="AB106" s="505">
        <v>1761998</v>
      </c>
      <c r="AC106" s="505">
        <v>6823555</v>
      </c>
      <c r="AD106" s="505">
        <v>1323661</v>
      </c>
      <c r="AE106" s="505">
        <v>5661458</v>
      </c>
      <c r="AF106" s="505">
        <v>4710742</v>
      </c>
      <c r="AG106" s="505">
        <v>1922543</v>
      </c>
      <c r="AH106" s="505">
        <v>2548912</v>
      </c>
      <c r="AI106" s="505">
        <v>5773161</v>
      </c>
      <c r="AJ106" s="505">
        <v>11508521</v>
      </c>
      <c r="AK106" s="505">
        <v>4785676</v>
      </c>
      <c r="AL106" s="505">
        <v>2762172</v>
      </c>
      <c r="AM106" s="505">
        <v>8459637</v>
      </c>
      <c r="AN106" s="505">
        <v>3782115</v>
      </c>
      <c r="AO106" s="505">
        <v>1094808</v>
      </c>
      <c r="AP106" s="505">
        <v>4303193</v>
      </c>
      <c r="AQ106" s="505">
        <v>1605853</v>
      </c>
      <c r="AR106" s="505">
        <v>1606072</v>
      </c>
      <c r="AS106" s="505">
        <v>1602148</v>
      </c>
      <c r="AT106" s="505">
        <v>204319</v>
      </c>
      <c r="AU106" s="505">
        <v>19625466</v>
      </c>
      <c r="AV106" s="505">
        <v>3348976</v>
      </c>
      <c r="AW106" s="505">
        <v>208354940</v>
      </c>
      <c r="AX106" s="505">
        <v>1692074</v>
      </c>
      <c r="AY106" s="505">
        <v>1336973</v>
      </c>
      <c r="AZ106" s="505">
        <v>1735145</v>
      </c>
      <c r="BA106" s="505">
        <v>16443546</v>
      </c>
      <c r="BB106" s="505">
        <v>499666</v>
      </c>
      <c r="BC106" s="505">
        <v>364528</v>
      </c>
      <c r="BD106" s="505">
        <v>5312016</v>
      </c>
      <c r="BE106" s="505">
        <v>6514826</v>
      </c>
      <c r="BF106" s="505">
        <v>23578141</v>
      </c>
      <c r="BG106" s="505">
        <v>2901049</v>
      </c>
      <c r="BH106" s="505">
        <v>1931939</v>
      </c>
    </row>
    <row r="107" spans="1:60" ht="86.4" x14ac:dyDescent="0.3">
      <c r="A107" s="426">
        <v>9003</v>
      </c>
      <c r="B107" s="427" t="s">
        <v>334</v>
      </c>
      <c r="C107" s="427" t="s">
        <v>335</v>
      </c>
      <c r="D107" s="505">
        <v>102466206</v>
      </c>
      <c r="E107" s="505">
        <v>185658189</v>
      </c>
      <c r="F107" s="505">
        <v>138528290</v>
      </c>
      <c r="G107" s="505">
        <v>60023889</v>
      </c>
      <c r="H107" s="505">
        <v>188732343</v>
      </c>
      <c r="I107" s="505">
        <v>79550832</v>
      </c>
      <c r="J107" s="505">
        <v>46576745</v>
      </c>
      <c r="K107" s="505">
        <v>51321632</v>
      </c>
      <c r="L107" s="505">
        <v>110351506</v>
      </c>
      <c r="M107" s="505">
        <v>34013643</v>
      </c>
      <c r="N107" s="505">
        <v>66829399</v>
      </c>
      <c r="O107" s="505">
        <v>233462693</v>
      </c>
      <c r="P107" s="505">
        <v>130686397</v>
      </c>
      <c r="Q107" s="505">
        <v>30422032</v>
      </c>
      <c r="R107" s="505">
        <v>245833423</v>
      </c>
      <c r="S107" s="505">
        <v>522383369</v>
      </c>
      <c r="T107" s="505">
        <v>57299681</v>
      </c>
      <c r="U107" s="505">
        <v>33215181</v>
      </c>
      <c r="V107" s="505">
        <v>2953630</v>
      </c>
      <c r="W107" s="505">
        <v>434611493</v>
      </c>
      <c r="X107" s="505">
        <v>161554187</v>
      </c>
      <c r="Y107" s="505">
        <v>29520904</v>
      </c>
      <c r="Z107" s="505">
        <v>159474267</v>
      </c>
      <c r="AA107" s="505">
        <v>31785924</v>
      </c>
      <c r="AB107" s="505">
        <v>85696401</v>
      </c>
      <c r="AC107" s="505">
        <v>422516673</v>
      </c>
      <c r="AD107" s="505">
        <v>46181579</v>
      </c>
      <c r="AE107" s="505">
        <v>275056879</v>
      </c>
      <c r="AF107" s="505">
        <v>118185484</v>
      </c>
      <c r="AG107" s="505">
        <v>50892159</v>
      </c>
      <c r="AH107" s="505">
        <v>355058232</v>
      </c>
      <c r="AI107" s="505">
        <v>204041008</v>
      </c>
      <c r="AJ107" s="505">
        <v>333314103</v>
      </c>
      <c r="AK107" s="505">
        <v>154451252</v>
      </c>
      <c r="AL107" s="505">
        <v>135665123</v>
      </c>
      <c r="AM107" s="505">
        <v>134035667</v>
      </c>
      <c r="AN107" s="505">
        <v>139243819</v>
      </c>
      <c r="AO107" s="505">
        <v>106190289</v>
      </c>
      <c r="AP107" s="505">
        <v>135500915</v>
      </c>
      <c r="AQ107" s="505">
        <v>42676549</v>
      </c>
      <c r="AR107" s="505">
        <v>46981780</v>
      </c>
      <c r="AS107" s="505">
        <v>68088632</v>
      </c>
      <c r="AT107" s="505">
        <v>15571590</v>
      </c>
      <c r="AU107" s="505">
        <v>724168698</v>
      </c>
      <c r="AV107" s="505">
        <v>98052917</v>
      </c>
      <c r="AW107" s="505">
        <v>3340830755</v>
      </c>
      <c r="AX107" s="505">
        <v>36399514</v>
      </c>
      <c r="AY107" s="505">
        <v>25239044</v>
      </c>
      <c r="AZ107" s="505">
        <v>94678034</v>
      </c>
      <c r="BA107" s="505">
        <v>295764354</v>
      </c>
      <c r="BB107" s="505">
        <v>17548891</v>
      </c>
      <c r="BC107" s="505">
        <v>38568463</v>
      </c>
      <c r="BD107" s="505">
        <v>166667800</v>
      </c>
      <c r="BE107" s="505">
        <v>186300386</v>
      </c>
      <c r="BF107" s="505">
        <v>1035931620</v>
      </c>
      <c r="BG107" s="505">
        <v>91222069</v>
      </c>
      <c r="BH107" s="505">
        <v>43862202</v>
      </c>
    </row>
    <row r="108" spans="1:60" ht="115.2" x14ac:dyDescent="0.3">
      <c r="A108" s="426">
        <v>9004</v>
      </c>
      <c r="B108" s="427" t="s">
        <v>336</v>
      </c>
      <c r="C108" s="427" t="s">
        <v>337</v>
      </c>
      <c r="D108" s="505" t="s">
        <v>129</v>
      </c>
      <c r="E108" s="505" t="s">
        <v>129</v>
      </c>
      <c r="F108" s="505" t="s">
        <v>129</v>
      </c>
      <c r="G108" s="505" t="s">
        <v>129</v>
      </c>
      <c r="H108" s="505" t="s">
        <v>129</v>
      </c>
      <c r="I108" s="505" t="s">
        <v>129</v>
      </c>
      <c r="J108" s="505" t="s">
        <v>129</v>
      </c>
      <c r="K108" s="505" t="s">
        <v>129</v>
      </c>
      <c r="L108" s="505" t="s">
        <v>129</v>
      </c>
      <c r="M108" s="505" t="s">
        <v>129</v>
      </c>
      <c r="N108" s="505" t="s">
        <v>129</v>
      </c>
      <c r="O108" s="505" t="s">
        <v>129</v>
      </c>
      <c r="P108" s="505" t="s">
        <v>129</v>
      </c>
      <c r="Q108" s="505" t="s">
        <v>129</v>
      </c>
      <c r="R108" s="505" t="s">
        <v>129</v>
      </c>
      <c r="S108" s="505" t="s">
        <v>129</v>
      </c>
      <c r="T108" s="505" t="s">
        <v>129</v>
      </c>
      <c r="U108" s="505" t="s">
        <v>129</v>
      </c>
      <c r="V108" s="505" t="s">
        <v>129</v>
      </c>
      <c r="W108" s="505" t="s">
        <v>129</v>
      </c>
      <c r="X108" s="505" t="s">
        <v>129</v>
      </c>
      <c r="Y108" s="505" t="s">
        <v>129</v>
      </c>
      <c r="Z108" s="505" t="s">
        <v>129</v>
      </c>
      <c r="AA108" s="505" t="s">
        <v>129</v>
      </c>
      <c r="AB108" s="505" t="s">
        <v>129</v>
      </c>
      <c r="AC108" s="505" t="s">
        <v>129</v>
      </c>
      <c r="AD108" s="505" t="s">
        <v>129</v>
      </c>
      <c r="AE108" s="505" t="s">
        <v>129</v>
      </c>
      <c r="AF108" s="505" t="s">
        <v>129</v>
      </c>
      <c r="AG108" s="505" t="s">
        <v>129</v>
      </c>
      <c r="AH108" s="505" t="s">
        <v>129</v>
      </c>
      <c r="AI108" s="505" t="s">
        <v>129</v>
      </c>
      <c r="AJ108" s="505" t="s">
        <v>129</v>
      </c>
      <c r="AK108" s="505" t="s">
        <v>129</v>
      </c>
      <c r="AL108" s="505" t="s">
        <v>129</v>
      </c>
      <c r="AM108" s="505" t="s">
        <v>129</v>
      </c>
      <c r="AN108" s="505" t="s">
        <v>129</v>
      </c>
      <c r="AO108" s="505" t="s">
        <v>129</v>
      </c>
      <c r="AP108" s="505" t="s">
        <v>129</v>
      </c>
      <c r="AQ108" s="505" t="s">
        <v>129</v>
      </c>
      <c r="AR108" s="505" t="s">
        <v>129</v>
      </c>
      <c r="AS108" s="505" t="s">
        <v>129</v>
      </c>
      <c r="AT108" s="505" t="s">
        <v>129</v>
      </c>
      <c r="AU108" s="505" t="s">
        <v>129</v>
      </c>
      <c r="AV108" s="505" t="s">
        <v>129</v>
      </c>
      <c r="AW108" s="505" t="s">
        <v>129</v>
      </c>
      <c r="AX108" s="505" t="s">
        <v>129</v>
      </c>
      <c r="AY108" s="505" t="s">
        <v>129</v>
      </c>
      <c r="AZ108" s="505" t="s">
        <v>129</v>
      </c>
      <c r="BA108" s="505" t="s">
        <v>129</v>
      </c>
      <c r="BB108" s="505" t="s">
        <v>129</v>
      </c>
      <c r="BC108" s="505" t="s">
        <v>129</v>
      </c>
      <c r="BD108" s="505" t="s">
        <v>129</v>
      </c>
      <c r="BE108" s="505" t="s">
        <v>129</v>
      </c>
      <c r="BF108" s="505" t="s">
        <v>129</v>
      </c>
      <c r="BG108" s="505" t="s">
        <v>129</v>
      </c>
      <c r="BH108" s="505" t="s">
        <v>129</v>
      </c>
    </row>
    <row r="109" spans="1:60" ht="72" x14ac:dyDescent="0.3">
      <c r="A109" s="426">
        <v>9005</v>
      </c>
      <c r="B109" s="427" t="s">
        <v>338</v>
      </c>
      <c r="C109" s="427" t="s">
        <v>339</v>
      </c>
      <c r="D109" s="505">
        <v>618579</v>
      </c>
      <c r="E109" s="505">
        <v>4862725</v>
      </c>
      <c r="F109" s="505">
        <v>1587410</v>
      </c>
      <c r="G109" s="505">
        <v>2330813</v>
      </c>
      <c r="H109" s="505">
        <v>1781961</v>
      </c>
      <c r="I109" s="505">
        <v>1891440</v>
      </c>
      <c r="J109" s="505">
        <v>550516</v>
      </c>
      <c r="K109" s="505">
        <v>3739326</v>
      </c>
      <c r="L109" s="505">
        <v>7115546</v>
      </c>
      <c r="M109" s="505">
        <v>1798119</v>
      </c>
      <c r="N109" s="505">
        <v>4178679</v>
      </c>
      <c r="O109" s="505">
        <v>4118226</v>
      </c>
      <c r="P109" s="505">
        <v>5380691</v>
      </c>
      <c r="Q109" s="505">
        <v>1205719</v>
      </c>
      <c r="R109" s="505">
        <v>8457325</v>
      </c>
      <c r="S109" s="505">
        <v>14642895</v>
      </c>
      <c r="T109" s="505">
        <v>3219005</v>
      </c>
      <c r="U109" s="505">
        <v>607458</v>
      </c>
      <c r="V109" s="505">
        <v>1088680</v>
      </c>
      <c r="W109" s="505">
        <v>19934384</v>
      </c>
      <c r="X109" s="505">
        <v>4907039</v>
      </c>
      <c r="Y109" s="505">
        <v>1019701</v>
      </c>
      <c r="Z109" s="505">
        <v>6830123</v>
      </c>
      <c r="AA109" s="505">
        <v>1042360</v>
      </c>
      <c r="AB109" s="505">
        <v>1746660</v>
      </c>
      <c r="AC109" s="505">
        <v>6616721</v>
      </c>
      <c r="AD109" s="505">
        <v>1089322</v>
      </c>
      <c r="AE109" s="505">
        <v>5803427</v>
      </c>
      <c r="AF109" s="505">
        <v>4784596</v>
      </c>
      <c r="AG109" s="505">
        <v>2896381</v>
      </c>
      <c r="AH109" s="505">
        <v>11121388</v>
      </c>
      <c r="AI109" s="505">
        <v>12154847</v>
      </c>
      <c r="AJ109" s="505">
        <v>5568230</v>
      </c>
      <c r="AK109" s="505">
        <v>3238754</v>
      </c>
      <c r="AL109" s="505">
        <v>10544120</v>
      </c>
      <c r="AM109" s="505">
        <v>329491</v>
      </c>
      <c r="AN109" s="505">
        <v>775036</v>
      </c>
      <c r="AO109" s="505">
        <v>2380950</v>
      </c>
      <c r="AP109" s="505">
        <v>2914261</v>
      </c>
      <c r="AQ109" s="505">
        <v>35995</v>
      </c>
      <c r="AR109" s="505">
        <v>1141183</v>
      </c>
      <c r="AS109" s="505">
        <v>2601879</v>
      </c>
      <c r="AT109" s="505">
        <v>351048</v>
      </c>
      <c r="AU109" s="505">
        <v>11854493</v>
      </c>
      <c r="AV109" s="505">
        <v>2385023</v>
      </c>
      <c r="AW109" s="505">
        <v>106501638</v>
      </c>
      <c r="AX109" s="505">
        <v>1037322</v>
      </c>
      <c r="AY109" s="505">
        <v>1066755</v>
      </c>
      <c r="AZ109" s="505">
        <v>4102627</v>
      </c>
      <c r="BA109" s="505">
        <v>6464120</v>
      </c>
      <c r="BB109" s="505">
        <v>1833247</v>
      </c>
      <c r="BC109" s="505">
        <v>1957372</v>
      </c>
      <c r="BD109" s="505">
        <v>7176337</v>
      </c>
      <c r="BE109" s="505">
        <v>15389952</v>
      </c>
      <c r="BF109" s="505">
        <v>16189122</v>
      </c>
      <c r="BG109" s="505">
        <v>1610021</v>
      </c>
      <c r="BH109" s="505">
        <v>2584579</v>
      </c>
    </row>
    <row r="110" spans="1:60" ht="43.2" x14ac:dyDescent="0.3">
      <c r="A110" s="426">
        <v>9006</v>
      </c>
      <c r="B110" s="427" t="s">
        <v>340</v>
      </c>
      <c r="C110" s="427" t="s">
        <v>341</v>
      </c>
      <c r="D110" s="505">
        <v>12498697</v>
      </c>
      <c r="E110" s="505">
        <v>18878566</v>
      </c>
      <c r="F110" s="505">
        <v>11147472</v>
      </c>
      <c r="G110" s="505">
        <v>5401253</v>
      </c>
      <c r="H110" s="505">
        <v>21098126</v>
      </c>
      <c r="I110" s="505">
        <v>11796500</v>
      </c>
      <c r="J110" s="505">
        <v>3326523</v>
      </c>
      <c r="K110" s="505">
        <v>5871621</v>
      </c>
      <c r="L110" s="505">
        <v>13102551</v>
      </c>
      <c r="M110" s="505">
        <v>2758135</v>
      </c>
      <c r="N110" s="505">
        <v>5328148</v>
      </c>
      <c r="O110" s="505">
        <v>32993437</v>
      </c>
      <c r="P110" s="505">
        <v>18456042</v>
      </c>
      <c r="Q110" s="505">
        <v>3345837</v>
      </c>
      <c r="R110" s="505">
        <v>19363988</v>
      </c>
      <c r="S110" s="505">
        <v>102452915</v>
      </c>
      <c r="T110" s="505">
        <v>6766141</v>
      </c>
      <c r="U110" s="505">
        <v>3701331</v>
      </c>
      <c r="V110" s="505">
        <v>291804</v>
      </c>
      <c r="W110" s="505">
        <v>52361175</v>
      </c>
      <c r="X110" s="505">
        <v>37947969</v>
      </c>
      <c r="Y110" s="505">
        <v>4056282</v>
      </c>
      <c r="Z110" s="505">
        <v>21547523</v>
      </c>
      <c r="AA110" s="505">
        <v>2995684</v>
      </c>
      <c r="AB110" s="505">
        <v>10957696</v>
      </c>
      <c r="AC110" s="505">
        <v>47384319</v>
      </c>
      <c r="AD110" s="505">
        <v>5569973</v>
      </c>
      <c r="AE110" s="505">
        <v>32905064</v>
      </c>
      <c r="AF110" s="505">
        <v>8706677</v>
      </c>
      <c r="AG110" s="505">
        <v>4237394</v>
      </c>
      <c r="AH110" s="505">
        <v>22102237</v>
      </c>
      <c r="AI110" s="505">
        <v>18672140</v>
      </c>
      <c r="AJ110" s="505">
        <v>37316419</v>
      </c>
      <c r="AK110" s="505">
        <v>16476513</v>
      </c>
      <c r="AL110" s="505">
        <v>11825225</v>
      </c>
      <c r="AM110" s="505">
        <v>17201795</v>
      </c>
      <c r="AN110" s="505">
        <v>13965483</v>
      </c>
      <c r="AO110" s="505">
        <v>14947681</v>
      </c>
      <c r="AP110" s="505">
        <v>10005262</v>
      </c>
      <c r="AQ110" s="505">
        <v>1193075</v>
      </c>
      <c r="AR110" s="505">
        <v>5231408</v>
      </c>
      <c r="AS110" s="505">
        <v>12168112</v>
      </c>
      <c r="AT110" s="505">
        <v>748565</v>
      </c>
      <c r="AU110" s="505">
        <v>112125772</v>
      </c>
      <c r="AV110" s="505">
        <v>6953093</v>
      </c>
      <c r="AW110" s="505">
        <v>559825409</v>
      </c>
      <c r="AX110" s="505">
        <v>5656035</v>
      </c>
      <c r="AY110" s="505">
        <v>1890389</v>
      </c>
      <c r="AZ110" s="505">
        <v>16529433</v>
      </c>
      <c r="BA110" s="505">
        <v>14718922</v>
      </c>
      <c r="BB110" s="505">
        <v>1820802</v>
      </c>
      <c r="BC110" s="505">
        <v>2346852</v>
      </c>
      <c r="BD110" s="505">
        <v>17538476</v>
      </c>
      <c r="BE110" s="505">
        <v>20831790</v>
      </c>
      <c r="BF110" s="505">
        <v>156649030</v>
      </c>
      <c r="BG110" s="505">
        <v>7590180</v>
      </c>
      <c r="BH110" s="505">
        <v>3370801</v>
      </c>
    </row>
    <row r="111" spans="1:60" ht="28.8" x14ac:dyDescent="0.3">
      <c r="A111" s="426">
        <v>9007</v>
      </c>
      <c r="B111" s="427" t="s">
        <v>526</v>
      </c>
      <c r="C111" s="427" t="s">
        <v>342</v>
      </c>
      <c r="D111" s="505">
        <v>4.9500000000000002E-2</v>
      </c>
      <c r="E111" s="505">
        <v>0.2576</v>
      </c>
      <c r="F111" s="505">
        <v>0.1424</v>
      </c>
      <c r="G111" s="505">
        <v>0.43149999999999999</v>
      </c>
      <c r="H111" s="505">
        <v>8.4500000000000006E-2</v>
      </c>
      <c r="I111" s="505">
        <v>0.1603</v>
      </c>
      <c r="J111" s="505">
        <v>0.16550000000000001</v>
      </c>
      <c r="K111" s="505">
        <v>0.63680000000000003</v>
      </c>
      <c r="L111" s="505">
        <v>0.54310000000000003</v>
      </c>
      <c r="M111" s="505">
        <v>0.65190000000000003</v>
      </c>
      <c r="N111" s="505">
        <v>0.7843</v>
      </c>
      <c r="O111" s="505">
        <v>0.12479999999999999</v>
      </c>
      <c r="P111" s="505">
        <v>0.29149999999999998</v>
      </c>
      <c r="Q111" s="505">
        <v>0.3604</v>
      </c>
      <c r="R111" s="505">
        <v>0.43680000000000002</v>
      </c>
      <c r="S111" s="505">
        <v>0.1429</v>
      </c>
      <c r="T111" s="505">
        <v>0.4758</v>
      </c>
      <c r="U111" s="505">
        <v>0.1641</v>
      </c>
      <c r="V111" s="505">
        <v>3.7309000000000001</v>
      </c>
      <c r="W111" s="505">
        <v>0.38069999999999998</v>
      </c>
      <c r="X111" s="505">
        <v>0.1293</v>
      </c>
      <c r="Y111" s="505">
        <v>0.25140000000000001</v>
      </c>
      <c r="Z111" s="505">
        <v>0.317</v>
      </c>
      <c r="AA111" s="505">
        <v>0.34799999999999998</v>
      </c>
      <c r="AB111" s="505">
        <v>0.15939999999999999</v>
      </c>
      <c r="AC111" s="505">
        <v>0.1396</v>
      </c>
      <c r="AD111" s="505">
        <v>0.1956</v>
      </c>
      <c r="AE111" s="505">
        <v>0.1764</v>
      </c>
      <c r="AF111" s="505">
        <v>0.54949999999999999</v>
      </c>
      <c r="AG111" s="505">
        <v>0.6835</v>
      </c>
      <c r="AH111" s="505">
        <v>0.50319999999999998</v>
      </c>
      <c r="AI111" s="505">
        <v>0.65100000000000002</v>
      </c>
      <c r="AJ111" s="505">
        <v>0.1492</v>
      </c>
      <c r="AK111" s="505">
        <v>0.1966</v>
      </c>
      <c r="AL111" s="505">
        <v>0.89170000000000005</v>
      </c>
      <c r="AM111" s="505">
        <v>1.9199999999999998E-2</v>
      </c>
      <c r="AN111" s="505">
        <v>5.5500000000000001E-2</v>
      </c>
      <c r="AO111" s="505">
        <v>0.1593</v>
      </c>
      <c r="AP111" s="505">
        <v>0.2913</v>
      </c>
      <c r="AQ111" s="505">
        <v>3.0200000000000001E-2</v>
      </c>
      <c r="AR111" s="505">
        <v>0.21809999999999999</v>
      </c>
      <c r="AS111" s="505">
        <v>0.21379999999999999</v>
      </c>
      <c r="AT111" s="505">
        <v>0.46899999999999997</v>
      </c>
      <c r="AU111" s="505">
        <v>0.1057</v>
      </c>
      <c r="AV111" s="505">
        <v>0.34300000000000003</v>
      </c>
      <c r="AW111" s="505">
        <v>0.19020000000000001</v>
      </c>
      <c r="AX111" s="505">
        <v>0.18340000000000001</v>
      </c>
      <c r="AY111" s="505">
        <v>0.56430000000000002</v>
      </c>
      <c r="AZ111" s="505">
        <v>0.2482</v>
      </c>
      <c r="BA111" s="505">
        <v>0.43919999999999998</v>
      </c>
      <c r="BB111" s="505">
        <v>1.0067999999999999</v>
      </c>
      <c r="BC111" s="505">
        <v>0.83399999999999996</v>
      </c>
      <c r="BD111" s="505">
        <v>0.40920000000000001</v>
      </c>
      <c r="BE111" s="505">
        <v>0.73880000000000001</v>
      </c>
      <c r="BF111" s="505">
        <v>0.1033</v>
      </c>
      <c r="BG111" s="505">
        <v>0.21210000000000001</v>
      </c>
      <c r="BH111" s="505">
        <v>0.76680000000000004</v>
      </c>
    </row>
    <row r="112" spans="1:60" x14ac:dyDescent="0.3">
      <c r="A112" s="426">
        <v>9008</v>
      </c>
      <c r="B112" s="427" t="s">
        <v>343</v>
      </c>
      <c r="C112" s="427" t="s">
        <v>129</v>
      </c>
      <c r="D112" s="505">
        <v>0</v>
      </c>
      <c r="E112" s="505">
        <v>0</v>
      </c>
      <c r="F112" s="505">
        <v>0</v>
      </c>
      <c r="G112" s="505">
        <v>0</v>
      </c>
      <c r="H112" s="505">
        <v>0</v>
      </c>
      <c r="I112" s="505">
        <v>0</v>
      </c>
      <c r="J112" s="505">
        <v>0</v>
      </c>
      <c r="K112" s="505">
        <v>0</v>
      </c>
      <c r="L112" s="505">
        <v>0</v>
      </c>
      <c r="M112" s="505">
        <v>0</v>
      </c>
      <c r="N112" s="505">
        <v>0</v>
      </c>
      <c r="O112" s="505">
        <v>0</v>
      </c>
      <c r="P112" s="505">
        <v>0</v>
      </c>
      <c r="Q112" s="505">
        <v>0</v>
      </c>
      <c r="R112" s="505">
        <v>0</v>
      </c>
      <c r="S112" s="505">
        <v>0</v>
      </c>
      <c r="T112" s="505">
        <v>0</v>
      </c>
      <c r="U112" s="505">
        <v>0</v>
      </c>
      <c r="V112" s="505">
        <v>0</v>
      </c>
      <c r="W112" s="505">
        <v>0</v>
      </c>
      <c r="X112" s="505">
        <v>0</v>
      </c>
      <c r="Y112" s="505">
        <v>0</v>
      </c>
      <c r="Z112" s="505">
        <v>0</v>
      </c>
      <c r="AA112" s="505">
        <v>0</v>
      </c>
      <c r="AB112" s="505">
        <v>0</v>
      </c>
      <c r="AC112" s="505">
        <v>0</v>
      </c>
      <c r="AD112" s="505">
        <v>0</v>
      </c>
      <c r="AE112" s="505">
        <v>0</v>
      </c>
      <c r="AF112" s="505">
        <v>0</v>
      </c>
      <c r="AG112" s="505">
        <v>0</v>
      </c>
      <c r="AH112" s="505">
        <v>0</v>
      </c>
      <c r="AI112" s="505">
        <v>0</v>
      </c>
      <c r="AJ112" s="505">
        <v>0</v>
      </c>
      <c r="AK112" s="505">
        <v>0</v>
      </c>
      <c r="AL112" s="505">
        <v>0</v>
      </c>
      <c r="AM112" s="505">
        <v>0</v>
      </c>
      <c r="AN112" s="505">
        <v>0</v>
      </c>
      <c r="AO112" s="505">
        <v>0</v>
      </c>
      <c r="AP112" s="505">
        <v>0</v>
      </c>
      <c r="AQ112" s="505">
        <v>0</v>
      </c>
      <c r="AR112" s="505">
        <v>0</v>
      </c>
      <c r="AS112" s="505">
        <v>0</v>
      </c>
      <c r="AT112" s="505">
        <v>0</v>
      </c>
      <c r="AU112" s="505">
        <v>0</v>
      </c>
      <c r="AV112" s="505">
        <v>0</v>
      </c>
      <c r="AW112" s="505">
        <v>0</v>
      </c>
      <c r="AX112" s="505">
        <v>0</v>
      </c>
      <c r="AY112" s="505">
        <v>0</v>
      </c>
      <c r="AZ112" s="505">
        <v>0</v>
      </c>
      <c r="BA112" s="505">
        <v>0</v>
      </c>
      <c r="BB112" s="505">
        <v>0</v>
      </c>
      <c r="BC112" s="505">
        <v>0</v>
      </c>
      <c r="BD112" s="505">
        <v>0</v>
      </c>
      <c r="BE112" s="505">
        <v>0</v>
      </c>
      <c r="BF112" s="505">
        <v>0</v>
      </c>
      <c r="BG112" s="505">
        <v>0</v>
      </c>
      <c r="BH112" s="505">
        <v>0</v>
      </c>
    </row>
    <row r="113" spans="1:119" ht="72" x14ac:dyDescent="0.3">
      <c r="A113" s="426">
        <v>9010</v>
      </c>
      <c r="B113" s="427" t="s">
        <v>344</v>
      </c>
      <c r="C113" s="427" t="s">
        <v>345</v>
      </c>
      <c r="D113" s="505">
        <v>0</v>
      </c>
      <c r="E113" s="505">
        <v>0</v>
      </c>
      <c r="F113" s="505">
        <v>0</v>
      </c>
      <c r="G113" s="505">
        <v>0</v>
      </c>
      <c r="H113" s="505">
        <v>0</v>
      </c>
      <c r="I113" s="505">
        <v>0</v>
      </c>
      <c r="J113" s="505">
        <v>0</v>
      </c>
      <c r="K113" s="505">
        <v>0</v>
      </c>
      <c r="L113" s="505">
        <v>0</v>
      </c>
      <c r="M113" s="505">
        <v>0</v>
      </c>
      <c r="N113" s="505">
        <v>0</v>
      </c>
      <c r="O113" s="505">
        <v>0</v>
      </c>
      <c r="P113" s="505">
        <v>0</v>
      </c>
      <c r="Q113" s="505">
        <v>0</v>
      </c>
      <c r="R113" s="505">
        <v>0</v>
      </c>
      <c r="S113" s="505">
        <v>0</v>
      </c>
      <c r="T113" s="505">
        <v>0</v>
      </c>
      <c r="U113" s="505">
        <v>0</v>
      </c>
      <c r="V113" s="505">
        <v>0</v>
      </c>
      <c r="W113" s="505">
        <v>0</v>
      </c>
      <c r="X113" s="505">
        <v>0</v>
      </c>
      <c r="Y113" s="505">
        <v>0</v>
      </c>
      <c r="Z113" s="505">
        <v>0</v>
      </c>
      <c r="AA113" s="505">
        <v>0</v>
      </c>
      <c r="AB113" s="505">
        <v>0</v>
      </c>
      <c r="AC113" s="505">
        <v>0</v>
      </c>
      <c r="AD113" s="505">
        <v>0</v>
      </c>
      <c r="AE113" s="505">
        <v>0</v>
      </c>
      <c r="AF113" s="505">
        <v>0</v>
      </c>
      <c r="AG113" s="505">
        <v>0</v>
      </c>
      <c r="AH113" s="505">
        <v>0</v>
      </c>
      <c r="AI113" s="505">
        <v>0</v>
      </c>
      <c r="AJ113" s="505">
        <v>0</v>
      </c>
      <c r="AK113" s="505">
        <v>0</v>
      </c>
      <c r="AL113" s="505">
        <v>0</v>
      </c>
      <c r="AM113" s="505">
        <v>0</v>
      </c>
      <c r="AN113" s="505">
        <v>0</v>
      </c>
      <c r="AO113" s="505">
        <v>0</v>
      </c>
      <c r="AP113" s="505">
        <v>0</v>
      </c>
      <c r="AQ113" s="505">
        <v>0</v>
      </c>
      <c r="AR113" s="505">
        <v>0</v>
      </c>
      <c r="AS113" s="505">
        <v>0</v>
      </c>
      <c r="AT113" s="505">
        <v>0</v>
      </c>
      <c r="AU113" s="505">
        <v>0</v>
      </c>
      <c r="AV113" s="505">
        <v>0</v>
      </c>
      <c r="AW113" s="505">
        <v>0</v>
      </c>
      <c r="AX113" s="505">
        <v>0</v>
      </c>
      <c r="AY113" s="505">
        <v>0</v>
      </c>
      <c r="AZ113" s="505">
        <v>0</v>
      </c>
      <c r="BA113" s="505">
        <v>0</v>
      </c>
      <c r="BB113" s="505">
        <v>0</v>
      </c>
      <c r="BC113" s="505">
        <v>0</v>
      </c>
      <c r="BD113" s="505">
        <v>0</v>
      </c>
      <c r="BE113" s="505">
        <v>0</v>
      </c>
      <c r="BF113" s="505">
        <v>0</v>
      </c>
      <c r="BG113" s="505">
        <v>0</v>
      </c>
      <c r="BH113" s="505">
        <v>0</v>
      </c>
    </row>
    <row r="114" spans="1:119" ht="57.6" x14ac:dyDescent="0.3">
      <c r="A114" s="426">
        <v>9011</v>
      </c>
      <c r="B114" s="427" t="s">
        <v>1231</v>
      </c>
      <c r="C114" s="427" t="s">
        <v>347</v>
      </c>
      <c r="D114" s="505">
        <v>0</v>
      </c>
      <c r="E114" s="505">
        <v>0</v>
      </c>
      <c r="F114" s="505">
        <v>0</v>
      </c>
      <c r="G114" s="505">
        <v>0</v>
      </c>
      <c r="H114" s="505">
        <v>0</v>
      </c>
      <c r="I114" s="505">
        <v>0</v>
      </c>
      <c r="J114" s="505">
        <v>0</v>
      </c>
      <c r="K114" s="505">
        <v>0</v>
      </c>
      <c r="L114" s="505">
        <v>0</v>
      </c>
      <c r="M114" s="505">
        <v>0</v>
      </c>
      <c r="N114" s="505">
        <v>0</v>
      </c>
      <c r="O114" s="505">
        <v>0</v>
      </c>
      <c r="P114" s="505">
        <v>0</v>
      </c>
      <c r="Q114" s="505">
        <v>0</v>
      </c>
      <c r="R114" s="505">
        <v>0</v>
      </c>
      <c r="S114" s="505">
        <v>0</v>
      </c>
      <c r="T114" s="505">
        <v>0</v>
      </c>
      <c r="U114" s="505">
        <v>0</v>
      </c>
      <c r="V114" s="505">
        <v>0</v>
      </c>
      <c r="W114" s="505">
        <v>0</v>
      </c>
      <c r="X114" s="505">
        <v>0</v>
      </c>
      <c r="Y114" s="505">
        <v>0</v>
      </c>
      <c r="Z114" s="505">
        <v>0</v>
      </c>
      <c r="AA114" s="505">
        <v>0</v>
      </c>
      <c r="AB114" s="505">
        <v>0</v>
      </c>
      <c r="AC114" s="505">
        <v>0</v>
      </c>
      <c r="AD114" s="505">
        <v>0</v>
      </c>
      <c r="AE114" s="505">
        <v>0</v>
      </c>
      <c r="AF114" s="505">
        <v>0</v>
      </c>
      <c r="AG114" s="505">
        <v>0</v>
      </c>
      <c r="AH114" s="505">
        <v>0</v>
      </c>
      <c r="AI114" s="505">
        <v>0</v>
      </c>
      <c r="AJ114" s="505">
        <v>0</v>
      </c>
      <c r="AK114" s="505">
        <v>0</v>
      </c>
      <c r="AL114" s="505">
        <v>0</v>
      </c>
      <c r="AM114" s="505">
        <v>0</v>
      </c>
      <c r="AN114" s="505">
        <v>0</v>
      </c>
      <c r="AO114" s="505">
        <v>0</v>
      </c>
      <c r="AP114" s="505">
        <v>0</v>
      </c>
      <c r="AQ114" s="505">
        <v>0</v>
      </c>
      <c r="AR114" s="505">
        <v>0</v>
      </c>
      <c r="AS114" s="505">
        <v>0</v>
      </c>
      <c r="AT114" s="505">
        <v>0</v>
      </c>
      <c r="AU114" s="505">
        <v>0</v>
      </c>
      <c r="AV114" s="505">
        <v>0</v>
      </c>
      <c r="AW114" s="505">
        <v>0</v>
      </c>
      <c r="AX114" s="505">
        <v>0</v>
      </c>
      <c r="AY114" s="505">
        <v>0</v>
      </c>
      <c r="AZ114" s="505">
        <v>0</v>
      </c>
      <c r="BA114" s="505">
        <v>0</v>
      </c>
      <c r="BB114" s="505">
        <v>0</v>
      </c>
      <c r="BC114" s="505">
        <v>0</v>
      </c>
      <c r="BD114" s="505">
        <v>0</v>
      </c>
      <c r="BE114" s="505">
        <v>0</v>
      </c>
      <c r="BF114" s="505">
        <v>0</v>
      </c>
      <c r="BG114" s="505">
        <v>0</v>
      </c>
      <c r="BH114" s="505">
        <v>0</v>
      </c>
    </row>
    <row r="115" spans="1:119" ht="57.6" x14ac:dyDescent="0.3">
      <c r="A115" s="426">
        <v>9012</v>
      </c>
      <c r="B115" s="427" t="s">
        <v>1232</v>
      </c>
      <c r="C115" s="427" t="s">
        <v>347</v>
      </c>
      <c r="D115" s="505">
        <v>0</v>
      </c>
      <c r="E115" s="505">
        <v>0</v>
      </c>
      <c r="F115" s="505">
        <v>0</v>
      </c>
      <c r="G115" s="505">
        <v>0</v>
      </c>
      <c r="H115" s="505">
        <v>0</v>
      </c>
      <c r="I115" s="505">
        <v>0</v>
      </c>
      <c r="J115" s="505">
        <v>0</v>
      </c>
      <c r="K115" s="505">
        <v>0</v>
      </c>
      <c r="L115" s="505">
        <v>0</v>
      </c>
      <c r="M115" s="505">
        <v>0</v>
      </c>
      <c r="N115" s="505">
        <v>0</v>
      </c>
      <c r="O115" s="505">
        <v>0</v>
      </c>
      <c r="P115" s="505">
        <v>0</v>
      </c>
      <c r="Q115" s="505">
        <v>0</v>
      </c>
      <c r="R115" s="505">
        <v>0</v>
      </c>
      <c r="S115" s="505">
        <v>0</v>
      </c>
      <c r="T115" s="505">
        <v>0</v>
      </c>
      <c r="U115" s="505">
        <v>0</v>
      </c>
      <c r="V115" s="505">
        <v>0</v>
      </c>
      <c r="W115" s="505">
        <v>0</v>
      </c>
      <c r="X115" s="505">
        <v>0</v>
      </c>
      <c r="Y115" s="505">
        <v>0</v>
      </c>
      <c r="Z115" s="505">
        <v>0</v>
      </c>
      <c r="AA115" s="505">
        <v>0</v>
      </c>
      <c r="AB115" s="505">
        <v>0</v>
      </c>
      <c r="AC115" s="505">
        <v>0</v>
      </c>
      <c r="AD115" s="505">
        <v>0</v>
      </c>
      <c r="AE115" s="505">
        <v>0</v>
      </c>
      <c r="AF115" s="505">
        <v>0</v>
      </c>
      <c r="AG115" s="505">
        <v>0</v>
      </c>
      <c r="AH115" s="505">
        <v>0</v>
      </c>
      <c r="AI115" s="505">
        <v>0</v>
      </c>
      <c r="AJ115" s="505">
        <v>0</v>
      </c>
      <c r="AK115" s="505">
        <v>0</v>
      </c>
      <c r="AL115" s="505">
        <v>0</v>
      </c>
      <c r="AM115" s="505">
        <v>0</v>
      </c>
      <c r="AN115" s="505">
        <v>0</v>
      </c>
      <c r="AO115" s="505">
        <v>0</v>
      </c>
      <c r="AP115" s="505">
        <v>0</v>
      </c>
      <c r="AQ115" s="505">
        <v>0</v>
      </c>
      <c r="AR115" s="505">
        <v>0</v>
      </c>
      <c r="AS115" s="505">
        <v>0</v>
      </c>
      <c r="AT115" s="505">
        <v>0</v>
      </c>
      <c r="AU115" s="505">
        <v>0</v>
      </c>
      <c r="AV115" s="505">
        <v>0</v>
      </c>
      <c r="AW115" s="505">
        <v>0</v>
      </c>
      <c r="AX115" s="505">
        <v>0</v>
      </c>
      <c r="AY115" s="505">
        <v>0</v>
      </c>
      <c r="AZ115" s="505">
        <v>0</v>
      </c>
      <c r="BA115" s="505">
        <v>0</v>
      </c>
      <c r="BB115" s="505">
        <v>0</v>
      </c>
      <c r="BC115" s="505">
        <v>0</v>
      </c>
      <c r="BD115" s="505">
        <v>0</v>
      </c>
      <c r="BE115" s="505">
        <v>0</v>
      </c>
      <c r="BF115" s="505">
        <v>0</v>
      </c>
      <c r="BG115" s="505">
        <v>0</v>
      </c>
      <c r="BH115" s="505">
        <v>0</v>
      </c>
    </row>
    <row r="116" spans="1:119" ht="100.8" x14ac:dyDescent="0.3">
      <c r="A116" s="426">
        <v>9013</v>
      </c>
      <c r="B116" s="427" t="s">
        <v>349</v>
      </c>
      <c r="C116" s="427" t="s">
        <v>350</v>
      </c>
      <c r="D116" s="505">
        <v>0</v>
      </c>
      <c r="E116" s="505">
        <v>0</v>
      </c>
      <c r="F116" s="505">
        <v>0</v>
      </c>
      <c r="G116" s="505">
        <v>0</v>
      </c>
      <c r="H116" s="505">
        <v>0</v>
      </c>
      <c r="I116" s="505">
        <v>0</v>
      </c>
      <c r="J116" s="505">
        <v>0</v>
      </c>
      <c r="K116" s="505">
        <v>0</v>
      </c>
      <c r="L116" s="505">
        <v>0</v>
      </c>
      <c r="M116" s="505">
        <v>0</v>
      </c>
      <c r="N116" s="505">
        <v>0</v>
      </c>
      <c r="O116" s="505">
        <v>0</v>
      </c>
      <c r="P116" s="505">
        <v>0</v>
      </c>
      <c r="Q116" s="505">
        <v>0</v>
      </c>
      <c r="R116" s="505">
        <v>0</v>
      </c>
      <c r="S116" s="505">
        <v>0</v>
      </c>
      <c r="T116" s="505">
        <v>0</v>
      </c>
      <c r="U116" s="505">
        <v>0</v>
      </c>
      <c r="V116" s="505">
        <v>0</v>
      </c>
      <c r="W116" s="505">
        <v>0</v>
      </c>
      <c r="X116" s="505">
        <v>0</v>
      </c>
      <c r="Y116" s="505">
        <v>0</v>
      </c>
      <c r="Z116" s="505">
        <v>0</v>
      </c>
      <c r="AA116" s="505">
        <v>0</v>
      </c>
      <c r="AB116" s="505">
        <v>0</v>
      </c>
      <c r="AC116" s="505">
        <v>0</v>
      </c>
      <c r="AD116" s="505">
        <v>0</v>
      </c>
      <c r="AE116" s="505">
        <v>0</v>
      </c>
      <c r="AF116" s="505">
        <v>0</v>
      </c>
      <c r="AG116" s="505">
        <v>0</v>
      </c>
      <c r="AH116" s="505">
        <v>0</v>
      </c>
      <c r="AI116" s="505">
        <v>0</v>
      </c>
      <c r="AJ116" s="505">
        <v>0</v>
      </c>
      <c r="AK116" s="505">
        <v>0</v>
      </c>
      <c r="AL116" s="505">
        <v>0</v>
      </c>
      <c r="AM116" s="505">
        <v>0</v>
      </c>
      <c r="AN116" s="505">
        <v>0</v>
      </c>
      <c r="AO116" s="505">
        <v>0</v>
      </c>
      <c r="AP116" s="505">
        <v>0</v>
      </c>
      <c r="AQ116" s="505">
        <v>0</v>
      </c>
      <c r="AR116" s="505">
        <v>0</v>
      </c>
      <c r="AS116" s="505">
        <v>0</v>
      </c>
      <c r="AT116" s="505">
        <v>0</v>
      </c>
      <c r="AU116" s="505">
        <v>0</v>
      </c>
      <c r="AV116" s="505">
        <v>0</v>
      </c>
      <c r="AW116" s="505">
        <v>0</v>
      </c>
      <c r="AX116" s="505">
        <v>0</v>
      </c>
      <c r="AY116" s="505">
        <v>0</v>
      </c>
      <c r="AZ116" s="505">
        <v>0</v>
      </c>
      <c r="BA116" s="505">
        <v>0</v>
      </c>
      <c r="BB116" s="505">
        <v>0</v>
      </c>
      <c r="BC116" s="505">
        <v>0</v>
      </c>
      <c r="BD116" s="505">
        <v>0</v>
      </c>
      <c r="BE116" s="505">
        <v>0</v>
      </c>
      <c r="BF116" s="505">
        <v>0</v>
      </c>
      <c r="BG116" s="505">
        <v>0</v>
      </c>
      <c r="BH116" s="505">
        <v>0</v>
      </c>
    </row>
    <row r="117" spans="1:119" ht="72" x14ac:dyDescent="0.3">
      <c r="A117" s="426">
        <v>9014</v>
      </c>
      <c r="B117" s="427" t="s">
        <v>351</v>
      </c>
      <c r="C117" s="427" t="s">
        <v>352</v>
      </c>
      <c r="D117" s="505">
        <v>0</v>
      </c>
      <c r="E117" s="505">
        <v>0</v>
      </c>
      <c r="F117" s="505">
        <v>0</v>
      </c>
      <c r="G117" s="505">
        <v>0</v>
      </c>
      <c r="H117" s="505">
        <v>0</v>
      </c>
      <c r="I117" s="505">
        <v>0</v>
      </c>
      <c r="J117" s="505">
        <v>0</v>
      </c>
      <c r="K117" s="505">
        <v>0</v>
      </c>
      <c r="L117" s="505">
        <v>0</v>
      </c>
      <c r="M117" s="505">
        <v>0</v>
      </c>
      <c r="N117" s="505">
        <v>0</v>
      </c>
      <c r="O117" s="505">
        <v>0</v>
      </c>
      <c r="P117" s="505">
        <v>0</v>
      </c>
      <c r="Q117" s="505">
        <v>0</v>
      </c>
      <c r="R117" s="505">
        <v>0</v>
      </c>
      <c r="S117" s="505">
        <v>0</v>
      </c>
      <c r="T117" s="505">
        <v>0</v>
      </c>
      <c r="U117" s="505">
        <v>0</v>
      </c>
      <c r="V117" s="505">
        <v>0</v>
      </c>
      <c r="W117" s="505">
        <v>0</v>
      </c>
      <c r="X117" s="505">
        <v>0</v>
      </c>
      <c r="Y117" s="505">
        <v>0</v>
      </c>
      <c r="Z117" s="505">
        <v>0</v>
      </c>
      <c r="AA117" s="505">
        <v>0</v>
      </c>
      <c r="AB117" s="505">
        <v>0</v>
      </c>
      <c r="AC117" s="505">
        <v>0</v>
      </c>
      <c r="AD117" s="505">
        <v>0</v>
      </c>
      <c r="AE117" s="505">
        <v>0</v>
      </c>
      <c r="AF117" s="505">
        <v>0</v>
      </c>
      <c r="AG117" s="505">
        <v>0</v>
      </c>
      <c r="AH117" s="505">
        <v>0</v>
      </c>
      <c r="AI117" s="505">
        <v>0</v>
      </c>
      <c r="AJ117" s="505">
        <v>0</v>
      </c>
      <c r="AK117" s="505">
        <v>0</v>
      </c>
      <c r="AL117" s="505">
        <v>0</v>
      </c>
      <c r="AM117" s="505">
        <v>0</v>
      </c>
      <c r="AN117" s="505">
        <v>0</v>
      </c>
      <c r="AO117" s="505">
        <v>0</v>
      </c>
      <c r="AP117" s="505">
        <v>0</v>
      </c>
      <c r="AQ117" s="505">
        <v>0</v>
      </c>
      <c r="AR117" s="505">
        <v>0</v>
      </c>
      <c r="AS117" s="505">
        <v>0</v>
      </c>
      <c r="AT117" s="505">
        <v>0</v>
      </c>
      <c r="AU117" s="505">
        <v>0</v>
      </c>
      <c r="AV117" s="505">
        <v>0</v>
      </c>
      <c r="AW117" s="505">
        <v>0</v>
      </c>
      <c r="AX117" s="505">
        <v>0</v>
      </c>
      <c r="AY117" s="505">
        <v>0</v>
      </c>
      <c r="AZ117" s="505">
        <v>0</v>
      </c>
      <c r="BA117" s="505">
        <v>0</v>
      </c>
      <c r="BB117" s="505">
        <v>0</v>
      </c>
      <c r="BC117" s="505">
        <v>0</v>
      </c>
      <c r="BD117" s="505">
        <v>0</v>
      </c>
      <c r="BE117" s="505">
        <v>0</v>
      </c>
      <c r="BF117" s="505">
        <v>0</v>
      </c>
      <c r="BG117" s="505">
        <v>0</v>
      </c>
      <c r="BH117" s="505">
        <v>0</v>
      </c>
    </row>
    <row r="118" spans="1:119" ht="57.6" x14ac:dyDescent="0.3">
      <c r="A118" s="426">
        <v>9015</v>
      </c>
      <c r="B118" s="427" t="s">
        <v>1233</v>
      </c>
      <c r="C118" s="427" t="s">
        <v>129</v>
      </c>
      <c r="D118" s="505">
        <v>0</v>
      </c>
      <c r="E118" s="505">
        <v>0</v>
      </c>
      <c r="F118" s="505">
        <v>0</v>
      </c>
      <c r="G118" s="505">
        <v>0</v>
      </c>
      <c r="H118" s="505">
        <v>0</v>
      </c>
      <c r="I118" s="505">
        <v>0</v>
      </c>
      <c r="J118" s="505">
        <v>0</v>
      </c>
      <c r="K118" s="505">
        <v>0</v>
      </c>
      <c r="L118" s="505">
        <v>0</v>
      </c>
      <c r="M118" s="505">
        <v>0</v>
      </c>
      <c r="N118" s="505">
        <v>0</v>
      </c>
      <c r="O118" s="505">
        <v>0</v>
      </c>
      <c r="P118" s="505">
        <v>0</v>
      </c>
      <c r="Q118" s="505">
        <v>0</v>
      </c>
      <c r="R118" s="505">
        <v>0</v>
      </c>
      <c r="S118" s="505">
        <v>0</v>
      </c>
      <c r="T118" s="505">
        <v>0</v>
      </c>
      <c r="U118" s="505">
        <v>0</v>
      </c>
      <c r="V118" s="505">
        <v>0</v>
      </c>
      <c r="W118" s="505">
        <v>0</v>
      </c>
      <c r="X118" s="505">
        <v>0</v>
      </c>
      <c r="Y118" s="505">
        <v>0</v>
      </c>
      <c r="Z118" s="505">
        <v>0</v>
      </c>
      <c r="AA118" s="505">
        <v>0</v>
      </c>
      <c r="AB118" s="505">
        <v>0</v>
      </c>
      <c r="AC118" s="505">
        <v>0</v>
      </c>
      <c r="AD118" s="505">
        <v>0</v>
      </c>
      <c r="AE118" s="505">
        <v>0</v>
      </c>
      <c r="AF118" s="505">
        <v>0</v>
      </c>
      <c r="AG118" s="505">
        <v>0</v>
      </c>
      <c r="AH118" s="505">
        <v>0</v>
      </c>
      <c r="AI118" s="505">
        <v>0</v>
      </c>
      <c r="AJ118" s="505">
        <v>0</v>
      </c>
      <c r="AK118" s="505">
        <v>0</v>
      </c>
      <c r="AL118" s="505">
        <v>0</v>
      </c>
      <c r="AM118" s="505">
        <v>0</v>
      </c>
      <c r="AN118" s="505">
        <v>0</v>
      </c>
      <c r="AO118" s="505">
        <v>0</v>
      </c>
      <c r="AP118" s="505">
        <v>0</v>
      </c>
      <c r="AQ118" s="505">
        <v>0</v>
      </c>
      <c r="AR118" s="505">
        <v>0</v>
      </c>
      <c r="AS118" s="505">
        <v>0</v>
      </c>
      <c r="AT118" s="505">
        <v>0</v>
      </c>
      <c r="AU118" s="505">
        <v>0</v>
      </c>
      <c r="AV118" s="505">
        <v>0</v>
      </c>
      <c r="AW118" s="505">
        <v>0</v>
      </c>
      <c r="AX118" s="505">
        <v>0</v>
      </c>
      <c r="AY118" s="505">
        <v>0</v>
      </c>
      <c r="AZ118" s="505">
        <v>0</v>
      </c>
      <c r="BA118" s="505">
        <v>0</v>
      </c>
      <c r="BB118" s="505">
        <v>0</v>
      </c>
      <c r="BC118" s="505">
        <v>0</v>
      </c>
      <c r="BD118" s="505">
        <v>0</v>
      </c>
      <c r="BE118" s="505">
        <v>0</v>
      </c>
      <c r="BF118" s="505">
        <v>0</v>
      </c>
      <c r="BG118" s="505">
        <v>0</v>
      </c>
      <c r="BH118" s="505">
        <v>0</v>
      </c>
    </row>
    <row r="119" spans="1:119" ht="57.6" x14ac:dyDescent="0.3">
      <c r="A119" s="426">
        <v>9016</v>
      </c>
      <c r="B119" s="427" t="s">
        <v>1234</v>
      </c>
      <c r="C119" s="427" t="s">
        <v>129</v>
      </c>
      <c r="D119" s="505">
        <v>0</v>
      </c>
      <c r="E119" s="505">
        <v>0</v>
      </c>
      <c r="F119" s="505">
        <v>0</v>
      </c>
      <c r="G119" s="505">
        <v>0</v>
      </c>
      <c r="H119" s="505">
        <v>0</v>
      </c>
      <c r="I119" s="505">
        <v>0</v>
      </c>
      <c r="J119" s="505">
        <v>0</v>
      </c>
      <c r="K119" s="505">
        <v>0</v>
      </c>
      <c r="L119" s="505">
        <v>0</v>
      </c>
      <c r="M119" s="505">
        <v>0</v>
      </c>
      <c r="N119" s="505">
        <v>0</v>
      </c>
      <c r="O119" s="505">
        <v>0</v>
      </c>
      <c r="P119" s="505">
        <v>0</v>
      </c>
      <c r="Q119" s="505">
        <v>0</v>
      </c>
      <c r="R119" s="505">
        <v>0</v>
      </c>
      <c r="S119" s="505">
        <v>0</v>
      </c>
      <c r="T119" s="505">
        <v>0</v>
      </c>
      <c r="U119" s="505">
        <v>0</v>
      </c>
      <c r="V119" s="505">
        <v>0</v>
      </c>
      <c r="W119" s="505">
        <v>0</v>
      </c>
      <c r="X119" s="505">
        <v>0</v>
      </c>
      <c r="Y119" s="505">
        <v>0</v>
      </c>
      <c r="Z119" s="505">
        <v>0</v>
      </c>
      <c r="AA119" s="505">
        <v>0</v>
      </c>
      <c r="AB119" s="505">
        <v>0</v>
      </c>
      <c r="AC119" s="505">
        <v>0</v>
      </c>
      <c r="AD119" s="505">
        <v>0</v>
      </c>
      <c r="AE119" s="505">
        <v>0</v>
      </c>
      <c r="AF119" s="505">
        <v>0</v>
      </c>
      <c r="AG119" s="505">
        <v>0</v>
      </c>
      <c r="AH119" s="505">
        <v>0</v>
      </c>
      <c r="AI119" s="505">
        <v>0</v>
      </c>
      <c r="AJ119" s="505">
        <v>0</v>
      </c>
      <c r="AK119" s="505">
        <v>0</v>
      </c>
      <c r="AL119" s="505">
        <v>0</v>
      </c>
      <c r="AM119" s="505">
        <v>0</v>
      </c>
      <c r="AN119" s="505">
        <v>0</v>
      </c>
      <c r="AO119" s="505">
        <v>0</v>
      </c>
      <c r="AP119" s="505">
        <v>0</v>
      </c>
      <c r="AQ119" s="505">
        <v>0</v>
      </c>
      <c r="AR119" s="505">
        <v>0</v>
      </c>
      <c r="AS119" s="505">
        <v>0</v>
      </c>
      <c r="AT119" s="505">
        <v>0</v>
      </c>
      <c r="AU119" s="505">
        <v>0</v>
      </c>
      <c r="AV119" s="505">
        <v>0</v>
      </c>
      <c r="AW119" s="505">
        <v>0</v>
      </c>
      <c r="AX119" s="505">
        <v>0</v>
      </c>
      <c r="AY119" s="505">
        <v>0</v>
      </c>
      <c r="AZ119" s="505">
        <v>0</v>
      </c>
      <c r="BA119" s="505">
        <v>0</v>
      </c>
      <c r="BB119" s="505">
        <v>0</v>
      </c>
      <c r="BC119" s="505">
        <v>0</v>
      </c>
      <c r="BD119" s="505">
        <v>0</v>
      </c>
      <c r="BE119" s="505">
        <v>0</v>
      </c>
      <c r="BF119" s="505">
        <v>0</v>
      </c>
      <c r="BG119" s="505">
        <v>0</v>
      </c>
      <c r="BH119" s="505">
        <v>0</v>
      </c>
    </row>
    <row r="120" spans="1:119" ht="100.8" x14ac:dyDescent="0.3">
      <c r="A120" s="426">
        <v>9017</v>
      </c>
      <c r="B120" s="427" t="s">
        <v>355</v>
      </c>
      <c r="C120" s="427" t="s">
        <v>356</v>
      </c>
      <c r="D120" s="505">
        <v>0</v>
      </c>
      <c r="E120" s="505">
        <v>0</v>
      </c>
      <c r="F120" s="505">
        <v>0</v>
      </c>
      <c r="G120" s="505">
        <v>0</v>
      </c>
      <c r="H120" s="505">
        <v>0</v>
      </c>
      <c r="I120" s="505">
        <v>0</v>
      </c>
      <c r="J120" s="505">
        <v>0</v>
      </c>
      <c r="K120" s="505">
        <v>0</v>
      </c>
      <c r="L120" s="505">
        <v>0</v>
      </c>
      <c r="M120" s="505">
        <v>0</v>
      </c>
      <c r="N120" s="505">
        <v>0</v>
      </c>
      <c r="O120" s="505">
        <v>0</v>
      </c>
      <c r="P120" s="505">
        <v>0</v>
      </c>
      <c r="Q120" s="505">
        <v>0</v>
      </c>
      <c r="R120" s="505">
        <v>0</v>
      </c>
      <c r="S120" s="505">
        <v>0</v>
      </c>
      <c r="T120" s="505">
        <v>0</v>
      </c>
      <c r="U120" s="505">
        <v>0</v>
      </c>
      <c r="V120" s="505">
        <v>0</v>
      </c>
      <c r="W120" s="505">
        <v>0</v>
      </c>
      <c r="X120" s="505">
        <v>0</v>
      </c>
      <c r="Y120" s="505">
        <v>0</v>
      </c>
      <c r="Z120" s="505">
        <v>0</v>
      </c>
      <c r="AA120" s="505">
        <v>0</v>
      </c>
      <c r="AB120" s="505">
        <v>0</v>
      </c>
      <c r="AC120" s="505">
        <v>0</v>
      </c>
      <c r="AD120" s="505">
        <v>0</v>
      </c>
      <c r="AE120" s="505">
        <v>0</v>
      </c>
      <c r="AF120" s="505">
        <v>0</v>
      </c>
      <c r="AG120" s="505">
        <v>0</v>
      </c>
      <c r="AH120" s="505">
        <v>0</v>
      </c>
      <c r="AI120" s="505">
        <v>0</v>
      </c>
      <c r="AJ120" s="505">
        <v>0</v>
      </c>
      <c r="AK120" s="505">
        <v>0</v>
      </c>
      <c r="AL120" s="505">
        <v>0</v>
      </c>
      <c r="AM120" s="505">
        <v>0</v>
      </c>
      <c r="AN120" s="505">
        <v>0</v>
      </c>
      <c r="AO120" s="505">
        <v>0</v>
      </c>
      <c r="AP120" s="505">
        <v>0</v>
      </c>
      <c r="AQ120" s="505">
        <v>0</v>
      </c>
      <c r="AR120" s="505">
        <v>0</v>
      </c>
      <c r="AS120" s="505">
        <v>0</v>
      </c>
      <c r="AT120" s="505">
        <v>0</v>
      </c>
      <c r="AU120" s="505">
        <v>0</v>
      </c>
      <c r="AV120" s="505">
        <v>0</v>
      </c>
      <c r="AW120" s="505">
        <v>0</v>
      </c>
      <c r="AX120" s="505">
        <v>0</v>
      </c>
      <c r="AY120" s="505">
        <v>0</v>
      </c>
      <c r="AZ120" s="505">
        <v>0</v>
      </c>
      <c r="BA120" s="505">
        <v>0</v>
      </c>
      <c r="BB120" s="505">
        <v>0</v>
      </c>
      <c r="BC120" s="505">
        <v>0</v>
      </c>
      <c r="BD120" s="505">
        <v>0</v>
      </c>
      <c r="BE120" s="505">
        <v>0</v>
      </c>
      <c r="BF120" s="505">
        <v>0</v>
      </c>
      <c r="BG120" s="505">
        <v>0</v>
      </c>
      <c r="BH120" s="505">
        <v>0</v>
      </c>
    </row>
    <row r="121" spans="1:119" ht="172.8" x14ac:dyDescent="0.3">
      <c r="A121" s="426">
        <v>9018</v>
      </c>
      <c r="B121" s="427" t="s">
        <v>357</v>
      </c>
      <c r="C121" s="427" t="s">
        <v>358</v>
      </c>
      <c r="D121" s="505">
        <v>860184</v>
      </c>
      <c r="E121" s="505">
        <v>2706978</v>
      </c>
      <c r="F121" s="505">
        <v>1827466</v>
      </c>
      <c r="G121" s="505">
        <v>1413617</v>
      </c>
      <c r="H121" s="505">
        <v>1192890</v>
      </c>
      <c r="I121" s="505">
        <v>684523</v>
      </c>
      <c r="J121" s="505">
        <v>3779246</v>
      </c>
      <c r="K121" s="505">
        <v>1690469</v>
      </c>
      <c r="L121" s="505">
        <v>970148</v>
      </c>
      <c r="M121" s="505">
        <v>2234643</v>
      </c>
      <c r="N121" s="505">
        <v>1712935</v>
      </c>
      <c r="O121" s="505">
        <v>2644747</v>
      </c>
      <c r="P121" s="505">
        <v>8228257</v>
      </c>
      <c r="Q121" s="505">
        <v>408527</v>
      </c>
      <c r="R121" s="505">
        <v>3109858</v>
      </c>
      <c r="S121" s="505">
        <v>17341813</v>
      </c>
      <c r="T121" s="505">
        <v>241341</v>
      </c>
      <c r="U121" s="505">
        <v>563678</v>
      </c>
      <c r="V121" s="505">
        <v>10616</v>
      </c>
      <c r="W121" s="505">
        <v>1934064</v>
      </c>
      <c r="X121" s="505">
        <v>3231547</v>
      </c>
      <c r="Y121" s="505">
        <v>206892</v>
      </c>
      <c r="Z121" s="505">
        <v>981169</v>
      </c>
      <c r="AA121" s="505">
        <v>136938</v>
      </c>
      <c r="AB121" s="505">
        <v>701059</v>
      </c>
      <c r="AC121" s="505">
        <v>3575098</v>
      </c>
      <c r="AD121" s="505">
        <v>422524</v>
      </c>
      <c r="AE121" s="505">
        <v>1859947</v>
      </c>
      <c r="AF121" s="505">
        <v>1841062</v>
      </c>
      <c r="AG121" s="505">
        <v>1196375</v>
      </c>
      <c r="AH121" s="505">
        <v>2607629</v>
      </c>
      <c r="AI121" s="505">
        <v>3105396</v>
      </c>
      <c r="AJ121" s="505">
        <v>6898274</v>
      </c>
      <c r="AK121" s="505">
        <v>4785676</v>
      </c>
      <c r="AL121" s="505">
        <v>908002</v>
      </c>
      <c r="AM121" s="505">
        <v>8407986</v>
      </c>
      <c r="AN121" s="505">
        <v>1363134</v>
      </c>
      <c r="AO121" s="505">
        <v>1094808</v>
      </c>
      <c r="AP121" s="505">
        <v>1968820</v>
      </c>
      <c r="AQ121" s="505">
        <v>769853</v>
      </c>
      <c r="AR121" s="505">
        <v>906987</v>
      </c>
      <c r="AS121" s="505">
        <v>296896</v>
      </c>
      <c r="AT121" s="505">
        <v>23071</v>
      </c>
      <c r="AU121" s="505">
        <v>11296090</v>
      </c>
      <c r="AV121" s="505">
        <v>1742859</v>
      </c>
      <c r="AW121" s="505">
        <v>143461107</v>
      </c>
      <c r="AX121" s="505">
        <v>1006457</v>
      </c>
      <c r="AY121" s="505">
        <v>950217</v>
      </c>
      <c r="AZ121" s="505">
        <v>187900</v>
      </c>
      <c r="BA121" s="505">
        <v>12353301</v>
      </c>
      <c r="BB121" s="505">
        <v>146551</v>
      </c>
      <c r="BC121" s="505">
        <v>364528</v>
      </c>
      <c r="BD121" s="505">
        <v>1228741</v>
      </c>
      <c r="BE121" s="505">
        <v>4042100</v>
      </c>
      <c r="BF121" s="505">
        <v>23578141</v>
      </c>
      <c r="BG121" s="505">
        <v>1244211</v>
      </c>
      <c r="BH121" s="505">
        <v>1312547</v>
      </c>
    </row>
    <row r="122" spans="1:119" ht="201.6" x14ac:dyDescent="0.3">
      <c r="A122" s="426">
        <v>9019</v>
      </c>
      <c r="B122" s="427" t="s">
        <v>359</v>
      </c>
      <c r="C122" s="427" t="s">
        <v>360</v>
      </c>
      <c r="D122" s="505">
        <v>860184</v>
      </c>
      <c r="E122" s="505">
        <v>2706978</v>
      </c>
      <c r="F122" s="505">
        <v>1827466</v>
      </c>
      <c r="G122" s="505">
        <v>1413617</v>
      </c>
      <c r="H122" s="505">
        <v>1192890</v>
      </c>
      <c r="I122" s="505">
        <v>684523</v>
      </c>
      <c r="J122" s="505">
        <v>3779246</v>
      </c>
      <c r="K122" s="505">
        <v>1690469</v>
      </c>
      <c r="L122" s="505">
        <v>970148</v>
      </c>
      <c r="M122" s="505">
        <v>2234643</v>
      </c>
      <c r="N122" s="505">
        <v>1712935</v>
      </c>
      <c r="O122" s="505">
        <v>2644747</v>
      </c>
      <c r="P122" s="505">
        <v>8228257</v>
      </c>
      <c r="Q122" s="505">
        <v>408527</v>
      </c>
      <c r="R122" s="505">
        <v>3109858</v>
      </c>
      <c r="S122" s="505">
        <v>17341813</v>
      </c>
      <c r="T122" s="505">
        <v>241341</v>
      </c>
      <c r="U122" s="505">
        <v>563678</v>
      </c>
      <c r="V122" s="505">
        <v>10616</v>
      </c>
      <c r="W122" s="505">
        <v>1934064</v>
      </c>
      <c r="X122" s="505">
        <v>3231547</v>
      </c>
      <c r="Y122" s="505">
        <v>206892</v>
      </c>
      <c r="Z122" s="505">
        <v>981169</v>
      </c>
      <c r="AA122" s="505">
        <v>136938</v>
      </c>
      <c r="AB122" s="505">
        <v>701059</v>
      </c>
      <c r="AC122" s="505">
        <v>3575098</v>
      </c>
      <c r="AD122" s="505">
        <v>422524</v>
      </c>
      <c r="AE122" s="505">
        <v>1859947</v>
      </c>
      <c r="AF122" s="505">
        <v>1841062</v>
      </c>
      <c r="AG122" s="505">
        <v>1196375</v>
      </c>
      <c r="AH122" s="505">
        <v>2607629</v>
      </c>
      <c r="AI122" s="505">
        <v>3105396</v>
      </c>
      <c r="AJ122" s="505">
        <v>6898274</v>
      </c>
      <c r="AK122" s="505">
        <v>4785676</v>
      </c>
      <c r="AL122" s="505">
        <v>908002</v>
      </c>
      <c r="AM122" s="505">
        <v>8407986</v>
      </c>
      <c r="AN122" s="505">
        <v>1363134</v>
      </c>
      <c r="AO122" s="505">
        <v>1094808</v>
      </c>
      <c r="AP122" s="505">
        <v>1968820</v>
      </c>
      <c r="AQ122" s="505">
        <v>769853</v>
      </c>
      <c r="AR122" s="505">
        <v>906987</v>
      </c>
      <c r="AS122" s="505">
        <v>296896</v>
      </c>
      <c r="AT122" s="505">
        <v>23071</v>
      </c>
      <c r="AU122" s="505">
        <v>11296090</v>
      </c>
      <c r="AV122" s="505">
        <v>1742859</v>
      </c>
      <c r="AW122" s="505">
        <v>143461107</v>
      </c>
      <c r="AX122" s="505">
        <v>1006457</v>
      </c>
      <c r="AY122" s="505">
        <v>950217</v>
      </c>
      <c r="AZ122" s="505">
        <v>187900</v>
      </c>
      <c r="BA122" s="505">
        <v>12353301</v>
      </c>
      <c r="BB122" s="505">
        <v>146551</v>
      </c>
      <c r="BC122" s="505">
        <v>364528</v>
      </c>
      <c r="BD122" s="505">
        <v>1228741</v>
      </c>
      <c r="BE122" s="505">
        <v>4042100</v>
      </c>
      <c r="BF122" s="505">
        <v>23578141</v>
      </c>
      <c r="BG122" s="505">
        <v>1244211</v>
      </c>
      <c r="BH122" s="505">
        <v>1312547</v>
      </c>
    </row>
    <row r="123" spans="1:119" x14ac:dyDescent="0.3">
      <c r="A123" s="426"/>
      <c r="B123" s="427"/>
      <c r="C123" s="427"/>
      <c r="D123" s="429"/>
      <c r="E123" s="429"/>
      <c r="F123" s="429"/>
      <c r="G123" s="429"/>
      <c r="H123" s="429"/>
      <c r="I123" s="429"/>
      <c r="J123" s="429"/>
      <c r="K123" s="429"/>
      <c r="L123" s="429"/>
      <c r="M123" s="429"/>
      <c r="N123" s="429"/>
      <c r="O123" s="429"/>
      <c r="P123" s="429"/>
      <c r="Q123" s="429"/>
      <c r="R123" s="429"/>
      <c r="S123" s="429"/>
      <c r="T123" s="429"/>
      <c r="U123" s="429"/>
      <c r="V123" s="429"/>
      <c r="W123" s="429"/>
      <c r="X123" s="429"/>
      <c r="Y123" s="429"/>
      <c r="Z123" s="429"/>
      <c r="AA123" s="429"/>
      <c r="AB123" s="429"/>
      <c r="AC123" s="429"/>
      <c r="AD123" s="429"/>
      <c r="AE123" s="429"/>
      <c r="AF123" s="429"/>
      <c r="AG123" s="429"/>
      <c r="AH123" s="429"/>
      <c r="AI123" s="429"/>
      <c r="AJ123" s="429"/>
      <c r="AK123" s="429"/>
      <c r="AL123" s="429"/>
      <c r="AM123" s="429"/>
      <c r="AN123" s="429"/>
      <c r="AO123" s="429"/>
      <c r="AP123" s="429"/>
      <c r="AQ123" s="429"/>
      <c r="AR123" s="429"/>
      <c r="AS123" s="429"/>
      <c r="AT123" s="429"/>
      <c r="AU123" s="429"/>
      <c r="AV123" s="429"/>
      <c r="AW123" s="429"/>
      <c r="AX123" s="429"/>
      <c r="AY123" s="429"/>
      <c r="AZ123" s="429"/>
      <c r="BA123" s="429"/>
      <c r="BB123" s="429"/>
      <c r="BC123" s="429"/>
      <c r="BD123" s="429"/>
      <c r="BE123" s="429"/>
      <c r="BF123" s="429"/>
      <c r="BG123" s="429"/>
      <c r="BH123" s="429"/>
    </row>
    <row r="124" spans="1:119" x14ac:dyDescent="0.3">
      <c r="A124" s="426"/>
      <c r="B124" s="427"/>
      <c r="C124" s="427"/>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c r="AG124" s="429"/>
      <c r="AH124" s="429"/>
      <c r="AI124" s="429"/>
      <c r="AJ124" s="429"/>
      <c r="AK124" s="429"/>
      <c r="AL124" s="429"/>
      <c r="AM124" s="429"/>
      <c r="AN124" s="429"/>
      <c r="AO124" s="429"/>
      <c r="AP124" s="429"/>
      <c r="AQ124" s="429"/>
      <c r="AR124" s="429"/>
      <c r="AS124" s="429"/>
      <c r="AT124" s="429"/>
      <c r="AU124" s="429"/>
      <c r="AV124" s="429"/>
      <c r="AW124" s="429"/>
      <c r="AX124" s="429"/>
      <c r="AY124" s="429"/>
      <c r="AZ124" s="429"/>
      <c r="BA124" s="429"/>
      <c r="BB124" s="429"/>
      <c r="BC124" s="429"/>
      <c r="BD124" s="429"/>
      <c r="BE124" s="429"/>
      <c r="BF124" s="429"/>
      <c r="BG124" s="429"/>
      <c r="BH124" s="429"/>
    </row>
    <row r="127" spans="1:119" x14ac:dyDescent="0.3">
      <c r="A127" s="93">
        <v>0</v>
      </c>
      <c r="B127" s="117" t="s">
        <v>363</v>
      </c>
      <c r="D127" s="117">
        <f>D104</f>
        <v>501898491</v>
      </c>
      <c r="E127" s="117">
        <f t="shared" ref="E127:BH127" si="0">E104</f>
        <v>983378008</v>
      </c>
      <c r="F127" s="117">
        <f t="shared" si="0"/>
        <v>758232447</v>
      </c>
      <c r="G127" s="117">
        <f t="shared" si="0"/>
        <v>307235237</v>
      </c>
      <c r="H127" s="117">
        <f t="shared" si="0"/>
        <v>873575006</v>
      </c>
      <c r="I127" s="117">
        <f t="shared" si="0"/>
        <v>530245953</v>
      </c>
      <c r="J127" s="117">
        <f t="shared" si="0"/>
        <v>275524659</v>
      </c>
      <c r="K127" s="117">
        <f t="shared" si="0"/>
        <v>371879005.39999998</v>
      </c>
      <c r="L127" s="117">
        <f t="shared" si="0"/>
        <v>36749073225.699997</v>
      </c>
      <c r="M127" s="117">
        <f t="shared" si="0"/>
        <v>209748798</v>
      </c>
      <c r="N127" s="117">
        <f t="shared" si="0"/>
        <v>405462400</v>
      </c>
      <c r="O127" s="117">
        <f t="shared" si="0"/>
        <v>1404735377</v>
      </c>
      <c r="P127" s="117">
        <f t="shared" si="0"/>
        <v>746392874</v>
      </c>
      <c r="Q127" s="117">
        <f t="shared" si="0"/>
        <v>200754946</v>
      </c>
      <c r="R127" s="117">
        <f t="shared" si="0"/>
        <v>1416579340</v>
      </c>
      <c r="S127" s="117">
        <f t="shared" si="0"/>
        <v>2903977499</v>
      </c>
      <c r="T127" s="117">
        <f t="shared" si="0"/>
        <v>338699493</v>
      </c>
      <c r="U127" s="117">
        <f t="shared" si="0"/>
        <v>229452574</v>
      </c>
      <c r="V127" s="117">
        <f t="shared" si="0"/>
        <v>24221063</v>
      </c>
      <c r="W127" s="117">
        <f t="shared" si="0"/>
        <v>2765820783</v>
      </c>
      <c r="X127" s="117">
        <f t="shared" si="0"/>
        <v>867132430</v>
      </c>
      <c r="Y127" s="117">
        <f t="shared" si="0"/>
        <v>167256362</v>
      </c>
      <c r="Z127" s="117">
        <f t="shared" si="0"/>
        <v>1091566086</v>
      </c>
      <c r="AA127" s="117">
        <f t="shared" si="0"/>
        <v>185546352</v>
      </c>
      <c r="AB127" s="117">
        <f t="shared" si="0"/>
        <v>401513485</v>
      </c>
      <c r="AC127" s="117">
        <f t="shared" si="0"/>
        <v>2176021964</v>
      </c>
      <c r="AD127" s="117">
        <f t="shared" si="0"/>
        <v>248109253</v>
      </c>
      <c r="AE127" s="117">
        <f t="shared" si="0"/>
        <v>1455263911</v>
      </c>
      <c r="AF127" s="117">
        <f t="shared" si="0"/>
        <v>642245510</v>
      </c>
      <c r="AG127" s="117">
        <f t="shared" si="0"/>
        <v>301977615</v>
      </c>
      <c r="AH127" s="117">
        <f t="shared" si="0"/>
        <v>2130688303</v>
      </c>
      <c r="AI127" s="117">
        <f t="shared" si="0"/>
        <v>1074207940</v>
      </c>
      <c r="AJ127" s="117">
        <f t="shared" si="0"/>
        <v>1635556753</v>
      </c>
      <c r="AK127" s="117">
        <f t="shared" si="0"/>
        <v>943437046</v>
      </c>
      <c r="AL127" s="117">
        <f t="shared" si="0"/>
        <v>856712310</v>
      </c>
      <c r="AM127" s="117">
        <f t="shared" si="0"/>
        <v>627239189</v>
      </c>
      <c r="AN127" s="117">
        <f t="shared" si="0"/>
        <v>694967692</v>
      </c>
      <c r="AO127" s="117">
        <f t="shared" si="0"/>
        <v>653351524</v>
      </c>
      <c r="AP127" s="117">
        <f t="shared" si="0"/>
        <v>757044000</v>
      </c>
      <c r="AQ127" s="117">
        <f t="shared" si="0"/>
        <v>263326183.69999999</v>
      </c>
      <c r="AR127" s="117">
        <f t="shared" si="0"/>
        <v>245634410</v>
      </c>
      <c r="AS127" s="117">
        <f t="shared" si="0"/>
        <v>397813484</v>
      </c>
      <c r="AT127" s="117">
        <f t="shared" si="0"/>
        <v>71345689</v>
      </c>
      <c r="AU127" s="117">
        <f t="shared" si="0"/>
        <v>4138115617</v>
      </c>
      <c r="AV127" s="117">
        <f t="shared" si="0"/>
        <v>522599686</v>
      </c>
      <c r="AW127" s="117">
        <f t="shared" si="0"/>
        <v>22648370688</v>
      </c>
      <c r="AX127" s="117">
        <f t="shared" si="0"/>
        <v>205028567</v>
      </c>
      <c r="AY127" s="117">
        <f t="shared" si="0"/>
        <v>151948350</v>
      </c>
      <c r="AZ127" s="117">
        <f t="shared" si="0"/>
        <v>437877606</v>
      </c>
      <c r="BA127" s="117">
        <f t="shared" si="0"/>
        <v>1169784617</v>
      </c>
      <c r="BB127" s="117">
        <f t="shared" si="0"/>
        <v>103659030</v>
      </c>
      <c r="BC127" s="117">
        <f t="shared" si="0"/>
        <v>221514480</v>
      </c>
      <c r="BD127" s="117">
        <f t="shared" si="0"/>
        <v>900011401</v>
      </c>
      <c r="BE127" s="117">
        <f t="shared" si="0"/>
        <v>1118034432</v>
      </c>
      <c r="BF127" s="117">
        <f t="shared" si="0"/>
        <v>6477952866</v>
      </c>
      <c r="BG127" s="117">
        <f t="shared" si="0"/>
        <v>472143671</v>
      </c>
      <c r="BH127" s="117">
        <f t="shared" si="0"/>
        <v>249059311</v>
      </c>
      <c r="DO127" s="117" t="e">
        <f>#REF!</f>
        <v>#REF!</v>
      </c>
    </row>
    <row r="128" spans="1:119" x14ac:dyDescent="0.3">
      <c r="B128" s="117" t="s">
        <v>362</v>
      </c>
    </row>
    <row r="129" spans="1:119" x14ac:dyDescent="0.3">
      <c r="A129" s="377">
        <v>906</v>
      </c>
      <c r="D129" s="117">
        <f>D75</f>
        <v>1</v>
      </c>
      <c r="E129" s="117">
        <f t="shared" ref="E129:BH130" si="1">E75</f>
        <v>1</v>
      </c>
      <c r="F129" s="117">
        <f t="shared" si="1"/>
        <v>1</v>
      </c>
      <c r="G129" s="117">
        <f t="shared" si="1"/>
        <v>1</v>
      </c>
      <c r="H129" s="117">
        <f t="shared" si="1"/>
        <v>1</v>
      </c>
      <c r="I129" s="117">
        <f t="shared" si="1"/>
        <v>1</v>
      </c>
      <c r="J129" s="117">
        <f t="shared" si="1"/>
        <v>1</v>
      </c>
      <c r="K129" s="117">
        <f t="shared" si="1"/>
        <v>1</v>
      </c>
      <c r="L129" s="117">
        <f t="shared" si="1"/>
        <v>1</v>
      </c>
      <c r="M129" s="117">
        <f t="shared" si="1"/>
        <v>1</v>
      </c>
      <c r="N129" s="117">
        <f t="shared" si="1"/>
        <v>1</v>
      </c>
      <c r="O129" s="117">
        <f t="shared" si="1"/>
        <v>1</v>
      </c>
      <c r="P129" s="117">
        <f t="shared" si="1"/>
        <v>1</v>
      </c>
      <c r="Q129" s="117">
        <f t="shared" si="1"/>
        <v>1</v>
      </c>
      <c r="R129" s="117">
        <f t="shared" si="1"/>
        <v>1</v>
      </c>
      <c r="S129" s="117">
        <f t="shared" si="1"/>
        <v>1</v>
      </c>
      <c r="T129" s="117">
        <f t="shared" si="1"/>
        <v>1</v>
      </c>
      <c r="U129" s="117">
        <f t="shared" si="1"/>
        <v>1</v>
      </c>
      <c r="V129" s="117">
        <f t="shared" si="1"/>
        <v>1</v>
      </c>
      <c r="W129" s="117">
        <f t="shared" si="1"/>
        <v>1</v>
      </c>
      <c r="X129" s="117">
        <f t="shared" si="1"/>
        <v>1</v>
      </c>
      <c r="Y129" s="117">
        <f t="shared" si="1"/>
        <v>1</v>
      </c>
      <c r="Z129" s="117">
        <f t="shared" si="1"/>
        <v>1</v>
      </c>
      <c r="AA129" s="117">
        <f t="shared" si="1"/>
        <v>1</v>
      </c>
      <c r="AB129" s="117">
        <f t="shared" si="1"/>
        <v>1</v>
      </c>
      <c r="AC129" s="117">
        <f t="shared" si="1"/>
        <v>1</v>
      </c>
      <c r="AD129" s="117">
        <f t="shared" si="1"/>
        <v>1</v>
      </c>
      <c r="AE129" s="117">
        <f t="shared" si="1"/>
        <v>1</v>
      </c>
      <c r="AF129" s="117">
        <f t="shared" si="1"/>
        <v>1</v>
      </c>
      <c r="AG129" s="117">
        <f t="shared" si="1"/>
        <v>1</v>
      </c>
      <c r="AH129" s="117">
        <f t="shared" si="1"/>
        <v>1</v>
      </c>
      <c r="AI129" s="117">
        <f t="shared" si="1"/>
        <v>1</v>
      </c>
      <c r="AJ129" s="117">
        <f t="shared" si="1"/>
        <v>1</v>
      </c>
      <c r="AK129" s="117">
        <f t="shared" si="1"/>
        <v>1</v>
      </c>
      <c r="AL129" s="117">
        <f t="shared" si="1"/>
        <v>1</v>
      </c>
      <c r="AM129" s="117">
        <f t="shared" si="1"/>
        <v>1</v>
      </c>
      <c r="AN129" s="117">
        <f t="shared" si="1"/>
        <v>1</v>
      </c>
      <c r="AO129" s="117">
        <f t="shared" si="1"/>
        <v>1</v>
      </c>
      <c r="AP129" s="117">
        <f t="shared" si="1"/>
        <v>1</v>
      </c>
      <c r="AQ129" s="117">
        <f t="shared" si="1"/>
        <v>1</v>
      </c>
      <c r="AR129" s="117">
        <f t="shared" si="1"/>
        <v>1</v>
      </c>
      <c r="AS129" s="117">
        <f t="shared" si="1"/>
        <v>1</v>
      </c>
      <c r="AT129" s="117">
        <f t="shared" si="1"/>
        <v>1</v>
      </c>
      <c r="AU129" s="117">
        <f t="shared" si="1"/>
        <v>1</v>
      </c>
      <c r="AV129" s="117">
        <f t="shared" si="1"/>
        <v>1</v>
      </c>
      <c r="AW129" s="117">
        <f t="shared" si="1"/>
        <v>1</v>
      </c>
      <c r="AX129" s="117">
        <f t="shared" si="1"/>
        <v>1</v>
      </c>
      <c r="AY129" s="117">
        <f t="shared" si="1"/>
        <v>1</v>
      </c>
      <c r="AZ129" s="117">
        <f t="shared" si="1"/>
        <v>1</v>
      </c>
      <c r="BA129" s="117">
        <f t="shared" si="1"/>
        <v>1</v>
      </c>
      <c r="BB129" s="117">
        <f t="shared" si="1"/>
        <v>1</v>
      </c>
      <c r="BC129" s="117">
        <f t="shared" si="1"/>
        <v>1</v>
      </c>
      <c r="BD129" s="117">
        <f t="shared" si="1"/>
        <v>1</v>
      </c>
      <c r="BE129" s="117">
        <f t="shared" si="1"/>
        <v>1</v>
      </c>
      <c r="BF129" s="117">
        <f t="shared" si="1"/>
        <v>1</v>
      </c>
      <c r="BG129" s="117">
        <f t="shared" si="1"/>
        <v>1</v>
      </c>
      <c r="BH129" s="117">
        <f t="shared" si="1"/>
        <v>1</v>
      </c>
      <c r="DO129" s="117" t="e">
        <f>#REF!</f>
        <v>#REF!</v>
      </c>
    </row>
    <row r="130" spans="1:119" x14ac:dyDescent="0.3">
      <c r="A130" s="377">
        <v>907</v>
      </c>
      <c r="D130" s="117">
        <f>D76</f>
        <v>2</v>
      </c>
      <c r="E130" s="117">
        <f t="shared" si="1"/>
        <v>2</v>
      </c>
      <c r="F130" s="117">
        <f t="shared" si="1"/>
        <v>2</v>
      </c>
      <c r="G130" s="117">
        <f t="shared" si="1"/>
        <v>2</v>
      </c>
      <c r="H130" s="117">
        <f t="shared" si="1"/>
        <v>2</v>
      </c>
      <c r="I130" s="117">
        <f t="shared" si="1"/>
        <v>2</v>
      </c>
      <c r="J130" s="117">
        <f t="shared" si="1"/>
        <v>2</v>
      </c>
      <c r="K130" s="117">
        <f t="shared" si="1"/>
        <v>2</v>
      </c>
      <c r="L130" s="117">
        <f t="shared" si="1"/>
        <v>2</v>
      </c>
      <c r="M130" s="117">
        <f t="shared" si="1"/>
        <v>2</v>
      </c>
      <c r="N130" s="117">
        <f t="shared" si="1"/>
        <v>2</v>
      </c>
      <c r="O130" s="117">
        <f t="shared" si="1"/>
        <v>2</v>
      </c>
      <c r="P130" s="117">
        <f t="shared" si="1"/>
        <v>2</v>
      </c>
      <c r="Q130" s="117">
        <f t="shared" si="1"/>
        <v>2</v>
      </c>
      <c r="R130" s="117">
        <f t="shared" si="1"/>
        <v>2</v>
      </c>
      <c r="S130" s="117">
        <f t="shared" si="1"/>
        <v>2</v>
      </c>
      <c r="T130" s="117">
        <f t="shared" si="1"/>
        <v>2</v>
      </c>
      <c r="U130" s="117">
        <f t="shared" si="1"/>
        <v>2</v>
      </c>
      <c r="V130" s="117">
        <f t="shared" si="1"/>
        <v>2</v>
      </c>
      <c r="W130" s="117">
        <f t="shared" si="1"/>
        <v>2</v>
      </c>
      <c r="X130" s="117">
        <f t="shared" si="1"/>
        <v>2</v>
      </c>
      <c r="Y130" s="117">
        <f t="shared" si="1"/>
        <v>2</v>
      </c>
      <c r="Z130" s="117">
        <f t="shared" si="1"/>
        <v>2</v>
      </c>
      <c r="AA130" s="117">
        <f t="shared" si="1"/>
        <v>2</v>
      </c>
      <c r="AB130" s="117">
        <f t="shared" si="1"/>
        <v>2</v>
      </c>
      <c r="AC130" s="117">
        <f t="shared" si="1"/>
        <v>2</v>
      </c>
      <c r="AD130" s="117">
        <f t="shared" si="1"/>
        <v>2</v>
      </c>
      <c r="AE130" s="117">
        <f t="shared" si="1"/>
        <v>2</v>
      </c>
      <c r="AF130" s="117">
        <f t="shared" si="1"/>
        <v>2</v>
      </c>
      <c r="AG130" s="117">
        <f t="shared" si="1"/>
        <v>2</v>
      </c>
      <c r="AH130" s="117">
        <f t="shared" si="1"/>
        <v>2</v>
      </c>
      <c r="AI130" s="117">
        <f t="shared" si="1"/>
        <v>2</v>
      </c>
      <c r="AJ130" s="117">
        <f t="shared" si="1"/>
        <v>2</v>
      </c>
      <c r="AK130" s="117">
        <f t="shared" si="1"/>
        <v>2</v>
      </c>
      <c r="AL130" s="117">
        <f t="shared" si="1"/>
        <v>2</v>
      </c>
      <c r="AM130" s="117">
        <f t="shared" si="1"/>
        <v>2</v>
      </c>
      <c r="AN130" s="117">
        <f t="shared" si="1"/>
        <v>2</v>
      </c>
      <c r="AO130" s="117">
        <f t="shared" si="1"/>
        <v>2</v>
      </c>
      <c r="AP130" s="117">
        <f t="shared" si="1"/>
        <v>2</v>
      </c>
      <c r="AQ130" s="117">
        <f t="shared" si="1"/>
        <v>2</v>
      </c>
      <c r="AR130" s="117">
        <f t="shared" si="1"/>
        <v>2</v>
      </c>
      <c r="AS130" s="117">
        <f t="shared" si="1"/>
        <v>2</v>
      </c>
      <c r="AT130" s="117">
        <f t="shared" si="1"/>
        <v>2</v>
      </c>
      <c r="AU130" s="117">
        <f t="shared" si="1"/>
        <v>2</v>
      </c>
      <c r="AV130" s="117">
        <f t="shared" si="1"/>
        <v>2</v>
      </c>
      <c r="AW130" s="117">
        <f t="shared" si="1"/>
        <v>2</v>
      </c>
      <c r="AX130" s="117">
        <f t="shared" si="1"/>
        <v>2</v>
      </c>
      <c r="AY130" s="117">
        <f t="shared" si="1"/>
        <v>2</v>
      </c>
      <c r="AZ130" s="117">
        <f t="shared" si="1"/>
        <v>2</v>
      </c>
      <c r="BA130" s="117">
        <f t="shared" si="1"/>
        <v>2</v>
      </c>
      <c r="BB130" s="117">
        <f t="shared" si="1"/>
        <v>2</v>
      </c>
      <c r="BC130" s="117">
        <f t="shared" si="1"/>
        <v>2</v>
      </c>
      <c r="BD130" s="117">
        <f t="shared" si="1"/>
        <v>2</v>
      </c>
      <c r="BE130" s="117">
        <f t="shared" si="1"/>
        <v>2</v>
      </c>
      <c r="BF130" s="117">
        <f t="shared" si="1"/>
        <v>2</v>
      </c>
      <c r="BG130" s="117">
        <f t="shared" si="1"/>
        <v>2</v>
      </c>
      <c r="BH130" s="117">
        <f t="shared" si="1"/>
        <v>2</v>
      </c>
      <c r="DO130" s="117" t="e">
        <f>#REF!</f>
        <v>#REF!</v>
      </c>
    </row>
    <row r="131" spans="1:119" x14ac:dyDescent="0.3">
      <c r="A131" s="377">
        <v>951</v>
      </c>
      <c r="D131" s="117">
        <f>D81</f>
        <v>2</v>
      </c>
      <c r="E131" s="117">
        <f t="shared" ref="E131:BH131" si="2">E81</f>
        <v>2</v>
      </c>
      <c r="F131" s="117">
        <f t="shared" si="2"/>
        <v>2</v>
      </c>
      <c r="G131" s="117">
        <f t="shared" si="2"/>
        <v>2</v>
      </c>
      <c r="H131" s="117">
        <f t="shared" si="2"/>
        <v>2</v>
      </c>
      <c r="I131" s="117">
        <f t="shared" si="2"/>
        <v>2</v>
      </c>
      <c r="J131" s="117">
        <f t="shared" si="2"/>
        <v>2</v>
      </c>
      <c r="K131" s="117">
        <f t="shared" si="2"/>
        <v>2</v>
      </c>
      <c r="L131" s="117">
        <f t="shared" si="2"/>
        <v>2</v>
      </c>
      <c r="M131" s="117">
        <f t="shared" si="2"/>
        <v>2</v>
      </c>
      <c r="N131" s="117">
        <f t="shared" si="2"/>
        <v>2</v>
      </c>
      <c r="O131" s="117">
        <f t="shared" si="2"/>
        <v>2</v>
      </c>
      <c r="P131" s="117">
        <f t="shared" si="2"/>
        <v>2</v>
      </c>
      <c r="Q131" s="117">
        <f t="shared" si="2"/>
        <v>2</v>
      </c>
      <c r="R131" s="117">
        <f t="shared" si="2"/>
        <v>2</v>
      </c>
      <c r="S131" s="117">
        <f t="shared" si="2"/>
        <v>2</v>
      </c>
      <c r="T131" s="117">
        <f t="shared" si="2"/>
        <v>2</v>
      </c>
      <c r="U131" s="117">
        <f t="shared" si="2"/>
        <v>2</v>
      </c>
      <c r="V131" s="117">
        <f t="shared" si="2"/>
        <v>2</v>
      </c>
      <c r="W131" s="117">
        <f t="shared" si="2"/>
        <v>2</v>
      </c>
      <c r="X131" s="117">
        <f t="shared" si="2"/>
        <v>2</v>
      </c>
      <c r="Y131" s="117">
        <f t="shared" si="2"/>
        <v>2</v>
      </c>
      <c r="Z131" s="117">
        <f t="shared" si="2"/>
        <v>2</v>
      </c>
      <c r="AA131" s="117">
        <f t="shared" si="2"/>
        <v>2</v>
      </c>
      <c r="AB131" s="117">
        <f t="shared" si="2"/>
        <v>2</v>
      </c>
      <c r="AC131" s="117">
        <f t="shared" si="2"/>
        <v>2</v>
      </c>
      <c r="AD131" s="117">
        <f t="shared" si="2"/>
        <v>2</v>
      </c>
      <c r="AE131" s="117">
        <f t="shared" si="2"/>
        <v>2</v>
      </c>
      <c r="AF131" s="117">
        <f t="shared" si="2"/>
        <v>2</v>
      </c>
      <c r="AG131" s="117">
        <f t="shared" si="2"/>
        <v>2</v>
      </c>
      <c r="AH131" s="117">
        <f t="shared" si="2"/>
        <v>2</v>
      </c>
      <c r="AI131" s="117">
        <f t="shared" si="2"/>
        <v>2</v>
      </c>
      <c r="AJ131" s="117">
        <f t="shared" si="2"/>
        <v>2</v>
      </c>
      <c r="AK131" s="117">
        <f t="shared" si="2"/>
        <v>2</v>
      </c>
      <c r="AL131" s="117">
        <f t="shared" si="2"/>
        <v>2</v>
      </c>
      <c r="AM131" s="117">
        <f t="shared" si="2"/>
        <v>2</v>
      </c>
      <c r="AN131" s="117">
        <f t="shared" si="2"/>
        <v>2</v>
      </c>
      <c r="AO131" s="117">
        <f t="shared" si="2"/>
        <v>2</v>
      </c>
      <c r="AP131" s="117">
        <f t="shared" si="2"/>
        <v>2</v>
      </c>
      <c r="AQ131" s="117">
        <f t="shared" si="2"/>
        <v>2</v>
      </c>
      <c r="AR131" s="117">
        <f t="shared" si="2"/>
        <v>1</v>
      </c>
      <c r="AS131" s="117">
        <f t="shared" si="2"/>
        <v>2</v>
      </c>
      <c r="AT131" s="117">
        <f t="shared" si="2"/>
        <v>2</v>
      </c>
      <c r="AU131" s="117">
        <f t="shared" si="2"/>
        <v>2</v>
      </c>
      <c r="AV131" s="117">
        <f t="shared" si="2"/>
        <v>2</v>
      </c>
      <c r="AW131" s="117">
        <f t="shared" si="2"/>
        <v>2</v>
      </c>
      <c r="AX131" s="117">
        <f t="shared" si="2"/>
        <v>2</v>
      </c>
      <c r="AY131" s="117">
        <f t="shared" si="2"/>
        <v>2</v>
      </c>
      <c r="AZ131" s="117">
        <f t="shared" si="2"/>
        <v>2</v>
      </c>
      <c r="BA131" s="117">
        <f t="shared" si="2"/>
        <v>2</v>
      </c>
      <c r="BB131" s="117">
        <f t="shared" si="2"/>
        <v>2</v>
      </c>
      <c r="BC131" s="117">
        <f t="shared" si="2"/>
        <v>2</v>
      </c>
      <c r="BD131" s="117">
        <f t="shared" si="2"/>
        <v>2</v>
      </c>
      <c r="BE131" s="117">
        <f t="shared" si="2"/>
        <v>2</v>
      </c>
      <c r="BF131" s="117">
        <f t="shared" si="2"/>
        <v>2</v>
      </c>
      <c r="BG131" s="117">
        <f t="shared" si="2"/>
        <v>2</v>
      </c>
      <c r="BH131" s="117">
        <f t="shared" si="2"/>
        <v>2</v>
      </c>
      <c r="DO131" s="117" t="e">
        <f>#REF!</f>
        <v>#REF!</v>
      </c>
    </row>
    <row r="132" spans="1:119" x14ac:dyDescent="0.3">
      <c r="A132" s="377">
        <v>953</v>
      </c>
      <c r="D132" s="117">
        <f>D83</f>
        <v>2</v>
      </c>
      <c r="E132" s="117">
        <f t="shared" ref="E132:BH132" si="3">E83</f>
        <v>2</v>
      </c>
      <c r="F132" s="117">
        <f t="shared" si="3"/>
        <v>2</v>
      </c>
      <c r="G132" s="117">
        <f t="shared" si="3"/>
        <v>2</v>
      </c>
      <c r="H132" s="117">
        <f t="shared" si="3"/>
        <v>2</v>
      </c>
      <c r="I132" s="117">
        <f t="shared" si="3"/>
        <v>2</v>
      </c>
      <c r="J132" s="117">
        <f t="shared" si="3"/>
        <v>2</v>
      </c>
      <c r="K132" s="117">
        <f t="shared" si="3"/>
        <v>1</v>
      </c>
      <c r="L132" s="117">
        <f t="shared" si="3"/>
        <v>2</v>
      </c>
      <c r="M132" s="117">
        <f t="shared" si="3"/>
        <v>2</v>
      </c>
      <c r="N132" s="117">
        <f t="shared" si="3"/>
        <v>2</v>
      </c>
      <c r="O132" s="117">
        <f t="shared" si="3"/>
        <v>2</v>
      </c>
      <c r="P132" s="117">
        <f t="shared" si="3"/>
        <v>2</v>
      </c>
      <c r="Q132" s="117">
        <f t="shared" si="3"/>
        <v>2</v>
      </c>
      <c r="R132" s="117">
        <f t="shared" si="3"/>
        <v>1</v>
      </c>
      <c r="S132" s="117">
        <f t="shared" si="3"/>
        <v>2</v>
      </c>
      <c r="T132" s="117">
        <f t="shared" si="3"/>
        <v>2</v>
      </c>
      <c r="U132" s="117">
        <f t="shared" si="3"/>
        <v>2</v>
      </c>
      <c r="V132" s="117">
        <f t="shared" si="3"/>
        <v>2</v>
      </c>
      <c r="W132" s="117">
        <f t="shared" si="3"/>
        <v>2</v>
      </c>
      <c r="X132" s="117">
        <f t="shared" si="3"/>
        <v>2</v>
      </c>
      <c r="Y132" s="117">
        <f t="shared" si="3"/>
        <v>2</v>
      </c>
      <c r="Z132" s="117">
        <f t="shared" si="3"/>
        <v>2</v>
      </c>
      <c r="AA132" s="117">
        <f t="shared" si="3"/>
        <v>2</v>
      </c>
      <c r="AB132" s="117">
        <f t="shared" si="3"/>
        <v>2</v>
      </c>
      <c r="AC132" s="117">
        <f t="shared" si="3"/>
        <v>1</v>
      </c>
      <c r="AD132" s="117">
        <f t="shared" si="3"/>
        <v>2</v>
      </c>
      <c r="AE132" s="117">
        <f t="shared" si="3"/>
        <v>2</v>
      </c>
      <c r="AF132" s="117">
        <f t="shared" si="3"/>
        <v>2</v>
      </c>
      <c r="AG132" s="117">
        <f t="shared" si="3"/>
        <v>2</v>
      </c>
      <c r="AH132" s="117">
        <f t="shared" si="3"/>
        <v>2</v>
      </c>
      <c r="AI132" s="117">
        <f t="shared" si="3"/>
        <v>2</v>
      </c>
      <c r="AJ132" s="117">
        <f t="shared" si="3"/>
        <v>2</v>
      </c>
      <c r="AK132" s="117">
        <f t="shared" si="3"/>
        <v>2</v>
      </c>
      <c r="AL132" s="117">
        <f t="shared" si="3"/>
        <v>2</v>
      </c>
      <c r="AM132" s="117">
        <f t="shared" si="3"/>
        <v>2</v>
      </c>
      <c r="AN132" s="117">
        <f t="shared" si="3"/>
        <v>2</v>
      </c>
      <c r="AO132" s="117">
        <f t="shared" si="3"/>
        <v>2</v>
      </c>
      <c r="AP132" s="117">
        <f t="shared" si="3"/>
        <v>2</v>
      </c>
      <c r="AQ132" s="117">
        <f t="shared" si="3"/>
        <v>2</v>
      </c>
      <c r="AR132" s="117">
        <f t="shared" si="3"/>
        <v>2</v>
      </c>
      <c r="AS132" s="117">
        <f t="shared" si="3"/>
        <v>2</v>
      </c>
      <c r="AT132" s="117">
        <f t="shared" si="3"/>
        <v>2</v>
      </c>
      <c r="AU132" s="117">
        <f t="shared" si="3"/>
        <v>2</v>
      </c>
      <c r="AV132" s="117">
        <f t="shared" si="3"/>
        <v>2</v>
      </c>
      <c r="AW132" s="117">
        <f t="shared" si="3"/>
        <v>2</v>
      </c>
      <c r="AX132" s="117">
        <f t="shared" si="3"/>
        <v>2</v>
      </c>
      <c r="AY132" s="117">
        <f t="shared" si="3"/>
        <v>2</v>
      </c>
      <c r="AZ132" s="117">
        <f t="shared" si="3"/>
        <v>2</v>
      </c>
      <c r="BA132" s="117">
        <f t="shared" si="3"/>
        <v>2</v>
      </c>
      <c r="BB132" s="117">
        <f t="shared" si="3"/>
        <v>2</v>
      </c>
      <c r="BC132" s="117">
        <f t="shared" si="3"/>
        <v>2</v>
      </c>
      <c r="BD132" s="117">
        <f t="shared" si="3"/>
        <v>2</v>
      </c>
      <c r="BE132" s="117">
        <f t="shared" si="3"/>
        <v>2</v>
      </c>
      <c r="BF132" s="117">
        <f t="shared" si="3"/>
        <v>2</v>
      </c>
      <c r="BG132" s="117">
        <f t="shared" si="3"/>
        <v>2</v>
      </c>
      <c r="BH132" s="117">
        <f t="shared" si="3"/>
        <v>2</v>
      </c>
      <c r="DO132" s="117" t="e">
        <f>#REF!</f>
        <v>#REF!</v>
      </c>
    </row>
    <row r="133" spans="1:119" x14ac:dyDescent="0.3">
      <c r="A133" s="377">
        <v>955</v>
      </c>
      <c r="D133" s="117">
        <f>D85</f>
        <v>0</v>
      </c>
      <c r="E133" s="117">
        <f t="shared" ref="E133:BH133" si="4">E85</f>
        <v>1</v>
      </c>
      <c r="F133" s="117">
        <f t="shared" si="4"/>
        <v>0</v>
      </c>
      <c r="G133" s="117">
        <f t="shared" si="4"/>
        <v>0</v>
      </c>
      <c r="H133" s="117">
        <f t="shared" si="4"/>
        <v>0</v>
      </c>
      <c r="I133" s="117">
        <f t="shared" si="4"/>
        <v>0</v>
      </c>
      <c r="J133" s="117">
        <f t="shared" si="4"/>
        <v>0</v>
      </c>
      <c r="K133" s="117">
        <f t="shared" si="4"/>
        <v>0</v>
      </c>
      <c r="L133" s="117">
        <f t="shared" si="4"/>
        <v>0</v>
      </c>
      <c r="M133" s="117">
        <f t="shared" si="4"/>
        <v>1</v>
      </c>
      <c r="N133" s="117">
        <f t="shared" si="4"/>
        <v>0</v>
      </c>
      <c r="O133" s="117">
        <f t="shared" si="4"/>
        <v>0</v>
      </c>
      <c r="P133" s="117">
        <f t="shared" si="4"/>
        <v>0</v>
      </c>
      <c r="Q133" s="117">
        <f t="shared" si="4"/>
        <v>0</v>
      </c>
      <c r="R133" s="117">
        <f t="shared" si="4"/>
        <v>3</v>
      </c>
      <c r="S133" s="117">
        <f t="shared" si="4"/>
        <v>0</v>
      </c>
      <c r="T133" s="117">
        <f t="shared" si="4"/>
        <v>0</v>
      </c>
      <c r="U133" s="117">
        <f t="shared" si="4"/>
        <v>0</v>
      </c>
      <c r="V133" s="117">
        <f t="shared" si="4"/>
        <v>0</v>
      </c>
      <c r="W133" s="117">
        <f t="shared" si="4"/>
        <v>0</v>
      </c>
      <c r="X133" s="117">
        <f t="shared" si="4"/>
        <v>0</v>
      </c>
      <c r="Y133" s="117">
        <f t="shared" si="4"/>
        <v>0</v>
      </c>
      <c r="Z133" s="117">
        <f t="shared" si="4"/>
        <v>0</v>
      </c>
      <c r="AA133" s="117">
        <f t="shared" si="4"/>
        <v>0</v>
      </c>
      <c r="AB133" s="117">
        <f t="shared" si="4"/>
        <v>0</v>
      </c>
      <c r="AC133" s="117">
        <f t="shared" si="4"/>
        <v>0</v>
      </c>
      <c r="AD133" s="117">
        <f t="shared" si="4"/>
        <v>0</v>
      </c>
      <c r="AE133" s="117">
        <f t="shared" si="4"/>
        <v>2</v>
      </c>
      <c r="AF133" s="117">
        <f t="shared" si="4"/>
        <v>0</v>
      </c>
      <c r="AG133" s="117">
        <f t="shared" si="4"/>
        <v>0</v>
      </c>
      <c r="AH133" s="117">
        <f t="shared" si="4"/>
        <v>0</v>
      </c>
      <c r="AI133" s="117">
        <f t="shared" si="4"/>
        <v>0</v>
      </c>
      <c r="AJ133" s="117">
        <f t="shared" si="4"/>
        <v>2</v>
      </c>
      <c r="AK133" s="117">
        <f t="shared" si="4"/>
        <v>0</v>
      </c>
      <c r="AL133" s="117">
        <f t="shared" si="4"/>
        <v>0</v>
      </c>
      <c r="AM133" s="117">
        <f t="shared" si="4"/>
        <v>0</v>
      </c>
      <c r="AN133" s="117">
        <f t="shared" si="4"/>
        <v>1</v>
      </c>
      <c r="AO133" s="117">
        <f t="shared" si="4"/>
        <v>0</v>
      </c>
      <c r="AP133" s="117">
        <f t="shared" si="4"/>
        <v>1</v>
      </c>
      <c r="AQ133" s="117">
        <f t="shared" si="4"/>
        <v>0</v>
      </c>
      <c r="AR133" s="117">
        <f t="shared" si="4"/>
        <v>0</v>
      </c>
      <c r="AS133" s="117">
        <f t="shared" si="4"/>
        <v>0</v>
      </c>
      <c r="AT133" s="117">
        <f t="shared" si="4"/>
        <v>0</v>
      </c>
      <c r="AU133" s="117">
        <f t="shared" si="4"/>
        <v>0</v>
      </c>
      <c r="AV133" s="117">
        <f t="shared" si="4"/>
        <v>1</v>
      </c>
      <c r="AW133" s="117">
        <f t="shared" si="4"/>
        <v>0</v>
      </c>
      <c r="AX133" s="117">
        <f t="shared" si="4"/>
        <v>0</v>
      </c>
      <c r="AY133" s="117">
        <f t="shared" si="4"/>
        <v>0</v>
      </c>
      <c r="AZ133" s="117">
        <f t="shared" si="4"/>
        <v>0</v>
      </c>
      <c r="BA133" s="117">
        <f t="shared" si="4"/>
        <v>0</v>
      </c>
      <c r="BB133" s="117">
        <f t="shared" si="4"/>
        <v>0</v>
      </c>
      <c r="BC133" s="117">
        <f t="shared" si="4"/>
        <v>1</v>
      </c>
      <c r="BD133" s="117">
        <f t="shared" si="4"/>
        <v>0</v>
      </c>
      <c r="BE133" s="117">
        <f t="shared" si="4"/>
        <v>0</v>
      </c>
      <c r="BF133" s="117">
        <f t="shared" si="4"/>
        <v>0</v>
      </c>
      <c r="BG133" s="117">
        <f t="shared" si="4"/>
        <v>0</v>
      </c>
      <c r="BH133" s="117">
        <f t="shared" si="4"/>
        <v>0</v>
      </c>
      <c r="DO133" s="117" t="e">
        <f>#REF!</f>
        <v>#REF!</v>
      </c>
    </row>
    <row r="134" spans="1:119" x14ac:dyDescent="0.3">
      <c r="A134" s="377">
        <v>957</v>
      </c>
      <c r="D134" s="117">
        <f>D87</f>
        <v>0</v>
      </c>
      <c r="E134" s="117">
        <f t="shared" ref="E134:BH134" si="5">E87</f>
        <v>0</v>
      </c>
      <c r="F134" s="117">
        <f t="shared" si="5"/>
        <v>0</v>
      </c>
      <c r="G134" s="117">
        <f t="shared" si="5"/>
        <v>0</v>
      </c>
      <c r="H134" s="117">
        <f t="shared" si="5"/>
        <v>0</v>
      </c>
      <c r="I134" s="117">
        <f t="shared" si="5"/>
        <v>0</v>
      </c>
      <c r="J134" s="117">
        <f t="shared" si="5"/>
        <v>2</v>
      </c>
      <c r="K134" s="117">
        <f t="shared" si="5"/>
        <v>0</v>
      </c>
      <c r="L134" s="117">
        <f t="shared" si="5"/>
        <v>0</v>
      </c>
      <c r="M134" s="117">
        <f t="shared" si="5"/>
        <v>0</v>
      </c>
      <c r="N134" s="117">
        <f t="shared" si="5"/>
        <v>0</v>
      </c>
      <c r="O134" s="117">
        <f t="shared" si="5"/>
        <v>0</v>
      </c>
      <c r="P134" s="117">
        <f t="shared" si="5"/>
        <v>0</v>
      </c>
      <c r="Q134" s="117">
        <f t="shared" si="5"/>
        <v>0</v>
      </c>
      <c r="R134" s="117">
        <f t="shared" si="5"/>
        <v>0</v>
      </c>
      <c r="S134" s="117">
        <f t="shared" si="5"/>
        <v>0</v>
      </c>
      <c r="T134" s="117">
        <f t="shared" si="5"/>
        <v>0</v>
      </c>
      <c r="U134" s="117">
        <f t="shared" si="5"/>
        <v>5</v>
      </c>
      <c r="V134" s="117">
        <f t="shared" si="5"/>
        <v>0</v>
      </c>
      <c r="W134" s="117">
        <f t="shared" si="5"/>
        <v>0</v>
      </c>
      <c r="X134" s="117">
        <f t="shared" si="5"/>
        <v>0</v>
      </c>
      <c r="Y134" s="117">
        <f t="shared" si="5"/>
        <v>0</v>
      </c>
      <c r="Z134" s="117">
        <f t="shared" si="5"/>
        <v>0</v>
      </c>
      <c r="AA134" s="117">
        <f t="shared" si="5"/>
        <v>0</v>
      </c>
      <c r="AB134" s="117">
        <f t="shared" si="5"/>
        <v>0</v>
      </c>
      <c r="AC134" s="117">
        <f t="shared" si="5"/>
        <v>0</v>
      </c>
      <c r="AD134" s="117">
        <f t="shared" si="5"/>
        <v>0</v>
      </c>
      <c r="AE134" s="117">
        <f t="shared" si="5"/>
        <v>0</v>
      </c>
      <c r="AF134" s="117">
        <f t="shared" si="5"/>
        <v>0</v>
      </c>
      <c r="AG134" s="117">
        <f t="shared" si="5"/>
        <v>0</v>
      </c>
      <c r="AH134" s="117">
        <f t="shared" si="5"/>
        <v>0</v>
      </c>
      <c r="AI134" s="117">
        <f t="shared" si="5"/>
        <v>0</v>
      </c>
      <c r="AJ134" s="117">
        <f t="shared" si="5"/>
        <v>3</v>
      </c>
      <c r="AK134" s="117">
        <f t="shared" si="5"/>
        <v>0</v>
      </c>
      <c r="AL134" s="117">
        <f t="shared" si="5"/>
        <v>0</v>
      </c>
      <c r="AM134" s="117">
        <f t="shared" si="5"/>
        <v>4</v>
      </c>
      <c r="AN134" s="117">
        <f t="shared" si="5"/>
        <v>0</v>
      </c>
      <c r="AO134" s="117">
        <f t="shared" si="5"/>
        <v>0</v>
      </c>
      <c r="AP134" s="117">
        <f t="shared" si="5"/>
        <v>0</v>
      </c>
      <c r="AQ134" s="117">
        <f t="shared" si="5"/>
        <v>0</v>
      </c>
      <c r="AR134" s="117">
        <f t="shared" si="5"/>
        <v>1</v>
      </c>
      <c r="AS134" s="117">
        <f t="shared" si="5"/>
        <v>0</v>
      </c>
      <c r="AT134" s="117">
        <f t="shared" si="5"/>
        <v>0</v>
      </c>
      <c r="AU134" s="117">
        <f t="shared" si="5"/>
        <v>0</v>
      </c>
      <c r="AV134" s="117">
        <f t="shared" si="5"/>
        <v>0</v>
      </c>
      <c r="AW134" s="117">
        <f t="shared" si="5"/>
        <v>0</v>
      </c>
      <c r="AX134" s="117">
        <f t="shared" si="5"/>
        <v>1</v>
      </c>
      <c r="AY134" s="117">
        <f t="shared" si="5"/>
        <v>3</v>
      </c>
      <c r="AZ134" s="117">
        <f t="shared" si="5"/>
        <v>0</v>
      </c>
      <c r="BA134" s="117">
        <f t="shared" si="5"/>
        <v>0</v>
      </c>
      <c r="BB134" s="117">
        <f t="shared" si="5"/>
        <v>0</v>
      </c>
      <c r="BC134" s="117">
        <f t="shared" si="5"/>
        <v>0</v>
      </c>
      <c r="BD134" s="117">
        <f t="shared" si="5"/>
        <v>0</v>
      </c>
      <c r="BE134" s="117">
        <f t="shared" si="5"/>
        <v>0</v>
      </c>
      <c r="BF134" s="117">
        <f t="shared" si="5"/>
        <v>2</v>
      </c>
      <c r="BG134" s="117">
        <f t="shared" si="5"/>
        <v>0</v>
      </c>
      <c r="BH134" s="117">
        <f t="shared" si="5"/>
        <v>0</v>
      </c>
      <c r="DO134" s="117" t="e">
        <f>#REF!</f>
        <v>#REF!</v>
      </c>
    </row>
    <row r="135" spans="1:119" x14ac:dyDescent="0.3">
      <c r="A135" s="377">
        <v>959</v>
      </c>
      <c r="DO135" s="117" t="e">
        <f>#REF!</f>
        <v>#REF!</v>
      </c>
    </row>
    <row r="136" spans="1:119" x14ac:dyDescent="0.3">
      <c r="A136" s="93">
        <v>965</v>
      </c>
      <c r="DO136" s="117" t="e">
        <f>#REF!</f>
        <v>#REF!</v>
      </c>
    </row>
    <row r="137" spans="1:119" x14ac:dyDescent="0.3">
      <c r="A137" s="377">
        <v>973</v>
      </c>
      <c r="DO137" s="117" t="e">
        <f>#REF!</f>
        <v>#REF!</v>
      </c>
    </row>
    <row r="138" spans="1:119" x14ac:dyDescent="0.3">
      <c r="A138" s="377">
        <v>974</v>
      </c>
      <c r="DO138" s="117" t="e">
        <f>#REF!</f>
        <v>#REF!</v>
      </c>
    </row>
    <row r="139" spans="1:119" x14ac:dyDescent="0.3">
      <c r="A139" s="377">
        <v>975</v>
      </c>
      <c r="DO139" s="117" t="e">
        <f>#REF!</f>
        <v>#REF!</v>
      </c>
    </row>
    <row r="140" spans="1:119" x14ac:dyDescent="0.3">
      <c r="A140" s="377">
        <v>976</v>
      </c>
      <c r="DO140" s="117" t="e">
        <f>#REF!</f>
        <v>#REF!</v>
      </c>
    </row>
    <row r="141" spans="1:119" x14ac:dyDescent="0.3">
      <c r="A141" s="377">
        <v>977</v>
      </c>
      <c r="DO141" s="117" t="e">
        <f>#REF!</f>
        <v>#REF!</v>
      </c>
    </row>
    <row r="142" spans="1:119" x14ac:dyDescent="0.3">
      <c r="A142" s="377">
        <v>978</v>
      </c>
      <c r="DO142" s="117" t="e">
        <f>#REF!</f>
        <v>#REF!</v>
      </c>
    </row>
    <row r="143" spans="1:119" x14ac:dyDescent="0.3">
      <c r="A143" s="377">
        <v>979</v>
      </c>
      <c r="DO143" s="117" t="e">
        <f>#REF!</f>
        <v>#REF!</v>
      </c>
    </row>
    <row r="144" spans="1:119" x14ac:dyDescent="0.3">
      <c r="A144" s="93">
        <v>995</v>
      </c>
      <c r="D144" s="117">
        <f>D94</f>
        <v>0</v>
      </c>
      <c r="E144" s="117">
        <f t="shared" ref="E144:BH147" si="6">E94</f>
        <v>0</v>
      </c>
      <c r="F144" s="117">
        <f t="shared" si="6"/>
        <v>0</v>
      </c>
      <c r="G144" s="117">
        <f t="shared" si="6"/>
        <v>0</v>
      </c>
      <c r="H144" s="117">
        <f t="shared" si="6"/>
        <v>0</v>
      </c>
      <c r="I144" s="117">
        <f t="shared" si="6"/>
        <v>0</v>
      </c>
      <c r="J144" s="117">
        <f t="shared" si="6"/>
        <v>0</v>
      </c>
      <c r="K144" s="117">
        <f t="shared" si="6"/>
        <v>0</v>
      </c>
      <c r="L144" s="117">
        <f t="shared" si="6"/>
        <v>0</v>
      </c>
      <c r="M144" s="117">
        <f t="shared" si="6"/>
        <v>0</v>
      </c>
      <c r="N144" s="117">
        <f t="shared" si="6"/>
        <v>0</v>
      </c>
      <c r="O144" s="117">
        <f t="shared" si="6"/>
        <v>0</v>
      </c>
      <c r="P144" s="117">
        <f t="shared" si="6"/>
        <v>0</v>
      </c>
      <c r="Q144" s="117">
        <f t="shared" si="6"/>
        <v>0</v>
      </c>
      <c r="R144" s="117">
        <f t="shared" si="6"/>
        <v>0</v>
      </c>
      <c r="S144" s="117">
        <f t="shared" si="6"/>
        <v>0</v>
      </c>
      <c r="T144" s="117">
        <f t="shared" si="6"/>
        <v>0</v>
      </c>
      <c r="U144" s="117">
        <f t="shared" si="6"/>
        <v>0</v>
      </c>
      <c r="V144" s="117">
        <f t="shared" si="6"/>
        <v>0</v>
      </c>
      <c r="W144" s="117">
        <f t="shared" si="6"/>
        <v>0</v>
      </c>
      <c r="X144" s="117">
        <f t="shared" si="6"/>
        <v>0</v>
      </c>
      <c r="Y144" s="117">
        <f t="shared" si="6"/>
        <v>0</v>
      </c>
      <c r="Z144" s="117">
        <f t="shared" si="6"/>
        <v>0</v>
      </c>
      <c r="AA144" s="117">
        <f t="shared" si="6"/>
        <v>0</v>
      </c>
      <c r="AB144" s="117">
        <f t="shared" si="6"/>
        <v>0</v>
      </c>
      <c r="AC144" s="117">
        <f t="shared" si="6"/>
        <v>0</v>
      </c>
      <c r="AD144" s="117">
        <f t="shared" si="6"/>
        <v>0</v>
      </c>
      <c r="AE144" s="117">
        <f t="shared" si="6"/>
        <v>0</v>
      </c>
      <c r="AF144" s="117">
        <f t="shared" si="6"/>
        <v>0</v>
      </c>
      <c r="AG144" s="117">
        <f t="shared" si="6"/>
        <v>0</v>
      </c>
      <c r="AH144" s="117">
        <f t="shared" si="6"/>
        <v>0</v>
      </c>
      <c r="AI144" s="117">
        <f t="shared" si="6"/>
        <v>0</v>
      </c>
      <c r="AJ144" s="117">
        <f t="shared" si="6"/>
        <v>0</v>
      </c>
      <c r="AK144" s="117">
        <f t="shared" si="6"/>
        <v>0</v>
      </c>
      <c r="AL144" s="117">
        <f t="shared" si="6"/>
        <v>0</v>
      </c>
      <c r="AM144" s="117">
        <f t="shared" si="6"/>
        <v>0</v>
      </c>
      <c r="AN144" s="117">
        <f t="shared" si="6"/>
        <v>0</v>
      </c>
      <c r="AO144" s="117">
        <f t="shared" si="6"/>
        <v>0</v>
      </c>
      <c r="AP144" s="117">
        <f t="shared" si="6"/>
        <v>0</v>
      </c>
      <c r="AQ144" s="117">
        <f t="shared" si="6"/>
        <v>0</v>
      </c>
      <c r="AR144" s="117">
        <f t="shared" si="6"/>
        <v>0</v>
      </c>
      <c r="AS144" s="117">
        <f t="shared" si="6"/>
        <v>0</v>
      </c>
      <c r="AT144" s="117">
        <f t="shared" si="6"/>
        <v>0</v>
      </c>
      <c r="AU144" s="117">
        <f t="shared" si="6"/>
        <v>0</v>
      </c>
      <c r="AV144" s="117">
        <f t="shared" si="6"/>
        <v>0</v>
      </c>
      <c r="AW144" s="117">
        <f t="shared" si="6"/>
        <v>0</v>
      </c>
      <c r="AX144" s="117">
        <f t="shared" si="6"/>
        <v>0</v>
      </c>
      <c r="AY144" s="117">
        <f t="shared" si="6"/>
        <v>0</v>
      </c>
      <c r="AZ144" s="117">
        <f t="shared" si="6"/>
        <v>0</v>
      </c>
      <c r="BA144" s="117">
        <f t="shared" si="6"/>
        <v>0</v>
      </c>
      <c r="BB144" s="117">
        <f t="shared" si="6"/>
        <v>0</v>
      </c>
      <c r="BC144" s="117">
        <f t="shared" si="6"/>
        <v>0</v>
      </c>
      <c r="BD144" s="117">
        <f t="shared" si="6"/>
        <v>0</v>
      </c>
      <c r="BE144" s="117">
        <f t="shared" si="6"/>
        <v>0</v>
      </c>
      <c r="BF144" s="117">
        <f t="shared" si="6"/>
        <v>0</v>
      </c>
      <c r="BG144" s="117">
        <f t="shared" si="6"/>
        <v>0</v>
      </c>
      <c r="BH144" s="117">
        <f t="shared" si="6"/>
        <v>0</v>
      </c>
      <c r="DO144" s="117" t="e">
        <f>#REF!</f>
        <v>#REF!</v>
      </c>
    </row>
    <row r="145" spans="1:119" x14ac:dyDescent="0.3">
      <c r="A145" s="93">
        <v>996</v>
      </c>
      <c r="D145" s="117">
        <f t="shared" ref="D145:S147" si="7">D95</f>
        <v>0</v>
      </c>
      <c r="E145" s="117">
        <f t="shared" si="7"/>
        <v>0</v>
      </c>
      <c r="F145" s="117">
        <f t="shared" si="7"/>
        <v>0</v>
      </c>
      <c r="G145" s="117">
        <f t="shared" si="7"/>
        <v>0</v>
      </c>
      <c r="H145" s="117">
        <f t="shared" si="7"/>
        <v>0</v>
      </c>
      <c r="I145" s="117">
        <f t="shared" si="7"/>
        <v>0</v>
      </c>
      <c r="J145" s="117">
        <f t="shared" si="7"/>
        <v>0</v>
      </c>
      <c r="K145" s="117">
        <f t="shared" si="7"/>
        <v>0</v>
      </c>
      <c r="L145" s="117">
        <f t="shared" si="7"/>
        <v>0</v>
      </c>
      <c r="M145" s="117">
        <f t="shared" si="7"/>
        <v>0</v>
      </c>
      <c r="N145" s="117">
        <f t="shared" si="7"/>
        <v>0</v>
      </c>
      <c r="O145" s="117">
        <f t="shared" si="7"/>
        <v>0</v>
      </c>
      <c r="P145" s="117">
        <f t="shared" si="7"/>
        <v>0</v>
      </c>
      <c r="Q145" s="117">
        <f t="shared" si="7"/>
        <v>0</v>
      </c>
      <c r="R145" s="117">
        <f t="shared" si="7"/>
        <v>0</v>
      </c>
      <c r="S145" s="117">
        <f t="shared" si="7"/>
        <v>0</v>
      </c>
      <c r="T145" s="117">
        <f t="shared" si="6"/>
        <v>0</v>
      </c>
      <c r="U145" s="117">
        <f t="shared" si="6"/>
        <v>0</v>
      </c>
      <c r="V145" s="117">
        <f t="shared" si="6"/>
        <v>0</v>
      </c>
      <c r="W145" s="117">
        <f t="shared" si="6"/>
        <v>0</v>
      </c>
      <c r="X145" s="117">
        <f t="shared" si="6"/>
        <v>0</v>
      </c>
      <c r="Y145" s="117">
        <f t="shared" si="6"/>
        <v>0</v>
      </c>
      <c r="Z145" s="117">
        <f t="shared" si="6"/>
        <v>0</v>
      </c>
      <c r="AA145" s="117">
        <f t="shared" si="6"/>
        <v>0</v>
      </c>
      <c r="AB145" s="117">
        <f t="shared" si="6"/>
        <v>0</v>
      </c>
      <c r="AC145" s="117">
        <f t="shared" si="6"/>
        <v>0</v>
      </c>
      <c r="AD145" s="117">
        <f t="shared" si="6"/>
        <v>0</v>
      </c>
      <c r="AE145" s="117">
        <f t="shared" si="6"/>
        <v>0</v>
      </c>
      <c r="AF145" s="117">
        <f t="shared" si="6"/>
        <v>0</v>
      </c>
      <c r="AG145" s="117">
        <f t="shared" si="6"/>
        <v>0</v>
      </c>
      <c r="AH145" s="117">
        <f t="shared" si="6"/>
        <v>0</v>
      </c>
      <c r="AI145" s="117">
        <f t="shared" si="6"/>
        <v>0</v>
      </c>
      <c r="AJ145" s="117">
        <f t="shared" si="6"/>
        <v>0</v>
      </c>
      <c r="AK145" s="117">
        <f t="shared" si="6"/>
        <v>0</v>
      </c>
      <c r="AL145" s="117">
        <f t="shared" si="6"/>
        <v>0</v>
      </c>
      <c r="AM145" s="117">
        <f t="shared" si="6"/>
        <v>0</v>
      </c>
      <c r="AN145" s="117">
        <f t="shared" si="6"/>
        <v>0</v>
      </c>
      <c r="AO145" s="117">
        <f t="shared" si="6"/>
        <v>0</v>
      </c>
      <c r="AP145" s="117">
        <f t="shared" si="6"/>
        <v>0</v>
      </c>
      <c r="AQ145" s="117">
        <f t="shared" si="6"/>
        <v>0</v>
      </c>
      <c r="AR145" s="117">
        <f t="shared" si="6"/>
        <v>0</v>
      </c>
      <c r="AS145" s="117">
        <f t="shared" si="6"/>
        <v>0</v>
      </c>
      <c r="AT145" s="117">
        <f t="shared" si="6"/>
        <v>0</v>
      </c>
      <c r="AU145" s="117">
        <f t="shared" si="6"/>
        <v>0</v>
      </c>
      <c r="AV145" s="117">
        <f t="shared" si="6"/>
        <v>0</v>
      </c>
      <c r="AW145" s="117">
        <f t="shared" si="6"/>
        <v>0</v>
      </c>
      <c r="AX145" s="117">
        <f t="shared" si="6"/>
        <v>0</v>
      </c>
      <c r="AY145" s="117">
        <f t="shared" si="6"/>
        <v>0</v>
      </c>
      <c r="AZ145" s="117">
        <f t="shared" si="6"/>
        <v>0</v>
      </c>
      <c r="BA145" s="117">
        <f t="shared" si="6"/>
        <v>0</v>
      </c>
      <c r="BB145" s="117">
        <f t="shared" si="6"/>
        <v>0</v>
      </c>
      <c r="BC145" s="117">
        <f t="shared" si="6"/>
        <v>0</v>
      </c>
      <c r="BD145" s="117">
        <f t="shared" si="6"/>
        <v>0</v>
      </c>
      <c r="BE145" s="117">
        <f t="shared" si="6"/>
        <v>0</v>
      </c>
      <c r="BF145" s="117">
        <f t="shared" si="6"/>
        <v>0</v>
      </c>
      <c r="BG145" s="117">
        <f t="shared" si="6"/>
        <v>0</v>
      </c>
      <c r="BH145" s="117">
        <f t="shared" si="6"/>
        <v>0</v>
      </c>
      <c r="DO145" s="117" t="e">
        <f>#REF!</f>
        <v>#REF!</v>
      </c>
    </row>
    <row r="146" spans="1:119" x14ac:dyDescent="0.3">
      <c r="A146" s="93">
        <v>998</v>
      </c>
      <c r="D146" s="117">
        <f t="shared" si="7"/>
        <v>52</v>
      </c>
      <c r="E146" s="117">
        <f t="shared" si="6"/>
        <v>52</v>
      </c>
      <c r="F146" s="117">
        <f t="shared" si="6"/>
        <v>52</v>
      </c>
      <c r="G146" s="117">
        <f t="shared" si="6"/>
        <v>52</v>
      </c>
      <c r="H146" s="117">
        <f t="shared" si="6"/>
        <v>52</v>
      </c>
      <c r="I146" s="117">
        <f t="shared" si="6"/>
        <v>52</v>
      </c>
      <c r="J146" s="117">
        <f t="shared" si="6"/>
        <v>52</v>
      </c>
      <c r="K146" s="117">
        <f t="shared" si="6"/>
        <v>52</v>
      </c>
      <c r="L146" s="117">
        <f t="shared" si="6"/>
        <v>52</v>
      </c>
      <c r="M146" s="117">
        <f t="shared" si="6"/>
        <v>52</v>
      </c>
      <c r="N146" s="117">
        <f t="shared" si="6"/>
        <v>52</v>
      </c>
      <c r="O146" s="117">
        <f t="shared" si="6"/>
        <v>52</v>
      </c>
      <c r="P146" s="117">
        <f t="shared" si="6"/>
        <v>52</v>
      </c>
      <c r="Q146" s="117">
        <f t="shared" si="6"/>
        <v>52</v>
      </c>
      <c r="R146" s="117">
        <f t="shared" si="6"/>
        <v>52</v>
      </c>
      <c r="S146" s="117">
        <f t="shared" si="6"/>
        <v>52</v>
      </c>
      <c r="T146" s="117">
        <f t="shared" si="6"/>
        <v>52</v>
      </c>
      <c r="U146" s="117">
        <f t="shared" si="6"/>
        <v>52</v>
      </c>
      <c r="V146" s="117">
        <f t="shared" si="6"/>
        <v>52</v>
      </c>
      <c r="W146" s="117">
        <f t="shared" si="6"/>
        <v>52</v>
      </c>
      <c r="X146" s="117">
        <f t="shared" si="6"/>
        <v>52</v>
      </c>
      <c r="Y146" s="117">
        <f t="shared" si="6"/>
        <v>52</v>
      </c>
      <c r="Z146" s="117">
        <f t="shared" si="6"/>
        <v>52</v>
      </c>
      <c r="AA146" s="117">
        <f t="shared" si="6"/>
        <v>52</v>
      </c>
      <c r="AB146" s="117">
        <f t="shared" si="6"/>
        <v>52</v>
      </c>
      <c r="AC146" s="117">
        <f t="shared" si="6"/>
        <v>52</v>
      </c>
      <c r="AD146" s="117">
        <f t="shared" si="6"/>
        <v>52</v>
      </c>
      <c r="AE146" s="117">
        <f t="shared" si="6"/>
        <v>52</v>
      </c>
      <c r="AF146" s="117">
        <f t="shared" si="6"/>
        <v>52</v>
      </c>
      <c r="AG146" s="117">
        <f t="shared" si="6"/>
        <v>52</v>
      </c>
      <c r="AH146" s="117">
        <f t="shared" si="6"/>
        <v>52</v>
      </c>
      <c r="AI146" s="117">
        <f t="shared" si="6"/>
        <v>52</v>
      </c>
      <c r="AJ146" s="117">
        <f t="shared" si="6"/>
        <v>52</v>
      </c>
      <c r="AK146" s="117">
        <f t="shared" si="6"/>
        <v>52</v>
      </c>
      <c r="AL146" s="117">
        <f t="shared" si="6"/>
        <v>52</v>
      </c>
      <c r="AM146" s="117">
        <f t="shared" si="6"/>
        <v>52</v>
      </c>
      <c r="AN146" s="117">
        <f t="shared" si="6"/>
        <v>52</v>
      </c>
      <c r="AO146" s="117">
        <f t="shared" si="6"/>
        <v>52</v>
      </c>
      <c r="AP146" s="117">
        <f t="shared" si="6"/>
        <v>52</v>
      </c>
      <c r="AQ146" s="117">
        <f t="shared" si="6"/>
        <v>52</v>
      </c>
      <c r="AR146" s="117">
        <f t="shared" si="6"/>
        <v>52</v>
      </c>
      <c r="AS146" s="117">
        <f t="shared" si="6"/>
        <v>52</v>
      </c>
      <c r="AT146" s="117">
        <f t="shared" si="6"/>
        <v>52</v>
      </c>
      <c r="AU146" s="117">
        <f t="shared" si="6"/>
        <v>52</v>
      </c>
      <c r="AV146" s="117">
        <f t="shared" si="6"/>
        <v>52</v>
      </c>
      <c r="AW146" s="117">
        <f t="shared" si="6"/>
        <v>52</v>
      </c>
      <c r="AX146" s="117">
        <f t="shared" si="6"/>
        <v>52</v>
      </c>
      <c r="AY146" s="117">
        <f t="shared" si="6"/>
        <v>52</v>
      </c>
      <c r="AZ146" s="117">
        <f t="shared" si="6"/>
        <v>52</v>
      </c>
      <c r="BA146" s="117">
        <f t="shared" si="6"/>
        <v>52</v>
      </c>
      <c r="BB146" s="117">
        <f t="shared" si="6"/>
        <v>52</v>
      </c>
      <c r="BC146" s="117">
        <f t="shared" si="6"/>
        <v>52</v>
      </c>
      <c r="BD146" s="117">
        <f t="shared" si="6"/>
        <v>52</v>
      </c>
      <c r="BE146" s="117">
        <f t="shared" si="6"/>
        <v>52</v>
      </c>
      <c r="BF146" s="117">
        <f t="shared" si="6"/>
        <v>52</v>
      </c>
      <c r="BG146" s="117">
        <f t="shared" si="6"/>
        <v>52</v>
      </c>
      <c r="BH146" s="117">
        <f t="shared" si="6"/>
        <v>52</v>
      </c>
      <c r="DO146" s="117" t="e">
        <f>#REF!</f>
        <v>#REF!</v>
      </c>
    </row>
    <row r="147" spans="1:119" x14ac:dyDescent="0.3">
      <c r="A147" s="93">
        <v>999</v>
      </c>
      <c r="D147" s="117">
        <f t="shared" si="7"/>
        <v>52821</v>
      </c>
      <c r="E147" s="117">
        <f t="shared" si="6"/>
        <v>52823</v>
      </c>
      <c r="F147" s="117">
        <f t="shared" si="6"/>
        <v>52824</v>
      </c>
      <c r="G147" s="117">
        <f t="shared" si="6"/>
        <v>52825</v>
      </c>
      <c r="H147" s="117">
        <f t="shared" si="6"/>
        <v>52826</v>
      </c>
      <c r="I147" s="117">
        <f t="shared" si="6"/>
        <v>52827</v>
      </c>
      <c r="J147" s="117">
        <f t="shared" si="6"/>
        <v>52828</v>
      </c>
      <c r="K147" s="117">
        <f t="shared" si="6"/>
        <v>52829</v>
      </c>
      <c r="L147" s="117">
        <f t="shared" si="6"/>
        <v>52830</v>
      </c>
      <c r="M147" s="117">
        <f t="shared" si="6"/>
        <v>52831</v>
      </c>
      <c r="N147" s="117">
        <f t="shared" si="6"/>
        <v>52832</v>
      </c>
      <c r="O147" s="117">
        <f t="shared" si="6"/>
        <v>52833</v>
      </c>
      <c r="P147" s="117">
        <f t="shared" si="6"/>
        <v>52834</v>
      </c>
      <c r="Q147" s="117">
        <f t="shared" si="6"/>
        <v>52835</v>
      </c>
      <c r="R147" s="117">
        <f t="shared" si="6"/>
        <v>52994</v>
      </c>
      <c r="S147" s="117">
        <f t="shared" si="6"/>
        <v>52836</v>
      </c>
      <c r="T147" s="117">
        <f t="shared" si="6"/>
        <v>52837</v>
      </c>
      <c r="U147" s="117">
        <f t="shared" si="6"/>
        <v>52838</v>
      </c>
      <c r="V147" s="117">
        <f t="shared" si="6"/>
        <v>524017</v>
      </c>
      <c r="W147" s="117">
        <f t="shared" si="6"/>
        <v>52839</v>
      </c>
      <c r="X147" s="117">
        <f t="shared" si="6"/>
        <v>52840</v>
      </c>
      <c r="Y147" s="117">
        <f t="shared" si="6"/>
        <v>52841</v>
      </c>
      <c r="Z147" s="117">
        <f t="shared" si="6"/>
        <v>52842</v>
      </c>
      <c r="AA147" s="117">
        <f t="shared" si="6"/>
        <v>52843</v>
      </c>
      <c r="AB147" s="117">
        <f t="shared" si="6"/>
        <v>52844</v>
      </c>
      <c r="AC147" s="117">
        <f t="shared" si="6"/>
        <v>52845</v>
      </c>
      <c r="AD147" s="117">
        <f t="shared" si="6"/>
        <v>52846</v>
      </c>
      <c r="AE147" s="117">
        <f t="shared" si="6"/>
        <v>52847</v>
      </c>
      <c r="AF147" s="117">
        <f t="shared" si="6"/>
        <v>52848</v>
      </c>
      <c r="AG147" s="117">
        <f t="shared" si="6"/>
        <v>52849</v>
      </c>
      <c r="AH147" s="117">
        <f t="shared" si="6"/>
        <v>52850</v>
      </c>
      <c r="AI147" s="117">
        <f t="shared" si="6"/>
        <v>52851</v>
      </c>
      <c r="AJ147" s="117">
        <f t="shared" si="6"/>
        <v>52995</v>
      </c>
      <c r="AK147" s="117">
        <f t="shared" si="6"/>
        <v>52852</v>
      </c>
      <c r="AL147" s="117">
        <f t="shared" si="6"/>
        <v>52853</v>
      </c>
      <c r="AM147" s="117">
        <f t="shared" si="6"/>
        <v>52854</v>
      </c>
      <c r="AN147" s="117">
        <f t="shared" si="6"/>
        <v>52856</v>
      </c>
      <c r="AO147" s="117">
        <f t="shared" si="6"/>
        <v>52857</v>
      </c>
      <c r="AP147" s="117">
        <f t="shared" si="6"/>
        <v>52858</v>
      </c>
      <c r="AQ147" s="117">
        <f t="shared" si="6"/>
        <v>52859</v>
      </c>
      <c r="AR147" s="117">
        <f t="shared" si="6"/>
        <v>52860</v>
      </c>
      <c r="AS147" s="117">
        <f t="shared" si="6"/>
        <v>52861</v>
      </c>
      <c r="AT147" s="117">
        <f t="shared" si="6"/>
        <v>52862</v>
      </c>
      <c r="AU147" s="117">
        <f t="shared" si="6"/>
        <v>52863</v>
      </c>
      <c r="AV147" s="117">
        <f t="shared" si="6"/>
        <v>52864</v>
      </c>
      <c r="AW147" s="117">
        <f t="shared" si="6"/>
        <v>52865</v>
      </c>
      <c r="AX147" s="117">
        <f t="shared" si="6"/>
        <v>52866</v>
      </c>
      <c r="AY147" s="117">
        <f t="shared" si="6"/>
        <v>52867</v>
      </c>
      <c r="AZ147" s="117">
        <f t="shared" si="6"/>
        <v>52868</v>
      </c>
      <c r="BA147" s="117">
        <f t="shared" si="6"/>
        <v>52869</v>
      </c>
      <c r="BB147" s="117">
        <f t="shared" si="6"/>
        <v>52870</v>
      </c>
      <c r="BC147" s="117">
        <f t="shared" si="6"/>
        <v>52871</v>
      </c>
      <c r="BD147" s="117">
        <f t="shared" si="6"/>
        <v>52872</v>
      </c>
      <c r="BE147" s="117">
        <f t="shared" si="6"/>
        <v>52873</v>
      </c>
      <c r="BF147" s="117">
        <f t="shared" si="6"/>
        <v>52996</v>
      </c>
      <c r="BG147" s="117">
        <f t="shared" si="6"/>
        <v>52874</v>
      </c>
      <c r="BH147" s="117">
        <f t="shared" si="6"/>
        <v>52875</v>
      </c>
      <c r="DO147" s="117" t="e">
        <f>#REF!</f>
        <v>#REF!</v>
      </c>
    </row>
    <row r="148" spans="1:119" x14ac:dyDescent="0.3">
      <c r="A148" s="378">
        <v>554</v>
      </c>
      <c r="D148" s="376" cm="1">
        <f t="array" ref="D148:D151">D47:D50</f>
        <v>20058564</v>
      </c>
      <c r="E148" s="376" cm="1">
        <f t="array" ref="E148:E151">E47:E50</f>
        <v>28899890</v>
      </c>
      <c r="F148" s="376" cm="1">
        <f t="array" ref="F148:F151">F47:F50</f>
        <v>28235848</v>
      </c>
      <c r="G148" s="376" cm="1">
        <f t="array" ref="G148:G151">G47:G50</f>
        <v>11888428</v>
      </c>
      <c r="H148" s="376" cm="1">
        <f t="array" ref="H148:H151">H47:H50</f>
        <v>29231728</v>
      </c>
      <c r="I148" s="376" cm="1">
        <f t="array" ref="I148:I151">I47:I50</f>
        <v>14949499</v>
      </c>
      <c r="J148" s="376" cm="1">
        <f t="array" ref="J148:J151">J47:J50</f>
        <v>7937763</v>
      </c>
      <c r="K148" s="376" cm="1">
        <f t="array" ref="K148:K151">K47:K50</f>
        <v>8491909</v>
      </c>
      <c r="L148" s="376" cm="1">
        <f t="array" ref="L148:L151">L47:L50</f>
        <v>19050783</v>
      </c>
      <c r="M148" s="376" cm="1">
        <f t="array" ref="M148:M151">M47:M50</f>
        <v>5006755</v>
      </c>
      <c r="N148" s="376" cm="1">
        <f t="array" ref="N148:N151">N47:N50</f>
        <v>14864747</v>
      </c>
      <c r="O148" s="376" cm="1">
        <f t="array" ref="O148:O151">O47:O50</f>
        <v>28192852</v>
      </c>
      <c r="P148" s="376" cm="1">
        <f t="array" ref="P148:P151">P47:P50</f>
        <v>13437699</v>
      </c>
      <c r="Q148" s="376" cm="1">
        <f t="array" ref="Q148:Q151">Q47:Q50</f>
        <v>6203763</v>
      </c>
      <c r="R148" s="376" cm="1">
        <f t="array" ref="R148:R151">R47:R50</f>
        <v>46688649</v>
      </c>
      <c r="S148" s="376" cm="1">
        <f t="array" ref="S148:S151">S47:S50</f>
        <v>72937327</v>
      </c>
      <c r="T148" s="376" cm="1">
        <f t="array" ref="T148:T151">T47:T50</f>
        <v>7844860</v>
      </c>
      <c r="U148" s="376" cm="1">
        <f t="array" ref="U148:U151">U47:U50</f>
        <v>8588593</v>
      </c>
      <c r="V148" s="376" cm="1">
        <f t="array" ref="V148:V151">V47:V50</f>
        <v>181517</v>
      </c>
      <c r="W148" s="376" cm="1">
        <f t="array" ref="W148:W151">W47:W50</f>
        <v>73111999</v>
      </c>
      <c r="X148" s="376" cm="1">
        <f t="array" ref="X148:X151">X47:X50</f>
        <v>14961001</v>
      </c>
      <c r="Y148" s="376" cm="1">
        <f t="array" ref="Y148:Y151">Y47:Y50</f>
        <v>4081393</v>
      </c>
      <c r="Z148" s="376" cm="1">
        <f t="array" ref="Z148:Z151">Z47:Z50</f>
        <v>23069071</v>
      </c>
      <c r="AA148" s="376" cm="1">
        <f t="array" ref="AA148:AA151">AA47:AA50</f>
        <v>5307989</v>
      </c>
      <c r="AB148" s="376" cm="1">
        <f t="array" ref="AB148:AB151">AB47:AB50</f>
        <v>14792418</v>
      </c>
      <c r="AC148" s="376" cm="1">
        <f t="array" ref="AC148:AC151">AC47:AC50</f>
        <v>70058945</v>
      </c>
      <c r="AD148" s="376" cm="1">
        <f t="array" ref="AD148:AD151">AD47:AD50</f>
        <v>8160703</v>
      </c>
      <c r="AE148" s="376" cm="1">
        <f t="array" ref="AE148:AE151">AE47:AE50</f>
        <v>45132599</v>
      </c>
      <c r="AF148" s="376" cm="1">
        <f t="array" ref="AF148:AF151">AF47:AF50</f>
        <v>21616417</v>
      </c>
      <c r="AG148" s="376" cm="1">
        <f t="array" ref="AG148:AG151">AG47:AG50</f>
        <v>9726763</v>
      </c>
      <c r="AH148" s="376" cm="1">
        <f t="array" ref="AH148:AH151">AH47:AH50</f>
        <v>86595230</v>
      </c>
      <c r="AI148" s="376" cm="1">
        <f t="array" ref="AI148:AI151">AI47:AI50</f>
        <v>36879733</v>
      </c>
      <c r="AJ148" s="376" cm="1">
        <f t="array" ref="AJ148:AJ151">AJ47:AJ50</f>
        <v>51147585</v>
      </c>
      <c r="AK148" s="376" cm="1">
        <f t="array" ref="AK148:AK151">AK47:AK50</f>
        <v>32669296</v>
      </c>
      <c r="AL148" s="376" cm="1">
        <f t="array" ref="AL148:AL151">AL47:AL50</f>
        <v>29182525</v>
      </c>
      <c r="AM148" s="376" cm="1">
        <f t="array" ref="AM148:AM151">AM47:AM50</f>
        <v>20280848</v>
      </c>
      <c r="AN148" s="376" cm="1">
        <f t="array" ref="AN148:AN151">AN47:AN50</f>
        <v>22813702</v>
      </c>
      <c r="AO148" s="376" cm="1">
        <f t="array" ref="AO148:AO151">AO47:AO50</f>
        <v>13567931</v>
      </c>
      <c r="AP148" s="376" cm="1">
        <f t="array" ref="AP148:AP151">AP47:AP50</f>
        <v>26942332</v>
      </c>
      <c r="AQ148" s="376" cm="1">
        <f t="array" ref="AQ148:AQ151">AQ47:AQ50</f>
        <v>8676017</v>
      </c>
      <c r="AR148" s="376" cm="1">
        <f t="array" ref="AR148:AR151">AR47:AR50</f>
        <v>9468296</v>
      </c>
      <c r="AS148" s="376" cm="1">
        <f t="array" ref="AS148:AS151">AS47:AS50</f>
        <v>9708491</v>
      </c>
      <c r="AT148" s="376" cm="1">
        <f t="array" ref="AT148:AT151">AT47:AT50</f>
        <v>2242166</v>
      </c>
      <c r="AU148" s="376" cm="1">
        <f t="array" ref="AU148:AU151">AU47:AU50</f>
        <v>80192643</v>
      </c>
      <c r="AV148" s="376" cm="1">
        <f t="array" ref="AV148:AV151">AV47:AV50</f>
        <v>19604159</v>
      </c>
      <c r="AW148" s="376" cm="1">
        <f t="array" ref="AW148:AW151">AW47:AW50</f>
        <v>357565087</v>
      </c>
      <c r="AX148" s="376" cm="1">
        <f t="array" ref="AX148:AX151">AX47:AX50</f>
        <v>6160261</v>
      </c>
      <c r="AY148" s="376" cm="1">
        <f t="array" ref="AY148:AY151">AY47:AY50</f>
        <v>5317955</v>
      </c>
      <c r="AZ148" s="376" cm="1">
        <f t="array" ref="AZ148:AZ151">AZ47:AZ50</f>
        <v>10490018</v>
      </c>
      <c r="BA148" s="376" cm="1">
        <f t="array" ref="BA148:BA151">BA47:BA50</f>
        <v>8873906</v>
      </c>
      <c r="BB148" s="376" cm="1">
        <f t="array" ref="BB148:BB151">BB47:BB50</f>
        <v>3511842</v>
      </c>
      <c r="BC148" s="376" cm="1">
        <f t="array" ref="BC148:BC151">BC47:BC50</f>
        <v>9309096</v>
      </c>
      <c r="BD148" s="376" cm="1">
        <f t="array" ref="BD148:BD151">BD47:BD50</f>
        <v>24891725</v>
      </c>
      <c r="BE148" s="376" cm="1">
        <f t="array" ref="BE148:BE151">BE47:BE50</f>
        <v>32574882</v>
      </c>
      <c r="BF148" s="376" cm="1">
        <f t="array" ref="BF148:BF151">BF47:BF50</f>
        <v>180394911</v>
      </c>
      <c r="BG148" s="376" cm="1">
        <f t="array" ref="BG148:BG151">BG47:BG50</f>
        <v>15393595</v>
      </c>
      <c r="BH148" s="376" cm="1">
        <f t="array" ref="BH148:BH151">BH47:BH50</f>
        <v>5987675</v>
      </c>
      <c r="DN148" s="376"/>
      <c r="DO148" s="376" t="e">
        <f>#REF!</f>
        <v>#REF!</v>
      </c>
    </row>
    <row r="149" spans="1:119" x14ac:dyDescent="0.3">
      <c r="A149" s="378">
        <v>555</v>
      </c>
      <c r="D149" s="376">
        <v>11646136</v>
      </c>
      <c r="E149" s="376">
        <v>23310254</v>
      </c>
      <c r="F149" s="376">
        <v>15477861</v>
      </c>
      <c r="G149" s="376">
        <v>7079873</v>
      </c>
      <c r="H149" s="376">
        <v>23529201</v>
      </c>
      <c r="I149" s="376">
        <v>10838425</v>
      </c>
      <c r="J149" s="376">
        <v>5080404</v>
      </c>
      <c r="K149" s="376">
        <v>3034694</v>
      </c>
      <c r="L149" s="376">
        <v>12005759</v>
      </c>
      <c r="M149" s="376">
        <v>2025267</v>
      </c>
      <c r="N149" s="376">
        <v>9290436</v>
      </c>
      <c r="O149" s="376">
        <v>16172042</v>
      </c>
      <c r="P149" s="376">
        <v>6670450</v>
      </c>
      <c r="Q149" s="376">
        <v>3839302</v>
      </c>
      <c r="R149" s="376">
        <v>27282811</v>
      </c>
      <c r="S149" s="376">
        <v>43935767</v>
      </c>
      <c r="T149" s="376">
        <v>4518753</v>
      </c>
      <c r="U149" s="376">
        <v>4494242</v>
      </c>
      <c r="V149" s="376">
        <v>0</v>
      </c>
      <c r="W149" s="376">
        <v>49672792</v>
      </c>
      <c r="X149" s="376">
        <v>8067138</v>
      </c>
      <c r="Y149" s="376">
        <v>2207450</v>
      </c>
      <c r="Z149" s="376">
        <v>9921744</v>
      </c>
      <c r="AA149" s="376">
        <v>2542108</v>
      </c>
      <c r="AB149" s="376">
        <v>5208691</v>
      </c>
      <c r="AC149" s="376">
        <v>16149887</v>
      </c>
      <c r="AD149" s="376">
        <v>2803016</v>
      </c>
      <c r="AE149" s="376">
        <v>26912944</v>
      </c>
      <c r="AF149" s="376">
        <v>15285185</v>
      </c>
      <c r="AG149" s="376">
        <v>5869032</v>
      </c>
      <c r="AH149" s="376">
        <v>79913513</v>
      </c>
      <c r="AI149" s="376">
        <v>25113921</v>
      </c>
      <c r="AJ149" s="376">
        <v>23934202</v>
      </c>
      <c r="AK149" s="376">
        <v>22510288</v>
      </c>
      <c r="AL149" s="376">
        <v>20160451</v>
      </c>
      <c r="AM149" s="376">
        <v>12544923</v>
      </c>
      <c r="AN149" s="376">
        <v>11050328</v>
      </c>
      <c r="AO149" s="376">
        <v>7748722</v>
      </c>
      <c r="AP149" s="376">
        <v>18308687</v>
      </c>
      <c r="AQ149" s="376">
        <v>2421130</v>
      </c>
      <c r="AR149" s="376">
        <v>6396194</v>
      </c>
      <c r="AS149" s="376">
        <v>6104841</v>
      </c>
      <c r="AT149" s="376">
        <v>881104</v>
      </c>
      <c r="AU149" s="376">
        <v>56752553</v>
      </c>
      <c r="AV149" s="376">
        <v>13149095</v>
      </c>
      <c r="AW149" s="376">
        <v>245234518</v>
      </c>
      <c r="AX149" s="376">
        <v>3352408</v>
      </c>
      <c r="AY149" s="376">
        <v>4551204</v>
      </c>
      <c r="AZ149" s="376">
        <v>6032353</v>
      </c>
      <c r="BA149" s="376">
        <v>5270256</v>
      </c>
      <c r="BB149" s="376">
        <v>1448979</v>
      </c>
      <c r="BC149" s="376">
        <v>7441818</v>
      </c>
      <c r="BD149" s="376">
        <v>18284915</v>
      </c>
      <c r="BE149" s="376">
        <v>22695450</v>
      </c>
      <c r="BF149" s="376">
        <v>109255730</v>
      </c>
      <c r="BG149" s="376">
        <v>9798419</v>
      </c>
      <c r="BH149" s="376">
        <v>3897891</v>
      </c>
      <c r="DN149" s="376"/>
      <c r="DO149" s="376" t="e">
        <f>#REF!</f>
        <v>#REF!</v>
      </c>
    </row>
    <row r="150" spans="1:119" x14ac:dyDescent="0.3">
      <c r="A150" s="378">
        <v>556</v>
      </c>
      <c r="D150" s="376">
        <v>36333024</v>
      </c>
      <c r="E150" s="376">
        <v>68285292</v>
      </c>
      <c r="F150" s="376">
        <v>64030983</v>
      </c>
      <c r="G150" s="376">
        <v>22972103</v>
      </c>
      <c r="H150" s="376">
        <v>75267935</v>
      </c>
      <c r="I150" s="376">
        <v>33892842</v>
      </c>
      <c r="J150" s="376">
        <v>20970132</v>
      </c>
      <c r="K150" s="376">
        <v>27039384</v>
      </c>
      <c r="L150" s="376">
        <v>47486791</v>
      </c>
      <c r="M150" s="376">
        <v>18067086</v>
      </c>
      <c r="N150" s="376">
        <v>29827740</v>
      </c>
      <c r="O150" s="376">
        <v>86025671</v>
      </c>
      <c r="P150" s="376">
        <v>38851265</v>
      </c>
      <c r="Q150" s="376">
        <v>13766510</v>
      </c>
      <c r="R150" s="376">
        <v>106927785</v>
      </c>
      <c r="S150" s="376">
        <v>180432814</v>
      </c>
      <c r="T150" s="376">
        <v>21003203</v>
      </c>
      <c r="U150" s="376">
        <v>15862287</v>
      </c>
      <c r="V150" s="376">
        <v>1798016</v>
      </c>
      <c r="W150" s="376">
        <v>178824456</v>
      </c>
      <c r="X150" s="376">
        <v>51521133</v>
      </c>
      <c r="Y150" s="376">
        <v>13692126</v>
      </c>
      <c r="Z150" s="376">
        <v>72055571</v>
      </c>
      <c r="AA150" s="376">
        <v>15259100</v>
      </c>
      <c r="AB150" s="376">
        <v>34145314</v>
      </c>
      <c r="AC150" s="376">
        <v>170791331</v>
      </c>
      <c r="AD150" s="376">
        <v>18605082</v>
      </c>
      <c r="AE150" s="376">
        <v>109739802</v>
      </c>
      <c r="AF150" s="376">
        <v>55528124</v>
      </c>
      <c r="AG150" s="376">
        <v>21485624</v>
      </c>
      <c r="AH150" s="376">
        <v>180584282</v>
      </c>
      <c r="AI150" s="376">
        <v>84301765</v>
      </c>
      <c r="AJ150" s="376">
        <v>130712245</v>
      </c>
      <c r="AK150" s="376">
        <v>59642548</v>
      </c>
      <c r="AL150" s="376">
        <v>62062975</v>
      </c>
      <c r="AM150" s="376">
        <v>47418481</v>
      </c>
      <c r="AN150" s="376">
        <v>60160553</v>
      </c>
      <c r="AO150" s="376">
        <v>44664630</v>
      </c>
      <c r="AP150" s="376">
        <v>56215382</v>
      </c>
      <c r="AQ150" s="376">
        <v>17694453</v>
      </c>
      <c r="AR150" s="376">
        <v>16650629</v>
      </c>
      <c r="AS150" s="376">
        <v>26641867</v>
      </c>
      <c r="AT150" s="376">
        <v>8405285</v>
      </c>
      <c r="AU150" s="376">
        <v>258182527</v>
      </c>
      <c r="AV150" s="376">
        <v>47003757</v>
      </c>
      <c r="AW150" s="376">
        <v>1057482467</v>
      </c>
      <c r="AX150" s="376">
        <v>18336676</v>
      </c>
      <c r="AY150" s="376">
        <v>12760564</v>
      </c>
      <c r="AZ150" s="376">
        <v>34543451</v>
      </c>
      <c r="BA150" s="376">
        <v>26641867</v>
      </c>
      <c r="BB150" s="376">
        <v>8322514</v>
      </c>
      <c r="BC150" s="376">
        <v>18671328</v>
      </c>
      <c r="BD150" s="376">
        <v>69006656</v>
      </c>
      <c r="BE150" s="376">
        <v>86609007</v>
      </c>
      <c r="BF150" s="376">
        <v>361348577</v>
      </c>
      <c r="BG150" s="376">
        <v>40713804</v>
      </c>
      <c r="BH150" s="376">
        <v>18897200</v>
      </c>
      <c r="DN150" s="376"/>
      <c r="DO150" s="376" t="e">
        <f>#REF!</f>
        <v>#REF!</v>
      </c>
    </row>
    <row r="151" spans="1:119" x14ac:dyDescent="0.3">
      <c r="A151" s="378">
        <v>557</v>
      </c>
      <c r="D151" s="376">
        <v>35646642</v>
      </c>
      <c r="E151" s="376">
        <v>63671215</v>
      </c>
      <c r="F151" s="376">
        <v>58942285</v>
      </c>
      <c r="G151" s="376">
        <v>22356159</v>
      </c>
      <c r="H151" s="376">
        <v>70414691</v>
      </c>
      <c r="I151" s="376">
        <v>32849253</v>
      </c>
      <c r="J151" s="376">
        <v>18779451</v>
      </c>
      <c r="K151" s="376">
        <v>26665624</v>
      </c>
      <c r="L151" s="376">
        <v>43134861</v>
      </c>
      <c r="M151" s="376">
        <v>17178410</v>
      </c>
      <c r="N151" s="376">
        <v>26539734</v>
      </c>
      <c r="O151" s="376">
        <v>80796398</v>
      </c>
      <c r="P151" s="376">
        <v>36130800</v>
      </c>
      <c r="Q151" s="376">
        <v>13063483</v>
      </c>
      <c r="R151" s="376">
        <v>100526049</v>
      </c>
      <c r="S151" s="376">
        <v>173061659</v>
      </c>
      <c r="T151" s="376">
        <v>19020825</v>
      </c>
      <c r="U151" s="376">
        <v>14985586</v>
      </c>
      <c r="V151" s="376">
        <v>1719655</v>
      </c>
      <c r="W151" s="376">
        <v>169656314</v>
      </c>
      <c r="X151" s="376">
        <v>48078146</v>
      </c>
      <c r="Y151" s="376">
        <v>12815601</v>
      </c>
      <c r="Z151" s="376">
        <v>70655713</v>
      </c>
      <c r="AA151" s="376">
        <v>13620922</v>
      </c>
      <c r="AB151" s="376">
        <v>31436757</v>
      </c>
      <c r="AC151" s="376">
        <v>166632707</v>
      </c>
      <c r="AD151" s="376">
        <v>16696931</v>
      </c>
      <c r="AE151" s="376">
        <v>101904761</v>
      </c>
      <c r="AF151" s="376">
        <v>51687012</v>
      </c>
      <c r="AG151" s="376">
        <v>19446336</v>
      </c>
      <c r="AH151" s="376">
        <v>179168057</v>
      </c>
      <c r="AI151" s="376">
        <v>79265195</v>
      </c>
      <c r="AJ151" s="376">
        <v>129830955</v>
      </c>
      <c r="AK151" s="376">
        <v>56702353</v>
      </c>
      <c r="AL151" s="376">
        <v>57892725</v>
      </c>
      <c r="AM151" s="376">
        <v>42957514</v>
      </c>
      <c r="AN151" s="376">
        <v>56776526</v>
      </c>
      <c r="AO151" s="376">
        <v>41274814</v>
      </c>
      <c r="AP151" s="376">
        <v>51557549</v>
      </c>
      <c r="AQ151" s="376">
        <v>16052465</v>
      </c>
      <c r="AR151" s="376">
        <v>15173816</v>
      </c>
      <c r="AS151" s="376">
        <v>26070302</v>
      </c>
      <c r="AT151" s="376">
        <v>7485465</v>
      </c>
      <c r="AU151" s="376">
        <v>241070425</v>
      </c>
      <c r="AV151" s="376">
        <v>44188509</v>
      </c>
      <c r="AW151" s="376">
        <v>1047446809</v>
      </c>
      <c r="AX151" s="376">
        <v>17275087</v>
      </c>
      <c r="AY151" s="376">
        <v>11787417</v>
      </c>
      <c r="AZ151" s="376">
        <v>31630686</v>
      </c>
      <c r="BA151" s="376">
        <v>26070302</v>
      </c>
      <c r="BB151" s="376">
        <v>7745314</v>
      </c>
      <c r="BC151" s="376">
        <v>18136279</v>
      </c>
      <c r="BD151" s="376">
        <v>62465005</v>
      </c>
      <c r="BE151" s="376">
        <v>70946845</v>
      </c>
      <c r="BF151" s="376">
        <v>340304352</v>
      </c>
      <c r="BG151" s="376">
        <v>37463139</v>
      </c>
      <c r="BH151" s="376">
        <v>17069647</v>
      </c>
      <c r="DN151" s="376"/>
      <c r="DO151" s="376" t="e">
        <f>#REF!</f>
        <v>#REF!</v>
      </c>
    </row>
    <row r="152" spans="1:119" x14ac:dyDescent="0.3">
      <c r="A152" s="378">
        <v>606</v>
      </c>
      <c r="D152" s="376">
        <f>D59</f>
        <v>1</v>
      </c>
      <c r="E152" s="376">
        <f t="shared" ref="E152:BH152" si="8">E59</f>
        <v>1</v>
      </c>
      <c r="F152" s="376">
        <f t="shared" si="8"/>
        <v>1</v>
      </c>
      <c r="G152" s="376">
        <f t="shared" si="8"/>
        <v>1</v>
      </c>
      <c r="H152" s="376">
        <f t="shared" si="8"/>
        <v>1</v>
      </c>
      <c r="I152" s="376">
        <f t="shared" si="8"/>
        <v>1</v>
      </c>
      <c r="J152" s="376">
        <f t="shared" si="8"/>
        <v>1</v>
      </c>
      <c r="K152" s="376">
        <f t="shared" si="8"/>
        <v>1</v>
      </c>
      <c r="L152" s="376">
        <f t="shared" si="8"/>
        <v>1</v>
      </c>
      <c r="M152" s="376">
        <f t="shared" si="8"/>
        <v>1</v>
      </c>
      <c r="N152" s="376">
        <f t="shared" si="8"/>
        <v>1</v>
      </c>
      <c r="O152" s="376">
        <f t="shared" si="8"/>
        <v>1</v>
      </c>
      <c r="P152" s="376">
        <f t="shared" si="8"/>
        <v>1</v>
      </c>
      <c r="Q152" s="376">
        <f t="shared" si="8"/>
        <v>1</v>
      </c>
      <c r="R152" s="376">
        <f t="shared" si="8"/>
        <v>1</v>
      </c>
      <c r="S152" s="376">
        <f t="shared" si="8"/>
        <v>1</v>
      </c>
      <c r="T152" s="376">
        <f t="shared" si="8"/>
        <v>0</v>
      </c>
      <c r="U152" s="376">
        <f t="shared" si="8"/>
        <v>1</v>
      </c>
      <c r="V152" s="376">
        <f t="shared" si="8"/>
        <v>1</v>
      </c>
      <c r="W152" s="376">
        <f t="shared" si="8"/>
        <v>1</v>
      </c>
      <c r="X152" s="376">
        <f t="shared" si="8"/>
        <v>1</v>
      </c>
      <c r="Y152" s="376">
        <f t="shared" si="8"/>
        <v>1</v>
      </c>
      <c r="Z152" s="376">
        <f t="shared" si="8"/>
        <v>1</v>
      </c>
      <c r="AA152" s="376">
        <f t="shared" si="8"/>
        <v>1</v>
      </c>
      <c r="AB152" s="376">
        <f t="shared" si="8"/>
        <v>1</v>
      </c>
      <c r="AC152" s="376">
        <f t="shared" si="8"/>
        <v>1</v>
      </c>
      <c r="AD152" s="376">
        <f t="shared" si="8"/>
        <v>1</v>
      </c>
      <c r="AE152" s="376">
        <f t="shared" si="8"/>
        <v>1</v>
      </c>
      <c r="AF152" s="376">
        <f t="shared" si="8"/>
        <v>1</v>
      </c>
      <c r="AG152" s="376">
        <f t="shared" si="8"/>
        <v>1</v>
      </c>
      <c r="AH152" s="376">
        <f t="shared" si="8"/>
        <v>1</v>
      </c>
      <c r="AI152" s="376">
        <f t="shared" si="8"/>
        <v>1</v>
      </c>
      <c r="AJ152" s="376">
        <f t="shared" si="8"/>
        <v>1</v>
      </c>
      <c r="AK152" s="376">
        <f t="shared" si="8"/>
        <v>1</v>
      </c>
      <c r="AL152" s="376">
        <f t="shared" si="8"/>
        <v>1</v>
      </c>
      <c r="AM152" s="376">
        <f t="shared" si="8"/>
        <v>2</v>
      </c>
      <c r="AN152" s="376">
        <f t="shared" si="8"/>
        <v>1</v>
      </c>
      <c r="AO152" s="376">
        <f t="shared" si="8"/>
        <v>1</v>
      </c>
      <c r="AP152" s="376">
        <f t="shared" si="8"/>
        <v>1</v>
      </c>
      <c r="AQ152" s="376">
        <f t="shared" si="8"/>
        <v>1</v>
      </c>
      <c r="AR152" s="376">
        <f t="shared" si="8"/>
        <v>1</v>
      </c>
      <c r="AS152" s="376">
        <f t="shared" si="8"/>
        <v>1</v>
      </c>
      <c r="AT152" s="376">
        <f t="shared" si="8"/>
        <v>1</v>
      </c>
      <c r="AU152" s="376">
        <f t="shared" si="8"/>
        <v>1</v>
      </c>
      <c r="AV152" s="376">
        <f t="shared" si="8"/>
        <v>1</v>
      </c>
      <c r="AW152" s="376">
        <f t="shared" si="8"/>
        <v>1</v>
      </c>
      <c r="AX152" s="376">
        <f t="shared" si="8"/>
        <v>1</v>
      </c>
      <c r="AY152" s="376">
        <f t="shared" si="8"/>
        <v>1</v>
      </c>
      <c r="AZ152" s="376">
        <f t="shared" si="8"/>
        <v>1</v>
      </c>
      <c r="BA152" s="376">
        <f t="shared" si="8"/>
        <v>1</v>
      </c>
      <c r="BB152" s="376">
        <f t="shared" si="8"/>
        <v>1</v>
      </c>
      <c r="BC152" s="376">
        <f t="shared" si="8"/>
        <v>1</v>
      </c>
      <c r="BD152" s="376">
        <f t="shared" si="8"/>
        <v>1</v>
      </c>
      <c r="BE152" s="376">
        <f t="shared" si="8"/>
        <v>1</v>
      </c>
      <c r="BF152" s="376">
        <f t="shared" si="8"/>
        <v>1</v>
      </c>
      <c r="BG152" s="376">
        <f t="shared" si="8"/>
        <v>1</v>
      </c>
      <c r="BH152" s="376">
        <f t="shared" si="8"/>
        <v>1</v>
      </c>
      <c r="DN152" s="376"/>
      <c r="DO152" s="376" t="e">
        <f>#REF!</f>
        <v>#REF!</v>
      </c>
    </row>
    <row r="153" spans="1:119" x14ac:dyDescent="0.3">
      <c r="A153" s="378">
        <v>662</v>
      </c>
      <c r="B153" s="117" t="s">
        <v>177</v>
      </c>
      <c r="D153" s="376">
        <f>D73</f>
        <v>0</v>
      </c>
      <c r="E153" s="376">
        <f>E73</f>
        <v>0</v>
      </c>
      <c r="F153" s="376">
        <f t="shared" ref="F153:BH153" si="9">F73</f>
        <v>0</v>
      </c>
      <c r="G153" s="376">
        <f t="shared" si="9"/>
        <v>19976</v>
      </c>
      <c r="H153" s="376">
        <f t="shared" si="9"/>
        <v>0</v>
      </c>
      <c r="I153" s="376">
        <f t="shared" si="9"/>
        <v>0</v>
      </c>
      <c r="J153" s="376">
        <f t="shared" si="9"/>
        <v>4591</v>
      </c>
      <c r="K153" s="376">
        <f t="shared" si="9"/>
        <v>0</v>
      </c>
      <c r="L153" s="376">
        <f t="shared" si="9"/>
        <v>188599</v>
      </c>
      <c r="M153" s="376">
        <f t="shared" si="9"/>
        <v>0</v>
      </c>
      <c r="N153" s="376">
        <f t="shared" si="9"/>
        <v>190890</v>
      </c>
      <c r="O153" s="376">
        <f t="shared" si="9"/>
        <v>3021</v>
      </c>
      <c r="P153" s="376">
        <f t="shared" si="9"/>
        <v>0</v>
      </c>
      <c r="Q153" s="376">
        <f t="shared" si="9"/>
        <v>0</v>
      </c>
      <c r="R153" s="376">
        <f t="shared" si="9"/>
        <v>50190</v>
      </c>
      <c r="S153" s="376">
        <f t="shared" si="9"/>
        <v>0</v>
      </c>
      <c r="T153" s="376">
        <f t="shared" si="9"/>
        <v>148923</v>
      </c>
      <c r="U153" s="376">
        <f t="shared" si="9"/>
        <v>0</v>
      </c>
      <c r="V153" s="376">
        <f t="shared" si="9"/>
        <v>0</v>
      </c>
      <c r="W153" s="376">
        <f t="shared" si="9"/>
        <v>0</v>
      </c>
      <c r="X153" s="376">
        <f t="shared" si="9"/>
        <v>14496</v>
      </c>
      <c r="Y153" s="376">
        <f t="shared" si="9"/>
        <v>0</v>
      </c>
      <c r="Z153" s="376">
        <f t="shared" si="9"/>
        <v>0</v>
      </c>
      <c r="AA153" s="376">
        <f t="shared" si="9"/>
        <v>0</v>
      </c>
      <c r="AB153" s="376">
        <f t="shared" si="9"/>
        <v>0</v>
      </c>
      <c r="AC153" s="376">
        <f t="shared" si="9"/>
        <v>0</v>
      </c>
      <c r="AD153" s="376">
        <f t="shared" si="9"/>
        <v>2834</v>
      </c>
      <c r="AE153" s="376">
        <f t="shared" si="9"/>
        <v>0</v>
      </c>
      <c r="AF153" s="376">
        <f t="shared" si="9"/>
        <v>0</v>
      </c>
      <c r="AG153" s="376">
        <f t="shared" si="9"/>
        <v>0</v>
      </c>
      <c r="AH153" s="376">
        <f t="shared" si="9"/>
        <v>0</v>
      </c>
      <c r="AI153" s="376">
        <f t="shared" si="9"/>
        <v>1284003</v>
      </c>
      <c r="AJ153" s="376">
        <f t="shared" si="9"/>
        <v>105626</v>
      </c>
      <c r="AK153" s="376">
        <f t="shared" si="9"/>
        <v>0</v>
      </c>
      <c r="AL153" s="376">
        <f t="shared" si="9"/>
        <v>0</v>
      </c>
      <c r="AM153" s="376">
        <f t="shared" si="9"/>
        <v>0</v>
      </c>
      <c r="AN153" s="376">
        <f t="shared" si="9"/>
        <v>0</v>
      </c>
      <c r="AO153" s="376">
        <f t="shared" si="9"/>
        <v>0</v>
      </c>
      <c r="AP153" s="376">
        <f t="shared" si="9"/>
        <v>1687</v>
      </c>
      <c r="AQ153" s="376">
        <f t="shared" si="9"/>
        <v>0</v>
      </c>
      <c r="AR153" s="376">
        <f t="shared" si="9"/>
        <v>25567</v>
      </c>
      <c r="AS153" s="376">
        <f t="shared" si="9"/>
        <v>278</v>
      </c>
      <c r="AT153" s="376">
        <f t="shared" si="9"/>
        <v>0</v>
      </c>
      <c r="AU153" s="376">
        <f t="shared" si="9"/>
        <v>0</v>
      </c>
      <c r="AV153" s="376">
        <f t="shared" si="9"/>
        <v>0</v>
      </c>
      <c r="AW153" s="376">
        <f t="shared" si="9"/>
        <v>1359698</v>
      </c>
      <c r="AX153" s="376">
        <f t="shared" si="9"/>
        <v>0</v>
      </c>
      <c r="AY153" s="376">
        <f t="shared" si="9"/>
        <v>5235</v>
      </c>
      <c r="AZ153" s="376">
        <f t="shared" si="9"/>
        <v>44</v>
      </c>
      <c r="BA153" s="376">
        <f t="shared" si="9"/>
        <v>278</v>
      </c>
      <c r="BB153" s="376">
        <f t="shared" si="9"/>
        <v>60</v>
      </c>
      <c r="BC153" s="376">
        <f t="shared" si="9"/>
        <v>0</v>
      </c>
      <c r="BD153" s="376">
        <f t="shared" si="9"/>
        <v>0</v>
      </c>
      <c r="BE153" s="376">
        <f t="shared" si="9"/>
        <v>0</v>
      </c>
      <c r="BF153" s="376">
        <f t="shared" si="9"/>
        <v>73033</v>
      </c>
      <c r="BG153" s="376">
        <f t="shared" si="9"/>
        <v>0</v>
      </c>
      <c r="BH153" s="376">
        <f t="shared" si="9"/>
        <v>0</v>
      </c>
      <c r="DN153" s="376"/>
      <c r="DO153" s="376" t="e">
        <f>#REF!</f>
        <v>#REF!</v>
      </c>
    </row>
    <row r="154" spans="1:119" x14ac:dyDescent="0.3">
      <c r="A154" s="378">
        <v>663</v>
      </c>
      <c r="B154" s="117" t="s">
        <v>305</v>
      </c>
      <c r="D154" s="376">
        <f>D74</f>
        <v>6704136</v>
      </c>
      <c r="E154" s="376">
        <f t="shared" ref="E154:BH154" si="10">E74</f>
        <v>14458352</v>
      </c>
      <c r="F154" s="376">
        <f t="shared" si="10"/>
        <v>10710425</v>
      </c>
      <c r="G154" s="376">
        <f t="shared" si="10"/>
        <v>6258013</v>
      </c>
      <c r="H154" s="376">
        <f t="shared" si="10"/>
        <v>13687948</v>
      </c>
      <c r="I154" s="376">
        <f t="shared" si="10"/>
        <v>7068585</v>
      </c>
      <c r="J154" s="376">
        <f t="shared" si="10"/>
        <v>3713871</v>
      </c>
      <c r="K154" s="376">
        <f t="shared" si="10"/>
        <v>3034694</v>
      </c>
      <c r="L154" s="376">
        <f t="shared" si="10"/>
        <v>7054674</v>
      </c>
      <c r="M154" s="376">
        <f t="shared" si="10"/>
        <v>2025267</v>
      </c>
      <c r="N154" s="376">
        <f t="shared" si="10"/>
        <v>6250471</v>
      </c>
      <c r="O154" s="376">
        <f t="shared" si="10"/>
        <v>11003051</v>
      </c>
      <c r="P154" s="376">
        <f t="shared" si="10"/>
        <v>5743852</v>
      </c>
      <c r="Q154" s="376">
        <f t="shared" si="10"/>
        <v>2590744</v>
      </c>
      <c r="R154" s="376">
        <f t="shared" si="10"/>
        <v>22696557</v>
      </c>
      <c r="S154" s="376">
        <f t="shared" si="10"/>
        <v>31841166</v>
      </c>
      <c r="T154" s="376">
        <f t="shared" si="10"/>
        <v>2943793</v>
      </c>
      <c r="U154" s="376">
        <f t="shared" si="10"/>
        <v>4556097</v>
      </c>
      <c r="V154" s="376">
        <f t="shared" si="10"/>
        <v>0</v>
      </c>
      <c r="W154" s="376">
        <f t="shared" si="10"/>
        <v>25682966</v>
      </c>
      <c r="X154" s="376">
        <f t="shared" si="10"/>
        <v>5173631</v>
      </c>
      <c r="Y154" s="376">
        <f t="shared" si="10"/>
        <v>2207450</v>
      </c>
      <c r="Z154" s="376">
        <f t="shared" si="10"/>
        <v>7982375</v>
      </c>
      <c r="AA154" s="376">
        <f t="shared" si="10"/>
        <v>2195612</v>
      </c>
      <c r="AB154" s="376">
        <f t="shared" si="10"/>
        <v>5153907</v>
      </c>
      <c r="AC154" s="376">
        <f t="shared" si="10"/>
        <v>28864849</v>
      </c>
      <c r="AD154" s="376">
        <f t="shared" si="10"/>
        <v>2835841</v>
      </c>
      <c r="AE154" s="376">
        <f t="shared" si="10"/>
        <v>21054837</v>
      </c>
      <c r="AF154" s="376">
        <f t="shared" si="10"/>
        <v>7500613</v>
      </c>
      <c r="AG154" s="376">
        <f t="shared" si="10"/>
        <v>5301365</v>
      </c>
      <c r="AH154" s="376">
        <f t="shared" si="10"/>
        <v>34692015</v>
      </c>
      <c r="AI154" s="376">
        <f t="shared" si="10"/>
        <v>13381830</v>
      </c>
      <c r="AJ154" s="376">
        <f t="shared" si="10"/>
        <v>14112049</v>
      </c>
      <c r="AK154" s="376">
        <f t="shared" si="10"/>
        <v>14486357</v>
      </c>
      <c r="AL154" s="376">
        <f t="shared" si="10"/>
        <v>13869916</v>
      </c>
      <c r="AM154" s="376">
        <f t="shared" si="10"/>
        <v>8872078</v>
      </c>
      <c r="AN154" s="376">
        <f t="shared" si="10"/>
        <v>9778507</v>
      </c>
      <c r="AO154" s="376">
        <f t="shared" si="10"/>
        <v>5182844</v>
      </c>
      <c r="AP154" s="376">
        <f t="shared" si="10"/>
        <v>10119464</v>
      </c>
      <c r="AQ154" s="376">
        <f t="shared" si="10"/>
        <v>1960692</v>
      </c>
      <c r="AR154" s="376">
        <f t="shared" si="10"/>
        <v>4460979</v>
      </c>
      <c r="AS154" s="376">
        <f t="shared" si="10"/>
        <v>4199969</v>
      </c>
      <c r="AT154" s="376">
        <f t="shared" si="10"/>
        <v>898577</v>
      </c>
      <c r="AU154" s="376">
        <f t="shared" si="10"/>
        <v>7642998</v>
      </c>
      <c r="AV154" s="376">
        <f t="shared" si="10"/>
        <v>6583296</v>
      </c>
      <c r="AW154" s="376">
        <f t="shared" si="10"/>
        <v>175871234</v>
      </c>
      <c r="AX154" s="376">
        <f t="shared" si="10"/>
        <v>2521686</v>
      </c>
      <c r="AY154" s="376">
        <f t="shared" si="10"/>
        <v>3611295</v>
      </c>
      <c r="AZ154" s="376">
        <f t="shared" si="10"/>
        <v>3483174</v>
      </c>
      <c r="BA154" s="376">
        <f t="shared" si="10"/>
        <v>4199969</v>
      </c>
      <c r="BB154" s="376">
        <f t="shared" si="10"/>
        <v>1448949</v>
      </c>
      <c r="BC154" s="376">
        <f t="shared" si="10"/>
        <v>4470064</v>
      </c>
      <c r="BD154" s="376">
        <f t="shared" si="10"/>
        <v>8382580</v>
      </c>
      <c r="BE154" s="376">
        <f t="shared" si="10"/>
        <v>14050418</v>
      </c>
      <c r="BF154" s="376">
        <f t="shared" si="10"/>
        <v>98413728</v>
      </c>
      <c r="BG154" s="376">
        <f t="shared" si="10"/>
        <v>7067970</v>
      </c>
      <c r="BH154" s="376">
        <f t="shared" si="10"/>
        <v>2292708</v>
      </c>
      <c r="DN154" s="376"/>
      <c r="DO154" s="376" t="e">
        <f>#REF!</f>
        <v>#REF!</v>
      </c>
    </row>
    <row r="155" spans="1:119" x14ac:dyDescent="0.3">
      <c r="A155" s="379">
        <v>336</v>
      </c>
      <c r="D155" s="380">
        <f>D21</f>
        <v>860184</v>
      </c>
      <c r="E155" s="380">
        <f t="shared" ref="E155:BH155" si="11">E21</f>
        <v>2706978</v>
      </c>
      <c r="F155" s="380">
        <f t="shared" si="11"/>
        <v>1827466</v>
      </c>
      <c r="G155" s="380">
        <f t="shared" si="11"/>
        <v>1413617</v>
      </c>
      <c r="H155" s="380">
        <f t="shared" si="11"/>
        <v>1192890</v>
      </c>
      <c r="I155" s="380">
        <f t="shared" si="11"/>
        <v>684523</v>
      </c>
      <c r="J155" s="380">
        <f t="shared" si="11"/>
        <v>3779246</v>
      </c>
      <c r="K155" s="380">
        <f t="shared" si="11"/>
        <v>1690469</v>
      </c>
      <c r="L155" s="380">
        <f t="shared" si="11"/>
        <v>970148</v>
      </c>
      <c r="M155" s="380">
        <f t="shared" si="11"/>
        <v>2234643</v>
      </c>
      <c r="N155" s="380">
        <f t="shared" si="11"/>
        <v>1712935</v>
      </c>
      <c r="O155" s="380">
        <f t="shared" si="11"/>
        <v>2644747</v>
      </c>
      <c r="P155" s="380">
        <f t="shared" si="11"/>
        <v>8228257</v>
      </c>
      <c r="Q155" s="380">
        <f t="shared" si="11"/>
        <v>408527</v>
      </c>
      <c r="R155" s="380">
        <f t="shared" si="11"/>
        <v>3109858</v>
      </c>
      <c r="S155" s="380">
        <f t="shared" si="11"/>
        <v>17341813</v>
      </c>
      <c r="T155" s="380">
        <f t="shared" si="11"/>
        <v>241341</v>
      </c>
      <c r="U155" s="380">
        <f t="shared" si="11"/>
        <v>563678</v>
      </c>
      <c r="V155" s="380">
        <f t="shared" si="11"/>
        <v>10616</v>
      </c>
      <c r="W155" s="380">
        <f t="shared" si="11"/>
        <v>1934064</v>
      </c>
      <c r="X155" s="380">
        <f t="shared" si="11"/>
        <v>3231547</v>
      </c>
      <c r="Y155" s="380">
        <f t="shared" si="11"/>
        <v>206892</v>
      </c>
      <c r="Z155" s="380">
        <f t="shared" si="11"/>
        <v>981169</v>
      </c>
      <c r="AA155" s="380">
        <f t="shared" si="11"/>
        <v>136938</v>
      </c>
      <c r="AB155" s="380">
        <f t="shared" si="11"/>
        <v>701059</v>
      </c>
      <c r="AC155" s="380">
        <f t="shared" si="11"/>
        <v>3575098</v>
      </c>
      <c r="AD155" s="380">
        <f t="shared" si="11"/>
        <v>422524</v>
      </c>
      <c r="AE155" s="380">
        <f t="shared" si="11"/>
        <v>1859947</v>
      </c>
      <c r="AF155" s="380">
        <f t="shared" si="11"/>
        <v>1841062</v>
      </c>
      <c r="AG155" s="380">
        <f t="shared" si="11"/>
        <v>1196375</v>
      </c>
      <c r="AH155" s="380">
        <f t="shared" si="11"/>
        <v>2607629</v>
      </c>
      <c r="AI155" s="380">
        <f t="shared" si="11"/>
        <v>3105396</v>
      </c>
      <c r="AJ155" s="380">
        <f t="shared" si="11"/>
        <v>6898274</v>
      </c>
      <c r="AK155" s="380">
        <f t="shared" si="11"/>
        <v>4785676</v>
      </c>
      <c r="AL155" s="380">
        <f t="shared" si="11"/>
        <v>908002</v>
      </c>
      <c r="AM155" s="380">
        <f t="shared" si="11"/>
        <v>8407986</v>
      </c>
      <c r="AN155" s="380">
        <f t="shared" si="11"/>
        <v>1363134</v>
      </c>
      <c r="AO155" s="380">
        <f t="shared" si="11"/>
        <v>1094808</v>
      </c>
      <c r="AP155" s="380">
        <f t="shared" si="11"/>
        <v>1968820</v>
      </c>
      <c r="AQ155" s="380">
        <f t="shared" si="11"/>
        <v>769853</v>
      </c>
      <c r="AR155" s="380">
        <f t="shared" si="11"/>
        <v>906987</v>
      </c>
      <c r="AS155" s="380">
        <f t="shared" si="11"/>
        <v>296896</v>
      </c>
      <c r="AT155" s="380">
        <f t="shared" si="11"/>
        <v>23071</v>
      </c>
      <c r="AU155" s="380">
        <f t="shared" si="11"/>
        <v>11296090</v>
      </c>
      <c r="AV155" s="380">
        <f t="shared" si="11"/>
        <v>1742859</v>
      </c>
      <c r="AW155" s="380">
        <f t="shared" si="11"/>
        <v>143461107</v>
      </c>
      <c r="AX155" s="380">
        <f t="shared" si="11"/>
        <v>1006457</v>
      </c>
      <c r="AY155" s="380">
        <f t="shared" si="11"/>
        <v>950217</v>
      </c>
      <c r="AZ155" s="380">
        <f t="shared" si="11"/>
        <v>187900</v>
      </c>
      <c r="BA155" s="380">
        <f t="shared" si="11"/>
        <v>12353301</v>
      </c>
      <c r="BB155" s="380">
        <f t="shared" si="11"/>
        <v>146551</v>
      </c>
      <c r="BC155" s="380">
        <f t="shared" si="11"/>
        <v>364528</v>
      </c>
      <c r="BD155" s="380">
        <f t="shared" si="11"/>
        <v>1228741</v>
      </c>
      <c r="BE155" s="380">
        <f t="shared" si="11"/>
        <v>4042100</v>
      </c>
      <c r="BF155" s="380">
        <f t="shared" si="11"/>
        <v>23578141</v>
      </c>
      <c r="BG155" s="380">
        <f t="shared" si="11"/>
        <v>1244211</v>
      </c>
      <c r="BH155" s="380">
        <f t="shared" si="11"/>
        <v>1312547</v>
      </c>
      <c r="DN155" s="380"/>
      <c r="DO155" s="380">
        <f>DO81</f>
        <v>0</v>
      </c>
    </row>
    <row r="156" spans="1:119" x14ac:dyDescent="0.3">
      <c r="A156" s="379">
        <v>44</v>
      </c>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DN156" s="380"/>
      <c r="DO156" s="380">
        <f>DO27</f>
        <v>0</v>
      </c>
    </row>
    <row r="157" spans="1:119" x14ac:dyDescent="0.3">
      <c r="A157" s="379">
        <v>45</v>
      </c>
      <c r="D157" s="380"/>
      <c r="E157" s="380"/>
      <c r="F157" s="380"/>
      <c r="G157" s="380"/>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DN157" s="380"/>
      <c r="DO157" s="380">
        <f>DO28</f>
        <v>0</v>
      </c>
    </row>
    <row r="158" spans="1:119" x14ac:dyDescent="0.3">
      <c r="A158" s="379">
        <v>47</v>
      </c>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DN158" s="380"/>
      <c r="DO158" s="380">
        <f>DO29</f>
        <v>0</v>
      </c>
    </row>
    <row r="159" spans="1:119" x14ac:dyDescent="0.3">
      <c r="A159" s="379">
        <v>48</v>
      </c>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c r="BA159" s="380"/>
      <c r="BB159" s="380"/>
      <c r="BC159" s="380"/>
      <c r="BD159" s="380"/>
      <c r="BE159" s="380"/>
      <c r="BF159" s="380"/>
      <c r="BG159" s="380"/>
      <c r="BH159" s="380"/>
      <c r="DN159" s="380"/>
      <c r="DO159" s="380">
        <f>DO30</f>
        <v>0</v>
      </c>
    </row>
    <row r="160" spans="1:119" x14ac:dyDescent="0.3">
      <c r="A160" s="382">
        <v>385</v>
      </c>
      <c r="D160" s="383">
        <f>D28</f>
        <v>97353070</v>
      </c>
      <c r="E160" s="383">
        <f t="shared" ref="E160:BH160" si="12">E28</f>
        <v>154388694</v>
      </c>
      <c r="F160" s="383">
        <f t="shared" si="12"/>
        <v>107019854</v>
      </c>
      <c r="G160" s="383">
        <f t="shared" si="12"/>
        <v>38948179</v>
      </c>
      <c r="H160" s="383">
        <f t="shared" si="12"/>
        <v>140423863</v>
      </c>
      <c r="I160" s="383">
        <f t="shared" si="12"/>
        <v>89082400</v>
      </c>
      <c r="J160" s="383">
        <f t="shared" si="12"/>
        <v>44338739</v>
      </c>
      <c r="K160" s="383">
        <f t="shared" si="12"/>
        <v>50316755</v>
      </c>
      <c r="L160" s="383">
        <f t="shared" si="12"/>
        <v>106981533</v>
      </c>
      <c r="M160" s="383">
        <f t="shared" si="12"/>
        <v>31897255</v>
      </c>
      <c r="N160" s="383">
        <f t="shared" si="12"/>
        <v>55693384</v>
      </c>
      <c r="O160" s="383">
        <f t="shared" si="12"/>
        <v>277238967</v>
      </c>
      <c r="P160" s="383">
        <f t="shared" si="12"/>
        <v>121194125</v>
      </c>
      <c r="Q160" s="383">
        <f t="shared" si="12"/>
        <v>36879895</v>
      </c>
      <c r="R160" s="383">
        <f t="shared" si="12"/>
        <v>206112262</v>
      </c>
      <c r="S160" s="383">
        <f t="shared" si="12"/>
        <v>426829677</v>
      </c>
      <c r="T160" s="383">
        <f t="shared" si="12"/>
        <v>63669770</v>
      </c>
      <c r="U160" s="383">
        <f t="shared" si="12"/>
        <v>29335285</v>
      </c>
      <c r="V160" s="383">
        <f t="shared" si="12"/>
        <v>2982089</v>
      </c>
      <c r="W160" s="383">
        <f t="shared" si="12"/>
        <v>454063743</v>
      </c>
      <c r="X160" s="383">
        <f t="shared" si="12"/>
        <v>124291217</v>
      </c>
      <c r="Y160" s="383">
        <f t="shared" si="12"/>
        <v>15040060</v>
      </c>
      <c r="Z160" s="383">
        <f t="shared" si="12"/>
        <v>216624209</v>
      </c>
      <c r="AA160" s="383">
        <f t="shared" si="12"/>
        <v>29157500</v>
      </c>
      <c r="AB160" s="383">
        <f t="shared" si="12"/>
        <v>40769266</v>
      </c>
      <c r="AC160" s="383">
        <f t="shared" si="12"/>
        <v>301152675</v>
      </c>
      <c r="AD160" s="383">
        <f t="shared" si="12"/>
        <v>29524766</v>
      </c>
      <c r="AE160" s="383">
        <f t="shared" si="12"/>
        <v>221829258</v>
      </c>
      <c r="AF160" s="383">
        <f t="shared" si="12"/>
        <v>80743397</v>
      </c>
      <c r="AG160" s="383">
        <f t="shared" si="12"/>
        <v>48507712</v>
      </c>
      <c r="AH160" s="383">
        <f t="shared" si="12"/>
        <v>214290848</v>
      </c>
      <c r="AI160" s="383">
        <f t="shared" si="12"/>
        <v>134547053</v>
      </c>
      <c r="AJ160" s="383">
        <f t="shared" si="12"/>
        <v>204458092</v>
      </c>
      <c r="AK160" s="383">
        <f t="shared" si="12"/>
        <v>154081806</v>
      </c>
      <c r="AL160" s="383">
        <f t="shared" si="12"/>
        <v>133624045</v>
      </c>
      <c r="AM160" s="383">
        <f t="shared" si="12"/>
        <v>88029582</v>
      </c>
      <c r="AN160" s="383">
        <f t="shared" si="12"/>
        <v>85966277</v>
      </c>
      <c r="AO160" s="383">
        <f t="shared" si="12"/>
        <v>97676678</v>
      </c>
      <c r="AP160" s="383">
        <f t="shared" si="12"/>
        <v>122556859</v>
      </c>
      <c r="AQ160" s="383">
        <f t="shared" si="12"/>
        <v>40984539</v>
      </c>
      <c r="AR160" s="383">
        <f t="shared" si="12"/>
        <v>28864326</v>
      </c>
      <c r="AS160" s="383">
        <f t="shared" si="12"/>
        <v>56007344</v>
      </c>
      <c r="AT160" s="383">
        <f t="shared" si="12"/>
        <v>10535841</v>
      </c>
      <c r="AU160" s="383">
        <f t="shared" si="12"/>
        <v>786300438</v>
      </c>
      <c r="AV160" s="383">
        <f t="shared" si="12"/>
        <v>63504136</v>
      </c>
      <c r="AW160" s="383">
        <f t="shared" si="12"/>
        <v>4996020580</v>
      </c>
      <c r="AX160" s="383">
        <f t="shared" si="12"/>
        <v>22714481</v>
      </c>
      <c r="AY160" s="383">
        <f t="shared" si="12"/>
        <v>21275679</v>
      </c>
      <c r="AZ160" s="383">
        <f t="shared" si="12"/>
        <v>41782519</v>
      </c>
      <c r="BA160" s="383">
        <f t="shared" si="12"/>
        <v>154219647</v>
      </c>
      <c r="BB160" s="383">
        <f t="shared" si="12"/>
        <v>10042040</v>
      </c>
      <c r="BC160" s="383">
        <f t="shared" si="12"/>
        <v>23669651</v>
      </c>
      <c r="BD160" s="383">
        <f t="shared" si="12"/>
        <v>112623594</v>
      </c>
      <c r="BE160" s="383">
        <f t="shared" si="12"/>
        <v>143717439</v>
      </c>
      <c r="BF160" s="383">
        <f t="shared" si="12"/>
        <v>954157970</v>
      </c>
      <c r="BG160" s="383">
        <f t="shared" si="12"/>
        <v>59079789</v>
      </c>
      <c r="BH160" s="383">
        <f t="shared" si="12"/>
        <v>39156449</v>
      </c>
      <c r="DN160" s="383"/>
      <c r="DO160" s="383">
        <f>DO118</f>
        <v>0</v>
      </c>
    </row>
    <row r="161" spans="1:119" x14ac:dyDescent="0.3">
      <c r="A161" s="382">
        <v>626</v>
      </c>
      <c r="D161" s="383">
        <f>D62</f>
        <v>860184</v>
      </c>
      <c r="E161" s="383">
        <f t="shared" ref="E161:BH161" si="13">E62</f>
        <v>6613168</v>
      </c>
      <c r="F161" s="383">
        <f t="shared" si="13"/>
        <v>5327466</v>
      </c>
      <c r="G161" s="383">
        <f t="shared" si="13"/>
        <v>1413617</v>
      </c>
      <c r="H161" s="383">
        <f t="shared" si="13"/>
        <v>1192890</v>
      </c>
      <c r="I161" s="383">
        <f t="shared" si="13"/>
        <v>1974689</v>
      </c>
      <c r="J161" s="383">
        <f t="shared" si="13"/>
        <v>4541966</v>
      </c>
      <c r="K161" s="383">
        <f t="shared" si="13"/>
        <v>1690469</v>
      </c>
      <c r="L161" s="383">
        <f t="shared" si="13"/>
        <v>3705148</v>
      </c>
      <c r="M161" s="383">
        <f t="shared" si="13"/>
        <v>2234643</v>
      </c>
      <c r="N161" s="383">
        <f t="shared" si="13"/>
        <v>1753529</v>
      </c>
      <c r="O161" s="383">
        <f t="shared" si="13"/>
        <v>5776027</v>
      </c>
      <c r="P161" s="383">
        <f t="shared" si="13"/>
        <v>11071850</v>
      </c>
      <c r="Q161" s="383">
        <f t="shared" si="13"/>
        <v>408527</v>
      </c>
      <c r="R161" s="383">
        <f t="shared" si="13"/>
        <v>8366336</v>
      </c>
      <c r="S161" s="383">
        <f t="shared" si="13"/>
        <v>24631218</v>
      </c>
      <c r="T161" s="383">
        <f t="shared" si="13"/>
        <v>1196062</v>
      </c>
      <c r="U161" s="383">
        <f t="shared" si="13"/>
        <v>1207442</v>
      </c>
      <c r="V161" s="383">
        <f t="shared" si="13"/>
        <v>29953</v>
      </c>
      <c r="W161" s="383">
        <f t="shared" si="13"/>
        <v>7258400</v>
      </c>
      <c r="X161" s="383">
        <f t="shared" si="13"/>
        <v>5098195</v>
      </c>
      <c r="Y161" s="383">
        <f t="shared" si="13"/>
        <v>811208</v>
      </c>
      <c r="Z161" s="383">
        <f t="shared" si="13"/>
        <v>2200560</v>
      </c>
      <c r="AA161" s="383">
        <f t="shared" si="13"/>
        <v>628074</v>
      </c>
      <c r="AB161" s="383">
        <f t="shared" si="13"/>
        <v>1761998</v>
      </c>
      <c r="AC161" s="383">
        <f t="shared" si="13"/>
        <v>6823555</v>
      </c>
      <c r="AD161" s="383">
        <f t="shared" si="13"/>
        <v>1323661</v>
      </c>
      <c r="AE161" s="383">
        <f t="shared" si="13"/>
        <v>5661458</v>
      </c>
      <c r="AF161" s="383">
        <f t="shared" si="13"/>
        <v>4710742</v>
      </c>
      <c r="AG161" s="383">
        <f t="shared" si="13"/>
        <v>1922543</v>
      </c>
      <c r="AH161" s="383">
        <f t="shared" si="13"/>
        <v>2607629</v>
      </c>
      <c r="AI161" s="383">
        <f t="shared" si="13"/>
        <v>5773161</v>
      </c>
      <c r="AJ161" s="383">
        <f t="shared" si="13"/>
        <v>11508521</v>
      </c>
      <c r="AK161" s="383">
        <f t="shared" si="13"/>
        <v>4785676</v>
      </c>
      <c r="AL161" s="383">
        <f t="shared" si="13"/>
        <v>2762172</v>
      </c>
      <c r="AM161" s="383">
        <f t="shared" si="13"/>
        <v>8459637</v>
      </c>
      <c r="AN161" s="383">
        <f t="shared" si="13"/>
        <v>3782115</v>
      </c>
      <c r="AO161" s="383">
        <f t="shared" si="13"/>
        <v>1094808</v>
      </c>
      <c r="AP161" s="383">
        <f t="shared" si="13"/>
        <v>4325305</v>
      </c>
      <c r="AQ161" s="383">
        <f t="shared" si="13"/>
        <v>1605853</v>
      </c>
      <c r="AR161" s="383">
        <f t="shared" si="13"/>
        <v>1606072</v>
      </c>
      <c r="AS161" s="383">
        <f t="shared" si="13"/>
        <v>1602148</v>
      </c>
      <c r="AT161" s="383">
        <f t="shared" si="13"/>
        <v>204319</v>
      </c>
      <c r="AU161" s="383">
        <f t="shared" si="13"/>
        <v>19625466</v>
      </c>
      <c r="AV161" s="383">
        <f t="shared" si="13"/>
        <v>3348976</v>
      </c>
      <c r="AW161" s="383">
        <f t="shared" si="13"/>
        <v>208461107</v>
      </c>
      <c r="AX161" s="383">
        <f t="shared" si="13"/>
        <v>1728431</v>
      </c>
      <c r="AY161" s="383">
        <f t="shared" si="13"/>
        <v>1336973</v>
      </c>
      <c r="AZ161" s="383">
        <f t="shared" si="13"/>
        <v>1735145</v>
      </c>
      <c r="BA161" s="383">
        <f t="shared" si="13"/>
        <v>16443546</v>
      </c>
      <c r="BB161" s="383">
        <f t="shared" si="13"/>
        <v>499666</v>
      </c>
      <c r="BC161" s="383">
        <f t="shared" si="13"/>
        <v>364528</v>
      </c>
      <c r="BD161" s="383">
        <f t="shared" si="13"/>
        <v>5312016</v>
      </c>
      <c r="BE161" s="383">
        <f t="shared" si="13"/>
        <v>6514826</v>
      </c>
      <c r="BF161" s="383">
        <f t="shared" si="13"/>
        <v>23578141</v>
      </c>
      <c r="BG161" s="383">
        <f t="shared" si="13"/>
        <v>2901049</v>
      </c>
      <c r="BH161" s="383">
        <f t="shared" si="13"/>
        <v>1931939</v>
      </c>
      <c r="DN161" s="383"/>
      <c r="DO161" s="383" t="e">
        <f>#REF!</f>
        <v>#REF!</v>
      </c>
    </row>
    <row r="162" spans="1:119" x14ac:dyDescent="0.3">
      <c r="A162" s="382">
        <v>338</v>
      </c>
      <c r="D162" s="383">
        <f>D22</f>
        <v>102466206</v>
      </c>
      <c r="E162" s="383">
        <f t="shared" ref="E162:BH162" si="14">E22</f>
        <v>185658189</v>
      </c>
      <c r="F162" s="383">
        <f t="shared" si="14"/>
        <v>138538695</v>
      </c>
      <c r="G162" s="383">
        <f t="shared" si="14"/>
        <v>60023889</v>
      </c>
      <c r="H162" s="383">
        <f t="shared" si="14"/>
        <v>188732343</v>
      </c>
      <c r="I162" s="383">
        <f t="shared" si="14"/>
        <v>79550832</v>
      </c>
      <c r="J162" s="383">
        <f t="shared" si="14"/>
        <v>46576745</v>
      </c>
      <c r="K162" s="383">
        <f t="shared" si="14"/>
        <v>51321632</v>
      </c>
      <c r="L162" s="383">
        <f t="shared" si="14"/>
        <v>110351506</v>
      </c>
      <c r="M162" s="383">
        <f t="shared" si="14"/>
        <v>34013643</v>
      </c>
      <c r="N162" s="383">
        <f t="shared" si="14"/>
        <v>66829399</v>
      </c>
      <c r="O162" s="383">
        <f t="shared" si="14"/>
        <v>233462693</v>
      </c>
      <c r="P162" s="383">
        <f t="shared" si="14"/>
        <v>130686397</v>
      </c>
      <c r="Q162" s="383">
        <f t="shared" si="14"/>
        <v>30422032</v>
      </c>
      <c r="R162" s="383">
        <f t="shared" si="14"/>
        <v>245833423</v>
      </c>
      <c r="S162" s="383">
        <f t="shared" si="14"/>
        <v>522383369</v>
      </c>
      <c r="T162" s="383">
        <f t="shared" si="14"/>
        <v>57409175</v>
      </c>
      <c r="U162" s="383">
        <f t="shared" si="14"/>
        <v>33215181</v>
      </c>
      <c r="V162" s="383">
        <f t="shared" si="14"/>
        <v>2953630</v>
      </c>
      <c r="W162" s="383">
        <f t="shared" si="14"/>
        <v>434613554</v>
      </c>
      <c r="X162" s="383">
        <f t="shared" si="14"/>
        <v>161554187</v>
      </c>
      <c r="Y162" s="383">
        <f t="shared" si="14"/>
        <v>29520904</v>
      </c>
      <c r="Z162" s="383">
        <f t="shared" si="14"/>
        <v>159521583</v>
      </c>
      <c r="AA162" s="383">
        <f t="shared" si="14"/>
        <v>31785924</v>
      </c>
      <c r="AB162" s="383">
        <f t="shared" si="14"/>
        <v>85696401</v>
      </c>
      <c r="AC162" s="383">
        <f t="shared" si="14"/>
        <v>422516673</v>
      </c>
      <c r="AD162" s="383">
        <f t="shared" si="14"/>
        <v>46181579</v>
      </c>
      <c r="AE162" s="383">
        <f t="shared" si="14"/>
        <v>275056879</v>
      </c>
      <c r="AF162" s="383">
        <f t="shared" si="14"/>
        <v>118185484</v>
      </c>
      <c r="AG162" s="383">
        <f t="shared" si="14"/>
        <v>50892159</v>
      </c>
      <c r="AH162" s="383">
        <f t="shared" si="14"/>
        <v>355116949</v>
      </c>
      <c r="AI162" s="383">
        <f t="shared" si="14"/>
        <v>204041008</v>
      </c>
      <c r="AJ162" s="383">
        <f t="shared" si="14"/>
        <v>333314103</v>
      </c>
      <c r="AK162" s="383">
        <f t="shared" si="14"/>
        <v>154451252</v>
      </c>
      <c r="AL162" s="383">
        <f t="shared" si="14"/>
        <v>135665123</v>
      </c>
      <c r="AM162" s="383">
        <f t="shared" si="14"/>
        <v>134035667</v>
      </c>
      <c r="AN162" s="383">
        <f t="shared" si="14"/>
        <v>139243819</v>
      </c>
      <c r="AO162" s="383">
        <f t="shared" si="14"/>
        <v>106190289</v>
      </c>
      <c r="AP162" s="383">
        <f t="shared" si="14"/>
        <v>135523027</v>
      </c>
      <c r="AQ162" s="383">
        <f t="shared" si="14"/>
        <v>42676549</v>
      </c>
      <c r="AR162" s="383">
        <f t="shared" si="14"/>
        <v>46981780</v>
      </c>
      <c r="AS162" s="383">
        <f t="shared" si="14"/>
        <v>68088632</v>
      </c>
      <c r="AT162" s="383">
        <f t="shared" si="14"/>
        <v>15571590</v>
      </c>
      <c r="AU162" s="383">
        <f t="shared" si="14"/>
        <v>724168698</v>
      </c>
      <c r="AV162" s="383">
        <f t="shared" si="14"/>
        <v>98052917</v>
      </c>
      <c r="AW162" s="383">
        <f t="shared" si="14"/>
        <v>3340936922</v>
      </c>
      <c r="AX162" s="383">
        <f t="shared" si="14"/>
        <v>36435871</v>
      </c>
      <c r="AY162" s="383">
        <f t="shared" si="14"/>
        <v>25239044</v>
      </c>
      <c r="AZ162" s="383">
        <f t="shared" si="14"/>
        <v>94678034</v>
      </c>
      <c r="BA162" s="383">
        <f t="shared" si="14"/>
        <v>295764354</v>
      </c>
      <c r="BB162" s="383">
        <f t="shared" si="14"/>
        <v>17548891</v>
      </c>
      <c r="BC162" s="383">
        <f t="shared" si="14"/>
        <v>38568463</v>
      </c>
      <c r="BD162" s="383">
        <f t="shared" si="14"/>
        <v>166667800</v>
      </c>
      <c r="BE162" s="383">
        <f t="shared" si="14"/>
        <v>186300386</v>
      </c>
      <c r="BF162" s="383">
        <f t="shared" si="14"/>
        <v>1035931620</v>
      </c>
      <c r="BG162" s="383">
        <f t="shared" si="14"/>
        <v>91222069</v>
      </c>
      <c r="BH162" s="383">
        <f t="shared" si="14"/>
        <v>43862202</v>
      </c>
      <c r="DN162" s="383"/>
      <c r="DO162" s="383">
        <f>DO83</f>
        <v>0</v>
      </c>
    </row>
    <row r="163" spans="1:119" x14ac:dyDescent="0.3">
      <c r="A163" s="386">
        <v>620</v>
      </c>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87"/>
      <c r="AN163" s="387"/>
      <c r="AO163" s="387"/>
      <c r="AP163" s="387"/>
      <c r="AQ163" s="387"/>
      <c r="AR163" s="387"/>
      <c r="AS163" s="387"/>
      <c r="AT163" s="387"/>
      <c r="AU163" s="387"/>
      <c r="AV163" s="387"/>
      <c r="AW163" s="387"/>
      <c r="AX163" s="387"/>
      <c r="AY163" s="387"/>
      <c r="AZ163" s="387"/>
      <c r="BA163" s="387"/>
      <c r="BB163" s="387"/>
      <c r="BC163" s="387"/>
      <c r="BD163" s="387"/>
      <c r="BE163" s="387"/>
      <c r="BF163" s="387"/>
      <c r="BG163" s="387"/>
      <c r="BH163" s="387"/>
      <c r="DN163" s="387"/>
      <c r="DO163" s="387" t="e">
        <f>#REF!</f>
        <v>#REF!</v>
      </c>
    </row>
    <row r="164" spans="1:119" x14ac:dyDescent="0.3">
      <c r="A164" s="93">
        <v>545</v>
      </c>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87"/>
      <c r="AN164" s="387"/>
      <c r="AO164" s="387"/>
      <c r="AP164" s="387"/>
      <c r="AQ164" s="387"/>
      <c r="AR164" s="387"/>
      <c r="AS164" s="387"/>
      <c r="AT164" s="387"/>
      <c r="AU164" s="387"/>
      <c r="AV164" s="387"/>
      <c r="AW164" s="387"/>
      <c r="AX164" s="387"/>
      <c r="AY164" s="387"/>
      <c r="AZ164" s="387"/>
      <c r="BA164" s="387"/>
      <c r="BB164" s="387"/>
      <c r="BC164" s="387"/>
      <c r="BD164" s="387"/>
      <c r="BE164" s="387"/>
      <c r="BF164" s="387"/>
      <c r="BG164" s="387"/>
      <c r="BH164" s="387"/>
      <c r="DN164" s="387"/>
      <c r="DO164" s="387" t="e">
        <f>#REF!</f>
        <v>#REF!</v>
      </c>
    </row>
    <row r="165" spans="1:119" x14ac:dyDescent="0.3">
      <c r="A165" s="386">
        <v>624</v>
      </c>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7"/>
      <c r="AO165" s="387"/>
      <c r="AP165" s="387"/>
      <c r="AQ165" s="387"/>
      <c r="AR165" s="387"/>
      <c r="AS165" s="387"/>
      <c r="AT165" s="387"/>
      <c r="AU165" s="387"/>
      <c r="AV165" s="387"/>
      <c r="AW165" s="387"/>
      <c r="AX165" s="387"/>
      <c r="AY165" s="387"/>
      <c r="AZ165" s="387"/>
      <c r="BA165" s="387"/>
      <c r="BB165" s="387"/>
      <c r="BC165" s="387"/>
      <c r="BD165" s="387"/>
      <c r="BE165" s="387"/>
      <c r="BF165" s="387"/>
      <c r="BG165" s="387"/>
      <c r="BH165" s="387"/>
      <c r="DN165" s="387"/>
      <c r="DO165" s="387" t="e">
        <f>#REF!</f>
        <v>#REF!</v>
      </c>
    </row>
    <row r="166" spans="1:119" x14ac:dyDescent="0.3">
      <c r="A166" s="386">
        <v>577</v>
      </c>
      <c r="D166" s="387">
        <f>D53</f>
        <v>2</v>
      </c>
      <c r="E166" s="387">
        <f t="shared" ref="E166:BH166" si="15">E53</f>
        <v>2</v>
      </c>
      <c r="F166" s="387">
        <f t="shared" si="15"/>
        <v>2</v>
      </c>
      <c r="G166" s="387">
        <f t="shared" si="15"/>
        <v>2</v>
      </c>
      <c r="H166" s="387">
        <f t="shared" si="15"/>
        <v>2</v>
      </c>
      <c r="I166" s="387">
        <f t="shared" si="15"/>
        <v>0</v>
      </c>
      <c r="J166" s="387">
        <f t="shared" si="15"/>
        <v>2</v>
      </c>
      <c r="K166" s="387">
        <f t="shared" si="15"/>
        <v>0</v>
      </c>
      <c r="L166" s="387">
        <f t="shared" si="15"/>
        <v>2</v>
      </c>
      <c r="M166" s="387">
        <f t="shared" si="15"/>
        <v>0</v>
      </c>
      <c r="N166" s="387">
        <f t="shared" si="15"/>
        <v>2</v>
      </c>
      <c r="O166" s="387">
        <f t="shared" si="15"/>
        <v>2</v>
      </c>
      <c r="P166" s="387">
        <f t="shared" si="15"/>
        <v>0</v>
      </c>
      <c r="Q166" s="387">
        <f t="shared" si="15"/>
        <v>2</v>
      </c>
      <c r="R166" s="387">
        <f t="shared" si="15"/>
        <v>2</v>
      </c>
      <c r="S166" s="387">
        <f t="shared" si="15"/>
        <v>0</v>
      </c>
      <c r="T166" s="387">
        <f t="shared" si="15"/>
        <v>2</v>
      </c>
      <c r="U166" s="387">
        <f t="shared" si="15"/>
        <v>2</v>
      </c>
      <c r="V166" s="387">
        <f t="shared" si="15"/>
        <v>0</v>
      </c>
      <c r="W166" s="387">
        <f t="shared" si="15"/>
        <v>2</v>
      </c>
      <c r="X166" s="387">
        <f t="shared" si="15"/>
        <v>2</v>
      </c>
      <c r="Y166" s="387">
        <f t="shared" si="15"/>
        <v>2</v>
      </c>
      <c r="Z166" s="387">
        <f t="shared" si="15"/>
        <v>2</v>
      </c>
      <c r="AA166" s="387">
        <f t="shared" si="15"/>
        <v>0</v>
      </c>
      <c r="AB166" s="387">
        <f t="shared" si="15"/>
        <v>2</v>
      </c>
      <c r="AC166" s="387">
        <f t="shared" si="15"/>
        <v>2</v>
      </c>
      <c r="AD166" s="387">
        <f t="shared" si="15"/>
        <v>2</v>
      </c>
      <c r="AE166" s="387">
        <f t="shared" si="15"/>
        <v>2</v>
      </c>
      <c r="AF166" s="387">
        <f t="shared" si="15"/>
        <v>2</v>
      </c>
      <c r="AG166" s="387">
        <f t="shared" si="15"/>
        <v>0</v>
      </c>
      <c r="AH166" s="387">
        <f t="shared" si="15"/>
        <v>2</v>
      </c>
      <c r="AI166" s="387">
        <f t="shared" si="15"/>
        <v>2</v>
      </c>
      <c r="AJ166" s="387">
        <f t="shared" si="15"/>
        <v>2</v>
      </c>
      <c r="AK166" s="387">
        <f t="shared" si="15"/>
        <v>2</v>
      </c>
      <c r="AL166" s="387">
        <f t="shared" si="15"/>
        <v>0</v>
      </c>
      <c r="AM166" s="387">
        <f t="shared" si="15"/>
        <v>1</v>
      </c>
      <c r="AN166" s="387">
        <f t="shared" si="15"/>
        <v>0</v>
      </c>
      <c r="AO166" s="387">
        <f t="shared" si="15"/>
        <v>2</v>
      </c>
      <c r="AP166" s="387">
        <f t="shared" si="15"/>
        <v>0</v>
      </c>
      <c r="AQ166" s="387">
        <f t="shared" si="15"/>
        <v>0</v>
      </c>
      <c r="AR166" s="387">
        <f t="shared" si="15"/>
        <v>0</v>
      </c>
      <c r="AS166" s="387">
        <f t="shared" si="15"/>
        <v>2</v>
      </c>
      <c r="AT166" s="387">
        <f t="shared" si="15"/>
        <v>2</v>
      </c>
      <c r="AU166" s="387">
        <f t="shared" si="15"/>
        <v>0</v>
      </c>
      <c r="AV166" s="387">
        <f t="shared" si="15"/>
        <v>2</v>
      </c>
      <c r="AW166" s="387">
        <f t="shared" si="15"/>
        <v>2</v>
      </c>
      <c r="AX166" s="387">
        <f t="shared" si="15"/>
        <v>2</v>
      </c>
      <c r="AY166" s="387">
        <f t="shared" si="15"/>
        <v>2</v>
      </c>
      <c r="AZ166" s="387">
        <f t="shared" si="15"/>
        <v>0</v>
      </c>
      <c r="BA166" s="387">
        <f t="shared" si="15"/>
        <v>0</v>
      </c>
      <c r="BB166" s="387">
        <f t="shared" si="15"/>
        <v>2</v>
      </c>
      <c r="BC166" s="387">
        <f t="shared" si="15"/>
        <v>2</v>
      </c>
      <c r="BD166" s="387">
        <f t="shared" si="15"/>
        <v>2</v>
      </c>
      <c r="BE166" s="387">
        <f t="shared" si="15"/>
        <v>0</v>
      </c>
      <c r="BF166" s="387">
        <f t="shared" si="15"/>
        <v>2</v>
      </c>
      <c r="BG166" s="387">
        <f t="shared" si="15"/>
        <v>2</v>
      </c>
      <c r="BH166" s="387">
        <f t="shared" si="15"/>
        <v>0</v>
      </c>
      <c r="DN166" s="387"/>
      <c r="DO166" s="387" t="e">
        <f>#REF!</f>
        <v>#REF!</v>
      </c>
    </row>
    <row r="167" spans="1:119" x14ac:dyDescent="0.3">
      <c r="A167" s="386">
        <v>1058</v>
      </c>
      <c r="D167" s="387">
        <f>D99</f>
        <v>2</v>
      </c>
      <c r="E167" s="387">
        <f t="shared" ref="E167:BH170" si="16">E99</f>
        <v>2</v>
      </c>
      <c r="F167" s="387">
        <f t="shared" si="16"/>
        <v>2</v>
      </c>
      <c r="G167" s="387">
        <f t="shared" si="16"/>
        <v>2</v>
      </c>
      <c r="H167" s="387">
        <f t="shared" si="16"/>
        <v>2</v>
      </c>
      <c r="I167" s="387">
        <f t="shared" si="16"/>
        <v>2</v>
      </c>
      <c r="J167" s="387">
        <f t="shared" si="16"/>
        <v>2</v>
      </c>
      <c r="K167" s="387">
        <f t="shared" si="16"/>
        <v>2</v>
      </c>
      <c r="L167" s="387">
        <f t="shared" si="16"/>
        <v>2</v>
      </c>
      <c r="M167" s="387">
        <f t="shared" si="16"/>
        <v>2</v>
      </c>
      <c r="N167" s="387">
        <f t="shared" si="16"/>
        <v>2</v>
      </c>
      <c r="O167" s="387">
        <f t="shared" si="16"/>
        <v>2</v>
      </c>
      <c r="P167" s="387">
        <f t="shared" si="16"/>
        <v>2</v>
      </c>
      <c r="Q167" s="387">
        <f t="shared" si="16"/>
        <v>2</v>
      </c>
      <c r="R167" s="387">
        <f t="shared" si="16"/>
        <v>2</v>
      </c>
      <c r="S167" s="387">
        <f t="shared" si="16"/>
        <v>2</v>
      </c>
      <c r="T167" s="387">
        <f t="shared" si="16"/>
        <v>2</v>
      </c>
      <c r="U167" s="387">
        <f t="shared" si="16"/>
        <v>2</v>
      </c>
      <c r="V167" s="387">
        <f t="shared" si="16"/>
        <v>2</v>
      </c>
      <c r="W167" s="387">
        <f t="shared" si="16"/>
        <v>2</v>
      </c>
      <c r="X167" s="387">
        <f t="shared" si="16"/>
        <v>2</v>
      </c>
      <c r="Y167" s="387">
        <f t="shared" si="16"/>
        <v>2</v>
      </c>
      <c r="Z167" s="387">
        <f t="shared" si="16"/>
        <v>2</v>
      </c>
      <c r="AA167" s="387">
        <f t="shared" si="16"/>
        <v>2</v>
      </c>
      <c r="AB167" s="387">
        <f t="shared" si="16"/>
        <v>2</v>
      </c>
      <c r="AC167" s="387">
        <f t="shared" si="16"/>
        <v>2</v>
      </c>
      <c r="AD167" s="387">
        <f t="shared" si="16"/>
        <v>2</v>
      </c>
      <c r="AE167" s="387">
        <f t="shared" si="16"/>
        <v>2</v>
      </c>
      <c r="AF167" s="387">
        <f t="shared" si="16"/>
        <v>2</v>
      </c>
      <c r="AG167" s="387">
        <f t="shared" si="16"/>
        <v>2</v>
      </c>
      <c r="AH167" s="387">
        <f t="shared" si="16"/>
        <v>2</v>
      </c>
      <c r="AI167" s="387">
        <f t="shared" si="16"/>
        <v>2</v>
      </c>
      <c r="AJ167" s="387">
        <f t="shared" si="16"/>
        <v>2</v>
      </c>
      <c r="AK167" s="387">
        <f t="shared" si="16"/>
        <v>2</v>
      </c>
      <c r="AL167" s="387">
        <f t="shared" si="16"/>
        <v>2</v>
      </c>
      <c r="AM167" s="387">
        <f t="shared" si="16"/>
        <v>2</v>
      </c>
      <c r="AN167" s="387">
        <f t="shared" si="16"/>
        <v>2</v>
      </c>
      <c r="AO167" s="387">
        <f t="shared" si="16"/>
        <v>2</v>
      </c>
      <c r="AP167" s="387">
        <f t="shared" si="16"/>
        <v>2</v>
      </c>
      <c r="AQ167" s="387">
        <f t="shared" si="16"/>
        <v>2</v>
      </c>
      <c r="AR167" s="387">
        <f t="shared" si="16"/>
        <v>2</v>
      </c>
      <c r="AS167" s="387">
        <f t="shared" si="16"/>
        <v>2</v>
      </c>
      <c r="AT167" s="387">
        <f t="shared" si="16"/>
        <v>2</v>
      </c>
      <c r="AU167" s="387">
        <f t="shared" si="16"/>
        <v>2</v>
      </c>
      <c r="AV167" s="387">
        <f t="shared" si="16"/>
        <v>2</v>
      </c>
      <c r="AW167" s="387">
        <f t="shared" si="16"/>
        <v>2</v>
      </c>
      <c r="AX167" s="387">
        <f t="shared" si="16"/>
        <v>1</v>
      </c>
      <c r="AY167" s="387">
        <f t="shared" si="16"/>
        <v>2</v>
      </c>
      <c r="AZ167" s="387">
        <f t="shared" si="16"/>
        <v>2</v>
      </c>
      <c r="BA167" s="387">
        <f t="shared" si="16"/>
        <v>2</v>
      </c>
      <c r="BB167" s="387">
        <f t="shared" si="16"/>
        <v>2</v>
      </c>
      <c r="BC167" s="387">
        <f t="shared" si="16"/>
        <v>2</v>
      </c>
      <c r="BD167" s="387">
        <f t="shared" si="16"/>
        <v>2</v>
      </c>
      <c r="BE167" s="387">
        <f t="shared" si="16"/>
        <v>2</v>
      </c>
      <c r="BF167" s="387">
        <f t="shared" si="16"/>
        <v>1</v>
      </c>
      <c r="BG167" s="387">
        <f t="shared" si="16"/>
        <v>2</v>
      </c>
      <c r="BH167" s="387">
        <f t="shared" si="16"/>
        <v>2</v>
      </c>
      <c r="DN167" s="387"/>
      <c r="DO167" s="387"/>
    </row>
    <row r="168" spans="1:119" x14ac:dyDescent="0.3">
      <c r="A168" s="386">
        <v>1059</v>
      </c>
      <c r="D168" s="387">
        <f>D100</f>
        <v>2</v>
      </c>
      <c r="E168" s="387">
        <f t="shared" si="16"/>
        <v>1</v>
      </c>
      <c r="F168" s="387">
        <f t="shared" si="16"/>
        <v>1</v>
      </c>
      <c r="G168" s="387">
        <f t="shared" si="16"/>
        <v>1</v>
      </c>
      <c r="H168" s="387">
        <f t="shared" si="16"/>
        <v>1</v>
      </c>
      <c r="I168" s="387">
        <f t="shared" si="16"/>
        <v>1</v>
      </c>
      <c r="J168" s="387">
        <f t="shared" si="16"/>
        <v>1</v>
      </c>
      <c r="K168" s="387">
        <f t="shared" si="16"/>
        <v>1</v>
      </c>
      <c r="L168" s="387">
        <f t="shared" si="16"/>
        <v>1</v>
      </c>
      <c r="M168" s="387">
        <f t="shared" si="16"/>
        <v>1</v>
      </c>
      <c r="N168" s="387">
        <f t="shared" si="16"/>
        <v>1</v>
      </c>
      <c r="O168" s="387">
        <f t="shared" si="16"/>
        <v>1</v>
      </c>
      <c r="P168" s="387">
        <f t="shared" si="16"/>
        <v>1</v>
      </c>
      <c r="Q168" s="387">
        <f t="shared" si="16"/>
        <v>1</v>
      </c>
      <c r="R168" s="387">
        <f t="shared" si="16"/>
        <v>1</v>
      </c>
      <c r="S168" s="387">
        <f t="shared" si="16"/>
        <v>1</v>
      </c>
      <c r="T168" s="387">
        <f t="shared" si="16"/>
        <v>1</v>
      </c>
      <c r="U168" s="387">
        <f t="shared" si="16"/>
        <v>1</v>
      </c>
      <c r="V168" s="387">
        <f t="shared" si="16"/>
        <v>1</v>
      </c>
      <c r="W168" s="387">
        <f t="shared" si="16"/>
        <v>1</v>
      </c>
      <c r="X168" s="387">
        <f t="shared" si="16"/>
        <v>1</v>
      </c>
      <c r="Y168" s="387">
        <f t="shared" si="16"/>
        <v>1</v>
      </c>
      <c r="Z168" s="387">
        <f t="shared" si="16"/>
        <v>1</v>
      </c>
      <c r="AA168" s="387">
        <f t="shared" si="16"/>
        <v>1</v>
      </c>
      <c r="AB168" s="387">
        <f t="shared" si="16"/>
        <v>1</v>
      </c>
      <c r="AC168" s="387">
        <f t="shared" si="16"/>
        <v>1</v>
      </c>
      <c r="AD168" s="387">
        <f t="shared" si="16"/>
        <v>1</v>
      </c>
      <c r="AE168" s="387">
        <f t="shared" si="16"/>
        <v>1</v>
      </c>
      <c r="AF168" s="387">
        <f t="shared" si="16"/>
        <v>1</v>
      </c>
      <c r="AG168" s="387">
        <f t="shared" si="16"/>
        <v>1</v>
      </c>
      <c r="AH168" s="387">
        <f t="shared" si="16"/>
        <v>1</v>
      </c>
      <c r="AI168" s="387">
        <f t="shared" si="16"/>
        <v>1</v>
      </c>
      <c r="AJ168" s="387">
        <f t="shared" si="16"/>
        <v>1</v>
      </c>
      <c r="AK168" s="387">
        <f t="shared" si="16"/>
        <v>1</v>
      </c>
      <c r="AL168" s="387">
        <f t="shared" si="16"/>
        <v>1</v>
      </c>
      <c r="AM168" s="387">
        <f t="shared" si="16"/>
        <v>1</v>
      </c>
      <c r="AN168" s="387">
        <f t="shared" si="16"/>
        <v>1</v>
      </c>
      <c r="AO168" s="387">
        <f t="shared" si="16"/>
        <v>1</v>
      </c>
      <c r="AP168" s="387">
        <f t="shared" si="16"/>
        <v>1</v>
      </c>
      <c r="AQ168" s="387">
        <f t="shared" si="16"/>
        <v>1</v>
      </c>
      <c r="AR168" s="387">
        <f t="shared" si="16"/>
        <v>1</v>
      </c>
      <c r="AS168" s="387">
        <f t="shared" si="16"/>
        <v>1</v>
      </c>
      <c r="AT168" s="387">
        <f t="shared" si="16"/>
        <v>1</v>
      </c>
      <c r="AU168" s="387">
        <f t="shared" si="16"/>
        <v>1</v>
      </c>
      <c r="AV168" s="387">
        <f t="shared" si="16"/>
        <v>1</v>
      </c>
      <c r="AW168" s="387">
        <f t="shared" si="16"/>
        <v>1</v>
      </c>
      <c r="AX168" s="387">
        <f t="shared" si="16"/>
        <v>2</v>
      </c>
      <c r="AY168" s="387">
        <f t="shared" si="16"/>
        <v>1</v>
      </c>
      <c r="AZ168" s="387">
        <f t="shared" si="16"/>
        <v>1</v>
      </c>
      <c r="BA168" s="387">
        <f t="shared" si="16"/>
        <v>1</v>
      </c>
      <c r="BB168" s="387">
        <f t="shared" si="16"/>
        <v>1</v>
      </c>
      <c r="BC168" s="387">
        <f t="shared" si="16"/>
        <v>1</v>
      </c>
      <c r="BD168" s="387">
        <f t="shared" si="16"/>
        <v>1</v>
      </c>
      <c r="BE168" s="387">
        <f t="shared" si="16"/>
        <v>1</v>
      </c>
      <c r="BF168" s="387">
        <f t="shared" si="16"/>
        <v>2</v>
      </c>
      <c r="BG168" s="387">
        <f t="shared" si="16"/>
        <v>1</v>
      </c>
      <c r="BH168" s="387">
        <f t="shared" si="16"/>
        <v>1</v>
      </c>
      <c r="DN168" s="387"/>
      <c r="DO168" s="387"/>
    </row>
    <row r="169" spans="1:119" x14ac:dyDescent="0.3">
      <c r="A169" s="426">
        <v>1064</v>
      </c>
      <c r="D169" s="387">
        <f>D101</f>
        <v>1149421</v>
      </c>
      <c r="E169" s="387">
        <f t="shared" si="16"/>
        <v>1866046</v>
      </c>
      <c r="F169" s="387">
        <f t="shared" si="16"/>
        <v>1649035</v>
      </c>
      <c r="G169" s="387">
        <f t="shared" si="16"/>
        <v>659895</v>
      </c>
      <c r="H169" s="387">
        <f t="shared" si="16"/>
        <v>2239200</v>
      </c>
      <c r="I169" s="387">
        <f t="shared" si="16"/>
        <v>1105566</v>
      </c>
      <c r="J169" s="387">
        <f t="shared" si="16"/>
        <v>620742</v>
      </c>
      <c r="K169" s="387">
        <f t="shared" si="16"/>
        <v>668585</v>
      </c>
      <c r="L169" s="387">
        <f t="shared" si="16"/>
        <v>1401590</v>
      </c>
      <c r="M169" s="387">
        <f t="shared" si="16"/>
        <v>454241</v>
      </c>
      <c r="N169" s="387">
        <f t="shared" si="16"/>
        <v>823804</v>
      </c>
      <c r="O169" s="387">
        <f t="shared" si="16"/>
        <v>2600671</v>
      </c>
      <c r="P169" s="387">
        <f t="shared" si="16"/>
        <v>1188470</v>
      </c>
      <c r="Q169" s="387">
        <f t="shared" si="16"/>
        <v>357941</v>
      </c>
      <c r="R169" s="387">
        <f t="shared" si="16"/>
        <v>2917031</v>
      </c>
      <c r="S169" s="387">
        <f t="shared" si="16"/>
        <v>5797088</v>
      </c>
      <c r="T169" s="387">
        <f t="shared" si="16"/>
        <v>607071</v>
      </c>
      <c r="U169" s="387">
        <f t="shared" si="16"/>
        <v>392521</v>
      </c>
      <c r="V169" s="387">
        <f t="shared" si="16"/>
        <v>0</v>
      </c>
      <c r="W169" s="387">
        <f t="shared" si="16"/>
        <v>5310888</v>
      </c>
      <c r="X169" s="387">
        <f t="shared" si="16"/>
        <v>1611580</v>
      </c>
      <c r="Y169" s="387">
        <f t="shared" si="16"/>
        <v>0</v>
      </c>
      <c r="Z169" s="387">
        <f t="shared" si="16"/>
        <v>1757136</v>
      </c>
      <c r="AA169" s="387">
        <f t="shared" si="16"/>
        <v>410836</v>
      </c>
      <c r="AB169" s="387">
        <f t="shared" si="16"/>
        <v>925483</v>
      </c>
      <c r="AC169" s="387">
        <f t="shared" si="16"/>
        <v>4844204</v>
      </c>
      <c r="AD169" s="387">
        <f t="shared" si="16"/>
        <v>590345</v>
      </c>
      <c r="AE169" s="387">
        <f t="shared" si="16"/>
        <v>3091457</v>
      </c>
      <c r="AF169" s="387">
        <f t="shared" si="16"/>
        <v>1529025</v>
      </c>
      <c r="AG169" s="387">
        <f t="shared" si="16"/>
        <v>567667</v>
      </c>
      <c r="AH169" s="387">
        <f t="shared" si="16"/>
        <v>4168266</v>
      </c>
      <c r="AI169" s="387">
        <f t="shared" si="16"/>
        <v>2356112</v>
      </c>
      <c r="AJ169" s="387">
        <f t="shared" si="16"/>
        <v>3761815</v>
      </c>
      <c r="AK169" s="387">
        <f t="shared" si="16"/>
        <v>0</v>
      </c>
      <c r="AL169" s="387">
        <f t="shared" si="16"/>
        <v>1668559</v>
      </c>
      <c r="AM169" s="387">
        <f t="shared" si="16"/>
        <v>1367590</v>
      </c>
      <c r="AN169" s="387">
        <f t="shared" si="16"/>
        <v>1619488</v>
      </c>
      <c r="AO169" s="387">
        <f t="shared" si="16"/>
        <v>1310374</v>
      </c>
      <c r="AP169" s="387">
        <f t="shared" si="16"/>
        <v>1687854</v>
      </c>
      <c r="AQ169" s="387">
        <f t="shared" si="16"/>
        <v>493427</v>
      </c>
      <c r="AR169" s="387">
        <f t="shared" si="16"/>
        <v>461632</v>
      </c>
      <c r="AS169" s="387">
        <f t="shared" si="16"/>
        <v>834585</v>
      </c>
      <c r="AT169" s="387">
        <f t="shared" si="16"/>
        <v>204333</v>
      </c>
      <c r="AU169" s="387">
        <f t="shared" si="16"/>
        <v>7918555</v>
      </c>
      <c r="AV169" s="387">
        <f t="shared" si="16"/>
        <v>1162474</v>
      </c>
      <c r="AW169" s="387">
        <f t="shared" si="16"/>
        <v>30911932</v>
      </c>
      <c r="AX169" s="387">
        <f t="shared" si="16"/>
        <v>481712</v>
      </c>
      <c r="AY169" s="387">
        <f t="shared" si="16"/>
        <v>309441</v>
      </c>
      <c r="AZ169" s="387">
        <f t="shared" si="16"/>
        <v>0</v>
      </c>
      <c r="BA169" s="387">
        <f t="shared" si="16"/>
        <v>0</v>
      </c>
      <c r="BB169" s="387">
        <f t="shared" si="16"/>
        <v>234737</v>
      </c>
      <c r="BC169" s="387">
        <f t="shared" si="16"/>
        <v>0</v>
      </c>
      <c r="BD169" s="387">
        <f t="shared" si="16"/>
        <v>2015875</v>
      </c>
      <c r="BE169" s="387">
        <f t="shared" si="16"/>
        <v>2047776</v>
      </c>
      <c r="BF169" s="387">
        <f t="shared" si="16"/>
        <v>10842002</v>
      </c>
      <c r="BG169" s="387">
        <f t="shared" si="16"/>
        <v>1177191</v>
      </c>
      <c r="BH169" s="387">
        <f t="shared" si="16"/>
        <v>511245</v>
      </c>
      <c r="DN169" s="387"/>
      <c r="DO169" s="387"/>
    </row>
    <row r="170" spans="1:119" x14ac:dyDescent="0.3">
      <c r="A170" s="426">
        <v>1065</v>
      </c>
      <c r="D170" s="387">
        <f>D102</f>
        <v>0</v>
      </c>
      <c r="E170" s="387">
        <f t="shared" si="16"/>
        <v>0</v>
      </c>
      <c r="F170" s="387">
        <f t="shared" si="16"/>
        <v>0</v>
      </c>
      <c r="G170" s="387">
        <f t="shared" si="16"/>
        <v>0</v>
      </c>
      <c r="H170" s="387">
        <f t="shared" si="16"/>
        <v>0</v>
      </c>
      <c r="I170" s="387">
        <f t="shared" si="16"/>
        <v>0</v>
      </c>
      <c r="J170" s="387">
        <f t="shared" si="16"/>
        <v>0</v>
      </c>
      <c r="K170" s="387">
        <f t="shared" si="16"/>
        <v>0</v>
      </c>
      <c r="L170" s="387">
        <f t="shared" si="16"/>
        <v>0</v>
      </c>
      <c r="M170" s="387">
        <f t="shared" si="16"/>
        <v>0</v>
      </c>
      <c r="N170" s="387">
        <f t="shared" si="16"/>
        <v>0</v>
      </c>
      <c r="O170" s="387">
        <f t="shared" si="16"/>
        <v>0</v>
      </c>
      <c r="P170" s="387">
        <f t="shared" si="16"/>
        <v>0</v>
      </c>
      <c r="Q170" s="387">
        <f t="shared" si="16"/>
        <v>0</v>
      </c>
      <c r="R170" s="387">
        <f t="shared" si="16"/>
        <v>0</v>
      </c>
      <c r="S170" s="387">
        <f t="shared" si="16"/>
        <v>0</v>
      </c>
      <c r="T170" s="387">
        <f t="shared" si="16"/>
        <v>0</v>
      </c>
      <c r="U170" s="387">
        <f t="shared" si="16"/>
        <v>0</v>
      </c>
      <c r="V170" s="387">
        <f t="shared" si="16"/>
        <v>0</v>
      </c>
      <c r="W170" s="387">
        <f t="shared" si="16"/>
        <v>0</v>
      </c>
      <c r="X170" s="387">
        <f t="shared" si="16"/>
        <v>0</v>
      </c>
      <c r="Y170" s="387">
        <f t="shared" si="16"/>
        <v>0</v>
      </c>
      <c r="Z170" s="387">
        <f t="shared" si="16"/>
        <v>0</v>
      </c>
      <c r="AA170" s="387">
        <f t="shared" si="16"/>
        <v>0</v>
      </c>
      <c r="AB170" s="387">
        <f t="shared" si="16"/>
        <v>0</v>
      </c>
      <c r="AC170" s="387">
        <f t="shared" si="16"/>
        <v>0</v>
      </c>
      <c r="AD170" s="387">
        <f t="shared" si="16"/>
        <v>0</v>
      </c>
      <c r="AE170" s="387">
        <f t="shared" si="16"/>
        <v>0</v>
      </c>
      <c r="AF170" s="387">
        <f t="shared" si="16"/>
        <v>0</v>
      </c>
      <c r="AG170" s="387">
        <f t="shared" si="16"/>
        <v>0</v>
      </c>
      <c r="AH170" s="387">
        <f t="shared" si="16"/>
        <v>0</v>
      </c>
      <c r="AI170" s="387">
        <f t="shared" si="16"/>
        <v>0</v>
      </c>
      <c r="AJ170" s="387">
        <f t="shared" si="16"/>
        <v>0</v>
      </c>
      <c r="AK170" s="387">
        <f t="shared" si="16"/>
        <v>0</v>
      </c>
      <c r="AL170" s="387">
        <f t="shared" si="16"/>
        <v>0</v>
      </c>
      <c r="AM170" s="387">
        <f t="shared" si="16"/>
        <v>0</v>
      </c>
      <c r="AN170" s="387">
        <f t="shared" si="16"/>
        <v>0</v>
      </c>
      <c r="AO170" s="387">
        <f t="shared" si="16"/>
        <v>0</v>
      </c>
      <c r="AP170" s="387">
        <f t="shared" si="16"/>
        <v>0</v>
      </c>
      <c r="AQ170" s="387">
        <f t="shared" si="16"/>
        <v>0</v>
      </c>
      <c r="AR170" s="387">
        <f t="shared" si="16"/>
        <v>0</v>
      </c>
      <c r="AS170" s="387">
        <f t="shared" si="16"/>
        <v>0</v>
      </c>
      <c r="AT170" s="387">
        <f t="shared" si="16"/>
        <v>0</v>
      </c>
      <c r="AU170" s="387">
        <f t="shared" si="16"/>
        <v>0</v>
      </c>
      <c r="AV170" s="387">
        <f t="shared" si="16"/>
        <v>0</v>
      </c>
      <c r="AW170" s="387">
        <f t="shared" si="16"/>
        <v>0</v>
      </c>
      <c r="AX170" s="387">
        <f t="shared" si="16"/>
        <v>0</v>
      </c>
      <c r="AY170" s="387">
        <f t="shared" si="16"/>
        <v>0</v>
      </c>
      <c r="AZ170" s="387">
        <f t="shared" si="16"/>
        <v>0</v>
      </c>
      <c r="BA170" s="387">
        <f t="shared" si="16"/>
        <v>0</v>
      </c>
      <c r="BB170" s="387">
        <f t="shared" si="16"/>
        <v>0</v>
      </c>
      <c r="BC170" s="387">
        <f t="shared" si="16"/>
        <v>0</v>
      </c>
      <c r="BD170" s="387">
        <f t="shared" si="16"/>
        <v>0</v>
      </c>
      <c r="BE170" s="387">
        <f t="shared" si="16"/>
        <v>0</v>
      </c>
      <c r="BF170" s="387">
        <f t="shared" si="16"/>
        <v>0</v>
      </c>
      <c r="BG170" s="387">
        <f t="shared" si="16"/>
        <v>0</v>
      </c>
      <c r="BH170" s="387">
        <f t="shared" si="16"/>
        <v>0</v>
      </c>
      <c r="DN170" s="387"/>
      <c r="DO170" s="387"/>
    </row>
    <row r="171" spans="1:119" x14ac:dyDescent="0.3">
      <c r="A171" s="93" t="s">
        <v>361</v>
      </c>
      <c r="D171" s="117">
        <f>SUM(D129:D170)</f>
        <v>313130454</v>
      </c>
      <c r="E171" s="117">
        <f t="shared" ref="E171:BH171" si="17">SUM(E129:E170)</f>
        <v>549910967</v>
      </c>
      <c r="F171" s="117">
        <f t="shared" si="17"/>
        <v>431812807</v>
      </c>
      <c r="G171" s="117">
        <f t="shared" si="17"/>
        <v>173086639</v>
      </c>
      <c r="H171" s="117">
        <f t="shared" si="17"/>
        <v>545965580</v>
      </c>
      <c r="I171" s="117">
        <f t="shared" si="17"/>
        <v>272049504</v>
      </c>
      <c r="J171" s="117">
        <f t="shared" si="17"/>
        <v>156396545</v>
      </c>
      <c r="K171" s="117">
        <f t="shared" si="17"/>
        <v>174007106</v>
      </c>
      <c r="L171" s="117">
        <f t="shared" si="17"/>
        <v>352384287</v>
      </c>
      <c r="M171" s="117">
        <f t="shared" si="17"/>
        <v>115190105</v>
      </c>
      <c r="N171" s="117">
        <f t="shared" si="17"/>
        <v>213829966</v>
      </c>
      <c r="O171" s="117">
        <f t="shared" si="17"/>
        <v>743969038</v>
      </c>
      <c r="P171" s="117">
        <f t="shared" si="17"/>
        <v>373256062</v>
      </c>
      <c r="Q171" s="117">
        <f t="shared" si="17"/>
        <v>107993624</v>
      </c>
      <c r="R171" s="117">
        <f t="shared" si="17"/>
        <v>770564012</v>
      </c>
      <c r="S171" s="117">
        <f t="shared" si="17"/>
        <v>1499244797</v>
      </c>
      <c r="T171" s="117">
        <f t="shared" si="17"/>
        <v>178656677</v>
      </c>
      <c r="U171" s="117">
        <f t="shared" si="17"/>
        <v>113253820</v>
      </c>
      <c r="V171" s="117">
        <f t="shared" si="17"/>
        <v>10199556</v>
      </c>
      <c r="W171" s="117">
        <f t="shared" si="17"/>
        <v>1400182080</v>
      </c>
      <c r="X171" s="117">
        <f t="shared" si="17"/>
        <v>423655176</v>
      </c>
      <c r="Y171" s="117">
        <f t="shared" si="17"/>
        <v>80635990</v>
      </c>
      <c r="Z171" s="117">
        <f t="shared" si="17"/>
        <v>564822038</v>
      </c>
      <c r="AA171" s="117">
        <f t="shared" si="17"/>
        <v>101097909</v>
      </c>
      <c r="AB171" s="117">
        <f t="shared" si="17"/>
        <v>220644203</v>
      </c>
      <c r="AC171" s="117">
        <f t="shared" si="17"/>
        <v>1191462833</v>
      </c>
      <c r="AD171" s="117">
        <f t="shared" si="17"/>
        <v>127200193</v>
      </c>
      <c r="AE171" s="117">
        <f t="shared" si="17"/>
        <v>812296856</v>
      </c>
      <c r="AF171" s="117">
        <f t="shared" si="17"/>
        <v>358679974</v>
      </c>
      <c r="AG171" s="117">
        <f t="shared" si="17"/>
        <v>164968488</v>
      </c>
      <c r="AH171" s="117">
        <f t="shared" si="17"/>
        <v>1139797333</v>
      </c>
      <c r="AI171" s="117">
        <f t="shared" si="17"/>
        <v>590102093</v>
      </c>
      <c r="AJ171" s="117">
        <f t="shared" si="17"/>
        <v>909836532</v>
      </c>
      <c r="AK171" s="117">
        <f t="shared" si="17"/>
        <v>504168169</v>
      </c>
      <c r="AL171" s="117">
        <f t="shared" si="17"/>
        <v>457849409</v>
      </c>
      <c r="AM171" s="117">
        <f t="shared" si="17"/>
        <v>372427229</v>
      </c>
      <c r="AN171" s="117">
        <f t="shared" si="17"/>
        <v>392607369</v>
      </c>
      <c r="AO171" s="117">
        <f t="shared" si="17"/>
        <v>319858820</v>
      </c>
      <c r="AP171" s="117">
        <f t="shared" si="17"/>
        <v>429259888</v>
      </c>
      <c r="AQ171" s="117">
        <f t="shared" si="17"/>
        <v>133387900</v>
      </c>
      <c r="AR171" s="117">
        <f t="shared" si="17"/>
        <v>131049201</v>
      </c>
      <c r="AS171" s="117">
        <f t="shared" si="17"/>
        <v>199608279</v>
      </c>
      <c r="AT171" s="117">
        <f t="shared" si="17"/>
        <v>46504678</v>
      </c>
      <c r="AU171" s="117">
        <f t="shared" si="17"/>
        <v>2193203319</v>
      </c>
      <c r="AV171" s="117">
        <f t="shared" si="17"/>
        <v>298393108</v>
      </c>
      <c r="AW171" s="117">
        <f t="shared" si="17"/>
        <v>11604804391</v>
      </c>
      <c r="AX171" s="117">
        <f t="shared" si="17"/>
        <v>110066002</v>
      </c>
      <c r="AY171" s="117">
        <f t="shared" si="17"/>
        <v>87197959</v>
      </c>
      <c r="AZ171" s="117">
        <f t="shared" si="17"/>
        <v>224616255</v>
      </c>
      <c r="BA171" s="117">
        <f t="shared" si="17"/>
        <v>549890358</v>
      </c>
      <c r="BB171" s="117">
        <f t="shared" si="17"/>
        <v>51002478</v>
      </c>
      <c r="BC171" s="117">
        <f t="shared" si="17"/>
        <v>121048692</v>
      </c>
      <c r="BD171" s="117">
        <f t="shared" si="17"/>
        <v>470931844</v>
      </c>
      <c r="BE171" s="117">
        <f t="shared" si="17"/>
        <v>569552065</v>
      </c>
      <c r="BF171" s="117">
        <f t="shared" si="17"/>
        <v>3137931268</v>
      </c>
      <c r="BG171" s="117">
        <f t="shared" si="17"/>
        <v>266114175</v>
      </c>
      <c r="BH171" s="117">
        <f t="shared" si="17"/>
        <v>134972441</v>
      </c>
      <c r="DO171" s="117" t="e">
        <f>SUM(DO129:DO166)</f>
        <v>#REF!</v>
      </c>
    </row>
    <row r="173" spans="1:119" x14ac:dyDescent="0.3">
      <c r="A173" s="93" t="s">
        <v>1235</v>
      </c>
      <c r="D173" s="117">
        <f>D127-D171</f>
        <v>188768037</v>
      </c>
      <c r="E173" s="117">
        <f t="shared" ref="E173:BH173" si="18">E127-E171</f>
        <v>433467041</v>
      </c>
      <c r="F173" s="117">
        <f t="shared" si="18"/>
        <v>326419640</v>
      </c>
      <c r="G173" s="117">
        <f t="shared" si="18"/>
        <v>134148598</v>
      </c>
      <c r="H173" s="117">
        <f t="shared" si="18"/>
        <v>327609426</v>
      </c>
      <c r="I173" s="117">
        <f t="shared" si="18"/>
        <v>258196449</v>
      </c>
      <c r="J173" s="117">
        <f t="shared" si="18"/>
        <v>119128114</v>
      </c>
      <c r="K173" s="117">
        <f t="shared" si="18"/>
        <v>197871899.39999998</v>
      </c>
      <c r="L173" s="117">
        <f t="shared" si="18"/>
        <v>36396688938.699997</v>
      </c>
      <c r="M173" s="117">
        <f t="shared" si="18"/>
        <v>94558693</v>
      </c>
      <c r="N173" s="117">
        <f t="shared" si="18"/>
        <v>191632434</v>
      </c>
      <c r="O173" s="117">
        <f t="shared" si="18"/>
        <v>660766339</v>
      </c>
      <c r="P173" s="117">
        <f t="shared" si="18"/>
        <v>373136812</v>
      </c>
      <c r="Q173" s="117">
        <f t="shared" si="18"/>
        <v>92761322</v>
      </c>
      <c r="R173" s="117">
        <f t="shared" si="18"/>
        <v>646015328</v>
      </c>
      <c r="S173" s="117">
        <f t="shared" si="18"/>
        <v>1404732702</v>
      </c>
      <c r="T173" s="117">
        <f t="shared" si="18"/>
        <v>160042816</v>
      </c>
      <c r="U173" s="117">
        <f t="shared" si="18"/>
        <v>116198754</v>
      </c>
      <c r="V173" s="117">
        <f t="shared" si="18"/>
        <v>14021507</v>
      </c>
      <c r="W173" s="117">
        <f t="shared" si="18"/>
        <v>1365638703</v>
      </c>
      <c r="X173" s="117">
        <f t="shared" si="18"/>
        <v>443477254</v>
      </c>
      <c r="Y173" s="117">
        <f t="shared" si="18"/>
        <v>86620372</v>
      </c>
      <c r="Z173" s="117">
        <f t="shared" si="18"/>
        <v>526744048</v>
      </c>
      <c r="AA173" s="117">
        <f t="shared" si="18"/>
        <v>84448443</v>
      </c>
      <c r="AB173" s="117">
        <f t="shared" si="18"/>
        <v>180869282</v>
      </c>
      <c r="AC173" s="117">
        <f t="shared" si="18"/>
        <v>984559131</v>
      </c>
      <c r="AD173" s="117">
        <f t="shared" si="18"/>
        <v>120909060</v>
      </c>
      <c r="AE173" s="117">
        <f t="shared" si="18"/>
        <v>642967055</v>
      </c>
      <c r="AF173" s="117">
        <f t="shared" si="18"/>
        <v>283565536</v>
      </c>
      <c r="AG173" s="117">
        <f t="shared" si="18"/>
        <v>137009127</v>
      </c>
      <c r="AH173" s="117">
        <f t="shared" si="18"/>
        <v>990890970</v>
      </c>
      <c r="AI173" s="117">
        <f t="shared" si="18"/>
        <v>484105847</v>
      </c>
      <c r="AJ173" s="117">
        <f t="shared" si="18"/>
        <v>725720221</v>
      </c>
      <c r="AK173" s="117">
        <f t="shared" si="18"/>
        <v>439268877</v>
      </c>
      <c r="AL173" s="117">
        <f t="shared" si="18"/>
        <v>398862901</v>
      </c>
      <c r="AM173" s="117">
        <f t="shared" si="18"/>
        <v>254811960</v>
      </c>
      <c r="AN173" s="117">
        <f t="shared" si="18"/>
        <v>302360323</v>
      </c>
      <c r="AO173" s="117">
        <f t="shared" si="18"/>
        <v>333492704</v>
      </c>
      <c r="AP173" s="117">
        <f t="shared" si="18"/>
        <v>327784112</v>
      </c>
      <c r="AQ173" s="117">
        <f t="shared" si="18"/>
        <v>129938283.69999999</v>
      </c>
      <c r="AR173" s="117">
        <f t="shared" si="18"/>
        <v>114585209</v>
      </c>
      <c r="AS173" s="117">
        <f t="shared" si="18"/>
        <v>198205205</v>
      </c>
      <c r="AT173" s="117">
        <f t="shared" si="18"/>
        <v>24841011</v>
      </c>
      <c r="AU173" s="117">
        <f t="shared" si="18"/>
        <v>1944912298</v>
      </c>
      <c r="AV173" s="117">
        <f t="shared" si="18"/>
        <v>224206578</v>
      </c>
      <c r="AW173" s="117">
        <f t="shared" si="18"/>
        <v>11043566297</v>
      </c>
      <c r="AX173" s="117">
        <f t="shared" si="18"/>
        <v>94962565</v>
      </c>
      <c r="AY173" s="117">
        <f t="shared" si="18"/>
        <v>64750391</v>
      </c>
      <c r="AZ173" s="117">
        <f t="shared" si="18"/>
        <v>213261351</v>
      </c>
      <c r="BA173" s="117">
        <f t="shared" si="18"/>
        <v>619894259</v>
      </c>
      <c r="BB173" s="117">
        <f t="shared" si="18"/>
        <v>52656552</v>
      </c>
      <c r="BC173" s="117">
        <f t="shared" si="18"/>
        <v>100465788</v>
      </c>
      <c r="BD173" s="117">
        <f t="shared" si="18"/>
        <v>429079557</v>
      </c>
      <c r="BE173" s="117">
        <f t="shared" si="18"/>
        <v>548482367</v>
      </c>
      <c r="BF173" s="117">
        <f t="shared" si="18"/>
        <v>3340021598</v>
      </c>
      <c r="BG173" s="117">
        <f t="shared" si="18"/>
        <v>206029496</v>
      </c>
      <c r="BH173" s="117">
        <f t="shared" si="18"/>
        <v>114086870</v>
      </c>
      <c r="DO173" s="117" t="e">
        <f>DO127-DO171</f>
        <v>#REF!</v>
      </c>
    </row>
    <row r="175" spans="1:119" x14ac:dyDescent="0.3">
      <c r="A175" s="382">
        <v>1</v>
      </c>
      <c r="B175" s="117">
        <v>9001</v>
      </c>
      <c r="D175" s="383">
        <f>D105</f>
        <v>97353070</v>
      </c>
      <c r="E175" s="383">
        <f t="shared" ref="E175:BH177" si="19">E105</f>
        <v>154388694</v>
      </c>
      <c r="F175" s="383">
        <f t="shared" si="19"/>
        <v>107009449</v>
      </c>
      <c r="G175" s="383">
        <f t="shared" si="19"/>
        <v>38948179</v>
      </c>
      <c r="H175" s="383">
        <f t="shared" si="19"/>
        <v>140423863</v>
      </c>
      <c r="I175" s="383">
        <f t="shared" si="19"/>
        <v>89082400</v>
      </c>
      <c r="J175" s="383">
        <f t="shared" si="19"/>
        <v>44338739</v>
      </c>
      <c r="K175" s="383">
        <f t="shared" si="19"/>
        <v>50316755</v>
      </c>
      <c r="L175" s="383">
        <f t="shared" si="19"/>
        <v>106981533</v>
      </c>
      <c r="M175" s="383">
        <f t="shared" si="19"/>
        <v>31897255</v>
      </c>
      <c r="N175" s="383">
        <f t="shared" si="19"/>
        <v>55693384</v>
      </c>
      <c r="O175" s="383">
        <f t="shared" si="19"/>
        <v>277238967</v>
      </c>
      <c r="P175" s="383">
        <f t="shared" si="19"/>
        <v>121194125</v>
      </c>
      <c r="Q175" s="383">
        <f t="shared" si="19"/>
        <v>36879895</v>
      </c>
      <c r="R175" s="383">
        <f t="shared" si="19"/>
        <v>206112262</v>
      </c>
      <c r="S175" s="383">
        <f t="shared" si="19"/>
        <v>426829677</v>
      </c>
      <c r="T175" s="383">
        <f t="shared" si="19"/>
        <v>63560276</v>
      </c>
      <c r="U175" s="383">
        <f t="shared" si="19"/>
        <v>29335285</v>
      </c>
      <c r="V175" s="383">
        <f t="shared" si="19"/>
        <v>2982089</v>
      </c>
      <c r="W175" s="383">
        <f t="shared" si="19"/>
        <v>454061682</v>
      </c>
      <c r="X175" s="383">
        <f t="shared" si="19"/>
        <v>124291217</v>
      </c>
      <c r="Y175" s="383">
        <f t="shared" si="19"/>
        <v>15040060</v>
      </c>
      <c r="Z175" s="383">
        <f t="shared" si="19"/>
        <v>216576893</v>
      </c>
      <c r="AA175" s="383">
        <f t="shared" si="19"/>
        <v>29157500</v>
      </c>
      <c r="AB175" s="383">
        <f t="shared" si="19"/>
        <v>40769266</v>
      </c>
      <c r="AC175" s="383">
        <f t="shared" si="19"/>
        <v>301152675</v>
      </c>
      <c r="AD175" s="383">
        <f t="shared" si="19"/>
        <v>29524766</v>
      </c>
      <c r="AE175" s="383">
        <f t="shared" si="19"/>
        <v>221829258</v>
      </c>
      <c r="AF175" s="383">
        <f t="shared" si="19"/>
        <v>80743397</v>
      </c>
      <c r="AG175" s="383">
        <f t="shared" si="19"/>
        <v>48507712</v>
      </c>
      <c r="AH175" s="383">
        <f t="shared" si="19"/>
        <v>214232131</v>
      </c>
      <c r="AI175" s="383">
        <f t="shared" si="19"/>
        <v>134547053</v>
      </c>
      <c r="AJ175" s="383">
        <f t="shared" si="19"/>
        <v>204458092</v>
      </c>
      <c r="AK175" s="383">
        <f t="shared" si="19"/>
        <v>154081806</v>
      </c>
      <c r="AL175" s="383">
        <f t="shared" si="19"/>
        <v>133624045</v>
      </c>
      <c r="AM175" s="383">
        <f t="shared" si="19"/>
        <v>88029582</v>
      </c>
      <c r="AN175" s="383">
        <f t="shared" si="19"/>
        <v>85966277</v>
      </c>
      <c r="AO175" s="383">
        <f t="shared" si="19"/>
        <v>97676678</v>
      </c>
      <c r="AP175" s="383">
        <f t="shared" si="19"/>
        <v>122534747</v>
      </c>
      <c r="AQ175" s="383">
        <f t="shared" si="19"/>
        <v>40984539</v>
      </c>
      <c r="AR175" s="383">
        <f t="shared" si="19"/>
        <v>28864326</v>
      </c>
      <c r="AS175" s="383">
        <f t="shared" si="19"/>
        <v>56007344</v>
      </c>
      <c r="AT175" s="383">
        <f t="shared" si="19"/>
        <v>10535841</v>
      </c>
      <c r="AU175" s="383">
        <f t="shared" si="19"/>
        <v>786300438</v>
      </c>
      <c r="AV175" s="383">
        <f t="shared" si="19"/>
        <v>63504136</v>
      </c>
      <c r="AW175" s="383">
        <f t="shared" si="19"/>
        <v>4995914413</v>
      </c>
      <c r="AX175" s="383">
        <f t="shared" si="19"/>
        <v>22678124</v>
      </c>
      <c r="AY175" s="383">
        <f t="shared" si="19"/>
        <v>21275679</v>
      </c>
      <c r="AZ175" s="383">
        <f t="shared" si="19"/>
        <v>41782519</v>
      </c>
      <c r="BA175" s="383">
        <f t="shared" si="19"/>
        <v>154219647</v>
      </c>
      <c r="BB175" s="383">
        <f t="shared" si="19"/>
        <v>10042040</v>
      </c>
      <c r="BC175" s="383">
        <f t="shared" si="19"/>
        <v>23669651</v>
      </c>
      <c r="BD175" s="383">
        <f t="shared" si="19"/>
        <v>112623594</v>
      </c>
      <c r="BE175" s="383">
        <f t="shared" si="19"/>
        <v>143717439</v>
      </c>
      <c r="BF175" s="383">
        <f t="shared" si="19"/>
        <v>954157970</v>
      </c>
      <c r="BG175" s="383">
        <f t="shared" si="19"/>
        <v>59079789</v>
      </c>
      <c r="BH175" s="383">
        <f t="shared" si="19"/>
        <v>39156449</v>
      </c>
      <c r="DN175" s="383"/>
      <c r="DO175" s="383" t="e">
        <f>#REF!</f>
        <v>#REF!</v>
      </c>
    </row>
    <row r="176" spans="1:119" x14ac:dyDescent="0.3">
      <c r="A176" s="382">
        <v>2</v>
      </c>
      <c r="B176" s="117">
        <v>9002</v>
      </c>
      <c r="D176" s="383">
        <f>D106</f>
        <v>860184</v>
      </c>
      <c r="E176" s="383">
        <f t="shared" si="19"/>
        <v>6613168</v>
      </c>
      <c r="F176" s="383">
        <f t="shared" si="19"/>
        <v>5317061</v>
      </c>
      <c r="G176" s="383">
        <f t="shared" si="19"/>
        <v>1413617</v>
      </c>
      <c r="H176" s="383">
        <f t="shared" si="19"/>
        <v>1192890</v>
      </c>
      <c r="I176" s="383">
        <f t="shared" si="19"/>
        <v>1974689</v>
      </c>
      <c r="J176" s="383">
        <f t="shared" si="19"/>
        <v>4541966</v>
      </c>
      <c r="K176" s="383">
        <f t="shared" si="19"/>
        <v>1690469</v>
      </c>
      <c r="L176" s="383">
        <f t="shared" si="19"/>
        <v>3705148</v>
      </c>
      <c r="M176" s="383">
        <f t="shared" si="19"/>
        <v>2234643</v>
      </c>
      <c r="N176" s="383">
        <f t="shared" si="19"/>
        <v>1753529</v>
      </c>
      <c r="O176" s="383">
        <f t="shared" si="19"/>
        <v>5776027</v>
      </c>
      <c r="P176" s="383">
        <f t="shared" si="19"/>
        <v>11071850</v>
      </c>
      <c r="Q176" s="383">
        <f t="shared" si="19"/>
        <v>408527</v>
      </c>
      <c r="R176" s="383">
        <f t="shared" si="19"/>
        <v>8366336</v>
      </c>
      <c r="S176" s="383">
        <f t="shared" si="19"/>
        <v>24631218</v>
      </c>
      <c r="T176" s="383">
        <f t="shared" si="19"/>
        <v>1086568</v>
      </c>
      <c r="U176" s="383">
        <f t="shared" si="19"/>
        <v>1207442</v>
      </c>
      <c r="V176" s="383">
        <f t="shared" si="19"/>
        <v>29953</v>
      </c>
      <c r="W176" s="383">
        <f t="shared" si="19"/>
        <v>7256339</v>
      </c>
      <c r="X176" s="383">
        <f t="shared" si="19"/>
        <v>5098195</v>
      </c>
      <c r="Y176" s="383">
        <f t="shared" si="19"/>
        <v>811208</v>
      </c>
      <c r="Z176" s="383">
        <f t="shared" si="19"/>
        <v>2153244</v>
      </c>
      <c r="AA176" s="383">
        <f t="shared" si="19"/>
        <v>628074</v>
      </c>
      <c r="AB176" s="383">
        <f t="shared" si="19"/>
        <v>1761998</v>
      </c>
      <c r="AC176" s="383">
        <f t="shared" si="19"/>
        <v>6823555</v>
      </c>
      <c r="AD176" s="383">
        <f t="shared" si="19"/>
        <v>1323661</v>
      </c>
      <c r="AE176" s="383">
        <f t="shared" si="19"/>
        <v>5661458</v>
      </c>
      <c r="AF176" s="383">
        <f t="shared" si="19"/>
        <v>4710742</v>
      </c>
      <c r="AG176" s="383">
        <f t="shared" si="19"/>
        <v>1922543</v>
      </c>
      <c r="AH176" s="383">
        <f t="shared" si="19"/>
        <v>2548912</v>
      </c>
      <c r="AI176" s="383">
        <f t="shared" si="19"/>
        <v>5773161</v>
      </c>
      <c r="AJ176" s="383">
        <f t="shared" si="19"/>
        <v>11508521</v>
      </c>
      <c r="AK176" s="383">
        <f t="shared" si="19"/>
        <v>4785676</v>
      </c>
      <c r="AL176" s="383">
        <f t="shared" si="19"/>
        <v>2762172</v>
      </c>
      <c r="AM176" s="383">
        <f t="shared" si="19"/>
        <v>8459637</v>
      </c>
      <c r="AN176" s="383">
        <f t="shared" si="19"/>
        <v>3782115</v>
      </c>
      <c r="AO176" s="383">
        <f t="shared" si="19"/>
        <v>1094808</v>
      </c>
      <c r="AP176" s="383">
        <f t="shared" si="19"/>
        <v>4303193</v>
      </c>
      <c r="AQ176" s="383">
        <f t="shared" si="19"/>
        <v>1605853</v>
      </c>
      <c r="AR176" s="383">
        <f t="shared" si="19"/>
        <v>1606072</v>
      </c>
      <c r="AS176" s="383">
        <f t="shared" si="19"/>
        <v>1602148</v>
      </c>
      <c r="AT176" s="383">
        <f t="shared" si="19"/>
        <v>204319</v>
      </c>
      <c r="AU176" s="383">
        <f t="shared" si="19"/>
        <v>19625466</v>
      </c>
      <c r="AV176" s="383">
        <f t="shared" si="19"/>
        <v>3348976</v>
      </c>
      <c r="AW176" s="383">
        <f t="shared" si="19"/>
        <v>208354940</v>
      </c>
      <c r="AX176" s="383">
        <f t="shared" si="19"/>
        <v>1692074</v>
      </c>
      <c r="AY176" s="383">
        <f t="shared" si="19"/>
        <v>1336973</v>
      </c>
      <c r="AZ176" s="383">
        <f t="shared" si="19"/>
        <v>1735145</v>
      </c>
      <c r="BA176" s="383">
        <f t="shared" si="19"/>
        <v>16443546</v>
      </c>
      <c r="BB176" s="383">
        <f t="shared" si="19"/>
        <v>499666</v>
      </c>
      <c r="BC176" s="383">
        <f t="shared" si="19"/>
        <v>364528</v>
      </c>
      <c r="BD176" s="383">
        <f t="shared" si="19"/>
        <v>5312016</v>
      </c>
      <c r="BE176" s="383">
        <f t="shared" si="19"/>
        <v>6514826</v>
      </c>
      <c r="BF176" s="383">
        <f t="shared" si="19"/>
        <v>23578141</v>
      </c>
      <c r="BG176" s="383">
        <f t="shared" si="19"/>
        <v>2901049</v>
      </c>
      <c r="BH176" s="383">
        <f t="shared" si="19"/>
        <v>1931939</v>
      </c>
      <c r="DN176" s="383"/>
      <c r="DO176" s="383" t="e">
        <f>#REF!</f>
        <v>#REF!</v>
      </c>
    </row>
    <row r="177" spans="1:119" x14ac:dyDescent="0.3">
      <c r="A177" s="382">
        <v>3</v>
      </c>
      <c r="B177" s="117">
        <v>9003</v>
      </c>
      <c r="D177" s="383">
        <f>D107</f>
        <v>102466206</v>
      </c>
      <c r="E177" s="383">
        <f t="shared" si="19"/>
        <v>185658189</v>
      </c>
      <c r="F177" s="383">
        <f t="shared" si="19"/>
        <v>138528290</v>
      </c>
      <c r="G177" s="383">
        <f t="shared" si="19"/>
        <v>60023889</v>
      </c>
      <c r="H177" s="383">
        <f t="shared" si="19"/>
        <v>188732343</v>
      </c>
      <c r="I177" s="383">
        <f t="shared" si="19"/>
        <v>79550832</v>
      </c>
      <c r="J177" s="383">
        <f t="shared" si="19"/>
        <v>46576745</v>
      </c>
      <c r="K177" s="383">
        <f t="shared" si="19"/>
        <v>51321632</v>
      </c>
      <c r="L177" s="383">
        <f t="shared" si="19"/>
        <v>110351506</v>
      </c>
      <c r="M177" s="383">
        <f t="shared" si="19"/>
        <v>34013643</v>
      </c>
      <c r="N177" s="383">
        <f t="shared" si="19"/>
        <v>66829399</v>
      </c>
      <c r="O177" s="383">
        <f t="shared" si="19"/>
        <v>233462693</v>
      </c>
      <c r="P177" s="383">
        <f t="shared" si="19"/>
        <v>130686397</v>
      </c>
      <c r="Q177" s="383">
        <f t="shared" si="19"/>
        <v>30422032</v>
      </c>
      <c r="R177" s="383">
        <f t="shared" si="19"/>
        <v>245833423</v>
      </c>
      <c r="S177" s="383">
        <f t="shared" si="19"/>
        <v>522383369</v>
      </c>
      <c r="T177" s="383">
        <f t="shared" si="19"/>
        <v>57299681</v>
      </c>
      <c r="U177" s="383">
        <f t="shared" si="19"/>
        <v>33215181</v>
      </c>
      <c r="V177" s="383">
        <f t="shared" si="19"/>
        <v>2953630</v>
      </c>
      <c r="W177" s="383">
        <f t="shared" si="19"/>
        <v>434611493</v>
      </c>
      <c r="X177" s="383">
        <f t="shared" si="19"/>
        <v>161554187</v>
      </c>
      <c r="Y177" s="383">
        <f t="shared" si="19"/>
        <v>29520904</v>
      </c>
      <c r="Z177" s="383">
        <f t="shared" si="19"/>
        <v>159474267</v>
      </c>
      <c r="AA177" s="383">
        <f t="shared" si="19"/>
        <v>31785924</v>
      </c>
      <c r="AB177" s="383">
        <f t="shared" si="19"/>
        <v>85696401</v>
      </c>
      <c r="AC177" s="383">
        <f t="shared" si="19"/>
        <v>422516673</v>
      </c>
      <c r="AD177" s="383">
        <f t="shared" si="19"/>
        <v>46181579</v>
      </c>
      <c r="AE177" s="383">
        <f t="shared" si="19"/>
        <v>275056879</v>
      </c>
      <c r="AF177" s="383">
        <f t="shared" si="19"/>
        <v>118185484</v>
      </c>
      <c r="AG177" s="383">
        <f t="shared" si="19"/>
        <v>50892159</v>
      </c>
      <c r="AH177" s="383">
        <f t="shared" si="19"/>
        <v>355058232</v>
      </c>
      <c r="AI177" s="383">
        <f t="shared" si="19"/>
        <v>204041008</v>
      </c>
      <c r="AJ177" s="383">
        <f t="shared" si="19"/>
        <v>333314103</v>
      </c>
      <c r="AK177" s="383">
        <f t="shared" si="19"/>
        <v>154451252</v>
      </c>
      <c r="AL177" s="383">
        <f t="shared" si="19"/>
        <v>135665123</v>
      </c>
      <c r="AM177" s="383">
        <f t="shared" si="19"/>
        <v>134035667</v>
      </c>
      <c r="AN177" s="383">
        <f t="shared" si="19"/>
        <v>139243819</v>
      </c>
      <c r="AO177" s="383">
        <f t="shared" si="19"/>
        <v>106190289</v>
      </c>
      <c r="AP177" s="383">
        <f t="shared" si="19"/>
        <v>135500915</v>
      </c>
      <c r="AQ177" s="383">
        <f t="shared" si="19"/>
        <v>42676549</v>
      </c>
      <c r="AR177" s="383">
        <f t="shared" si="19"/>
        <v>46981780</v>
      </c>
      <c r="AS177" s="383">
        <f t="shared" si="19"/>
        <v>68088632</v>
      </c>
      <c r="AT177" s="383">
        <f t="shared" si="19"/>
        <v>15571590</v>
      </c>
      <c r="AU177" s="383">
        <f t="shared" si="19"/>
        <v>724168698</v>
      </c>
      <c r="AV177" s="383">
        <f t="shared" si="19"/>
        <v>98052917</v>
      </c>
      <c r="AW177" s="383">
        <f t="shared" si="19"/>
        <v>3340830755</v>
      </c>
      <c r="AX177" s="383">
        <f t="shared" si="19"/>
        <v>36399514</v>
      </c>
      <c r="AY177" s="383">
        <f t="shared" si="19"/>
        <v>25239044</v>
      </c>
      <c r="AZ177" s="383">
        <f t="shared" si="19"/>
        <v>94678034</v>
      </c>
      <c r="BA177" s="383">
        <f t="shared" si="19"/>
        <v>295764354</v>
      </c>
      <c r="BB177" s="383">
        <f t="shared" si="19"/>
        <v>17548891</v>
      </c>
      <c r="BC177" s="383">
        <f t="shared" si="19"/>
        <v>38568463</v>
      </c>
      <c r="BD177" s="383">
        <f t="shared" si="19"/>
        <v>166667800</v>
      </c>
      <c r="BE177" s="383">
        <f t="shared" si="19"/>
        <v>186300386</v>
      </c>
      <c r="BF177" s="383">
        <f t="shared" si="19"/>
        <v>1035931620</v>
      </c>
      <c r="BG177" s="383">
        <f t="shared" si="19"/>
        <v>91222069</v>
      </c>
      <c r="BH177" s="383">
        <f t="shared" si="19"/>
        <v>43862202</v>
      </c>
      <c r="DN177" s="383"/>
      <c r="DO177" s="383" t="e">
        <f>#REF!</f>
        <v>#REF!</v>
      </c>
    </row>
    <row r="179" spans="1:119" x14ac:dyDescent="0.3">
      <c r="D179" s="389">
        <f>D173+D175+D176+D177</f>
        <v>389447497</v>
      </c>
      <c r="E179" s="389">
        <f t="shared" ref="E179:BH179" si="20">E173+E175+E176+E177</f>
        <v>780127092</v>
      </c>
      <c r="F179" s="389">
        <f t="shared" si="20"/>
        <v>577274440</v>
      </c>
      <c r="G179" s="389">
        <f t="shared" si="20"/>
        <v>234534283</v>
      </c>
      <c r="H179" s="389">
        <f t="shared" si="20"/>
        <v>657958522</v>
      </c>
      <c r="I179" s="389">
        <f t="shared" si="20"/>
        <v>428804370</v>
      </c>
      <c r="J179" s="389">
        <f t="shared" si="20"/>
        <v>214585564</v>
      </c>
      <c r="K179" s="389">
        <f t="shared" si="20"/>
        <v>301200755.39999998</v>
      </c>
      <c r="L179" s="389">
        <f t="shared" si="20"/>
        <v>36617727125.699997</v>
      </c>
      <c r="M179" s="389">
        <f t="shared" si="20"/>
        <v>162704234</v>
      </c>
      <c r="N179" s="389">
        <f t="shared" si="20"/>
        <v>315908746</v>
      </c>
      <c r="O179" s="389">
        <f t="shared" si="20"/>
        <v>1177244026</v>
      </c>
      <c r="P179" s="389">
        <f t="shared" si="20"/>
        <v>636089184</v>
      </c>
      <c r="Q179" s="389">
        <f t="shared" si="20"/>
        <v>160471776</v>
      </c>
      <c r="R179" s="389">
        <f t="shared" si="20"/>
        <v>1106327349</v>
      </c>
      <c r="S179" s="389">
        <f t="shared" si="20"/>
        <v>2378576966</v>
      </c>
      <c r="T179" s="389">
        <f t="shared" si="20"/>
        <v>281989341</v>
      </c>
      <c r="U179" s="389">
        <f t="shared" si="20"/>
        <v>179956662</v>
      </c>
      <c r="V179" s="389">
        <f t="shared" si="20"/>
        <v>19987179</v>
      </c>
      <c r="W179" s="389">
        <f t="shared" si="20"/>
        <v>2261568217</v>
      </c>
      <c r="X179" s="389">
        <f t="shared" si="20"/>
        <v>734420853</v>
      </c>
      <c r="Y179" s="389">
        <f t="shared" si="20"/>
        <v>131992544</v>
      </c>
      <c r="Z179" s="389">
        <f t="shared" si="20"/>
        <v>904948452</v>
      </c>
      <c r="AA179" s="389">
        <f t="shared" si="20"/>
        <v>146019941</v>
      </c>
      <c r="AB179" s="389">
        <f t="shared" si="20"/>
        <v>309096947</v>
      </c>
      <c r="AC179" s="389">
        <f t="shared" si="20"/>
        <v>1715052034</v>
      </c>
      <c r="AD179" s="389">
        <f t="shared" si="20"/>
        <v>197939066</v>
      </c>
      <c r="AE179" s="389">
        <f t="shared" si="20"/>
        <v>1145514650</v>
      </c>
      <c r="AF179" s="389">
        <f t="shared" si="20"/>
        <v>487205159</v>
      </c>
      <c r="AG179" s="389">
        <f t="shared" si="20"/>
        <v>238331541</v>
      </c>
      <c r="AH179" s="389">
        <f t="shared" si="20"/>
        <v>1562730245</v>
      </c>
      <c r="AI179" s="389">
        <f t="shared" si="20"/>
        <v>828467069</v>
      </c>
      <c r="AJ179" s="389">
        <f t="shared" si="20"/>
        <v>1275000937</v>
      </c>
      <c r="AK179" s="389">
        <f t="shared" si="20"/>
        <v>752587611</v>
      </c>
      <c r="AL179" s="389">
        <f t="shared" si="20"/>
        <v>670914241</v>
      </c>
      <c r="AM179" s="389">
        <f t="shared" si="20"/>
        <v>485336846</v>
      </c>
      <c r="AN179" s="389">
        <f t="shared" si="20"/>
        <v>531352534</v>
      </c>
      <c r="AO179" s="389">
        <f t="shared" si="20"/>
        <v>538454479</v>
      </c>
      <c r="AP179" s="389">
        <f t="shared" si="20"/>
        <v>590122967</v>
      </c>
      <c r="AQ179" s="389">
        <f t="shared" si="20"/>
        <v>215205224.69999999</v>
      </c>
      <c r="AR179" s="389">
        <f t="shared" si="20"/>
        <v>192037387</v>
      </c>
      <c r="AS179" s="389">
        <f t="shared" si="20"/>
        <v>323903329</v>
      </c>
      <c r="AT179" s="389">
        <f t="shared" si="20"/>
        <v>51152761</v>
      </c>
      <c r="AU179" s="389">
        <f t="shared" si="20"/>
        <v>3475006900</v>
      </c>
      <c r="AV179" s="389">
        <f t="shared" si="20"/>
        <v>389112607</v>
      </c>
      <c r="AW179" s="389">
        <f t="shared" si="20"/>
        <v>19588666405</v>
      </c>
      <c r="AX179" s="389">
        <f t="shared" si="20"/>
        <v>155732277</v>
      </c>
      <c r="AY179" s="389">
        <f t="shared" si="20"/>
        <v>112602087</v>
      </c>
      <c r="AZ179" s="389">
        <f t="shared" si="20"/>
        <v>351457049</v>
      </c>
      <c r="BA179" s="389">
        <f t="shared" si="20"/>
        <v>1086321806</v>
      </c>
      <c r="BB179" s="389">
        <f t="shared" si="20"/>
        <v>80747149</v>
      </c>
      <c r="BC179" s="389">
        <f t="shared" si="20"/>
        <v>163068430</v>
      </c>
      <c r="BD179" s="389">
        <f t="shared" si="20"/>
        <v>713682967</v>
      </c>
      <c r="BE179" s="389">
        <f t="shared" si="20"/>
        <v>885015018</v>
      </c>
      <c r="BF179" s="389">
        <f t="shared" si="20"/>
        <v>5353689329</v>
      </c>
      <c r="BG179" s="389">
        <f t="shared" si="20"/>
        <v>359232403</v>
      </c>
      <c r="BH179" s="389">
        <f t="shared" si="20"/>
        <v>199037460</v>
      </c>
      <c r="DN179" s="389"/>
      <c r="DO179" s="389" t="e">
        <f t="shared" ref="DO179" si="21">DO173+DO175+DO176+DO177</f>
        <v>#REF!</v>
      </c>
    </row>
    <row r="180" spans="1:119" x14ac:dyDescent="0.3">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c r="AF180" s="389"/>
      <c r="AG180" s="389"/>
      <c r="AH180" s="389"/>
      <c r="AI180" s="389"/>
      <c r="AJ180" s="389"/>
      <c r="AK180" s="389"/>
      <c r="AL180" s="389"/>
      <c r="AM180" s="389"/>
      <c r="AN180" s="389"/>
      <c r="AO180" s="389"/>
      <c r="AP180" s="389"/>
      <c r="AQ180" s="389"/>
      <c r="AR180" s="389"/>
      <c r="AS180" s="389"/>
      <c r="AT180" s="389"/>
      <c r="AU180" s="389"/>
      <c r="AV180" s="389"/>
      <c r="AW180" s="389"/>
      <c r="AX180" s="389"/>
      <c r="AY180" s="389"/>
      <c r="AZ180" s="389"/>
      <c r="BA180" s="389"/>
      <c r="BB180" s="389"/>
      <c r="BC180" s="389"/>
      <c r="BD180" s="389"/>
      <c r="BE180" s="389"/>
      <c r="BF180" s="389"/>
      <c r="BG180" s="389"/>
      <c r="BH180" s="389"/>
      <c r="DN180" s="389"/>
      <c r="DO180" s="389"/>
    </row>
    <row r="181" spans="1:119" x14ac:dyDescent="0.3">
      <c r="D181" s="389" t="e">
        <f>'Unit Data from Audit Worksheet'!$E$104</f>
        <v>#N/A</v>
      </c>
      <c r="E181" s="389" t="e">
        <f>'Unit Data from Audit Worksheet'!$E$104</f>
        <v>#N/A</v>
      </c>
      <c r="F181" s="389" t="e">
        <f>'Unit Data from Audit Worksheet'!$E$104</f>
        <v>#N/A</v>
      </c>
      <c r="G181" s="389" t="e">
        <f>'Unit Data from Audit Worksheet'!$E$104</f>
        <v>#N/A</v>
      </c>
      <c r="H181" s="389" t="e">
        <f>'Unit Data from Audit Worksheet'!$E$104</f>
        <v>#N/A</v>
      </c>
      <c r="I181" s="389" t="e">
        <f>'Unit Data from Audit Worksheet'!$E$104</f>
        <v>#N/A</v>
      </c>
      <c r="J181" s="389" t="e">
        <f>'Unit Data from Audit Worksheet'!$E$104</f>
        <v>#N/A</v>
      </c>
      <c r="K181" s="389" t="e">
        <f>'Unit Data from Audit Worksheet'!$E$104</f>
        <v>#N/A</v>
      </c>
      <c r="L181" s="389" t="e">
        <f>'Unit Data from Audit Worksheet'!$E$104</f>
        <v>#N/A</v>
      </c>
      <c r="M181" s="389" t="e">
        <f>'Unit Data from Audit Worksheet'!$E$104</f>
        <v>#N/A</v>
      </c>
      <c r="N181" s="389" t="e">
        <f>'Unit Data from Audit Worksheet'!$E$104</f>
        <v>#N/A</v>
      </c>
      <c r="O181" s="389" t="e">
        <f>'Unit Data from Audit Worksheet'!$E$104</f>
        <v>#N/A</v>
      </c>
      <c r="P181" s="389" t="e">
        <f>'Unit Data from Audit Worksheet'!$E$104</f>
        <v>#N/A</v>
      </c>
      <c r="Q181" s="389" t="e">
        <f>'Unit Data from Audit Worksheet'!$E$104</f>
        <v>#N/A</v>
      </c>
      <c r="R181" s="389" t="e">
        <f>'Unit Data from Audit Worksheet'!$E$104</f>
        <v>#N/A</v>
      </c>
      <c r="S181" s="389" t="e">
        <f>'Unit Data from Audit Worksheet'!$E$104</f>
        <v>#N/A</v>
      </c>
      <c r="T181" s="389" t="e">
        <f>'Unit Data from Audit Worksheet'!$E$104</f>
        <v>#N/A</v>
      </c>
      <c r="U181" s="389" t="e">
        <f>'Unit Data from Audit Worksheet'!$E$104</f>
        <v>#N/A</v>
      </c>
      <c r="V181" s="389" t="e">
        <f>'Unit Data from Audit Worksheet'!$E$104</f>
        <v>#N/A</v>
      </c>
      <c r="W181" s="389" t="e">
        <f>'Unit Data from Audit Worksheet'!$E$104</f>
        <v>#N/A</v>
      </c>
      <c r="X181" s="389" t="e">
        <f>'Unit Data from Audit Worksheet'!$E$104</f>
        <v>#N/A</v>
      </c>
      <c r="Y181" s="389" t="e">
        <f>'Unit Data from Audit Worksheet'!$E$104</f>
        <v>#N/A</v>
      </c>
      <c r="Z181" s="389" t="e">
        <f>'Unit Data from Audit Worksheet'!$E$104</f>
        <v>#N/A</v>
      </c>
      <c r="AA181" s="389" t="e">
        <f>'Unit Data from Audit Worksheet'!$E$104</f>
        <v>#N/A</v>
      </c>
      <c r="AB181" s="389" t="e">
        <f>'Unit Data from Audit Worksheet'!$E$104</f>
        <v>#N/A</v>
      </c>
      <c r="AC181" s="389" t="e">
        <f>'Unit Data from Audit Worksheet'!$E$104</f>
        <v>#N/A</v>
      </c>
      <c r="AD181" s="389" t="e">
        <f>'Unit Data from Audit Worksheet'!$E$104</f>
        <v>#N/A</v>
      </c>
      <c r="AE181" s="389" t="e">
        <f>'Unit Data from Audit Worksheet'!$E$104</f>
        <v>#N/A</v>
      </c>
      <c r="AF181" s="389" t="e">
        <f>'Unit Data from Audit Worksheet'!$E$104</f>
        <v>#N/A</v>
      </c>
      <c r="AG181" s="389" t="e">
        <f>'Unit Data from Audit Worksheet'!$E$104</f>
        <v>#N/A</v>
      </c>
      <c r="AH181" s="389" t="e">
        <f>'Unit Data from Audit Worksheet'!$E$104</f>
        <v>#N/A</v>
      </c>
      <c r="AI181" s="389" t="e">
        <f>'Unit Data from Audit Worksheet'!$E$104</f>
        <v>#N/A</v>
      </c>
      <c r="AJ181" s="389" t="e">
        <f>'Unit Data from Audit Worksheet'!$E$104</f>
        <v>#N/A</v>
      </c>
      <c r="AK181" s="389" t="e">
        <f>'Unit Data from Audit Worksheet'!$E$104</f>
        <v>#N/A</v>
      </c>
      <c r="AL181" s="389" t="e">
        <f>'Unit Data from Audit Worksheet'!$E$104</f>
        <v>#N/A</v>
      </c>
      <c r="AM181" s="389" t="e">
        <f>'Unit Data from Audit Worksheet'!$E$104</f>
        <v>#N/A</v>
      </c>
      <c r="AN181" s="389" t="e">
        <f>'Unit Data from Audit Worksheet'!$E$104</f>
        <v>#N/A</v>
      </c>
      <c r="AO181" s="389" t="e">
        <f>'Unit Data from Audit Worksheet'!$E$104</f>
        <v>#N/A</v>
      </c>
      <c r="AP181" s="389" t="e">
        <f>'Unit Data from Audit Worksheet'!$E$104</f>
        <v>#N/A</v>
      </c>
      <c r="AQ181" s="389" t="e">
        <f>'Unit Data from Audit Worksheet'!$E$104</f>
        <v>#N/A</v>
      </c>
      <c r="AR181" s="389" t="e">
        <f>'Unit Data from Audit Worksheet'!$E$104</f>
        <v>#N/A</v>
      </c>
      <c r="AS181" s="389" t="e">
        <f>'Unit Data from Audit Worksheet'!$E$104</f>
        <v>#N/A</v>
      </c>
      <c r="AT181" s="389" t="e">
        <f>'Unit Data from Audit Worksheet'!$E$104</f>
        <v>#N/A</v>
      </c>
      <c r="AU181" s="389" t="e">
        <f>'Unit Data from Audit Worksheet'!$E$104</f>
        <v>#N/A</v>
      </c>
      <c r="AV181" s="389" t="e">
        <f>'Unit Data from Audit Worksheet'!$E$104</f>
        <v>#N/A</v>
      </c>
      <c r="AW181" s="389" t="e">
        <f>'Unit Data from Audit Worksheet'!$E$104</f>
        <v>#N/A</v>
      </c>
      <c r="AX181" s="389" t="e">
        <f>'Unit Data from Audit Worksheet'!$E$104</f>
        <v>#N/A</v>
      </c>
      <c r="AY181" s="389" t="e">
        <f>'Unit Data from Audit Worksheet'!$E$104</f>
        <v>#N/A</v>
      </c>
      <c r="AZ181" s="389" t="e">
        <f>'Unit Data from Audit Worksheet'!$E$104</f>
        <v>#N/A</v>
      </c>
      <c r="BA181" s="389" t="e">
        <f>'Unit Data from Audit Worksheet'!$E$104</f>
        <v>#N/A</v>
      </c>
      <c r="BB181" s="389" t="e">
        <f>'Unit Data from Audit Worksheet'!$E$104</f>
        <v>#N/A</v>
      </c>
      <c r="BC181" s="389" t="e">
        <f>'Unit Data from Audit Worksheet'!$E$104</f>
        <v>#N/A</v>
      </c>
      <c r="BD181" s="389" t="e">
        <f>'Unit Data from Audit Worksheet'!$E$104</f>
        <v>#N/A</v>
      </c>
      <c r="BE181" s="389" t="e">
        <f>'Unit Data from Audit Worksheet'!$E$104</f>
        <v>#N/A</v>
      </c>
      <c r="BF181" s="389" t="e">
        <f>'Unit Data from Audit Worksheet'!$E$104</f>
        <v>#N/A</v>
      </c>
      <c r="BG181" s="389" t="e">
        <f>'Unit Data from Audit Worksheet'!$E$104</f>
        <v>#N/A</v>
      </c>
      <c r="BH181" s="389" t="e">
        <f>'Unit Data from Audit Worksheet'!$E$104</f>
        <v>#N/A</v>
      </c>
      <c r="DN181" s="389"/>
      <c r="DO181" s="389" t="e">
        <v>#REF!</v>
      </c>
    </row>
    <row r="182" spans="1:119" x14ac:dyDescent="0.3">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c r="AG182" s="389"/>
      <c r="AH182" s="389"/>
      <c r="AI182" s="389"/>
      <c r="AJ182" s="389"/>
      <c r="AK182" s="389"/>
      <c r="AL182" s="389"/>
      <c r="AM182" s="389"/>
      <c r="AN182" s="389"/>
      <c r="AO182" s="389"/>
      <c r="AP182" s="389"/>
      <c r="AQ182" s="389"/>
      <c r="AR182" s="389"/>
      <c r="AS182" s="389"/>
      <c r="AT182" s="389"/>
      <c r="AU182" s="389"/>
      <c r="AV182" s="389"/>
      <c r="AW182" s="389"/>
      <c r="AX182" s="389"/>
      <c r="AY182" s="389"/>
      <c r="AZ182" s="389"/>
      <c r="BA182" s="389"/>
      <c r="BB182" s="389"/>
      <c r="BC182" s="389"/>
      <c r="BD182" s="389"/>
      <c r="BE182" s="389"/>
      <c r="BF182" s="389"/>
      <c r="BG182" s="389"/>
      <c r="BH182" s="389"/>
      <c r="DN182" s="389"/>
      <c r="DO182" s="389"/>
    </row>
    <row r="183" spans="1:119" x14ac:dyDescent="0.3">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c r="AF183" s="389"/>
      <c r="AG183" s="389"/>
      <c r="AH183" s="389"/>
      <c r="AI183" s="389"/>
      <c r="AJ183" s="389"/>
      <c r="AK183" s="389"/>
      <c r="AL183" s="389"/>
      <c r="AM183" s="389"/>
      <c r="AN183" s="389"/>
      <c r="AO183" s="389"/>
      <c r="AP183" s="389"/>
      <c r="AQ183" s="389"/>
      <c r="AR183" s="389"/>
      <c r="AS183" s="389"/>
      <c r="AT183" s="389"/>
      <c r="AU183" s="389"/>
      <c r="AV183" s="389"/>
      <c r="AW183" s="389"/>
      <c r="AX183" s="389"/>
      <c r="AY183" s="389"/>
      <c r="AZ183" s="389"/>
      <c r="BA183" s="389"/>
      <c r="BB183" s="389"/>
      <c r="BC183" s="389"/>
      <c r="BD183" s="389"/>
      <c r="BE183" s="389"/>
      <c r="BF183" s="389"/>
      <c r="BG183" s="389"/>
      <c r="BH183" s="389"/>
      <c r="DN183" s="389"/>
      <c r="DO183" s="389"/>
    </row>
    <row r="184" spans="1:119" ht="20.399999999999999" customHeight="1" x14ac:dyDescent="0.3">
      <c r="D184" s="389" t="e">
        <f>D179-D181</f>
        <v>#N/A</v>
      </c>
      <c r="E184" s="389" t="e">
        <f t="shared" ref="E184:BH184" si="22">E179-E181</f>
        <v>#N/A</v>
      </c>
      <c r="F184" s="389" t="e">
        <f t="shared" si="22"/>
        <v>#N/A</v>
      </c>
      <c r="G184" s="389" t="e">
        <f t="shared" si="22"/>
        <v>#N/A</v>
      </c>
      <c r="H184" s="389" t="e">
        <f t="shared" si="22"/>
        <v>#N/A</v>
      </c>
      <c r="I184" s="389" t="e">
        <f t="shared" si="22"/>
        <v>#N/A</v>
      </c>
      <c r="J184" s="389" t="e">
        <f t="shared" si="22"/>
        <v>#N/A</v>
      </c>
      <c r="K184" s="389" t="e">
        <f t="shared" si="22"/>
        <v>#N/A</v>
      </c>
      <c r="L184" s="389" t="e">
        <f t="shared" si="22"/>
        <v>#N/A</v>
      </c>
      <c r="M184" s="389" t="e">
        <f t="shared" si="22"/>
        <v>#N/A</v>
      </c>
      <c r="N184" s="389" t="e">
        <f t="shared" si="22"/>
        <v>#N/A</v>
      </c>
      <c r="O184" s="389" t="e">
        <f t="shared" si="22"/>
        <v>#N/A</v>
      </c>
      <c r="P184" s="389" t="e">
        <f t="shared" si="22"/>
        <v>#N/A</v>
      </c>
      <c r="Q184" s="389" t="e">
        <f t="shared" si="22"/>
        <v>#N/A</v>
      </c>
      <c r="R184" s="389" t="e">
        <f t="shared" si="22"/>
        <v>#N/A</v>
      </c>
      <c r="S184" s="389" t="e">
        <f t="shared" si="22"/>
        <v>#N/A</v>
      </c>
      <c r="T184" s="389" t="e">
        <f t="shared" si="22"/>
        <v>#N/A</v>
      </c>
      <c r="U184" s="389" t="e">
        <f t="shared" si="22"/>
        <v>#N/A</v>
      </c>
      <c r="V184" s="389" t="e">
        <f t="shared" si="22"/>
        <v>#N/A</v>
      </c>
      <c r="W184" s="389" t="e">
        <f t="shared" si="22"/>
        <v>#N/A</v>
      </c>
      <c r="X184" s="389" t="e">
        <f t="shared" si="22"/>
        <v>#N/A</v>
      </c>
      <c r="Y184" s="389" t="e">
        <f t="shared" si="22"/>
        <v>#N/A</v>
      </c>
      <c r="Z184" s="389" t="e">
        <f t="shared" si="22"/>
        <v>#N/A</v>
      </c>
      <c r="AA184" s="389" t="e">
        <f t="shared" si="22"/>
        <v>#N/A</v>
      </c>
      <c r="AB184" s="389" t="e">
        <f t="shared" si="22"/>
        <v>#N/A</v>
      </c>
      <c r="AC184" s="389" t="e">
        <f t="shared" si="22"/>
        <v>#N/A</v>
      </c>
      <c r="AD184" s="389" t="e">
        <f t="shared" si="22"/>
        <v>#N/A</v>
      </c>
      <c r="AE184" s="389" t="e">
        <f t="shared" si="22"/>
        <v>#N/A</v>
      </c>
      <c r="AF184" s="389" t="e">
        <f t="shared" si="22"/>
        <v>#N/A</v>
      </c>
      <c r="AG184" s="389" t="e">
        <f t="shared" si="22"/>
        <v>#N/A</v>
      </c>
      <c r="AH184" s="389" t="e">
        <f t="shared" si="22"/>
        <v>#N/A</v>
      </c>
      <c r="AI184" s="389" t="e">
        <f t="shared" si="22"/>
        <v>#N/A</v>
      </c>
      <c r="AJ184" s="389" t="e">
        <f t="shared" si="22"/>
        <v>#N/A</v>
      </c>
      <c r="AK184" s="389" t="e">
        <f t="shared" si="22"/>
        <v>#N/A</v>
      </c>
      <c r="AL184" s="389" t="e">
        <f t="shared" si="22"/>
        <v>#N/A</v>
      </c>
      <c r="AM184" s="389" t="e">
        <f t="shared" si="22"/>
        <v>#N/A</v>
      </c>
      <c r="AN184" s="389" t="e">
        <f t="shared" si="22"/>
        <v>#N/A</v>
      </c>
      <c r="AO184" s="389" t="e">
        <f t="shared" si="22"/>
        <v>#N/A</v>
      </c>
      <c r="AP184" s="389" t="e">
        <f t="shared" si="22"/>
        <v>#N/A</v>
      </c>
      <c r="AQ184" s="389" t="e">
        <f t="shared" si="22"/>
        <v>#N/A</v>
      </c>
      <c r="AR184" s="389" t="e">
        <f t="shared" si="22"/>
        <v>#N/A</v>
      </c>
      <c r="AS184" s="389" t="e">
        <f t="shared" si="22"/>
        <v>#N/A</v>
      </c>
      <c r="AT184" s="389" t="e">
        <f t="shared" si="22"/>
        <v>#N/A</v>
      </c>
      <c r="AU184" s="389" t="e">
        <f t="shared" si="22"/>
        <v>#N/A</v>
      </c>
      <c r="AV184" s="389" t="e">
        <f t="shared" si="22"/>
        <v>#N/A</v>
      </c>
      <c r="AW184" s="389" t="e">
        <f t="shared" si="22"/>
        <v>#N/A</v>
      </c>
      <c r="AX184" s="389" t="e">
        <f t="shared" si="22"/>
        <v>#N/A</v>
      </c>
      <c r="AY184" s="389" t="e">
        <f t="shared" si="22"/>
        <v>#N/A</v>
      </c>
      <c r="AZ184" s="389" t="e">
        <f t="shared" si="22"/>
        <v>#N/A</v>
      </c>
      <c r="BA184" s="389" t="e">
        <f t="shared" si="22"/>
        <v>#N/A</v>
      </c>
      <c r="BB184" s="389" t="e">
        <f t="shared" si="22"/>
        <v>#N/A</v>
      </c>
      <c r="BC184" s="389" t="e">
        <f t="shared" si="22"/>
        <v>#N/A</v>
      </c>
      <c r="BD184" s="389" t="e">
        <f t="shared" si="22"/>
        <v>#N/A</v>
      </c>
      <c r="BE184" s="389" t="e">
        <f t="shared" si="22"/>
        <v>#N/A</v>
      </c>
      <c r="BF184" s="389" t="e">
        <f t="shared" si="22"/>
        <v>#N/A</v>
      </c>
      <c r="BG184" s="389" t="e">
        <f t="shared" si="22"/>
        <v>#N/A</v>
      </c>
      <c r="BH184" s="389" t="e">
        <f t="shared" si="22"/>
        <v>#N/A</v>
      </c>
      <c r="DN184" s="389"/>
      <c r="DO184" s="389" t="e">
        <f>IF(#REF!=FALSE,"N/A",DO179-DO181)</f>
        <v>#REF!</v>
      </c>
    </row>
    <row r="197" spans="3:60" x14ac:dyDescent="0.3">
      <c r="D197" s="117" t="s">
        <v>1148</v>
      </c>
      <c r="E197" s="117" t="s">
        <v>1149</v>
      </c>
      <c r="F197" s="117" t="s">
        <v>1150</v>
      </c>
      <c r="G197" s="117" t="s">
        <v>1151</v>
      </c>
      <c r="H197" s="117" t="s">
        <v>1152</v>
      </c>
      <c r="I197" s="117" t="s">
        <v>1153</v>
      </c>
      <c r="J197" s="117" t="s">
        <v>1154</v>
      </c>
      <c r="K197" s="117" t="s">
        <v>1155</v>
      </c>
      <c r="L197" s="117" t="s">
        <v>1156</v>
      </c>
      <c r="M197" s="117" t="s">
        <v>1157</v>
      </c>
      <c r="N197" s="117" t="s">
        <v>1158</v>
      </c>
      <c r="O197" s="117" t="s">
        <v>1159</v>
      </c>
      <c r="P197" s="117" t="s">
        <v>1160</v>
      </c>
      <c r="Q197" s="117" t="s">
        <v>1161</v>
      </c>
      <c r="R197" s="117" t="s">
        <v>1162</v>
      </c>
      <c r="S197" s="117" t="s">
        <v>1163</v>
      </c>
      <c r="T197" s="117" t="s">
        <v>1164</v>
      </c>
      <c r="U197" s="117" t="s">
        <v>1165</v>
      </c>
      <c r="V197" s="117" t="s">
        <v>1166</v>
      </c>
      <c r="W197" s="117" t="s">
        <v>1167</v>
      </c>
      <c r="X197" s="117" t="s">
        <v>1168</v>
      </c>
      <c r="Y197" s="117" t="s">
        <v>1169</v>
      </c>
      <c r="Z197" s="117" t="s">
        <v>1170</v>
      </c>
      <c r="AA197" s="117" t="s">
        <v>1171</v>
      </c>
      <c r="AB197" s="117" t="s">
        <v>1172</v>
      </c>
      <c r="AC197" s="117" t="s">
        <v>1173</v>
      </c>
      <c r="AD197" s="117" t="s">
        <v>1174</v>
      </c>
      <c r="AE197" s="117" t="s">
        <v>1175</v>
      </c>
      <c r="AF197" s="117" t="s">
        <v>1176</v>
      </c>
      <c r="AG197" s="117" t="s">
        <v>1177</v>
      </c>
      <c r="AH197" s="117" t="s">
        <v>1178</v>
      </c>
      <c r="AI197" s="117" t="s">
        <v>1179</v>
      </c>
      <c r="AJ197" s="117" t="s">
        <v>1180</v>
      </c>
      <c r="AK197" s="117" t="s">
        <v>1181</v>
      </c>
      <c r="AL197" s="117" t="s">
        <v>1182</v>
      </c>
      <c r="AM197" s="117" t="s">
        <v>1183</v>
      </c>
      <c r="AN197" s="117" t="s">
        <v>1184</v>
      </c>
      <c r="AO197" s="117" t="s">
        <v>1185</v>
      </c>
      <c r="AP197" s="117" t="s">
        <v>1186</v>
      </c>
      <c r="AQ197" s="117" t="s">
        <v>1187</v>
      </c>
      <c r="AR197" s="117" t="s">
        <v>1188</v>
      </c>
      <c r="AS197" s="117" t="s">
        <v>1189</v>
      </c>
      <c r="AT197" s="117" t="s">
        <v>1190</v>
      </c>
      <c r="AU197" s="117" t="s">
        <v>1191</v>
      </c>
      <c r="AV197" s="117" t="s">
        <v>1192</v>
      </c>
      <c r="AW197" s="117" t="s">
        <v>1193</v>
      </c>
      <c r="AX197" s="117" t="s">
        <v>1194</v>
      </c>
      <c r="AY197" s="117" t="s">
        <v>1195</v>
      </c>
      <c r="AZ197" s="117" t="s">
        <v>1196</v>
      </c>
      <c r="BA197" s="117" t="s">
        <v>1197</v>
      </c>
      <c r="BB197" s="117" t="s">
        <v>1198</v>
      </c>
      <c r="BC197" s="117" t="s">
        <v>1199</v>
      </c>
      <c r="BD197" s="117" t="s">
        <v>1200</v>
      </c>
      <c r="BE197" s="117" t="s">
        <v>1201</v>
      </c>
      <c r="BF197" s="117" t="s">
        <v>1202</v>
      </c>
      <c r="BG197" s="117" t="s">
        <v>1203</v>
      </c>
      <c r="BH197" s="117" t="s">
        <v>1204</v>
      </c>
    </row>
    <row r="198" spans="3:60" x14ac:dyDescent="0.3">
      <c r="C198" s="117" t="s">
        <v>1236</v>
      </c>
      <c r="D198" s="117">
        <v>2188199645</v>
      </c>
      <c r="E198" s="117">
        <v>450011662</v>
      </c>
      <c r="F198" s="117">
        <v>193826086</v>
      </c>
      <c r="G198" s="117">
        <v>343943888</v>
      </c>
      <c r="H198" s="117">
        <v>301813221</v>
      </c>
      <c r="I198" s="117">
        <v>589736746</v>
      </c>
      <c r="J198" s="117">
        <v>692578261</v>
      </c>
      <c r="K198" s="117">
        <v>269993485</v>
      </c>
      <c r="L198" s="117">
        <v>698068821</v>
      </c>
      <c r="M198" s="117">
        <v>183199015</v>
      </c>
      <c r="N198" s="117">
        <v>414979169</v>
      </c>
      <c r="O198" s="117">
        <v>1567311298</v>
      </c>
      <c r="P198" s="117">
        <v>2720741528</v>
      </c>
      <c r="Q198" s="117">
        <v>1966013438</v>
      </c>
      <c r="R198" s="117">
        <v>3676107023</v>
      </c>
      <c r="S198" s="117">
        <v>1080460613</v>
      </c>
      <c r="T198" s="117">
        <v>189929150</v>
      </c>
      <c r="U198" s="117">
        <v>872017223</v>
      </c>
      <c r="V198" s="117">
        <v>329574373</v>
      </c>
      <c r="W198" s="117">
        <v>1453675077</v>
      </c>
      <c r="X198" s="117">
        <v>1753083322</v>
      </c>
      <c r="Y198" s="117">
        <v>20095740882</v>
      </c>
      <c r="Z198" s="117">
        <v>1272086760</v>
      </c>
      <c r="AA198" s="117">
        <v>442903150</v>
      </c>
      <c r="AB198" s="117">
        <v>133906828</v>
      </c>
      <c r="AC198" s="117">
        <v>1321620018</v>
      </c>
      <c r="AD198" s="117">
        <v>309430206</v>
      </c>
      <c r="AE198" s="117">
        <v>624651013</v>
      </c>
      <c r="AF198" s="117">
        <v>1206306420</v>
      </c>
      <c r="AG198" s="117">
        <v>4237519024</v>
      </c>
      <c r="AH198" s="117">
        <v>442452101</v>
      </c>
      <c r="AI198" s="117">
        <v>735921091</v>
      </c>
      <c r="AJ198" s="117">
        <v>1715396673</v>
      </c>
      <c r="AK198" s="117">
        <v>541602255</v>
      </c>
      <c r="AL198" s="117">
        <v>877097060</v>
      </c>
      <c r="AM198" s="117">
        <v>3872990244</v>
      </c>
      <c r="AN198" s="117">
        <v>237306264</v>
      </c>
      <c r="AO198" s="117">
        <v>542705193</v>
      </c>
      <c r="AP198" s="117">
        <v>543461922</v>
      </c>
      <c r="AQ198" s="117">
        <v>147347644</v>
      </c>
      <c r="AR198" s="117">
        <v>897425538</v>
      </c>
      <c r="AS198" s="117">
        <v>2669578422</v>
      </c>
      <c r="AT198" s="117">
        <v>185511298</v>
      </c>
      <c r="AU198" s="117">
        <v>144794676</v>
      </c>
      <c r="AV198" s="117">
        <v>769156671</v>
      </c>
      <c r="AW198" s="117">
        <v>354855409.69999999</v>
      </c>
      <c r="AX198" s="117">
        <v>8373829087</v>
      </c>
      <c r="AY198" s="117">
        <v>320491728</v>
      </c>
      <c r="AZ198" s="117">
        <v>1981445486</v>
      </c>
      <c r="BA198" s="117">
        <v>691440812</v>
      </c>
      <c r="BB198" s="117">
        <v>1171176290</v>
      </c>
      <c r="BC198" s="117">
        <v>272650104</v>
      </c>
      <c r="BD198" s="117">
        <v>389440873</v>
      </c>
      <c r="BE198" s="117">
        <v>815246736</v>
      </c>
      <c r="BF198" s="117">
        <v>150758648</v>
      </c>
      <c r="BG198" s="117">
        <v>1809926585.5999999</v>
      </c>
      <c r="BH198" s="117">
        <v>427219324</v>
      </c>
    </row>
    <row r="199" spans="3:60" x14ac:dyDescent="0.3">
      <c r="C199" s="117" t="s">
        <v>1237</v>
      </c>
      <c r="D199" s="117">
        <v>2188199645</v>
      </c>
      <c r="E199" s="117">
        <v>450011662</v>
      </c>
      <c r="F199" s="117">
        <v>193826086</v>
      </c>
      <c r="G199" s="117">
        <v>343943888</v>
      </c>
      <c r="H199" s="117">
        <v>301813221</v>
      </c>
      <c r="I199" s="117">
        <v>589736746</v>
      </c>
      <c r="J199" s="117">
        <v>692578261</v>
      </c>
      <c r="K199" s="117">
        <v>269993485</v>
      </c>
      <c r="L199" s="117">
        <v>698068821</v>
      </c>
      <c r="M199" s="117">
        <v>183199015</v>
      </c>
      <c r="N199" s="117">
        <v>414979169</v>
      </c>
      <c r="O199" s="117">
        <v>1567311298</v>
      </c>
      <c r="P199" s="117">
        <v>2720741528</v>
      </c>
      <c r="Q199" s="117">
        <v>1966013438</v>
      </c>
      <c r="R199" s="117">
        <v>3676107023</v>
      </c>
      <c r="S199" s="117">
        <v>1080460613</v>
      </c>
      <c r="T199" s="117">
        <v>189929150</v>
      </c>
      <c r="U199" s="117">
        <v>872017223</v>
      </c>
      <c r="V199" s="117">
        <v>329574373</v>
      </c>
      <c r="W199" s="117">
        <v>1453675077</v>
      </c>
      <c r="X199" s="117">
        <v>1753083322</v>
      </c>
      <c r="Y199" s="117">
        <v>20095740882</v>
      </c>
      <c r="Z199" s="117">
        <v>1272086760</v>
      </c>
      <c r="AA199" s="117">
        <v>442903150</v>
      </c>
      <c r="AB199" s="117">
        <v>133906828</v>
      </c>
      <c r="AC199" s="117">
        <v>1321620018</v>
      </c>
      <c r="AD199" s="117">
        <v>309430206</v>
      </c>
      <c r="AE199" s="117">
        <v>624651013</v>
      </c>
      <c r="AF199" s="117">
        <v>1206306420</v>
      </c>
      <c r="AG199" s="117">
        <v>4237519024</v>
      </c>
      <c r="AH199" s="117">
        <v>442452101</v>
      </c>
      <c r="AI199" s="117">
        <v>735921091</v>
      </c>
      <c r="AJ199" s="117">
        <v>1715396673</v>
      </c>
      <c r="AK199" s="117">
        <v>541602255</v>
      </c>
      <c r="AL199" s="117">
        <v>877097060</v>
      </c>
      <c r="AM199" s="117">
        <v>3872990244</v>
      </c>
      <c r="AN199" s="117">
        <v>237306264</v>
      </c>
      <c r="AO199" s="117">
        <v>542705193</v>
      </c>
      <c r="AP199" s="117">
        <v>543461922</v>
      </c>
      <c r="AQ199" s="117">
        <v>147347644</v>
      </c>
      <c r="AR199" s="117">
        <v>897425538</v>
      </c>
      <c r="AS199" s="117">
        <v>2669578422</v>
      </c>
      <c r="AT199" s="117">
        <v>185511298</v>
      </c>
      <c r="AU199" s="117">
        <v>144794676</v>
      </c>
      <c r="AV199" s="117">
        <v>769156671</v>
      </c>
      <c r="AW199" s="117">
        <v>354855409.69999999</v>
      </c>
      <c r="AX199" s="117">
        <v>8373829087</v>
      </c>
      <c r="AY199" s="117">
        <v>320491728</v>
      </c>
      <c r="AZ199" s="117">
        <v>1981445486</v>
      </c>
      <c r="BA199" s="117">
        <v>691440812</v>
      </c>
      <c r="BB199" s="117">
        <v>1171176290</v>
      </c>
      <c r="BC199" s="117">
        <v>272650104</v>
      </c>
      <c r="BD199" s="117">
        <v>389440873</v>
      </c>
      <c r="BE199" s="117">
        <v>815246736</v>
      </c>
      <c r="BF199" s="117">
        <v>150758648</v>
      </c>
      <c r="BG199" s="117">
        <v>1809926585.5999999</v>
      </c>
      <c r="BH199" s="117">
        <v>427219324</v>
      </c>
    </row>
    <row r="363" ht="20.399999999999999" customHeight="1" x14ac:dyDescent="0.3"/>
  </sheetData>
  <sheetProtection algorithmName="SHA-512" hashValue="1+KOlv115+QcEEGCXfLPPccaJCCZooSuTlmOVE5Nd3z2WHo5dd6WaagSszyUB8UhHvJ6gkj0YBH6Rrk+aHfbAQ==" saltValue="3OLrSqk9kYFF58MovZsCY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AEAE-10C5-4BC6-82EF-F4D0620ABFBD}">
  <dimension ref="A1:BH77"/>
  <sheetViews>
    <sheetView workbookViewId="0">
      <selection activeCell="C1" sqref="C1"/>
    </sheetView>
  </sheetViews>
  <sheetFormatPr defaultRowHeight="14.4" x14ac:dyDescent="0.3"/>
  <cols>
    <col min="4" max="60" width="20.77734375" customWidth="1"/>
  </cols>
  <sheetData>
    <row r="1" spans="1:60" x14ac:dyDescent="0.3">
      <c r="D1" t="s">
        <v>578</v>
      </c>
      <c r="E1" t="s">
        <v>579</v>
      </c>
      <c r="F1" t="s">
        <v>580</v>
      </c>
      <c r="G1" t="s">
        <v>581</v>
      </c>
      <c r="H1" t="s">
        <v>582</v>
      </c>
      <c r="I1" t="s">
        <v>583</v>
      </c>
      <c r="J1" t="s">
        <v>584</v>
      </c>
      <c r="K1" t="s">
        <v>585</v>
      </c>
      <c r="L1" t="s">
        <v>586</v>
      </c>
      <c r="M1" t="s">
        <v>587</v>
      </c>
      <c r="N1" t="s">
        <v>588</v>
      </c>
      <c r="O1" t="s">
        <v>589</v>
      </c>
      <c r="P1" t="s">
        <v>590</v>
      </c>
      <c r="Q1" t="s">
        <v>591</v>
      </c>
      <c r="R1" t="s">
        <v>592</v>
      </c>
      <c r="S1" t="s">
        <v>593</v>
      </c>
      <c r="T1" t="s">
        <v>594</v>
      </c>
      <c r="U1" t="s">
        <v>595</v>
      </c>
      <c r="V1" t="s">
        <v>596</v>
      </c>
      <c r="W1" t="s">
        <v>597</v>
      </c>
      <c r="X1" t="s">
        <v>598</v>
      </c>
      <c r="Y1" t="s">
        <v>599</v>
      </c>
      <c r="Z1" t="s">
        <v>600</v>
      </c>
      <c r="AA1" t="s">
        <v>601</v>
      </c>
      <c r="AB1" t="s">
        <v>602</v>
      </c>
      <c r="AC1" t="s">
        <v>603</v>
      </c>
      <c r="AD1" t="s">
        <v>604</v>
      </c>
      <c r="AE1" t="s">
        <v>605</v>
      </c>
      <c r="AF1" t="s">
        <v>606</v>
      </c>
      <c r="AG1" t="s">
        <v>607</v>
      </c>
      <c r="AH1" t="s">
        <v>608</v>
      </c>
      <c r="AI1" t="s">
        <v>609</v>
      </c>
      <c r="AJ1" t="s">
        <v>610</v>
      </c>
      <c r="AK1" t="s">
        <v>611</v>
      </c>
      <c r="AL1" t="s">
        <v>612</v>
      </c>
      <c r="AM1" t="s">
        <v>613</v>
      </c>
      <c r="AN1" t="s">
        <v>614</v>
      </c>
      <c r="AO1" t="s">
        <v>615</v>
      </c>
      <c r="AP1" t="s">
        <v>616</v>
      </c>
      <c r="AQ1" t="s">
        <v>617</v>
      </c>
      <c r="AR1" t="s">
        <v>618</v>
      </c>
      <c r="AS1" t="s">
        <v>619</v>
      </c>
      <c r="AT1" t="s">
        <v>620</v>
      </c>
      <c r="AU1" t="s">
        <v>621</v>
      </c>
      <c r="AV1" t="s">
        <v>622</v>
      </c>
      <c r="AW1" t="s">
        <v>623</v>
      </c>
      <c r="AX1" t="s">
        <v>624</v>
      </c>
      <c r="AY1" t="s">
        <v>625</v>
      </c>
      <c r="AZ1" t="s">
        <v>626</v>
      </c>
      <c r="BA1" t="s">
        <v>627</v>
      </c>
      <c r="BB1" t="s">
        <v>628</v>
      </c>
      <c r="BC1" t="s">
        <v>629</v>
      </c>
      <c r="BD1" t="s">
        <v>630</v>
      </c>
      <c r="BE1" t="s">
        <v>631</v>
      </c>
      <c r="BF1" t="s">
        <v>632</v>
      </c>
      <c r="BG1" t="s">
        <v>633</v>
      </c>
      <c r="BH1" t="s">
        <v>634</v>
      </c>
    </row>
    <row r="2" spans="1:60" x14ac:dyDescent="0.3">
      <c r="D2">
        <v>52821</v>
      </c>
      <c r="E2">
        <v>52823</v>
      </c>
      <c r="F2">
        <v>52824</v>
      </c>
      <c r="G2">
        <v>52825</v>
      </c>
      <c r="H2">
        <v>52826</v>
      </c>
      <c r="I2">
        <v>52827</v>
      </c>
      <c r="J2">
        <v>52828</v>
      </c>
      <c r="K2">
        <v>52829</v>
      </c>
      <c r="L2">
        <v>52830</v>
      </c>
      <c r="M2">
        <v>52831</v>
      </c>
      <c r="N2">
        <v>52832</v>
      </c>
      <c r="O2">
        <v>52833</v>
      </c>
      <c r="P2">
        <v>52834</v>
      </c>
      <c r="Q2">
        <v>52835</v>
      </c>
      <c r="R2">
        <v>52994</v>
      </c>
      <c r="S2">
        <v>52836</v>
      </c>
      <c r="T2">
        <v>52837</v>
      </c>
      <c r="U2">
        <v>52838</v>
      </c>
      <c r="V2">
        <v>524017</v>
      </c>
      <c r="W2">
        <v>52839</v>
      </c>
      <c r="X2">
        <v>52840</v>
      </c>
      <c r="Y2">
        <v>52841</v>
      </c>
      <c r="Z2">
        <v>52842</v>
      </c>
      <c r="AA2">
        <v>52843</v>
      </c>
      <c r="AB2">
        <v>52844</v>
      </c>
      <c r="AC2">
        <v>52845</v>
      </c>
      <c r="AD2">
        <v>52846</v>
      </c>
      <c r="AE2">
        <v>52847</v>
      </c>
      <c r="AF2">
        <v>52848</v>
      </c>
      <c r="AG2">
        <v>52849</v>
      </c>
      <c r="AH2">
        <v>52850</v>
      </c>
      <c r="AI2">
        <v>52851</v>
      </c>
      <c r="AJ2">
        <v>52995</v>
      </c>
      <c r="AK2">
        <v>52852</v>
      </c>
      <c r="AL2">
        <v>52853</v>
      </c>
      <c r="AM2">
        <v>52854</v>
      </c>
      <c r="AN2">
        <v>52856</v>
      </c>
      <c r="AO2">
        <v>52857</v>
      </c>
      <c r="AP2">
        <v>52858</v>
      </c>
      <c r="AQ2">
        <v>52859</v>
      </c>
      <c r="AR2">
        <v>52860</v>
      </c>
      <c r="AS2">
        <v>52861</v>
      </c>
      <c r="AT2">
        <v>52862</v>
      </c>
      <c r="AU2">
        <v>52863</v>
      </c>
      <c r="AV2">
        <v>52864</v>
      </c>
      <c r="AW2">
        <v>52865</v>
      </c>
      <c r="AX2">
        <v>52866</v>
      </c>
      <c r="AY2">
        <v>52867</v>
      </c>
      <c r="AZ2">
        <v>52868</v>
      </c>
      <c r="BA2">
        <v>52869</v>
      </c>
      <c r="BB2">
        <v>52870</v>
      </c>
      <c r="BC2">
        <v>52871</v>
      </c>
      <c r="BD2">
        <v>52872</v>
      </c>
      <c r="BE2">
        <v>52873</v>
      </c>
      <c r="BF2">
        <v>52996</v>
      </c>
      <c r="BG2">
        <v>52874</v>
      </c>
      <c r="BH2">
        <v>52875</v>
      </c>
    </row>
    <row r="3" spans="1:60" x14ac:dyDescent="0.3">
      <c r="A3">
        <v>333</v>
      </c>
      <c r="D3" cm="1">
        <f t="array" ref="D3">_xlfn.XLOOKUP(D$1,'PY1 Data(H)'!$A$1:$BP$1,_xlfn.XLOOKUP($A3,'PY1 Data(H)'!$A$1:$A$288,'PY1 Data(H)'!$A$1:$BP$288))</f>
        <v>2085284</v>
      </c>
      <c r="E3" s="117" cm="1">
        <f t="array" ref="E3">_xlfn.XLOOKUP(E$1,'PY1 Data(H)'!$A$1:$BP$1,_xlfn.XLOOKUP($A3,'PY1 Data(H)'!$A$1:$A$288,'PY1 Data(H)'!$A$1:$BP$288))</f>
        <v>13843787</v>
      </c>
      <c r="F3" s="117" cm="1">
        <f t="array" ref="F3">_xlfn.XLOOKUP(F$1,'PY1 Data(H)'!$A$1:$BP$1,_xlfn.XLOOKUP($A3,'PY1 Data(H)'!$A$1:$A$288,'PY1 Data(H)'!$A$1:$BP$288))</f>
        <v>7787421</v>
      </c>
      <c r="G3" s="117" cm="1">
        <f t="array" ref="G3">_xlfn.XLOOKUP(G$1,'PY1 Data(H)'!$A$1:$BP$1,_xlfn.XLOOKUP($A3,'PY1 Data(H)'!$A$1:$A$288,'PY1 Data(H)'!$A$1:$BP$288))</f>
        <v>4259555</v>
      </c>
      <c r="H3" s="117" cm="1">
        <f t="array" ref="H3">_xlfn.XLOOKUP(H$1,'PY1 Data(H)'!$A$1:$BP$1,_xlfn.XLOOKUP($A3,'PY1 Data(H)'!$A$1:$A$288,'PY1 Data(H)'!$A$1:$BP$288))</f>
        <v>8246321</v>
      </c>
      <c r="I3" s="117" cm="1">
        <f t="array" ref="I3">_xlfn.XLOOKUP(I$1,'PY1 Data(H)'!$A$1:$BP$1,_xlfn.XLOOKUP($A3,'PY1 Data(H)'!$A$1:$A$288,'PY1 Data(H)'!$A$1:$BP$288))</f>
        <v>3671662</v>
      </c>
      <c r="J3" s="117" cm="1">
        <f t="array" ref="J3">_xlfn.XLOOKUP(J$1,'PY1 Data(H)'!$A$1:$BP$1,_xlfn.XLOOKUP($A3,'PY1 Data(H)'!$A$1:$A$288,'PY1 Data(H)'!$A$1:$BP$288))</f>
        <v>4973363</v>
      </c>
      <c r="K3" s="117" cm="1">
        <f t="array" ref="K3">_xlfn.XLOOKUP(K$1,'PY1 Data(H)'!$A$1:$BP$1,_xlfn.XLOOKUP($A3,'PY1 Data(H)'!$A$1:$A$288,'PY1 Data(H)'!$A$1:$BP$288))</f>
        <v>8115834</v>
      </c>
      <c r="L3" s="117" cm="1">
        <f t="array" ref="L3">_xlfn.XLOOKUP(L$1,'PY1 Data(H)'!$A$1:$BP$1,_xlfn.XLOOKUP($A3,'PY1 Data(H)'!$A$1:$A$288,'PY1 Data(H)'!$A$1:$BP$288))</f>
        <v>9896581</v>
      </c>
      <c r="M3" s="117" cm="1">
        <f t="array" ref="M3">_xlfn.XLOOKUP(M$1,'PY1 Data(H)'!$A$1:$BP$1,_xlfn.XLOOKUP($A3,'PY1 Data(H)'!$A$1:$A$288,'PY1 Data(H)'!$A$1:$BP$288))</f>
        <v>3738343</v>
      </c>
      <c r="N3" s="117" cm="1">
        <f t="array" ref="N3">_xlfn.XLOOKUP(N$1,'PY1 Data(H)'!$A$1:$BP$1,_xlfn.XLOOKUP($A3,'PY1 Data(H)'!$A$1:$A$288,'PY1 Data(H)'!$A$1:$BP$288))</f>
        <v>6853519</v>
      </c>
      <c r="O3" s="117" cm="1">
        <f t="array" ref="O3">_xlfn.XLOOKUP(O$1,'PY1 Data(H)'!$A$1:$BP$1,_xlfn.XLOOKUP($A3,'PY1 Data(H)'!$A$1:$A$288,'PY1 Data(H)'!$A$1:$BP$288))</f>
        <v>19479858</v>
      </c>
      <c r="P3" s="117" cm="1">
        <f t="array" ref="P3">_xlfn.XLOOKUP(P$1,'PY1 Data(H)'!$A$1:$BP$1,_xlfn.XLOOKUP($A3,'PY1 Data(H)'!$A$1:$A$288,'PY1 Data(H)'!$A$1:$BP$288))</f>
        <v>21020680</v>
      </c>
      <c r="Q3" s="117" cm="1">
        <f t="array" ref="Q3">_xlfn.XLOOKUP(Q$1,'PY1 Data(H)'!$A$1:$BP$1,_xlfn.XLOOKUP($A3,'PY1 Data(H)'!$A$1:$A$288,'PY1 Data(H)'!$A$1:$BP$288))</f>
        <v>2162518</v>
      </c>
      <c r="R3" s="117" cm="1">
        <f t="array" ref="R3">_xlfn.XLOOKUP(R$1,'PY1 Data(H)'!$A$1:$BP$1,_xlfn.XLOOKUP($A3,'PY1 Data(H)'!$A$1:$A$288,'PY1 Data(H)'!$A$1:$BP$288))</f>
        <v>15349539</v>
      </c>
      <c r="S3" s="117" cm="1">
        <f t="array" ref="S3">_xlfn.XLOOKUP(S$1,'PY1 Data(H)'!$A$1:$BP$1,_xlfn.XLOOKUP($A3,'PY1 Data(H)'!$A$1:$A$288,'PY1 Data(H)'!$A$1:$BP$288))</f>
        <v>41827925</v>
      </c>
      <c r="T3" s="117" cm="1">
        <f t="array" ref="T3">_xlfn.XLOOKUP(T$1,'PY1 Data(H)'!$A$1:$BP$1,_xlfn.XLOOKUP($A3,'PY1 Data(H)'!$A$1:$A$288,'PY1 Data(H)'!$A$1:$BP$288))</f>
        <v>4459164</v>
      </c>
      <c r="U3" s="117" cm="1">
        <f t="array" ref="U3">_xlfn.XLOOKUP(U$1,'PY1 Data(H)'!$A$1:$BP$1,_xlfn.XLOOKUP($A3,'PY1 Data(H)'!$A$1:$A$288,'PY1 Data(H)'!$A$1:$BP$288))</f>
        <v>4456504</v>
      </c>
      <c r="V3" s="117" cm="1">
        <f t="array" ref="V3">_xlfn.XLOOKUP(V$1,'PY1 Data(H)'!$A$1:$BP$1,_xlfn.XLOOKUP($A3,'PY1 Data(H)'!$A$1:$A$288,'PY1 Data(H)'!$A$1:$BP$288))</f>
        <v>1154207</v>
      </c>
      <c r="W3" s="117" cm="1">
        <f t="array" ref="W3">_xlfn.XLOOKUP(W$1,'PY1 Data(H)'!$A$1:$BP$1,_xlfn.XLOOKUP($A3,'PY1 Data(H)'!$A$1:$A$288,'PY1 Data(H)'!$A$1:$BP$288))</f>
        <v>91503340</v>
      </c>
      <c r="X3" s="117" cm="1">
        <f t="array" ref="X3">_xlfn.XLOOKUP(X$1,'PY1 Data(H)'!$A$1:$BP$1,_xlfn.XLOOKUP($A3,'PY1 Data(H)'!$A$1:$A$288,'PY1 Data(H)'!$A$1:$BP$288))</f>
        <v>13159554</v>
      </c>
      <c r="Y3" s="117" cm="1">
        <f t="array" ref="Y3">_xlfn.XLOOKUP(Y$1,'PY1 Data(H)'!$A$1:$BP$1,_xlfn.XLOOKUP($A3,'PY1 Data(H)'!$A$1:$A$288,'PY1 Data(H)'!$A$1:$BP$288))</f>
        <v>2252820</v>
      </c>
      <c r="Z3" s="117" cm="1">
        <f t="array" ref="Z3">_xlfn.XLOOKUP(Z$1,'PY1 Data(H)'!$A$1:$BP$1,_xlfn.XLOOKUP($A3,'PY1 Data(H)'!$A$1:$A$288,'PY1 Data(H)'!$A$1:$BP$288))</f>
        <v>15323789</v>
      </c>
      <c r="AA3" s="117" cm="1">
        <f t="array" ref="AA3">_xlfn.XLOOKUP(AA$1,'PY1 Data(H)'!$A$1:$BP$1,_xlfn.XLOOKUP($A3,'PY1 Data(H)'!$A$1:$A$288,'PY1 Data(H)'!$A$1:$BP$288))</f>
        <v>1996064</v>
      </c>
      <c r="AB3" s="117" cm="1">
        <f t="array" ref="AB3">_xlfn.XLOOKUP(AB$1,'PY1 Data(H)'!$A$1:$BP$1,_xlfn.XLOOKUP($A3,'PY1 Data(H)'!$A$1:$A$288,'PY1 Data(H)'!$A$1:$BP$288))</f>
        <v>3692985</v>
      </c>
      <c r="AC3" s="117" cm="1">
        <f t="array" ref="AC3">_xlfn.XLOOKUP(AC$1,'PY1 Data(H)'!$A$1:$BP$1,_xlfn.XLOOKUP($A3,'PY1 Data(H)'!$A$1:$A$288,'PY1 Data(H)'!$A$1:$BP$288))</f>
        <v>20814997</v>
      </c>
      <c r="AD3" s="117" cm="1">
        <f t="array" ref="AD3">_xlfn.XLOOKUP(AD$1,'PY1 Data(H)'!$A$1:$BP$1,_xlfn.XLOOKUP($A3,'PY1 Data(H)'!$A$1:$A$288,'PY1 Data(H)'!$A$1:$BP$288))</f>
        <v>2862666</v>
      </c>
      <c r="AE3" s="117" cm="1">
        <f t="array" ref="AE3">_xlfn.XLOOKUP(AE$1,'PY1 Data(H)'!$A$1:$BP$1,_xlfn.XLOOKUP($A3,'PY1 Data(H)'!$A$1:$A$288,'PY1 Data(H)'!$A$1:$BP$288))</f>
        <v>10681543</v>
      </c>
      <c r="AF3" s="117" cm="1">
        <f t="array" ref="AF3">_xlfn.XLOOKUP(AF$1,'PY1 Data(H)'!$A$1:$BP$1,_xlfn.XLOOKUP($A3,'PY1 Data(H)'!$A$1:$A$288,'PY1 Data(H)'!$A$1:$BP$288))</f>
        <v>11781136</v>
      </c>
      <c r="AG3" s="117" cm="1">
        <f t="array" ref="AG3">_xlfn.XLOOKUP(AG$1,'PY1 Data(H)'!$A$1:$BP$1,_xlfn.XLOOKUP($A3,'PY1 Data(H)'!$A$1:$A$288,'PY1 Data(H)'!$A$1:$BP$288))</f>
        <v>5436538</v>
      </c>
      <c r="AH3" s="117" cm="1">
        <f t="array" ref="AH3">_xlfn.XLOOKUP(AH$1,'PY1 Data(H)'!$A$1:$BP$1,_xlfn.XLOOKUP($A3,'PY1 Data(H)'!$A$1:$A$288,'PY1 Data(H)'!$A$1:$BP$288))</f>
        <v>21575774</v>
      </c>
      <c r="AI3" s="117" cm="1">
        <f t="array" ref="AI3">_xlfn.XLOOKUP(AI$1,'PY1 Data(H)'!$A$1:$BP$1,_xlfn.XLOOKUP($A3,'PY1 Data(H)'!$A$1:$A$288,'PY1 Data(H)'!$A$1:$BP$288))</f>
        <v>23652851</v>
      </c>
      <c r="AJ3" s="117" cm="1">
        <f t="array" ref="AJ3">_xlfn.XLOOKUP(AJ$1,'PY1 Data(H)'!$A$1:$BP$1,_xlfn.XLOOKUP($A3,'PY1 Data(H)'!$A$1:$A$288,'PY1 Data(H)'!$A$1:$BP$288))</f>
        <v>24377431</v>
      </c>
      <c r="AK3" s="117" cm="1">
        <f t="array" ref="AK3">_xlfn.XLOOKUP(AK$1,'PY1 Data(H)'!$A$1:$BP$1,_xlfn.XLOOKUP($A3,'PY1 Data(H)'!$A$1:$A$288,'PY1 Data(H)'!$A$1:$BP$288))</f>
        <v>14688256</v>
      </c>
      <c r="AL3" s="117" cm="1">
        <f t="array" ref="AL3">_xlfn.XLOOKUP(AL$1,'PY1 Data(H)'!$A$1:$BP$1,_xlfn.XLOOKUP($A3,'PY1 Data(H)'!$A$1:$A$288,'PY1 Data(H)'!$A$1:$BP$288))</f>
        <v>12441534</v>
      </c>
      <c r="AM3" s="117" cm="1">
        <f t="array" ref="AM3">_xlfn.XLOOKUP(AM$1,'PY1 Data(H)'!$A$1:$BP$1,_xlfn.XLOOKUP($A3,'PY1 Data(H)'!$A$1:$A$288,'PY1 Data(H)'!$A$1:$BP$288))</f>
        <v>6511700</v>
      </c>
      <c r="AN3" s="117" cm="1">
        <f t="array" ref="AN3">_xlfn.XLOOKUP(AN$1,'PY1 Data(H)'!$A$1:$BP$1,_xlfn.XLOOKUP($A3,'PY1 Data(H)'!$A$1:$A$288,'PY1 Data(H)'!$A$1:$BP$288))</f>
        <v>9513700</v>
      </c>
      <c r="AO3" s="117" cm="1">
        <f t="array" ref="AO3">_xlfn.XLOOKUP(AO$1,'PY1 Data(H)'!$A$1:$BP$1,_xlfn.XLOOKUP($A3,'PY1 Data(H)'!$A$1:$A$288,'PY1 Data(H)'!$A$1:$BP$288))</f>
        <v>6889133</v>
      </c>
      <c r="AP3" s="117" cm="1">
        <f t="array" ref="AP3">_xlfn.XLOOKUP(AP$1,'PY1 Data(H)'!$A$1:$BP$1,_xlfn.XLOOKUP($A3,'PY1 Data(H)'!$A$1:$A$288,'PY1 Data(H)'!$A$1:$BP$288))</f>
        <v>11558639</v>
      </c>
      <c r="AQ3" s="117" cm="1">
        <f t="array" ref="AQ3">_xlfn.XLOOKUP(AQ$1,'PY1 Data(H)'!$A$1:$BP$1,_xlfn.XLOOKUP($A3,'PY1 Data(H)'!$A$1:$A$288,'PY1 Data(H)'!$A$1:$BP$288))</f>
        <v>6021784</v>
      </c>
      <c r="AR3" s="117" cm="1">
        <f t="array" ref="AR3">_xlfn.XLOOKUP(AR$1,'PY1 Data(H)'!$A$1:$BP$1,_xlfn.XLOOKUP($A3,'PY1 Data(H)'!$A$1:$A$288,'PY1 Data(H)'!$A$1:$BP$288))</f>
        <v>2362597</v>
      </c>
      <c r="AS3" s="117" cm="1">
        <f t="array" ref="AS3">_xlfn.XLOOKUP(AS$1,'PY1 Data(H)'!$A$1:$BP$1,_xlfn.XLOOKUP($A3,'PY1 Data(H)'!$A$1:$A$288,'PY1 Data(H)'!$A$1:$BP$288))</f>
        <v>5402533</v>
      </c>
      <c r="AT3" s="117" cm="1">
        <f t="array" ref="AT3">_xlfn.XLOOKUP(AT$1,'PY1 Data(H)'!$A$1:$BP$1,_xlfn.XLOOKUP($A3,'PY1 Data(H)'!$A$1:$A$288,'PY1 Data(H)'!$A$1:$BP$288))</f>
        <v>1059027</v>
      </c>
      <c r="AU3" s="117" cm="1">
        <f t="array" ref="AU3">_xlfn.XLOOKUP(AU$1,'PY1 Data(H)'!$A$1:$BP$1,_xlfn.XLOOKUP($A3,'PY1 Data(H)'!$A$1:$A$288,'PY1 Data(H)'!$A$1:$BP$288))</f>
        <v>33638839</v>
      </c>
      <c r="AV3" s="117" cm="1">
        <f t="array" ref="AV3">_xlfn.XLOOKUP(AV$1,'PY1 Data(H)'!$A$1:$BP$1,_xlfn.XLOOKUP($A3,'PY1 Data(H)'!$A$1:$A$288,'PY1 Data(H)'!$A$1:$BP$288))</f>
        <v>8079526</v>
      </c>
      <c r="AW3" s="117" cm="1">
        <f t="array" ref="AW3">_xlfn.XLOOKUP(AW$1,'PY1 Data(H)'!$A$1:$BP$1,_xlfn.XLOOKUP($A3,'PY1 Data(H)'!$A$1:$A$288,'PY1 Data(H)'!$A$1:$BP$288))</f>
        <v>175699072</v>
      </c>
      <c r="AX3" s="117" cm="1">
        <f t="array" ref="AX3">_xlfn.XLOOKUP(AX$1,'PY1 Data(H)'!$A$1:$BP$1,_xlfn.XLOOKUP($A3,'PY1 Data(H)'!$A$1:$A$288,'PY1 Data(H)'!$A$1:$BP$288))</f>
        <v>2705653</v>
      </c>
      <c r="AY3" s="117" cm="1">
        <f t="array" ref="AY3">_xlfn.XLOOKUP(AY$1,'PY1 Data(H)'!$A$1:$BP$1,_xlfn.XLOOKUP($A3,'PY1 Data(H)'!$A$1:$A$288,'PY1 Data(H)'!$A$1:$BP$288))</f>
        <v>2538652</v>
      </c>
      <c r="AZ3" s="117" cm="1">
        <f t="array" ref="AZ3">_xlfn.XLOOKUP(AZ$1,'PY1 Data(H)'!$A$1:$BP$1,_xlfn.XLOOKUP($A3,'PY1 Data(H)'!$A$1:$A$288,'PY1 Data(H)'!$A$1:$BP$288))</f>
        <v>5661307</v>
      </c>
      <c r="BA3" s="117" cm="1">
        <f t="array" ref="BA3">_xlfn.XLOOKUP(BA$1,'PY1 Data(H)'!$A$1:$BP$1,_xlfn.XLOOKUP($A3,'PY1 Data(H)'!$A$1:$A$288,'PY1 Data(H)'!$A$1:$BP$288))</f>
        <v>15669292</v>
      </c>
      <c r="BB3" s="117" cm="1">
        <f t="array" ref="BB3">_xlfn.XLOOKUP(BB$1,'PY1 Data(H)'!$A$1:$BP$1,_xlfn.XLOOKUP($A3,'PY1 Data(H)'!$A$1:$A$288,'PY1 Data(H)'!$A$1:$BP$288))</f>
        <v>4028608</v>
      </c>
      <c r="BC3" s="117" cm="1">
        <f t="array" ref="BC3">_xlfn.XLOOKUP(BC$1,'PY1 Data(H)'!$A$1:$BP$1,_xlfn.XLOOKUP($A3,'PY1 Data(H)'!$A$1:$A$288,'PY1 Data(H)'!$A$1:$BP$288))</f>
        <v>7654799</v>
      </c>
      <c r="BD3" s="117" cm="1">
        <f t="array" ref="BD3">_xlfn.XLOOKUP(BD$1,'PY1 Data(H)'!$A$1:$BP$1,_xlfn.XLOOKUP($A3,'PY1 Data(H)'!$A$1:$A$288,'PY1 Data(H)'!$A$1:$BP$288))</f>
        <v>21830208</v>
      </c>
      <c r="BE3" s="117" cm="1">
        <f t="array" ref="BE3">_xlfn.XLOOKUP(BE$1,'PY1 Data(H)'!$A$1:$BP$1,_xlfn.XLOOKUP($A3,'PY1 Data(H)'!$A$1:$A$288,'PY1 Data(H)'!$A$1:$BP$288))</f>
        <v>22425704</v>
      </c>
      <c r="BF3" s="117" cm="1">
        <f t="array" ref="BF3">_xlfn.XLOOKUP(BF$1,'PY1 Data(H)'!$A$1:$BP$1,_xlfn.XLOOKUP($A3,'PY1 Data(H)'!$A$1:$A$288,'PY1 Data(H)'!$A$1:$BP$288))</f>
        <v>38351019</v>
      </c>
      <c r="BG3" s="117" cm="1">
        <f t="array" ref="BG3">_xlfn.XLOOKUP(BG$1,'PY1 Data(H)'!$A$1:$BP$1,_xlfn.XLOOKUP($A3,'PY1 Data(H)'!$A$1:$A$288,'PY1 Data(H)'!$A$1:$BP$288))</f>
        <v>5709621</v>
      </c>
      <c r="BH3" s="117" cm="1">
        <f t="array" ref="BH3">_xlfn.XLOOKUP(BH$1,'PY1 Data(H)'!$A$1:$BP$1,_xlfn.XLOOKUP($A3,'PY1 Data(H)'!$A$1:$A$288,'PY1 Data(H)'!$A$1:$BP$288))</f>
        <v>7315296</v>
      </c>
    </row>
    <row r="4" spans="1:60" x14ac:dyDescent="0.3">
      <c r="A4">
        <v>500</v>
      </c>
      <c r="D4" s="117" cm="1">
        <f t="array" ref="D4">_xlfn.XLOOKUP(D$1,'PY1 Data(H)'!$A$1:$BP$1,_xlfn.XLOOKUP($A4,'PY1 Data(H)'!$A$1:$A$288,'PY1 Data(H)'!$A$1:$BP$288))</f>
        <v>0</v>
      </c>
      <c r="E4" s="117" cm="1">
        <f t="array" ref="E4">_xlfn.XLOOKUP(E$1,'PY1 Data(H)'!$A$1:$BP$1,_xlfn.XLOOKUP($A4,'PY1 Data(H)'!$A$1:$A$288,'PY1 Data(H)'!$A$1:$BP$288))</f>
        <v>0</v>
      </c>
      <c r="F4" s="117" cm="1">
        <f t="array" ref="F4">_xlfn.XLOOKUP(F$1,'PY1 Data(H)'!$A$1:$BP$1,_xlfn.XLOOKUP($A4,'PY1 Data(H)'!$A$1:$A$288,'PY1 Data(H)'!$A$1:$BP$288))</f>
        <v>0</v>
      </c>
      <c r="G4" s="117" cm="1">
        <f t="array" ref="G4">_xlfn.XLOOKUP(G$1,'PY1 Data(H)'!$A$1:$BP$1,_xlfn.XLOOKUP($A4,'PY1 Data(H)'!$A$1:$A$288,'PY1 Data(H)'!$A$1:$BP$288))</f>
        <v>0</v>
      </c>
      <c r="H4" s="117" cm="1">
        <f t="array" ref="H4">_xlfn.XLOOKUP(H$1,'PY1 Data(H)'!$A$1:$BP$1,_xlfn.XLOOKUP($A4,'PY1 Data(H)'!$A$1:$A$288,'PY1 Data(H)'!$A$1:$BP$288))</f>
        <v>0</v>
      </c>
      <c r="I4" s="117" cm="1">
        <f t="array" ref="I4">_xlfn.XLOOKUP(I$1,'PY1 Data(H)'!$A$1:$BP$1,_xlfn.XLOOKUP($A4,'PY1 Data(H)'!$A$1:$A$288,'PY1 Data(H)'!$A$1:$BP$288))</f>
        <v>0</v>
      </c>
      <c r="J4" s="117" cm="1">
        <f t="array" ref="J4">_xlfn.XLOOKUP(J$1,'PY1 Data(H)'!$A$1:$BP$1,_xlfn.XLOOKUP($A4,'PY1 Data(H)'!$A$1:$A$288,'PY1 Data(H)'!$A$1:$BP$288))</f>
        <v>0</v>
      </c>
      <c r="K4" s="117" cm="1">
        <f t="array" ref="K4">_xlfn.XLOOKUP(K$1,'PY1 Data(H)'!$A$1:$BP$1,_xlfn.XLOOKUP($A4,'PY1 Data(H)'!$A$1:$A$288,'PY1 Data(H)'!$A$1:$BP$288))</f>
        <v>0</v>
      </c>
      <c r="L4" s="117" cm="1">
        <f t="array" ref="L4">_xlfn.XLOOKUP(L$1,'PY1 Data(H)'!$A$1:$BP$1,_xlfn.XLOOKUP($A4,'PY1 Data(H)'!$A$1:$A$288,'PY1 Data(H)'!$A$1:$BP$288))</f>
        <v>0</v>
      </c>
      <c r="M4" s="117" cm="1">
        <f t="array" ref="M4">_xlfn.XLOOKUP(M$1,'PY1 Data(H)'!$A$1:$BP$1,_xlfn.XLOOKUP($A4,'PY1 Data(H)'!$A$1:$A$288,'PY1 Data(H)'!$A$1:$BP$288))</f>
        <v>0</v>
      </c>
      <c r="N4" s="117" cm="1">
        <f t="array" ref="N4">_xlfn.XLOOKUP(N$1,'PY1 Data(H)'!$A$1:$BP$1,_xlfn.XLOOKUP($A4,'PY1 Data(H)'!$A$1:$A$288,'PY1 Data(H)'!$A$1:$BP$288))</f>
        <v>0</v>
      </c>
      <c r="O4" s="117" cm="1">
        <f t="array" ref="O4">_xlfn.XLOOKUP(O$1,'PY1 Data(H)'!$A$1:$BP$1,_xlfn.XLOOKUP($A4,'PY1 Data(H)'!$A$1:$A$288,'PY1 Data(H)'!$A$1:$BP$288))</f>
        <v>0</v>
      </c>
      <c r="P4" s="117" cm="1">
        <f t="array" ref="P4">_xlfn.XLOOKUP(P$1,'PY1 Data(H)'!$A$1:$BP$1,_xlfn.XLOOKUP($A4,'PY1 Data(H)'!$A$1:$A$288,'PY1 Data(H)'!$A$1:$BP$288))</f>
        <v>647090</v>
      </c>
      <c r="Q4" s="117" cm="1">
        <f t="array" ref="Q4">_xlfn.XLOOKUP(Q$1,'PY1 Data(H)'!$A$1:$BP$1,_xlfn.XLOOKUP($A4,'PY1 Data(H)'!$A$1:$A$288,'PY1 Data(H)'!$A$1:$BP$288))</f>
        <v>0</v>
      </c>
      <c r="R4" s="117" cm="1">
        <f t="array" ref="R4">_xlfn.XLOOKUP(R$1,'PY1 Data(H)'!$A$1:$BP$1,_xlfn.XLOOKUP($A4,'PY1 Data(H)'!$A$1:$A$288,'PY1 Data(H)'!$A$1:$BP$288))</f>
        <v>0</v>
      </c>
      <c r="S4" s="117" cm="1">
        <f t="array" ref="S4">_xlfn.XLOOKUP(S$1,'PY1 Data(H)'!$A$1:$BP$1,_xlfn.XLOOKUP($A4,'PY1 Data(H)'!$A$1:$A$288,'PY1 Data(H)'!$A$1:$BP$288))</f>
        <v>0</v>
      </c>
      <c r="T4" s="117" cm="1">
        <f t="array" ref="T4">_xlfn.XLOOKUP(T$1,'PY1 Data(H)'!$A$1:$BP$1,_xlfn.XLOOKUP($A4,'PY1 Data(H)'!$A$1:$A$288,'PY1 Data(H)'!$A$1:$BP$288))</f>
        <v>2188922</v>
      </c>
      <c r="U4" s="117" cm="1">
        <f t="array" ref="U4">_xlfn.XLOOKUP(U$1,'PY1 Data(H)'!$A$1:$BP$1,_xlfn.XLOOKUP($A4,'PY1 Data(H)'!$A$1:$A$288,'PY1 Data(H)'!$A$1:$BP$288))</f>
        <v>0</v>
      </c>
      <c r="V4" s="117" cm="1">
        <f t="array" ref="V4">_xlfn.XLOOKUP(V$1,'PY1 Data(H)'!$A$1:$BP$1,_xlfn.XLOOKUP($A4,'PY1 Data(H)'!$A$1:$A$288,'PY1 Data(H)'!$A$1:$BP$288))</f>
        <v>0</v>
      </c>
      <c r="W4" s="117" cm="1">
        <f t="array" ref="W4">_xlfn.XLOOKUP(W$1,'PY1 Data(H)'!$A$1:$BP$1,_xlfn.XLOOKUP($A4,'PY1 Data(H)'!$A$1:$A$288,'PY1 Data(H)'!$A$1:$BP$288))</f>
        <v>0</v>
      </c>
      <c r="X4" s="117" cm="1">
        <f t="array" ref="X4">_xlfn.XLOOKUP(X$1,'PY1 Data(H)'!$A$1:$BP$1,_xlfn.XLOOKUP($A4,'PY1 Data(H)'!$A$1:$A$288,'PY1 Data(H)'!$A$1:$BP$288))</f>
        <v>0</v>
      </c>
      <c r="Y4" s="117" cm="1">
        <f t="array" ref="Y4">_xlfn.XLOOKUP(Y$1,'PY1 Data(H)'!$A$1:$BP$1,_xlfn.XLOOKUP($A4,'PY1 Data(H)'!$A$1:$A$288,'PY1 Data(H)'!$A$1:$BP$288))</f>
        <v>0</v>
      </c>
      <c r="Z4" s="117" cm="1">
        <f t="array" ref="Z4">_xlfn.XLOOKUP(Z$1,'PY1 Data(H)'!$A$1:$BP$1,_xlfn.XLOOKUP($A4,'PY1 Data(H)'!$A$1:$A$288,'PY1 Data(H)'!$A$1:$BP$288))</f>
        <v>121688</v>
      </c>
      <c r="AA4" s="117" cm="1">
        <f t="array" ref="AA4">_xlfn.XLOOKUP(AA$1,'PY1 Data(H)'!$A$1:$BP$1,_xlfn.XLOOKUP($A4,'PY1 Data(H)'!$A$1:$A$288,'PY1 Data(H)'!$A$1:$BP$288))</f>
        <v>0</v>
      </c>
      <c r="AB4" s="117" cm="1">
        <f t="array" ref="AB4">_xlfn.XLOOKUP(AB$1,'PY1 Data(H)'!$A$1:$BP$1,_xlfn.XLOOKUP($A4,'PY1 Data(H)'!$A$1:$A$288,'PY1 Data(H)'!$A$1:$BP$288))</f>
        <v>0</v>
      </c>
      <c r="AC4" s="117" cm="1">
        <f t="array" ref="AC4">_xlfn.XLOOKUP(AC$1,'PY1 Data(H)'!$A$1:$BP$1,_xlfn.XLOOKUP($A4,'PY1 Data(H)'!$A$1:$A$288,'PY1 Data(H)'!$A$1:$BP$288))</f>
        <v>0</v>
      </c>
      <c r="AD4" s="117" cm="1">
        <f t="array" ref="AD4">_xlfn.XLOOKUP(AD$1,'PY1 Data(H)'!$A$1:$BP$1,_xlfn.XLOOKUP($A4,'PY1 Data(H)'!$A$1:$A$288,'PY1 Data(H)'!$A$1:$BP$288))</f>
        <v>103595</v>
      </c>
      <c r="AE4" s="117" cm="1">
        <f t="array" ref="AE4">_xlfn.XLOOKUP(AE$1,'PY1 Data(H)'!$A$1:$BP$1,_xlfn.XLOOKUP($A4,'PY1 Data(H)'!$A$1:$A$288,'PY1 Data(H)'!$A$1:$BP$288))</f>
        <v>0</v>
      </c>
      <c r="AF4" s="117" cm="1">
        <f t="array" ref="AF4">_xlfn.XLOOKUP(AF$1,'PY1 Data(H)'!$A$1:$BP$1,_xlfn.XLOOKUP($A4,'PY1 Data(H)'!$A$1:$A$288,'PY1 Data(H)'!$A$1:$BP$288))</f>
        <v>0</v>
      </c>
      <c r="AG4" s="117" cm="1">
        <f t="array" ref="AG4">_xlfn.XLOOKUP(AG$1,'PY1 Data(H)'!$A$1:$BP$1,_xlfn.XLOOKUP($A4,'PY1 Data(H)'!$A$1:$A$288,'PY1 Data(H)'!$A$1:$BP$288))</f>
        <v>0</v>
      </c>
      <c r="AH4" s="117" cm="1">
        <f t="array" ref="AH4">_xlfn.XLOOKUP(AH$1,'PY1 Data(H)'!$A$1:$BP$1,_xlfn.XLOOKUP($A4,'PY1 Data(H)'!$A$1:$A$288,'PY1 Data(H)'!$A$1:$BP$288))</f>
        <v>0</v>
      </c>
      <c r="AI4" s="117" cm="1">
        <f t="array" ref="AI4">_xlfn.XLOOKUP(AI$1,'PY1 Data(H)'!$A$1:$BP$1,_xlfn.XLOOKUP($A4,'PY1 Data(H)'!$A$1:$A$288,'PY1 Data(H)'!$A$1:$BP$288))</f>
        <v>0</v>
      </c>
      <c r="AJ4" s="117" cm="1">
        <f t="array" ref="AJ4">_xlfn.XLOOKUP(AJ$1,'PY1 Data(H)'!$A$1:$BP$1,_xlfn.XLOOKUP($A4,'PY1 Data(H)'!$A$1:$A$288,'PY1 Data(H)'!$A$1:$BP$288))</f>
        <v>0</v>
      </c>
      <c r="AK4" s="117" cm="1">
        <f t="array" ref="AK4">_xlfn.XLOOKUP(AK$1,'PY1 Data(H)'!$A$1:$BP$1,_xlfn.XLOOKUP($A4,'PY1 Data(H)'!$A$1:$A$288,'PY1 Data(H)'!$A$1:$BP$288))</f>
        <v>0</v>
      </c>
      <c r="AL4" s="117" cm="1">
        <f t="array" ref="AL4">_xlfn.XLOOKUP(AL$1,'PY1 Data(H)'!$A$1:$BP$1,_xlfn.XLOOKUP($A4,'PY1 Data(H)'!$A$1:$A$288,'PY1 Data(H)'!$A$1:$BP$288))</f>
        <v>0</v>
      </c>
      <c r="AM4" s="117" cm="1">
        <f t="array" ref="AM4">_xlfn.XLOOKUP(AM$1,'PY1 Data(H)'!$A$1:$BP$1,_xlfn.XLOOKUP($A4,'PY1 Data(H)'!$A$1:$A$288,'PY1 Data(H)'!$A$1:$BP$288))</f>
        <v>0</v>
      </c>
      <c r="AN4" s="117" cm="1">
        <f t="array" ref="AN4">_xlfn.XLOOKUP(AN$1,'PY1 Data(H)'!$A$1:$BP$1,_xlfn.XLOOKUP($A4,'PY1 Data(H)'!$A$1:$A$288,'PY1 Data(H)'!$A$1:$BP$288))</f>
        <v>0</v>
      </c>
      <c r="AO4" s="117" cm="1">
        <f t="array" ref="AO4">_xlfn.XLOOKUP(AO$1,'PY1 Data(H)'!$A$1:$BP$1,_xlfn.XLOOKUP($A4,'PY1 Data(H)'!$A$1:$A$288,'PY1 Data(H)'!$A$1:$BP$288))</f>
        <v>0</v>
      </c>
      <c r="AP4" s="117" cm="1">
        <f t="array" ref="AP4">_xlfn.XLOOKUP(AP$1,'PY1 Data(H)'!$A$1:$BP$1,_xlfn.XLOOKUP($A4,'PY1 Data(H)'!$A$1:$A$288,'PY1 Data(H)'!$A$1:$BP$288))</f>
        <v>0</v>
      </c>
      <c r="AQ4" s="117" cm="1">
        <f t="array" ref="AQ4">_xlfn.XLOOKUP(AQ$1,'PY1 Data(H)'!$A$1:$BP$1,_xlfn.XLOOKUP($A4,'PY1 Data(H)'!$A$1:$A$288,'PY1 Data(H)'!$A$1:$BP$288))</f>
        <v>0</v>
      </c>
      <c r="AR4" s="117" cm="1">
        <f t="array" ref="AR4">_xlfn.XLOOKUP(AR$1,'PY1 Data(H)'!$A$1:$BP$1,_xlfn.XLOOKUP($A4,'PY1 Data(H)'!$A$1:$A$288,'PY1 Data(H)'!$A$1:$BP$288))</f>
        <v>0</v>
      </c>
      <c r="AS4" s="117" cm="1">
        <f t="array" ref="AS4">_xlfn.XLOOKUP(AS$1,'PY1 Data(H)'!$A$1:$BP$1,_xlfn.XLOOKUP($A4,'PY1 Data(H)'!$A$1:$A$288,'PY1 Data(H)'!$A$1:$BP$288))</f>
        <v>0</v>
      </c>
      <c r="AT4" s="117" cm="1">
        <f t="array" ref="AT4">_xlfn.XLOOKUP(AT$1,'PY1 Data(H)'!$A$1:$BP$1,_xlfn.XLOOKUP($A4,'PY1 Data(H)'!$A$1:$A$288,'PY1 Data(H)'!$A$1:$BP$288))</f>
        <v>0</v>
      </c>
      <c r="AU4" s="117" cm="1">
        <f t="array" ref="AU4">_xlfn.XLOOKUP(AU$1,'PY1 Data(H)'!$A$1:$BP$1,_xlfn.XLOOKUP($A4,'PY1 Data(H)'!$A$1:$A$288,'PY1 Data(H)'!$A$1:$BP$288))</f>
        <v>0</v>
      </c>
      <c r="AV4" s="117" cm="1">
        <f t="array" ref="AV4">_xlfn.XLOOKUP(AV$1,'PY1 Data(H)'!$A$1:$BP$1,_xlfn.XLOOKUP($A4,'PY1 Data(H)'!$A$1:$A$288,'PY1 Data(H)'!$A$1:$BP$288))</f>
        <v>199418</v>
      </c>
      <c r="AW4" s="117" cm="1">
        <f t="array" ref="AW4">_xlfn.XLOOKUP(AW$1,'PY1 Data(H)'!$A$1:$BP$1,_xlfn.XLOOKUP($A4,'PY1 Data(H)'!$A$1:$A$288,'PY1 Data(H)'!$A$1:$BP$288))</f>
        <v>0</v>
      </c>
      <c r="AX4" s="117" cm="1">
        <f t="array" ref="AX4">_xlfn.XLOOKUP(AX$1,'PY1 Data(H)'!$A$1:$BP$1,_xlfn.XLOOKUP($A4,'PY1 Data(H)'!$A$1:$A$288,'PY1 Data(H)'!$A$1:$BP$288))</f>
        <v>0</v>
      </c>
      <c r="AY4" s="117" cm="1">
        <f t="array" ref="AY4">_xlfn.XLOOKUP(AY$1,'PY1 Data(H)'!$A$1:$BP$1,_xlfn.XLOOKUP($A4,'PY1 Data(H)'!$A$1:$A$288,'PY1 Data(H)'!$A$1:$BP$288))</f>
        <v>0</v>
      </c>
      <c r="AZ4" s="117" cm="1">
        <f t="array" ref="AZ4">_xlfn.XLOOKUP(AZ$1,'PY1 Data(H)'!$A$1:$BP$1,_xlfn.XLOOKUP($A4,'PY1 Data(H)'!$A$1:$A$288,'PY1 Data(H)'!$A$1:$BP$288))</f>
        <v>0</v>
      </c>
      <c r="BA4" s="117" cm="1">
        <f t="array" ref="BA4">_xlfn.XLOOKUP(BA$1,'PY1 Data(H)'!$A$1:$BP$1,_xlfn.XLOOKUP($A4,'PY1 Data(H)'!$A$1:$A$288,'PY1 Data(H)'!$A$1:$BP$288))</f>
        <v>0</v>
      </c>
      <c r="BB4" s="117" cm="1">
        <f t="array" ref="BB4">_xlfn.XLOOKUP(BB$1,'PY1 Data(H)'!$A$1:$BP$1,_xlfn.XLOOKUP($A4,'PY1 Data(H)'!$A$1:$A$288,'PY1 Data(H)'!$A$1:$BP$288))</f>
        <v>0</v>
      </c>
      <c r="BC4" s="117" cm="1">
        <f t="array" ref="BC4">_xlfn.XLOOKUP(BC$1,'PY1 Data(H)'!$A$1:$BP$1,_xlfn.XLOOKUP($A4,'PY1 Data(H)'!$A$1:$A$288,'PY1 Data(H)'!$A$1:$BP$288))</f>
        <v>0</v>
      </c>
      <c r="BD4" s="117" cm="1">
        <f t="array" ref="BD4">_xlfn.XLOOKUP(BD$1,'PY1 Data(H)'!$A$1:$BP$1,_xlfn.XLOOKUP($A4,'PY1 Data(H)'!$A$1:$A$288,'PY1 Data(H)'!$A$1:$BP$288))</f>
        <v>0</v>
      </c>
      <c r="BE4" s="117" cm="1">
        <f t="array" ref="BE4">_xlfn.XLOOKUP(BE$1,'PY1 Data(H)'!$A$1:$BP$1,_xlfn.XLOOKUP($A4,'PY1 Data(H)'!$A$1:$A$288,'PY1 Data(H)'!$A$1:$BP$288))</f>
        <v>0</v>
      </c>
      <c r="BF4" s="117" cm="1">
        <f t="array" ref="BF4">_xlfn.XLOOKUP(BF$1,'PY1 Data(H)'!$A$1:$BP$1,_xlfn.XLOOKUP($A4,'PY1 Data(H)'!$A$1:$A$288,'PY1 Data(H)'!$A$1:$BP$288))</f>
        <v>0</v>
      </c>
      <c r="BG4" s="117" cm="1">
        <f t="array" ref="BG4">_xlfn.XLOOKUP(BG$1,'PY1 Data(H)'!$A$1:$BP$1,_xlfn.XLOOKUP($A4,'PY1 Data(H)'!$A$1:$A$288,'PY1 Data(H)'!$A$1:$BP$288))</f>
        <v>0</v>
      </c>
      <c r="BH4" s="117" cm="1">
        <f t="array" ref="BH4">_xlfn.XLOOKUP(BH$1,'PY1 Data(H)'!$A$1:$BP$1,_xlfn.XLOOKUP($A4,'PY1 Data(H)'!$A$1:$A$288,'PY1 Data(H)'!$A$1:$BP$288))</f>
        <v>0</v>
      </c>
    </row>
    <row r="5" spans="1:60" x14ac:dyDescent="0.3">
      <c r="A5">
        <v>385</v>
      </c>
      <c r="D5" s="117" cm="1">
        <f t="array" ref="D5">_xlfn.XLOOKUP(D$1,'PY1 Data(H)'!$A$1:$BP$1,_xlfn.XLOOKUP($A5,'PY1 Data(H)'!$A$1:$A$288,'PY1 Data(H)'!$A$1:$BP$288))</f>
        <v>97353070</v>
      </c>
      <c r="E5" s="117" cm="1">
        <f t="array" ref="E5">_xlfn.XLOOKUP(E$1,'PY1 Data(H)'!$A$1:$BP$1,_xlfn.XLOOKUP($A5,'PY1 Data(H)'!$A$1:$A$288,'PY1 Data(H)'!$A$1:$BP$288))</f>
        <v>154388694</v>
      </c>
      <c r="F5" s="117" cm="1">
        <f t="array" ref="F5">_xlfn.XLOOKUP(F$1,'PY1 Data(H)'!$A$1:$BP$1,_xlfn.XLOOKUP($A5,'PY1 Data(H)'!$A$1:$A$288,'PY1 Data(H)'!$A$1:$BP$288))</f>
        <v>107019854</v>
      </c>
      <c r="G5" s="117" cm="1">
        <f t="array" ref="G5">_xlfn.XLOOKUP(G$1,'PY1 Data(H)'!$A$1:$BP$1,_xlfn.XLOOKUP($A5,'PY1 Data(H)'!$A$1:$A$288,'PY1 Data(H)'!$A$1:$BP$288))</f>
        <v>38948179</v>
      </c>
      <c r="H5" s="117" cm="1">
        <f t="array" ref="H5">_xlfn.XLOOKUP(H$1,'PY1 Data(H)'!$A$1:$BP$1,_xlfn.XLOOKUP($A5,'PY1 Data(H)'!$A$1:$A$288,'PY1 Data(H)'!$A$1:$BP$288))</f>
        <v>140423863</v>
      </c>
      <c r="I5" s="117" cm="1">
        <f t="array" ref="I5">_xlfn.XLOOKUP(I$1,'PY1 Data(H)'!$A$1:$BP$1,_xlfn.XLOOKUP($A5,'PY1 Data(H)'!$A$1:$A$288,'PY1 Data(H)'!$A$1:$BP$288))</f>
        <v>89082400</v>
      </c>
      <c r="J5" s="117" cm="1">
        <f t="array" ref="J5">_xlfn.XLOOKUP(J$1,'PY1 Data(H)'!$A$1:$BP$1,_xlfn.XLOOKUP($A5,'PY1 Data(H)'!$A$1:$A$288,'PY1 Data(H)'!$A$1:$BP$288))</f>
        <v>44338739</v>
      </c>
      <c r="K5" s="117" cm="1">
        <f t="array" ref="K5">_xlfn.XLOOKUP(K$1,'PY1 Data(H)'!$A$1:$BP$1,_xlfn.XLOOKUP($A5,'PY1 Data(H)'!$A$1:$A$288,'PY1 Data(H)'!$A$1:$BP$288))</f>
        <v>50316755</v>
      </c>
      <c r="L5" s="117" cm="1">
        <f t="array" ref="L5">_xlfn.XLOOKUP(L$1,'PY1 Data(H)'!$A$1:$BP$1,_xlfn.XLOOKUP($A5,'PY1 Data(H)'!$A$1:$A$288,'PY1 Data(H)'!$A$1:$BP$288))</f>
        <v>106981533</v>
      </c>
      <c r="M5" s="117" cm="1">
        <f t="array" ref="M5">_xlfn.XLOOKUP(M$1,'PY1 Data(H)'!$A$1:$BP$1,_xlfn.XLOOKUP($A5,'PY1 Data(H)'!$A$1:$A$288,'PY1 Data(H)'!$A$1:$BP$288))</f>
        <v>31897255</v>
      </c>
      <c r="N5" s="117" cm="1">
        <f t="array" ref="N5">_xlfn.XLOOKUP(N$1,'PY1 Data(H)'!$A$1:$BP$1,_xlfn.XLOOKUP($A5,'PY1 Data(H)'!$A$1:$A$288,'PY1 Data(H)'!$A$1:$BP$288))</f>
        <v>55693384</v>
      </c>
      <c r="O5" s="117" cm="1">
        <f t="array" ref="O5">_xlfn.XLOOKUP(O$1,'PY1 Data(H)'!$A$1:$BP$1,_xlfn.XLOOKUP($A5,'PY1 Data(H)'!$A$1:$A$288,'PY1 Data(H)'!$A$1:$BP$288))</f>
        <v>277238967</v>
      </c>
      <c r="P5" s="117" cm="1">
        <f t="array" ref="P5">_xlfn.XLOOKUP(P$1,'PY1 Data(H)'!$A$1:$BP$1,_xlfn.XLOOKUP($A5,'PY1 Data(H)'!$A$1:$A$288,'PY1 Data(H)'!$A$1:$BP$288))</f>
        <v>121194125</v>
      </c>
      <c r="Q5" s="117" cm="1">
        <f t="array" ref="Q5">_xlfn.XLOOKUP(Q$1,'PY1 Data(H)'!$A$1:$BP$1,_xlfn.XLOOKUP($A5,'PY1 Data(H)'!$A$1:$A$288,'PY1 Data(H)'!$A$1:$BP$288))</f>
        <v>36879895</v>
      </c>
      <c r="R5" s="117" cm="1">
        <f t="array" ref="R5">_xlfn.XLOOKUP(R$1,'PY1 Data(H)'!$A$1:$BP$1,_xlfn.XLOOKUP($A5,'PY1 Data(H)'!$A$1:$A$288,'PY1 Data(H)'!$A$1:$BP$288))</f>
        <v>206112262</v>
      </c>
      <c r="S5" s="117" cm="1">
        <f t="array" ref="S5">_xlfn.XLOOKUP(S$1,'PY1 Data(H)'!$A$1:$BP$1,_xlfn.XLOOKUP($A5,'PY1 Data(H)'!$A$1:$A$288,'PY1 Data(H)'!$A$1:$BP$288))</f>
        <v>426829677</v>
      </c>
      <c r="T5" s="117" cm="1">
        <f t="array" ref="T5">_xlfn.XLOOKUP(T$1,'PY1 Data(H)'!$A$1:$BP$1,_xlfn.XLOOKUP($A5,'PY1 Data(H)'!$A$1:$A$288,'PY1 Data(H)'!$A$1:$BP$288))</f>
        <v>63669770</v>
      </c>
      <c r="U5" s="117" cm="1">
        <f t="array" ref="U5">_xlfn.XLOOKUP(U$1,'PY1 Data(H)'!$A$1:$BP$1,_xlfn.XLOOKUP($A5,'PY1 Data(H)'!$A$1:$A$288,'PY1 Data(H)'!$A$1:$BP$288))</f>
        <v>29335285</v>
      </c>
      <c r="V5" s="117" cm="1">
        <f t="array" ref="V5">_xlfn.XLOOKUP(V$1,'PY1 Data(H)'!$A$1:$BP$1,_xlfn.XLOOKUP($A5,'PY1 Data(H)'!$A$1:$A$288,'PY1 Data(H)'!$A$1:$BP$288))</f>
        <v>2982089</v>
      </c>
      <c r="W5" s="117" cm="1">
        <f t="array" ref="W5">_xlfn.XLOOKUP(W$1,'PY1 Data(H)'!$A$1:$BP$1,_xlfn.XLOOKUP($A5,'PY1 Data(H)'!$A$1:$A$288,'PY1 Data(H)'!$A$1:$BP$288))</f>
        <v>454063743</v>
      </c>
      <c r="X5" s="117" cm="1">
        <f t="array" ref="X5">_xlfn.XLOOKUP(X$1,'PY1 Data(H)'!$A$1:$BP$1,_xlfn.XLOOKUP($A5,'PY1 Data(H)'!$A$1:$A$288,'PY1 Data(H)'!$A$1:$BP$288))</f>
        <v>124291217</v>
      </c>
      <c r="Y5" s="117" cm="1">
        <f t="array" ref="Y5">_xlfn.XLOOKUP(Y$1,'PY1 Data(H)'!$A$1:$BP$1,_xlfn.XLOOKUP($A5,'PY1 Data(H)'!$A$1:$A$288,'PY1 Data(H)'!$A$1:$BP$288))</f>
        <v>15040060</v>
      </c>
      <c r="Z5" s="117" cm="1">
        <f t="array" ref="Z5">_xlfn.XLOOKUP(Z$1,'PY1 Data(H)'!$A$1:$BP$1,_xlfn.XLOOKUP($A5,'PY1 Data(H)'!$A$1:$A$288,'PY1 Data(H)'!$A$1:$BP$288))</f>
        <v>216624209</v>
      </c>
      <c r="AA5" s="117" cm="1">
        <f t="array" ref="AA5">_xlfn.XLOOKUP(AA$1,'PY1 Data(H)'!$A$1:$BP$1,_xlfn.XLOOKUP($A5,'PY1 Data(H)'!$A$1:$A$288,'PY1 Data(H)'!$A$1:$BP$288))</f>
        <v>29157500</v>
      </c>
      <c r="AB5" s="117" cm="1">
        <f t="array" ref="AB5">_xlfn.XLOOKUP(AB$1,'PY1 Data(H)'!$A$1:$BP$1,_xlfn.XLOOKUP($A5,'PY1 Data(H)'!$A$1:$A$288,'PY1 Data(H)'!$A$1:$BP$288))</f>
        <v>40769266</v>
      </c>
      <c r="AC5" s="117" cm="1">
        <f t="array" ref="AC5">_xlfn.XLOOKUP(AC$1,'PY1 Data(H)'!$A$1:$BP$1,_xlfn.XLOOKUP($A5,'PY1 Data(H)'!$A$1:$A$288,'PY1 Data(H)'!$A$1:$BP$288))</f>
        <v>301152675</v>
      </c>
      <c r="AD5" s="117" cm="1">
        <f t="array" ref="AD5">_xlfn.XLOOKUP(AD$1,'PY1 Data(H)'!$A$1:$BP$1,_xlfn.XLOOKUP($A5,'PY1 Data(H)'!$A$1:$A$288,'PY1 Data(H)'!$A$1:$BP$288))</f>
        <v>29524766</v>
      </c>
      <c r="AE5" s="117" cm="1">
        <f t="array" ref="AE5">_xlfn.XLOOKUP(AE$1,'PY1 Data(H)'!$A$1:$BP$1,_xlfn.XLOOKUP($A5,'PY1 Data(H)'!$A$1:$A$288,'PY1 Data(H)'!$A$1:$BP$288))</f>
        <v>221829258</v>
      </c>
      <c r="AF5" s="117" cm="1">
        <f t="array" ref="AF5">_xlfn.XLOOKUP(AF$1,'PY1 Data(H)'!$A$1:$BP$1,_xlfn.XLOOKUP($A5,'PY1 Data(H)'!$A$1:$A$288,'PY1 Data(H)'!$A$1:$BP$288))</f>
        <v>80743397</v>
      </c>
      <c r="AG5" s="117" cm="1">
        <f t="array" ref="AG5">_xlfn.XLOOKUP(AG$1,'PY1 Data(H)'!$A$1:$BP$1,_xlfn.XLOOKUP($A5,'PY1 Data(H)'!$A$1:$A$288,'PY1 Data(H)'!$A$1:$BP$288))</f>
        <v>48507712</v>
      </c>
      <c r="AH5" s="117" cm="1">
        <f t="array" ref="AH5">_xlfn.XLOOKUP(AH$1,'PY1 Data(H)'!$A$1:$BP$1,_xlfn.XLOOKUP($A5,'PY1 Data(H)'!$A$1:$A$288,'PY1 Data(H)'!$A$1:$BP$288))</f>
        <v>214290848</v>
      </c>
      <c r="AI5" s="117" cm="1">
        <f t="array" ref="AI5">_xlfn.XLOOKUP(AI$1,'PY1 Data(H)'!$A$1:$BP$1,_xlfn.XLOOKUP($A5,'PY1 Data(H)'!$A$1:$A$288,'PY1 Data(H)'!$A$1:$BP$288))</f>
        <v>134547053</v>
      </c>
      <c r="AJ5" s="117" cm="1">
        <f t="array" ref="AJ5">_xlfn.XLOOKUP(AJ$1,'PY1 Data(H)'!$A$1:$BP$1,_xlfn.XLOOKUP($A5,'PY1 Data(H)'!$A$1:$A$288,'PY1 Data(H)'!$A$1:$BP$288))</f>
        <v>204458092</v>
      </c>
      <c r="AK5" s="117" cm="1">
        <f t="array" ref="AK5">_xlfn.XLOOKUP(AK$1,'PY1 Data(H)'!$A$1:$BP$1,_xlfn.XLOOKUP($A5,'PY1 Data(H)'!$A$1:$A$288,'PY1 Data(H)'!$A$1:$BP$288))</f>
        <v>154081806</v>
      </c>
      <c r="AL5" s="117" cm="1">
        <f t="array" ref="AL5">_xlfn.XLOOKUP(AL$1,'PY1 Data(H)'!$A$1:$BP$1,_xlfn.XLOOKUP($A5,'PY1 Data(H)'!$A$1:$A$288,'PY1 Data(H)'!$A$1:$BP$288))</f>
        <v>133624045</v>
      </c>
      <c r="AM5" s="117" cm="1">
        <f t="array" ref="AM5">_xlfn.XLOOKUP(AM$1,'PY1 Data(H)'!$A$1:$BP$1,_xlfn.XLOOKUP($A5,'PY1 Data(H)'!$A$1:$A$288,'PY1 Data(H)'!$A$1:$BP$288))</f>
        <v>88029582</v>
      </c>
      <c r="AN5" s="117" cm="1">
        <f t="array" ref="AN5">_xlfn.XLOOKUP(AN$1,'PY1 Data(H)'!$A$1:$BP$1,_xlfn.XLOOKUP($A5,'PY1 Data(H)'!$A$1:$A$288,'PY1 Data(H)'!$A$1:$BP$288))</f>
        <v>85966277</v>
      </c>
      <c r="AO5" s="117" cm="1">
        <f t="array" ref="AO5">_xlfn.XLOOKUP(AO$1,'PY1 Data(H)'!$A$1:$BP$1,_xlfn.XLOOKUP($A5,'PY1 Data(H)'!$A$1:$A$288,'PY1 Data(H)'!$A$1:$BP$288))</f>
        <v>97676678</v>
      </c>
      <c r="AP5" s="117" cm="1">
        <f t="array" ref="AP5">_xlfn.XLOOKUP(AP$1,'PY1 Data(H)'!$A$1:$BP$1,_xlfn.XLOOKUP($A5,'PY1 Data(H)'!$A$1:$A$288,'PY1 Data(H)'!$A$1:$BP$288))</f>
        <v>122556859</v>
      </c>
      <c r="AQ5" s="117" cm="1">
        <f t="array" ref="AQ5">_xlfn.XLOOKUP(AQ$1,'PY1 Data(H)'!$A$1:$BP$1,_xlfn.XLOOKUP($A5,'PY1 Data(H)'!$A$1:$A$288,'PY1 Data(H)'!$A$1:$BP$288))</f>
        <v>40984539</v>
      </c>
      <c r="AR5" s="117" cm="1">
        <f t="array" ref="AR5">_xlfn.XLOOKUP(AR$1,'PY1 Data(H)'!$A$1:$BP$1,_xlfn.XLOOKUP($A5,'PY1 Data(H)'!$A$1:$A$288,'PY1 Data(H)'!$A$1:$BP$288))</f>
        <v>28864326</v>
      </c>
      <c r="AS5" s="117" cm="1">
        <f t="array" ref="AS5">_xlfn.XLOOKUP(AS$1,'PY1 Data(H)'!$A$1:$BP$1,_xlfn.XLOOKUP($A5,'PY1 Data(H)'!$A$1:$A$288,'PY1 Data(H)'!$A$1:$BP$288))</f>
        <v>56007344</v>
      </c>
      <c r="AT5" s="117" cm="1">
        <f t="array" ref="AT5">_xlfn.XLOOKUP(AT$1,'PY1 Data(H)'!$A$1:$BP$1,_xlfn.XLOOKUP($A5,'PY1 Data(H)'!$A$1:$A$288,'PY1 Data(H)'!$A$1:$BP$288))</f>
        <v>10535841</v>
      </c>
      <c r="AU5" s="117" cm="1">
        <f t="array" ref="AU5">_xlfn.XLOOKUP(AU$1,'PY1 Data(H)'!$A$1:$BP$1,_xlfn.XLOOKUP($A5,'PY1 Data(H)'!$A$1:$A$288,'PY1 Data(H)'!$A$1:$BP$288))</f>
        <v>786300438</v>
      </c>
      <c r="AV5" s="117" cm="1">
        <f t="array" ref="AV5">_xlfn.XLOOKUP(AV$1,'PY1 Data(H)'!$A$1:$BP$1,_xlfn.XLOOKUP($A5,'PY1 Data(H)'!$A$1:$A$288,'PY1 Data(H)'!$A$1:$BP$288))</f>
        <v>63504136</v>
      </c>
      <c r="AW5" s="117" cm="1">
        <f t="array" ref="AW5">_xlfn.XLOOKUP(AW$1,'PY1 Data(H)'!$A$1:$BP$1,_xlfn.XLOOKUP($A5,'PY1 Data(H)'!$A$1:$A$288,'PY1 Data(H)'!$A$1:$BP$288))</f>
        <v>4996020580</v>
      </c>
      <c r="AX5" s="117" cm="1">
        <f t="array" ref="AX5">_xlfn.XLOOKUP(AX$1,'PY1 Data(H)'!$A$1:$BP$1,_xlfn.XLOOKUP($A5,'PY1 Data(H)'!$A$1:$A$288,'PY1 Data(H)'!$A$1:$BP$288))</f>
        <v>22714481</v>
      </c>
      <c r="AY5" s="117" cm="1">
        <f t="array" ref="AY5">_xlfn.XLOOKUP(AY$1,'PY1 Data(H)'!$A$1:$BP$1,_xlfn.XLOOKUP($A5,'PY1 Data(H)'!$A$1:$A$288,'PY1 Data(H)'!$A$1:$BP$288))</f>
        <v>21275679</v>
      </c>
      <c r="AZ5" s="117" cm="1">
        <f t="array" ref="AZ5">_xlfn.XLOOKUP(AZ$1,'PY1 Data(H)'!$A$1:$BP$1,_xlfn.XLOOKUP($A5,'PY1 Data(H)'!$A$1:$A$288,'PY1 Data(H)'!$A$1:$BP$288))</f>
        <v>41782519</v>
      </c>
      <c r="BA5" s="117" cm="1">
        <f t="array" ref="BA5">_xlfn.XLOOKUP(BA$1,'PY1 Data(H)'!$A$1:$BP$1,_xlfn.XLOOKUP($A5,'PY1 Data(H)'!$A$1:$A$288,'PY1 Data(H)'!$A$1:$BP$288))</f>
        <v>154219647</v>
      </c>
      <c r="BB5" s="117" cm="1">
        <f t="array" ref="BB5">_xlfn.XLOOKUP(BB$1,'PY1 Data(H)'!$A$1:$BP$1,_xlfn.XLOOKUP($A5,'PY1 Data(H)'!$A$1:$A$288,'PY1 Data(H)'!$A$1:$BP$288))</f>
        <v>10042040</v>
      </c>
      <c r="BC5" s="117" cm="1">
        <f t="array" ref="BC5">_xlfn.XLOOKUP(BC$1,'PY1 Data(H)'!$A$1:$BP$1,_xlfn.XLOOKUP($A5,'PY1 Data(H)'!$A$1:$A$288,'PY1 Data(H)'!$A$1:$BP$288))</f>
        <v>23669651</v>
      </c>
      <c r="BD5" s="117" cm="1">
        <f t="array" ref="BD5">_xlfn.XLOOKUP(BD$1,'PY1 Data(H)'!$A$1:$BP$1,_xlfn.XLOOKUP($A5,'PY1 Data(H)'!$A$1:$A$288,'PY1 Data(H)'!$A$1:$BP$288))</f>
        <v>112623594</v>
      </c>
      <c r="BE5" s="117" cm="1">
        <f t="array" ref="BE5">_xlfn.XLOOKUP(BE$1,'PY1 Data(H)'!$A$1:$BP$1,_xlfn.XLOOKUP($A5,'PY1 Data(H)'!$A$1:$A$288,'PY1 Data(H)'!$A$1:$BP$288))</f>
        <v>143717439</v>
      </c>
      <c r="BF5" s="117" cm="1">
        <f t="array" ref="BF5">_xlfn.XLOOKUP(BF$1,'PY1 Data(H)'!$A$1:$BP$1,_xlfn.XLOOKUP($A5,'PY1 Data(H)'!$A$1:$A$288,'PY1 Data(H)'!$A$1:$BP$288))</f>
        <v>954157970</v>
      </c>
      <c r="BG5" s="117" cm="1">
        <f t="array" ref="BG5">_xlfn.XLOOKUP(BG$1,'PY1 Data(H)'!$A$1:$BP$1,_xlfn.XLOOKUP($A5,'PY1 Data(H)'!$A$1:$A$288,'PY1 Data(H)'!$A$1:$BP$288))</f>
        <v>59079789</v>
      </c>
      <c r="BH5" s="117" cm="1">
        <f t="array" ref="BH5">_xlfn.XLOOKUP(BH$1,'PY1 Data(H)'!$A$1:$BP$1,_xlfn.XLOOKUP($A5,'PY1 Data(H)'!$A$1:$A$288,'PY1 Data(H)'!$A$1:$BP$288))</f>
        <v>39156449</v>
      </c>
    </row>
    <row r="6" spans="1:60" x14ac:dyDescent="0.3">
      <c r="A6">
        <v>575</v>
      </c>
      <c r="D6" s="117" cm="1">
        <f t="array" ref="D6">_xlfn.XLOOKUP(D$1,'PY1 Data(H)'!$A$1:$BP$1,_xlfn.XLOOKUP($A6,'PY1 Data(H)'!$A$1:$A$288,'PY1 Data(H)'!$A$1:$BP$288))</f>
        <v>116331</v>
      </c>
      <c r="E6" s="117" cm="1">
        <f t="array" ref="E6">_xlfn.XLOOKUP(E$1,'PY1 Data(H)'!$A$1:$BP$1,_xlfn.XLOOKUP($A6,'PY1 Data(H)'!$A$1:$A$288,'PY1 Data(H)'!$A$1:$BP$288))</f>
        <v>88504</v>
      </c>
      <c r="F6" s="117" cm="1">
        <f t="array" ref="F6">_xlfn.XLOOKUP(F$1,'PY1 Data(H)'!$A$1:$BP$1,_xlfn.XLOOKUP($A6,'PY1 Data(H)'!$A$1:$A$288,'PY1 Data(H)'!$A$1:$BP$288))</f>
        <v>0</v>
      </c>
      <c r="G6" s="117" cm="1">
        <f t="array" ref="G6">_xlfn.XLOOKUP(G$1,'PY1 Data(H)'!$A$1:$BP$1,_xlfn.XLOOKUP($A6,'PY1 Data(H)'!$A$1:$A$288,'PY1 Data(H)'!$A$1:$BP$288))</f>
        <v>0</v>
      </c>
      <c r="H6" s="117" cm="1">
        <f t="array" ref="H6">_xlfn.XLOOKUP(H$1,'PY1 Data(H)'!$A$1:$BP$1,_xlfn.XLOOKUP($A6,'PY1 Data(H)'!$A$1:$A$288,'PY1 Data(H)'!$A$1:$BP$288))</f>
        <v>0</v>
      </c>
      <c r="I6" s="117" cm="1">
        <f t="array" ref="I6">_xlfn.XLOOKUP(I$1,'PY1 Data(H)'!$A$1:$BP$1,_xlfn.XLOOKUP($A6,'PY1 Data(H)'!$A$1:$A$288,'PY1 Data(H)'!$A$1:$BP$288))</f>
        <v>0</v>
      </c>
      <c r="J6" s="117" cm="1">
        <f t="array" ref="J6">_xlfn.XLOOKUP(J$1,'PY1 Data(H)'!$A$1:$BP$1,_xlfn.XLOOKUP($A6,'PY1 Data(H)'!$A$1:$A$288,'PY1 Data(H)'!$A$1:$BP$288))</f>
        <v>103529</v>
      </c>
      <c r="K6" s="117" cm="1">
        <f t="array" ref="K6">_xlfn.XLOOKUP(K$1,'PY1 Data(H)'!$A$1:$BP$1,_xlfn.XLOOKUP($A6,'PY1 Data(H)'!$A$1:$A$288,'PY1 Data(H)'!$A$1:$BP$288))</f>
        <v>0</v>
      </c>
      <c r="L6" s="117" cm="1">
        <f t="array" ref="L6">_xlfn.XLOOKUP(L$1,'PY1 Data(H)'!$A$1:$BP$1,_xlfn.XLOOKUP($A6,'PY1 Data(H)'!$A$1:$A$288,'PY1 Data(H)'!$A$1:$BP$288))</f>
        <v>160712</v>
      </c>
      <c r="M6" s="117" cm="1">
        <f t="array" ref="M6">_xlfn.XLOOKUP(M$1,'PY1 Data(H)'!$A$1:$BP$1,_xlfn.XLOOKUP($A6,'PY1 Data(H)'!$A$1:$A$288,'PY1 Data(H)'!$A$1:$BP$288))</f>
        <v>0</v>
      </c>
      <c r="N6" s="117" cm="1">
        <f t="array" ref="N6">_xlfn.XLOOKUP(N$1,'PY1 Data(H)'!$A$1:$BP$1,_xlfn.XLOOKUP($A6,'PY1 Data(H)'!$A$1:$A$288,'PY1 Data(H)'!$A$1:$BP$288))</f>
        <v>0</v>
      </c>
      <c r="O6" s="117" cm="1">
        <f t="array" ref="O6">_xlfn.XLOOKUP(O$1,'PY1 Data(H)'!$A$1:$BP$1,_xlfn.XLOOKUP($A6,'PY1 Data(H)'!$A$1:$A$288,'PY1 Data(H)'!$A$1:$BP$288))</f>
        <v>0</v>
      </c>
      <c r="P6" s="117" cm="1">
        <f t="array" ref="P6">_xlfn.XLOOKUP(P$1,'PY1 Data(H)'!$A$1:$BP$1,_xlfn.XLOOKUP($A6,'PY1 Data(H)'!$A$1:$A$288,'PY1 Data(H)'!$A$1:$BP$288))</f>
        <v>0</v>
      </c>
      <c r="Q6" s="117" cm="1">
        <f t="array" ref="Q6">_xlfn.XLOOKUP(Q$1,'PY1 Data(H)'!$A$1:$BP$1,_xlfn.XLOOKUP($A6,'PY1 Data(H)'!$A$1:$A$288,'PY1 Data(H)'!$A$1:$BP$288))</f>
        <v>0</v>
      </c>
      <c r="R6" s="117" cm="1">
        <f t="array" ref="R6">_xlfn.XLOOKUP(R$1,'PY1 Data(H)'!$A$1:$BP$1,_xlfn.XLOOKUP($A6,'PY1 Data(H)'!$A$1:$A$288,'PY1 Data(H)'!$A$1:$BP$288))</f>
        <v>0</v>
      </c>
      <c r="S6" s="117" cm="1">
        <f t="array" ref="S6">_xlfn.XLOOKUP(S$1,'PY1 Data(H)'!$A$1:$BP$1,_xlfn.XLOOKUP($A6,'PY1 Data(H)'!$A$1:$A$288,'PY1 Data(H)'!$A$1:$BP$288))</f>
        <v>0</v>
      </c>
      <c r="T6" s="117" cm="1">
        <f t="array" ref="T6">_xlfn.XLOOKUP(T$1,'PY1 Data(H)'!$A$1:$BP$1,_xlfn.XLOOKUP($A6,'PY1 Data(H)'!$A$1:$A$288,'PY1 Data(H)'!$A$1:$BP$288))</f>
        <v>0</v>
      </c>
      <c r="U6" s="117" cm="1">
        <f t="array" ref="U6">_xlfn.XLOOKUP(U$1,'PY1 Data(H)'!$A$1:$BP$1,_xlfn.XLOOKUP($A6,'PY1 Data(H)'!$A$1:$A$288,'PY1 Data(H)'!$A$1:$BP$288))</f>
        <v>0</v>
      </c>
      <c r="V6" s="117" cm="1">
        <f t="array" ref="V6">_xlfn.XLOOKUP(V$1,'PY1 Data(H)'!$A$1:$BP$1,_xlfn.XLOOKUP($A6,'PY1 Data(H)'!$A$1:$A$288,'PY1 Data(H)'!$A$1:$BP$288))</f>
        <v>0</v>
      </c>
      <c r="W6" s="117" cm="1">
        <f t="array" ref="W6">_xlfn.XLOOKUP(W$1,'PY1 Data(H)'!$A$1:$BP$1,_xlfn.XLOOKUP($A6,'PY1 Data(H)'!$A$1:$A$288,'PY1 Data(H)'!$A$1:$BP$288))</f>
        <v>133107</v>
      </c>
      <c r="X6" s="117" cm="1">
        <f t="array" ref="X6">_xlfn.XLOOKUP(X$1,'PY1 Data(H)'!$A$1:$BP$1,_xlfn.XLOOKUP($A6,'PY1 Data(H)'!$A$1:$A$288,'PY1 Data(H)'!$A$1:$BP$288))</f>
        <v>0</v>
      </c>
      <c r="Y6" s="117" cm="1">
        <f t="array" ref="Y6">_xlfn.XLOOKUP(Y$1,'PY1 Data(H)'!$A$1:$BP$1,_xlfn.XLOOKUP($A6,'PY1 Data(H)'!$A$1:$A$288,'PY1 Data(H)'!$A$1:$BP$288))</f>
        <v>0</v>
      </c>
      <c r="Z6" s="117" cm="1">
        <f t="array" ref="Z6">_xlfn.XLOOKUP(Z$1,'PY1 Data(H)'!$A$1:$BP$1,_xlfn.XLOOKUP($A6,'PY1 Data(H)'!$A$1:$A$288,'PY1 Data(H)'!$A$1:$BP$288))</f>
        <v>0</v>
      </c>
      <c r="AA6" s="117" cm="1">
        <f t="array" ref="AA6">_xlfn.XLOOKUP(AA$1,'PY1 Data(H)'!$A$1:$BP$1,_xlfn.XLOOKUP($A6,'PY1 Data(H)'!$A$1:$A$288,'PY1 Data(H)'!$A$1:$BP$288))</f>
        <v>0</v>
      </c>
      <c r="AB6" s="117" cm="1">
        <f t="array" ref="AB6">_xlfn.XLOOKUP(AB$1,'PY1 Data(H)'!$A$1:$BP$1,_xlfn.XLOOKUP($A6,'PY1 Data(H)'!$A$1:$A$288,'PY1 Data(H)'!$A$1:$BP$288))</f>
        <v>0</v>
      </c>
      <c r="AC6" s="117" cm="1">
        <f t="array" ref="AC6">_xlfn.XLOOKUP(AC$1,'PY1 Data(H)'!$A$1:$BP$1,_xlfn.XLOOKUP($A6,'PY1 Data(H)'!$A$1:$A$288,'PY1 Data(H)'!$A$1:$BP$288))</f>
        <v>0</v>
      </c>
      <c r="AD6" s="117" cm="1">
        <f t="array" ref="AD6">_xlfn.XLOOKUP(AD$1,'PY1 Data(H)'!$A$1:$BP$1,_xlfn.XLOOKUP($A6,'PY1 Data(H)'!$A$1:$A$288,'PY1 Data(H)'!$A$1:$BP$288))</f>
        <v>0</v>
      </c>
      <c r="AE6" s="117" cm="1">
        <f t="array" ref="AE6">_xlfn.XLOOKUP(AE$1,'PY1 Data(H)'!$A$1:$BP$1,_xlfn.XLOOKUP($A6,'PY1 Data(H)'!$A$1:$A$288,'PY1 Data(H)'!$A$1:$BP$288))</f>
        <v>32482</v>
      </c>
      <c r="AF6" s="117" cm="1">
        <f t="array" ref="AF6">_xlfn.XLOOKUP(AF$1,'PY1 Data(H)'!$A$1:$BP$1,_xlfn.XLOOKUP($A6,'PY1 Data(H)'!$A$1:$A$288,'PY1 Data(H)'!$A$1:$BP$288))</f>
        <v>0</v>
      </c>
      <c r="AG6" s="117" cm="1">
        <f t="array" ref="AG6">_xlfn.XLOOKUP(AG$1,'PY1 Data(H)'!$A$1:$BP$1,_xlfn.XLOOKUP($A6,'PY1 Data(H)'!$A$1:$A$288,'PY1 Data(H)'!$A$1:$BP$288))</f>
        <v>0</v>
      </c>
      <c r="AH6" s="117" cm="1">
        <f t="array" ref="AH6">_xlfn.XLOOKUP(AH$1,'PY1 Data(H)'!$A$1:$BP$1,_xlfn.XLOOKUP($A6,'PY1 Data(H)'!$A$1:$A$288,'PY1 Data(H)'!$A$1:$BP$288))</f>
        <v>0</v>
      </c>
      <c r="AI6" s="117" cm="1">
        <f t="array" ref="AI6">_xlfn.XLOOKUP(AI$1,'PY1 Data(H)'!$A$1:$BP$1,_xlfn.XLOOKUP($A6,'PY1 Data(H)'!$A$1:$A$288,'PY1 Data(H)'!$A$1:$BP$288))</f>
        <v>82386</v>
      </c>
      <c r="AJ6" s="117" cm="1">
        <f t="array" ref="AJ6">_xlfn.XLOOKUP(AJ$1,'PY1 Data(H)'!$A$1:$BP$1,_xlfn.XLOOKUP($A6,'PY1 Data(H)'!$A$1:$A$288,'PY1 Data(H)'!$A$1:$BP$288))</f>
        <v>172950</v>
      </c>
      <c r="AK6" s="117" cm="1">
        <f t="array" ref="AK6">_xlfn.XLOOKUP(AK$1,'PY1 Data(H)'!$A$1:$BP$1,_xlfn.XLOOKUP($A6,'PY1 Data(H)'!$A$1:$A$288,'PY1 Data(H)'!$A$1:$BP$288))</f>
        <v>0</v>
      </c>
      <c r="AL6" s="117" cm="1">
        <f t="array" ref="AL6">_xlfn.XLOOKUP(AL$1,'PY1 Data(H)'!$A$1:$BP$1,_xlfn.XLOOKUP($A6,'PY1 Data(H)'!$A$1:$A$288,'PY1 Data(H)'!$A$1:$BP$288))</f>
        <v>0</v>
      </c>
      <c r="AM6" s="117" cm="1">
        <f t="array" ref="AM6">_xlfn.XLOOKUP(AM$1,'PY1 Data(H)'!$A$1:$BP$1,_xlfn.XLOOKUP($A6,'PY1 Data(H)'!$A$1:$A$288,'PY1 Data(H)'!$A$1:$BP$288))</f>
        <v>0</v>
      </c>
      <c r="AN6" s="117" cm="1">
        <f t="array" ref="AN6">_xlfn.XLOOKUP(AN$1,'PY1 Data(H)'!$A$1:$BP$1,_xlfn.XLOOKUP($A6,'PY1 Data(H)'!$A$1:$A$288,'PY1 Data(H)'!$A$1:$BP$288))</f>
        <v>172597</v>
      </c>
      <c r="AO6" s="117" cm="1">
        <f t="array" ref="AO6">_xlfn.XLOOKUP(AO$1,'PY1 Data(H)'!$A$1:$BP$1,_xlfn.XLOOKUP($A6,'PY1 Data(H)'!$A$1:$A$288,'PY1 Data(H)'!$A$1:$BP$288))</f>
        <v>0</v>
      </c>
      <c r="AP6" s="117" cm="1">
        <f t="array" ref="AP6">_xlfn.XLOOKUP(AP$1,'PY1 Data(H)'!$A$1:$BP$1,_xlfn.XLOOKUP($A6,'PY1 Data(H)'!$A$1:$A$288,'PY1 Data(H)'!$A$1:$BP$288))</f>
        <v>0</v>
      </c>
      <c r="AQ6" s="117" cm="1">
        <f t="array" ref="AQ6">_xlfn.XLOOKUP(AQ$1,'PY1 Data(H)'!$A$1:$BP$1,_xlfn.XLOOKUP($A6,'PY1 Data(H)'!$A$1:$A$288,'PY1 Data(H)'!$A$1:$BP$288))</f>
        <v>15000</v>
      </c>
      <c r="AR6" s="117" cm="1">
        <f t="array" ref="AR6">_xlfn.XLOOKUP(AR$1,'PY1 Data(H)'!$A$1:$BP$1,_xlfn.XLOOKUP($A6,'PY1 Data(H)'!$A$1:$A$288,'PY1 Data(H)'!$A$1:$BP$288))</f>
        <v>87027</v>
      </c>
      <c r="AS6" s="117" cm="1">
        <f t="array" ref="AS6">_xlfn.XLOOKUP(AS$1,'PY1 Data(H)'!$A$1:$BP$1,_xlfn.XLOOKUP($A6,'PY1 Data(H)'!$A$1:$A$288,'PY1 Data(H)'!$A$1:$BP$288))</f>
        <v>38444</v>
      </c>
      <c r="AT6" s="117" cm="1">
        <f t="array" ref="AT6">_xlfn.XLOOKUP(AT$1,'PY1 Data(H)'!$A$1:$BP$1,_xlfn.XLOOKUP($A6,'PY1 Data(H)'!$A$1:$A$288,'PY1 Data(H)'!$A$1:$BP$288))</f>
        <v>0</v>
      </c>
      <c r="AU6" s="117" cm="1">
        <f t="array" ref="AU6">_xlfn.XLOOKUP(AU$1,'PY1 Data(H)'!$A$1:$BP$1,_xlfn.XLOOKUP($A6,'PY1 Data(H)'!$A$1:$A$288,'PY1 Data(H)'!$A$1:$BP$288))</f>
        <v>0</v>
      </c>
      <c r="AV6" s="117" cm="1">
        <f t="array" ref="AV6">_xlfn.XLOOKUP(AV$1,'PY1 Data(H)'!$A$1:$BP$1,_xlfn.XLOOKUP($A6,'PY1 Data(H)'!$A$1:$A$288,'PY1 Data(H)'!$A$1:$BP$288))</f>
        <v>32293</v>
      </c>
      <c r="AW6" s="117" cm="1">
        <f t="array" ref="AW6">_xlfn.XLOOKUP(AW$1,'PY1 Data(H)'!$A$1:$BP$1,_xlfn.XLOOKUP($A6,'PY1 Data(H)'!$A$1:$A$288,'PY1 Data(H)'!$A$1:$BP$288))</f>
        <v>0</v>
      </c>
      <c r="AX6" s="117" cm="1">
        <f t="array" ref="AX6">_xlfn.XLOOKUP(AX$1,'PY1 Data(H)'!$A$1:$BP$1,_xlfn.XLOOKUP($A6,'PY1 Data(H)'!$A$1:$A$288,'PY1 Data(H)'!$A$1:$BP$288))</f>
        <v>0</v>
      </c>
      <c r="AY6" s="117" cm="1">
        <f t="array" ref="AY6">_xlfn.XLOOKUP(AY$1,'PY1 Data(H)'!$A$1:$BP$1,_xlfn.XLOOKUP($A6,'PY1 Data(H)'!$A$1:$A$288,'PY1 Data(H)'!$A$1:$BP$288))</f>
        <v>0</v>
      </c>
      <c r="AZ6" s="117" cm="1">
        <f t="array" ref="AZ6">_xlfn.XLOOKUP(AZ$1,'PY1 Data(H)'!$A$1:$BP$1,_xlfn.XLOOKUP($A6,'PY1 Data(H)'!$A$1:$A$288,'PY1 Data(H)'!$A$1:$BP$288))</f>
        <v>0</v>
      </c>
      <c r="BA6" s="117" cm="1">
        <f t="array" ref="BA6">_xlfn.XLOOKUP(BA$1,'PY1 Data(H)'!$A$1:$BP$1,_xlfn.XLOOKUP($A6,'PY1 Data(H)'!$A$1:$A$288,'PY1 Data(H)'!$A$1:$BP$288))</f>
        <v>0</v>
      </c>
      <c r="BB6" s="117" cm="1">
        <f t="array" ref="BB6">_xlfn.XLOOKUP(BB$1,'PY1 Data(H)'!$A$1:$BP$1,_xlfn.XLOOKUP($A6,'PY1 Data(H)'!$A$1:$A$288,'PY1 Data(H)'!$A$1:$BP$288))</f>
        <v>0</v>
      </c>
      <c r="BC6" s="117" cm="1">
        <f t="array" ref="BC6">_xlfn.XLOOKUP(BC$1,'PY1 Data(H)'!$A$1:$BP$1,_xlfn.XLOOKUP($A6,'PY1 Data(H)'!$A$1:$A$288,'PY1 Data(H)'!$A$1:$BP$288))</f>
        <v>0</v>
      </c>
      <c r="BD6" s="117" cm="1">
        <f t="array" ref="BD6">_xlfn.XLOOKUP(BD$1,'PY1 Data(H)'!$A$1:$BP$1,_xlfn.XLOOKUP($A6,'PY1 Data(H)'!$A$1:$A$288,'PY1 Data(H)'!$A$1:$BP$288))</f>
        <v>0</v>
      </c>
      <c r="BE6" s="117" cm="1">
        <f t="array" ref="BE6">_xlfn.XLOOKUP(BE$1,'PY1 Data(H)'!$A$1:$BP$1,_xlfn.XLOOKUP($A6,'PY1 Data(H)'!$A$1:$A$288,'PY1 Data(H)'!$A$1:$BP$288))</f>
        <v>0</v>
      </c>
      <c r="BF6" s="117" cm="1">
        <f t="array" ref="BF6">_xlfn.XLOOKUP(BF$1,'PY1 Data(H)'!$A$1:$BP$1,_xlfn.XLOOKUP($A6,'PY1 Data(H)'!$A$1:$A$288,'PY1 Data(H)'!$A$1:$BP$288))</f>
        <v>280923</v>
      </c>
      <c r="BG6" s="117" cm="1">
        <f t="array" ref="BG6">_xlfn.XLOOKUP(BG$1,'PY1 Data(H)'!$A$1:$BP$1,_xlfn.XLOOKUP($A6,'PY1 Data(H)'!$A$1:$A$288,'PY1 Data(H)'!$A$1:$BP$288))</f>
        <v>0</v>
      </c>
      <c r="BH6" s="117" cm="1">
        <f t="array" ref="BH6">_xlfn.XLOOKUP(BH$1,'PY1 Data(H)'!$A$1:$BP$1,_xlfn.XLOOKUP($A6,'PY1 Data(H)'!$A$1:$A$288,'PY1 Data(H)'!$A$1:$BP$288))</f>
        <v>0</v>
      </c>
    </row>
    <row r="7" spans="1:60" x14ac:dyDescent="0.3">
      <c r="A7">
        <v>576</v>
      </c>
      <c r="D7" s="117" cm="1">
        <f t="array" ref="D7">_xlfn.XLOOKUP(D$1,'PY1 Data(H)'!$A$1:$BP$1,_xlfn.XLOOKUP($A7,'PY1 Data(H)'!$A$1:$A$288,'PY1 Data(H)'!$A$1:$BP$288))</f>
        <v>0</v>
      </c>
      <c r="E7" s="117" cm="1">
        <f t="array" ref="E7">_xlfn.XLOOKUP(E$1,'PY1 Data(H)'!$A$1:$BP$1,_xlfn.XLOOKUP($A7,'PY1 Data(H)'!$A$1:$A$288,'PY1 Data(H)'!$A$1:$BP$288))</f>
        <v>0</v>
      </c>
      <c r="F7" s="117" cm="1">
        <f t="array" ref="F7">_xlfn.XLOOKUP(F$1,'PY1 Data(H)'!$A$1:$BP$1,_xlfn.XLOOKUP($A7,'PY1 Data(H)'!$A$1:$A$288,'PY1 Data(H)'!$A$1:$BP$288))</f>
        <v>10405</v>
      </c>
      <c r="G7" s="117" cm="1">
        <f t="array" ref="G7">_xlfn.XLOOKUP(G$1,'PY1 Data(H)'!$A$1:$BP$1,_xlfn.XLOOKUP($A7,'PY1 Data(H)'!$A$1:$A$288,'PY1 Data(H)'!$A$1:$BP$288))</f>
        <v>0</v>
      </c>
      <c r="H7" s="117" cm="1">
        <f t="array" ref="H7">_xlfn.XLOOKUP(H$1,'PY1 Data(H)'!$A$1:$BP$1,_xlfn.XLOOKUP($A7,'PY1 Data(H)'!$A$1:$A$288,'PY1 Data(H)'!$A$1:$BP$288))</f>
        <v>0</v>
      </c>
      <c r="I7" s="117" cm="1">
        <f t="array" ref="I7">_xlfn.XLOOKUP(I$1,'PY1 Data(H)'!$A$1:$BP$1,_xlfn.XLOOKUP($A7,'PY1 Data(H)'!$A$1:$A$288,'PY1 Data(H)'!$A$1:$BP$288))</f>
        <v>0</v>
      </c>
      <c r="J7" s="117" cm="1">
        <f t="array" ref="J7">_xlfn.XLOOKUP(J$1,'PY1 Data(H)'!$A$1:$BP$1,_xlfn.XLOOKUP($A7,'PY1 Data(H)'!$A$1:$A$288,'PY1 Data(H)'!$A$1:$BP$288))</f>
        <v>0</v>
      </c>
      <c r="K7" s="117" cm="1">
        <f t="array" ref="K7">_xlfn.XLOOKUP(K$1,'PY1 Data(H)'!$A$1:$BP$1,_xlfn.XLOOKUP($A7,'PY1 Data(H)'!$A$1:$A$288,'PY1 Data(H)'!$A$1:$BP$288))</f>
        <v>0</v>
      </c>
      <c r="L7" s="117" cm="1">
        <f t="array" ref="L7">_xlfn.XLOOKUP(L$1,'PY1 Data(H)'!$A$1:$BP$1,_xlfn.XLOOKUP($A7,'PY1 Data(H)'!$A$1:$A$288,'PY1 Data(H)'!$A$1:$BP$288))</f>
        <v>0</v>
      </c>
      <c r="M7" s="117" cm="1">
        <f t="array" ref="M7">_xlfn.XLOOKUP(M$1,'PY1 Data(H)'!$A$1:$BP$1,_xlfn.XLOOKUP($A7,'PY1 Data(H)'!$A$1:$A$288,'PY1 Data(H)'!$A$1:$BP$288))</f>
        <v>0</v>
      </c>
      <c r="N7" s="117" cm="1">
        <f t="array" ref="N7">_xlfn.XLOOKUP(N$1,'PY1 Data(H)'!$A$1:$BP$1,_xlfn.XLOOKUP($A7,'PY1 Data(H)'!$A$1:$A$288,'PY1 Data(H)'!$A$1:$BP$288))</f>
        <v>0</v>
      </c>
      <c r="O7" s="117" cm="1">
        <f t="array" ref="O7">_xlfn.XLOOKUP(O$1,'PY1 Data(H)'!$A$1:$BP$1,_xlfn.XLOOKUP($A7,'PY1 Data(H)'!$A$1:$A$288,'PY1 Data(H)'!$A$1:$BP$288))</f>
        <v>0</v>
      </c>
      <c r="P7" s="117" cm="1">
        <f t="array" ref="P7">_xlfn.XLOOKUP(P$1,'PY1 Data(H)'!$A$1:$BP$1,_xlfn.XLOOKUP($A7,'PY1 Data(H)'!$A$1:$A$288,'PY1 Data(H)'!$A$1:$BP$288))</f>
        <v>0</v>
      </c>
      <c r="Q7" s="117" cm="1">
        <f t="array" ref="Q7">_xlfn.XLOOKUP(Q$1,'PY1 Data(H)'!$A$1:$BP$1,_xlfn.XLOOKUP($A7,'PY1 Data(H)'!$A$1:$A$288,'PY1 Data(H)'!$A$1:$BP$288))</f>
        <v>0</v>
      </c>
      <c r="R7" s="117" cm="1">
        <f t="array" ref="R7">_xlfn.XLOOKUP(R$1,'PY1 Data(H)'!$A$1:$BP$1,_xlfn.XLOOKUP($A7,'PY1 Data(H)'!$A$1:$A$288,'PY1 Data(H)'!$A$1:$BP$288))</f>
        <v>0</v>
      </c>
      <c r="S7" s="117" cm="1">
        <f t="array" ref="S7">_xlfn.XLOOKUP(S$1,'PY1 Data(H)'!$A$1:$BP$1,_xlfn.XLOOKUP($A7,'PY1 Data(H)'!$A$1:$A$288,'PY1 Data(H)'!$A$1:$BP$288))</f>
        <v>0</v>
      </c>
      <c r="T7" s="117" cm="1">
        <f t="array" ref="T7">_xlfn.XLOOKUP(T$1,'PY1 Data(H)'!$A$1:$BP$1,_xlfn.XLOOKUP($A7,'PY1 Data(H)'!$A$1:$A$288,'PY1 Data(H)'!$A$1:$BP$288))</f>
        <v>109494</v>
      </c>
      <c r="U7" s="117" cm="1">
        <f t="array" ref="U7">_xlfn.XLOOKUP(U$1,'PY1 Data(H)'!$A$1:$BP$1,_xlfn.XLOOKUP($A7,'PY1 Data(H)'!$A$1:$A$288,'PY1 Data(H)'!$A$1:$BP$288))</f>
        <v>0</v>
      </c>
      <c r="V7" s="117" cm="1">
        <f t="array" ref="V7">_xlfn.XLOOKUP(V$1,'PY1 Data(H)'!$A$1:$BP$1,_xlfn.XLOOKUP($A7,'PY1 Data(H)'!$A$1:$A$288,'PY1 Data(H)'!$A$1:$BP$288))</f>
        <v>0</v>
      </c>
      <c r="W7" s="117" cm="1">
        <f t="array" ref="W7">_xlfn.XLOOKUP(W$1,'PY1 Data(H)'!$A$1:$BP$1,_xlfn.XLOOKUP($A7,'PY1 Data(H)'!$A$1:$A$288,'PY1 Data(H)'!$A$1:$BP$288))</f>
        <v>2061</v>
      </c>
      <c r="X7" s="117" cm="1">
        <f t="array" ref="X7">_xlfn.XLOOKUP(X$1,'PY1 Data(H)'!$A$1:$BP$1,_xlfn.XLOOKUP($A7,'PY1 Data(H)'!$A$1:$A$288,'PY1 Data(H)'!$A$1:$BP$288))</f>
        <v>0</v>
      </c>
      <c r="Y7" s="117" cm="1">
        <f t="array" ref="Y7">_xlfn.XLOOKUP(Y$1,'PY1 Data(H)'!$A$1:$BP$1,_xlfn.XLOOKUP($A7,'PY1 Data(H)'!$A$1:$A$288,'PY1 Data(H)'!$A$1:$BP$288))</f>
        <v>0</v>
      </c>
      <c r="Z7" s="117" cm="1">
        <f t="array" ref="Z7">_xlfn.XLOOKUP(Z$1,'PY1 Data(H)'!$A$1:$BP$1,_xlfn.XLOOKUP($A7,'PY1 Data(H)'!$A$1:$A$288,'PY1 Data(H)'!$A$1:$BP$288))</f>
        <v>47316</v>
      </c>
      <c r="AA7" s="117" cm="1">
        <f t="array" ref="AA7">_xlfn.XLOOKUP(AA$1,'PY1 Data(H)'!$A$1:$BP$1,_xlfn.XLOOKUP($A7,'PY1 Data(H)'!$A$1:$A$288,'PY1 Data(H)'!$A$1:$BP$288))</f>
        <v>0</v>
      </c>
      <c r="AB7" s="117" cm="1">
        <f t="array" ref="AB7">_xlfn.XLOOKUP(AB$1,'PY1 Data(H)'!$A$1:$BP$1,_xlfn.XLOOKUP($A7,'PY1 Data(H)'!$A$1:$A$288,'PY1 Data(H)'!$A$1:$BP$288))</f>
        <v>0</v>
      </c>
      <c r="AC7" s="117" cm="1">
        <f t="array" ref="AC7">_xlfn.XLOOKUP(AC$1,'PY1 Data(H)'!$A$1:$BP$1,_xlfn.XLOOKUP($A7,'PY1 Data(H)'!$A$1:$A$288,'PY1 Data(H)'!$A$1:$BP$288))</f>
        <v>0</v>
      </c>
      <c r="AD7" s="117" cm="1">
        <f t="array" ref="AD7">_xlfn.XLOOKUP(AD$1,'PY1 Data(H)'!$A$1:$BP$1,_xlfn.XLOOKUP($A7,'PY1 Data(H)'!$A$1:$A$288,'PY1 Data(H)'!$A$1:$BP$288))</f>
        <v>0</v>
      </c>
      <c r="AE7" s="117" cm="1">
        <f t="array" ref="AE7">_xlfn.XLOOKUP(AE$1,'PY1 Data(H)'!$A$1:$BP$1,_xlfn.XLOOKUP($A7,'PY1 Data(H)'!$A$1:$A$288,'PY1 Data(H)'!$A$1:$BP$288))</f>
        <v>0</v>
      </c>
      <c r="AF7" s="117" cm="1">
        <f t="array" ref="AF7">_xlfn.XLOOKUP(AF$1,'PY1 Data(H)'!$A$1:$BP$1,_xlfn.XLOOKUP($A7,'PY1 Data(H)'!$A$1:$A$288,'PY1 Data(H)'!$A$1:$BP$288))</f>
        <v>0</v>
      </c>
      <c r="AG7" s="117" cm="1">
        <f t="array" ref="AG7">_xlfn.XLOOKUP(AG$1,'PY1 Data(H)'!$A$1:$BP$1,_xlfn.XLOOKUP($A7,'PY1 Data(H)'!$A$1:$A$288,'PY1 Data(H)'!$A$1:$BP$288))</f>
        <v>0</v>
      </c>
      <c r="AH7" s="117" cm="1">
        <f t="array" ref="AH7">_xlfn.XLOOKUP(AH$1,'PY1 Data(H)'!$A$1:$BP$1,_xlfn.XLOOKUP($A7,'PY1 Data(H)'!$A$1:$A$288,'PY1 Data(H)'!$A$1:$BP$288))</f>
        <v>58717</v>
      </c>
      <c r="AI7" s="117" cm="1">
        <f t="array" ref="AI7">_xlfn.XLOOKUP(AI$1,'PY1 Data(H)'!$A$1:$BP$1,_xlfn.XLOOKUP($A7,'PY1 Data(H)'!$A$1:$A$288,'PY1 Data(H)'!$A$1:$BP$288))</f>
        <v>0</v>
      </c>
      <c r="AJ7" s="117" cm="1">
        <f t="array" ref="AJ7">_xlfn.XLOOKUP(AJ$1,'PY1 Data(H)'!$A$1:$BP$1,_xlfn.XLOOKUP($A7,'PY1 Data(H)'!$A$1:$A$288,'PY1 Data(H)'!$A$1:$BP$288))</f>
        <v>0</v>
      </c>
      <c r="AK7" s="117" cm="1">
        <f t="array" ref="AK7">_xlfn.XLOOKUP(AK$1,'PY1 Data(H)'!$A$1:$BP$1,_xlfn.XLOOKUP($A7,'PY1 Data(H)'!$A$1:$A$288,'PY1 Data(H)'!$A$1:$BP$288))</f>
        <v>0</v>
      </c>
      <c r="AL7" s="117" cm="1">
        <f t="array" ref="AL7">_xlfn.XLOOKUP(AL$1,'PY1 Data(H)'!$A$1:$BP$1,_xlfn.XLOOKUP($A7,'PY1 Data(H)'!$A$1:$A$288,'PY1 Data(H)'!$A$1:$BP$288))</f>
        <v>0</v>
      </c>
      <c r="AM7" s="117" cm="1">
        <f t="array" ref="AM7">_xlfn.XLOOKUP(AM$1,'PY1 Data(H)'!$A$1:$BP$1,_xlfn.XLOOKUP($A7,'PY1 Data(H)'!$A$1:$A$288,'PY1 Data(H)'!$A$1:$BP$288))</f>
        <v>0</v>
      </c>
      <c r="AN7" s="117" cm="1">
        <f t="array" ref="AN7">_xlfn.XLOOKUP(AN$1,'PY1 Data(H)'!$A$1:$BP$1,_xlfn.XLOOKUP($A7,'PY1 Data(H)'!$A$1:$A$288,'PY1 Data(H)'!$A$1:$BP$288))</f>
        <v>0</v>
      </c>
      <c r="AO7" s="117" cm="1">
        <f t="array" ref="AO7">_xlfn.XLOOKUP(AO$1,'PY1 Data(H)'!$A$1:$BP$1,_xlfn.XLOOKUP($A7,'PY1 Data(H)'!$A$1:$A$288,'PY1 Data(H)'!$A$1:$BP$288))</f>
        <v>0</v>
      </c>
      <c r="AP7" s="117" cm="1">
        <f t="array" ref="AP7">_xlfn.XLOOKUP(AP$1,'PY1 Data(H)'!$A$1:$BP$1,_xlfn.XLOOKUP($A7,'PY1 Data(H)'!$A$1:$A$288,'PY1 Data(H)'!$A$1:$BP$288))</f>
        <v>22112</v>
      </c>
      <c r="AQ7" s="117" cm="1">
        <f t="array" ref="AQ7">_xlfn.XLOOKUP(AQ$1,'PY1 Data(H)'!$A$1:$BP$1,_xlfn.XLOOKUP($A7,'PY1 Data(H)'!$A$1:$A$288,'PY1 Data(H)'!$A$1:$BP$288))</f>
        <v>0</v>
      </c>
      <c r="AR7" s="117" cm="1">
        <f t="array" ref="AR7">_xlfn.XLOOKUP(AR$1,'PY1 Data(H)'!$A$1:$BP$1,_xlfn.XLOOKUP($A7,'PY1 Data(H)'!$A$1:$A$288,'PY1 Data(H)'!$A$1:$BP$288))</f>
        <v>0</v>
      </c>
      <c r="AS7" s="117" cm="1">
        <f t="array" ref="AS7">_xlfn.XLOOKUP(AS$1,'PY1 Data(H)'!$A$1:$BP$1,_xlfn.XLOOKUP($A7,'PY1 Data(H)'!$A$1:$A$288,'PY1 Data(H)'!$A$1:$BP$288))</f>
        <v>0</v>
      </c>
      <c r="AT7" s="117" cm="1">
        <f t="array" ref="AT7">_xlfn.XLOOKUP(AT$1,'PY1 Data(H)'!$A$1:$BP$1,_xlfn.XLOOKUP($A7,'PY1 Data(H)'!$A$1:$A$288,'PY1 Data(H)'!$A$1:$BP$288))</f>
        <v>0</v>
      </c>
      <c r="AU7" s="117" cm="1">
        <f t="array" ref="AU7">_xlfn.XLOOKUP(AU$1,'PY1 Data(H)'!$A$1:$BP$1,_xlfn.XLOOKUP($A7,'PY1 Data(H)'!$A$1:$A$288,'PY1 Data(H)'!$A$1:$BP$288))</f>
        <v>0</v>
      </c>
      <c r="AV7" s="117" cm="1">
        <f t="array" ref="AV7">_xlfn.XLOOKUP(AV$1,'PY1 Data(H)'!$A$1:$BP$1,_xlfn.XLOOKUP($A7,'PY1 Data(H)'!$A$1:$A$288,'PY1 Data(H)'!$A$1:$BP$288))</f>
        <v>0</v>
      </c>
      <c r="AW7" s="117" cm="1">
        <f t="array" ref="AW7">_xlfn.XLOOKUP(AW$1,'PY1 Data(H)'!$A$1:$BP$1,_xlfn.XLOOKUP($A7,'PY1 Data(H)'!$A$1:$A$288,'PY1 Data(H)'!$A$1:$BP$288))</f>
        <v>106167</v>
      </c>
      <c r="AX7" s="117" cm="1">
        <f t="array" ref="AX7">_xlfn.XLOOKUP(AX$1,'PY1 Data(H)'!$A$1:$BP$1,_xlfn.XLOOKUP($A7,'PY1 Data(H)'!$A$1:$A$288,'PY1 Data(H)'!$A$1:$BP$288))</f>
        <v>36357</v>
      </c>
      <c r="AY7" s="117" cm="1">
        <f t="array" ref="AY7">_xlfn.XLOOKUP(AY$1,'PY1 Data(H)'!$A$1:$BP$1,_xlfn.XLOOKUP($A7,'PY1 Data(H)'!$A$1:$A$288,'PY1 Data(H)'!$A$1:$BP$288))</f>
        <v>0</v>
      </c>
      <c r="AZ7" s="117" cm="1">
        <f t="array" ref="AZ7">_xlfn.XLOOKUP(AZ$1,'PY1 Data(H)'!$A$1:$BP$1,_xlfn.XLOOKUP($A7,'PY1 Data(H)'!$A$1:$A$288,'PY1 Data(H)'!$A$1:$BP$288))</f>
        <v>0</v>
      </c>
      <c r="BA7" s="117" cm="1">
        <f t="array" ref="BA7">_xlfn.XLOOKUP(BA$1,'PY1 Data(H)'!$A$1:$BP$1,_xlfn.XLOOKUP($A7,'PY1 Data(H)'!$A$1:$A$288,'PY1 Data(H)'!$A$1:$BP$288))</f>
        <v>0</v>
      </c>
      <c r="BB7" s="117" cm="1">
        <f t="array" ref="BB7">_xlfn.XLOOKUP(BB$1,'PY1 Data(H)'!$A$1:$BP$1,_xlfn.XLOOKUP($A7,'PY1 Data(H)'!$A$1:$A$288,'PY1 Data(H)'!$A$1:$BP$288))</f>
        <v>0</v>
      </c>
      <c r="BC7" s="117" cm="1">
        <f t="array" ref="BC7">_xlfn.XLOOKUP(BC$1,'PY1 Data(H)'!$A$1:$BP$1,_xlfn.XLOOKUP($A7,'PY1 Data(H)'!$A$1:$A$288,'PY1 Data(H)'!$A$1:$BP$288))</f>
        <v>0</v>
      </c>
      <c r="BD7" s="117" cm="1">
        <f t="array" ref="BD7">_xlfn.XLOOKUP(BD$1,'PY1 Data(H)'!$A$1:$BP$1,_xlfn.XLOOKUP($A7,'PY1 Data(H)'!$A$1:$A$288,'PY1 Data(H)'!$A$1:$BP$288))</f>
        <v>0</v>
      </c>
      <c r="BE7" s="117" cm="1">
        <f t="array" ref="BE7">_xlfn.XLOOKUP(BE$1,'PY1 Data(H)'!$A$1:$BP$1,_xlfn.XLOOKUP($A7,'PY1 Data(H)'!$A$1:$A$288,'PY1 Data(H)'!$A$1:$BP$288))</f>
        <v>0</v>
      </c>
      <c r="BF7" s="117" cm="1">
        <f t="array" ref="BF7">_xlfn.XLOOKUP(BF$1,'PY1 Data(H)'!$A$1:$BP$1,_xlfn.XLOOKUP($A7,'PY1 Data(H)'!$A$1:$A$288,'PY1 Data(H)'!$A$1:$BP$288))</f>
        <v>0</v>
      </c>
      <c r="BG7" s="117" cm="1">
        <f t="array" ref="BG7">_xlfn.XLOOKUP(BG$1,'PY1 Data(H)'!$A$1:$BP$1,_xlfn.XLOOKUP($A7,'PY1 Data(H)'!$A$1:$A$288,'PY1 Data(H)'!$A$1:$BP$288))</f>
        <v>0</v>
      </c>
      <c r="BH7" s="117" cm="1">
        <f t="array" ref="BH7">_xlfn.XLOOKUP(BH$1,'PY1 Data(H)'!$A$1:$BP$1,_xlfn.XLOOKUP($A7,'PY1 Data(H)'!$A$1:$A$288,'PY1 Data(H)'!$A$1:$BP$288))</f>
        <v>0</v>
      </c>
    </row>
    <row r="8" spans="1:60" x14ac:dyDescent="0.3">
      <c r="A8">
        <v>626</v>
      </c>
      <c r="D8" s="117" cm="1">
        <f t="array" ref="D8">_xlfn.XLOOKUP(D$1,'PY1 Data(H)'!$A$1:$BP$1,_xlfn.XLOOKUP($A8,'PY1 Data(H)'!$A$1:$A$288,'PY1 Data(H)'!$A$1:$BP$288))</f>
        <v>860184</v>
      </c>
      <c r="E8" s="117" cm="1">
        <f t="array" ref="E8">_xlfn.XLOOKUP(E$1,'PY1 Data(H)'!$A$1:$BP$1,_xlfn.XLOOKUP($A8,'PY1 Data(H)'!$A$1:$A$288,'PY1 Data(H)'!$A$1:$BP$288))</f>
        <v>6613168</v>
      </c>
      <c r="F8" s="117" cm="1">
        <f t="array" ref="F8">_xlfn.XLOOKUP(F$1,'PY1 Data(H)'!$A$1:$BP$1,_xlfn.XLOOKUP($A8,'PY1 Data(H)'!$A$1:$A$288,'PY1 Data(H)'!$A$1:$BP$288))</f>
        <v>5327466</v>
      </c>
      <c r="G8" s="117" cm="1">
        <f t="array" ref="G8">_xlfn.XLOOKUP(G$1,'PY1 Data(H)'!$A$1:$BP$1,_xlfn.XLOOKUP($A8,'PY1 Data(H)'!$A$1:$A$288,'PY1 Data(H)'!$A$1:$BP$288))</f>
        <v>1413617</v>
      </c>
      <c r="H8" s="117" cm="1">
        <f t="array" ref="H8">_xlfn.XLOOKUP(H$1,'PY1 Data(H)'!$A$1:$BP$1,_xlfn.XLOOKUP($A8,'PY1 Data(H)'!$A$1:$A$288,'PY1 Data(H)'!$A$1:$BP$288))</f>
        <v>1192890</v>
      </c>
      <c r="I8" s="117" cm="1">
        <f t="array" ref="I8">_xlfn.XLOOKUP(I$1,'PY1 Data(H)'!$A$1:$BP$1,_xlfn.XLOOKUP($A8,'PY1 Data(H)'!$A$1:$A$288,'PY1 Data(H)'!$A$1:$BP$288))</f>
        <v>1974689</v>
      </c>
      <c r="J8" s="117" cm="1">
        <f t="array" ref="J8">_xlfn.XLOOKUP(J$1,'PY1 Data(H)'!$A$1:$BP$1,_xlfn.XLOOKUP($A8,'PY1 Data(H)'!$A$1:$A$288,'PY1 Data(H)'!$A$1:$BP$288))</f>
        <v>4541966</v>
      </c>
      <c r="K8" s="117" cm="1">
        <f t="array" ref="K8">_xlfn.XLOOKUP(K$1,'PY1 Data(H)'!$A$1:$BP$1,_xlfn.XLOOKUP($A8,'PY1 Data(H)'!$A$1:$A$288,'PY1 Data(H)'!$A$1:$BP$288))</f>
        <v>1690469</v>
      </c>
      <c r="L8" s="117" cm="1">
        <f t="array" ref="L8">_xlfn.XLOOKUP(L$1,'PY1 Data(H)'!$A$1:$BP$1,_xlfn.XLOOKUP($A8,'PY1 Data(H)'!$A$1:$A$288,'PY1 Data(H)'!$A$1:$BP$288))</f>
        <v>3705148</v>
      </c>
      <c r="M8" s="117" cm="1">
        <f t="array" ref="M8">_xlfn.XLOOKUP(M$1,'PY1 Data(H)'!$A$1:$BP$1,_xlfn.XLOOKUP($A8,'PY1 Data(H)'!$A$1:$A$288,'PY1 Data(H)'!$A$1:$BP$288))</f>
        <v>2234643</v>
      </c>
      <c r="N8" s="117" cm="1">
        <f t="array" ref="N8">_xlfn.XLOOKUP(N$1,'PY1 Data(H)'!$A$1:$BP$1,_xlfn.XLOOKUP($A8,'PY1 Data(H)'!$A$1:$A$288,'PY1 Data(H)'!$A$1:$BP$288))</f>
        <v>1753529</v>
      </c>
      <c r="O8" s="117" cm="1">
        <f t="array" ref="O8">_xlfn.XLOOKUP(O$1,'PY1 Data(H)'!$A$1:$BP$1,_xlfn.XLOOKUP($A8,'PY1 Data(H)'!$A$1:$A$288,'PY1 Data(H)'!$A$1:$BP$288))</f>
        <v>5776027</v>
      </c>
      <c r="P8" s="117" cm="1">
        <f t="array" ref="P8">_xlfn.XLOOKUP(P$1,'PY1 Data(H)'!$A$1:$BP$1,_xlfn.XLOOKUP($A8,'PY1 Data(H)'!$A$1:$A$288,'PY1 Data(H)'!$A$1:$BP$288))</f>
        <v>11071850</v>
      </c>
      <c r="Q8" s="117" cm="1">
        <f t="array" ref="Q8">_xlfn.XLOOKUP(Q$1,'PY1 Data(H)'!$A$1:$BP$1,_xlfn.XLOOKUP($A8,'PY1 Data(H)'!$A$1:$A$288,'PY1 Data(H)'!$A$1:$BP$288))</f>
        <v>408527</v>
      </c>
      <c r="R8" s="117" cm="1">
        <f t="array" ref="R8">_xlfn.XLOOKUP(R$1,'PY1 Data(H)'!$A$1:$BP$1,_xlfn.XLOOKUP($A8,'PY1 Data(H)'!$A$1:$A$288,'PY1 Data(H)'!$A$1:$BP$288))</f>
        <v>8366336</v>
      </c>
      <c r="S8" s="117" cm="1">
        <f t="array" ref="S8">_xlfn.XLOOKUP(S$1,'PY1 Data(H)'!$A$1:$BP$1,_xlfn.XLOOKUP($A8,'PY1 Data(H)'!$A$1:$A$288,'PY1 Data(H)'!$A$1:$BP$288))</f>
        <v>24631218</v>
      </c>
      <c r="T8" s="117" cm="1">
        <f t="array" ref="T8">_xlfn.XLOOKUP(T$1,'PY1 Data(H)'!$A$1:$BP$1,_xlfn.XLOOKUP($A8,'PY1 Data(H)'!$A$1:$A$288,'PY1 Data(H)'!$A$1:$BP$288))</f>
        <v>1196062</v>
      </c>
      <c r="U8" s="117" cm="1">
        <f t="array" ref="U8">_xlfn.XLOOKUP(U$1,'PY1 Data(H)'!$A$1:$BP$1,_xlfn.XLOOKUP($A8,'PY1 Data(H)'!$A$1:$A$288,'PY1 Data(H)'!$A$1:$BP$288))</f>
        <v>1207442</v>
      </c>
      <c r="V8" s="117" cm="1">
        <f t="array" ref="V8">_xlfn.XLOOKUP(V$1,'PY1 Data(H)'!$A$1:$BP$1,_xlfn.XLOOKUP($A8,'PY1 Data(H)'!$A$1:$A$288,'PY1 Data(H)'!$A$1:$BP$288))</f>
        <v>29953</v>
      </c>
      <c r="W8" s="117" cm="1">
        <f t="array" ref="W8">_xlfn.XLOOKUP(W$1,'PY1 Data(H)'!$A$1:$BP$1,_xlfn.XLOOKUP($A8,'PY1 Data(H)'!$A$1:$A$288,'PY1 Data(H)'!$A$1:$BP$288))</f>
        <v>7258400</v>
      </c>
      <c r="X8" s="117" cm="1">
        <f t="array" ref="X8">_xlfn.XLOOKUP(X$1,'PY1 Data(H)'!$A$1:$BP$1,_xlfn.XLOOKUP($A8,'PY1 Data(H)'!$A$1:$A$288,'PY1 Data(H)'!$A$1:$BP$288))</f>
        <v>5098195</v>
      </c>
      <c r="Y8" s="117" cm="1">
        <f t="array" ref="Y8">_xlfn.XLOOKUP(Y$1,'PY1 Data(H)'!$A$1:$BP$1,_xlfn.XLOOKUP($A8,'PY1 Data(H)'!$A$1:$A$288,'PY1 Data(H)'!$A$1:$BP$288))</f>
        <v>811208</v>
      </c>
      <c r="Z8" s="117" cm="1">
        <f t="array" ref="Z8">_xlfn.XLOOKUP(Z$1,'PY1 Data(H)'!$A$1:$BP$1,_xlfn.XLOOKUP($A8,'PY1 Data(H)'!$A$1:$A$288,'PY1 Data(H)'!$A$1:$BP$288))</f>
        <v>2200560</v>
      </c>
      <c r="AA8" s="117" cm="1">
        <f t="array" ref="AA8">_xlfn.XLOOKUP(AA$1,'PY1 Data(H)'!$A$1:$BP$1,_xlfn.XLOOKUP($A8,'PY1 Data(H)'!$A$1:$A$288,'PY1 Data(H)'!$A$1:$BP$288))</f>
        <v>628074</v>
      </c>
      <c r="AB8" s="117" cm="1">
        <f t="array" ref="AB8">_xlfn.XLOOKUP(AB$1,'PY1 Data(H)'!$A$1:$BP$1,_xlfn.XLOOKUP($A8,'PY1 Data(H)'!$A$1:$A$288,'PY1 Data(H)'!$A$1:$BP$288))</f>
        <v>1761998</v>
      </c>
      <c r="AC8" s="117" cm="1">
        <f t="array" ref="AC8">_xlfn.XLOOKUP(AC$1,'PY1 Data(H)'!$A$1:$BP$1,_xlfn.XLOOKUP($A8,'PY1 Data(H)'!$A$1:$A$288,'PY1 Data(H)'!$A$1:$BP$288))</f>
        <v>6823555</v>
      </c>
      <c r="AD8" s="117" cm="1">
        <f t="array" ref="AD8">_xlfn.XLOOKUP(AD$1,'PY1 Data(H)'!$A$1:$BP$1,_xlfn.XLOOKUP($A8,'PY1 Data(H)'!$A$1:$A$288,'PY1 Data(H)'!$A$1:$BP$288))</f>
        <v>1323661</v>
      </c>
      <c r="AE8" s="117" cm="1">
        <f t="array" ref="AE8">_xlfn.XLOOKUP(AE$1,'PY1 Data(H)'!$A$1:$BP$1,_xlfn.XLOOKUP($A8,'PY1 Data(H)'!$A$1:$A$288,'PY1 Data(H)'!$A$1:$BP$288))</f>
        <v>5661458</v>
      </c>
      <c r="AF8" s="117" cm="1">
        <f t="array" ref="AF8">_xlfn.XLOOKUP(AF$1,'PY1 Data(H)'!$A$1:$BP$1,_xlfn.XLOOKUP($A8,'PY1 Data(H)'!$A$1:$A$288,'PY1 Data(H)'!$A$1:$BP$288))</f>
        <v>4710742</v>
      </c>
      <c r="AG8" s="117" cm="1">
        <f t="array" ref="AG8">_xlfn.XLOOKUP(AG$1,'PY1 Data(H)'!$A$1:$BP$1,_xlfn.XLOOKUP($A8,'PY1 Data(H)'!$A$1:$A$288,'PY1 Data(H)'!$A$1:$BP$288))</f>
        <v>1922543</v>
      </c>
      <c r="AH8" s="117" cm="1">
        <f t="array" ref="AH8">_xlfn.XLOOKUP(AH$1,'PY1 Data(H)'!$A$1:$BP$1,_xlfn.XLOOKUP($A8,'PY1 Data(H)'!$A$1:$A$288,'PY1 Data(H)'!$A$1:$BP$288))</f>
        <v>2607629</v>
      </c>
      <c r="AI8" s="117" cm="1">
        <f t="array" ref="AI8">_xlfn.XLOOKUP(AI$1,'PY1 Data(H)'!$A$1:$BP$1,_xlfn.XLOOKUP($A8,'PY1 Data(H)'!$A$1:$A$288,'PY1 Data(H)'!$A$1:$BP$288))</f>
        <v>5773161</v>
      </c>
      <c r="AJ8" s="117" cm="1">
        <f t="array" ref="AJ8">_xlfn.XLOOKUP(AJ$1,'PY1 Data(H)'!$A$1:$BP$1,_xlfn.XLOOKUP($A8,'PY1 Data(H)'!$A$1:$A$288,'PY1 Data(H)'!$A$1:$BP$288))</f>
        <v>11508521</v>
      </c>
      <c r="AK8" s="117" cm="1">
        <f t="array" ref="AK8">_xlfn.XLOOKUP(AK$1,'PY1 Data(H)'!$A$1:$BP$1,_xlfn.XLOOKUP($A8,'PY1 Data(H)'!$A$1:$A$288,'PY1 Data(H)'!$A$1:$BP$288))</f>
        <v>4785676</v>
      </c>
      <c r="AL8" s="117" cm="1">
        <f t="array" ref="AL8">_xlfn.XLOOKUP(AL$1,'PY1 Data(H)'!$A$1:$BP$1,_xlfn.XLOOKUP($A8,'PY1 Data(H)'!$A$1:$A$288,'PY1 Data(H)'!$A$1:$BP$288))</f>
        <v>2762172</v>
      </c>
      <c r="AM8" s="117" cm="1">
        <f t="array" ref="AM8">_xlfn.XLOOKUP(AM$1,'PY1 Data(H)'!$A$1:$BP$1,_xlfn.XLOOKUP($A8,'PY1 Data(H)'!$A$1:$A$288,'PY1 Data(H)'!$A$1:$BP$288))</f>
        <v>8459637</v>
      </c>
      <c r="AN8" s="117" cm="1">
        <f t="array" ref="AN8">_xlfn.XLOOKUP(AN$1,'PY1 Data(H)'!$A$1:$BP$1,_xlfn.XLOOKUP($A8,'PY1 Data(H)'!$A$1:$A$288,'PY1 Data(H)'!$A$1:$BP$288))</f>
        <v>3782115</v>
      </c>
      <c r="AO8" s="117" cm="1">
        <f t="array" ref="AO8">_xlfn.XLOOKUP(AO$1,'PY1 Data(H)'!$A$1:$BP$1,_xlfn.XLOOKUP($A8,'PY1 Data(H)'!$A$1:$A$288,'PY1 Data(H)'!$A$1:$BP$288))</f>
        <v>1094808</v>
      </c>
      <c r="AP8" s="117" cm="1">
        <f t="array" ref="AP8">_xlfn.XLOOKUP(AP$1,'PY1 Data(H)'!$A$1:$BP$1,_xlfn.XLOOKUP($A8,'PY1 Data(H)'!$A$1:$A$288,'PY1 Data(H)'!$A$1:$BP$288))</f>
        <v>4325305</v>
      </c>
      <c r="AQ8" s="117" cm="1">
        <f t="array" ref="AQ8">_xlfn.XLOOKUP(AQ$1,'PY1 Data(H)'!$A$1:$BP$1,_xlfn.XLOOKUP($A8,'PY1 Data(H)'!$A$1:$A$288,'PY1 Data(H)'!$A$1:$BP$288))</f>
        <v>1605853</v>
      </c>
      <c r="AR8" s="117" cm="1">
        <f t="array" ref="AR8">_xlfn.XLOOKUP(AR$1,'PY1 Data(H)'!$A$1:$BP$1,_xlfn.XLOOKUP($A8,'PY1 Data(H)'!$A$1:$A$288,'PY1 Data(H)'!$A$1:$BP$288))</f>
        <v>1606072</v>
      </c>
      <c r="AS8" s="117" cm="1">
        <f t="array" ref="AS8">_xlfn.XLOOKUP(AS$1,'PY1 Data(H)'!$A$1:$BP$1,_xlfn.XLOOKUP($A8,'PY1 Data(H)'!$A$1:$A$288,'PY1 Data(H)'!$A$1:$BP$288))</f>
        <v>1602148</v>
      </c>
      <c r="AT8" s="117" cm="1">
        <f t="array" ref="AT8">_xlfn.XLOOKUP(AT$1,'PY1 Data(H)'!$A$1:$BP$1,_xlfn.XLOOKUP($A8,'PY1 Data(H)'!$A$1:$A$288,'PY1 Data(H)'!$A$1:$BP$288))</f>
        <v>204319</v>
      </c>
      <c r="AU8" s="117" cm="1">
        <f t="array" ref="AU8">_xlfn.XLOOKUP(AU$1,'PY1 Data(H)'!$A$1:$BP$1,_xlfn.XLOOKUP($A8,'PY1 Data(H)'!$A$1:$A$288,'PY1 Data(H)'!$A$1:$BP$288))</f>
        <v>19625466</v>
      </c>
      <c r="AV8" s="117" cm="1">
        <f t="array" ref="AV8">_xlfn.XLOOKUP(AV$1,'PY1 Data(H)'!$A$1:$BP$1,_xlfn.XLOOKUP($A8,'PY1 Data(H)'!$A$1:$A$288,'PY1 Data(H)'!$A$1:$BP$288))</f>
        <v>3348976</v>
      </c>
      <c r="AW8" s="117" cm="1">
        <f t="array" ref="AW8">_xlfn.XLOOKUP(AW$1,'PY1 Data(H)'!$A$1:$BP$1,_xlfn.XLOOKUP($A8,'PY1 Data(H)'!$A$1:$A$288,'PY1 Data(H)'!$A$1:$BP$288))</f>
        <v>208461107</v>
      </c>
      <c r="AX8" s="117" cm="1">
        <f t="array" ref="AX8">_xlfn.XLOOKUP(AX$1,'PY1 Data(H)'!$A$1:$BP$1,_xlfn.XLOOKUP($A8,'PY1 Data(H)'!$A$1:$A$288,'PY1 Data(H)'!$A$1:$BP$288))</f>
        <v>1728431</v>
      </c>
      <c r="AY8" s="117" cm="1">
        <f t="array" ref="AY8">_xlfn.XLOOKUP(AY$1,'PY1 Data(H)'!$A$1:$BP$1,_xlfn.XLOOKUP($A8,'PY1 Data(H)'!$A$1:$A$288,'PY1 Data(H)'!$A$1:$BP$288))</f>
        <v>1336973</v>
      </c>
      <c r="AZ8" s="117" cm="1">
        <f t="array" ref="AZ8">_xlfn.XLOOKUP(AZ$1,'PY1 Data(H)'!$A$1:$BP$1,_xlfn.XLOOKUP($A8,'PY1 Data(H)'!$A$1:$A$288,'PY1 Data(H)'!$A$1:$BP$288))</f>
        <v>1735145</v>
      </c>
      <c r="BA8" s="117" cm="1">
        <f t="array" ref="BA8">_xlfn.XLOOKUP(BA$1,'PY1 Data(H)'!$A$1:$BP$1,_xlfn.XLOOKUP($A8,'PY1 Data(H)'!$A$1:$A$288,'PY1 Data(H)'!$A$1:$BP$288))</f>
        <v>16443546</v>
      </c>
      <c r="BB8" s="117" cm="1">
        <f t="array" ref="BB8">_xlfn.XLOOKUP(BB$1,'PY1 Data(H)'!$A$1:$BP$1,_xlfn.XLOOKUP($A8,'PY1 Data(H)'!$A$1:$A$288,'PY1 Data(H)'!$A$1:$BP$288))</f>
        <v>499666</v>
      </c>
      <c r="BC8" s="117" cm="1">
        <f t="array" ref="BC8">_xlfn.XLOOKUP(BC$1,'PY1 Data(H)'!$A$1:$BP$1,_xlfn.XLOOKUP($A8,'PY1 Data(H)'!$A$1:$A$288,'PY1 Data(H)'!$A$1:$BP$288))</f>
        <v>364528</v>
      </c>
      <c r="BD8" s="117" cm="1">
        <f t="array" ref="BD8">_xlfn.XLOOKUP(BD$1,'PY1 Data(H)'!$A$1:$BP$1,_xlfn.XLOOKUP($A8,'PY1 Data(H)'!$A$1:$A$288,'PY1 Data(H)'!$A$1:$BP$288))</f>
        <v>5312016</v>
      </c>
      <c r="BE8" s="117" cm="1">
        <f t="array" ref="BE8">_xlfn.XLOOKUP(BE$1,'PY1 Data(H)'!$A$1:$BP$1,_xlfn.XLOOKUP($A8,'PY1 Data(H)'!$A$1:$A$288,'PY1 Data(H)'!$A$1:$BP$288))</f>
        <v>6514826</v>
      </c>
      <c r="BF8" s="117" cm="1">
        <f t="array" ref="BF8">_xlfn.XLOOKUP(BF$1,'PY1 Data(H)'!$A$1:$BP$1,_xlfn.XLOOKUP($A8,'PY1 Data(H)'!$A$1:$A$288,'PY1 Data(H)'!$A$1:$BP$288))</f>
        <v>23578141</v>
      </c>
      <c r="BG8" s="117" cm="1">
        <f t="array" ref="BG8">_xlfn.XLOOKUP(BG$1,'PY1 Data(H)'!$A$1:$BP$1,_xlfn.XLOOKUP($A8,'PY1 Data(H)'!$A$1:$A$288,'PY1 Data(H)'!$A$1:$BP$288))</f>
        <v>2901049</v>
      </c>
      <c r="BH8" s="117" cm="1">
        <f t="array" ref="BH8">_xlfn.XLOOKUP(BH$1,'PY1 Data(H)'!$A$1:$BP$1,_xlfn.XLOOKUP($A8,'PY1 Data(H)'!$A$1:$A$288,'PY1 Data(H)'!$A$1:$BP$288))</f>
        <v>1931939</v>
      </c>
    </row>
    <row r="9" spans="1:60" x14ac:dyDescent="0.3">
      <c r="A9">
        <v>627</v>
      </c>
      <c r="D9" s="117" cm="1">
        <f t="array" ref="D9">_xlfn.XLOOKUP(D$1,'PY1 Data(H)'!$A$1:$BP$1,_xlfn.XLOOKUP($A9,'PY1 Data(H)'!$A$1:$A$288,'PY1 Data(H)'!$A$1:$BP$288))</f>
        <v>0</v>
      </c>
      <c r="E9" s="117" cm="1">
        <f t="array" ref="E9">_xlfn.XLOOKUP(E$1,'PY1 Data(H)'!$A$1:$BP$1,_xlfn.XLOOKUP($A9,'PY1 Data(H)'!$A$1:$A$288,'PY1 Data(H)'!$A$1:$BP$288))</f>
        <v>0</v>
      </c>
      <c r="F9" s="117" cm="1">
        <f t="array" ref="F9">_xlfn.XLOOKUP(F$1,'PY1 Data(H)'!$A$1:$BP$1,_xlfn.XLOOKUP($A9,'PY1 Data(H)'!$A$1:$A$288,'PY1 Data(H)'!$A$1:$BP$288))</f>
        <v>0</v>
      </c>
      <c r="G9" s="117" cm="1">
        <f t="array" ref="G9">_xlfn.XLOOKUP(G$1,'PY1 Data(H)'!$A$1:$BP$1,_xlfn.XLOOKUP($A9,'PY1 Data(H)'!$A$1:$A$288,'PY1 Data(H)'!$A$1:$BP$288))</f>
        <v>0</v>
      </c>
      <c r="H9" s="117" cm="1">
        <f t="array" ref="H9">_xlfn.XLOOKUP(H$1,'PY1 Data(H)'!$A$1:$BP$1,_xlfn.XLOOKUP($A9,'PY1 Data(H)'!$A$1:$A$288,'PY1 Data(H)'!$A$1:$BP$288))</f>
        <v>0</v>
      </c>
      <c r="I9" s="117" cm="1">
        <f t="array" ref="I9">_xlfn.XLOOKUP(I$1,'PY1 Data(H)'!$A$1:$BP$1,_xlfn.XLOOKUP($A9,'PY1 Data(H)'!$A$1:$A$288,'PY1 Data(H)'!$A$1:$BP$288))</f>
        <v>0</v>
      </c>
      <c r="J9" s="117" cm="1">
        <f t="array" ref="J9">_xlfn.XLOOKUP(J$1,'PY1 Data(H)'!$A$1:$BP$1,_xlfn.XLOOKUP($A9,'PY1 Data(H)'!$A$1:$A$288,'PY1 Data(H)'!$A$1:$BP$288))</f>
        <v>0</v>
      </c>
      <c r="K9" s="117" cm="1">
        <f t="array" ref="K9">_xlfn.XLOOKUP(K$1,'PY1 Data(H)'!$A$1:$BP$1,_xlfn.XLOOKUP($A9,'PY1 Data(H)'!$A$1:$A$288,'PY1 Data(H)'!$A$1:$BP$288))</f>
        <v>0</v>
      </c>
      <c r="L9" s="117" cm="1">
        <f t="array" ref="L9">_xlfn.XLOOKUP(L$1,'PY1 Data(H)'!$A$1:$BP$1,_xlfn.XLOOKUP($A9,'PY1 Data(H)'!$A$1:$A$288,'PY1 Data(H)'!$A$1:$BP$288))</f>
        <v>0</v>
      </c>
      <c r="M9" s="117" cm="1">
        <f t="array" ref="M9">_xlfn.XLOOKUP(M$1,'PY1 Data(H)'!$A$1:$BP$1,_xlfn.XLOOKUP($A9,'PY1 Data(H)'!$A$1:$A$288,'PY1 Data(H)'!$A$1:$BP$288))</f>
        <v>0</v>
      </c>
      <c r="N9" s="117" cm="1">
        <f t="array" ref="N9">_xlfn.XLOOKUP(N$1,'PY1 Data(H)'!$A$1:$BP$1,_xlfn.XLOOKUP($A9,'PY1 Data(H)'!$A$1:$A$288,'PY1 Data(H)'!$A$1:$BP$288))</f>
        <v>0</v>
      </c>
      <c r="O9" s="117" cm="1">
        <f t="array" ref="O9">_xlfn.XLOOKUP(O$1,'PY1 Data(H)'!$A$1:$BP$1,_xlfn.XLOOKUP($A9,'PY1 Data(H)'!$A$1:$A$288,'PY1 Data(H)'!$A$1:$BP$288))</f>
        <v>0</v>
      </c>
      <c r="P9" s="117" cm="1">
        <f t="array" ref="P9">_xlfn.XLOOKUP(P$1,'PY1 Data(H)'!$A$1:$BP$1,_xlfn.XLOOKUP($A9,'PY1 Data(H)'!$A$1:$A$288,'PY1 Data(H)'!$A$1:$BP$288))</f>
        <v>0</v>
      </c>
      <c r="Q9" s="117" cm="1">
        <f t="array" ref="Q9">_xlfn.XLOOKUP(Q$1,'PY1 Data(H)'!$A$1:$BP$1,_xlfn.XLOOKUP($A9,'PY1 Data(H)'!$A$1:$A$288,'PY1 Data(H)'!$A$1:$BP$288))</f>
        <v>0</v>
      </c>
      <c r="R9" s="117" cm="1">
        <f t="array" ref="R9">_xlfn.XLOOKUP(R$1,'PY1 Data(H)'!$A$1:$BP$1,_xlfn.XLOOKUP($A9,'PY1 Data(H)'!$A$1:$A$288,'PY1 Data(H)'!$A$1:$BP$288))</f>
        <v>0</v>
      </c>
      <c r="S9" s="117" cm="1">
        <f t="array" ref="S9">_xlfn.XLOOKUP(S$1,'PY1 Data(H)'!$A$1:$BP$1,_xlfn.XLOOKUP($A9,'PY1 Data(H)'!$A$1:$A$288,'PY1 Data(H)'!$A$1:$BP$288))</f>
        <v>0</v>
      </c>
      <c r="T9" s="117" cm="1">
        <f t="array" ref="T9">_xlfn.XLOOKUP(T$1,'PY1 Data(H)'!$A$1:$BP$1,_xlfn.XLOOKUP($A9,'PY1 Data(H)'!$A$1:$A$288,'PY1 Data(H)'!$A$1:$BP$288))</f>
        <v>0</v>
      </c>
      <c r="U9" s="117" cm="1">
        <f t="array" ref="U9">_xlfn.XLOOKUP(U$1,'PY1 Data(H)'!$A$1:$BP$1,_xlfn.XLOOKUP($A9,'PY1 Data(H)'!$A$1:$A$288,'PY1 Data(H)'!$A$1:$BP$288))</f>
        <v>0</v>
      </c>
      <c r="V9" s="117" cm="1">
        <f t="array" ref="V9">_xlfn.XLOOKUP(V$1,'PY1 Data(H)'!$A$1:$BP$1,_xlfn.XLOOKUP($A9,'PY1 Data(H)'!$A$1:$A$288,'PY1 Data(H)'!$A$1:$BP$288))</f>
        <v>0</v>
      </c>
      <c r="W9" s="117" cm="1">
        <f t="array" ref="W9">_xlfn.XLOOKUP(W$1,'PY1 Data(H)'!$A$1:$BP$1,_xlfn.XLOOKUP($A9,'PY1 Data(H)'!$A$1:$A$288,'PY1 Data(H)'!$A$1:$BP$288))</f>
        <v>0</v>
      </c>
      <c r="X9" s="117" cm="1">
        <f t="array" ref="X9">_xlfn.XLOOKUP(X$1,'PY1 Data(H)'!$A$1:$BP$1,_xlfn.XLOOKUP($A9,'PY1 Data(H)'!$A$1:$A$288,'PY1 Data(H)'!$A$1:$BP$288))</f>
        <v>0</v>
      </c>
      <c r="Y9" s="117" cm="1">
        <f t="array" ref="Y9">_xlfn.XLOOKUP(Y$1,'PY1 Data(H)'!$A$1:$BP$1,_xlfn.XLOOKUP($A9,'PY1 Data(H)'!$A$1:$A$288,'PY1 Data(H)'!$A$1:$BP$288))</f>
        <v>0</v>
      </c>
      <c r="Z9" s="117" cm="1">
        <f t="array" ref="Z9">_xlfn.XLOOKUP(Z$1,'PY1 Data(H)'!$A$1:$BP$1,_xlfn.XLOOKUP($A9,'PY1 Data(H)'!$A$1:$A$288,'PY1 Data(H)'!$A$1:$BP$288))</f>
        <v>0</v>
      </c>
      <c r="AA9" s="117" cm="1">
        <f t="array" ref="AA9">_xlfn.XLOOKUP(AA$1,'PY1 Data(H)'!$A$1:$BP$1,_xlfn.XLOOKUP($A9,'PY1 Data(H)'!$A$1:$A$288,'PY1 Data(H)'!$A$1:$BP$288))</f>
        <v>0</v>
      </c>
      <c r="AB9" s="117" cm="1">
        <f t="array" ref="AB9">_xlfn.XLOOKUP(AB$1,'PY1 Data(H)'!$A$1:$BP$1,_xlfn.XLOOKUP($A9,'PY1 Data(H)'!$A$1:$A$288,'PY1 Data(H)'!$A$1:$BP$288))</f>
        <v>0</v>
      </c>
      <c r="AC9" s="117" cm="1">
        <f t="array" ref="AC9">_xlfn.XLOOKUP(AC$1,'PY1 Data(H)'!$A$1:$BP$1,_xlfn.XLOOKUP($A9,'PY1 Data(H)'!$A$1:$A$288,'PY1 Data(H)'!$A$1:$BP$288))</f>
        <v>0</v>
      </c>
      <c r="AD9" s="117" cm="1">
        <f t="array" ref="AD9">_xlfn.XLOOKUP(AD$1,'PY1 Data(H)'!$A$1:$BP$1,_xlfn.XLOOKUP($A9,'PY1 Data(H)'!$A$1:$A$288,'PY1 Data(H)'!$A$1:$BP$288))</f>
        <v>0</v>
      </c>
      <c r="AE9" s="117" cm="1">
        <f t="array" ref="AE9">_xlfn.XLOOKUP(AE$1,'PY1 Data(H)'!$A$1:$BP$1,_xlfn.XLOOKUP($A9,'PY1 Data(H)'!$A$1:$A$288,'PY1 Data(H)'!$A$1:$BP$288))</f>
        <v>0</v>
      </c>
      <c r="AF9" s="117" cm="1">
        <f t="array" ref="AF9">_xlfn.XLOOKUP(AF$1,'PY1 Data(H)'!$A$1:$BP$1,_xlfn.XLOOKUP($A9,'PY1 Data(H)'!$A$1:$A$288,'PY1 Data(H)'!$A$1:$BP$288))</f>
        <v>0</v>
      </c>
      <c r="AG9" s="117" cm="1">
        <f t="array" ref="AG9">_xlfn.XLOOKUP(AG$1,'PY1 Data(H)'!$A$1:$BP$1,_xlfn.XLOOKUP($A9,'PY1 Data(H)'!$A$1:$A$288,'PY1 Data(H)'!$A$1:$BP$288))</f>
        <v>0</v>
      </c>
      <c r="AH9" s="117" cm="1">
        <f t="array" ref="AH9">_xlfn.XLOOKUP(AH$1,'PY1 Data(H)'!$A$1:$BP$1,_xlfn.XLOOKUP($A9,'PY1 Data(H)'!$A$1:$A$288,'PY1 Data(H)'!$A$1:$BP$288))</f>
        <v>0</v>
      </c>
      <c r="AI9" s="117" cm="1">
        <f t="array" ref="AI9">_xlfn.XLOOKUP(AI$1,'PY1 Data(H)'!$A$1:$BP$1,_xlfn.XLOOKUP($A9,'PY1 Data(H)'!$A$1:$A$288,'PY1 Data(H)'!$A$1:$BP$288))</f>
        <v>0</v>
      </c>
      <c r="AJ9" s="117" cm="1">
        <f t="array" ref="AJ9">_xlfn.XLOOKUP(AJ$1,'PY1 Data(H)'!$A$1:$BP$1,_xlfn.XLOOKUP($A9,'PY1 Data(H)'!$A$1:$A$288,'PY1 Data(H)'!$A$1:$BP$288))</f>
        <v>0</v>
      </c>
      <c r="AK9" s="117" cm="1">
        <f t="array" ref="AK9">_xlfn.XLOOKUP(AK$1,'PY1 Data(H)'!$A$1:$BP$1,_xlfn.XLOOKUP($A9,'PY1 Data(H)'!$A$1:$A$288,'PY1 Data(H)'!$A$1:$BP$288))</f>
        <v>0</v>
      </c>
      <c r="AL9" s="117" cm="1">
        <f t="array" ref="AL9">_xlfn.XLOOKUP(AL$1,'PY1 Data(H)'!$A$1:$BP$1,_xlfn.XLOOKUP($A9,'PY1 Data(H)'!$A$1:$A$288,'PY1 Data(H)'!$A$1:$BP$288))</f>
        <v>0</v>
      </c>
      <c r="AM9" s="117" cm="1">
        <f t="array" ref="AM9">_xlfn.XLOOKUP(AM$1,'PY1 Data(H)'!$A$1:$BP$1,_xlfn.XLOOKUP($A9,'PY1 Data(H)'!$A$1:$A$288,'PY1 Data(H)'!$A$1:$BP$288))</f>
        <v>0</v>
      </c>
      <c r="AN9" s="117" cm="1">
        <f t="array" ref="AN9">_xlfn.XLOOKUP(AN$1,'PY1 Data(H)'!$A$1:$BP$1,_xlfn.XLOOKUP($A9,'PY1 Data(H)'!$A$1:$A$288,'PY1 Data(H)'!$A$1:$BP$288))</f>
        <v>0</v>
      </c>
      <c r="AO9" s="117" cm="1">
        <f t="array" ref="AO9">_xlfn.XLOOKUP(AO$1,'PY1 Data(H)'!$A$1:$BP$1,_xlfn.XLOOKUP($A9,'PY1 Data(H)'!$A$1:$A$288,'PY1 Data(H)'!$A$1:$BP$288))</f>
        <v>0</v>
      </c>
      <c r="AP9" s="117" cm="1">
        <f t="array" ref="AP9">_xlfn.XLOOKUP(AP$1,'PY1 Data(H)'!$A$1:$BP$1,_xlfn.XLOOKUP($A9,'PY1 Data(H)'!$A$1:$A$288,'PY1 Data(H)'!$A$1:$BP$288))</f>
        <v>0</v>
      </c>
      <c r="AQ9" s="117" cm="1">
        <f t="array" ref="AQ9">_xlfn.XLOOKUP(AQ$1,'PY1 Data(H)'!$A$1:$BP$1,_xlfn.XLOOKUP($A9,'PY1 Data(H)'!$A$1:$A$288,'PY1 Data(H)'!$A$1:$BP$288))</f>
        <v>0</v>
      </c>
      <c r="AR9" s="117" cm="1">
        <f t="array" ref="AR9">_xlfn.XLOOKUP(AR$1,'PY1 Data(H)'!$A$1:$BP$1,_xlfn.XLOOKUP($A9,'PY1 Data(H)'!$A$1:$A$288,'PY1 Data(H)'!$A$1:$BP$288))</f>
        <v>0</v>
      </c>
      <c r="AS9" s="117" cm="1">
        <f t="array" ref="AS9">_xlfn.XLOOKUP(AS$1,'PY1 Data(H)'!$A$1:$BP$1,_xlfn.XLOOKUP($A9,'PY1 Data(H)'!$A$1:$A$288,'PY1 Data(H)'!$A$1:$BP$288))</f>
        <v>0</v>
      </c>
      <c r="AT9" s="117" cm="1">
        <f t="array" ref="AT9">_xlfn.XLOOKUP(AT$1,'PY1 Data(H)'!$A$1:$BP$1,_xlfn.XLOOKUP($A9,'PY1 Data(H)'!$A$1:$A$288,'PY1 Data(H)'!$A$1:$BP$288))</f>
        <v>0</v>
      </c>
      <c r="AU9" s="117" cm="1">
        <f t="array" ref="AU9">_xlfn.XLOOKUP(AU$1,'PY1 Data(H)'!$A$1:$BP$1,_xlfn.XLOOKUP($A9,'PY1 Data(H)'!$A$1:$A$288,'PY1 Data(H)'!$A$1:$BP$288))</f>
        <v>0</v>
      </c>
      <c r="AV9" s="117" cm="1">
        <f t="array" ref="AV9">_xlfn.XLOOKUP(AV$1,'PY1 Data(H)'!$A$1:$BP$1,_xlfn.XLOOKUP($A9,'PY1 Data(H)'!$A$1:$A$288,'PY1 Data(H)'!$A$1:$BP$288))</f>
        <v>0</v>
      </c>
      <c r="AW9" s="117" cm="1">
        <f t="array" ref="AW9">_xlfn.XLOOKUP(AW$1,'PY1 Data(H)'!$A$1:$BP$1,_xlfn.XLOOKUP($A9,'PY1 Data(H)'!$A$1:$A$288,'PY1 Data(H)'!$A$1:$BP$288))</f>
        <v>0</v>
      </c>
      <c r="AX9" s="117" cm="1">
        <f t="array" ref="AX9">_xlfn.XLOOKUP(AX$1,'PY1 Data(H)'!$A$1:$BP$1,_xlfn.XLOOKUP($A9,'PY1 Data(H)'!$A$1:$A$288,'PY1 Data(H)'!$A$1:$BP$288))</f>
        <v>0</v>
      </c>
      <c r="AY9" s="117" cm="1">
        <f t="array" ref="AY9">_xlfn.XLOOKUP(AY$1,'PY1 Data(H)'!$A$1:$BP$1,_xlfn.XLOOKUP($A9,'PY1 Data(H)'!$A$1:$A$288,'PY1 Data(H)'!$A$1:$BP$288))</f>
        <v>0</v>
      </c>
      <c r="AZ9" s="117" cm="1">
        <f t="array" ref="AZ9">_xlfn.XLOOKUP(AZ$1,'PY1 Data(H)'!$A$1:$BP$1,_xlfn.XLOOKUP($A9,'PY1 Data(H)'!$A$1:$A$288,'PY1 Data(H)'!$A$1:$BP$288))</f>
        <v>0</v>
      </c>
      <c r="BA9" s="117" cm="1">
        <f t="array" ref="BA9">_xlfn.XLOOKUP(BA$1,'PY1 Data(H)'!$A$1:$BP$1,_xlfn.XLOOKUP($A9,'PY1 Data(H)'!$A$1:$A$288,'PY1 Data(H)'!$A$1:$BP$288))</f>
        <v>0</v>
      </c>
      <c r="BB9" s="117" cm="1">
        <f t="array" ref="BB9">_xlfn.XLOOKUP(BB$1,'PY1 Data(H)'!$A$1:$BP$1,_xlfn.XLOOKUP($A9,'PY1 Data(H)'!$A$1:$A$288,'PY1 Data(H)'!$A$1:$BP$288))</f>
        <v>0</v>
      </c>
      <c r="BC9" s="117" cm="1">
        <f t="array" ref="BC9">_xlfn.XLOOKUP(BC$1,'PY1 Data(H)'!$A$1:$BP$1,_xlfn.XLOOKUP($A9,'PY1 Data(H)'!$A$1:$A$288,'PY1 Data(H)'!$A$1:$BP$288))</f>
        <v>0</v>
      </c>
      <c r="BD9" s="117" cm="1">
        <f t="array" ref="BD9">_xlfn.XLOOKUP(BD$1,'PY1 Data(H)'!$A$1:$BP$1,_xlfn.XLOOKUP($A9,'PY1 Data(H)'!$A$1:$A$288,'PY1 Data(H)'!$A$1:$BP$288))</f>
        <v>0</v>
      </c>
      <c r="BE9" s="117" cm="1">
        <f t="array" ref="BE9">_xlfn.XLOOKUP(BE$1,'PY1 Data(H)'!$A$1:$BP$1,_xlfn.XLOOKUP($A9,'PY1 Data(H)'!$A$1:$A$288,'PY1 Data(H)'!$A$1:$BP$288))</f>
        <v>0</v>
      </c>
      <c r="BF9" s="117" cm="1">
        <f t="array" ref="BF9">_xlfn.XLOOKUP(BF$1,'PY1 Data(H)'!$A$1:$BP$1,_xlfn.XLOOKUP($A9,'PY1 Data(H)'!$A$1:$A$288,'PY1 Data(H)'!$A$1:$BP$288))</f>
        <v>0</v>
      </c>
      <c r="BG9" s="117" cm="1">
        <f t="array" ref="BG9">_xlfn.XLOOKUP(BG$1,'PY1 Data(H)'!$A$1:$BP$1,_xlfn.XLOOKUP($A9,'PY1 Data(H)'!$A$1:$A$288,'PY1 Data(H)'!$A$1:$BP$288))</f>
        <v>0</v>
      </c>
      <c r="BH9" s="117" cm="1">
        <f t="array" ref="BH9">_xlfn.XLOOKUP(BH$1,'PY1 Data(H)'!$A$1:$BP$1,_xlfn.XLOOKUP($A9,'PY1 Data(H)'!$A$1:$A$288,'PY1 Data(H)'!$A$1:$BP$288))</f>
        <v>0</v>
      </c>
    </row>
    <row r="10" spans="1:60" x14ac:dyDescent="0.3">
      <c r="A10">
        <v>628</v>
      </c>
      <c r="D10" s="117" cm="1">
        <f t="array" ref="D10">_xlfn.XLOOKUP(D$1,'PY1 Data(H)'!$A$1:$BP$1,_xlfn.XLOOKUP($A10,'PY1 Data(H)'!$A$1:$A$288,'PY1 Data(H)'!$A$1:$BP$288))</f>
        <v>0</v>
      </c>
      <c r="E10" s="117" cm="1">
        <f t="array" ref="E10">_xlfn.XLOOKUP(E$1,'PY1 Data(H)'!$A$1:$BP$1,_xlfn.XLOOKUP($A10,'PY1 Data(H)'!$A$1:$A$288,'PY1 Data(H)'!$A$1:$BP$288))</f>
        <v>3906190</v>
      </c>
      <c r="F10" s="117" cm="1">
        <f t="array" ref="F10">_xlfn.XLOOKUP(F$1,'PY1 Data(H)'!$A$1:$BP$1,_xlfn.XLOOKUP($A10,'PY1 Data(H)'!$A$1:$A$288,'PY1 Data(H)'!$A$1:$BP$288))</f>
        <v>3500000</v>
      </c>
      <c r="G10" s="117" cm="1">
        <f t="array" ref="G10">_xlfn.XLOOKUP(G$1,'PY1 Data(H)'!$A$1:$BP$1,_xlfn.XLOOKUP($A10,'PY1 Data(H)'!$A$1:$A$288,'PY1 Data(H)'!$A$1:$BP$288))</f>
        <v>0</v>
      </c>
      <c r="H10" s="117" cm="1">
        <f t="array" ref="H10">_xlfn.XLOOKUP(H$1,'PY1 Data(H)'!$A$1:$BP$1,_xlfn.XLOOKUP($A10,'PY1 Data(H)'!$A$1:$A$288,'PY1 Data(H)'!$A$1:$BP$288))</f>
        <v>0</v>
      </c>
      <c r="I10" s="117" cm="1">
        <f t="array" ref="I10">_xlfn.XLOOKUP(I$1,'PY1 Data(H)'!$A$1:$BP$1,_xlfn.XLOOKUP($A10,'PY1 Data(H)'!$A$1:$A$288,'PY1 Data(H)'!$A$1:$BP$288))</f>
        <v>1290166</v>
      </c>
      <c r="J10" s="117" cm="1">
        <f t="array" ref="J10">_xlfn.XLOOKUP(J$1,'PY1 Data(H)'!$A$1:$BP$1,_xlfn.XLOOKUP($A10,'PY1 Data(H)'!$A$1:$A$288,'PY1 Data(H)'!$A$1:$BP$288))</f>
        <v>762720</v>
      </c>
      <c r="K10" s="117" cm="1">
        <f t="array" ref="K10">_xlfn.XLOOKUP(K$1,'PY1 Data(H)'!$A$1:$BP$1,_xlfn.XLOOKUP($A10,'PY1 Data(H)'!$A$1:$A$288,'PY1 Data(H)'!$A$1:$BP$288))</f>
        <v>0</v>
      </c>
      <c r="L10" s="117" cm="1">
        <f t="array" ref="L10">_xlfn.XLOOKUP(L$1,'PY1 Data(H)'!$A$1:$BP$1,_xlfn.XLOOKUP($A10,'PY1 Data(H)'!$A$1:$A$288,'PY1 Data(H)'!$A$1:$BP$288))</f>
        <v>2735000</v>
      </c>
      <c r="M10" s="117" cm="1">
        <f t="array" ref="M10">_xlfn.XLOOKUP(M$1,'PY1 Data(H)'!$A$1:$BP$1,_xlfn.XLOOKUP($A10,'PY1 Data(H)'!$A$1:$A$288,'PY1 Data(H)'!$A$1:$BP$288))</f>
        <v>0</v>
      </c>
      <c r="N10" s="117" cm="1">
        <f t="array" ref="N10">_xlfn.XLOOKUP(N$1,'PY1 Data(H)'!$A$1:$BP$1,_xlfn.XLOOKUP($A10,'PY1 Data(H)'!$A$1:$A$288,'PY1 Data(H)'!$A$1:$BP$288))</f>
        <v>40594</v>
      </c>
      <c r="O10" s="117" cm="1">
        <f t="array" ref="O10">_xlfn.XLOOKUP(O$1,'PY1 Data(H)'!$A$1:$BP$1,_xlfn.XLOOKUP($A10,'PY1 Data(H)'!$A$1:$A$288,'PY1 Data(H)'!$A$1:$BP$288))</f>
        <v>3131280</v>
      </c>
      <c r="P10" s="117" cm="1">
        <f t="array" ref="P10">_xlfn.XLOOKUP(P$1,'PY1 Data(H)'!$A$1:$BP$1,_xlfn.XLOOKUP($A10,'PY1 Data(H)'!$A$1:$A$288,'PY1 Data(H)'!$A$1:$BP$288))</f>
        <v>1776926</v>
      </c>
      <c r="Q10" s="117" cm="1">
        <f t="array" ref="Q10">_xlfn.XLOOKUP(Q$1,'PY1 Data(H)'!$A$1:$BP$1,_xlfn.XLOOKUP($A10,'PY1 Data(H)'!$A$1:$A$288,'PY1 Data(H)'!$A$1:$BP$288))</f>
        <v>0</v>
      </c>
      <c r="R10" s="117" cm="1">
        <f t="array" ref="R10">_xlfn.XLOOKUP(R$1,'PY1 Data(H)'!$A$1:$BP$1,_xlfn.XLOOKUP($A10,'PY1 Data(H)'!$A$1:$A$288,'PY1 Data(H)'!$A$1:$BP$288))</f>
        <v>5256478</v>
      </c>
      <c r="S10" s="117" cm="1">
        <f t="array" ref="S10">_xlfn.XLOOKUP(S$1,'PY1 Data(H)'!$A$1:$BP$1,_xlfn.XLOOKUP($A10,'PY1 Data(H)'!$A$1:$A$288,'PY1 Data(H)'!$A$1:$BP$288))</f>
        <v>7289405</v>
      </c>
      <c r="T10" s="117" cm="1">
        <f t="array" ref="T10">_xlfn.XLOOKUP(T$1,'PY1 Data(H)'!$A$1:$BP$1,_xlfn.XLOOKUP($A10,'PY1 Data(H)'!$A$1:$A$288,'PY1 Data(H)'!$A$1:$BP$288))</f>
        <v>954721</v>
      </c>
      <c r="U10" s="117" cm="1">
        <f t="array" ref="U10">_xlfn.XLOOKUP(U$1,'PY1 Data(H)'!$A$1:$BP$1,_xlfn.XLOOKUP($A10,'PY1 Data(H)'!$A$1:$A$288,'PY1 Data(H)'!$A$1:$BP$288))</f>
        <v>643764</v>
      </c>
      <c r="V10" s="117" cm="1">
        <f t="array" ref="V10">_xlfn.XLOOKUP(V$1,'PY1 Data(H)'!$A$1:$BP$1,_xlfn.XLOOKUP($A10,'PY1 Data(H)'!$A$1:$A$288,'PY1 Data(H)'!$A$1:$BP$288))</f>
        <v>19337</v>
      </c>
      <c r="W10" s="117" cm="1">
        <f t="array" ref="W10">_xlfn.XLOOKUP(W$1,'PY1 Data(H)'!$A$1:$BP$1,_xlfn.XLOOKUP($A10,'PY1 Data(H)'!$A$1:$A$288,'PY1 Data(H)'!$A$1:$BP$288))</f>
        <v>5324336</v>
      </c>
      <c r="X10" s="117" cm="1">
        <f t="array" ref="X10">_xlfn.XLOOKUP(X$1,'PY1 Data(H)'!$A$1:$BP$1,_xlfn.XLOOKUP($A10,'PY1 Data(H)'!$A$1:$A$288,'PY1 Data(H)'!$A$1:$BP$288))</f>
        <v>1866648</v>
      </c>
      <c r="Y10" s="117" cm="1">
        <f t="array" ref="Y10">_xlfn.XLOOKUP(Y$1,'PY1 Data(H)'!$A$1:$BP$1,_xlfn.XLOOKUP($A10,'PY1 Data(H)'!$A$1:$A$288,'PY1 Data(H)'!$A$1:$BP$288))</f>
        <v>604316</v>
      </c>
      <c r="Z10" s="117" cm="1">
        <f t="array" ref="Z10">_xlfn.XLOOKUP(Z$1,'PY1 Data(H)'!$A$1:$BP$1,_xlfn.XLOOKUP($A10,'PY1 Data(H)'!$A$1:$A$288,'PY1 Data(H)'!$A$1:$BP$288))</f>
        <v>1219391</v>
      </c>
      <c r="AA10" s="117" cm="1">
        <f t="array" ref="AA10">_xlfn.XLOOKUP(AA$1,'PY1 Data(H)'!$A$1:$BP$1,_xlfn.XLOOKUP($A10,'PY1 Data(H)'!$A$1:$A$288,'PY1 Data(H)'!$A$1:$BP$288))</f>
        <v>491136</v>
      </c>
      <c r="AB10" s="117" cm="1">
        <f t="array" ref="AB10">_xlfn.XLOOKUP(AB$1,'PY1 Data(H)'!$A$1:$BP$1,_xlfn.XLOOKUP($A10,'PY1 Data(H)'!$A$1:$A$288,'PY1 Data(H)'!$A$1:$BP$288))</f>
        <v>1060939</v>
      </c>
      <c r="AC10" s="117" cm="1">
        <f t="array" ref="AC10">_xlfn.XLOOKUP(AC$1,'PY1 Data(H)'!$A$1:$BP$1,_xlfn.XLOOKUP($A10,'PY1 Data(H)'!$A$1:$A$288,'PY1 Data(H)'!$A$1:$BP$288))</f>
        <v>3248457</v>
      </c>
      <c r="AD10" s="117" cm="1">
        <f t="array" ref="AD10">_xlfn.XLOOKUP(AD$1,'PY1 Data(H)'!$A$1:$BP$1,_xlfn.XLOOKUP($A10,'PY1 Data(H)'!$A$1:$A$288,'PY1 Data(H)'!$A$1:$BP$288))</f>
        <v>901137</v>
      </c>
      <c r="AE10" s="117" cm="1">
        <f t="array" ref="AE10">_xlfn.XLOOKUP(AE$1,'PY1 Data(H)'!$A$1:$BP$1,_xlfn.XLOOKUP($A10,'PY1 Data(H)'!$A$1:$A$288,'PY1 Data(H)'!$A$1:$BP$288))</f>
        <v>3801511</v>
      </c>
      <c r="AF10" s="117" cm="1">
        <f t="array" ref="AF10">_xlfn.XLOOKUP(AF$1,'PY1 Data(H)'!$A$1:$BP$1,_xlfn.XLOOKUP($A10,'PY1 Data(H)'!$A$1:$A$288,'PY1 Data(H)'!$A$1:$BP$288))</f>
        <v>2869680</v>
      </c>
      <c r="AG10" s="117" cm="1">
        <f t="array" ref="AG10">_xlfn.XLOOKUP(AG$1,'PY1 Data(H)'!$A$1:$BP$1,_xlfn.XLOOKUP($A10,'PY1 Data(H)'!$A$1:$A$288,'PY1 Data(H)'!$A$1:$BP$288))</f>
        <v>726168</v>
      </c>
      <c r="AH10" s="117" cm="1">
        <f t="array" ref="AH10">_xlfn.XLOOKUP(AH$1,'PY1 Data(H)'!$A$1:$BP$1,_xlfn.XLOOKUP($A10,'PY1 Data(H)'!$A$1:$A$288,'PY1 Data(H)'!$A$1:$BP$288))</f>
        <v>0</v>
      </c>
      <c r="AI10" s="117" cm="1">
        <f t="array" ref="AI10">_xlfn.XLOOKUP(AI$1,'PY1 Data(H)'!$A$1:$BP$1,_xlfn.XLOOKUP($A10,'PY1 Data(H)'!$A$1:$A$288,'PY1 Data(H)'!$A$1:$BP$288))</f>
        <v>2667765</v>
      </c>
      <c r="AJ10" s="117" cm="1">
        <f t="array" ref="AJ10">_xlfn.XLOOKUP(AJ$1,'PY1 Data(H)'!$A$1:$BP$1,_xlfn.XLOOKUP($A10,'PY1 Data(H)'!$A$1:$A$288,'PY1 Data(H)'!$A$1:$BP$288))</f>
        <v>4610247</v>
      </c>
      <c r="AK10" s="117" cm="1">
        <f t="array" ref="AK10">_xlfn.XLOOKUP(AK$1,'PY1 Data(H)'!$A$1:$BP$1,_xlfn.XLOOKUP($A10,'PY1 Data(H)'!$A$1:$A$288,'PY1 Data(H)'!$A$1:$BP$288))</f>
        <v>0</v>
      </c>
      <c r="AL10" s="117" cm="1">
        <f t="array" ref="AL10">_xlfn.XLOOKUP(AL$1,'PY1 Data(H)'!$A$1:$BP$1,_xlfn.XLOOKUP($A10,'PY1 Data(H)'!$A$1:$A$288,'PY1 Data(H)'!$A$1:$BP$288))</f>
        <v>1854170</v>
      </c>
      <c r="AM10" s="117" cm="1">
        <f t="array" ref="AM10">_xlfn.XLOOKUP(AM$1,'PY1 Data(H)'!$A$1:$BP$1,_xlfn.XLOOKUP($A10,'PY1 Data(H)'!$A$1:$A$288,'PY1 Data(H)'!$A$1:$BP$288))</f>
        <v>51651</v>
      </c>
      <c r="AN10" s="117" cm="1">
        <f t="array" ref="AN10">_xlfn.XLOOKUP(AN$1,'PY1 Data(H)'!$A$1:$BP$1,_xlfn.XLOOKUP($A10,'PY1 Data(H)'!$A$1:$A$288,'PY1 Data(H)'!$A$1:$BP$288))</f>
        <v>2418981</v>
      </c>
      <c r="AO10" s="117" cm="1">
        <f t="array" ref="AO10">_xlfn.XLOOKUP(AO$1,'PY1 Data(H)'!$A$1:$BP$1,_xlfn.XLOOKUP($A10,'PY1 Data(H)'!$A$1:$A$288,'PY1 Data(H)'!$A$1:$BP$288))</f>
        <v>0</v>
      </c>
      <c r="AP10" s="117" cm="1">
        <f t="array" ref="AP10">_xlfn.XLOOKUP(AP$1,'PY1 Data(H)'!$A$1:$BP$1,_xlfn.XLOOKUP($A10,'PY1 Data(H)'!$A$1:$A$288,'PY1 Data(H)'!$A$1:$BP$288))</f>
        <v>2356485</v>
      </c>
      <c r="AQ10" s="117" cm="1">
        <f t="array" ref="AQ10">_xlfn.XLOOKUP(AQ$1,'PY1 Data(H)'!$A$1:$BP$1,_xlfn.XLOOKUP($A10,'PY1 Data(H)'!$A$1:$A$288,'PY1 Data(H)'!$A$1:$BP$288))</f>
        <v>836000</v>
      </c>
      <c r="AR10" s="117" cm="1">
        <f t="array" ref="AR10">_xlfn.XLOOKUP(AR$1,'PY1 Data(H)'!$A$1:$BP$1,_xlfn.XLOOKUP($A10,'PY1 Data(H)'!$A$1:$A$288,'PY1 Data(H)'!$A$1:$BP$288))</f>
        <v>699085</v>
      </c>
      <c r="AS10" s="117" cm="1">
        <f t="array" ref="AS10">_xlfn.XLOOKUP(AS$1,'PY1 Data(H)'!$A$1:$BP$1,_xlfn.XLOOKUP($A10,'PY1 Data(H)'!$A$1:$A$288,'PY1 Data(H)'!$A$1:$BP$288))</f>
        <v>1305252</v>
      </c>
      <c r="AT10" s="117" cm="1">
        <f t="array" ref="AT10">_xlfn.XLOOKUP(AT$1,'PY1 Data(H)'!$A$1:$BP$1,_xlfn.XLOOKUP($A10,'PY1 Data(H)'!$A$1:$A$288,'PY1 Data(H)'!$A$1:$BP$288))</f>
        <v>181248</v>
      </c>
      <c r="AU10" s="117" cm="1">
        <f t="array" ref="AU10">_xlfn.XLOOKUP(AU$1,'PY1 Data(H)'!$A$1:$BP$1,_xlfn.XLOOKUP($A10,'PY1 Data(H)'!$A$1:$A$288,'PY1 Data(H)'!$A$1:$BP$288))</f>
        <v>8329376</v>
      </c>
      <c r="AV10" s="117" cm="1">
        <f t="array" ref="AV10">_xlfn.XLOOKUP(AV$1,'PY1 Data(H)'!$A$1:$BP$1,_xlfn.XLOOKUP($A10,'PY1 Data(H)'!$A$1:$A$288,'PY1 Data(H)'!$A$1:$BP$288))</f>
        <v>1606117</v>
      </c>
      <c r="AW10" s="117" cm="1">
        <f t="array" ref="AW10">_xlfn.XLOOKUP(AW$1,'PY1 Data(H)'!$A$1:$BP$1,_xlfn.XLOOKUP($A10,'PY1 Data(H)'!$A$1:$A$288,'PY1 Data(H)'!$A$1:$BP$288))</f>
        <v>65000000</v>
      </c>
      <c r="AX10" s="117" cm="1">
        <f t="array" ref="AX10">_xlfn.XLOOKUP(AX$1,'PY1 Data(H)'!$A$1:$BP$1,_xlfn.XLOOKUP($A10,'PY1 Data(H)'!$A$1:$A$288,'PY1 Data(H)'!$A$1:$BP$288))</f>
        <v>721974</v>
      </c>
      <c r="AY10" s="117" cm="1">
        <f t="array" ref="AY10">_xlfn.XLOOKUP(AY$1,'PY1 Data(H)'!$A$1:$BP$1,_xlfn.XLOOKUP($A10,'PY1 Data(H)'!$A$1:$A$288,'PY1 Data(H)'!$A$1:$BP$288))</f>
        <v>386756</v>
      </c>
      <c r="AZ10" s="117" cm="1">
        <f t="array" ref="AZ10">_xlfn.XLOOKUP(AZ$1,'PY1 Data(H)'!$A$1:$BP$1,_xlfn.XLOOKUP($A10,'PY1 Data(H)'!$A$1:$A$288,'PY1 Data(H)'!$A$1:$BP$288))</f>
        <v>1547245</v>
      </c>
      <c r="BA10" s="117" cm="1">
        <f t="array" ref="BA10">_xlfn.XLOOKUP(BA$1,'PY1 Data(H)'!$A$1:$BP$1,_xlfn.XLOOKUP($A10,'PY1 Data(H)'!$A$1:$A$288,'PY1 Data(H)'!$A$1:$BP$288))</f>
        <v>4090245</v>
      </c>
      <c r="BB10" s="117" cm="1">
        <f t="array" ref="BB10">_xlfn.XLOOKUP(BB$1,'PY1 Data(H)'!$A$1:$BP$1,_xlfn.XLOOKUP($A10,'PY1 Data(H)'!$A$1:$A$288,'PY1 Data(H)'!$A$1:$BP$288))</f>
        <v>353115</v>
      </c>
      <c r="BC10" s="117" cm="1">
        <f t="array" ref="BC10">_xlfn.XLOOKUP(BC$1,'PY1 Data(H)'!$A$1:$BP$1,_xlfn.XLOOKUP($A10,'PY1 Data(H)'!$A$1:$A$288,'PY1 Data(H)'!$A$1:$BP$288))</f>
        <v>0</v>
      </c>
      <c r="BD10" s="117" cm="1">
        <f t="array" ref="BD10">_xlfn.XLOOKUP(BD$1,'PY1 Data(H)'!$A$1:$BP$1,_xlfn.XLOOKUP($A10,'PY1 Data(H)'!$A$1:$A$288,'PY1 Data(H)'!$A$1:$BP$288))</f>
        <v>4083275</v>
      </c>
      <c r="BE10" s="117" cm="1">
        <f t="array" ref="BE10">_xlfn.XLOOKUP(BE$1,'PY1 Data(H)'!$A$1:$BP$1,_xlfn.XLOOKUP($A10,'PY1 Data(H)'!$A$1:$A$288,'PY1 Data(H)'!$A$1:$BP$288))</f>
        <v>2472726</v>
      </c>
      <c r="BF10" s="117" cm="1">
        <f t="array" ref="BF10">_xlfn.XLOOKUP(BF$1,'PY1 Data(H)'!$A$1:$BP$1,_xlfn.XLOOKUP($A10,'PY1 Data(H)'!$A$1:$A$288,'PY1 Data(H)'!$A$1:$BP$288))</f>
        <v>0</v>
      </c>
      <c r="BG10" s="117" cm="1">
        <f t="array" ref="BG10">_xlfn.XLOOKUP(BG$1,'PY1 Data(H)'!$A$1:$BP$1,_xlfn.XLOOKUP($A10,'PY1 Data(H)'!$A$1:$A$288,'PY1 Data(H)'!$A$1:$BP$288))</f>
        <v>1656838</v>
      </c>
      <c r="BH10" s="117" cm="1">
        <f t="array" ref="BH10">_xlfn.XLOOKUP(BH$1,'PY1 Data(H)'!$A$1:$BP$1,_xlfn.XLOOKUP($A10,'PY1 Data(H)'!$A$1:$A$288,'PY1 Data(H)'!$A$1:$BP$288))</f>
        <v>619392</v>
      </c>
    </row>
    <row r="11" spans="1:60" x14ac:dyDescent="0.3">
      <c r="A11">
        <v>629</v>
      </c>
      <c r="D11" s="117" cm="1">
        <f t="array" ref="D11">_xlfn.XLOOKUP(D$1,'PY1 Data(H)'!$A$1:$BP$1,_xlfn.XLOOKUP($A11,'PY1 Data(H)'!$A$1:$A$288,'PY1 Data(H)'!$A$1:$BP$288))</f>
        <v>0</v>
      </c>
      <c r="E11" s="117" cm="1">
        <f t="array" ref="E11">_xlfn.XLOOKUP(E$1,'PY1 Data(H)'!$A$1:$BP$1,_xlfn.XLOOKUP($A11,'PY1 Data(H)'!$A$1:$A$288,'PY1 Data(H)'!$A$1:$BP$288))</f>
        <v>0</v>
      </c>
      <c r="F11" s="117" cm="1">
        <f t="array" ref="F11">_xlfn.XLOOKUP(F$1,'PY1 Data(H)'!$A$1:$BP$1,_xlfn.XLOOKUP($A11,'PY1 Data(H)'!$A$1:$A$288,'PY1 Data(H)'!$A$1:$BP$288))</f>
        <v>0</v>
      </c>
      <c r="G11" s="117" cm="1">
        <f t="array" ref="G11">_xlfn.XLOOKUP(G$1,'PY1 Data(H)'!$A$1:$BP$1,_xlfn.XLOOKUP($A11,'PY1 Data(H)'!$A$1:$A$288,'PY1 Data(H)'!$A$1:$BP$288))</f>
        <v>0</v>
      </c>
      <c r="H11" s="117" cm="1">
        <f t="array" ref="H11">_xlfn.XLOOKUP(H$1,'PY1 Data(H)'!$A$1:$BP$1,_xlfn.XLOOKUP($A11,'PY1 Data(H)'!$A$1:$A$288,'PY1 Data(H)'!$A$1:$BP$288))</f>
        <v>0</v>
      </c>
      <c r="I11" s="117" cm="1">
        <f t="array" ref="I11">_xlfn.XLOOKUP(I$1,'PY1 Data(H)'!$A$1:$BP$1,_xlfn.XLOOKUP($A11,'PY1 Data(H)'!$A$1:$A$288,'PY1 Data(H)'!$A$1:$BP$288))</f>
        <v>0</v>
      </c>
      <c r="J11" s="117" cm="1">
        <f t="array" ref="J11">_xlfn.XLOOKUP(J$1,'PY1 Data(H)'!$A$1:$BP$1,_xlfn.XLOOKUP($A11,'PY1 Data(H)'!$A$1:$A$288,'PY1 Data(H)'!$A$1:$BP$288))</f>
        <v>0</v>
      </c>
      <c r="K11" s="117" cm="1">
        <f t="array" ref="K11">_xlfn.XLOOKUP(K$1,'PY1 Data(H)'!$A$1:$BP$1,_xlfn.XLOOKUP($A11,'PY1 Data(H)'!$A$1:$A$288,'PY1 Data(H)'!$A$1:$BP$288))</f>
        <v>0</v>
      </c>
      <c r="L11" s="117" cm="1">
        <f t="array" ref="L11">_xlfn.XLOOKUP(L$1,'PY1 Data(H)'!$A$1:$BP$1,_xlfn.XLOOKUP($A11,'PY1 Data(H)'!$A$1:$A$288,'PY1 Data(H)'!$A$1:$BP$288))</f>
        <v>0</v>
      </c>
      <c r="M11" s="117" cm="1">
        <f t="array" ref="M11">_xlfn.XLOOKUP(M$1,'PY1 Data(H)'!$A$1:$BP$1,_xlfn.XLOOKUP($A11,'PY1 Data(H)'!$A$1:$A$288,'PY1 Data(H)'!$A$1:$BP$288))</f>
        <v>0</v>
      </c>
      <c r="N11" s="117" cm="1">
        <f t="array" ref="N11">_xlfn.XLOOKUP(N$1,'PY1 Data(H)'!$A$1:$BP$1,_xlfn.XLOOKUP($A11,'PY1 Data(H)'!$A$1:$A$288,'PY1 Data(H)'!$A$1:$BP$288))</f>
        <v>0</v>
      </c>
      <c r="O11" s="117" cm="1">
        <f t="array" ref="O11">_xlfn.XLOOKUP(O$1,'PY1 Data(H)'!$A$1:$BP$1,_xlfn.XLOOKUP($A11,'PY1 Data(H)'!$A$1:$A$288,'PY1 Data(H)'!$A$1:$BP$288))</f>
        <v>0</v>
      </c>
      <c r="P11" s="117" cm="1">
        <f t="array" ref="P11">_xlfn.XLOOKUP(P$1,'PY1 Data(H)'!$A$1:$BP$1,_xlfn.XLOOKUP($A11,'PY1 Data(H)'!$A$1:$A$288,'PY1 Data(H)'!$A$1:$BP$288))</f>
        <v>0</v>
      </c>
      <c r="Q11" s="117" cm="1">
        <f t="array" ref="Q11">_xlfn.XLOOKUP(Q$1,'PY1 Data(H)'!$A$1:$BP$1,_xlfn.XLOOKUP($A11,'PY1 Data(H)'!$A$1:$A$288,'PY1 Data(H)'!$A$1:$BP$288))</f>
        <v>0</v>
      </c>
      <c r="R11" s="117" cm="1">
        <f t="array" ref="R11">_xlfn.XLOOKUP(R$1,'PY1 Data(H)'!$A$1:$BP$1,_xlfn.XLOOKUP($A11,'PY1 Data(H)'!$A$1:$A$288,'PY1 Data(H)'!$A$1:$BP$288))</f>
        <v>0</v>
      </c>
      <c r="S11" s="117" cm="1">
        <f t="array" ref="S11">_xlfn.XLOOKUP(S$1,'PY1 Data(H)'!$A$1:$BP$1,_xlfn.XLOOKUP($A11,'PY1 Data(H)'!$A$1:$A$288,'PY1 Data(H)'!$A$1:$BP$288))</f>
        <v>0</v>
      </c>
      <c r="T11" s="117" cm="1">
        <f t="array" ref="T11">_xlfn.XLOOKUP(T$1,'PY1 Data(H)'!$A$1:$BP$1,_xlfn.XLOOKUP($A11,'PY1 Data(H)'!$A$1:$A$288,'PY1 Data(H)'!$A$1:$BP$288))</f>
        <v>0</v>
      </c>
      <c r="U11" s="117" cm="1">
        <f t="array" ref="U11">_xlfn.XLOOKUP(U$1,'PY1 Data(H)'!$A$1:$BP$1,_xlfn.XLOOKUP($A11,'PY1 Data(H)'!$A$1:$A$288,'PY1 Data(H)'!$A$1:$BP$288))</f>
        <v>0</v>
      </c>
      <c r="V11" s="117" cm="1">
        <f t="array" ref="V11">_xlfn.XLOOKUP(V$1,'PY1 Data(H)'!$A$1:$BP$1,_xlfn.XLOOKUP($A11,'PY1 Data(H)'!$A$1:$A$288,'PY1 Data(H)'!$A$1:$BP$288))</f>
        <v>0</v>
      </c>
      <c r="W11" s="117" cm="1">
        <f t="array" ref="W11">_xlfn.XLOOKUP(W$1,'PY1 Data(H)'!$A$1:$BP$1,_xlfn.XLOOKUP($A11,'PY1 Data(H)'!$A$1:$A$288,'PY1 Data(H)'!$A$1:$BP$288))</f>
        <v>0</v>
      </c>
      <c r="X11" s="117" cm="1">
        <f t="array" ref="X11">_xlfn.XLOOKUP(X$1,'PY1 Data(H)'!$A$1:$BP$1,_xlfn.XLOOKUP($A11,'PY1 Data(H)'!$A$1:$A$288,'PY1 Data(H)'!$A$1:$BP$288))</f>
        <v>0</v>
      </c>
      <c r="Y11" s="117" cm="1">
        <f t="array" ref="Y11">_xlfn.XLOOKUP(Y$1,'PY1 Data(H)'!$A$1:$BP$1,_xlfn.XLOOKUP($A11,'PY1 Data(H)'!$A$1:$A$288,'PY1 Data(H)'!$A$1:$BP$288))</f>
        <v>0</v>
      </c>
      <c r="Z11" s="117" cm="1">
        <f t="array" ref="Z11">_xlfn.XLOOKUP(Z$1,'PY1 Data(H)'!$A$1:$BP$1,_xlfn.XLOOKUP($A11,'PY1 Data(H)'!$A$1:$A$288,'PY1 Data(H)'!$A$1:$BP$288))</f>
        <v>0</v>
      </c>
      <c r="AA11" s="117" cm="1">
        <f t="array" ref="AA11">_xlfn.XLOOKUP(AA$1,'PY1 Data(H)'!$A$1:$BP$1,_xlfn.XLOOKUP($A11,'PY1 Data(H)'!$A$1:$A$288,'PY1 Data(H)'!$A$1:$BP$288))</f>
        <v>0</v>
      </c>
      <c r="AB11" s="117" cm="1">
        <f t="array" ref="AB11">_xlfn.XLOOKUP(AB$1,'PY1 Data(H)'!$A$1:$BP$1,_xlfn.XLOOKUP($A11,'PY1 Data(H)'!$A$1:$A$288,'PY1 Data(H)'!$A$1:$BP$288))</f>
        <v>0</v>
      </c>
      <c r="AC11" s="117" cm="1">
        <f t="array" ref="AC11">_xlfn.XLOOKUP(AC$1,'PY1 Data(H)'!$A$1:$BP$1,_xlfn.XLOOKUP($A11,'PY1 Data(H)'!$A$1:$A$288,'PY1 Data(H)'!$A$1:$BP$288))</f>
        <v>0</v>
      </c>
      <c r="AD11" s="117" cm="1">
        <f t="array" ref="AD11">_xlfn.XLOOKUP(AD$1,'PY1 Data(H)'!$A$1:$BP$1,_xlfn.XLOOKUP($A11,'PY1 Data(H)'!$A$1:$A$288,'PY1 Data(H)'!$A$1:$BP$288))</f>
        <v>0</v>
      </c>
      <c r="AE11" s="117" cm="1">
        <f t="array" ref="AE11">_xlfn.XLOOKUP(AE$1,'PY1 Data(H)'!$A$1:$BP$1,_xlfn.XLOOKUP($A11,'PY1 Data(H)'!$A$1:$A$288,'PY1 Data(H)'!$A$1:$BP$288))</f>
        <v>0</v>
      </c>
      <c r="AF11" s="117" cm="1">
        <f t="array" ref="AF11">_xlfn.XLOOKUP(AF$1,'PY1 Data(H)'!$A$1:$BP$1,_xlfn.XLOOKUP($A11,'PY1 Data(H)'!$A$1:$A$288,'PY1 Data(H)'!$A$1:$BP$288))</f>
        <v>0</v>
      </c>
      <c r="AG11" s="117" cm="1">
        <f t="array" ref="AG11">_xlfn.XLOOKUP(AG$1,'PY1 Data(H)'!$A$1:$BP$1,_xlfn.XLOOKUP($A11,'PY1 Data(H)'!$A$1:$A$288,'PY1 Data(H)'!$A$1:$BP$288))</f>
        <v>0</v>
      </c>
      <c r="AH11" s="117" cm="1">
        <f t="array" ref="AH11">_xlfn.XLOOKUP(AH$1,'PY1 Data(H)'!$A$1:$BP$1,_xlfn.XLOOKUP($A11,'PY1 Data(H)'!$A$1:$A$288,'PY1 Data(H)'!$A$1:$BP$288))</f>
        <v>0</v>
      </c>
      <c r="AI11" s="117" cm="1">
        <f t="array" ref="AI11">_xlfn.XLOOKUP(AI$1,'PY1 Data(H)'!$A$1:$BP$1,_xlfn.XLOOKUP($A11,'PY1 Data(H)'!$A$1:$A$288,'PY1 Data(H)'!$A$1:$BP$288))</f>
        <v>0</v>
      </c>
      <c r="AJ11" s="117" cm="1">
        <f t="array" ref="AJ11">_xlfn.XLOOKUP(AJ$1,'PY1 Data(H)'!$A$1:$BP$1,_xlfn.XLOOKUP($A11,'PY1 Data(H)'!$A$1:$A$288,'PY1 Data(H)'!$A$1:$BP$288))</f>
        <v>0</v>
      </c>
      <c r="AK11" s="117" cm="1">
        <f t="array" ref="AK11">_xlfn.XLOOKUP(AK$1,'PY1 Data(H)'!$A$1:$BP$1,_xlfn.XLOOKUP($A11,'PY1 Data(H)'!$A$1:$A$288,'PY1 Data(H)'!$A$1:$BP$288))</f>
        <v>0</v>
      </c>
      <c r="AL11" s="117" cm="1">
        <f t="array" ref="AL11">_xlfn.XLOOKUP(AL$1,'PY1 Data(H)'!$A$1:$BP$1,_xlfn.XLOOKUP($A11,'PY1 Data(H)'!$A$1:$A$288,'PY1 Data(H)'!$A$1:$BP$288))</f>
        <v>0</v>
      </c>
      <c r="AM11" s="117" cm="1">
        <f t="array" ref="AM11">_xlfn.XLOOKUP(AM$1,'PY1 Data(H)'!$A$1:$BP$1,_xlfn.XLOOKUP($A11,'PY1 Data(H)'!$A$1:$A$288,'PY1 Data(H)'!$A$1:$BP$288))</f>
        <v>0</v>
      </c>
      <c r="AN11" s="117" cm="1">
        <f t="array" ref="AN11">_xlfn.XLOOKUP(AN$1,'PY1 Data(H)'!$A$1:$BP$1,_xlfn.XLOOKUP($A11,'PY1 Data(H)'!$A$1:$A$288,'PY1 Data(H)'!$A$1:$BP$288))</f>
        <v>0</v>
      </c>
      <c r="AO11" s="117" cm="1">
        <f t="array" ref="AO11">_xlfn.XLOOKUP(AO$1,'PY1 Data(H)'!$A$1:$BP$1,_xlfn.XLOOKUP($A11,'PY1 Data(H)'!$A$1:$A$288,'PY1 Data(H)'!$A$1:$BP$288))</f>
        <v>0</v>
      </c>
      <c r="AP11" s="117" cm="1">
        <f t="array" ref="AP11">_xlfn.XLOOKUP(AP$1,'PY1 Data(H)'!$A$1:$BP$1,_xlfn.XLOOKUP($A11,'PY1 Data(H)'!$A$1:$A$288,'PY1 Data(H)'!$A$1:$BP$288))</f>
        <v>0</v>
      </c>
      <c r="AQ11" s="117" cm="1">
        <f t="array" ref="AQ11">_xlfn.XLOOKUP(AQ$1,'PY1 Data(H)'!$A$1:$BP$1,_xlfn.XLOOKUP($A11,'PY1 Data(H)'!$A$1:$A$288,'PY1 Data(H)'!$A$1:$BP$288))</f>
        <v>0</v>
      </c>
      <c r="AR11" s="117" cm="1">
        <f t="array" ref="AR11">_xlfn.XLOOKUP(AR$1,'PY1 Data(H)'!$A$1:$BP$1,_xlfn.XLOOKUP($A11,'PY1 Data(H)'!$A$1:$A$288,'PY1 Data(H)'!$A$1:$BP$288))</f>
        <v>0</v>
      </c>
      <c r="AS11" s="117" cm="1">
        <f t="array" ref="AS11">_xlfn.XLOOKUP(AS$1,'PY1 Data(H)'!$A$1:$BP$1,_xlfn.XLOOKUP($A11,'PY1 Data(H)'!$A$1:$A$288,'PY1 Data(H)'!$A$1:$BP$288))</f>
        <v>0</v>
      </c>
      <c r="AT11" s="117" cm="1">
        <f t="array" ref="AT11">_xlfn.XLOOKUP(AT$1,'PY1 Data(H)'!$A$1:$BP$1,_xlfn.XLOOKUP($A11,'PY1 Data(H)'!$A$1:$A$288,'PY1 Data(H)'!$A$1:$BP$288))</f>
        <v>0</v>
      </c>
      <c r="AU11" s="117" cm="1">
        <f t="array" ref="AU11">_xlfn.XLOOKUP(AU$1,'PY1 Data(H)'!$A$1:$BP$1,_xlfn.XLOOKUP($A11,'PY1 Data(H)'!$A$1:$A$288,'PY1 Data(H)'!$A$1:$BP$288))</f>
        <v>0</v>
      </c>
      <c r="AV11" s="117" cm="1">
        <f t="array" ref="AV11">_xlfn.XLOOKUP(AV$1,'PY1 Data(H)'!$A$1:$BP$1,_xlfn.XLOOKUP($A11,'PY1 Data(H)'!$A$1:$A$288,'PY1 Data(H)'!$A$1:$BP$288))</f>
        <v>0</v>
      </c>
      <c r="AW11" s="117" cm="1">
        <f t="array" ref="AW11">_xlfn.XLOOKUP(AW$1,'PY1 Data(H)'!$A$1:$BP$1,_xlfn.XLOOKUP($A11,'PY1 Data(H)'!$A$1:$A$288,'PY1 Data(H)'!$A$1:$BP$288))</f>
        <v>0</v>
      </c>
      <c r="AX11" s="117" cm="1">
        <f t="array" ref="AX11">_xlfn.XLOOKUP(AX$1,'PY1 Data(H)'!$A$1:$BP$1,_xlfn.XLOOKUP($A11,'PY1 Data(H)'!$A$1:$A$288,'PY1 Data(H)'!$A$1:$BP$288))</f>
        <v>0</v>
      </c>
      <c r="AY11" s="117" cm="1">
        <f t="array" ref="AY11">_xlfn.XLOOKUP(AY$1,'PY1 Data(H)'!$A$1:$BP$1,_xlfn.XLOOKUP($A11,'PY1 Data(H)'!$A$1:$A$288,'PY1 Data(H)'!$A$1:$BP$288))</f>
        <v>0</v>
      </c>
      <c r="AZ11" s="117" cm="1">
        <f t="array" ref="AZ11">_xlfn.XLOOKUP(AZ$1,'PY1 Data(H)'!$A$1:$BP$1,_xlfn.XLOOKUP($A11,'PY1 Data(H)'!$A$1:$A$288,'PY1 Data(H)'!$A$1:$BP$288))</f>
        <v>0</v>
      </c>
      <c r="BA11" s="117" cm="1">
        <f t="array" ref="BA11">_xlfn.XLOOKUP(BA$1,'PY1 Data(H)'!$A$1:$BP$1,_xlfn.XLOOKUP($A11,'PY1 Data(H)'!$A$1:$A$288,'PY1 Data(H)'!$A$1:$BP$288))</f>
        <v>0</v>
      </c>
      <c r="BB11" s="117" cm="1">
        <f t="array" ref="BB11">_xlfn.XLOOKUP(BB$1,'PY1 Data(H)'!$A$1:$BP$1,_xlfn.XLOOKUP($A11,'PY1 Data(H)'!$A$1:$A$288,'PY1 Data(H)'!$A$1:$BP$288))</f>
        <v>0</v>
      </c>
      <c r="BC11" s="117" cm="1">
        <f t="array" ref="BC11">_xlfn.XLOOKUP(BC$1,'PY1 Data(H)'!$A$1:$BP$1,_xlfn.XLOOKUP($A11,'PY1 Data(H)'!$A$1:$A$288,'PY1 Data(H)'!$A$1:$BP$288))</f>
        <v>0</v>
      </c>
      <c r="BD11" s="117" cm="1">
        <f t="array" ref="BD11">_xlfn.XLOOKUP(BD$1,'PY1 Data(H)'!$A$1:$BP$1,_xlfn.XLOOKUP($A11,'PY1 Data(H)'!$A$1:$A$288,'PY1 Data(H)'!$A$1:$BP$288))</f>
        <v>0</v>
      </c>
      <c r="BE11" s="117" cm="1">
        <f t="array" ref="BE11">_xlfn.XLOOKUP(BE$1,'PY1 Data(H)'!$A$1:$BP$1,_xlfn.XLOOKUP($A11,'PY1 Data(H)'!$A$1:$A$288,'PY1 Data(H)'!$A$1:$BP$288))</f>
        <v>0</v>
      </c>
      <c r="BF11" s="117" cm="1">
        <f t="array" ref="BF11">_xlfn.XLOOKUP(BF$1,'PY1 Data(H)'!$A$1:$BP$1,_xlfn.XLOOKUP($A11,'PY1 Data(H)'!$A$1:$A$288,'PY1 Data(H)'!$A$1:$BP$288))</f>
        <v>0</v>
      </c>
      <c r="BG11" s="117" cm="1">
        <f t="array" ref="BG11">_xlfn.XLOOKUP(BG$1,'PY1 Data(H)'!$A$1:$BP$1,_xlfn.XLOOKUP($A11,'PY1 Data(H)'!$A$1:$A$288,'PY1 Data(H)'!$A$1:$BP$288))</f>
        <v>0</v>
      </c>
      <c r="BH11" s="117" cm="1">
        <f t="array" ref="BH11">_xlfn.XLOOKUP(BH$1,'PY1 Data(H)'!$A$1:$BP$1,_xlfn.XLOOKUP($A11,'PY1 Data(H)'!$A$1:$A$288,'PY1 Data(H)'!$A$1:$BP$288))</f>
        <v>0</v>
      </c>
    </row>
    <row r="12" spans="1:60" x14ac:dyDescent="0.3">
      <c r="A12">
        <v>630</v>
      </c>
      <c r="D12" s="117" cm="1">
        <f t="array" ref="D12">_xlfn.XLOOKUP(D$1,'PY1 Data(H)'!$A$1:$BP$1,_xlfn.XLOOKUP($A12,'PY1 Data(H)'!$A$1:$A$288,'PY1 Data(H)'!$A$1:$BP$288))</f>
        <v>0</v>
      </c>
      <c r="E12" s="117" cm="1">
        <f t="array" ref="E12">_xlfn.XLOOKUP(E$1,'PY1 Data(H)'!$A$1:$BP$1,_xlfn.XLOOKUP($A12,'PY1 Data(H)'!$A$1:$A$288,'PY1 Data(H)'!$A$1:$BP$288))</f>
        <v>0</v>
      </c>
      <c r="F12" s="117" cm="1">
        <f t="array" ref="F12">_xlfn.XLOOKUP(F$1,'PY1 Data(H)'!$A$1:$BP$1,_xlfn.XLOOKUP($A12,'PY1 Data(H)'!$A$1:$A$288,'PY1 Data(H)'!$A$1:$BP$288))</f>
        <v>0</v>
      </c>
      <c r="G12" s="117" cm="1">
        <f t="array" ref="G12">_xlfn.XLOOKUP(G$1,'PY1 Data(H)'!$A$1:$BP$1,_xlfn.XLOOKUP($A12,'PY1 Data(H)'!$A$1:$A$288,'PY1 Data(H)'!$A$1:$BP$288))</f>
        <v>0</v>
      </c>
      <c r="H12" s="117" cm="1">
        <f t="array" ref="H12">_xlfn.XLOOKUP(H$1,'PY1 Data(H)'!$A$1:$BP$1,_xlfn.XLOOKUP($A12,'PY1 Data(H)'!$A$1:$A$288,'PY1 Data(H)'!$A$1:$BP$288))</f>
        <v>0</v>
      </c>
      <c r="I12" s="117" cm="1">
        <f t="array" ref="I12">_xlfn.XLOOKUP(I$1,'PY1 Data(H)'!$A$1:$BP$1,_xlfn.XLOOKUP($A12,'PY1 Data(H)'!$A$1:$A$288,'PY1 Data(H)'!$A$1:$BP$288))</f>
        <v>0</v>
      </c>
      <c r="J12" s="117" cm="1">
        <f t="array" ref="J12">_xlfn.XLOOKUP(J$1,'PY1 Data(H)'!$A$1:$BP$1,_xlfn.XLOOKUP($A12,'PY1 Data(H)'!$A$1:$A$288,'PY1 Data(H)'!$A$1:$BP$288))</f>
        <v>0</v>
      </c>
      <c r="K12" s="117" cm="1">
        <f t="array" ref="K12">_xlfn.XLOOKUP(K$1,'PY1 Data(H)'!$A$1:$BP$1,_xlfn.XLOOKUP($A12,'PY1 Data(H)'!$A$1:$A$288,'PY1 Data(H)'!$A$1:$BP$288))</f>
        <v>0</v>
      </c>
      <c r="L12" s="117" cm="1">
        <f t="array" ref="L12">_xlfn.XLOOKUP(L$1,'PY1 Data(H)'!$A$1:$BP$1,_xlfn.XLOOKUP($A12,'PY1 Data(H)'!$A$1:$A$288,'PY1 Data(H)'!$A$1:$BP$288))</f>
        <v>0</v>
      </c>
      <c r="M12" s="117" cm="1">
        <f t="array" ref="M12">_xlfn.XLOOKUP(M$1,'PY1 Data(H)'!$A$1:$BP$1,_xlfn.XLOOKUP($A12,'PY1 Data(H)'!$A$1:$A$288,'PY1 Data(H)'!$A$1:$BP$288))</f>
        <v>0</v>
      </c>
      <c r="N12" s="117" cm="1">
        <f t="array" ref="N12">_xlfn.XLOOKUP(N$1,'PY1 Data(H)'!$A$1:$BP$1,_xlfn.XLOOKUP($A12,'PY1 Data(H)'!$A$1:$A$288,'PY1 Data(H)'!$A$1:$BP$288))</f>
        <v>0</v>
      </c>
      <c r="O12" s="117" cm="1">
        <f t="array" ref="O12">_xlfn.XLOOKUP(O$1,'PY1 Data(H)'!$A$1:$BP$1,_xlfn.XLOOKUP($A12,'PY1 Data(H)'!$A$1:$A$288,'PY1 Data(H)'!$A$1:$BP$288))</f>
        <v>0</v>
      </c>
      <c r="P12" s="117" cm="1">
        <f t="array" ref="P12">_xlfn.XLOOKUP(P$1,'PY1 Data(H)'!$A$1:$BP$1,_xlfn.XLOOKUP($A12,'PY1 Data(H)'!$A$1:$A$288,'PY1 Data(H)'!$A$1:$BP$288))</f>
        <v>1066667</v>
      </c>
      <c r="Q12" s="117" cm="1">
        <f t="array" ref="Q12">_xlfn.XLOOKUP(Q$1,'PY1 Data(H)'!$A$1:$BP$1,_xlfn.XLOOKUP($A12,'PY1 Data(H)'!$A$1:$A$288,'PY1 Data(H)'!$A$1:$BP$288))</f>
        <v>0</v>
      </c>
      <c r="R12" s="117" cm="1">
        <f t="array" ref="R12">_xlfn.XLOOKUP(R$1,'PY1 Data(H)'!$A$1:$BP$1,_xlfn.XLOOKUP($A12,'PY1 Data(H)'!$A$1:$A$288,'PY1 Data(H)'!$A$1:$BP$288))</f>
        <v>0</v>
      </c>
      <c r="S12" s="117" cm="1">
        <f t="array" ref="S12">_xlfn.XLOOKUP(S$1,'PY1 Data(H)'!$A$1:$BP$1,_xlfn.XLOOKUP($A12,'PY1 Data(H)'!$A$1:$A$288,'PY1 Data(H)'!$A$1:$BP$288))</f>
        <v>0</v>
      </c>
      <c r="T12" s="117" cm="1">
        <f t="array" ref="T12">_xlfn.XLOOKUP(T$1,'PY1 Data(H)'!$A$1:$BP$1,_xlfn.XLOOKUP($A12,'PY1 Data(H)'!$A$1:$A$288,'PY1 Data(H)'!$A$1:$BP$288))</f>
        <v>0</v>
      </c>
      <c r="U12" s="117" cm="1">
        <f t="array" ref="U12">_xlfn.XLOOKUP(U$1,'PY1 Data(H)'!$A$1:$BP$1,_xlfn.XLOOKUP($A12,'PY1 Data(H)'!$A$1:$A$288,'PY1 Data(H)'!$A$1:$BP$288))</f>
        <v>0</v>
      </c>
      <c r="V12" s="117" cm="1">
        <f t="array" ref="V12">_xlfn.XLOOKUP(V$1,'PY1 Data(H)'!$A$1:$BP$1,_xlfn.XLOOKUP($A12,'PY1 Data(H)'!$A$1:$A$288,'PY1 Data(H)'!$A$1:$BP$288))</f>
        <v>0</v>
      </c>
      <c r="W12" s="117" cm="1">
        <f t="array" ref="W12">_xlfn.XLOOKUP(W$1,'PY1 Data(H)'!$A$1:$BP$1,_xlfn.XLOOKUP($A12,'PY1 Data(H)'!$A$1:$A$288,'PY1 Data(H)'!$A$1:$BP$288))</f>
        <v>0</v>
      </c>
      <c r="X12" s="117" cm="1">
        <f t="array" ref="X12">_xlfn.XLOOKUP(X$1,'PY1 Data(H)'!$A$1:$BP$1,_xlfn.XLOOKUP($A12,'PY1 Data(H)'!$A$1:$A$288,'PY1 Data(H)'!$A$1:$BP$288))</f>
        <v>0</v>
      </c>
      <c r="Y12" s="117" cm="1">
        <f t="array" ref="Y12">_xlfn.XLOOKUP(Y$1,'PY1 Data(H)'!$A$1:$BP$1,_xlfn.XLOOKUP($A12,'PY1 Data(H)'!$A$1:$A$288,'PY1 Data(H)'!$A$1:$BP$288))</f>
        <v>0</v>
      </c>
      <c r="Z12" s="117" cm="1">
        <f t="array" ref="Z12">_xlfn.XLOOKUP(Z$1,'PY1 Data(H)'!$A$1:$BP$1,_xlfn.XLOOKUP($A12,'PY1 Data(H)'!$A$1:$A$288,'PY1 Data(H)'!$A$1:$BP$288))</f>
        <v>0</v>
      </c>
      <c r="AA12" s="117" cm="1">
        <f t="array" ref="AA12">_xlfn.XLOOKUP(AA$1,'PY1 Data(H)'!$A$1:$BP$1,_xlfn.XLOOKUP($A12,'PY1 Data(H)'!$A$1:$A$288,'PY1 Data(H)'!$A$1:$BP$288))</f>
        <v>0</v>
      </c>
      <c r="AB12" s="117" cm="1">
        <f t="array" ref="AB12">_xlfn.XLOOKUP(AB$1,'PY1 Data(H)'!$A$1:$BP$1,_xlfn.XLOOKUP($A12,'PY1 Data(H)'!$A$1:$A$288,'PY1 Data(H)'!$A$1:$BP$288))</f>
        <v>0</v>
      </c>
      <c r="AC12" s="117" cm="1">
        <f t="array" ref="AC12">_xlfn.XLOOKUP(AC$1,'PY1 Data(H)'!$A$1:$BP$1,_xlfn.XLOOKUP($A12,'PY1 Data(H)'!$A$1:$A$288,'PY1 Data(H)'!$A$1:$BP$288))</f>
        <v>0</v>
      </c>
      <c r="AD12" s="117" cm="1">
        <f t="array" ref="AD12">_xlfn.XLOOKUP(AD$1,'PY1 Data(H)'!$A$1:$BP$1,_xlfn.XLOOKUP($A12,'PY1 Data(H)'!$A$1:$A$288,'PY1 Data(H)'!$A$1:$BP$288))</f>
        <v>0</v>
      </c>
      <c r="AE12" s="117" cm="1">
        <f t="array" ref="AE12">_xlfn.XLOOKUP(AE$1,'PY1 Data(H)'!$A$1:$BP$1,_xlfn.XLOOKUP($A12,'PY1 Data(H)'!$A$1:$A$288,'PY1 Data(H)'!$A$1:$BP$288))</f>
        <v>0</v>
      </c>
      <c r="AF12" s="117" cm="1">
        <f t="array" ref="AF12">_xlfn.XLOOKUP(AF$1,'PY1 Data(H)'!$A$1:$BP$1,_xlfn.XLOOKUP($A12,'PY1 Data(H)'!$A$1:$A$288,'PY1 Data(H)'!$A$1:$BP$288))</f>
        <v>0</v>
      </c>
      <c r="AG12" s="117" cm="1">
        <f t="array" ref="AG12">_xlfn.XLOOKUP(AG$1,'PY1 Data(H)'!$A$1:$BP$1,_xlfn.XLOOKUP($A12,'PY1 Data(H)'!$A$1:$A$288,'PY1 Data(H)'!$A$1:$BP$288))</f>
        <v>0</v>
      </c>
      <c r="AH12" s="117" cm="1">
        <f t="array" ref="AH12">_xlfn.XLOOKUP(AH$1,'PY1 Data(H)'!$A$1:$BP$1,_xlfn.XLOOKUP($A12,'PY1 Data(H)'!$A$1:$A$288,'PY1 Data(H)'!$A$1:$BP$288))</f>
        <v>0</v>
      </c>
      <c r="AI12" s="117" cm="1">
        <f t="array" ref="AI12">_xlfn.XLOOKUP(AI$1,'PY1 Data(H)'!$A$1:$BP$1,_xlfn.XLOOKUP($A12,'PY1 Data(H)'!$A$1:$A$288,'PY1 Data(H)'!$A$1:$BP$288))</f>
        <v>0</v>
      </c>
      <c r="AJ12" s="117" cm="1">
        <f t="array" ref="AJ12">_xlfn.XLOOKUP(AJ$1,'PY1 Data(H)'!$A$1:$BP$1,_xlfn.XLOOKUP($A12,'PY1 Data(H)'!$A$1:$A$288,'PY1 Data(H)'!$A$1:$BP$288))</f>
        <v>0</v>
      </c>
      <c r="AK12" s="117" cm="1">
        <f t="array" ref="AK12">_xlfn.XLOOKUP(AK$1,'PY1 Data(H)'!$A$1:$BP$1,_xlfn.XLOOKUP($A12,'PY1 Data(H)'!$A$1:$A$288,'PY1 Data(H)'!$A$1:$BP$288))</f>
        <v>0</v>
      </c>
      <c r="AL12" s="117" cm="1">
        <f t="array" ref="AL12">_xlfn.XLOOKUP(AL$1,'PY1 Data(H)'!$A$1:$BP$1,_xlfn.XLOOKUP($A12,'PY1 Data(H)'!$A$1:$A$288,'PY1 Data(H)'!$A$1:$BP$288))</f>
        <v>0</v>
      </c>
      <c r="AM12" s="117" cm="1">
        <f t="array" ref="AM12">_xlfn.XLOOKUP(AM$1,'PY1 Data(H)'!$A$1:$BP$1,_xlfn.XLOOKUP($A12,'PY1 Data(H)'!$A$1:$A$288,'PY1 Data(H)'!$A$1:$BP$288))</f>
        <v>0</v>
      </c>
      <c r="AN12" s="117" cm="1">
        <f t="array" ref="AN12">_xlfn.XLOOKUP(AN$1,'PY1 Data(H)'!$A$1:$BP$1,_xlfn.XLOOKUP($A12,'PY1 Data(H)'!$A$1:$A$288,'PY1 Data(H)'!$A$1:$BP$288))</f>
        <v>0</v>
      </c>
      <c r="AO12" s="117" cm="1">
        <f t="array" ref="AO12">_xlfn.XLOOKUP(AO$1,'PY1 Data(H)'!$A$1:$BP$1,_xlfn.XLOOKUP($A12,'PY1 Data(H)'!$A$1:$A$288,'PY1 Data(H)'!$A$1:$BP$288))</f>
        <v>0</v>
      </c>
      <c r="AP12" s="117" cm="1">
        <f t="array" ref="AP12">_xlfn.XLOOKUP(AP$1,'PY1 Data(H)'!$A$1:$BP$1,_xlfn.XLOOKUP($A12,'PY1 Data(H)'!$A$1:$A$288,'PY1 Data(H)'!$A$1:$BP$288))</f>
        <v>0</v>
      </c>
      <c r="AQ12" s="117" cm="1">
        <f t="array" ref="AQ12">_xlfn.XLOOKUP(AQ$1,'PY1 Data(H)'!$A$1:$BP$1,_xlfn.XLOOKUP($A12,'PY1 Data(H)'!$A$1:$A$288,'PY1 Data(H)'!$A$1:$BP$288))</f>
        <v>0</v>
      </c>
      <c r="AR12" s="117" cm="1">
        <f t="array" ref="AR12">_xlfn.XLOOKUP(AR$1,'PY1 Data(H)'!$A$1:$BP$1,_xlfn.XLOOKUP($A12,'PY1 Data(H)'!$A$1:$A$288,'PY1 Data(H)'!$A$1:$BP$288))</f>
        <v>0</v>
      </c>
      <c r="AS12" s="117" cm="1">
        <f t="array" ref="AS12">_xlfn.XLOOKUP(AS$1,'PY1 Data(H)'!$A$1:$BP$1,_xlfn.XLOOKUP($A12,'PY1 Data(H)'!$A$1:$A$288,'PY1 Data(H)'!$A$1:$BP$288))</f>
        <v>0</v>
      </c>
      <c r="AT12" s="117" cm="1">
        <f t="array" ref="AT12">_xlfn.XLOOKUP(AT$1,'PY1 Data(H)'!$A$1:$BP$1,_xlfn.XLOOKUP($A12,'PY1 Data(H)'!$A$1:$A$288,'PY1 Data(H)'!$A$1:$BP$288))</f>
        <v>0</v>
      </c>
      <c r="AU12" s="117" cm="1">
        <f t="array" ref="AU12">_xlfn.XLOOKUP(AU$1,'PY1 Data(H)'!$A$1:$BP$1,_xlfn.XLOOKUP($A12,'PY1 Data(H)'!$A$1:$A$288,'PY1 Data(H)'!$A$1:$BP$288))</f>
        <v>0</v>
      </c>
      <c r="AV12" s="117" cm="1">
        <f t="array" ref="AV12">_xlfn.XLOOKUP(AV$1,'PY1 Data(H)'!$A$1:$BP$1,_xlfn.XLOOKUP($A12,'PY1 Data(H)'!$A$1:$A$288,'PY1 Data(H)'!$A$1:$BP$288))</f>
        <v>0</v>
      </c>
      <c r="AW12" s="117" cm="1">
        <f t="array" ref="AW12">_xlfn.XLOOKUP(AW$1,'PY1 Data(H)'!$A$1:$BP$1,_xlfn.XLOOKUP($A12,'PY1 Data(H)'!$A$1:$A$288,'PY1 Data(H)'!$A$1:$BP$288))</f>
        <v>0</v>
      </c>
      <c r="AX12" s="117" cm="1">
        <f t="array" ref="AX12">_xlfn.XLOOKUP(AX$1,'PY1 Data(H)'!$A$1:$BP$1,_xlfn.XLOOKUP($A12,'PY1 Data(H)'!$A$1:$A$288,'PY1 Data(H)'!$A$1:$BP$288))</f>
        <v>0</v>
      </c>
      <c r="AY12" s="117" cm="1">
        <f t="array" ref="AY12">_xlfn.XLOOKUP(AY$1,'PY1 Data(H)'!$A$1:$BP$1,_xlfn.XLOOKUP($A12,'PY1 Data(H)'!$A$1:$A$288,'PY1 Data(H)'!$A$1:$BP$288))</f>
        <v>0</v>
      </c>
      <c r="AZ12" s="117" cm="1">
        <f t="array" ref="AZ12">_xlfn.XLOOKUP(AZ$1,'PY1 Data(H)'!$A$1:$BP$1,_xlfn.XLOOKUP($A12,'PY1 Data(H)'!$A$1:$A$288,'PY1 Data(H)'!$A$1:$BP$288))</f>
        <v>0</v>
      </c>
      <c r="BA12" s="117" cm="1">
        <f t="array" ref="BA12">_xlfn.XLOOKUP(BA$1,'PY1 Data(H)'!$A$1:$BP$1,_xlfn.XLOOKUP($A12,'PY1 Data(H)'!$A$1:$A$288,'PY1 Data(H)'!$A$1:$BP$288))</f>
        <v>0</v>
      </c>
      <c r="BB12" s="117" cm="1">
        <f t="array" ref="BB12">_xlfn.XLOOKUP(BB$1,'PY1 Data(H)'!$A$1:$BP$1,_xlfn.XLOOKUP($A12,'PY1 Data(H)'!$A$1:$A$288,'PY1 Data(H)'!$A$1:$BP$288))</f>
        <v>0</v>
      </c>
      <c r="BC12" s="117" cm="1">
        <f t="array" ref="BC12">_xlfn.XLOOKUP(BC$1,'PY1 Data(H)'!$A$1:$BP$1,_xlfn.XLOOKUP($A12,'PY1 Data(H)'!$A$1:$A$288,'PY1 Data(H)'!$A$1:$BP$288))</f>
        <v>0</v>
      </c>
      <c r="BD12" s="117" cm="1">
        <f t="array" ref="BD12">_xlfn.XLOOKUP(BD$1,'PY1 Data(H)'!$A$1:$BP$1,_xlfn.XLOOKUP($A12,'PY1 Data(H)'!$A$1:$A$288,'PY1 Data(H)'!$A$1:$BP$288))</f>
        <v>0</v>
      </c>
      <c r="BE12" s="117" cm="1">
        <f t="array" ref="BE12">_xlfn.XLOOKUP(BE$1,'PY1 Data(H)'!$A$1:$BP$1,_xlfn.XLOOKUP($A12,'PY1 Data(H)'!$A$1:$A$288,'PY1 Data(H)'!$A$1:$BP$288))</f>
        <v>0</v>
      </c>
      <c r="BF12" s="117" cm="1">
        <f t="array" ref="BF12">_xlfn.XLOOKUP(BF$1,'PY1 Data(H)'!$A$1:$BP$1,_xlfn.XLOOKUP($A12,'PY1 Data(H)'!$A$1:$A$288,'PY1 Data(H)'!$A$1:$BP$288))</f>
        <v>0</v>
      </c>
      <c r="BG12" s="117" cm="1">
        <f t="array" ref="BG12">_xlfn.XLOOKUP(BG$1,'PY1 Data(H)'!$A$1:$BP$1,_xlfn.XLOOKUP($A12,'PY1 Data(H)'!$A$1:$A$288,'PY1 Data(H)'!$A$1:$BP$288))</f>
        <v>0</v>
      </c>
      <c r="BH12" s="117" cm="1">
        <f t="array" ref="BH12">_xlfn.XLOOKUP(BH$1,'PY1 Data(H)'!$A$1:$BP$1,_xlfn.XLOOKUP($A12,'PY1 Data(H)'!$A$1:$A$288,'PY1 Data(H)'!$A$1:$BP$288))</f>
        <v>0</v>
      </c>
    </row>
    <row r="13" spans="1:60" x14ac:dyDescent="0.3">
      <c r="A13">
        <v>631</v>
      </c>
      <c r="D13" s="117" cm="1">
        <f t="array" ref="D13">_xlfn.XLOOKUP(D$1,'PY1 Data(H)'!$A$1:$BP$1,_xlfn.XLOOKUP($A13,'PY1 Data(H)'!$A$1:$A$288,'PY1 Data(H)'!$A$1:$BP$288))</f>
        <v>0</v>
      </c>
      <c r="E13" s="117" cm="1">
        <f t="array" ref="E13">_xlfn.XLOOKUP(E$1,'PY1 Data(H)'!$A$1:$BP$1,_xlfn.XLOOKUP($A13,'PY1 Data(H)'!$A$1:$A$288,'PY1 Data(H)'!$A$1:$BP$288))</f>
        <v>0</v>
      </c>
      <c r="F13" s="117" cm="1">
        <f t="array" ref="F13">_xlfn.XLOOKUP(F$1,'PY1 Data(H)'!$A$1:$BP$1,_xlfn.XLOOKUP($A13,'PY1 Data(H)'!$A$1:$A$288,'PY1 Data(H)'!$A$1:$BP$288))</f>
        <v>0</v>
      </c>
      <c r="G13" s="117" cm="1">
        <f t="array" ref="G13">_xlfn.XLOOKUP(G$1,'PY1 Data(H)'!$A$1:$BP$1,_xlfn.XLOOKUP($A13,'PY1 Data(H)'!$A$1:$A$288,'PY1 Data(H)'!$A$1:$BP$288))</f>
        <v>0</v>
      </c>
      <c r="H13" s="117" cm="1">
        <f t="array" ref="H13">_xlfn.XLOOKUP(H$1,'PY1 Data(H)'!$A$1:$BP$1,_xlfn.XLOOKUP($A13,'PY1 Data(H)'!$A$1:$A$288,'PY1 Data(H)'!$A$1:$BP$288))</f>
        <v>0</v>
      </c>
      <c r="I13" s="117" cm="1">
        <f t="array" ref="I13">_xlfn.XLOOKUP(I$1,'PY1 Data(H)'!$A$1:$BP$1,_xlfn.XLOOKUP($A13,'PY1 Data(H)'!$A$1:$A$288,'PY1 Data(H)'!$A$1:$BP$288))</f>
        <v>0</v>
      </c>
      <c r="J13" s="117" cm="1">
        <f t="array" ref="J13">_xlfn.XLOOKUP(J$1,'PY1 Data(H)'!$A$1:$BP$1,_xlfn.XLOOKUP($A13,'PY1 Data(H)'!$A$1:$A$288,'PY1 Data(H)'!$A$1:$BP$288))</f>
        <v>0</v>
      </c>
      <c r="K13" s="117" cm="1">
        <f t="array" ref="K13">_xlfn.XLOOKUP(K$1,'PY1 Data(H)'!$A$1:$BP$1,_xlfn.XLOOKUP($A13,'PY1 Data(H)'!$A$1:$A$288,'PY1 Data(H)'!$A$1:$BP$288))</f>
        <v>0</v>
      </c>
      <c r="L13" s="117" cm="1">
        <f t="array" ref="L13">_xlfn.XLOOKUP(L$1,'PY1 Data(H)'!$A$1:$BP$1,_xlfn.XLOOKUP($A13,'PY1 Data(H)'!$A$1:$A$288,'PY1 Data(H)'!$A$1:$BP$288))</f>
        <v>0</v>
      </c>
      <c r="M13" s="117" cm="1">
        <f t="array" ref="M13">_xlfn.XLOOKUP(M$1,'PY1 Data(H)'!$A$1:$BP$1,_xlfn.XLOOKUP($A13,'PY1 Data(H)'!$A$1:$A$288,'PY1 Data(H)'!$A$1:$BP$288))</f>
        <v>0</v>
      </c>
      <c r="N13" s="117" cm="1">
        <f t="array" ref="N13">_xlfn.XLOOKUP(N$1,'PY1 Data(H)'!$A$1:$BP$1,_xlfn.XLOOKUP($A13,'PY1 Data(H)'!$A$1:$A$288,'PY1 Data(H)'!$A$1:$BP$288))</f>
        <v>0</v>
      </c>
      <c r="O13" s="117" cm="1">
        <f t="array" ref="O13">_xlfn.XLOOKUP(O$1,'PY1 Data(H)'!$A$1:$BP$1,_xlfn.XLOOKUP($A13,'PY1 Data(H)'!$A$1:$A$288,'PY1 Data(H)'!$A$1:$BP$288))</f>
        <v>0</v>
      </c>
      <c r="P13" s="117" cm="1">
        <f t="array" ref="P13">_xlfn.XLOOKUP(P$1,'PY1 Data(H)'!$A$1:$BP$1,_xlfn.XLOOKUP($A13,'PY1 Data(H)'!$A$1:$A$288,'PY1 Data(H)'!$A$1:$BP$288))</f>
        <v>0</v>
      </c>
      <c r="Q13" s="117" cm="1">
        <f t="array" ref="Q13">_xlfn.XLOOKUP(Q$1,'PY1 Data(H)'!$A$1:$BP$1,_xlfn.XLOOKUP($A13,'PY1 Data(H)'!$A$1:$A$288,'PY1 Data(H)'!$A$1:$BP$288))</f>
        <v>0</v>
      </c>
      <c r="R13" s="117" cm="1">
        <f t="array" ref="R13">_xlfn.XLOOKUP(R$1,'PY1 Data(H)'!$A$1:$BP$1,_xlfn.XLOOKUP($A13,'PY1 Data(H)'!$A$1:$A$288,'PY1 Data(H)'!$A$1:$BP$288))</f>
        <v>0</v>
      </c>
      <c r="S13" s="117" cm="1">
        <f t="array" ref="S13">_xlfn.XLOOKUP(S$1,'PY1 Data(H)'!$A$1:$BP$1,_xlfn.XLOOKUP($A13,'PY1 Data(H)'!$A$1:$A$288,'PY1 Data(H)'!$A$1:$BP$288))</f>
        <v>0</v>
      </c>
      <c r="T13" s="117" cm="1">
        <f t="array" ref="T13">_xlfn.XLOOKUP(T$1,'PY1 Data(H)'!$A$1:$BP$1,_xlfn.XLOOKUP($A13,'PY1 Data(H)'!$A$1:$A$288,'PY1 Data(H)'!$A$1:$BP$288))</f>
        <v>0</v>
      </c>
      <c r="U13" s="117" cm="1">
        <f t="array" ref="U13">_xlfn.XLOOKUP(U$1,'PY1 Data(H)'!$A$1:$BP$1,_xlfn.XLOOKUP($A13,'PY1 Data(H)'!$A$1:$A$288,'PY1 Data(H)'!$A$1:$BP$288))</f>
        <v>0</v>
      </c>
      <c r="V13" s="117" cm="1">
        <f t="array" ref="V13">_xlfn.XLOOKUP(V$1,'PY1 Data(H)'!$A$1:$BP$1,_xlfn.XLOOKUP($A13,'PY1 Data(H)'!$A$1:$A$288,'PY1 Data(H)'!$A$1:$BP$288))</f>
        <v>0</v>
      </c>
      <c r="W13" s="117" cm="1">
        <f t="array" ref="W13">_xlfn.XLOOKUP(W$1,'PY1 Data(H)'!$A$1:$BP$1,_xlfn.XLOOKUP($A13,'PY1 Data(H)'!$A$1:$A$288,'PY1 Data(H)'!$A$1:$BP$288))</f>
        <v>0</v>
      </c>
      <c r="X13" s="117" cm="1">
        <f t="array" ref="X13">_xlfn.XLOOKUP(X$1,'PY1 Data(H)'!$A$1:$BP$1,_xlfn.XLOOKUP($A13,'PY1 Data(H)'!$A$1:$A$288,'PY1 Data(H)'!$A$1:$BP$288))</f>
        <v>0</v>
      </c>
      <c r="Y13" s="117" cm="1">
        <f t="array" ref="Y13">_xlfn.XLOOKUP(Y$1,'PY1 Data(H)'!$A$1:$BP$1,_xlfn.XLOOKUP($A13,'PY1 Data(H)'!$A$1:$A$288,'PY1 Data(H)'!$A$1:$BP$288))</f>
        <v>0</v>
      </c>
      <c r="Z13" s="117" cm="1">
        <f t="array" ref="Z13">_xlfn.XLOOKUP(Z$1,'PY1 Data(H)'!$A$1:$BP$1,_xlfn.XLOOKUP($A13,'PY1 Data(H)'!$A$1:$A$288,'PY1 Data(H)'!$A$1:$BP$288))</f>
        <v>0</v>
      </c>
      <c r="AA13" s="117" cm="1">
        <f t="array" ref="AA13">_xlfn.XLOOKUP(AA$1,'PY1 Data(H)'!$A$1:$BP$1,_xlfn.XLOOKUP($A13,'PY1 Data(H)'!$A$1:$A$288,'PY1 Data(H)'!$A$1:$BP$288))</f>
        <v>0</v>
      </c>
      <c r="AB13" s="117" cm="1">
        <f t="array" ref="AB13">_xlfn.XLOOKUP(AB$1,'PY1 Data(H)'!$A$1:$BP$1,_xlfn.XLOOKUP($A13,'PY1 Data(H)'!$A$1:$A$288,'PY1 Data(H)'!$A$1:$BP$288))</f>
        <v>0</v>
      </c>
      <c r="AC13" s="117" cm="1">
        <f t="array" ref="AC13">_xlfn.XLOOKUP(AC$1,'PY1 Data(H)'!$A$1:$BP$1,_xlfn.XLOOKUP($A13,'PY1 Data(H)'!$A$1:$A$288,'PY1 Data(H)'!$A$1:$BP$288))</f>
        <v>0</v>
      </c>
      <c r="AD13" s="117" cm="1">
        <f t="array" ref="AD13">_xlfn.XLOOKUP(AD$1,'PY1 Data(H)'!$A$1:$BP$1,_xlfn.XLOOKUP($A13,'PY1 Data(H)'!$A$1:$A$288,'PY1 Data(H)'!$A$1:$BP$288))</f>
        <v>0</v>
      </c>
      <c r="AE13" s="117" cm="1">
        <f t="array" ref="AE13">_xlfn.XLOOKUP(AE$1,'PY1 Data(H)'!$A$1:$BP$1,_xlfn.XLOOKUP($A13,'PY1 Data(H)'!$A$1:$A$288,'PY1 Data(H)'!$A$1:$BP$288))</f>
        <v>0</v>
      </c>
      <c r="AF13" s="117" cm="1">
        <f t="array" ref="AF13">_xlfn.XLOOKUP(AF$1,'PY1 Data(H)'!$A$1:$BP$1,_xlfn.XLOOKUP($A13,'PY1 Data(H)'!$A$1:$A$288,'PY1 Data(H)'!$A$1:$BP$288))</f>
        <v>0</v>
      </c>
      <c r="AG13" s="117" cm="1">
        <f t="array" ref="AG13">_xlfn.XLOOKUP(AG$1,'PY1 Data(H)'!$A$1:$BP$1,_xlfn.XLOOKUP($A13,'PY1 Data(H)'!$A$1:$A$288,'PY1 Data(H)'!$A$1:$BP$288))</f>
        <v>0</v>
      </c>
      <c r="AH13" s="117" cm="1">
        <f t="array" ref="AH13">_xlfn.XLOOKUP(AH$1,'PY1 Data(H)'!$A$1:$BP$1,_xlfn.XLOOKUP($A13,'PY1 Data(H)'!$A$1:$A$288,'PY1 Data(H)'!$A$1:$BP$288))</f>
        <v>0</v>
      </c>
      <c r="AI13" s="117" cm="1">
        <f t="array" ref="AI13">_xlfn.XLOOKUP(AI$1,'PY1 Data(H)'!$A$1:$BP$1,_xlfn.XLOOKUP($A13,'PY1 Data(H)'!$A$1:$A$288,'PY1 Data(H)'!$A$1:$BP$288))</f>
        <v>0</v>
      </c>
      <c r="AJ13" s="117" cm="1">
        <f t="array" ref="AJ13">_xlfn.XLOOKUP(AJ$1,'PY1 Data(H)'!$A$1:$BP$1,_xlfn.XLOOKUP($A13,'PY1 Data(H)'!$A$1:$A$288,'PY1 Data(H)'!$A$1:$BP$288))</f>
        <v>0</v>
      </c>
      <c r="AK13" s="117" cm="1">
        <f t="array" ref="AK13">_xlfn.XLOOKUP(AK$1,'PY1 Data(H)'!$A$1:$BP$1,_xlfn.XLOOKUP($A13,'PY1 Data(H)'!$A$1:$A$288,'PY1 Data(H)'!$A$1:$BP$288))</f>
        <v>0</v>
      </c>
      <c r="AL13" s="117" cm="1">
        <f t="array" ref="AL13">_xlfn.XLOOKUP(AL$1,'PY1 Data(H)'!$A$1:$BP$1,_xlfn.XLOOKUP($A13,'PY1 Data(H)'!$A$1:$A$288,'PY1 Data(H)'!$A$1:$BP$288))</f>
        <v>0</v>
      </c>
      <c r="AM13" s="117" cm="1">
        <f t="array" ref="AM13">_xlfn.XLOOKUP(AM$1,'PY1 Data(H)'!$A$1:$BP$1,_xlfn.XLOOKUP($A13,'PY1 Data(H)'!$A$1:$A$288,'PY1 Data(H)'!$A$1:$BP$288))</f>
        <v>0</v>
      </c>
      <c r="AN13" s="117" cm="1">
        <f t="array" ref="AN13">_xlfn.XLOOKUP(AN$1,'PY1 Data(H)'!$A$1:$BP$1,_xlfn.XLOOKUP($A13,'PY1 Data(H)'!$A$1:$A$288,'PY1 Data(H)'!$A$1:$BP$288))</f>
        <v>0</v>
      </c>
      <c r="AO13" s="117" cm="1">
        <f t="array" ref="AO13">_xlfn.XLOOKUP(AO$1,'PY1 Data(H)'!$A$1:$BP$1,_xlfn.XLOOKUP($A13,'PY1 Data(H)'!$A$1:$A$288,'PY1 Data(H)'!$A$1:$BP$288))</f>
        <v>0</v>
      </c>
      <c r="AP13" s="117" cm="1">
        <f t="array" ref="AP13">_xlfn.XLOOKUP(AP$1,'PY1 Data(H)'!$A$1:$BP$1,_xlfn.XLOOKUP($A13,'PY1 Data(H)'!$A$1:$A$288,'PY1 Data(H)'!$A$1:$BP$288))</f>
        <v>0</v>
      </c>
      <c r="AQ13" s="117" cm="1">
        <f t="array" ref="AQ13">_xlfn.XLOOKUP(AQ$1,'PY1 Data(H)'!$A$1:$BP$1,_xlfn.XLOOKUP($A13,'PY1 Data(H)'!$A$1:$A$288,'PY1 Data(H)'!$A$1:$BP$288))</f>
        <v>0</v>
      </c>
      <c r="AR13" s="117" cm="1">
        <f t="array" ref="AR13">_xlfn.XLOOKUP(AR$1,'PY1 Data(H)'!$A$1:$BP$1,_xlfn.XLOOKUP($A13,'PY1 Data(H)'!$A$1:$A$288,'PY1 Data(H)'!$A$1:$BP$288))</f>
        <v>0</v>
      </c>
      <c r="AS13" s="117" cm="1">
        <f t="array" ref="AS13">_xlfn.XLOOKUP(AS$1,'PY1 Data(H)'!$A$1:$BP$1,_xlfn.XLOOKUP($A13,'PY1 Data(H)'!$A$1:$A$288,'PY1 Data(H)'!$A$1:$BP$288))</f>
        <v>0</v>
      </c>
      <c r="AT13" s="117" cm="1">
        <f t="array" ref="AT13">_xlfn.XLOOKUP(AT$1,'PY1 Data(H)'!$A$1:$BP$1,_xlfn.XLOOKUP($A13,'PY1 Data(H)'!$A$1:$A$288,'PY1 Data(H)'!$A$1:$BP$288))</f>
        <v>0</v>
      </c>
      <c r="AU13" s="117" cm="1">
        <f t="array" ref="AU13">_xlfn.XLOOKUP(AU$1,'PY1 Data(H)'!$A$1:$BP$1,_xlfn.XLOOKUP($A13,'PY1 Data(H)'!$A$1:$A$288,'PY1 Data(H)'!$A$1:$BP$288))</f>
        <v>0</v>
      </c>
      <c r="AV13" s="117" cm="1">
        <f t="array" ref="AV13">_xlfn.XLOOKUP(AV$1,'PY1 Data(H)'!$A$1:$BP$1,_xlfn.XLOOKUP($A13,'PY1 Data(H)'!$A$1:$A$288,'PY1 Data(H)'!$A$1:$BP$288))</f>
        <v>0</v>
      </c>
      <c r="AW13" s="117" cm="1">
        <f t="array" ref="AW13">_xlfn.XLOOKUP(AW$1,'PY1 Data(H)'!$A$1:$BP$1,_xlfn.XLOOKUP($A13,'PY1 Data(H)'!$A$1:$A$288,'PY1 Data(H)'!$A$1:$BP$288))</f>
        <v>0</v>
      </c>
      <c r="AX13" s="117" cm="1">
        <f t="array" ref="AX13">_xlfn.XLOOKUP(AX$1,'PY1 Data(H)'!$A$1:$BP$1,_xlfn.XLOOKUP($A13,'PY1 Data(H)'!$A$1:$A$288,'PY1 Data(H)'!$A$1:$BP$288))</f>
        <v>0</v>
      </c>
      <c r="AY13" s="117" cm="1">
        <f t="array" ref="AY13">_xlfn.XLOOKUP(AY$1,'PY1 Data(H)'!$A$1:$BP$1,_xlfn.XLOOKUP($A13,'PY1 Data(H)'!$A$1:$A$288,'PY1 Data(H)'!$A$1:$BP$288))</f>
        <v>0</v>
      </c>
      <c r="AZ13" s="117" cm="1">
        <f t="array" ref="AZ13">_xlfn.XLOOKUP(AZ$1,'PY1 Data(H)'!$A$1:$BP$1,_xlfn.XLOOKUP($A13,'PY1 Data(H)'!$A$1:$A$288,'PY1 Data(H)'!$A$1:$BP$288))</f>
        <v>0</v>
      </c>
      <c r="BA13" s="117" cm="1">
        <f t="array" ref="BA13">_xlfn.XLOOKUP(BA$1,'PY1 Data(H)'!$A$1:$BP$1,_xlfn.XLOOKUP($A13,'PY1 Data(H)'!$A$1:$A$288,'PY1 Data(H)'!$A$1:$BP$288))</f>
        <v>0</v>
      </c>
      <c r="BB13" s="117" cm="1">
        <f t="array" ref="BB13">_xlfn.XLOOKUP(BB$1,'PY1 Data(H)'!$A$1:$BP$1,_xlfn.XLOOKUP($A13,'PY1 Data(H)'!$A$1:$A$288,'PY1 Data(H)'!$A$1:$BP$288))</f>
        <v>0</v>
      </c>
      <c r="BC13" s="117" cm="1">
        <f t="array" ref="BC13">_xlfn.XLOOKUP(BC$1,'PY1 Data(H)'!$A$1:$BP$1,_xlfn.XLOOKUP($A13,'PY1 Data(H)'!$A$1:$A$288,'PY1 Data(H)'!$A$1:$BP$288))</f>
        <v>0</v>
      </c>
      <c r="BD13" s="117" cm="1">
        <f t="array" ref="BD13">_xlfn.XLOOKUP(BD$1,'PY1 Data(H)'!$A$1:$BP$1,_xlfn.XLOOKUP($A13,'PY1 Data(H)'!$A$1:$A$288,'PY1 Data(H)'!$A$1:$BP$288))</f>
        <v>0</v>
      </c>
      <c r="BE13" s="117" cm="1">
        <f t="array" ref="BE13">_xlfn.XLOOKUP(BE$1,'PY1 Data(H)'!$A$1:$BP$1,_xlfn.XLOOKUP($A13,'PY1 Data(H)'!$A$1:$A$288,'PY1 Data(H)'!$A$1:$BP$288))</f>
        <v>0</v>
      </c>
      <c r="BF13" s="117" cm="1">
        <f t="array" ref="BF13">_xlfn.XLOOKUP(BF$1,'PY1 Data(H)'!$A$1:$BP$1,_xlfn.XLOOKUP($A13,'PY1 Data(H)'!$A$1:$A$288,'PY1 Data(H)'!$A$1:$BP$288))</f>
        <v>0</v>
      </c>
      <c r="BG13" s="117" cm="1">
        <f t="array" ref="BG13">_xlfn.XLOOKUP(BG$1,'PY1 Data(H)'!$A$1:$BP$1,_xlfn.XLOOKUP($A13,'PY1 Data(H)'!$A$1:$A$288,'PY1 Data(H)'!$A$1:$BP$288))</f>
        <v>0</v>
      </c>
      <c r="BH13" s="117" cm="1">
        <f t="array" ref="BH13">_xlfn.XLOOKUP(BH$1,'PY1 Data(H)'!$A$1:$BP$1,_xlfn.XLOOKUP($A13,'PY1 Data(H)'!$A$1:$A$288,'PY1 Data(H)'!$A$1:$BP$288))</f>
        <v>0</v>
      </c>
    </row>
    <row r="14" spans="1:60" x14ac:dyDescent="0.3">
      <c r="A14">
        <v>338</v>
      </c>
      <c r="D14" s="117" cm="1">
        <f t="array" ref="D14">_xlfn.XLOOKUP(D$1,'PY1 Data(H)'!$A$1:$BP$1,_xlfn.XLOOKUP($A14,'PY1 Data(H)'!$A$1:$A$288,'PY1 Data(H)'!$A$1:$BP$288))</f>
        <v>102466206</v>
      </c>
      <c r="E14" s="117" cm="1">
        <f t="array" ref="E14">_xlfn.XLOOKUP(E$1,'PY1 Data(H)'!$A$1:$BP$1,_xlfn.XLOOKUP($A14,'PY1 Data(H)'!$A$1:$A$288,'PY1 Data(H)'!$A$1:$BP$288))</f>
        <v>185658189</v>
      </c>
      <c r="F14" s="117" cm="1">
        <f t="array" ref="F14">_xlfn.XLOOKUP(F$1,'PY1 Data(H)'!$A$1:$BP$1,_xlfn.XLOOKUP($A14,'PY1 Data(H)'!$A$1:$A$288,'PY1 Data(H)'!$A$1:$BP$288))</f>
        <v>138538695</v>
      </c>
      <c r="G14" s="117" cm="1">
        <f t="array" ref="G14">_xlfn.XLOOKUP(G$1,'PY1 Data(H)'!$A$1:$BP$1,_xlfn.XLOOKUP($A14,'PY1 Data(H)'!$A$1:$A$288,'PY1 Data(H)'!$A$1:$BP$288))</f>
        <v>60023889</v>
      </c>
      <c r="H14" s="117" cm="1">
        <f t="array" ref="H14">_xlfn.XLOOKUP(H$1,'PY1 Data(H)'!$A$1:$BP$1,_xlfn.XLOOKUP($A14,'PY1 Data(H)'!$A$1:$A$288,'PY1 Data(H)'!$A$1:$BP$288))</f>
        <v>188732343</v>
      </c>
      <c r="I14" s="117" cm="1">
        <f t="array" ref="I14">_xlfn.XLOOKUP(I$1,'PY1 Data(H)'!$A$1:$BP$1,_xlfn.XLOOKUP($A14,'PY1 Data(H)'!$A$1:$A$288,'PY1 Data(H)'!$A$1:$BP$288))</f>
        <v>79550832</v>
      </c>
      <c r="J14" s="117" cm="1">
        <f t="array" ref="J14">_xlfn.XLOOKUP(J$1,'PY1 Data(H)'!$A$1:$BP$1,_xlfn.XLOOKUP($A14,'PY1 Data(H)'!$A$1:$A$288,'PY1 Data(H)'!$A$1:$BP$288))</f>
        <v>46576745</v>
      </c>
      <c r="K14" s="117" cm="1">
        <f t="array" ref="K14">_xlfn.XLOOKUP(K$1,'PY1 Data(H)'!$A$1:$BP$1,_xlfn.XLOOKUP($A14,'PY1 Data(H)'!$A$1:$A$288,'PY1 Data(H)'!$A$1:$BP$288))</f>
        <v>51321632</v>
      </c>
      <c r="L14" s="117" cm="1">
        <f t="array" ref="L14">_xlfn.XLOOKUP(L$1,'PY1 Data(H)'!$A$1:$BP$1,_xlfn.XLOOKUP($A14,'PY1 Data(H)'!$A$1:$A$288,'PY1 Data(H)'!$A$1:$BP$288))</f>
        <v>110351506</v>
      </c>
      <c r="M14" s="117" cm="1">
        <f t="array" ref="M14">_xlfn.XLOOKUP(M$1,'PY1 Data(H)'!$A$1:$BP$1,_xlfn.XLOOKUP($A14,'PY1 Data(H)'!$A$1:$A$288,'PY1 Data(H)'!$A$1:$BP$288))</f>
        <v>34013643</v>
      </c>
      <c r="N14" s="117" cm="1">
        <f t="array" ref="N14">_xlfn.XLOOKUP(N$1,'PY1 Data(H)'!$A$1:$BP$1,_xlfn.XLOOKUP($A14,'PY1 Data(H)'!$A$1:$A$288,'PY1 Data(H)'!$A$1:$BP$288))</f>
        <v>66829399</v>
      </c>
      <c r="O14" s="117" cm="1">
        <f t="array" ref="O14">_xlfn.XLOOKUP(O$1,'PY1 Data(H)'!$A$1:$BP$1,_xlfn.XLOOKUP($A14,'PY1 Data(H)'!$A$1:$A$288,'PY1 Data(H)'!$A$1:$BP$288))</f>
        <v>233462693</v>
      </c>
      <c r="P14" s="117" cm="1">
        <f t="array" ref="P14">_xlfn.XLOOKUP(P$1,'PY1 Data(H)'!$A$1:$BP$1,_xlfn.XLOOKUP($A14,'PY1 Data(H)'!$A$1:$A$288,'PY1 Data(H)'!$A$1:$BP$288))</f>
        <v>130686397</v>
      </c>
      <c r="Q14" s="117" cm="1">
        <f t="array" ref="Q14">_xlfn.XLOOKUP(Q$1,'PY1 Data(H)'!$A$1:$BP$1,_xlfn.XLOOKUP($A14,'PY1 Data(H)'!$A$1:$A$288,'PY1 Data(H)'!$A$1:$BP$288))</f>
        <v>30422032</v>
      </c>
      <c r="R14" s="117" cm="1">
        <f t="array" ref="R14">_xlfn.XLOOKUP(R$1,'PY1 Data(H)'!$A$1:$BP$1,_xlfn.XLOOKUP($A14,'PY1 Data(H)'!$A$1:$A$288,'PY1 Data(H)'!$A$1:$BP$288))</f>
        <v>245833423</v>
      </c>
      <c r="S14" s="117" cm="1">
        <f t="array" ref="S14">_xlfn.XLOOKUP(S$1,'PY1 Data(H)'!$A$1:$BP$1,_xlfn.XLOOKUP($A14,'PY1 Data(H)'!$A$1:$A$288,'PY1 Data(H)'!$A$1:$BP$288))</f>
        <v>522383369</v>
      </c>
      <c r="T14" s="117" cm="1">
        <f t="array" ref="T14">_xlfn.XLOOKUP(T$1,'PY1 Data(H)'!$A$1:$BP$1,_xlfn.XLOOKUP($A14,'PY1 Data(H)'!$A$1:$A$288,'PY1 Data(H)'!$A$1:$BP$288))</f>
        <v>57409175</v>
      </c>
      <c r="U14" s="117" cm="1">
        <f t="array" ref="U14">_xlfn.XLOOKUP(U$1,'PY1 Data(H)'!$A$1:$BP$1,_xlfn.XLOOKUP($A14,'PY1 Data(H)'!$A$1:$A$288,'PY1 Data(H)'!$A$1:$BP$288))</f>
        <v>33215181</v>
      </c>
      <c r="V14" s="117" cm="1">
        <f t="array" ref="V14">_xlfn.XLOOKUP(V$1,'PY1 Data(H)'!$A$1:$BP$1,_xlfn.XLOOKUP($A14,'PY1 Data(H)'!$A$1:$A$288,'PY1 Data(H)'!$A$1:$BP$288))</f>
        <v>2953630</v>
      </c>
      <c r="W14" s="117" cm="1">
        <f t="array" ref="W14">_xlfn.XLOOKUP(W$1,'PY1 Data(H)'!$A$1:$BP$1,_xlfn.XLOOKUP($A14,'PY1 Data(H)'!$A$1:$A$288,'PY1 Data(H)'!$A$1:$BP$288))</f>
        <v>434613554</v>
      </c>
      <c r="X14" s="117" cm="1">
        <f t="array" ref="X14">_xlfn.XLOOKUP(X$1,'PY1 Data(H)'!$A$1:$BP$1,_xlfn.XLOOKUP($A14,'PY1 Data(H)'!$A$1:$A$288,'PY1 Data(H)'!$A$1:$BP$288))</f>
        <v>161554187</v>
      </c>
      <c r="Y14" s="117" cm="1">
        <f t="array" ref="Y14">_xlfn.XLOOKUP(Y$1,'PY1 Data(H)'!$A$1:$BP$1,_xlfn.XLOOKUP($A14,'PY1 Data(H)'!$A$1:$A$288,'PY1 Data(H)'!$A$1:$BP$288))</f>
        <v>29520904</v>
      </c>
      <c r="Z14" s="117" cm="1">
        <f t="array" ref="Z14">_xlfn.XLOOKUP(Z$1,'PY1 Data(H)'!$A$1:$BP$1,_xlfn.XLOOKUP($A14,'PY1 Data(H)'!$A$1:$A$288,'PY1 Data(H)'!$A$1:$BP$288))</f>
        <v>159521583</v>
      </c>
      <c r="AA14" s="117" cm="1">
        <f t="array" ref="AA14">_xlfn.XLOOKUP(AA$1,'PY1 Data(H)'!$A$1:$BP$1,_xlfn.XLOOKUP($A14,'PY1 Data(H)'!$A$1:$A$288,'PY1 Data(H)'!$A$1:$BP$288))</f>
        <v>31785924</v>
      </c>
      <c r="AB14" s="117" cm="1">
        <f t="array" ref="AB14">_xlfn.XLOOKUP(AB$1,'PY1 Data(H)'!$A$1:$BP$1,_xlfn.XLOOKUP($A14,'PY1 Data(H)'!$A$1:$A$288,'PY1 Data(H)'!$A$1:$BP$288))</f>
        <v>85696401</v>
      </c>
      <c r="AC14" s="117" cm="1">
        <f t="array" ref="AC14">_xlfn.XLOOKUP(AC$1,'PY1 Data(H)'!$A$1:$BP$1,_xlfn.XLOOKUP($A14,'PY1 Data(H)'!$A$1:$A$288,'PY1 Data(H)'!$A$1:$BP$288))</f>
        <v>422516673</v>
      </c>
      <c r="AD14" s="117" cm="1">
        <f t="array" ref="AD14">_xlfn.XLOOKUP(AD$1,'PY1 Data(H)'!$A$1:$BP$1,_xlfn.XLOOKUP($A14,'PY1 Data(H)'!$A$1:$A$288,'PY1 Data(H)'!$A$1:$BP$288))</f>
        <v>46181579</v>
      </c>
      <c r="AE14" s="117" cm="1">
        <f t="array" ref="AE14">_xlfn.XLOOKUP(AE$1,'PY1 Data(H)'!$A$1:$BP$1,_xlfn.XLOOKUP($A14,'PY1 Data(H)'!$A$1:$A$288,'PY1 Data(H)'!$A$1:$BP$288))</f>
        <v>275056879</v>
      </c>
      <c r="AF14" s="117" cm="1">
        <f t="array" ref="AF14">_xlfn.XLOOKUP(AF$1,'PY1 Data(H)'!$A$1:$BP$1,_xlfn.XLOOKUP($A14,'PY1 Data(H)'!$A$1:$A$288,'PY1 Data(H)'!$A$1:$BP$288))</f>
        <v>118185484</v>
      </c>
      <c r="AG14" s="117" cm="1">
        <f t="array" ref="AG14">_xlfn.XLOOKUP(AG$1,'PY1 Data(H)'!$A$1:$BP$1,_xlfn.XLOOKUP($A14,'PY1 Data(H)'!$A$1:$A$288,'PY1 Data(H)'!$A$1:$BP$288))</f>
        <v>50892159</v>
      </c>
      <c r="AH14" s="117" cm="1">
        <f t="array" ref="AH14">_xlfn.XLOOKUP(AH$1,'PY1 Data(H)'!$A$1:$BP$1,_xlfn.XLOOKUP($A14,'PY1 Data(H)'!$A$1:$A$288,'PY1 Data(H)'!$A$1:$BP$288))</f>
        <v>355116949</v>
      </c>
      <c r="AI14" s="117" cm="1">
        <f t="array" ref="AI14">_xlfn.XLOOKUP(AI$1,'PY1 Data(H)'!$A$1:$BP$1,_xlfn.XLOOKUP($A14,'PY1 Data(H)'!$A$1:$A$288,'PY1 Data(H)'!$A$1:$BP$288))</f>
        <v>204041008</v>
      </c>
      <c r="AJ14" s="117" cm="1">
        <f t="array" ref="AJ14">_xlfn.XLOOKUP(AJ$1,'PY1 Data(H)'!$A$1:$BP$1,_xlfn.XLOOKUP($A14,'PY1 Data(H)'!$A$1:$A$288,'PY1 Data(H)'!$A$1:$BP$288))</f>
        <v>333314103</v>
      </c>
      <c r="AK14" s="117" cm="1">
        <f t="array" ref="AK14">_xlfn.XLOOKUP(AK$1,'PY1 Data(H)'!$A$1:$BP$1,_xlfn.XLOOKUP($A14,'PY1 Data(H)'!$A$1:$A$288,'PY1 Data(H)'!$A$1:$BP$288))</f>
        <v>154451252</v>
      </c>
      <c r="AL14" s="117" cm="1">
        <f t="array" ref="AL14">_xlfn.XLOOKUP(AL$1,'PY1 Data(H)'!$A$1:$BP$1,_xlfn.XLOOKUP($A14,'PY1 Data(H)'!$A$1:$A$288,'PY1 Data(H)'!$A$1:$BP$288))</f>
        <v>135665123</v>
      </c>
      <c r="AM14" s="117" cm="1">
        <f t="array" ref="AM14">_xlfn.XLOOKUP(AM$1,'PY1 Data(H)'!$A$1:$BP$1,_xlfn.XLOOKUP($A14,'PY1 Data(H)'!$A$1:$A$288,'PY1 Data(H)'!$A$1:$BP$288))</f>
        <v>134035667</v>
      </c>
      <c r="AN14" s="117" cm="1">
        <f t="array" ref="AN14">_xlfn.XLOOKUP(AN$1,'PY1 Data(H)'!$A$1:$BP$1,_xlfn.XLOOKUP($A14,'PY1 Data(H)'!$A$1:$A$288,'PY1 Data(H)'!$A$1:$BP$288))</f>
        <v>139243819</v>
      </c>
      <c r="AO14" s="117" cm="1">
        <f t="array" ref="AO14">_xlfn.XLOOKUP(AO$1,'PY1 Data(H)'!$A$1:$BP$1,_xlfn.XLOOKUP($A14,'PY1 Data(H)'!$A$1:$A$288,'PY1 Data(H)'!$A$1:$BP$288))</f>
        <v>106190289</v>
      </c>
      <c r="AP14" s="117" cm="1">
        <f t="array" ref="AP14">_xlfn.XLOOKUP(AP$1,'PY1 Data(H)'!$A$1:$BP$1,_xlfn.XLOOKUP($A14,'PY1 Data(H)'!$A$1:$A$288,'PY1 Data(H)'!$A$1:$BP$288))</f>
        <v>135523027</v>
      </c>
      <c r="AQ14" s="117" cm="1">
        <f t="array" ref="AQ14">_xlfn.XLOOKUP(AQ$1,'PY1 Data(H)'!$A$1:$BP$1,_xlfn.XLOOKUP($A14,'PY1 Data(H)'!$A$1:$A$288,'PY1 Data(H)'!$A$1:$BP$288))</f>
        <v>42676549</v>
      </c>
      <c r="AR14" s="117" cm="1">
        <f t="array" ref="AR14">_xlfn.XLOOKUP(AR$1,'PY1 Data(H)'!$A$1:$BP$1,_xlfn.XLOOKUP($A14,'PY1 Data(H)'!$A$1:$A$288,'PY1 Data(H)'!$A$1:$BP$288))</f>
        <v>46981780</v>
      </c>
      <c r="AS14" s="117" cm="1">
        <f t="array" ref="AS14">_xlfn.XLOOKUP(AS$1,'PY1 Data(H)'!$A$1:$BP$1,_xlfn.XLOOKUP($A14,'PY1 Data(H)'!$A$1:$A$288,'PY1 Data(H)'!$A$1:$BP$288))</f>
        <v>68088632</v>
      </c>
      <c r="AT14" s="117" cm="1">
        <f t="array" ref="AT14">_xlfn.XLOOKUP(AT$1,'PY1 Data(H)'!$A$1:$BP$1,_xlfn.XLOOKUP($A14,'PY1 Data(H)'!$A$1:$A$288,'PY1 Data(H)'!$A$1:$BP$288))</f>
        <v>15571590</v>
      </c>
      <c r="AU14" s="117" cm="1">
        <f t="array" ref="AU14">_xlfn.XLOOKUP(AU$1,'PY1 Data(H)'!$A$1:$BP$1,_xlfn.XLOOKUP($A14,'PY1 Data(H)'!$A$1:$A$288,'PY1 Data(H)'!$A$1:$BP$288))</f>
        <v>724168698</v>
      </c>
      <c r="AV14" s="117" cm="1">
        <f t="array" ref="AV14">_xlfn.XLOOKUP(AV$1,'PY1 Data(H)'!$A$1:$BP$1,_xlfn.XLOOKUP($A14,'PY1 Data(H)'!$A$1:$A$288,'PY1 Data(H)'!$A$1:$BP$288))</f>
        <v>98052917</v>
      </c>
      <c r="AW14" s="117" cm="1">
        <f t="array" ref="AW14">_xlfn.XLOOKUP(AW$1,'PY1 Data(H)'!$A$1:$BP$1,_xlfn.XLOOKUP($A14,'PY1 Data(H)'!$A$1:$A$288,'PY1 Data(H)'!$A$1:$BP$288))</f>
        <v>3340936922</v>
      </c>
      <c r="AX14" s="117" cm="1">
        <f t="array" ref="AX14">_xlfn.XLOOKUP(AX$1,'PY1 Data(H)'!$A$1:$BP$1,_xlfn.XLOOKUP($A14,'PY1 Data(H)'!$A$1:$A$288,'PY1 Data(H)'!$A$1:$BP$288))</f>
        <v>36435871</v>
      </c>
      <c r="AY14" s="117" cm="1">
        <f t="array" ref="AY14">_xlfn.XLOOKUP(AY$1,'PY1 Data(H)'!$A$1:$BP$1,_xlfn.XLOOKUP($A14,'PY1 Data(H)'!$A$1:$A$288,'PY1 Data(H)'!$A$1:$BP$288))</f>
        <v>25239044</v>
      </c>
      <c r="AZ14" s="117" cm="1">
        <f t="array" ref="AZ14">_xlfn.XLOOKUP(AZ$1,'PY1 Data(H)'!$A$1:$BP$1,_xlfn.XLOOKUP($A14,'PY1 Data(H)'!$A$1:$A$288,'PY1 Data(H)'!$A$1:$BP$288))</f>
        <v>94678034</v>
      </c>
      <c r="BA14" s="117" cm="1">
        <f t="array" ref="BA14">_xlfn.XLOOKUP(BA$1,'PY1 Data(H)'!$A$1:$BP$1,_xlfn.XLOOKUP($A14,'PY1 Data(H)'!$A$1:$A$288,'PY1 Data(H)'!$A$1:$BP$288))</f>
        <v>295764354</v>
      </c>
      <c r="BB14" s="117" cm="1">
        <f t="array" ref="BB14">_xlfn.XLOOKUP(BB$1,'PY1 Data(H)'!$A$1:$BP$1,_xlfn.XLOOKUP($A14,'PY1 Data(H)'!$A$1:$A$288,'PY1 Data(H)'!$A$1:$BP$288))</f>
        <v>17548891</v>
      </c>
      <c r="BC14" s="117" cm="1">
        <f t="array" ref="BC14">_xlfn.XLOOKUP(BC$1,'PY1 Data(H)'!$A$1:$BP$1,_xlfn.XLOOKUP($A14,'PY1 Data(H)'!$A$1:$A$288,'PY1 Data(H)'!$A$1:$BP$288))</f>
        <v>38568463</v>
      </c>
      <c r="BD14" s="117" cm="1">
        <f t="array" ref="BD14">_xlfn.XLOOKUP(BD$1,'PY1 Data(H)'!$A$1:$BP$1,_xlfn.XLOOKUP($A14,'PY1 Data(H)'!$A$1:$A$288,'PY1 Data(H)'!$A$1:$BP$288))</f>
        <v>166667800</v>
      </c>
      <c r="BE14" s="117" cm="1">
        <f t="array" ref="BE14">_xlfn.XLOOKUP(BE$1,'PY1 Data(H)'!$A$1:$BP$1,_xlfn.XLOOKUP($A14,'PY1 Data(H)'!$A$1:$A$288,'PY1 Data(H)'!$A$1:$BP$288))</f>
        <v>186300386</v>
      </c>
      <c r="BF14" s="117" cm="1">
        <f t="array" ref="BF14">_xlfn.XLOOKUP(BF$1,'PY1 Data(H)'!$A$1:$BP$1,_xlfn.XLOOKUP($A14,'PY1 Data(H)'!$A$1:$A$288,'PY1 Data(H)'!$A$1:$BP$288))</f>
        <v>1035931620</v>
      </c>
      <c r="BG14" s="117" cm="1">
        <f t="array" ref="BG14">_xlfn.XLOOKUP(BG$1,'PY1 Data(H)'!$A$1:$BP$1,_xlfn.XLOOKUP($A14,'PY1 Data(H)'!$A$1:$A$288,'PY1 Data(H)'!$A$1:$BP$288))</f>
        <v>91222069</v>
      </c>
      <c r="BH14" s="117" cm="1">
        <f t="array" ref="BH14">_xlfn.XLOOKUP(BH$1,'PY1 Data(H)'!$A$1:$BP$1,_xlfn.XLOOKUP($A14,'PY1 Data(H)'!$A$1:$A$288,'PY1 Data(H)'!$A$1:$BP$288))</f>
        <v>43862202</v>
      </c>
    </row>
    <row r="15" spans="1:60" x14ac:dyDescent="0.3">
      <c r="A15">
        <v>335</v>
      </c>
      <c r="D15" s="117" cm="1">
        <f t="array" ref="D15">_xlfn.XLOOKUP(D$1,'PY1 Data(H)'!$A$1:$BP$1,_xlfn.XLOOKUP($A15,'PY1 Data(H)'!$A$1:$A$288,'PY1 Data(H)'!$A$1:$BP$288))</f>
        <v>0</v>
      </c>
      <c r="E15" s="117" cm="1">
        <f t="array" ref="E15">_xlfn.XLOOKUP(E$1,'PY1 Data(H)'!$A$1:$BP$1,_xlfn.XLOOKUP($A15,'PY1 Data(H)'!$A$1:$A$288,'PY1 Data(H)'!$A$1:$BP$288))</f>
        <v>0</v>
      </c>
      <c r="F15" s="117" cm="1">
        <f t="array" ref="F15">_xlfn.XLOOKUP(F$1,'PY1 Data(H)'!$A$1:$BP$1,_xlfn.XLOOKUP($A15,'PY1 Data(H)'!$A$1:$A$288,'PY1 Data(H)'!$A$1:$BP$288))</f>
        <v>0</v>
      </c>
      <c r="G15" s="117" cm="1">
        <f t="array" ref="G15">_xlfn.XLOOKUP(G$1,'PY1 Data(H)'!$A$1:$BP$1,_xlfn.XLOOKUP($A15,'PY1 Data(H)'!$A$1:$A$288,'PY1 Data(H)'!$A$1:$BP$288))</f>
        <v>289038</v>
      </c>
      <c r="H15" s="117" cm="1">
        <f t="array" ref="H15">_xlfn.XLOOKUP(H$1,'PY1 Data(H)'!$A$1:$BP$1,_xlfn.XLOOKUP($A15,'PY1 Data(H)'!$A$1:$A$288,'PY1 Data(H)'!$A$1:$BP$288))</f>
        <v>1000000</v>
      </c>
      <c r="I15" s="117" cm="1">
        <f t="array" ref="I15">_xlfn.XLOOKUP(I$1,'PY1 Data(H)'!$A$1:$BP$1,_xlfn.XLOOKUP($A15,'PY1 Data(H)'!$A$1:$A$288,'PY1 Data(H)'!$A$1:$BP$288))</f>
        <v>0</v>
      </c>
      <c r="J15" s="117" cm="1">
        <f t="array" ref="J15">_xlfn.XLOOKUP(J$1,'PY1 Data(H)'!$A$1:$BP$1,_xlfn.XLOOKUP($A15,'PY1 Data(H)'!$A$1:$A$288,'PY1 Data(H)'!$A$1:$BP$288))</f>
        <v>0</v>
      </c>
      <c r="K15" s="117" cm="1">
        <f t="array" ref="K15">_xlfn.XLOOKUP(K$1,'PY1 Data(H)'!$A$1:$BP$1,_xlfn.XLOOKUP($A15,'PY1 Data(H)'!$A$1:$A$288,'PY1 Data(H)'!$A$1:$BP$288))</f>
        <v>344051</v>
      </c>
      <c r="L15" s="117" cm="1">
        <f t="array" ref="L15">_xlfn.XLOOKUP(L$1,'PY1 Data(H)'!$A$1:$BP$1,_xlfn.XLOOKUP($A15,'PY1 Data(H)'!$A$1:$A$288,'PY1 Data(H)'!$A$1:$BP$288))</f>
        <v>0</v>
      </c>
      <c r="M15" s="117" cm="1">
        <f t="array" ref="M15">_xlfn.XLOOKUP(M$1,'PY1 Data(H)'!$A$1:$BP$1,_xlfn.XLOOKUP($A15,'PY1 Data(H)'!$A$1:$A$288,'PY1 Data(H)'!$A$1:$BP$288))</f>
        <v>0</v>
      </c>
      <c r="N15" s="117" cm="1">
        <f t="array" ref="N15">_xlfn.XLOOKUP(N$1,'PY1 Data(H)'!$A$1:$BP$1,_xlfn.XLOOKUP($A15,'PY1 Data(H)'!$A$1:$A$288,'PY1 Data(H)'!$A$1:$BP$288))</f>
        <v>0</v>
      </c>
      <c r="O15" s="117" cm="1">
        <f t="array" ref="O15">_xlfn.XLOOKUP(O$1,'PY1 Data(H)'!$A$1:$BP$1,_xlfn.XLOOKUP($A15,'PY1 Data(H)'!$A$1:$A$288,'PY1 Data(H)'!$A$1:$BP$288))</f>
        <v>0</v>
      </c>
      <c r="P15" s="117" cm="1">
        <f t="array" ref="P15">_xlfn.XLOOKUP(P$1,'PY1 Data(H)'!$A$1:$BP$1,_xlfn.XLOOKUP($A15,'PY1 Data(H)'!$A$1:$A$288,'PY1 Data(H)'!$A$1:$BP$288))</f>
        <v>0</v>
      </c>
      <c r="Q15" s="117" cm="1">
        <f t="array" ref="Q15">_xlfn.XLOOKUP(Q$1,'PY1 Data(H)'!$A$1:$BP$1,_xlfn.XLOOKUP($A15,'PY1 Data(H)'!$A$1:$A$288,'PY1 Data(H)'!$A$1:$BP$288))</f>
        <v>103665</v>
      </c>
      <c r="R15" s="117" cm="1">
        <f t="array" ref="R15">_xlfn.XLOOKUP(R$1,'PY1 Data(H)'!$A$1:$BP$1,_xlfn.XLOOKUP($A15,'PY1 Data(H)'!$A$1:$A$288,'PY1 Data(H)'!$A$1:$BP$288))</f>
        <v>293227</v>
      </c>
      <c r="S15" s="117" cm="1">
        <f t="array" ref="S15">_xlfn.XLOOKUP(S$1,'PY1 Data(H)'!$A$1:$BP$1,_xlfn.XLOOKUP($A15,'PY1 Data(H)'!$A$1:$A$288,'PY1 Data(H)'!$A$1:$BP$288))</f>
        <v>5519267</v>
      </c>
      <c r="T15" s="117" cm="1">
        <f t="array" ref="T15">_xlfn.XLOOKUP(T$1,'PY1 Data(H)'!$A$1:$BP$1,_xlfn.XLOOKUP($A15,'PY1 Data(H)'!$A$1:$A$288,'PY1 Data(H)'!$A$1:$BP$288))</f>
        <v>0</v>
      </c>
      <c r="U15" s="117" cm="1">
        <f t="array" ref="U15">_xlfn.XLOOKUP(U$1,'PY1 Data(H)'!$A$1:$BP$1,_xlfn.XLOOKUP($A15,'PY1 Data(H)'!$A$1:$A$288,'PY1 Data(H)'!$A$1:$BP$288))</f>
        <v>0</v>
      </c>
      <c r="V15" s="117" cm="1">
        <f t="array" ref="V15">_xlfn.XLOOKUP(V$1,'PY1 Data(H)'!$A$1:$BP$1,_xlfn.XLOOKUP($A15,'PY1 Data(H)'!$A$1:$A$288,'PY1 Data(H)'!$A$1:$BP$288))</f>
        <v>0</v>
      </c>
      <c r="W15" s="117" cm="1">
        <f t="array" ref="W15">_xlfn.XLOOKUP(W$1,'PY1 Data(H)'!$A$1:$BP$1,_xlfn.XLOOKUP($A15,'PY1 Data(H)'!$A$1:$A$288,'PY1 Data(H)'!$A$1:$BP$288))</f>
        <v>0</v>
      </c>
      <c r="X15" s="117" cm="1">
        <f t="array" ref="X15">_xlfn.XLOOKUP(X$1,'PY1 Data(H)'!$A$1:$BP$1,_xlfn.XLOOKUP($A15,'PY1 Data(H)'!$A$1:$A$288,'PY1 Data(H)'!$A$1:$BP$288))</f>
        <v>39303</v>
      </c>
      <c r="Y15" s="117" cm="1">
        <f t="array" ref="Y15">_xlfn.XLOOKUP(Y$1,'PY1 Data(H)'!$A$1:$BP$1,_xlfn.XLOOKUP($A15,'PY1 Data(H)'!$A$1:$A$288,'PY1 Data(H)'!$A$1:$BP$288))</f>
        <v>0</v>
      </c>
      <c r="Z15" s="117" cm="1">
        <f t="array" ref="Z15">_xlfn.XLOOKUP(Z$1,'PY1 Data(H)'!$A$1:$BP$1,_xlfn.XLOOKUP($A15,'PY1 Data(H)'!$A$1:$A$288,'PY1 Data(H)'!$A$1:$BP$288))</f>
        <v>121688</v>
      </c>
      <c r="AA15" s="117" cm="1">
        <f t="array" ref="AA15">_xlfn.XLOOKUP(AA$1,'PY1 Data(H)'!$A$1:$BP$1,_xlfn.XLOOKUP($A15,'PY1 Data(H)'!$A$1:$A$288,'PY1 Data(H)'!$A$1:$BP$288))</f>
        <v>0</v>
      </c>
      <c r="AB15" s="117" cm="1">
        <f t="array" ref="AB15">_xlfn.XLOOKUP(AB$1,'PY1 Data(H)'!$A$1:$BP$1,_xlfn.XLOOKUP($A15,'PY1 Data(H)'!$A$1:$A$288,'PY1 Data(H)'!$A$1:$BP$288))</f>
        <v>0</v>
      </c>
      <c r="AC15" s="117" cm="1">
        <f t="array" ref="AC15">_xlfn.XLOOKUP(AC$1,'PY1 Data(H)'!$A$1:$BP$1,_xlfn.XLOOKUP($A15,'PY1 Data(H)'!$A$1:$A$288,'PY1 Data(H)'!$A$1:$BP$288))</f>
        <v>0</v>
      </c>
      <c r="AD15" s="117" cm="1">
        <f t="array" ref="AD15">_xlfn.XLOOKUP(AD$1,'PY1 Data(H)'!$A$1:$BP$1,_xlfn.XLOOKUP($A15,'PY1 Data(H)'!$A$1:$A$288,'PY1 Data(H)'!$A$1:$BP$288))</f>
        <v>0</v>
      </c>
      <c r="AE15" s="117" cm="1">
        <f t="array" ref="AE15">_xlfn.XLOOKUP(AE$1,'PY1 Data(H)'!$A$1:$BP$1,_xlfn.XLOOKUP($A15,'PY1 Data(H)'!$A$1:$A$288,'PY1 Data(H)'!$A$1:$BP$288))</f>
        <v>0</v>
      </c>
      <c r="AF15" s="117" cm="1">
        <f t="array" ref="AF15">_xlfn.XLOOKUP(AF$1,'PY1 Data(H)'!$A$1:$BP$1,_xlfn.XLOOKUP($A15,'PY1 Data(H)'!$A$1:$A$288,'PY1 Data(H)'!$A$1:$BP$288))</f>
        <v>0</v>
      </c>
      <c r="AG15" s="117" cm="1">
        <f t="array" ref="AG15">_xlfn.XLOOKUP(AG$1,'PY1 Data(H)'!$A$1:$BP$1,_xlfn.XLOOKUP($A15,'PY1 Data(H)'!$A$1:$A$288,'PY1 Data(H)'!$A$1:$BP$288))</f>
        <v>711</v>
      </c>
      <c r="AH15" s="117" cm="1">
        <f t="array" ref="AH15">_xlfn.XLOOKUP(AH$1,'PY1 Data(H)'!$A$1:$BP$1,_xlfn.XLOOKUP($A15,'PY1 Data(H)'!$A$1:$A$288,'PY1 Data(H)'!$A$1:$BP$288))</f>
        <v>0</v>
      </c>
      <c r="AI15" s="117" cm="1">
        <f t="array" ref="AI15">_xlfn.XLOOKUP(AI$1,'PY1 Data(H)'!$A$1:$BP$1,_xlfn.XLOOKUP($A15,'PY1 Data(H)'!$A$1:$A$288,'PY1 Data(H)'!$A$1:$BP$288))</f>
        <v>0</v>
      </c>
      <c r="AJ15" s="117" cm="1">
        <f t="array" ref="AJ15">_xlfn.XLOOKUP(AJ$1,'PY1 Data(H)'!$A$1:$BP$1,_xlfn.XLOOKUP($A15,'PY1 Data(H)'!$A$1:$A$288,'PY1 Data(H)'!$A$1:$BP$288))</f>
        <v>0</v>
      </c>
      <c r="AK15" s="117" cm="1">
        <f t="array" ref="AK15">_xlfn.XLOOKUP(AK$1,'PY1 Data(H)'!$A$1:$BP$1,_xlfn.XLOOKUP($A15,'PY1 Data(H)'!$A$1:$A$288,'PY1 Data(H)'!$A$1:$BP$288))</f>
        <v>3586361</v>
      </c>
      <c r="AL15" s="117" cm="1">
        <f t="array" ref="AL15">_xlfn.XLOOKUP(AL$1,'PY1 Data(H)'!$A$1:$BP$1,_xlfn.XLOOKUP($A15,'PY1 Data(H)'!$A$1:$A$288,'PY1 Data(H)'!$A$1:$BP$288))</f>
        <v>0</v>
      </c>
      <c r="AM15" s="117" cm="1">
        <f t="array" ref="AM15">_xlfn.XLOOKUP(AM$1,'PY1 Data(H)'!$A$1:$BP$1,_xlfn.XLOOKUP($A15,'PY1 Data(H)'!$A$1:$A$288,'PY1 Data(H)'!$A$1:$BP$288))</f>
        <v>2016808</v>
      </c>
      <c r="AN15" s="117" cm="1">
        <f t="array" ref="AN15">_xlfn.XLOOKUP(AN$1,'PY1 Data(H)'!$A$1:$BP$1,_xlfn.XLOOKUP($A15,'PY1 Data(H)'!$A$1:$A$288,'PY1 Data(H)'!$A$1:$BP$288))</f>
        <v>0</v>
      </c>
      <c r="AO15" s="117" cm="1">
        <f t="array" ref="AO15">_xlfn.XLOOKUP(AO$1,'PY1 Data(H)'!$A$1:$BP$1,_xlfn.XLOOKUP($A15,'PY1 Data(H)'!$A$1:$A$288,'PY1 Data(H)'!$A$1:$BP$288))</f>
        <v>193592</v>
      </c>
      <c r="AP15" s="117" cm="1">
        <f t="array" ref="AP15">_xlfn.XLOOKUP(AP$1,'PY1 Data(H)'!$A$1:$BP$1,_xlfn.XLOOKUP($A15,'PY1 Data(H)'!$A$1:$A$288,'PY1 Data(H)'!$A$1:$BP$288))</f>
        <v>0</v>
      </c>
      <c r="AQ15" s="117" cm="1">
        <f t="array" ref="AQ15">_xlfn.XLOOKUP(AQ$1,'PY1 Data(H)'!$A$1:$BP$1,_xlfn.XLOOKUP($A15,'PY1 Data(H)'!$A$1:$A$288,'PY1 Data(H)'!$A$1:$BP$288))</f>
        <v>223660</v>
      </c>
      <c r="AR15" s="117" cm="1">
        <f t="array" ref="AR15">_xlfn.XLOOKUP(AR$1,'PY1 Data(H)'!$A$1:$BP$1,_xlfn.XLOOKUP($A15,'PY1 Data(H)'!$A$1:$A$288,'PY1 Data(H)'!$A$1:$BP$288))</f>
        <v>0</v>
      </c>
      <c r="AS15" s="117" cm="1">
        <f t="array" ref="AS15">_xlfn.XLOOKUP(AS$1,'PY1 Data(H)'!$A$1:$BP$1,_xlfn.XLOOKUP($A15,'PY1 Data(H)'!$A$1:$A$288,'PY1 Data(H)'!$A$1:$BP$288))</f>
        <v>0</v>
      </c>
      <c r="AT15" s="117" cm="1">
        <f t="array" ref="AT15">_xlfn.XLOOKUP(AT$1,'PY1 Data(H)'!$A$1:$BP$1,_xlfn.XLOOKUP($A15,'PY1 Data(H)'!$A$1:$A$288,'PY1 Data(H)'!$A$1:$BP$288))</f>
        <v>0</v>
      </c>
      <c r="AU15" s="117" cm="1">
        <f t="array" ref="AU15">_xlfn.XLOOKUP(AU$1,'PY1 Data(H)'!$A$1:$BP$1,_xlfn.XLOOKUP($A15,'PY1 Data(H)'!$A$1:$A$288,'PY1 Data(H)'!$A$1:$BP$288))</f>
        <v>1427214</v>
      </c>
      <c r="AV15" s="117" cm="1">
        <f t="array" ref="AV15">_xlfn.XLOOKUP(AV$1,'PY1 Data(H)'!$A$1:$BP$1,_xlfn.XLOOKUP($A15,'PY1 Data(H)'!$A$1:$A$288,'PY1 Data(H)'!$A$1:$BP$288))</f>
        <v>0</v>
      </c>
      <c r="AW15" s="117" cm="1">
        <f t="array" ref="AW15">_xlfn.XLOOKUP(AW$1,'PY1 Data(H)'!$A$1:$BP$1,_xlfn.XLOOKUP($A15,'PY1 Data(H)'!$A$1:$A$288,'PY1 Data(H)'!$A$1:$BP$288))</f>
        <v>17034638</v>
      </c>
      <c r="AX15" s="117" cm="1">
        <f t="array" ref="AX15">_xlfn.XLOOKUP(AX$1,'PY1 Data(H)'!$A$1:$BP$1,_xlfn.XLOOKUP($A15,'PY1 Data(H)'!$A$1:$A$288,'PY1 Data(H)'!$A$1:$BP$288))</f>
        <v>0</v>
      </c>
      <c r="AY15" s="117" cm="1">
        <f t="array" ref="AY15">_xlfn.XLOOKUP(AY$1,'PY1 Data(H)'!$A$1:$BP$1,_xlfn.XLOOKUP($A15,'PY1 Data(H)'!$A$1:$A$288,'PY1 Data(H)'!$A$1:$BP$288))</f>
        <v>0</v>
      </c>
      <c r="AZ15" s="117" cm="1">
        <f t="array" ref="AZ15">_xlfn.XLOOKUP(AZ$1,'PY1 Data(H)'!$A$1:$BP$1,_xlfn.XLOOKUP($A15,'PY1 Data(H)'!$A$1:$A$288,'PY1 Data(H)'!$A$1:$BP$288))</f>
        <v>0</v>
      </c>
      <c r="BA15" s="117" cm="1">
        <f t="array" ref="BA15">_xlfn.XLOOKUP(BA$1,'PY1 Data(H)'!$A$1:$BP$1,_xlfn.XLOOKUP($A15,'PY1 Data(H)'!$A$1:$A$288,'PY1 Data(H)'!$A$1:$BP$288))</f>
        <v>0</v>
      </c>
      <c r="BB15" s="117" cm="1">
        <f t="array" ref="BB15">_xlfn.XLOOKUP(BB$1,'PY1 Data(H)'!$A$1:$BP$1,_xlfn.XLOOKUP($A15,'PY1 Data(H)'!$A$1:$A$288,'PY1 Data(H)'!$A$1:$BP$288))</f>
        <v>0</v>
      </c>
      <c r="BC15" s="117" cm="1">
        <f t="array" ref="BC15">_xlfn.XLOOKUP(BC$1,'PY1 Data(H)'!$A$1:$BP$1,_xlfn.XLOOKUP($A15,'PY1 Data(H)'!$A$1:$A$288,'PY1 Data(H)'!$A$1:$BP$288))</f>
        <v>0</v>
      </c>
      <c r="BD15" s="117" cm="1">
        <f t="array" ref="BD15">_xlfn.XLOOKUP(BD$1,'PY1 Data(H)'!$A$1:$BP$1,_xlfn.XLOOKUP($A15,'PY1 Data(H)'!$A$1:$A$288,'PY1 Data(H)'!$A$1:$BP$288))</f>
        <v>132160</v>
      </c>
      <c r="BE15" s="117" cm="1">
        <f t="array" ref="BE15">_xlfn.XLOOKUP(BE$1,'PY1 Data(H)'!$A$1:$BP$1,_xlfn.XLOOKUP($A15,'PY1 Data(H)'!$A$1:$A$288,'PY1 Data(H)'!$A$1:$BP$288))</f>
        <v>0</v>
      </c>
      <c r="BF15" s="117" cm="1">
        <f t="array" ref="BF15">_xlfn.XLOOKUP(BF$1,'PY1 Data(H)'!$A$1:$BP$1,_xlfn.XLOOKUP($A15,'PY1 Data(H)'!$A$1:$A$288,'PY1 Data(H)'!$A$1:$BP$288))</f>
        <v>7108841</v>
      </c>
      <c r="BG15" s="117" cm="1">
        <f t="array" ref="BG15">_xlfn.XLOOKUP(BG$1,'PY1 Data(H)'!$A$1:$BP$1,_xlfn.XLOOKUP($A15,'PY1 Data(H)'!$A$1:$A$288,'PY1 Data(H)'!$A$1:$BP$288))</f>
        <v>889284</v>
      </c>
      <c r="BH15" s="117" cm="1">
        <f t="array" ref="BH15">_xlfn.XLOOKUP(BH$1,'PY1 Data(H)'!$A$1:$BP$1,_xlfn.XLOOKUP($A15,'PY1 Data(H)'!$A$1:$A$288,'PY1 Data(H)'!$A$1:$BP$288))</f>
        <v>0</v>
      </c>
    </row>
    <row r="16" spans="1:60" x14ac:dyDescent="0.3">
      <c r="A16">
        <v>252</v>
      </c>
      <c r="D16" s="117" cm="1">
        <f t="array" ref="D16">_xlfn.XLOOKUP(D$1,'PY1 Data(H)'!$A$1:$BP$1,_xlfn.XLOOKUP($A16,'PY1 Data(H)'!$A$1:$A$288,'PY1 Data(H)'!$A$1:$BP$288))</f>
        <v>75039441</v>
      </c>
      <c r="E16" s="117" cm="1">
        <f t="array" ref="E16">_xlfn.XLOOKUP(E$1,'PY1 Data(H)'!$A$1:$BP$1,_xlfn.XLOOKUP($A16,'PY1 Data(H)'!$A$1:$A$288,'PY1 Data(H)'!$A$1:$BP$288))</f>
        <v>106142305</v>
      </c>
      <c r="F16" s="117" cm="1">
        <f t="array" ref="F16">_xlfn.XLOOKUP(F$1,'PY1 Data(H)'!$A$1:$BP$1,_xlfn.XLOOKUP($A16,'PY1 Data(H)'!$A$1:$A$288,'PY1 Data(H)'!$A$1:$BP$288))</f>
        <v>72189365</v>
      </c>
      <c r="G16" s="117" cm="1">
        <f t="array" ref="G16">_xlfn.XLOOKUP(G$1,'PY1 Data(H)'!$A$1:$BP$1,_xlfn.XLOOKUP($A16,'PY1 Data(H)'!$A$1:$A$288,'PY1 Data(H)'!$A$1:$BP$288))</f>
        <v>19786191</v>
      </c>
      <c r="H16" s="117" cm="1">
        <f t="array" ref="H16">_xlfn.XLOOKUP(H$1,'PY1 Data(H)'!$A$1:$BP$1,_xlfn.XLOOKUP($A16,'PY1 Data(H)'!$A$1:$A$288,'PY1 Data(H)'!$A$1:$BP$288))</f>
        <v>97658886</v>
      </c>
      <c r="I16" s="117" cm="1">
        <f t="array" ref="I16">_xlfn.XLOOKUP(I$1,'PY1 Data(H)'!$A$1:$BP$1,_xlfn.XLOOKUP($A16,'PY1 Data(H)'!$A$1:$A$288,'PY1 Data(H)'!$A$1:$BP$288))</f>
        <v>70276122</v>
      </c>
      <c r="J16" s="117" cm="1">
        <f t="array" ref="J16">_xlfn.XLOOKUP(J$1,'PY1 Data(H)'!$A$1:$BP$1,_xlfn.XLOOKUP($A16,'PY1 Data(H)'!$A$1:$A$288,'PY1 Data(H)'!$A$1:$BP$288))</f>
        <v>29513962</v>
      </c>
      <c r="K16" s="117" cm="1">
        <f t="array" ref="K16">_xlfn.XLOOKUP(K$1,'PY1 Data(H)'!$A$1:$BP$1,_xlfn.XLOOKUP($A16,'PY1 Data(H)'!$A$1:$A$288,'PY1 Data(H)'!$A$1:$BP$288))</f>
        <v>30045711</v>
      </c>
      <c r="L16" s="117" cm="1">
        <f t="array" ref="L16">_xlfn.XLOOKUP(L$1,'PY1 Data(H)'!$A$1:$BP$1,_xlfn.XLOOKUP($A16,'PY1 Data(H)'!$A$1:$A$288,'PY1 Data(H)'!$A$1:$BP$288))</f>
        <v>76942360</v>
      </c>
      <c r="M16" s="117" cm="1">
        <f t="array" ref="M16">_xlfn.XLOOKUP(M$1,'PY1 Data(H)'!$A$1:$BP$1,_xlfn.XLOOKUP($A16,'PY1 Data(H)'!$A$1:$A$288,'PY1 Data(H)'!$A$1:$BP$288))</f>
        <v>21640573</v>
      </c>
      <c r="N16" s="117" cm="1">
        <f t="array" ref="N16">_xlfn.XLOOKUP(N$1,'PY1 Data(H)'!$A$1:$BP$1,_xlfn.XLOOKUP($A16,'PY1 Data(H)'!$A$1:$A$288,'PY1 Data(H)'!$A$1:$BP$288))</f>
        <v>36730174</v>
      </c>
      <c r="O16" s="117" cm="1">
        <f t="array" ref="O16">_xlfn.XLOOKUP(O$1,'PY1 Data(H)'!$A$1:$BP$1,_xlfn.XLOOKUP($A16,'PY1 Data(H)'!$A$1:$A$288,'PY1 Data(H)'!$A$1:$BP$288))</f>
        <v>214821228</v>
      </c>
      <c r="P16" s="117" cm="1">
        <f t="array" ref="P16">_xlfn.XLOOKUP(P$1,'PY1 Data(H)'!$A$1:$BP$1,_xlfn.XLOOKUP($A16,'PY1 Data(H)'!$A$1:$A$288,'PY1 Data(H)'!$A$1:$BP$288))</f>
        <v>59187581</v>
      </c>
      <c r="Q16" s="117" cm="1">
        <f t="array" ref="Q16">_xlfn.XLOOKUP(Q$1,'PY1 Data(H)'!$A$1:$BP$1,_xlfn.XLOOKUP($A16,'PY1 Data(H)'!$A$1:$A$288,'PY1 Data(H)'!$A$1:$BP$288))</f>
        <v>27904670</v>
      </c>
      <c r="R16" s="117" cm="1">
        <f t="array" ref="R16">_xlfn.XLOOKUP(R$1,'PY1 Data(H)'!$A$1:$BP$1,_xlfn.XLOOKUP($A16,'PY1 Data(H)'!$A$1:$A$288,'PY1 Data(H)'!$A$1:$BP$288))</f>
        <v>143576890</v>
      </c>
      <c r="S16" s="117" cm="1">
        <f t="array" ref="S16">_xlfn.XLOOKUP(S$1,'PY1 Data(H)'!$A$1:$BP$1,_xlfn.XLOOKUP($A16,'PY1 Data(H)'!$A$1:$A$288,'PY1 Data(H)'!$A$1:$BP$288))</f>
        <v>284932296</v>
      </c>
      <c r="T16" s="117" cm="1">
        <f t="array" ref="T16">_xlfn.XLOOKUP(T$1,'PY1 Data(H)'!$A$1:$BP$1,_xlfn.XLOOKUP($A16,'PY1 Data(H)'!$A$1:$A$288,'PY1 Data(H)'!$A$1:$BP$288))</f>
        <v>47821448</v>
      </c>
      <c r="U16" s="117" cm="1">
        <f t="array" ref="U16">_xlfn.XLOOKUP(U$1,'PY1 Data(H)'!$A$1:$BP$1,_xlfn.XLOOKUP($A16,'PY1 Data(H)'!$A$1:$A$288,'PY1 Data(H)'!$A$1:$BP$288))</f>
        <v>19527568</v>
      </c>
      <c r="V16" s="117" cm="1">
        <f t="array" ref="V16">_xlfn.XLOOKUP(V$1,'PY1 Data(H)'!$A$1:$BP$1,_xlfn.XLOOKUP($A16,'PY1 Data(H)'!$A$1:$A$288,'PY1 Data(H)'!$A$1:$BP$288))</f>
        <v>1188619</v>
      </c>
      <c r="W16" s="117" cm="1">
        <f t="array" ref="W16">_xlfn.XLOOKUP(W$1,'PY1 Data(H)'!$A$1:$BP$1,_xlfn.XLOOKUP($A16,'PY1 Data(H)'!$A$1:$A$288,'PY1 Data(H)'!$A$1:$BP$288))</f>
        <v>282582965</v>
      </c>
      <c r="X16" s="117" cm="1">
        <f t="array" ref="X16">_xlfn.XLOOKUP(X$1,'PY1 Data(H)'!$A$1:$BP$1,_xlfn.XLOOKUP($A16,'PY1 Data(H)'!$A$1:$A$288,'PY1 Data(H)'!$A$1:$BP$288))</f>
        <v>81377293</v>
      </c>
      <c r="Y16" s="117" cm="1">
        <f t="array" ref="Y16">_xlfn.XLOOKUP(Y$1,'PY1 Data(H)'!$A$1:$BP$1,_xlfn.XLOOKUP($A16,'PY1 Data(H)'!$A$1:$A$288,'PY1 Data(H)'!$A$1:$BP$288))</f>
        <v>7062695</v>
      </c>
      <c r="Z16" s="117" cm="1">
        <f t="array" ref="Z16">_xlfn.XLOOKUP(Z$1,'PY1 Data(H)'!$A$1:$BP$1,_xlfn.XLOOKUP($A16,'PY1 Data(H)'!$A$1:$A$288,'PY1 Data(H)'!$A$1:$BP$288))</f>
        <v>168411304</v>
      </c>
      <c r="AA16" s="117" cm="1">
        <f t="array" ref="AA16">_xlfn.XLOOKUP(AA$1,'PY1 Data(H)'!$A$1:$BP$1,_xlfn.XLOOKUP($A16,'PY1 Data(H)'!$A$1:$A$288,'PY1 Data(H)'!$A$1:$BP$288))</f>
        <v>21188689</v>
      </c>
      <c r="AB16" s="117" cm="1">
        <f t="array" ref="AB16">_xlfn.XLOOKUP(AB$1,'PY1 Data(H)'!$A$1:$BP$1,_xlfn.XLOOKUP($A16,'PY1 Data(H)'!$A$1:$A$288,'PY1 Data(H)'!$A$1:$BP$288))</f>
        <v>21696042</v>
      </c>
      <c r="AC16" s="117" cm="1">
        <f t="array" ref="AC16">_xlfn.XLOOKUP(AC$1,'PY1 Data(H)'!$A$1:$BP$1,_xlfn.XLOOKUP($A16,'PY1 Data(H)'!$A$1:$A$288,'PY1 Data(H)'!$A$1:$BP$288))</f>
        <v>195873416</v>
      </c>
      <c r="AD16" s="117" cm="1">
        <f t="array" ref="AD16">_xlfn.XLOOKUP(AD$1,'PY1 Data(H)'!$A$1:$BP$1,_xlfn.XLOOKUP($A16,'PY1 Data(H)'!$A$1:$A$288,'PY1 Data(H)'!$A$1:$BP$288))</f>
        <v>18301548</v>
      </c>
      <c r="AE16" s="117" cm="1">
        <f t="array" ref="AE16">_xlfn.XLOOKUP(AE$1,'PY1 Data(H)'!$A$1:$BP$1,_xlfn.XLOOKUP($A16,'PY1 Data(H)'!$A$1:$A$288,'PY1 Data(H)'!$A$1:$BP$288))</f>
        <v>163362403</v>
      </c>
      <c r="AF16" s="117" cm="1">
        <f t="array" ref="AF16">_xlfn.XLOOKUP(AF$1,'PY1 Data(H)'!$A$1:$BP$1,_xlfn.XLOOKUP($A16,'PY1 Data(H)'!$A$1:$A$288,'PY1 Data(H)'!$A$1:$BP$288))</f>
        <v>47773545</v>
      </c>
      <c r="AG16" s="117" cm="1">
        <f t="array" ref="AG16">_xlfn.XLOOKUP(AG$1,'PY1 Data(H)'!$A$1:$BP$1,_xlfn.XLOOKUP($A16,'PY1 Data(H)'!$A$1:$A$288,'PY1 Data(H)'!$A$1:$BP$288))</f>
        <v>32535399</v>
      </c>
      <c r="AH16" s="117" cm="1">
        <f t="array" ref="AH16">_xlfn.XLOOKUP(AH$1,'PY1 Data(H)'!$A$1:$BP$1,_xlfn.XLOOKUP($A16,'PY1 Data(H)'!$A$1:$A$288,'PY1 Data(H)'!$A$1:$BP$288))</f>
        <v>120918265</v>
      </c>
      <c r="AI16" s="117" cm="1">
        <f t="array" ref="AI16">_xlfn.XLOOKUP(AI$1,'PY1 Data(H)'!$A$1:$BP$1,_xlfn.XLOOKUP($A16,'PY1 Data(H)'!$A$1:$A$288,'PY1 Data(H)'!$A$1:$BP$288))</f>
        <v>62824641</v>
      </c>
      <c r="AJ16" s="117" cm="1">
        <f t="array" ref="AJ16">_xlfn.XLOOKUP(AJ$1,'PY1 Data(H)'!$A$1:$BP$1,_xlfn.XLOOKUP($A16,'PY1 Data(H)'!$A$1:$A$288,'PY1 Data(H)'!$A$1:$BP$288))</f>
        <v>117674988</v>
      </c>
      <c r="AK16" s="117" cm="1">
        <f t="array" ref="AK16">_xlfn.XLOOKUP(AK$1,'PY1 Data(H)'!$A$1:$BP$1,_xlfn.XLOOKUP($A16,'PY1 Data(H)'!$A$1:$A$288,'PY1 Data(H)'!$A$1:$BP$288))</f>
        <v>106532741</v>
      </c>
      <c r="AL16" s="117" cm="1">
        <f t="array" ref="AL16">_xlfn.XLOOKUP(AL$1,'PY1 Data(H)'!$A$1:$BP$1,_xlfn.XLOOKUP($A16,'PY1 Data(H)'!$A$1:$A$288,'PY1 Data(H)'!$A$1:$BP$288))</f>
        <v>96188893</v>
      </c>
      <c r="AM16" s="117" cm="1">
        <f t="array" ref="AM16">_xlfn.XLOOKUP(AM$1,'PY1 Data(H)'!$A$1:$BP$1,_xlfn.XLOOKUP($A16,'PY1 Data(H)'!$A$1:$A$288,'PY1 Data(H)'!$A$1:$BP$288))</f>
        <v>41411968</v>
      </c>
      <c r="AN16" s="117" cm="1">
        <f t="array" ref="AN16">_xlfn.XLOOKUP(AN$1,'PY1 Data(H)'!$A$1:$BP$1,_xlfn.XLOOKUP($A16,'PY1 Data(H)'!$A$1:$A$288,'PY1 Data(H)'!$A$1:$BP$288))</f>
        <v>50161346</v>
      </c>
      <c r="AO16" s="117" cm="1">
        <f t="array" ref="AO16">_xlfn.XLOOKUP(AO$1,'PY1 Data(H)'!$A$1:$BP$1,_xlfn.XLOOKUP($A16,'PY1 Data(H)'!$A$1:$A$288,'PY1 Data(H)'!$A$1:$BP$288))</f>
        <v>72325947</v>
      </c>
      <c r="AP16" s="117" cm="1">
        <f t="array" ref="AP16">_xlfn.XLOOKUP(AP$1,'PY1 Data(H)'!$A$1:$BP$1,_xlfn.XLOOKUP($A16,'PY1 Data(H)'!$A$1:$A$288,'PY1 Data(H)'!$A$1:$BP$288))</f>
        <v>86528666</v>
      </c>
      <c r="AQ16" s="117" cm="1">
        <f t="array" ref="AQ16">_xlfn.XLOOKUP(AQ$1,'PY1 Data(H)'!$A$1:$BP$1,_xlfn.XLOOKUP($A16,'PY1 Data(H)'!$A$1:$A$288,'PY1 Data(H)'!$A$1:$BP$288))</f>
        <v>25246456</v>
      </c>
      <c r="AR16" s="117" cm="1">
        <f t="array" ref="AR16">_xlfn.XLOOKUP(AR$1,'PY1 Data(H)'!$A$1:$BP$1,_xlfn.XLOOKUP($A16,'PY1 Data(H)'!$A$1:$A$288,'PY1 Data(H)'!$A$1:$BP$288))</f>
        <v>18100836</v>
      </c>
      <c r="AS16" s="117" cm="1">
        <f t="array" ref="AS16">_xlfn.XLOOKUP(AS$1,'PY1 Data(H)'!$A$1:$BP$1,_xlfn.XLOOKUP($A16,'PY1 Data(H)'!$A$1:$A$288,'PY1 Data(H)'!$A$1:$BP$288))</f>
        <v>38240280</v>
      </c>
      <c r="AT16" s="117" cm="1">
        <f t="array" ref="AT16">_xlfn.XLOOKUP(AT$1,'PY1 Data(H)'!$A$1:$BP$1,_xlfn.XLOOKUP($A16,'PY1 Data(H)'!$A$1:$A$288,'PY1 Data(H)'!$A$1:$BP$288))</f>
        <v>6140313</v>
      </c>
      <c r="AU16" s="117" cm="1">
        <f t="array" ref="AU16">_xlfn.XLOOKUP(AU$1,'PY1 Data(H)'!$A$1:$BP$1,_xlfn.XLOOKUP($A16,'PY1 Data(H)'!$A$1:$A$288,'PY1 Data(H)'!$A$1:$BP$288))</f>
        <v>624218257</v>
      </c>
      <c r="AV16" s="117" cm="1">
        <f t="array" ref="AV16">_xlfn.XLOOKUP(AV$1,'PY1 Data(H)'!$A$1:$BP$1,_xlfn.XLOOKUP($A16,'PY1 Data(H)'!$A$1:$A$288,'PY1 Data(H)'!$A$1:$BP$288))</f>
        <v>39797220</v>
      </c>
      <c r="AW16" s="117" cm="1">
        <f t="array" ref="AW16">_xlfn.XLOOKUP(AW$1,'PY1 Data(H)'!$A$1:$BP$1,_xlfn.XLOOKUP($A16,'PY1 Data(H)'!$A$1:$A$288,'PY1 Data(H)'!$A$1:$BP$288))</f>
        <v>4067090797</v>
      </c>
      <c r="AX16" s="117" cm="1">
        <f t="array" ref="AX16">_xlfn.XLOOKUP(AX$1,'PY1 Data(H)'!$A$1:$BP$1,_xlfn.XLOOKUP($A16,'PY1 Data(H)'!$A$1:$A$288,'PY1 Data(H)'!$A$1:$BP$288))</f>
        <v>13347575</v>
      </c>
      <c r="AY16" s="117" cm="1">
        <f t="array" ref="AY16">_xlfn.XLOOKUP(AY$1,'PY1 Data(H)'!$A$1:$BP$1,_xlfn.XLOOKUP($A16,'PY1 Data(H)'!$A$1:$A$288,'PY1 Data(H)'!$A$1:$BP$288))</f>
        <v>13718340</v>
      </c>
      <c r="AZ16" s="117" cm="1">
        <f t="array" ref="AZ16">_xlfn.XLOOKUP(AZ$1,'PY1 Data(H)'!$A$1:$BP$1,_xlfn.XLOOKUP($A16,'PY1 Data(H)'!$A$1:$A$288,'PY1 Data(H)'!$A$1:$BP$288))</f>
        <v>17849320</v>
      </c>
      <c r="BA16" s="117" cm="1">
        <f t="array" ref="BA16">_xlfn.XLOOKUP(BA$1,'PY1 Data(H)'!$A$1:$BP$1,_xlfn.XLOOKUP($A16,'PY1 Data(H)'!$A$1:$A$288,'PY1 Data(H)'!$A$1:$BP$288))</f>
        <v>86920507</v>
      </c>
      <c r="BB16" s="117" cm="1">
        <f t="array" ref="BB16">_xlfn.XLOOKUP(BB$1,'PY1 Data(H)'!$A$1:$BP$1,_xlfn.XLOOKUP($A16,'PY1 Data(H)'!$A$1:$A$288,'PY1 Data(H)'!$A$1:$BP$288))</f>
        <v>3094943</v>
      </c>
      <c r="BC16" s="117" cm="1">
        <f t="array" ref="BC16">_xlfn.XLOOKUP(BC$1,'PY1 Data(H)'!$A$1:$BP$1,_xlfn.XLOOKUP($A16,'PY1 Data(H)'!$A$1:$A$288,'PY1 Data(H)'!$A$1:$BP$288))</f>
        <v>8084835</v>
      </c>
      <c r="BD16" s="117" cm="1">
        <f t="array" ref="BD16">_xlfn.XLOOKUP(BD$1,'PY1 Data(H)'!$A$1:$BP$1,_xlfn.XLOOKUP($A16,'PY1 Data(H)'!$A$1:$A$288,'PY1 Data(H)'!$A$1:$BP$288))</f>
        <v>61336072</v>
      </c>
      <c r="BE16" s="117" cm="1">
        <f t="array" ref="BE16">_xlfn.XLOOKUP(BE$1,'PY1 Data(H)'!$A$1:$BP$1,_xlfn.XLOOKUP($A16,'PY1 Data(H)'!$A$1:$A$288,'PY1 Data(H)'!$A$1:$BP$288))</f>
        <v>87076858</v>
      </c>
      <c r="BF16" s="117" cm="1">
        <f t="array" ref="BF16">_xlfn.XLOOKUP(BF$1,'PY1 Data(H)'!$A$1:$BP$1,_xlfn.XLOOKUP($A16,'PY1 Data(H)'!$A$1:$A$288,'PY1 Data(H)'!$A$1:$BP$288))</f>
        <v>713357520</v>
      </c>
      <c r="BG16" s="117" cm="1">
        <f t="array" ref="BG16">_xlfn.XLOOKUP(BG$1,'PY1 Data(H)'!$A$1:$BP$1,_xlfn.XLOOKUP($A16,'PY1 Data(H)'!$A$1:$A$288,'PY1 Data(H)'!$A$1:$BP$288))</f>
        <v>37328694</v>
      </c>
      <c r="BH16" s="117" cm="1">
        <f t="array" ref="BH16">_xlfn.XLOOKUP(BH$1,'PY1 Data(H)'!$A$1:$BP$1,_xlfn.XLOOKUP($A16,'PY1 Data(H)'!$A$1:$A$288,'PY1 Data(H)'!$A$1:$BP$288))</f>
        <v>24590798</v>
      </c>
    </row>
    <row r="17" spans="1:60" x14ac:dyDescent="0.3">
      <c r="A17">
        <v>253</v>
      </c>
      <c r="D17" s="117" cm="1">
        <f t="array" ref="D17">_xlfn.XLOOKUP(D$1,'PY1 Data(H)'!$A$1:$BP$1,_xlfn.XLOOKUP($A17,'PY1 Data(H)'!$A$1:$A$288,'PY1 Data(H)'!$A$1:$BP$288))</f>
        <v>1525682</v>
      </c>
      <c r="E17" s="117" cm="1">
        <f t="array" ref="E17">_xlfn.XLOOKUP(E$1,'PY1 Data(H)'!$A$1:$BP$1,_xlfn.XLOOKUP($A17,'PY1 Data(H)'!$A$1:$A$288,'PY1 Data(H)'!$A$1:$BP$288))</f>
        <v>4983243</v>
      </c>
      <c r="F17" s="117" cm="1">
        <f t="array" ref="F17">_xlfn.XLOOKUP(F$1,'PY1 Data(H)'!$A$1:$BP$1,_xlfn.XLOOKUP($A17,'PY1 Data(H)'!$A$1:$A$288,'PY1 Data(H)'!$A$1:$BP$288))</f>
        <v>3531365</v>
      </c>
      <c r="G17" s="117" cm="1">
        <f t="array" ref="G17">_xlfn.XLOOKUP(G$1,'PY1 Data(H)'!$A$1:$BP$1,_xlfn.XLOOKUP($A17,'PY1 Data(H)'!$A$1:$A$288,'PY1 Data(H)'!$A$1:$BP$288))</f>
        <v>1602276</v>
      </c>
      <c r="H17" s="117" cm="1">
        <f t="array" ref="H17">_xlfn.XLOOKUP(H$1,'PY1 Data(H)'!$A$1:$BP$1,_xlfn.XLOOKUP($A17,'PY1 Data(H)'!$A$1:$A$288,'PY1 Data(H)'!$A$1:$BP$288))</f>
        <v>6942686</v>
      </c>
      <c r="I17" s="117" cm="1">
        <f t="array" ref="I17">_xlfn.XLOOKUP(I$1,'PY1 Data(H)'!$A$1:$BP$1,_xlfn.XLOOKUP($A17,'PY1 Data(H)'!$A$1:$A$288,'PY1 Data(H)'!$A$1:$BP$288))</f>
        <v>1401522</v>
      </c>
      <c r="J17" s="117" cm="1">
        <f t="array" ref="J17">_xlfn.XLOOKUP(J$1,'PY1 Data(H)'!$A$1:$BP$1,_xlfn.XLOOKUP($A17,'PY1 Data(H)'!$A$1:$A$288,'PY1 Data(H)'!$A$1:$BP$288))</f>
        <v>1265630</v>
      </c>
      <c r="K17" s="117" cm="1">
        <f t="array" ref="K17">_xlfn.XLOOKUP(K$1,'PY1 Data(H)'!$A$1:$BP$1,_xlfn.XLOOKUP($A17,'PY1 Data(H)'!$A$1:$A$288,'PY1 Data(H)'!$A$1:$BP$288))</f>
        <v>3794164</v>
      </c>
      <c r="L17" s="117" cm="1">
        <f t="array" ref="L17">_xlfn.XLOOKUP(L$1,'PY1 Data(H)'!$A$1:$BP$1,_xlfn.XLOOKUP($A17,'PY1 Data(H)'!$A$1:$A$288,'PY1 Data(H)'!$A$1:$BP$288))</f>
        <v>2027645</v>
      </c>
      <c r="M17" s="117" cm="1">
        <f t="array" ref="M17">_xlfn.XLOOKUP(M$1,'PY1 Data(H)'!$A$1:$BP$1,_xlfn.XLOOKUP($A17,'PY1 Data(H)'!$A$1:$A$288,'PY1 Data(H)'!$A$1:$BP$288))</f>
        <v>1680565</v>
      </c>
      <c r="N17" s="117" cm="1">
        <f t="array" ref="N17">_xlfn.XLOOKUP(N$1,'PY1 Data(H)'!$A$1:$BP$1,_xlfn.XLOOKUP($A17,'PY1 Data(H)'!$A$1:$A$288,'PY1 Data(H)'!$A$1:$BP$288))</f>
        <v>2242436</v>
      </c>
      <c r="O17" s="117" cm="1">
        <f t="array" ref="O17">_xlfn.XLOOKUP(O$1,'PY1 Data(H)'!$A$1:$BP$1,_xlfn.XLOOKUP($A17,'PY1 Data(H)'!$A$1:$A$288,'PY1 Data(H)'!$A$1:$BP$288))</f>
        <v>7787238</v>
      </c>
      <c r="P17" s="117" cm="1">
        <f t="array" ref="P17">_xlfn.XLOOKUP(P$1,'PY1 Data(H)'!$A$1:$BP$1,_xlfn.XLOOKUP($A17,'PY1 Data(H)'!$A$1:$A$288,'PY1 Data(H)'!$A$1:$BP$288))</f>
        <v>6215673</v>
      </c>
      <c r="Q17" s="117" cm="1">
        <f t="array" ref="Q17">_xlfn.XLOOKUP(Q$1,'PY1 Data(H)'!$A$1:$BP$1,_xlfn.XLOOKUP($A17,'PY1 Data(H)'!$A$1:$A$288,'PY1 Data(H)'!$A$1:$BP$288))</f>
        <v>334345</v>
      </c>
      <c r="R17" s="117" cm="1">
        <f t="array" ref="R17">_xlfn.XLOOKUP(R$1,'PY1 Data(H)'!$A$1:$BP$1,_xlfn.XLOOKUP($A17,'PY1 Data(H)'!$A$1:$A$288,'PY1 Data(H)'!$A$1:$BP$288))</f>
        <v>4984328</v>
      </c>
      <c r="S17" s="117" cm="1">
        <f t="array" ref="S17">_xlfn.XLOOKUP(S$1,'PY1 Data(H)'!$A$1:$BP$1,_xlfn.XLOOKUP($A17,'PY1 Data(H)'!$A$1:$A$288,'PY1 Data(H)'!$A$1:$BP$288))</f>
        <v>9008079</v>
      </c>
      <c r="T17" s="117" cm="1">
        <f t="array" ref="T17">_xlfn.XLOOKUP(T$1,'PY1 Data(H)'!$A$1:$BP$1,_xlfn.XLOOKUP($A17,'PY1 Data(H)'!$A$1:$A$288,'PY1 Data(H)'!$A$1:$BP$288))</f>
        <v>3313877</v>
      </c>
      <c r="U17" s="117" cm="1">
        <f t="array" ref="U17">_xlfn.XLOOKUP(U$1,'PY1 Data(H)'!$A$1:$BP$1,_xlfn.XLOOKUP($A17,'PY1 Data(H)'!$A$1:$A$288,'PY1 Data(H)'!$A$1:$BP$288))</f>
        <v>597140</v>
      </c>
      <c r="V17" s="117" cm="1">
        <f t="array" ref="V17">_xlfn.XLOOKUP(V$1,'PY1 Data(H)'!$A$1:$BP$1,_xlfn.XLOOKUP($A17,'PY1 Data(H)'!$A$1:$A$288,'PY1 Data(H)'!$A$1:$BP$288))</f>
        <v>551842</v>
      </c>
      <c r="W17" s="117" cm="1">
        <f t="array" ref="W17">_xlfn.XLOOKUP(W$1,'PY1 Data(H)'!$A$1:$BP$1,_xlfn.XLOOKUP($A17,'PY1 Data(H)'!$A$1:$A$288,'PY1 Data(H)'!$A$1:$BP$288))</f>
        <v>65197995</v>
      </c>
      <c r="X17" s="117" cm="1">
        <f t="array" ref="X17">_xlfn.XLOOKUP(X$1,'PY1 Data(H)'!$A$1:$BP$1,_xlfn.XLOOKUP($A17,'PY1 Data(H)'!$A$1:$A$288,'PY1 Data(H)'!$A$1:$BP$288))</f>
        <v>5551183</v>
      </c>
      <c r="Y17" s="117" cm="1">
        <f t="array" ref="Y17">_xlfn.XLOOKUP(Y$1,'PY1 Data(H)'!$A$1:$BP$1,_xlfn.XLOOKUP($A17,'PY1 Data(H)'!$A$1:$A$288,'PY1 Data(H)'!$A$1:$BP$288))</f>
        <v>1161338</v>
      </c>
      <c r="Z17" s="117" cm="1">
        <f t="array" ref="Z17">_xlfn.XLOOKUP(Z$1,'PY1 Data(H)'!$A$1:$BP$1,_xlfn.XLOOKUP($A17,'PY1 Data(H)'!$A$1:$A$288,'PY1 Data(H)'!$A$1:$BP$288))</f>
        <v>6407766</v>
      </c>
      <c r="AA17" s="117" cm="1">
        <f t="array" ref="AA17">_xlfn.XLOOKUP(AA$1,'PY1 Data(H)'!$A$1:$BP$1,_xlfn.XLOOKUP($A17,'PY1 Data(H)'!$A$1:$A$288,'PY1 Data(H)'!$A$1:$BP$288))</f>
        <v>1048936</v>
      </c>
      <c r="AB17" s="117" cm="1">
        <f t="array" ref="AB17">_xlfn.XLOOKUP(AB$1,'PY1 Data(H)'!$A$1:$BP$1,_xlfn.XLOOKUP($A17,'PY1 Data(H)'!$A$1:$A$288,'PY1 Data(H)'!$A$1:$BP$288))</f>
        <v>1544475</v>
      </c>
      <c r="AC17" s="117" cm="1">
        <f t="array" ref="AC17">_xlfn.XLOOKUP(AC$1,'PY1 Data(H)'!$A$1:$BP$1,_xlfn.XLOOKUP($A17,'PY1 Data(H)'!$A$1:$A$288,'PY1 Data(H)'!$A$1:$BP$288))</f>
        <v>7793032</v>
      </c>
      <c r="AD17" s="117" cm="1">
        <f t="array" ref="AD17">_xlfn.XLOOKUP(AD$1,'PY1 Data(H)'!$A$1:$BP$1,_xlfn.XLOOKUP($A17,'PY1 Data(H)'!$A$1:$A$288,'PY1 Data(H)'!$A$1:$BP$288))</f>
        <v>987126</v>
      </c>
      <c r="AE17" s="117" cm="1">
        <f t="array" ref="AE17">_xlfn.XLOOKUP(AE$1,'PY1 Data(H)'!$A$1:$BP$1,_xlfn.XLOOKUP($A17,'PY1 Data(H)'!$A$1:$A$288,'PY1 Data(H)'!$A$1:$BP$288))</f>
        <v>5096807</v>
      </c>
      <c r="AF17" s="117" cm="1">
        <f t="array" ref="AF17">_xlfn.XLOOKUP(AF$1,'PY1 Data(H)'!$A$1:$BP$1,_xlfn.XLOOKUP($A17,'PY1 Data(H)'!$A$1:$A$288,'PY1 Data(H)'!$A$1:$BP$288))</f>
        <v>5181251</v>
      </c>
      <c r="AG17" s="117" cm="1">
        <f t="array" ref="AG17">_xlfn.XLOOKUP(AG$1,'PY1 Data(H)'!$A$1:$BP$1,_xlfn.XLOOKUP($A17,'PY1 Data(H)'!$A$1:$A$288,'PY1 Data(H)'!$A$1:$BP$288))</f>
        <v>1671751</v>
      </c>
      <c r="AH17" s="117" cm="1">
        <f t="array" ref="AH17">_xlfn.XLOOKUP(AH$1,'PY1 Data(H)'!$A$1:$BP$1,_xlfn.XLOOKUP($A17,'PY1 Data(H)'!$A$1:$A$288,'PY1 Data(H)'!$A$1:$BP$288))</f>
        <v>16382861</v>
      </c>
      <c r="AI17" s="117" cm="1">
        <f t="array" ref="AI17">_xlfn.XLOOKUP(AI$1,'PY1 Data(H)'!$A$1:$BP$1,_xlfn.XLOOKUP($A17,'PY1 Data(H)'!$A$1:$A$288,'PY1 Data(H)'!$A$1:$BP$288))</f>
        <v>11960546</v>
      </c>
      <c r="AJ17" s="117" cm="1">
        <f t="array" ref="AJ17">_xlfn.XLOOKUP(AJ$1,'PY1 Data(H)'!$A$1:$BP$1,_xlfn.XLOOKUP($A17,'PY1 Data(H)'!$A$1:$A$288,'PY1 Data(H)'!$A$1:$BP$288))</f>
        <v>8296850</v>
      </c>
      <c r="AK17" s="117" cm="1">
        <f t="array" ref="AK17">_xlfn.XLOOKUP(AK$1,'PY1 Data(H)'!$A$1:$BP$1,_xlfn.XLOOKUP($A17,'PY1 Data(H)'!$A$1:$A$288,'PY1 Data(H)'!$A$1:$BP$288))</f>
        <v>6524627</v>
      </c>
      <c r="AL17" s="117" cm="1">
        <f t="array" ref="AL17">_xlfn.XLOOKUP(AL$1,'PY1 Data(H)'!$A$1:$BP$1,_xlfn.XLOOKUP($A17,'PY1 Data(H)'!$A$1:$A$288,'PY1 Data(H)'!$A$1:$BP$288))</f>
        <v>2740835</v>
      </c>
      <c r="AM17" s="117" cm="1">
        <f t="array" ref="AM17">_xlfn.XLOOKUP(AM$1,'PY1 Data(H)'!$A$1:$BP$1,_xlfn.XLOOKUP($A17,'PY1 Data(H)'!$A$1:$A$288,'PY1 Data(H)'!$A$1:$BP$288))</f>
        <v>1189531</v>
      </c>
      <c r="AN17" s="117" cm="1">
        <f t="array" ref="AN17">_xlfn.XLOOKUP(AN$1,'PY1 Data(H)'!$A$1:$BP$1,_xlfn.XLOOKUP($A17,'PY1 Data(H)'!$A$1:$A$288,'PY1 Data(H)'!$A$1:$BP$288))</f>
        <v>4071934</v>
      </c>
      <c r="AO17" s="117" cm="1">
        <f t="array" ref="AO17">_xlfn.XLOOKUP(AO$1,'PY1 Data(H)'!$A$1:$BP$1,_xlfn.XLOOKUP($A17,'PY1 Data(H)'!$A$1:$A$288,'PY1 Data(H)'!$A$1:$BP$288))</f>
        <v>3062128</v>
      </c>
      <c r="AP17" s="117" cm="1">
        <f t="array" ref="AP17">_xlfn.XLOOKUP(AP$1,'PY1 Data(H)'!$A$1:$BP$1,_xlfn.XLOOKUP($A17,'PY1 Data(H)'!$A$1:$A$288,'PY1 Data(H)'!$A$1:$BP$288))</f>
        <v>3080513</v>
      </c>
      <c r="AQ17" s="117" cm="1">
        <f t="array" ref="AQ17">_xlfn.XLOOKUP(AQ$1,'PY1 Data(H)'!$A$1:$BP$1,_xlfn.XLOOKUP($A17,'PY1 Data(H)'!$A$1:$A$288,'PY1 Data(H)'!$A$1:$BP$288))</f>
        <v>548396</v>
      </c>
      <c r="AR17" s="117" cm="1">
        <f t="array" ref="AR17">_xlfn.XLOOKUP(AR$1,'PY1 Data(H)'!$A$1:$BP$1,_xlfn.XLOOKUP($A17,'PY1 Data(H)'!$A$1:$A$288,'PY1 Data(H)'!$A$1:$BP$288))</f>
        <v>477769</v>
      </c>
      <c r="AS17" s="117" cm="1">
        <f t="array" ref="AS17">_xlfn.XLOOKUP(AS$1,'PY1 Data(H)'!$A$1:$BP$1,_xlfn.XLOOKUP($A17,'PY1 Data(H)'!$A$1:$A$288,'PY1 Data(H)'!$A$1:$BP$288))</f>
        <v>1614801</v>
      </c>
      <c r="AT17" s="117" cm="1">
        <f t="array" ref="AT17">_xlfn.XLOOKUP(AT$1,'PY1 Data(H)'!$A$1:$BP$1,_xlfn.XLOOKUP($A17,'PY1 Data(H)'!$A$1:$A$288,'PY1 Data(H)'!$A$1:$BP$288))</f>
        <v>670341</v>
      </c>
      <c r="AU17" s="117" cm="1">
        <f t="array" ref="AU17">_xlfn.XLOOKUP(AU$1,'PY1 Data(H)'!$A$1:$BP$1,_xlfn.XLOOKUP($A17,'PY1 Data(H)'!$A$1:$A$288,'PY1 Data(H)'!$A$1:$BP$288))</f>
        <v>15550725</v>
      </c>
      <c r="AV17" s="117" cm="1">
        <f t="array" ref="AV17">_xlfn.XLOOKUP(AV$1,'PY1 Data(H)'!$A$1:$BP$1,_xlfn.XLOOKUP($A17,'PY1 Data(H)'!$A$1:$A$288,'PY1 Data(H)'!$A$1:$BP$288))</f>
        <v>1500621</v>
      </c>
      <c r="AW17" s="117" cm="1">
        <f t="array" ref="AW17">_xlfn.XLOOKUP(AW$1,'PY1 Data(H)'!$A$1:$BP$1,_xlfn.XLOOKUP($A17,'PY1 Data(H)'!$A$1:$A$288,'PY1 Data(H)'!$A$1:$BP$288))</f>
        <v>20785371</v>
      </c>
      <c r="AX17" s="117" cm="1">
        <f t="array" ref="AX17">_xlfn.XLOOKUP(AX$1,'PY1 Data(H)'!$A$1:$BP$1,_xlfn.XLOOKUP($A17,'PY1 Data(H)'!$A$1:$A$288,'PY1 Data(H)'!$A$1:$BP$288))</f>
        <v>726603</v>
      </c>
      <c r="AY17" s="117" cm="1">
        <f t="array" ref="AY17">_xlfn.XLOOKUP(AY$1,'PY1 Data(H)'!$A$1:$BP$1,_xlfn.XLOOKUP($A17,'PY1 Data(H)'!$A$1:$A$288,'PY1 Data(H)'!$A$1:$BP$288))</f>
        <v>1173229</v>
      </c>
      <c r="AZ17" s="117" cm="1">
        <f t="array" ref="AZ17">_xlfn.XLOOKUP(AZ$1,'PY1 Data(H)'!$A$1:$BP$1,_xlfn.XLOOKUP($A17,'PY1 Data(H)'!$A$1:$A$288,'PY1 Data(H)'!$A$1:$BP$288))</f>
        <v>1495726</v>
      </c>
      <c r="BA17" s="117" cm="1">
        <f t="array" ref="BA17">_xlfn.XLOOKUP(BA$1,'PY1 Data(H)'!$A$1:$BP$1,_xlfn.XLOOKUP($A17,'PY1 Data(H)'!$A$1:$A$288,'PY1 Data(H)'!$A$1:$BP$288))</f>
        <v>2778434</v>
      </c>
      <c r="BB17" s="117" cm="1">
        <f t="array" ref="BB17">_xlfn.XLOOKUP(BB$1,'PY1 Data(H)'!$A$1:$BP$1,_xlfn.XLOOKUP($A17,'PY1 Data(H)'!$A$1:$A$288,'PY1 Data(H)'!$A$1:$BP$288))</f>
        <v>1535735</v>
      </c>
      <c r="BC17" s="117" cm="1">
        <f t="array" ref="BC17">_xlfn.XLOOKUP(BC$1,'PY1 Data(H)'!$A$1:$BP$1,_xlfn.XLOOKUP($A17,'PY1 Data(H)'!$A$1:$A$288,'PY1 Data(H)'!$A$1:$BP$288))</f>
        <v>3225379</v>
      </c>
      <c r="BD17" s="117" cm="1">
        <f t="array" ref="BD17">_xlfn.XLOOKUP(BD$1,'PY1 Data(H)'!$A$1:$BP$1,_xlfn.XLOOKUP($A17,'PY1 Data(H)'!$A$1:$A$288,'PY1 Data(H)'!$A$1:$BP$288))</f>
        <v>15231522</v>
      </c>
      <c r="BE17" s="117" cm="1">
        <f t="array" ref="BE17">_xlfn.XLOOKUP(BE$1,'PY1 Data(H)'!$A$1:$BP$1,_xlfn.XLOOKUP($A17,'PY1 Data(H)'!$A$1:$A$288,'PY1 Data(H)'!$A$1:$BP$288))</f>
        <v>4822454</v>
      </c>
      <c r="BF17" s="117" cm="1">
        <f t="array" ref="BF17">_xlfn.XLOOKUP(BF$1,'PY1 Data(H)'!$A$1:$BP$1,_xlfn.XLOOKUP($A17,'PY1 Data(H)'!$A$1:$A$288,'PY1 Data(H)'!$A$1:$BP$288))</f>
        <v>14008971</v>
      </c>
      <c r="BG17" s="117" cm="1">
        <f t="array" ref="BG17">_xlfn.XLOOKUP(BG$1,'PY1 Data(H)'!$A$1:$BP$1,_xlfn.XLOOKUP($A17,'PY1 Data(H)'!$A$1:$A$288,'PY1 Data(H)'!$A$1:$BP$288))</f>
        <v>2666223</v>
      </c>
      <c r="BH17" s="117" cm="1">
        <f t="array" ref="BH17">_xlfn.XLOOKUP(BH$1,'PY1 Data(H)'!$A$1:$BP$1,_xlfn.XLOOKUP($A17,'PY1 Data(H)'!$A$1:$A$288,'PY1 Data(H)'!$A$1:$BP$288))</f>
        <v>3662861</v>
      </c>
    </row>
    <row r="18" spans="1:60" x14ac:dyDescent="0.3">
      <c r="A18">
        <v>254</v>
      </c>
      <c r="D18" s="117" cm="1">
        <f t="array" ref="D18">_xlfn.XLOOKUP(D$1,'PY1 Data(H)'!$A$1:$BP$1,_xlfn.XLOOKUP($A18,'PY1 Data(H)'!$A$1:$A$288,'PY1 Data(H)'!$A$1:$BP$288))</f>
        <v>-81678259</v>
      </c>
      <c r="E18" s="117" cm="1">
        <f t="array" ref="E18">_xlfn.XLOOKUP(E$1,'PY1 Data(H)'!$A$1:$BP$1,_xlfn.XLOOKUP($A18,'PY1 Data(H)'!$A$1:$A$288,'PY1 Data(H)'!$A$1:$BP$288))</f>
        <v>-142395043</v>
      </c>
      <c r="F18" s="117" cm="1">
        <f t="array" ref="F18">_xlfn.XLOOKUP(F$1,'PY1 Data(H)'!$A$1:$BP$1,_xlfn.XLOOKUP($A18,'PY1 Data(H)'!$A$1:$A$288,'PY1 Data(H)'!$A$1:$BP$288))</f>
        <v>-107239571</v>
      </c>
      <c r="G18" s="117" cm="1">
        <f t="array" ref="G18">_xlfn.XLOOKUP(G$1,'PY1 Data(H)'!$A$1:$BP$1,_xlfn.XLOOKUP($A18,'PY1 Data(H)'!$A$1:$A$288,'PY1 Data(H)'!$A$1:$BP$288))</f>
        <v>-42464177</v>
      </c>
      <c r="H18" s="117" cm="1">
        <f t="array" ref="H18">_xlfn.XLOOKUP(H$1,'PY1 Data(H)'!$A$1:$BP$1,_xlfn.XLOOKUP($A18,'PY1 Data(H)'!$A$1:$A$288,'PY1 Data(H)'!$A$1:$BP$288))</f>
        <v>-152910052</v>
      </c>
      <c r="I18" s="117" cm="1">
        <f t="array" ref="I18">_xlfn.XLOOKUP(I$1,'PY1 Data(H)'!$A$1:$BP$1,_xlfn.XLOOKUP($A18,'PY1 Data(H)'!$A$1:$A$288,'PY1 Data(H)'!$A$1:$BP$288))</f>
        <v>-62146076</v>
      </c>
      <c r="J18" s="117" cm="1">
        <f t="array" ref="J18">_xlfn.XLOOKUP(J$1,'PY1 Data(H)'!$A$1:$BP$1,_xlfn.XLOOKUP($A18,'PY1 Data(H)'!$A$1:$A$288,'PY1 Data(H)'!$A$1:$BP$288))</f>
        <v>-33017598</v>
      </c>
      <c r="K18" s="117" cm="1">
        <f t="array" ref="K18">_xlfn.XLOOKUP(K$1,'PY1 Data(H)'!$A$1:$BP$1,_xlfn.XLOOKUP($A18,'PY1 Data(H)'!$A$1:$A$288,'PY1 Data(H)'!$A$1:$BP$288))</f>
        <v>-34844752</v>
      </c>
      <c r="L18" s="117" cm="1">
        <f t="array" ref="L18">_xlfn.XLOOKUP(L$1,'PY1 Data(H)'!$A$1:$BP$1,_xlfn.XLOOKUP($A18,'PY1 Data(H)'!$A$1:$A$288,'PY1 Data(H)'!$A$1:$BP$288))</f>
        <v>-82339978</v>
      </c>
      <c r="M18" s="117" cm="1">
        <f t="array" ref="M18">_xlfn.XLOOKUP(M$1,'PY1 Data(H)'!$A$1:$BP$1,_xlfn.XLOOKUP($A18,'PY1 Data(H)'!$A$1:$A$288,'PY1 Data(H)'!$A$1:$BP$288))</f>
        <v>-25437526</v>
      </c>
      <c r="N18" s="117" cm="1">
        <f t="array" ref="N18">_xlfn.XLOOKUP(N$1,'PY1 Data(H)'!$A$1:$BP$1,_xlfn.XLOOKUP($A18,'PY1 Data(H)'!$A$1:$A$288,'PY1 Data(H)'!$A$1:$BP$288))</f>
        <v>-50108625</v>
      </c>
      <c r="O18" s="117" cm="1">
        <f t="array" ref="O18">_xlfn.XLOOKUP(O$1,'PY1 Data(H)'!$A$1:$BP$1,_xlfn.XLOOKUP($A18,'PY1 Data(H)'!$A$1:$A$288,'PY1 Data(H)'!$A$1:$BP$288))</f>
        <v>-178832192</v>
      </c>
      <c r="P18" s="117" cm="1">
        <f t="array" ref="P18">_xlfn.XLOOKUP(P$1,'PY1 Data(H)'!$A$1:$BP$1,_xlfn.XLOOKUP($A18,'PY1 Data(H)'!$A$1:$A$288,'PY1 Data(H)'!$A$1:$BP$288))</f>
        <v>-74895526</v>
      </c>
      <c r="Q18" s="117" cm="1">
        <f t="array" ref="Q18">_xlfn.XLOOKUP(Q$1,'PY1 Data(H)'!$A$1:$BP$1,_xlfn.XLOOKUP($A18,'PY1 Data(H)'!$A$1:$A$288,'PY1 Data(H)'!$A$1:$BP$288))</f>
        <v>-21781152</v>
      </c>
      <c r="R18" s="117" cm="1">
        <f t="array" ref="R18">_xlfn.XLOOKUP(R$1,'PY1 Data(H)'!$A$1:$BP$1,_xlfn.XLOOKUP($A18,'PY1 Data(H)'!$A$1:$A$288,'PY1 Data(H)'!$A$1:$BP$288))</f>
        <v>-188282379</v>
      </c>
      <c r="S18" s="117" cm="1">
        <f t="array" ref="S18">_xlfn.XLOOKUP(S$1,'PY1 Data(H)'!$A$1:$BP$1,_xlfn.XLOOKUP($A18,'PY1 Data(H)'!$A$1:$A$288,'PY1 Data(H)'!$A$1:$BP$288))</f>
        <v>-389494067</v>
      </c>
      <c r="T18" s="117" cm="1">
        <f t="array" ref="T18">_xlfn.XLOOKUP(T$1,'PY1 Data(H)'!$A$1:$BP$1,_xlfn.XLOOKUP($A18,'PY1 Data(H)'!$A$1:$A$288,'PY1 Data(H)'!$A$1:$BP$288))</f>
        <v>-44874730</v>
      </c>
      <c r="U18" s="117" cm="1">
        <f t="array" ref="U18">_xlfn.XLOOKUP(U$1,'PY1 Data(H)'!$A$1:$BP$1,_xlfn.XLOOKUP($A18,'PY1 Data(H)'!$A$1:$A$288,'PY1 Data(H)'!$A$1:$BP$288))</f>
        <v>-24004604</v>
      </c>
      <c r="V18" s="117" cm="1">
        <f t="array" ref="V18">_xlfn.XLOOKUP(V$1,'PY1 Data(H)'!$A$1:$BP$1,_xlfn.XLOOKUP($A18,'PY1 Data(H)'!$A$1:$A$288,'PY1 Data(H)'!$A$1:$BP$288))</f>
        <v>-1712002</v>
      </c>
      <c r="W18" s="117" cm="1">
        <f t="array" ref="W18">_xlfn.XLOOKUP(W$1,'PY1 Data(H)'!$A$1:$BP$1,_xlfn.XLOOKUP($A18,'PY1 Data(H)'!$A$1:$A$288,'PY1 Data(H)'!$A$1:$BP$288))</f>
        <v>-328330771</v>
      </c>
      <c r="X18" s="117" cm="1">
        <f t="array" ref="X18">_xlfn.XLOOKUP(X$1,'PY1 Data(H)'!$A$1:$BP$1,_xlfn.XLOOKUP($A18,'PY1 Data(H)'!$A$1:$A$288,'PY1 Data(H)'!$A$1:$BP$288))</f>
        <v>-124191446</v>
      </c>
      <c r="Y18" s="117" cm="1">
        <f t="array" ref="Y18">_xlfn.XLOOKUP(Y$1,'PY1 Data(H)'!$A$1:$BP$1,_xlfn.XLOOKUP($A18,'PY1 Data(H)'!$A$1:$A$288,'PY1 Data(H)'!$A$1:$BP$288))</f>
        <v>-22704877</v>
      </c>
      <c r="Z18" s="117" cm="1">
        <f t="array" ref="Z18">_xlfn.XLOOKUP(Z$1,'PY1 Data(H)'!$A$1:$BP$1,_xlfn.XLOOKUP($A18,'PY1 Data(H)'!$A$1:$A$288,'PY1 Data(H)'!$A$1:$BP$288))</f>
        <v>-117716444</v>
      </c>
      <c r="AA18" s="117" cm="1">
        <f t="array" ref="AA18">_xlfn.XLOOKUP(AA$1,'PY1 Data(H)'!$A$1:$BP$1,_xlfn.XLOOKUP($A18,'PY1 Data(H)'!$A$1:$A$288,'PY1 Data(H)'!$A$1:$BP$288))</f>
        <v>-24866049</v>
      </c>
      <c r="AB18" s="117" cm="1">
        <f t="array" ref="AB18">_xlfn.XLOOKUP(AB$1,'PY1 Data(H)'!$A$1:$BP$1,_xlfn.XLOOKUP($A18,'PY1 Data(H)'!$A$1:$A$288,'PY1 Data(H)'!$A$1:$BP$288))</f>
        <v>-68167652</v>
      </c>
      <c r="AC18" s="117" cm="1">
        <f t="array" ref="AC18">_xlfn.XLOOKUP(AC$1,'PY1 Data(H)'!$A$1:$BP$1,_xlfn.XLOOKUP($A18,'PY1 Data(H)'!$A$1:$A$288,'PY1 Data(H)'!$A$1:$BP$288))</f>
        <v>-325030446</v>
      </c>
      <c r="AD18" s="117" cm="1">
        <f t="array" ref="AD18">_xlfn.XLOOKUP(AD$1,'PY1 Data(H)'!$A$1:$BP$1,_xlfn.XLOOKUP($A18,'PY1 Data(H)'!$A$1:$A$288,'PY1 Data(H)'!$A$1:$BP$288))</f>
        <v>-35945487</v>
      </c>
      <c r="AE18" s="117" cm="1">
        <f t="array" ref="AE18">_xlfn.XLOOKUP(AE$1,'PY1 Data(H)'!$A$1:$BP$1,_xlfn.XLOOKUP($A18,'PY1 Data(H)'!$A$1:$A$288,'PY1 Data(H)'!$A$1:$BP$288))</f>
        <v>-221686831</v>
      </c>
      <c r="AF18" s="117" cm="1">
        <f t="array" ref="AF18">_xlfn.XLOOKUP(AF$1,'PY1 Data(H)'!$A$1:$BP$1,_xlfn.XLOOKUP($A18,'PY1 Data(H)'!$A$1:$A$288,'PY1 Data(H)'!$A$1:$BP$288))</f>
        <v>-90396883</v>
      </c>
      <c r="AG18" s="117" cm="1">
        <f t="array" ref="AG18">_xlfn.XLOOKUP(AG$1,'PY1 Data(H)'!$A$1:$BP$1,_xlfn.XLOOKUP($A18,'PY1 Data(H)'!$A$1:$A$288,'PY1 Data(H)'!$A$1:$BP$288))</f>
        <v>-36591597</v>
      </c>
      <c r="AH18" s="117" cm="1">
        <f t="array" ref="AH18">_xlfn.XLOOKUP(AH$1,'PY1 Data(H)'!$A$1:$BP$1,_xlfn.XLOOKUP($A18,'PY1 Data(H)'!$A$1:$A$288,'PY1 Data(H)'!$A$1:$BP$288))</f>
        <v>-278127227</v>
      </c>
      <c r="AI18" s="117" cm="1">
        <f t="array" ref="AI18">_xlfn.XLOOKUP(AI$1,'PY1 Data(H)'!$A$1:$BP$1,_xlfn.XLOOKUP($A18,'PY1 Data(H)'!$A$1:$A$288,'PY1 Data(H)'!$A$1:$BP$288))</f>
        <v>-144279142</v>
      </c>
      <c r="AJ18" s="117" cm="1">
        <f t="array" ref="AJ18">_xlfn.XLOOKUP(AJ$1,'PY1 Data(H)'!$A$1:$BP$1,_xlfn.XLOOKUP($A18,'PY1 Data(H)'!$A$1:$A$288,'PY1 Data(H)'!$A$1:$BP$288))</f>
        <v>-254827849</v>
      </c>
      <c r="AK18" s="117" cm="1">
        <f t="array" ref="AK18">_xlfn.XLOOKUP(AK$1,'PY1 Data(H)'!$A$1:$BP$1,_xlfn.XLOOKUP($A18,'PY1 Data(H)'!$A$1:$A$288,'PY1 Data(H)'!$A$1:$BP$288))</f>
        <v>-113426814</v>
      </c>
      <c r="AL18" s="117" cm="1">
        <f t="array" ref="AL18">_xlfn.XLOOKUP(AL$1,'PY1 Data(H)'!$A$1:$BP$1,_xlfn.XLOOKUP($A18,'PY1 Data(H)'!$A$1:$A$288,'PY1 Data(H)'!$A$1:$BP$288))</f>
        <v>-100970806</v>
      </c>
      <c r="AM18" s="117" cm="1">
        <f t="array" ref="AM18">_xlfn.XLOOKUP(AM$1,'PY1 Data(H)'!$A$1:$BP$1,_xlfn.XLOOKUP($A18,'PY1 Data(H)'!$A$1:$A$288,'PY1 Data(H)'!$A$1:$BP$288))</f>
        <v>-88607584</v>
      </c>
      <c r="AN18" s="117" cm="1">
        <f t="array" ref="AN18">_xlfn.XLOOKUP(AN$1,'PY1 Data(H)'!$A$1:$BP$1,_xlfn.XLOOKUP($A18,'PY1 Data(H)'!$A$1:$A$288,'PY1 Data(H)'!$A$1:$BP$288))</f>
        <v>-107510822</v>
      </c>
      <c r="AO18" s="117" cm="1">
        <f t="array" ref="AO18">_xlfn.XLOOKUP(AO$1,'PY1 Data(H)'!$A$1:$BP$1,_xlfn.XLOOKUP($A18,'PY1 Data(H)'!$A$1:$A$288,'PY1 Data(H)'!$A$1:$BP$288))</f>
        <v>-83901686</v>
      </c>
      <c r="AP18" s="117" cm="1">
        <f t="array" ref="AP18">_xlfn.XLOOKUP(AP$1,'PY1 Data(H)'!$A$1:$BP$1,_xlfn.XLOOKUP($A18,'PY1 Data(H)'!$A$1:$A$288,'PY1 Data(H)'!$A$1:$BP$288))</f>
        <v>-102575347</v>
      </c>
      <c r="AQ18" s="117" cm="1">
        <f t="array" ref="AQ18">_xlfn.XLOOKUP(AQ$1,'PY1 Data(H)'!$A$1:$BP$1,_xlfn.XLOOKUP($A18,'PY1 Data(H)'!$A$1:$A$288,'PY1 Data(H)'!$A$1:$BP$288))</f>
        <v>-27486862</v>
      </c>
      <c r="AR18" s="117" cm="1">
        <f t="array" ref="AR18">_xlfn.XLOOKUP(AR$1,'PY1 Data(H)'!$A$1:$BP$1,_xlfn.XLOOKUP($A18,'PY1 Data(H)'!$A$1:$A$288,'PY1 Data(H)'!$A$1:$BP$288))</f>
        <v>-36696059</v>
      </c>
      <c r="AS18" s="117" cm="1">
        <f t="array" ref="AS18">_xlfn.XLOOKUP(AS$1,'PY1 Data(H)'!$A$1:$BP$1,_xlfn.XLOOKUP($A18,'PY1 Data(H)'!$A$1:$A$288,'PY1 Data(H)'!$A$1:$BP$288))</f>
        <v>-51936369</v>
      </c>
      <c r="AT18" s="117" cm="1">
        <f t="array" ref="AT18">_xlfn.XLOOKUP(AT$1,'PY1 Data(H)'!$A$1:$BP$1,_xlfn.XLOOKUP($A18,'PY1 Data(H)'!$A$1:$A$288,'PY1 Data(H)'!$A$1:$BP$288))</f>
        <v>-11846403</v>
      </c>
      <c r="AU18" s="117" cm="1">
        <f t="array" ref="AU18">_xlfn.XLOOKUP(AU$1,'PY1 Data(H)'!$A$1:$BP$1,_xlfn.XLOOKUP($A18,'PY1 Data(H)'!$A$1:$A$288,'PY1 Data(H)'!$A$1:$BP$288))</f>
        <v>-577637242</v>
      </c>
      <c r="AV18" s="117" cm="1">
        <f t="array" ref="AV18">_xlfn.XLOOKUP(AV$1,'PY1 Data(H)'!$A$1:$BP$1,_xlfn.XLOOKUP($A18,'PY1 Data(H)'!$A$1:$A$288,'PY1 Data(H)'!$A$1:$BP$288))</f>
        <v>-75846622</v>
      </c>
      <c r="AW18" s="117" cm="1">
        <f t="array" ref="AW18">_xlfn.XLOOKUP(AW$1,'PY1 Data(H)'!$A$1:$BP$1,_xlfn.XLOOKUP($A18,'PY1 Data(H)'!$A$1:$A$288,'PY1 Data(H)'!$A$1:$BP$288))</f>
        <v>-2432792510</v>
      </c>
      <c r="AX18" s="117" cm="1">
        <f t="array" ref="AX18">_xlfn.XLOOKUP(AX$1,'PY1 Data(H)'!$A$1:$BP$1,_xlfn.XLOOKUP($A18,'PY1 Data(H)'!$A$1:$A$288,'PY1 Data(H)'!$A$1:$BP$288))</f>
        <v>-27795568</v>
      </c>
      <c r="AY18" s="117" cm="1">
        <f t="array" ref="AY18">_xlfn.XLOOKUP(AY$1,'PY1 Data(H)'!$A$1:$BP$1,_xlfn.XLOOKUP($A18,'PY1 Data(H)'!$A$1:$A$288,'PY1 Data(H)'!$A$1:$BP$288))</f>
        <v>-18854934</v>
      </c>
      <c r="AZ18" s="117" cm="1">
        <f t="array" ref="AZ18">_xlfn.XLOOKUP(AZ$1,'PY1 Data(H)'!$A$1:$BP$1,_xlfn.XLOOKUP($A18,'PY1 Data(H)'!$A$1:$A$288,'PY1 Data(H)'!$A$1:$BP$288))</f>
        <v>-72240561</v>
      </c>
      <c r="BA18" s="117" cm="1">
        <f t="array" ref="BA18">_xlfn.XLOOKUP(BA$1,'PY1 Data(H)'!$A$1:$BP$1,_xlfn.XLOOKUP($A18,'PY1 Data(H)'!$A$1:$A$288,'PY1 Data(H)'!$A$1:$BP$288))</f>
        <v>-231243648</v>
      </c>
      <c r="BB18" s="117" cm="1">
        <f t="array" ref="BB18">_xlfn.XLOOKUP(BB$1,'PY1 Data(H)'!$A$1:$BP$1,_xlfn.XLOOKUP($A18,'PY1 Data(H)'!$A$1:$A$288,'PY1 Data(H)'!$A$1:$BP$288))</f>
        <v>-12137529</v>
      </c>
      <c r="BC18" s="117" cm="1">
        <f t="array" ref="BC18">_xlfn.XLOOKUP(BC$1,'PY1 Data(H)'!$A$1:$BP$1,_xlfn.XLOOKUP($A18,'PY1 Data(H)'!$A$1:$A$288,'PY1 Data(H)'!$A$1:$BP$288))</f>
        <v>-26209026</v>
      </c>
      <c r="BD18" s="117" cm="1">
        <f t="array" ref="BD18">_xlfn.XLOOKUP(BD$1,'PY1 Data(H)'!$A$1:$BP$1,_xlfn.XLOOKUP($A18,'PY1 Data(H)'!$A$1:$A$288,'PY1 Data(H)'!$A$1:$BP$288))</f>
        <v>-130611800</v>
      </c>
      <c r="BE18" s="117" cm="1">
        <f t="array" ref="BE18">_xlfn.XLOOKUP(BE$1,'PY1 Data(H)'!$A$1:$BP$1,_xlfn.XLOOKUP($A18,'PY1 Data(H)'!$A$1:$A$288,'PY1 Data(H)'!$A$1:$BP$288))</f>
        <v>-134482259</v>
      </c>
      <c r="BF18" s="117" cm="1">
        <f t="array" ref="BF18">_xlfn.XLOOKUP(BF$1,'PY1 Data(H)'!$A$1:$BP$1,_xlfn.XLOOKUP($A18,'PY1 Data(H)'!$A$1:$A$288,'PY1 Data(H)'!$A$1:$BP$288))</f>
        <v>-809140141</v>
      </c>
      <c r="BG18" s="117" cm="1">
        <f t="array" ref="BG18">_xlfn.XLOOKUP(BG$1,'PY1 Data(H)'!$A$1:$BP$1,_xlfn.XLOOKUP($A18,'PY1 Data(H)'!$A$1:$A$288,'PY1 Data(H)'!$A$1:$BP$288))</f>
        <v>-72137197</v>
      </c>
      <c r="BH18" s="117" cm="1">
        <f t="array" ref="BH18">_xlfn.XLOOKUP(BH$1,'PY1 Data(H)'!$A$1:$BP$1,_xlfn.XLOOKUP($A18,'PY1 Data(H)'!$A$1:$A$288,'PY1 Data(H)'!$A$1:$BP$288))</f>
        <v>-32959412</v>
      </c>
    </row>
    <row r="19" spans="1:60" x14ac:dyDescent="0.3">
      <c r="D19" s="117" cm="1">
        <f t="array" ref="D19">_xlfn.XLOOKUP(D$1,'PY1 Data(H)'!$A$1:$BP$1,_xlfn.XLOOKUP($A19,'PY1 Data(H)'!$A$1:$A$288,'PY1 Data(H)'!$A$1:$BP$288))</f>
        <v>0</v>
      </c>
      <c r="E19" s="117" cm="1">
        <f t="array" ref="E19">_xlfn.XLOOKUP(E$1,'PY1 Data(H)'!$A$1:$BP$1,_xlfn.XLOOKUP($A19,'PY1 Data(H)'!$A$1:$A$288,'PY1 Data(H)'!$A$1:$BP$288))</f>
        <v>0</v>
      </c>
      <c r="F19" s="117" cm="1">
        <f t="array" ref="F19">_xlfn.XLOOKUP(F$1,'PY1 Data(H)'!$A$1:$BP$1,_xlfn.XLOOKUP($A19,'PY1 Data(H)'!$A$1:$A$288,'PY1 Data(H)'!$A$1:$BP$288))</f>
        <v>0</v>
      </c>
      <c r="G19" s="117" cm="1">
        <f t="array" ref="G19">_xlfn.XLOOKUP(G$1,'PY1 Data(H)'!$A$1:$BP$1,_xlfn.XLOOKUP($A19,'PY1 Data(H)'!$A$1:$A$288,'PY1 Data(H)'!$A$1:$BP$288))</f>
        <v>0</v>
      </c>
      <c r="H19" s="117" cm="1">
        <f t="array" ref="H19">_xlfn.XLOOKUP(H$1,'PY1 Data(H)'!$A$1:$BP$1,_xlfn.XLOOKUP($A19,'PY1 Data(H)'!$A$1:$A$288,'PY1 Data(H)'!$A$1:$BP$288))</f>
        <v>0</v>
      </c>
      <c r="I19" s="117" cm="1">
        <f t="array" ref="I19">_xlfn.XLOOKUP(I$1,'PY1 Data(H)'!$A$1:$BP$1,_xlfn.XLOOKUP($A19,'PY1 Data(H)'!$A$1:$A$288,'PY1 Data(H)'!$A$1:$BP$288))</f>
        <v>0</v>
      </c>
      <c r="J19" s="117" cm="1">
        <f t="array" ref="J19">_xlfn.XLOOKUP(J$1,'PY1 Data(H)'!$A$1:$BP$1,_xlfn.XLOOKUP($A19,'PY1 Data(H)'!$A$1:$A$288,'PY1 Data(H)'!$A$1:$BP$288))</f>
        <v>0</v>
      </c>
      <c r="K19" s="117" cm="1">
        <f t="array" ref="K19">_xlfn.XLOOKUP(K$1,'PY1 Data(H)'!$A$1:$BP$1,_xlfn.XLOOKUP($A19,'PY1 Data(H)'!$A$1:$A$288,'PY1 Data(H)'!$A$1:$BP$288))</f>
        <v>0</v>
      </c>
      <c r="L19" s="117" cm="1">
        <f t="array" ref="L19">_xlfn.XLOOKUP(L$1,'PY1 Data(H)'!$A$1:$BP$1,_xlfn.XLOOKUP($A19,'PY1 Data(H)'!$A$1:$A$288,'PY1 Data(H)'!$A$1:$BP$288))</f>
        <v>0</v>
      </c>
      <c r="M19" s="117" cm="1">
        <f t="array" ref="M19">_xlfn.XLOOKUP(M$1,'PY1 Data(H)'!$A$1:$BP$1,_xlfn.XLOOKUP($A19,'PY1 Data(H)'!$A$1:$A$288,'PY1 Data(H)'!$A$1:$BP$288))</f>
        <v>0</v>
      </c>
      <c r="N19" s="117" cm="1">
        <f t="array" ref="N19">_xlfn.XLOOKUP(N$1,'PY1 Data(H)'!$A$1:$BP$1,_xlfn.XLOOKUP($A19,'PY1 Data(H)'!$A$1:$A$288,'PY1 Data(H)'!$A$1:$BP$288))</f>
        <v>0</v>
      </c>
      <c r="O19" s="117" cm="1">
        <f t="array" ref="O19">_xlfn.XLOOKUP(O$1,'PY1 Data(H)'!$A$1:$BP$1,_xlfn.XLOOKUP($A19,'PY1 Data(H)'!$A$1:$A$288,'PY1 Data(H)'!$A$1:$BP$288))</f>
        <v>0</v>
      </c>
      <c r="P19" s="117" cm="1">
        <f t="array" ref="P19">_xlfn.XLOOKUP(P$1,'PY1 Data(H)'!$A$1:$BP$1,_xlfn.XLOOKUP($A19,'PY1 Data(H)'!$A$1:$A$288,'PY1 Data(H)'!$A$1:$BP$288))</f>
        <v>0</v>
      </c>
      <c r="Q19" s="117" cm="1">
        <f t="array" ref="Q19">_xlfn.XLOOKUP(Q$1,'PY1 Data(H)'!$A$1:$BP$1,_xlfn.XLOOKUP($A19,'PY1 Data(H)'!$A$1:$A$288,'PY1 Data(H)'!$A$1:$BP$288))</f>
        <v>0</v>
      </c>
      <c r="R19" s="117" cm="1">
        <f t="array" ref="R19">_xlfn.XLOOKUP(R$1,'PY1 Data(H)'!$A$1:$BP$1,_xlfn.XLOOKUP($A19,'PY1 Data(H)'!$A$1:$A$288,'PY1 Data(H)'!$A$1:$BP$288))</f>
        <v>0</v>
      </c>
      <c r="S19" s="117" cm="1">
        <f t="array" ref="S19">_xlfn.XLOOKUP(S$1,'PY1 Data(H)'!$A$1:$BP$1,_xlfn.XLOOKUP($A19,'PY1 Data(H)'!$A$1:$A$288,'PY1 Data(H)'!$A$1:$BP$288))</f>
        <v>0</v>
      </c>
      <c r="T19" s="117" cm="1">
        <f t="array" ref="T19">_xlfn.XLOOKUP(T$1,'PY1 Data(H)'!$A$1:$BP$1,_xlfn.XLOOKUP($A19,'PY1 Data(H)'!$A$1:$A$288,'PY1 Data(H)'!$A$1:$BP$288))</f>
        <v>0</v>
      </c>
      <c r="U19" s="117" cm="1">
        <f t="array" ref="U19">_xlfn.XLOOKUP(U$1,'PY1 Data(H)'!$A$1:$BP$1,_xlfn.XLOOKUP($A19,'PY1 Data(H)'!$A$1:$A$288,'PY1 Data(H)'!$A$1:$BP$288))</f>
        <v>0</v>
      </c>
      <c r="V19" s="117" cm="1">
        <f t="array" ref="V19">_xlfn.XLOOKUP(V$1,'PY1 Data(H)'!$A$1:$BP$1,_xlfn.XLOOKUP($A19,'PY1 Data(H)'!$A$1:$A$288,'PY1 Data(H)'!$A$1:$BP$288))</f>
        <v>0</v>
      </c>
      <c r="W19" s="117" cm="1">
        <f t="array" ref="W19">_xlfn.XLOOKUP(W$1,'PY1 Data(H)'!$A$1:$BP$1,_xlfn.XLOOKUP($A19,'PY1 Data(H)'!$A$1:$A$288,'PY1 Data(H)'!$A$1:$BP$288))</f>
        <v>0</v>
      </c>
      <c r="X19" s="117" cm="1">
        <f t="array" ref="X19">_xlfn.XLOOKUP(X$1,'PY1 Data(H)'!$A$1:$BP$1,_xlfn.XLOOKUP($A19,'PY1 Data(H)'!$A$1:$A$288,'PY1 Data(H)'!$A$1:$BP$288))</f>
        <v>0</v>
      </c>
      <c r="Y19" s="117" cm="1">
        <f t="array" ref="Y19">_xlfn.XLOOKUP(Y$1,'PY1 Data(H)'!$A$1:$BP$1,_xlfn.XLOOKUP($A19,'PY1 Data(H)'!$A$1:$A$288,'PY1 Data(H)'!$A$1:$BP$288))</f>
        <v>0</v>
      </c>
      <c r="Z19" s="117" cm="1">
        <f t="array" ref="Z19">_xlfn.XLOOKUP(Z$1,'PY1 Data(H)'!$A$1:$BP$1,_xlfn.XLOOKUP($A19,'PY1 Data(H)'!$A$1:$A$288,'PY1 Data(H)'!$A$1:$BP$288))</f>
        <v>0</v>
      </c>
      <c r="AA19" s="117" cm="1">
        <f t="array" ref="AA19">_xlfn.XLOOKUP(AA$1,'PY1 Data(H)'!$A$1:$BP$1,_xlfn.XLOOKUP($A19,'PY1 Data(H)'!$A$1:$A$288,'PY1 Data(H)'!$A$1:$BP$288))</f>
        <v>0</v>
      </c>
      <c r="AB19" s="117" cm="1">
        <f t="array" ref="AB19">_xlfn.XLOOKUP(AB$1,'PY1 Data(H)'!$A$1:$BP$1,_xlfn.XLOOKUP($A19,'PY1 Data(H)'!$A$1:$A$288,'PY1 Data(H)'!$A$1:$BP$288))</f>
        <v>0</v>
      </c>
      <c r="AC19" s="117" cm="1">
        <f t="array" ref="AC19">_xlfn.XLOOKUP(AC$1,'PY1 Data(H)'!$A$1:$BP$1,_xlfn.XLOOKUP($A19,'PY1 Data(H)'!$A$1:$A$288,'PY1 Data(H)'!$A$1:$BP$288))</f>
        <v>0</v>
      </c>
      <c r="AD19" s="117" cm="1">
        <f t="array" ref="AD19">_xlfn.XLOOKUP(AD$1,'PY1 Data(H)'!$A$1:$BP$1,_xlfn.XLOOKUP($A19,'PY1 Data(H)'!$A$1:$A$288,'PY1 Data(H)'!$A$1:$BP$288))</f>
        <v>0</v>
      </c>
      <c r="AE19" s="117" cm="1">
        <f t="array" ref="AE19">_xlfn.XLOOKUP(AE$1,'PY1 Data(H)'!$A$1:$BP$1,_xlfn.XLOOKUP($A19,'PY1 Data(H)'!$A$1:$A$288,'PY1 Data(H)'!$A$1:$BP$288))</f>
        <v>0</v>
      </c>
      <c r="AF19" s="117" cm="1">
        <f t="array" ref="AF19">_xlfn.XLOOKUP(AF$1,'PY1 Data(H)'!$A$1:$BP$1,_xlfn.XLOOKUP($A19,'PY1 Data(H)'!$A$1:$A$288,'PY1 Data(H)'!$A$1:$BP$288))</f>
        <v>0</v>
      </c>
      <c r="AG19" s="117" cm="1">
        <f t="array" ref="AG19">_xlfn.XLOOKUP(AG$1,'PY1 Data(H)'!$A$1:$BP$1,_xlfn.XLOOKUP($A19,'PY1 Data(H)'!$A$1:$A$288,'PY1 Data(H)'!$A$1:$BP$288))</f>
        <v>0</v>
      </c>
      <c r="AH19" s="117" cm="1">
        <f t="array" ref="AH19">_xlfn.XLOOKUP(AH$1,'PY1 Data(H)'!$A$1:$BP$1,_xlfn.XLOOKUP($A19,'PY1 Data(H)'!$A$1:$A$288,'PY1 Data(H)'!$A$1:$BP$288))</f>
        <v>0</v>
      </c>
      <c r="AI19" s="117" cm="1">
        <f t="array" ref="AI19">_xlfn.XLOOKUP(AI$1,'PY1 Data(H)'!$A$1:$BP$1,_xlfn.XLOOKUP($A19,'PY1 Data(H)'!$A$1:$A$288,'PY1 Data(H)'!$A$1:$BP$288))</f>
        <v>0</v>
      </c>
      <c r="AJ19" s="117" cm="1">
        <f t="array" ref="AJ19">_xlfn.XLOOKUP(AJ$1,'PY1 Data(H)'!$A$1:$BP$1,_xlfn.XLOOKUP($A19,'PY1 Data(H)'!$A$1:$A$288,'PY1 Data(H)'!$A$1:$BP$288))</f>
        <v>0</v>
      </c>
      <c r="AK19" s="117" cm="1">
        <f t="array" ref="AK19">_xlfn.XLOOKUP(AK$1,'PY1 Data(H)'!$A$1:$BP$1,_xlfn.XLOOKUP($A19,'PY1 Data(H)'!$A$1:$A$288,'PY1 Data(H)'!$A$1:$BP$288))</f>
        <v>0</v>
      </c>
      <c r="AL19" s="117" cm="1">
        <f t="array" ref="AL19">_xlfn.XLOOKUP(AL$1,'PY1 Data(H)'!$A$1:$BP$1,_xlfn.XLOOKUP($A19,'PY1 Data(H)'!$A$1:$A$288,'PY1 Data(H)'!$A$1:$BP$288))</f>
        <v>0</v>
      </c>
      <c r="AM19" s="117" cm="1">
        <f t="array" ref="AM19">_xlfn.XLOOKUP(AM$1,'PY1 Data(H)'!$A$1:$BP$1,_xlfn.XLOOKUP($A19,'PY1 Data(H)'!$A$1:$A$288,'PY1 Data(H)'!$A$1:$BP$288))</f>
        <v>0</v>
      </c>
      <c r="AN19" s="117" cm="1">
        <f t="array" ref="AN19">_xlfn.XLOOKUP(AN$1,'PY1 Data(H)'!$A$1:$BP$1,_xlfn.XLOOKUP($A19,'PY1 Data(H)'!$A$1:$A$288,'PY1 Data(H)'!$A$1:$BP$288))</f>
        <v>0</v>
      </c>
      <c r="AO19" s="117" cm="1">
        <f t="array" ref="AO19">_xlfn.XLOOKUP(AO$1,'PY1 Data(H)'!$A$1:$BP$1,_xlfn.XLOOKUP($A19,'PY1 Data(H)'!$A$1:$A$288,'PY1 Data(H)'!$A$1:$BP$288))</f>
        <v>0</v>
      </c>
      <c r="AP19" s="117" cm="1">
        <f t="array" ref="AP19">_xlfn.XLOOKUP(AP$1,'PY1 Data(H)'!$A$1:$BP$1,_xlfn.XLOOKUP($A19,'PY1 Data(H)'!$A$1:$A$288,'PY1 Data(H)'!$A$1:$BP$288))</f>
        <v>0</v>
      </c>
      <c r="AQ19" s="117" cm="1">
        <f t="array" ref="AQ19">_xlfn.XLOOKUP(AQ$1,'PY1 Data(H)'!$A$1:$BP$1,_xlfn.XLOOKUP($A19,'PY1 Data(H)'!$A$1:$A$288,'PY1 Data(H)'!$A$1:$BP$288))</f>
        <v>0</v>
      </c>
      <c r="AR19" s="117" cm="1">
        <f t="array" ref="AR19">_xlfn.XLOOKUP(AR$1,'PY1 Data(H)'!$A$1:$BP$1,_xlfn.XLOOKUP($A19,'PY1 Data(H)'!$A$1:$A$288,'PY1 Data(H)'!$A$1:$BP$288))</f>
        <v>0</v>
      </c>
      <c r="AS19" s="117" cm="1">
        <f t="array" ref="AS19">_xlfn.XLOOKUP(AS$1,'PY1 Data(H)'!$A$1:$BP$1,_xlfn.XLOOKUP($A19,'PY1 Data(H)'!$A$1:$A$288,'PY1 Data(H)'!$A$1:$BP$288))</f>
        <v>0</v>
      </c>
      <c r="AT19" s="117" cm="1">
        <f t="array" ref="AT19">_xlfn.XLOOKUP(AT$1,'PY1 Data(H)'!$A$1:$BP$1,_xlfn.XLOOKUP($A19,'PY1 Data(H)'!$A$1:$A$288,'PY1 Data(H)'!$A$1:$BP$288))</f>
        <v>0</v>
      </c>
      <c r="AU19" s="117" cm="1">
        <f t="array" ref="AU19">_xlfn.XLOOKUP(AU$1,'PY1 Data(H)'!$A$1:$BP$1,_xlfn.XLOOKUP($A19,'PY1 Data(H)'!$A$1:$A$288,'PY1 Data(H)'!$A$1:$BP$288))</f>
        <v>0</v>
      </c>
      <c r="AV19" s="117" cm="1">
        <f t="array" ref="AV19">_xlfn.XLOOKUP(AV$1,'PY1 Data(H)'!$A$1:$BP$1,_xlfn.XLOOKUP($A19,'PY1 Data(H)'!$A$1:$A$288,'PY1 Data(H)'!$A$1:$BP$288))</f>
        <v>0</v>
      </c>
      <c r="AW19" s="117" cm="1">
        <f t="array" ref="AW19">_xlfn.XLOOKUP(AW$1,'PY1 Data(H)'!$A$1:$BP$1,_xlfn.XLOOKUP($A19,'PY1 Data(H)'!$A$1:$A$288,'PY1 Data(H)'!$A$1:$BP$288))</f>
        <v>0</v>
      </c>
      <c r="AX19" s="117" cm="1">
        <f t="array" ref="AX19">_xlfn.XLOOKUP(AX$1,'PY1 Data(H)'!$A$1:$BP$1,_xlfn.XLOOKUP($A19,'PY1 Data(H)'!$A$1:$A$288,'PY1 Data(H)'!$A$1:$BP$288))</f>
        <v>0</v>
      </c>
      <c r="AY19" s="117" cm="1">
        <f t="array" ref="AY19">_xlfn.XLOOKUP(AY$1,'PY1 Data(H)'!$A$1:$BP$1,_xlfn.XLOOKUP($A19,'PY1 Data(H)'!$A$1:$A$288,'PY1 Data(H)'!$A$1:$BP$288))</f>
        <v>0</v>
      </c>
      <c r="AZ19" s="117" cm="1">
        <f t="array" ref="AZ19">_xlfn.XLOOKUP(AZ$1,'PY1 Data(H)'!$A$1:$BP$1,_xlfn.XLOOKUP($A19,'PY1 Data(H)'!$A$1:$A$288,'PY1 Data(H)'!$A$1:$BP$288))</f>
        <v>0</v>
      </c>
      <c r="BA19" s="117" cm="1">
        <f t="array" ref="BA19">_xlfn.XLOOKUP(BA$1,'PY1 Data(H)'!$A$1:$BP$1,_xlfn.XLOOKUP($A19,'PY1 Data(H)'!$A$1:$A$288,'PY1 Data(H)'!$A$1:$BP$288))</f>
        <v>0</v>
      </c>
      <c r="BB19" s="117" cm="1">
        <f t="array" ref="BB19">_xlfn.XLOOKUP(BB$1,'PY1 Data(H)'!$A$1:$BP$1,_xlfn.XLOOKUP($A19,'PY1 Data(H)'!$A$1:$A$288,'PY1 Data(H)'!$A$1:$BP$288))</f>
        <v>0</v>
      </c>
      <c r="BC19" s="117" cm="1">
        <f t="array" ref="BC19">_xlfn.XLOOKUP(BC$1,'PY1 Data(H)'!$A$1:$BP$1,_xlfn.XLOOKUP($A19,'PY1 Data(H)'!$A$1:$A$288,'PY1 Data(H)'!$A$1:$BP$288))</f>
        <v>0</v>
      </c>
      <c r="BD19" s="117" cm="1">
        <f t="array" ref="BD19">_xlfn.XLOOKUP(BD$1,'PY1 Data(H)'!$A$1:$BP$1,_xlfn.XLOOKUP($A19,'PY1 Data(H)'!$A$1:$A$288,'PY1 Data(H)'!$A$1:$BP$288))</f>
        <v>0</v>
      </c>
      <c r="BE19" s="117" cm="1">
        <f t="array" ref="BE19">_xlfn.XLOOKUP(BE$1,'PY1 Data(H)'!$A$1:$BP$1,_xlfn.XLOOKUP($A19,'PY1 Data(H)'!$A$1:$A$288,'PY1 Data(H)'!$A$1:$BP$288))</f>
        <v>0</v>
      </c>
      <c r="BF19" s="117" cm="1">
        <f t="array" ref="BF19">_xlfn.XLOOKUP(BF$1,'PY1 Data(H)'!$A$1:$BP$1,_xlfn.XLOOKUP($A19,'PY1 Data(H)'!$A$1:$A$288,'PY1 Data(H)'!$A$1:$BP$288))</f>
        <v>0</v>
      </c>
      <c r="BG19" s="117" cm="1">
        <f t="array" ref="BG19">_xlfn.XLOOKUP(BG$1,'PY1 Data(H)'!$A$1:$BP$1,_xlfn.XLOOKUP($A19,'PY1 Data(H)'!$A$1:$A$288,'PY1 Data(H)'!$A$1:$BP$288))</f>
        <v>0</v>
      </c>
      <c r="BH19" s="117" cm="1">
        <f t="array" ref="BH19">_xlfn.XLOOKUP(BH$1,'PY1 Data(H)'!$A$1:$BP$1,_xlfn.XLOOKUP($A19,'PY1 Data(H)'!$A$1:$A$288,'PY1 Data(H)'!$A$1:$BP$288))</f>
        <v>0</v>
      </c>
    </row>
    <row r="20" spans="1:60" x14ac:dyDescent="0.3">
      <c r="A20">
        <v>502</v>
      </c>
      <c r="D20" s="117" cm="1">
        <f t="array" ref="D20">_xlfn.XLOOKUP(D$1,'PY1 Data(H)'!$A$1:$BP$1,_xlfn.XLOOKUP($A20,'PY1 Data(H)'!$A$1:$A$288,'PY1 Data(H)'!$A$1:$BP$288))</f>
        <v>978677</v>
      </c>
      <c r="E20" s="117" cm="1">
        <f t="array" ref="E20">_xlfn.XLOOKUP(E$1,'PY1 Data(H)'!$A$1:$BP$1,_xlfn.XLOOKUP($A20,'PY1 Data(H)'!$A$1:$A$288,'PY1 Data(H)'!$A$1:$BP$288))</f>
        <v>3213270</v>
      </c>
      <c r="F20" s="117" cm="1">
        <f t="array" ref="F20">_xlfn.XLOOKUP(F$1,'PY1 Data(H)'!$A$1:$BP$1,_xlfn.XLOOKUP($A20,'PY1 Data(H)'!$A$1:$A$288,'PY1 Data(H)'!$A$1:$BP$288))</f>
        <v>3355106</v>
      </c>
      <c r="G20" s="117" cm="1">
        <f t="array" ref="G20">_xlfn.XLOOKUP(G$1,'PY1 Data(H)'!$A$1:$BP$1,_xlfn.XLOOKUP($A20,'PY1 Data(H)'!$A$1:$A$288,'PY1 Data(H)'!$A$1:$BP$288))</f>
        <v>1650396</v>
      </c>
      <c r="H20" s="117" cm="1">
        <f t="array" ref="H20">_xlfn.XLOOKUP(H$1,'PY1 Data(H)'!$A$1:$BP$1,_xlfn.XLOOKUP($A20,'PY1 Data(H)'!$A$1:$A$288,'PY1 Data(H)'!$A$1:$BP$288))</f>
        <v>4102239</v>
      </c>
      <c r="I20" s="117" cm="1">
        <f t="array" ref="I20">_xlfn.XLOOKUP(I$1,'PY1 Data(H)'!$A$1:$BP$1,_xlfn.XLOOKUP($A20,'PY1 Data(H)'!$A$1:$A$288,'PY1 Data(H)'!$A$1:$BP$288))</f>
        <v>1278527</v>
      </c>
      <c r="J20" s="117" cm="1">
        <f t="array" ref="J20">_xlfn.XLOOKUP(J$1,'PY1 Data(H)'!$A$1:$BP$1,_xlfn.XLOOKUP($A20,'PY1 Data(H)'!$A$1:$A$288,'PY1 Data(H)'!$A$1:$BP$288))</f>
        <v>720176</v>
      </c>
      <c r="K20" s="117" cm="1">
        <f t="array" ref="K20">_xlfn.XLOOKUP(K$1,'PY1 Data(H)'!$A$1:$BP$1,_xlfn.XLOOKUP($A20,'PY1 Data(H)'!$A$1:$A$288,'PY1 Data(H)'!$A$1:$BP$288))</f>
        <v>1708633</v>
      </c>
      <c r="L20" s="117" cm="1">
        <f t="array" ref="L20">_xlfn.XLOOKUP(L$1,'PY1 Data(H)'!$A$1:$BP$1,_xlfn.XLOOKUP($A20,'PY1 Data(H)'!$A$1:$A$288,'PY1 Data(H)'!$A$1:$BP$288))</f>
        <v>1882530</v>
      </c>
      <c r="M20" s="117" cm="1">
        <f t="array" ref="M20">_xlfn.XLOOKUP(M$1,'PY1 Data(H)'!$A$1:$BP$1,_xlfn.XLOOKUP($A20,'PY1 Data(H)'!$A$1:$A$288,'PY1 Data(H)'!$A$1:$BP$288))</f>
        <v>411231</v>
      </c>
      <c r="N20" s="117" cm="1">
        <f t="array" ref="N20">_xlfn.XLOOKUP(N$1,'PY1 Data(H)'!$A$1:$BP$1,_xlfn.XLOOKUP($A20,'PY1 Data(H)'!$A$1:$A$288,'PY1 Data(H)'!$A$1:$BP$288))</f>
        <v>1384290</v>
      </c>
      <c r="O20" s="117" cm="1">
        <f t="array" ref="O20">_xlfn.XLOOKUP(O$1,'PY1 Data(H)'!$A$1:$BP$1,_xlfn.XLOOKUP($A20,'PY1 Data(H)'!$A$1:$A$288,'PY1 Data(H)'!$A$1:$BP$288))</f>
        <v>4438062</v>
      </c>
      <c r="P20" s="117" cm="1">
        <f t="array" ref="P20">_xlfn.XLOOKUP(P$1,'PY1 Data(H)'!$A$1:$BP$1,_xlfn.XLOOKUP($A20,'PY1 Data(H)'!$A$1:$A$288,'PY1 Data(H)'!$A$1:$BP$288))</f>
        <v>4065216</v>
      </c>
      <c r="Q20" s="117" cm="1">
        <f t="array" ref="Q20">_xlfn.XLOOKUP(Q$1,'PY1 Data(H)'!$A$1:$BP$1,_xlfn.XLOOKUP($A20,'PY1 Data(H)'!$A$1:$A$288,'PY1 Data(H)'!$A$1:$BP$288))</f>
        <v>587452</v>
      </c>
      <c r="R20" s="117" cm="1">
        <f t="array" ref="R20">_xlfn.XLOOKUP(R$1,'PY1 Data(H)'!$A$1:$BP$1,_xlfn.XLOOKUP($A20,'PY1 Data(H)'!$A$1:$A$288,'PY1 Data(H)'!$A$1:$BP$288))</f>
        <v>5026614</v>
      </c>
      <c r="S20" s="117" cm="1">
        <f t="array" ref="S20">_xlfn.XLOOKUP(S$1,'PY1 Data(H)'!$A$1:$BP$1,_xlfn.XLOOKUP($A20,'PY1 Data(H)'!$A$1:$A$288,'PY1 Data(H)'!$A$1:$BP$288))</f>
        <v>6533093</v>
      </c>
      <c r="T20" s="117" cm="1">
        <f t="array" ref="T20">_xlfn.XLOOKUP(T$1,'PY1 Data(H)'!$A$1:$BP$1,_xlfn.XLOOKUP($A20,'PY1 Data(H)'!$A$1:$A$288,'PY1 Data(H)'!$A$1:$BP$288))</f>
        <v>2341418</v>
      </c>
      <c r="U20" s="117" cm="1">
        <f t="array" ref="U20">_xlfn.XLOOKUP(U$1,'PY1 Data(H)'!$A$1:$BP$1,_xlfn.XLOOKUP($A20,'PY1 Data(H)'!$A$1:$A$288,'PY1 Data(H)'!$A$1:$BP$288))</f>
        <v>263983</v>
      </c>
      <c r="V20" s="117" cm="1">
        <f t="array" ref="V20">_xlfn.XLOOKUP(V$1,'PY1 Data(H)'!$A$1:$BP$1,_xlfn.XLOOKUP($A20,'PY1 Data(H)'!$A$1:$A$288,'PY1 Data(H)'!$A$1:$BP$288))</f>
        <v>0</v>
      </c>
      <c r="W20" s="117" cm="1">
        <f t="array" ref="W20">_xlfn.XLOOKUP(W$1,'PY1 Data(H)'!$A$1:$BP$1,_xlfn.XLOOKUP($A20,'PY1 Data(H)'!$A$1:$A$288,'PY1 Data(H)'!$A$1:$BP$288))</f>
        <v>5314481</v>
      </c>
      <c r="X20" s="117" cm="1">
        <f t="array" ref="X20">_xlfn.XLOOKUP(X$1,'PY1 Data(H)'!$A$1:$BP$1,_xlfn.XLOOKUP($A20,'PY1 Data(H)'!$A$1:$A$288,'PY1 Data(H)'!$A$1:$BP$288))</f>
        <v>3342461</v>
      </c>
      <c r="Y20" s="117" cm="1">
        <f t="array" ref="Y20">_xlfn.XLOOKUP(Y$1,'PY1 Data(H)'!$A$1:$BP$1,_xlfn.XLOOKUP($A20,'PY1 Data(H)'!$A$1:$A$288,'PY1 Data(H)'!$A$1:$BP$288))</f>
        <v>635287</v>
      </c>
      <c r="Z20" s="117" cm="1">
        <f t="array" ref="Z20">_xlfn.XLOOKUP(Z$1,'PY1 Data(H)'!$A$1:$BP$1,_xlfn.XLOOKUP($A20,'PY1 Data(H)'!$A$1:$A$288,'PY1 Data(H)'!$A$1:$BP$288))</f>
        <v>4224595</v>
      </c>
      <c r="AA20" s="117" cm="1">
        <f t="array" ref="AA20">_xlfn.XLOOKUP(AA$1,'PY1 Data(H)'!$A$1:$BP$1,_xlfn.XLOOKUP($A20,'PY1 Data(H)'!$A$1:$A$288,'PY1 Data(H)'!$A$1:$BP$288))</f>
        <v>282061</v>
      </c>
      <c r="AB20" s="117" cm="1">
        <f t="array" ref="AB20">_xlfn.XLOOKUP(AB$1,'PY1 Data(H)'!$A$1:$BP$1,_xlfn.XLOOKUP($A20,'PY1 Data(H)'!$A$1:$A$288,'PY1 Data(H)'!$A$1:$BP$288))</f>
        <v>2400618</v>
      </c>
      <c r="AC20" s="117" cm="1">
        <f t="array" ref="AC20">_xlfn.XLOOKUP(AC$1,'PY1 Data(H)'!$A$1:$BP$1,_xlfn.XLOOKUP($A20,'PY1 Data(H)'!$A$1:$A$288,'PY1 Data(H)'!$A$1:$BP$288))</f>
        <v>5399408</v>
      </c>
      <c r="AD20" s="117" cm="1">
        <f t="array" ref="AD20">_xlfn.XLOOKUP(AD$1,'PY1 Data(H)'!$A$1:$BP$1,_xlfn.XLOOKUP($A20,'PY1 Data(H)'!$A$1:$A$288,'PY1 Data(H)'!$A$1:$BP$288))</f>
        <v>295062</v>
      </c>
      <c r="AE20" s="117" cm="1">
        <f t="array" ref="AE20">_xlfn.XLOOKUP(AE$1,'PY1 Data(H)'!$A$1:$BP$1,_xlfn.XLOOKUP($A20,'PY1 Data(H)'!$A$1:$A$288,'PY1 Data(H)'!$A$1:$BP$288))</f>
        <v>6927676</v>
      </c>
      <c r="AF20" s="117" cm="1">
        <f t="array" ref="AF20">_xlfn.XLOOKUP(AF$1,'PY1 Data(H)'!$A$1:$BP$1,_xlfn.XLOOKUP($A20,'PY1 Data(H)'!$A$1:$A$288,'PY1 Data(H)'!$A$1:$BP$288))</f>
        <v>1400418</v>
      </c>
      <c r="AG20" s="117" cm="1">
        <f t="array" ref="AG20">_xlfn.XLOOKUP(AG$1,'PY1 Data(H)'!$A$1:$BP$1,_xlfn.XLOOKUP($A20,'PY1 Data(H)'!$A$1:$A$288,'PY1 Data(H)'!$A$1:$BP$288))</f>
        <v>884730</v>
      </c>
      <c r="AH20" s="117" cm="1">
        <f t="array" ref="AH20">_xlfn.XLOOKUP(AH$1,'PY1 Data(H)'!$A$1:$BP$1,_xlfn.XLOOKUP($A20,'PY1 Data(H)'!$A$1:$A$288,'PY1 Data(H)'!$A$1:$BP$288))</f>
        <v>8468548</v>
      </c>
      <c r="AI20" s="117" cm="1">
        <f t="array" ref="AI20">_xlfn.XLOOKUP(AI$1,'PY1 Data(H)'!$A$1:$BP$1,_xlfn.XLOOKUP($A20,'PY1 Data(H)'!$A$1:$A$288,'PY1 Data(H)'!$A$1:$BP$288))</f>
        <v>5108036</v>
      </c>
      <c r="AJ20" s="117" cm="1">
        <f t="array" ref="AJ20">_xlfn.XLOOKUP(AJ$1,'PY1 Data(H)'!$A$1:$BP$1,_xlfn.XLOOKUP($A20,'PY1 Data(H)'!$A$1:$A$288,'PY1 Data(H)'!$A$1:$BP$288))</f>
        <v>6069968</v>
      </c>
      <c r="AK20" s="117" cm="1">
        <f t="array" ref="AK20">_xlfn.XLOOKUP(AK$1,'PY1 Data(H)'!$A$1:$BP$1,_xlfn.XLOOKUP($A20,'PY1 Data(H)'!$A$1:$A$288,'PY1 Data(H)'!$A$1:$BP$288))</f>
        <v>1853018</v>
      </c>
      <c r="AL20" s="117" cm="1">
        <f t="array" ref="AL20">_xlfn.XLOOKUP(AL$1,'PY1 Data(H)'!$A$1:$BP$1,_xlfn.XLOOKUP($A20,'PY1 Data(H)'!$A$1:$A$288,'PY1 Data(H)'!$A$1:$BP$288))</f>
        <v>4088737</v>
      </c>
      <c r="AM20" s="117" cm="1">
        <f t="array" ref="AM20">_xlfn.XLOOKUP(AM$1,'PY1 Data(H)'!$A$1:$BP$1,_xlfn.XLOOKUP($A20,'PY1 Data(H)'!$A$1:$A$288,'PY1 Data(H)'!$A$1:$BP$288))</f>
        <v>1886196</v>
      </c>
      <c r="AN20" s="117" cm="1">
        <f t="array" ref="AN20">_xlfn.XLOOKUP(AN$1,'PY1 Data(H)'!$A$1:$BP$1,_xlfn.XLOOKUP($A20,'PY1 Data(H)'!$A$1:$A$288,'PY1 Data(H)'!$A$1:$BP$288))</f>
        <v>3017678</v>
      </c>
      <c r="AO20" s="117" cm="1">
        <f t="array" ref="AO20">_xlfn.XLOOKUP(AO$1,'PY1 Data(H)'!$A$1:$BP$1,_xlfn.XLOOKUP($A20,'PY1 Data(H)'!$A$1:$A$288,'PY1 Data(H)'!$A$1:$BP$288))</f>
        <v>1477328</v>
      </c>
      <c r="AP20" s="117" cm="1">
        <f t="array" ref="AP20">_xlfn.XLOOKUP(AP$1,'PY1 Data(H)'!$A$1:$BP$1,_xlfn.XLOOKUP($A20,'PY1 Data(H)'!$A$1:$A$288,'PY1 Data(H)'!$A$1:$BP$288))</f>
        <v>3022999</v>
      </c>
      <c r="AQ20" s="117" cm="1">
        <f t="array" ref="AQ20">_xlfn.XLOOKUP(AQ$1,'PY1 Data(H)'!$A$1:$BP$1,_xlfn.XLOOKUP($A20,'PY1 Data(H)'!$A$1:$A$288,'PY1 Data(H)'!$A$1:$BP$288))</f>
        <v>866836</v>
      </c>
      <c r="AR20" s="117" cm="1">
        <f t="array" ref="AR20">_xlfn.XLOOKUP(AR$1,'PY1 Data(H)'!$A$1:$BP$1,_xlfn.XLOOKUP($A20,'PY1 Data(H)'!$A$1:$A$288,'PY1 Data(H)'!$A$1:$BP$288))</f>
        <v>11001096</v>
      </c>
      <c r="AS20" s="117" cm="1">
        <f t="array" ref="AS20">_xlfn.XLOOKUP(AS$1,'PY1 Data(H)'!$A$1:$BP$1,_xlfn.XLOOKUP($A20,'PY1 Data(H)'!$A$1:$A$288,'PY1 Data(H)'!$A$1:$BP$288))</f>
        <v>1288100</v>
      </c>
      <c r="AT20" s="117" cm="1">
        <f t="array" ref="AT20">_xlfn.XLOOKUP(AT$1,'PY1 Data(H)'!$A$1:$BP$1,_xlfn.XLOOKUP($A20,'PY1 Data(H)'!$A$1:$A$288,'PY1 Data(H)'!$A$1:$BP$288))</f>
        <v>401224</v>
      </c>
      <c r="AU20" s="117" cm="1">
        <f t="array" ref="AU20">_xlfn.XLOOKUP(AU$1,'PY1 Data(H)'!$A$1:$BP$1,_xlfn.XLOOKUP($A20,'PY1 Data(H)'!$A$1:$A$288,'PY1 Data(H)'!$A$1:$BP$288))</f>
        <v>8570389</v>
      </c>
      <c r="AV20" s="117" cm="1">
        <f t="array" ref="AV20">_xlfn.XLOOKUP(AV$1,'PY1 Data(H)'!$A$1:$BP$1,_xlfn.XLOOKUP($A20,'PY1 Data(H)'!$A$1:$A$288,'PY1 Data(H)'!$A$1:$BP$288))</f>
        <v>1579126</v>
      </c>
      <c r="AW20" s="117" cm="1">
        <f t="array" ref="AW20">_xlfn.XLOOKUP(AW$1,'PY1 Data(H)'!$A$1:$BP$1,_xlfn.XLOOKUP($A20,'PY1 Data(H)'!$A$1:$A$288,'PY1 Data(H)'!$A$1:$BP$288))</f>
        <v>38973866</v>
      </c>
      <c r="AX20" s="117" cm="1">
        <f t="array" ref="AX20">_xlfn.XLOOKUP(AX$1,'PY1 Data(H)'!$A$1:$BP$1,_xlfn.XLOOKUP($A20,'PY1 Data(H)'!$A$1:$A$288,'PY1 Data(H)'!$A$1:$BP$288))</f>
        <v>1535823</v>
      </c>
      <c r="AY20" s="117" cm="1">
        <f t="array" ref="AY20">_xlfn.XLOOKUP(AY$1,'PY1 Data(H)'!$A$1:$BP$1,_xlfn.XLOOKUP($A20,'PY1 Data(H)'!$A$1:$A$288,'PY1 Data(H)'!$A$1:$BP$288))</f>
        <v>289002</v>
      </c>
      <c r="AZ20" s="117" cm="1">
        <f t="array" ref="AZ20">_xlfn.XLOOKUP(AZ$1,'PY1 Data(H)'!$A$1:$BP$1,_xlfn.XLOOKUP($A20,'PY1 Data(H)'!$A$1:$A$288,'PY1 Data(H)'!$A$1:$BP$288))</f>
        <v>2158263</v>
      </c>
      <c r="BA20" s="117" cm="1">
        <f t="array" ref="BA20">_xlfn.XLOOKUP(BA$1,'PY1 Data(H)'!$A$1:$BP$1,_xlfn.XLOOKUP($A20,'PY1 Data(H)'!$A$1:$A$288,'PY1 Data(H)'!$A$1:$BP$288))</f>
        <v>7783039</v>
      </c>
      <c r="BB20" s="117" cm="1">
        <f t="array" ref="BB20">_xlfn.XLOOKUP(BB$1,'PY1 Data(H)'!$A$1:$BP$1,_xlfn.XLOOKUP($A20,'PY1 Data(H)'!$A$1:$A$288,'PY1 Data(H)'!$A$1:$BP$288))</f>
        <v>290438</v>
      </c>
      <c r="BC20" s="117" cm="1">
        <f t="array" ref="BC20">_xlfn.XLOOKUP(BC$1,'PY1 Data(H)'!$A$1:$BP$1,_xlfn.XLOOKUP($A20,'PY1 Data(H)'!$A$1:$A$288,'PY1 Data(H)'!$A$1:$BP$288))</f>
        <v>1650603</v>
      </c>
      <c r="BD20" s="117" cm="1">
        <f t="array" ref="BD20">_xlfn.XLOOKUP(BD$1,'PY1 Data(H)'!$A$1:$BP$1,_xlfn.XLOOKUP($A20,'PY1 Data(H)'!$A$1:$A$288,'PY1 Data(H)'!$A$1:$BP$288))</f>
        <v>3982446</v>
      </c>
      <c r="BE20" s="117" cm="1">
        <f t="array" ref="BE20">_xlfn.XLOOKUP(BE$1,'PY1 Data(H)'!$A$1:$BP$1,_xlfn.XLOOKUP($A20,'PY1 Data(H)'!$A$1:$A$288,'PY1 Data(H)'!$A$1:$BP$288))</f>
        <v>2655385</v>
      </c>
      <c r="BF20" s="117" cm="1">
        <f t="array" ref="BF20">_xlfn.XLOOKUP(BF$1,'PY1 Data(H)'!$A$1:$BP$1,_xlfn.XLOOKUP($A20,'PY1 Data(H)'!$A$1:$A$288,'PY1 Data(H)'!$A$1:$BP$288))</f>
        <v>18717737</v>
      </c>
      <c r="BG20" s="117" cm="1">
        <f t="array" ref="BG20">_xlfn.XLOOKUP(BG$1,'PY1 Data(H)'!$A$1:$BP$1,_xlfn.XLOOKUP($A20,'PY1 Data(H)'!$A$1:$A$288,'PY1 Data(H)'!$A$1:$BP$288))</f>
        <v>3483133</v>
      </c>
      <c r="BH20" s="117" cm="1">
        <f t="array" ref="BH20">_xlfn.XLOOKUP(BH$1,'PY1 Data(H)'!$A$1:$BP$1,_xlfn.XLOOKUP($A20,'PY1 Data(H)'!$A$1:$A$288,'PY1 Data(H)'!$A$1:$BP$288))</f>
        <v>686240</v>
      </c>
    </row>
    <row r="21" spans="1:60" x14ac:dyDescent="0.3">
      <c r="A21">
        <v>503</v>
      </c>
      <c r="D21" s="117" cm="1">
        <f t="array" ref="D21">_xlfn.XLOOKUP(D$1,'PY1 Data(H)'!$A$1:$BP$1,_xlfn.XLOOKUP($A21,'PY1 Data(H)'!$A$1:$A$288,'PY1 Data(H)'!$A$1:$BP$288))</f>
        <v>0</v>
      </c>
      <c r="E21" s="117" cm="1">
        <f t="array" ref="E21">_xlfn.XLOOKUP(E$1,'PY1 Data(H)'!$A$1:$BP$1,_xlfn.XLOOKUP($A21,'PY1 Data(H)'!$A$1:$A$288,'PY1 Data(H)'!$A$1:$BP$288))</f>
        <v>0</v>
      </c>
      <c r="F21" s="117" cm="1">
        <f t="array" ref="F21">_xlfn.XLOOKUP(F$1,'PY1 Data(H)'!$A$1:$BP$1,_xlfn.XLOOKUP($A21,'PY1 Data(H)'!$A$1:$A$288,'PY1 Data(H)'!$A$1:$BP$288))</f>
        <v>0</v>
      </c>
      <c r="G21" s="117" cm="1">
        <f t="array" ref="G21">_xlfn.XLOOKUP(G$1,'PY1 Data(H)'!$A$1:$BP$1,_xlfn.XLOOKUP($A21,'PY1 Data(H)'!$A$1:$A$288,'PY1 Data(H)'!$A$1:$BP$288))</f>
        <v>0</v>
      </c>
      <c r="H21" s="117" cm="1">
        <f t="array" ref="H21">_xlfn.XLOOKUP(H$1,'PY1 Data(H)'!$A$1:$BP$1,_xlfn.XLOOKUP($A21,'PY1 Data(H)'!$A$1:$A$288,'PY1 Data(H)'!$A$1:$BP$288))</f>
        <v>0</v>
      </c>
      <c r="I21" s="117" cm="1">
        <f t="array" ref="I21">_xlfn.XLOOKUP(I$1,'PY1 Data(H)'!$A$1:$BP$1,_xlfn.XLOOKUP($A21,'PY1 Data(H)'!$A$1:$A$288,'PY1 Data(H)'!$A$1:$BP$288))</f>
        <v>0</v>
      </c>
      <c r="J21" s="117" cm="1">
        <f t="array" ref="J21">_xlfn.XLOOKUP(J$1,'PY1 Data(H)'!$A$1:$BP$1,_xlfn.XLOOKUP($A21,'PY1 Data(H)'!$A$1:$A$288,'PY1 Data(H)'!$A$1:$BP$288))</f>
        <v>0</v>
      </c>
      <c r="K21" s="117" cm="1">
        <f t="array" ref="K21">_xlfn.XLOOKUP(K$1,'PY1 Data(H)'!$A$1:$BP$1,_xlfn.XLOOKUP($A21,'PY1 Data(H)'!$A$1:$A$288,'PY1 Data(H)'!$A$1:$BP$288))</f>
        <v>0</v>
      </c>
      <c r="L21" s="117" cm="1">
        <f t="array" ref="L21">_xlfn.XLOOKUP(L$1,'PY1 Data(H)'!$A$1:$BP$1,_xlfn.XLOOKUP($A21,'PY1 Data(H)'!$A$1:$A$288,'PY1 Data(H)'!$A$1:$BP$288))</f>
        <v>0</v>
      </c>
      <c r="M21" s="117" cm="1">
        <f t="array" ref="M21">_xlfn.XLOOKUP(M$1,'PY1 Data(H)'!$A$1:$BP$1,_xlfn.XLOOKUP($A21,'PY1 Data(H)'!$A$1:$A$288,'PY1 Data(H)'!$A$1:$BP$288))</f>
        <v>0</v>
      </c>
      <c r="N21" s="117" cm="1">
        <f t="array" ref="N21">_xlfn.XLOOKUP(N$1,'PY1 Data(H)'!$A$1:$BP$1,_xlfn.XLOOKUP($A21,'PY1 Data(H)'!$A$1:$A$288,'PY1 Data(H)'!$A$1:$BP$288))</f>
        <v>0</v>
      </c>
      <c r="O21" s="117" cm="1">
        <f t="array" ref="O21">_xlfn.XLOOKUP(O$1,'PY1 Data(H)'!$A$1:$BP$1,_xlfn.XLOOKUP($A21,'PY1 Data(H)'!$A$1:$A$288,'PY1 Data(H)'!$A$1:$BP$288))</f>
        <v>0</v>
      </c>
      <c r="P21" s="117" cm="1">
        <f t="array" ref="P21">_xlfn.XLOOKUP(P$1,'PY1 Data(H)'!$A$1:$BP$1,_xlfn.XLOOKUP($A21,'PY1 Data(H)'!$A$1:$A$288,'PY1 Data(H)'!$A$1:$BP$288))</f>
        <v>0</v>
      </c>
      <c r="Q21" s="117" cm="1">
        <f t="array" ref="Q21">_xlfn.XLOOKUP(Q$1,'PY1 Data(H)'!$A$1:$BP$1,_xlfn.XLOOKUP($A21,'PY1 Data(H)'!$A$1:$A$288,'PY1 Data(H)'!$A$1:$BP$288))</f>
        <v>0</v>
      </c>
      <c r="R21" s="117" cm="1">
        <f t="array" ref="R21">_xlfn.XLOOKUP(R$1,'PY1 Data(H)'!$A$1:$BP$1,_xlfn.XLOOKUP($A21,'PY1 Data(H)'!$A$1:$A$288,'PY1 Data(H)'!$A$1:$BP$288))</f>
        <v>0</v>
      </c>
      <c r="S21" s="117" cm="1">
        <f t="array" ref="S21">_xlfn.XLOOKUP(S$1,'PY1 Data(H)'!$A$1:$BP$1,_xlfn.XLOOKUP($A21,'PY1 Data(H)'!$A$1:$A$288,'PY1 Data(H)'!$A$1:$BP$288))</f>
        <v>0</v>
      </c>
      <c r="T21" s="117" cm="1">
        <f t="array" ref="T21">_xlfn.XLOOKUP(T$1,'PY1 Data(H)'!$A$1:$BP$1,_xlfn.XLOOKUP($A21,'PY1 Data(H)'!$A$1:$A$288,'PY1 Data(H)'!$A$1:$BP$288))</f>
        <v>0</v>
      </c>
      <c r="U21" s="117" cm="1">
        <f t="array" ref="U21">_xlfn.XLOOKUP(U$1,'PY1 Data(H)'!$A$1:$BP$1,_xlfn.XLOOKUP($A21,'PY1 Data(H)'!$A$1:$A$288,'PY1 Data(H)'!$A$1:$BP$288))</f>
        <v>0</v>
      </c>
      <c r="V21" s="117" cm="1">
        <f t="array" ref="V21">_xlfn.XLOOKUP(V$1,'PY1 Data(H)'!$A$1:$BP$1,_xlfn.XLOOKUP($A21,'PY1 Data(H)'!$A$1:$A$288,'PY1 Data(H)'!$A$1:$BP$288))</f>
        <v>0</v>
      </c>
      <c r="W21" s="117" cm="1">
        <f t="array" ref="W21">_xlfn.XLOOKUP(W$1,'PY1 Data(H)'!$A$1:$BP$1,_xlfn.XLOOKUP($A21,'PY1 Data(H)'!$A$1:$A$288,'PY1 Data(H)'!$A$1:$BP$288))</f>
        <v>0</v>
      </c>
      <c r="X21" s="117" cm="1">
        <f t="array" ref="X21">_xlfn.XLOOKUP(X$1,'PY1 Data(H)'!$A$1:$BP$1,_xlfn.XLOOKUP($A21,'PY1 Data(H)'!$A$1:$A$288,'PY1 Data(H)'!$A$1:$BP$288))</f>
        <v>0</v>
      </c>
      <c r="Y21" s="117" cm="1">
        <f t="array" ref="Y21">_xlfn.XLOOKUP(Y$1,'PY1 Data(H)'!$A$1:$BP$1,_xlfn.XLOOKUP($A21,'PY1 Data(H)'!$A$1:$A$288,'PY1 Data(H)'!$A$1:$BP$288))</f>
        <v>0</v>
      </c>
      <c r="Z21" s="117" cm="1">
        <f t="array" ref="Z21">_xlfn.XLOOKUP(Z$1,'PY1 Data(H)'!$A$1:$BP$1,_xlfn.XLOOKUP($A21,'PY1 Data(H)'!$A$1:$A$288,'PY1 Data(H)'!$A$1:$BP$288))</f>
        <v>0</v>
      </c>
      <c r="AA21" s="117" cm="1">
        <f t="array" ref="AA21">_xlfn.XLOOKUP(AA$1,'PY1 Data(H)'!$A$1:$BP$1,_xlfn.XLOOKUP($A21,'PY1 Data(H)'!$A$1:$A$288,'PY1 Data(H)'!$A$1:$BP$288))</f>
        <v>0</v>
      </c>
      <c r="AB21" s="117" cm="1">
        <f t="array" ref="AB21">_xlfn.XLOOKUP(AB$1,'PY1 Data(H)'!$A$1:$BP$1,_xlfn.XLOOKUP($A21,'PY1 Data(H)'!$A$1:$A$288,'PY1 Data(H)'!$A$1:$BP$288))</f>
        <v>0</v>
      </c>
      <c r="AC21" s="117" cm="1">
        <f t="array" ref="AC21">_xlfn.XLOOKUP(AC$1,'PY1 Data(H)'!$A$1:$BP$1,_xlfn.XLOOKUP($A21,'PY1 Data(H)'!$A$1:$A$288,'PY1 Data(H)'!$A$1:$BP$288))</f>
        <v>0</v>
      </c>
      <c r="AD21" s="117" cm="1">
        <f t="array" ref="AD21">_xlfn.XLOOKUP(AD$1,'PY1 Data(H)'!$A$1:$BP$1,_xlfn.XLOOKUP($A21,'PY1 Data(H)'!$A$1:$A$288,'PY1 Data(H)'!$A$1:$BP$288))</f>
        <v>0</v>
      </c>
      <c r="AE21" s="117" cm="1">
        <f t="array" ref="AE21">_xlfn.XLOOKUP(AE$1,'PY1 Data(H)'!$A$1:$BP$1,_xlfn.XLOOKUP($A21,'PY1 Data(H)'!$A$1:$A$288,'PY1 Data(H)'!$A$1:$BP$288))</f>
        <v>0</v>
      </c>
      <c r="AF21" s="117" cm="1">
        <f t="array" ref="AF21">_xlfn.XLOOKUP(AF$1,'PY1 Data(H)'!$A$1:$BP$1,_xlfn.XLOOKUP($A21,'PY1 Data(H)'!$A$1:$A$288,'PY1 Data(H)'!$A$1:$BP$288))</f>
        <v>0</v>
      </c>
      <c r="AG21" s="117" cm="1">
        <f t="array" ref="AG21">_xlfn.XLOOKUP(AG$1,'PY1 Data(H)'!$A$1:$BP$1,_xlfn.XLOOKUP($A21,'PY1 Data(H)'!$A$1:$A$288,'PY1 Data(H)'!$A$1:$BP$288))</f>
        <v>0</v>
      </c>
      <c r="AH21" s="117" cm="1">
        <f t="array" ref="AH21">_xlfn.XLOOKUP(AH$1,'PY1 Data(H)'!$A$1:$BP$1,_xlfn.XLOOKUP($A21,'PY1 Data(H)'!$A$1:$A$288,'PY1 Data(H)'!$A$1:$BP$288))</f>
        <v>0</v>
      </c>
      <c r="AI21" s="117" cm="1">
        <f t="array" ref="AI21">_xlfn.XLOOKUP(AI$1,'PY1 Data(H)'!$A$1:$BP$1,_xlfn.XLOOKUP($A21,'PY1 Data(H)'!$A$1:$A$288,'PY1 Data(H)'!$A$1:$BP$288))</f>
        <v>0</v>
      </c>
      <c r="AJ21" s="117" cm="1">
        <f t="array" ref="AJ21">_xlfn.XLOOKUP(AJ$1,'PY1 Data(H)'!$A$1:$BP$1,_xlfn.XLOOKUP($A21,'PY1 Data(H)'!$A$1:$A$288,'PY1 Data(H)'!$A$1:$BP$288))</f>
        <v>0</v>
      </c>
      <c r="AK21" s="117" cm="1">
        <f t="array" ref="AK21">_xlfn.XLOOKUP(AK$1,'PY1 Data(H)'!$A$1:$BP$1,_xlfn.XLOOKUP($A21,'PY1 Data(H)'!$A$1:$A$288,'PY1 Data(H)'!$A$1:$BP$288))</f>
        <v>0</v>
      </c>
      <c r="AL21" s="117" cm="1">
        <f t="array" ref="AL21">_xlfn.XLOOKUP(AL$1,'PY1 Data(H)'!$A$1:$BP$1,_xlfn.XLOOKUP($A21,'PY1 Data(H)'!$A$1:$A$288,'PY1 Data(H)'!$A$1:$BP$288))</f>
        <v>0</v>
      </c>
      <c r="AM21" s="117" cm="1">
        <f t="array" ref="AM21">_xlfn.XLOOKUP(AM$1,'PY1 Data(H)'!$A$1:$BP$1,_xlfn.XLOOKUP($A21,'PY1 Data(H)'!$A$1:$A$288,'PY1 Data(H)'!$A$1:$BP$288))</f>
        <v>0</v>
      </c>
      <c r="AN21" s="117" cm="1">
        <f t="array" ref="AN21">_xlfn.XLOOKUP(AN$1,'PY1 Data(H)'!$A$1:$BP$1,_xlfn.XLOOKUP($A21,'PY1 Data(H)'!$A$1:$A$288,'PY1 Data(H)'!$A$1:$BP$288))</f>
        <v>0</v>
      </c>
      <c r="AO21" s="117" cm="1">
        <f t="array" ref="AO21">_xlfn.XLOOKUP(AO$1,'PY1 Data(H)'!$A$1:$BP$1,_xlfn.XLOOKUP($A21,'PY1 Data(H)'!$A$1:$A$288,'PY1 Data(H)'!$A$1:$BP$288))</f>
        <v>0</v>
      </c>
      <c r="AP21" s="117" cm="1">
        <f t="array" ref="AP21">_xlfn.XLOOKUP(AP$1,'PY1 Data(H)'!$A$1:$BP$1,_xlfn.XLOOKUP($A21,'PY1 Data(H)'!$A$1:$A$288,'PY1 Data(H)'!$A$1:$BP$288))</f>
        <v>0</v>
      </c>
      <c r="AQ21" s="117" cm="1">
        <f t="array" ref="AQ21">_xlfn.XLOOKUP(AQ$1,'PY1 Data(H)'!$A$1:$BP$1,_xlfn.XLOOKUP($A21,'PY1 Data(H)'!$A$1:$A$288,'PY1 Data(H)'!$A$1:$BP$288))</f>
        <v>0</v>
      </c>
      <c r="AR21" s="117" cm="1">
        <f t="array" ref="AR21">_xlfn.XLOOKUP(AR$1,'PY1 Data(H)'!$A$1:$BP$1,_xlfn.XLOOKUP($A21,'PY1 Data(H)'!$A$1:$A$288,'PY1 Data(H)'!$A$1:$BP$288))</f>
        <v>0</v>
      </c>
      <c r="AS21" s="117" cm="1">
        <f t="array" ref="AS21">_xlfn.XLOOKUP(AS$1,'PY1 Data(H)'!$A$1:$BP$1,_xlfn.XLOOKUP($A21,'PY1 Data(H)'!$A$1:$A$288,'PY1 Data(H)'!$A$1:$BP$288))</f>
        <v>0</v>
      </c>
      <c r="AT21" s="117" cm="1">
        <f t="array" ref="AT21">_xlfn.XLOOKUP(AT$1,'PY1 Data(H)'!$A$1:$BP$1,_xlfn.XLOOKUP($A21,'PY1 Data(H)'!$A$1:$A$288,'PY1 Data(H)'!$A$1:$BP$288))</f>
        <v>0</v>
      </c>
      <c r="AU21" s="117" cm="1">
        <f t="array" ref="AU21">_xlfn.XLOOKUP(AU$1,'PY1 Data(H)'!$A$1:$BP$1,_xlfn.XLOOKUP($A21,'PY1 Data(H)'!$A$1:$A$288,'PY1 Data(H)'!$A$1:$BP$288))</f>
        <v>0</v>
      </c>
      <c r="AV21" s="117" cm="1">
        <f t="array" ref="AV21">_xlfn.XLOOKUP(AV$1,'PY1 Data(H)'!$A$1:$BP$1,_xlfn.XLOOKUP($A21,'PY1 Data(H)'!$A$1:$A$288,'PY1 Data(H)'!$A$1:$BP$288))</f>
        <v>0</v>
      </c>
      <c r="AW21" s="117" cm="1">
        <f t="array" ref="AW21">_xlfn.XLOOKUP(AW$1,'PY1 Data(H)'!$A$1:$BP$1,_xlfn.XLOOKUP($A21,'PY1 Data(H)'!$A$1:$A$288,'PY1 Data(H)'!$A$1:$BP$288))</f>
        <v>0</v>
      </c>
      <c r="AX21" s="117" cm="1">
        <f t="array" ref="AX21">_xlfn.XLOOKUP(AX$1,'PY1 Data(H)'!$A$1:$BP$1,_xlfn.XLOOKUP($A21,'PY1 Data(H)'!$A$1:$A$288,'PY1 Data(H)'!$A$1:$BP$288))</f>
        <v>0</v>
      </c>
      <c r="AY21" s="117" cm="1">
        <f t="array" ref="AY21">_xlfn.XLOOKUP(AY$1,'PY1 Data(H)'!$A$1:$BP$1,_xlfn.XLOOKUP($A21,'PY1 Data(H)'!$A$1:$A$288,'PY1 Data(H)'!$A$1:$BP$288))</f>
        <v>0</v>
      </c>
      <c r="AZ21" s="117" cm="1">
        <f t="array" ref="AZ21">_xlfn.XLOOKUP(AZ$1,'PY1 Data(H)'!$A$1:$BP$1,_xlfn.XLOOKUP($A21,'PY1 Data(H)'!$A$1:$A$288,'PY1 Data(H)'!$A$1:$BP$288))</f>
        <v>0</v>
      </c>
      <c r="BA21" s="117" cm="1">
        <f t="array" ref="BA21">_xlfn.XLOOKUP(BA$1,'PY1 Data(H)'!$A$1:$BP$1,_xlfn.XLOOKUP($A21,'PY1 Data(H)'!$A$1:$A$288,'PY1 Data(H)'!$A$1:$BP$288))</f>
        <v>0</v>
      </c>
      <c r="BB21" s="117" cm="1">
        <f t="array" ref="BB21">_xlfn.XLOOKUP(BB$1,'PY1 Data(H)'!$A$1:$BP$1,_xlfn.XLOOKUP($A21,'PY1 Data(H)'!$A$1:$A$288,'PY1 Data(H)'!$A$1:$BP$288))</f>
        <v>0</v>
      </c>
      <c r="BC21" s="117" cm="1">
        <f t="array" ref="BC21">_xlfn.XLOOKUP(BC$1,'PY1 Data(H)'!$A$1:$BP$1,_xlfn.XLOOKUP($A21,'PY1 Data(H)'!$A$1:$A$288,'PY1 Data(H)'!$A$1:$BP$288))</f>
        <v>0</v>
      </c>
      <c r="BD21" s="117" cm="1">
        <f t="array" ref="BD21">_xlfn.XLOOKUP(BD$1,'PY1 Data(H)'!$A$1:$BP$1,_xlfn.XLOOKUP($A21,'PY1 Data(H)'!$A$1:$A$288,'PY1 Data(H)'!$A$1:$BP$288))</f>
        <v>0</v>
      </c>
      <c r="BE21" s="117" cm="1">
        <f t="array" ref="BE21">_xlfn.XLOOKUP(BE$1,'PY1 Data(H)'!$A$1:$BP$1,_xlfn.XLOOKUP($A21,'PY1 Data(H)'!$A$1:$A$288,'PY1 Data(H)'!$A$1:$BP$288))</f>
        <v>0</v>
      </c>
      <c r="BF21" s="117" cm="1">
        <f t="array" ref="BF21">_xlfn.XLOOKUP(BF$1,'PY1 Data(H)'!$A$1:$BP$1,_xlfn.XLOOKUP($A21,'PY1 Data(H)'!$A$1:$A$288,'PY1 Data(H)'!$A$1:$BP$288))</f>
        <v>0</v>
      </c>
      <c r="BG21" s="117" cm="1">
        <f t="array" ref="BG21">_xlfn.XLOOKUP(BG$1,'PY1 Data(H)'!$A$1:$BP$1,_xlfn.XLOOKUP($A21,'PY1 Data(H)'!$A$1:$A$288,'PY1 Data(H)'!$A$1:$BP$288))</f>
        <v>0</v>
      </c>
      <c r="BH21" s="117" cm="1">
        <f t="array" ref="BH21">_xlfn.XLOOKUP(BH$1,'PY1 Data(H)'!$A$1:$BP$1,_xlfn.XLOOKUP($A21,'PY1 Data(H)'!$A$1:$A$288,'PY1 Data(H)'!$A$1:$BP$288))</f>
        <v>0</v>
      </c>
    </row>
    <row r="22" spans="1:60" x14ac:dyDescent="0.3">
      <c r="D22" s="117" cm="1">
        <f t="array" ref="D22">_xlfn.XLOOKUP(D$1,'PY1 Data(H)'!$A$1:$BP$1,_xlfn.XLOOKUP($A22,'PY1 Data(H)'!$A$1:$A$288,'PY1 Data(H)'!$A$1:$BP$288))</f>
        <v>0</v>
      </c>
      <c r="E22" s="117" cm="1">
        <f t="array" ref="E22">_xlfn.XLOOKUP(E$1,'PY1 Data(H)'!$A$1:$BP$1,_xlfn.XLOOKUP($A22,'PY1 Data(H)'!$A$1:$A$288,'PY1 Data(H)'!$A$1:$BP$288))</f>
        <v>0</v>
      </c>
      <c r="F22" s="117" cm="1">
        <f t="array" ref="F22">_xlfn.XLOOKUP(F$1,'PY1 Data(H)'!$A$1:$BP$1,_xlfn.XLOOKUP($A22,'PY1 Data(H)'!$A$1:$A$288,'PY1 Data(H)'!$A$1:$BP$288))</f>
        <v>0</v>
      </c>
      <c r="G22" s="117" cm="1">
        <f t="array" ref="G22">_xlfn.XLOOKUP(G$1,'PY1 Data(H)'!$A$1:$BP$1,_xlfn.XLOOKUP($A22,'PY1 Data(H)'!$A$1:$A$288,'PY1 Data(H)'!$A$1:$BP$288))</f>
        <v>0</v>
      </c>
      <c r="H22" s="117" cm="1">
        <f t="array" ref="H22">_xlfn.XLOOKUP(H$1,'PY1 Data(H)'!$A$1:$BP$1,_xlfn.XLOOKUP($A22,'PY1 Data(H)'!$A$1:$A$288,'PY1 Data(H)'!$A$1:$BP$288))</f>
        <v>0</v>
      </c>
      <c r="I22" s="117" cm="1">
        <f t="array" ref="I22">_xlfn.XLOOKUP(I$1,'PY1 Data(H)'!$A$1:$BP$1,_xlfn.XLOOKUP($A22,'PY1 Data(H)'!$A$1:$A$288,'PY1 Data(H)'!$A$1:$BP$288))</f>
        <v>0</v>
      </c>
      <c r="J22" s="117" cm="1">
        <f t="array" ref="J22">_xlfn.XLOOKUP(J$1,'PY1 Data(H)'!$A$1:$BP$1,_xlfn.XLOOKUP($A22,'PY1 Data(H)'!$A$1:$A$288,'PY1 Data(H)'!$A$1:$BP$288))</f>
        <v>0</v>
      </c>
      <c r="K22" s="117" cm="1">
        <f t="array" ref="K22">_xlfn.XLOOKUP(K$1,'PY1 Data(H)'!$A$1:$BP$1,_xlfn.XLOOKUP($A22,'PY1 Data(H)'!$A$1:$A$288,'PY1 Data(H)'!$A$1:$BP$288))</f>
        <v>0</v>
      </c>
      <c r="L22" s="117" cm="1">
        <f t="array" ref="L22">_xlfn.XLOOKUP(L$1,'PY1 Data(H)'!$A$1:$BP$1,_xlfn.XLOOKUP($A22,'PY1 Data(H)'!$A$1:$A$288,'PY1 Data(H)'!$A$1:$BP$288))</f>
        <v>0</v>
      </c>
      <c r="M22" s="117" cm="1">
        <f t="array" ref="M22">_xlfn.XLOOKUP(M$1,'PY1 Data(H)'!$A$1:$BP$1,_xlfn.XLOOKUP($A22,'PY1 Data(H)'!$A$1:$A$288,'PY1 Data(H)'!$A$1:$BP$288))</f>
        <v>0</v>
      </c>
      <c r="N22" s="117" cm="1">
        <f t="array" ref="N22">_xlfn.XLOOKUP(N$1,'PY1 Data(H)'!$A$1:$BP$1,_xlfn.XLOOKUP($A22,'PY1 Data(H)'!$A$1:$A$288,'PY1 Data(H)'!$A$1:$BP$288))</f>
        <v>0</v>
      </c>
      <c r="O22" s="117" cm="1">
        <f t="array" ref="O22">_xlfn.XLOOKUP(O$1,'PY1 Data(H)'!$A$1:$BP$1,_xlfn.XLOOKUP($A22,'PY1 Data(H)'!$A$1:$A$288,'PY1 Data(H)'!$A$1:$BP$288))</f>
        <v>0</v>
      </c>
      <c r="P22" s="117" cm="1">
        <f t="array" ref="P22">_xlfn.XLOOKUP(P$1,'PY1 Data(H)'!$A$1:$BP$1,_xlfn.XLOOKUP($A22,'PY1 Data(H)'!$A$1:$A$288,'PY1 Data(H)'!$A$1:$BP$288))</f>
        <v>0</v>
      </c>
      <c r="Q22" s="117" cm="1">
        <f t="array" ref="Q22">_xlfn.XLOOKUP(Q$1,'PY1 Data(H)'!$A$1:$BP$1,_xlfn.XLOOKUP($A22,'PY1 Data(H)'!$A$1:$A$288,'PY1 Data(H)'!$A$1:$BP$288))</f>
        <v>0</v>
      </c>
      <c r="R22" s="117" cm="1">
        <f t="array" ref="R22">_xlfn.XLOOKUP(R$1,'PY1 Data(H)'!$A$1:$BP$1,_xlfn.XLOOKUP($A22,'PY1 Data(H)'!$A$1:$A$288,'PY1 Data(H)'!$A$1:$BP$288))</f>
        <v>0</v>
      </c>
      <c r="S22" s="117" cm="1">
        <f t="array" ref="S22">_xlfn.XLOOKUP(S$1,'PY1 Data(H)'!$A$1:$BP$1,_xlfn.XLOOKUP($A22,'PY1 Data(H)'!$A$1:$A$288,'PY1 Data(H)'!$A$1:$BP$288))</f>
        <v>0</v>
      </c>
      <c r="T22" s="117" cm="1">
        <f t="array" ref="T22">_xlfn.XLOOKUP(T$1,'PY1 Data(H)'!$A$1:$BP$1,_xlfn.XLOOKUP($A22,'PY1 Data(H)'!$A$1:$A$288,'PY1 Data(H)'!$A$1:$BP$288))</f>
        <v>0</v>
      </c>
      <c r="U22" s="117" cm="1">
        <f t="array" ref="U22">_xlfn.XLOOKUP(U$1,'PY1 Data(H)'!$A$1:$BP$1,_xlfn.XLOOKUP($A22,'PY1 Data(H)'!$A$1:$A$288,'PY1 Data(H)'!$A$1:$BP$288))</f>
        <v>0</v>
      </c>
      <c r="V22" s="117" cm="1">
        <f t="array" ref="V22">_xlfn.XLOOKUP(V$1,'PY1 Data(H)'!$A$1:$BP$1,_xlfn.XLOOKUP($A22,'PY1 Data(H)'!$A$1:$A$288,'PY1 Data(H)'!$A$1:$BP$288))</f>
        <v>0</v>
      </c>
      <c r="W22" s="117" cm="1">
        <f t="array" ref="W22">_xlfn.XLOOKUP(W$1,'PY1 Data(H)'!$A$1:$BP$1,_xlfn.XLOOKUP($A22,'PY1 Data(H)'!$A$1:$A$288,'PY1 Data(H)'!$A$1:$BP$288))</f>
        <v>0</v>
      </c>
      <c r="X22" s="117" cm="1">
        <f t="array" ref="X22">_xlfn.XLOOKUP(X$1,'PY1 Data(H)'!$A$1:$BP$1,_xlfn.XLOOKUP($A22,'PY1 Data(H)'!$A$1:$A$288,'PY1 Data(H)'!$A$1:$BP$288))</f>
        <v>0</v>
      </c>
      <c r="Y22" s="117" cm="1">
        <f t="array" ref="Y22">_xlfn.XLOOKUP(Y$1,'PY1 Data(H)'!$A$1:$BP$1,_xlfn.XLOOKUP($A22,'PY1 Data(H)'!$A$1:$A$288,'PY1 Data(H)'!$A$1:$BP$288))</f>
        <v>0</v>
      </c>
      <c r="Z22" s="117" cm="1">
        <f t="array" ref="Z22">_xlfn.XLOOKUP(Z$1,'PY1 Data(H)'!$A$1:$BP$1,_xlfn.XLOOKUP($A22,'PY1 Data(H)'!$A$1:$A$288,'PY1 Data(H)'!$A$1:$BP$288))</f>
        <v>0</v>
      </c>
      <c r="AA22" s="117" cm="1">
        <f t="array" ref="AA22">_xlfn.XLOOKUP(AA$1,'PY1 Data(H)'!$A$1:$BP$1,_xlfn.XLOOKUP($A22,'PY1 Data(H)'!$A$1:$A$288,'PY1 Data(H)'!$A$1:$BP$288))</f>
        <v>0</v>
      </c>
      <c r="AB22" s="117" cm="1">
        <f t="array" ref="AB22">_xlfn.XLOOKUP(AB$1,'PY1 Data(H)'!$A$1:$BP$1,_xlfn.XLOOKUP($A22,'PY1 Data(H)'!$A$1:$A$288,'PY1 Data(H)'!$A$1:$BP$288))</f>
        <v>0</v>
      </c>
      <c r="AC22" s="117" cm="1">
        <f t="array" ref="AC22">_xlfn.XLOOKUP(AC$1,'PY1 Data(H)'!$A$1:$BP$1,_xlfn.XLOOKUP($A22,'PY1 Data(H)'!$A$1:$A$288,'PY1 Data(H)'!$A$1:$BP$288))</f>
        <v>0</v>
      </c>
      <c r="AD22" s="117" cm="1">
        <f t="array" ref="AD22">_xlfn.XLOOKUP(AD$1,'PY1 Data(H)'!$A$1:$BP$1,_xlfn.XLOOKUP($A22,'PY1 Data(H)'!$A$1:$A$288,'PY1 Data(H)'!$A$1:$BP$288))</f>
        <v>0</v>
      </c>
      <c r="AE22" s="117" cm="1">
        <f t="array" ref="AE22">_xlfn.XLOOKUP(AE$1,'PY1 Data(H)'!$A$1:$BP$1,_xlfn.XLOOKUP($A22,'PY1 Data(H)'!$A$1:$A$288,'PY1 Data(H)'!$A$1:$BP$288))</f>
        <v>0</v>
      </c>
      <c r="AF22" s="117" cm="1">
        <f t="array" ref="AF22">_xlfn.XLOOKUP(AF$1,'PY1 Data(H)'!$A$1:$BP$1,_xlfn.XLOOKUP($A22,'PY1 Data(H)'!$A$1:$A$288,'PY1 Data(H)'!$A$1:$BP$288))</f>
        <v>0</v>
      </c>
      <c r="AG22" s="117" cm="1">
        <f t="array" ref="AG22">_xlfn.XLOOKUP(AG$1,'PY1 Data(H)'!$A$1:$BP$1,_xlfn.XLOOKUP($A22,'PY1 Data(H)'!$A$1:$A$288,'PY1 Data(H)'!$A$1:$BP$288))</f>
        <v>0</v>
      </c>
      <c r="AH22" s="117" cm="1">
        <f t="array" ref="AH22">_xlfn.XLOOKUP(AH$1,'PY1 Data(H)'!$A$1:$BP$1,_xlfn.XLOOKUP($A22,'PY1 Data(H)'!$A$1:$A$288,'PY1 Data(H)'!$A$1:$BP$288))</f>
        <v>0</v>
      </c>
      <c r="AI22" s="117" cm="1">
        <f t="array" ref="AI22">_xlfn.XLOOKUP(AI$1,'PY1 Data(H)'!$A$1:$BP$1,_xlfn.XLOOKUP($A22,'PY1 Data(H)'!$A$1:$A$288,'PY1 Data(H)'!$A$1:$BP$288))</f>
        <v>0</v>
      </c>
      <c r="AJ22" s="117" cm="1">
        <f t="array" ref="AJ22">_xlfn.XLOOKUP(AJ$1,'PY1 Data(H)'!$A$1:$BP$1,_xlfn.XLOOKUP($A22,'PY1 Data(H)'!$A$1:$A$288,'PY1 Data(H)'!$A$1:$BP$288))</f>
        <v>0</v>
      </c>
      <c r="AK22" s="117" cm="1">
        <f t="array" ref="AK22">_xlfn.XLOOKUP(AK$1,'PY1 Data(H)'!$A$1:$BP$1,_xlfn.XLOOKUP($A22,'PY1 Data(H)'!$A$1:$A$288,'PY1 Data(H)'!$A$1:$BP$288))</f>
        <v>0</v>
      </c>
      <c r="AL22" s="117" cm="1">
        <f t="array" ref="AL22">_xlfn.XLOOKUP(AL$1,'PY1 Data(H)'!$A$1:$BP$1,_xlfn.XLOOKUP($A22,'PY1 Data(H)'!$A$1:$A$288,'PY1 Data(H)'!$A$1:$BP$288))</f>
        <v>0</v>
      </c>
      <c r="AM22" s="117" cm="1">
        <f t="array" ref="AM22">_xlfn.XLOOKUP(AM$1,'PY1 Data(H)'!$A$1:$BP$1,_xlfn.XLOOKUP($A22,'PY1 Data(H)'!$A$1:$A$288,'PY1 Data(H)'!$A$1:$BP$288))</f>
        <v>0</v>
      </c>
      <c r="AN22" s="117" cm="1">
        <f t="array" ref="AN22">_xlfn.XLOOKUP(AN$1,'PY1 Data(H)'!$A$1:$BP$1,_xlfn.XLOOKUP($A22,'PY1 Data(H)'!$A$1:$A$288,'PY1 Data(H)'!$A$1:$BP$288))</f>
        <v>0</v>
      </c>
      <c r="AO22" s="117" cm="1">
        <f t="array" ref="AO22">_xlfn.XLOOKUP(AO$1,'PY1 Data(H)'!$A$1:$BP$1,_xlfn.XLOOKUP($A22,'PY1 Data(H)'!$A$1:$A$288,'PY1 Data(H)'!$A$1:$BP$288))</f>
        <v>0</v>
      </c>
      <c r="AP22" s="117" cm="1">
        <f t="array" ref="AP22">_xlfn.XLOOKUP(AP$1,'PY1 Data(H)'!$A$1:$BP$1,_xlfn.XLOOKUP($A22,'PY1 Data(H)'!$A$1:$A$288,'PY1 Data(H)'!$A$1:$BP$288))</f>
        <v>0</v>
      </c>
      <c r="AQ22" s="117" cm="1">
        <f t="array" ref="AQ22">_xlfn.XLOOKUP(AQ$1,'PY1 Data(H)'!$A$1:$BP$1,_xlfn.XLOOKUP($A22,'PY1 Data(H)'!$A$1:$A$288,'PY1 Data(H)'!$A$1:$BP$288))</f>
        <v>0</v>
      </c>
      <c r="AR22" s="117" cm="1">
        <f t="array" ref="AR22">_xlfn.XLOOKUP(AR$1,'PY1 Data(H)'!$A$1:$BP$1,_xlfn.XLOOKUP($A22,'PY1 Data(H)'!$A$1:$A$288,'PY1 Data(H)'!$A$1:$BP$288))</f>
        <v>0</v>
      </c>
      <c r="AS22" s="117" cm="1">
        <f t="array" ref="AS22">_xlfn.XLOOKUP(AS$1,'PY1 Data(H)'!$A$1:$BP$1,_xlfn.XLOOKUP($A22,'PY1 Data(H)'!$A$1:$A$288,'PY1 Data(H)'!$A$1:$BP$288))</f>
        <v>0</v>
      </c>
      <c r="AT22" s="117" cm="1">
        <f t="array" ref="AT22">_xlfn.XLOOKUP(AT$1,'PY1 Data(H)'!$A$1:$BP$1,_xlfn.XLOOKUP($A22,'PY1 Data(H)'!$A$1:$A$288,'PY1 Data(H)'!$A$1:$BP$288))</f>
        <v>0</v>
      </c>
      <c r="AU22" s="117" cm="1">
        <f t="array" ref="AU22">_xlfn.XLOOKUP(AU$1,'PY1 Data(H)'!$A$1:$BP$1,_xlfn.XLOOKUP($A22,'PY1 Data(H)'!$A$1:$A$288,'PY1 Data(H)'!$A$1:$BP$288))</f>
        <v>0</v>
      </c>
      <c r="AV22" s="117" cm="1">
        <f t="array" ref="AV22">_xlfn.XLOOKUP(AV$1,'PY1 Data(H)'!$A$1:$BP$1,_xlfn.XLOOKUP($A22,'PY1 Data(H)'!$A$1:$A$288,'PY1 Data(H)'!$A$1:$BP$288))</f>
        <v>0</v>
      </c>
      <c r="AW22" s="117" cm="1">
        <f t="array" ref="AW22">_xlfn.XLOOKUP(AW$1,'PY1 Data(H)'!$A$1:$BP$1,_xlfn.XLOOKUP($A22,'PY1 Data(H)'!$A$1:$A$288,'PY1 Data(H)'!$A$1:$BP$288))</f>
        <v>0</v>
      </c>
      <c r="AX22" s="117" cm="1">
        <f t="array" ref="AX22">_xlfn.XLOOKUP(AX$1,'PY1 Data(H)'!$A$1:$BP$1,_xlfn.XLOOKUP($A22,'PY1 Data(H)'!$A$1:$A$288,'PY1 Data(H)'!$A$1:$BP$288))</f>
        <v>0</v>
      </c>
      <c r="AY22" s="117" cm="1">
        <f t="array" ref="AY22">_xlfn.XLOOKUP(AY$1,'PY1 Data(H)'!$A$1:$BP$1,_xlfn.XLOOKUP($A22,'PY1 Data(H)'!$A$1:$A$288,'PY1 Data(H)'!$A$1:$BP$288))</f>
        <v>0</v>
      </c>
      <c r="AZ22" s="117" cm="1">
        <f t="array" ref="AZ22">_xlfn.XLOOKUP(AZ$1,'PY1 Data(H)'!$A$1:$BP$1,_xlfn.XLOOKUP($A22,'PY1 Data(H)'!$A$1:$A$288,'PY1 Data(H)'!$A$1:$BP$288))</f>
        <v>0</v>
      </c>
      <c r="BA22" s="117" cm="1">
        <f t="array" ref="BA22">_xlfn.XLOOKUP(BA$1,'PY1 Data(H)'!$A$1:$BP$1,_xlfn.XLOOKUP($A22,'PY1 Data(H)'!$A$1:$A$288,'PY1 Data(H)'!$A$1:$BP$288))</f>
        <v>0</v>
      </c>
      <c r="BB22" s="117" cm="1">
        <f t="array" ref="BB22">_xlfn.XLOOKUP(BB$1,'PY1 Data(H)'!$A$1:$BP$1,_xlfn.XLOOKUP($A22,'PY1 Data(H)'!$A$1:$A$288,'PY1 Data(H)'!$A$1:$BP$288))</f>
        <v>0</v>
      </c>
      <c r="BC22" s="117" cm="1">
        <f t="array" ref="BC22">_xlfn.XLOOKUP(BC$1,'PY1 Data(H)'!$A$1:$BP$1,_xlfn.XLOOKUP($A22,'PY1 Data(H)'!$A$1:$A$288,'PY1 Data(H)'!$A$1:$BP$288))</f>
        <v>0</v>
      </c>
      <c r="BD22" s="117" cm="1">
        <f t="array" ref="BD22">_xlfn.XLOOKUP(BD$1,'PY1 Data(H)'!$A$1:$BP$1,_xlfn.XLOOKUP($A22,'PY1 Data(H)'!$A$1:$A$288,'PY1 Data(H)'!$A$1:$BP$288))</f>
        <v>0</v>
      </c>
      <c r="BE22" s="117" cm="1">
        <f t="array" ref="BE22">_xlfn.XLOOKUP(BE$1,'PY1 Data(H)'!$A$1:$BP$1,_xlfn.XLOOKUP($A22,'PY1 Data(H)'!$A$1:$A$288,'PY1 Data(H)'!$A$1:$BP$288))</f>
        <v>0</v>
      </c>
      <c r="BF22" s="117" cm="1">
        <f t="array" ref="BF22">_xlfn.XLOOKUP(BF$1,'PY1 Data(H)'!$A$1:$BP$1,_xlfn.XLOOKUP($A22,'PY1 Data(H)'!$A$1:$A$288,'PY1 Data(H)'!$A$1:$BP$288))</f>
        <v>0</v>
      </c>
      <c r="BG22" s="117" cm="1">
        <f t="array" ref="BG22">_xlfn.XLOOKUP(BG$1,'PY1 Data(H)'!$A$1:$BP$1,_xlfn.XLOOKUP($A22,'PY1 Data(H)'!$A$1:$A$288,'PY1 Data(H)'!$A$1:$BP$288))</f>
        <v>0</v>
      </c>
      <c r="BH22" s="117" cm="1">
        <f t="array" ref="BH22">_xlfn.XLOOKUP(BH$1,'PY1 Data(H)'!$A$1:$BP$1,_xlfn.XLOOKUP($A22,'PY1 Data(H)'!$A$1:$A$288,'PY1 Data(H)'!$A$1:$BP$288))</f>
        <v>0</v>
      </c>
    </row>
    <row r="23" spans="1:60" x14ac:dyDescent="0.3">
      <c r="A23">
        <v>388</v>
      </c>
      <c r="D23" s="117" cm="1">
        <f t="array" ref="D23">_xlfn.XLOOKUP(D$1,'PY1 Data(H)'!$A$1:$BP$1,_xlfn.XLOOKUP($A23,'PY1 Data(H)'!$A$1:$A$288,'PY1 Data(H)'!$A$1:$BP$288))</f>
        <v>57433179</v>
      </c>
      <c r="E23" s="117" cm="1">
        <f t="array" ref="E23">_xlfn.XLOOKUP(E$1,'PY1 Data(H)'!$A$1:$BP$1,_xlfn.XLOOKUP($A23,'PY1 Data(H)'!$A$1:$A$288,'PY1 Data(H)'!$A$1:$BP$288))</f>
        <v>100030227</v>
      </c>
      <c r="F23" s="117" cm="1">
        <f t="array" ref="F23">_xlfn.XLOOKUP(F$1,'PY1 Data(H)'!$A$1:$BP$1,_xlfn.XLOOKUP($A23,'PY1 Data(H)'!$A$1:$A$288,'PY1 Data(H)'!$A$1:$BP$288))</f>
        <v>86261756</v>
      </c>
      <c r="G23" s="117" cm="1">
        <f t="array" ref="G23">_xlfn.XLOOKUP(G$1,'PY1 Data(H)'!$A$1:$BP$1,_xlfn.XLOOKUP($A23,'PY1 Data(H)'!$A$1:$A$288,'PY1 Data(H)'!$A$1:$BP$288))</f>
        <v>36903272</v>
      </c>
      <c r="H23" s="117" cm="1">
        <f t="array" ref="H23">_xlfn.XLOOKUP(H$1,'PY1 Data(H)'!$A$1:$BP$1,_xlfn.XLOOKUP($A23,'PY1 Data(H)'!$A$1:$A$288,'PY1 Data(H)'!$A$1:$BP$288))</f>
        <v>112561008</v>
      </c>
      <c r="I23" s="117" cm="1">
        <f t="array" ref="I23">_xlfn.XLOOKUP(I$1,'PY1 Data(H)'!$A$1:$BP$1,_xlfn.XLOOKUP($A23,'PY1 Data(H)'!$A$1:$A$288,'PY1 Data(H)'!$A$1:$BP$288))</f>
        <v>55078904</v>
      </c>
      <c r="J23" s="117" cm="1">
        <f t="array" ref="J23">_xlfn.XLOOKUP(J$1,'PY1 Data(H)'!$A$1:$BP$1,_xlfn.XLOOKUP($A23,'PY1 Data(H)'!$A$1:$A$288,'PY1 Data(H)'!$A$1:$BP$288))</f>
        <v>30713558</v>
      </c>
      <c r="K23" s="117" cm="1">
        <f t="array" ref="K23">_xlfn.XLOOKUP(K$1,'PY1 Data(H)'!$A$1:$BP$1,_xlfn.XLOOKUP($A23,'PY1 Data(H)'!$A$1:$A$288,'PY1 Data(H)'!$A$1:$BP$288))</f>
        <v>26727663</v>
      </c>
      <c r="L23" s="117" cm="1">
        <f t="array" ref="L23">_xlfn.XLOOKUP(L$1,'PY1 Data(H)'!$A$1:$BP$1,_xlfn.XLOOKUP($A23,'PY1 Data(H)'!$A$1:$A$288,'PY1 Data(H)'!$A$1:$BP$288))</f>
        <v>66609030</v>
      </c>
      <c r="M23" s="117" cm="1">
        <f t="array" ref="M23">_xlfn.XLOOKUP(M$1,'PY1 Data(H)'!$A$1:$BP$1,_xlfn.XLOOKUP($A23,'PY1 Data(H)'!$A$1:$A$288,'PY1 Data(H)'!$A$1:$BP$288))</f>
        <v>20939003</v>
      </c>
      <c r="N23" s="117" cm="1">
        <f t="array" ref="N23">_xlfn.XLOOKUP(N$1,'PY1 Data(H)'!$A$1:$BP$1,_xlfn.XLOOKUP($A23,'PY1 Data(H)'!$A$1:$A$288,'PY1 Data(H)'!$A$1:$BP$288))</f>
        <v>42518865</v>
      </c>
      <c r="O23" s="117" cm="1">
        <f t="array" ref="O23">_xlfn.XLOOKUP(O$1,'PY1 Data(H)'!$A$1:$BP$1,_xlfn.XLOOKUP($A23,'PY1 Data(H)'!$A$1:$A$288,'PY1 Data(H)'!$A$1:$BP$288))</f>
        <v>134113883</v>
      </c>
      <c r="P23" s="117" cm="1">
        <f t="array" ref="P23">_xlfn.XLOOKUP(P$1,'PY1 Data(H)'!$A$1:$BP$1,_xlfn.XLOOKUP($A23,'PY1 Data(H)'!$A$1:$A$288,'PY1 Data(H)'!$A$1:$BP$288))</f>
        <v>61351207</v>
      </c>
      <c r="Q23" s="117" cm="1">
        <f t="array" ref="Q23">_xlfn.XLOOKUP(Q$1,'PY1 Data(H)'!$A$1:$BP$1,_xlfn.XLOOKUP($A23,'PY1 Data(H)'!$A$1:$A$288,'PY1 Data(H)'!$A$1:$BP$288))</f>
        <v>20906394</v>
      </c>
      <c r="R23" s="117" cm="1">
        <f t="array" ref="R23">_xlfn.XLOOKUP(R$1,'PY1 Data(H)'!$A$1:$BP$1,_xlfn.XLOOKUP($A23,'PY1 Data(H)'!$A$1:$A$288,'PY1 Data(H)'!$A$1:$BP$288))</f>
        <v>151212195</v>
      </c>
      <c r="S23" s="117" cm="1">
        <f t="array" ref="S23">_xlfn.XLOOKUP(S$1,'PY1 Data(H)'!$A$1:$BP$1,_xlfn.XLOOKUP($A23,'PY1 Data(H)'!$A$1:$A$288,'PY1 Data(H)'!$A$1:$BP$288))</f>
        <v>317916862</v>
      </c>
      <c r="T23" s="117" cm="1">
        <f t="array" ref="T23">_xlfn.XLOOKUP(T$1,'PY1 Data(H)'!$A$1:$BP$1,_xlfn.XLOOKUP($A23,'PY1 Data(H)'!$A$1:$A$288,'PY1 Data(H)'!$A$1:$BP$288))</f>
        <v>30002891</v>
      </c>
      <c r="U23" s="117" cm="1">
        <f t="array" ref="U23">_xlfn.XLOOKUP(U$1,'PY1 Data(H)'!$A$1:$BP$1,_xlfn.XLOOKUP($A23,'PY1 Data(H)'!$A$1:$A$288,'PY1 Data(H)'!$A$1:$BP$288))</f>
        <v>23970092</v>
      </c>
      <c r="V23" s="117" cm="1">
        <f t="array" ref="V23">_xlfn.XLOOKUP(V$1,'PY1 Data(H)'!$A$1:$BP$1,_xlfn.XLOOKUP($A23,'PY1 Data(H)'!$A$1:$A$288,'PY1 Data(H)'!$A$1:$BP$288))</f>
        <v>1770316</v>
      </c>
      <c r="W23" s="117" cm="1">
        <f t="array" ref="W23">_xlfn.XLOOKUP(W$1,'PY1 Data(H)'!$A$1:$BP$1,_xlfn.XLOOKUP($A23,'PY1 Data(H)'!$A$1:$A$288,'PY1 Data(H)'!$A$1:$BP$288))</f>
        <v>264799278</v>
      </c>
      <c r="X23" s="117" cm="1">
        <f t="array" ref="X23">_xlfn.XLOOKUP(X$1,'PY1 Data(H)'!$A$1:$BP$1,_xlfn.XLOOKUP($A23,'PY1 Data(H)'!$A$1:$A$288,'PY1 Data(H)'!$A$1:$BP$288))</f>
        <v>95163466</v>
      </c>
      <c r="Y23" s="117" cm="1">
        <f t="array" ref="Y23">_xlfn.XLOOKUP(Y$1,'PY1 Data(H)'!$A$1:$BP$1,_xlfn.XLOOKUP($A23,'PY1 Data(H)'!$A$1:$A$288,'PY1 Data(H)'!$A$1:$BP$288))</f>
        <v>19423652</v>
      </c>
      <c r="Z23" s="117" cm="1">
        <f t="array" ref="Z23">_xlfn.XLOOKUP(Z$1,'PY1 Data(H)'!$A$1:$BP$1,_xlfn.XLOOKUP($A23,'PY1 Data(H)'!$A$1:$A$288,'PY1 Data(H)'!$A$1:$BP$288))</f>
        <v>106947762</v>
      </c>
      <c r="AA23" s="117" cm="1">
        <f t="array" ref="AA23">_xlfn.XLOOKUP(AA$1,'PY1 Data(H)'!$A$1:$BP$1,_xlfn.XLOOKUP($A23,'PY1 Data(H)'!$A$1:$A$288,'PY1 Data(H)'!$A$1:$BP$288))</f>
        <v>21258243</v>
      </c>
      <c r="AB23" s="117" cm="1">
        <f t="array" ref="AB23">_xlfn.XLOOKUP(AB$1,'PY1 Data(H)'!$A$1:$BP$1,_xlfn.XLOOKUP($A23,'PY1 Data(H)'!$A$1:$A$288,'PY1 Data(H)'!$A$1:$BP$288))</f>
        <v>52232122</v>
      </c>
      <c r="AC23" s="117" cm="1">
        <f t="array" ref="AC23">_xlfn.XLOOKUP(AC$1,'PY1 Data(H)'!$A$1:$BP$1,_xlfn.XLOOKUP($A23,'PY1 Data(H)'!$A$1:$A$288,'PY1 Data(H)'!$A$1:$BP$288))</f>
        <v>254428644</v>
      </c>
      <c r="AD23" s="117" cm="1">
        <f t="array" ref="AD23">_xlfn.XLOOKUP(AD$1,'PY1 Data(H)'!$A$1:$BP$1,_xlfn.XLOOKUP($A23,'PY1 Data(H)'!$A$1:$A$288,'PY1 Data(H)'!$A$1:$BP$288))</f>
        <v>28613408</v>
      </c>
      <c r="AE23" s="117" cm="1">
        <f t="array" ref="AE23">_xlfn.XLOOKUP(AE$1,'PY1 Data(H)'!$A$1:$BP$1,_xlfn.XLOOKUP($A23,'PY1 Data(H)'!$A$1:$A$288,'PY1 Data(H)'!$A$1:$BP$288))</f>
        <v>159255170</v>
      </c>
      <c r="AF23" s="117" cm="1">
        <f t="array" ref="AF23">_xlfn.XLOOKUP(AF$1,'PY1 Data(H)'!$A$1:$BP$1,_xlfn.XLOOKUP($A23,'PY1 Data(H)'!$A$1:$A$288,'PY1 Data(H)'!$A$1:$BP$288))</f>
        <v>73572300</v>
      </c>
      <c r="AG23" s="117" cm="1">
        <f t="array" ref="AG23">_xlfn.XLOOKUP(AG$1,'PY1 Data(H)'!$A$1:$BP$1,_xlfn.XLOOKUP($A23,'PY1 Data(H)'!$A$1:$A$288,'PY1 Data(H)'!$A$1:$BP$288))</f>
        <v>28482810</v>
      </c>
      <c r="AH23" s="117" cm="1">
        <f t="array" ref="AH23">_xlfn.XLOOKUP(AH$1,'PY1 Data(H)'!$A$1:$BP$1,_xlfn.XLOOKUP($A23,'PY1 Data(H)'!$A$1:$A$288,'PY1 Data(H)'!$A$1:$BP$288))</f>
        <v>227505515</v>
      </c>
      <c r="AI23" s="117" cm="1">
        <f t="array" ref="AI23">_xlfn.XLOOKUP(AI$1,'PY1 Data(H)'!$A$1:$BP$1,_xlfn.XLOOKUP($A23,'PY1 Data(H)'!$A$1:$A$288,'PY1 Data(H)'!$A$1:$BP$288))</f>
        <v>124668593</v>
      </c>
      <c r="AJ23" s="117" cm="1">
        <f t="array" ref="AJ23">_xlfn.XLOOKUP(AJ$1,'PY1 Data(H)'!$A$1:$BP$1,_xlfn.XLOOKUP($A23,'PY1 Data(H)'!$A$1:$A$288,'PY1 Data(H)'!$A$1:$BP$288))</f>
        <v>194506994</v>
      </c>
      <c r="AK23" s="117" cm="1">
        <f t="array" ref="AK23">_xlfn.XLOOKUP(AK$1,'PY1 Data(H)'!$A$1:$BP$1,_xlfn.XLOOKUP($A23,'PY1 Data(H)'!$A$1:$A$288,'PY1 Data(H)'!$A$1:$BP$288))</f>
        <v>95595352</v>
      </c>
      <c r="AL23" s="117" cm="1">
        <f t="array" ref="AL23">_xlfn.XLOOKUP(AL$1,'PY1 Data(H)'!$A$1:$BP$1,_xlfn.XLOOKUP($A23,'PY1 Data(H)'!$A$1:$A$288,'PY1 Data(H)'!$A$1:$BP$288))</f>
        <v>85195706</v>
      </c>
      <c r="AM23" s="117" cm="1">
        <f t="array" ref="AM23">_xlfn.XLOOKUP(AM$1,'PY1 Data(H)'!$A$1:$BP$1,_xlfn.XLOOKUP($A23,'PY1 Data(H)'!$A$1:$A$288,'PY1 Data(H)'!$A$1:$BP$288))</f>
        <v>69606017</v>
      </c>
      <c r="AN23" s="117" cm="1">
        <f t="array" ref="AN23">_xlfn.XLOOKUP(AN$1,'PY1 Data(H)'!$A$1:$BP$1,_xlfn.XLOOKUP($A23,'PY1 Data(H)'!$A$1:$A$288,'PY1 Data(H)'!$A$1:$BP$288))</f>
        <v>84032954</v>
      </c>
      <c r="AO23" s="117" cm="1">
        <f t="array" ref="AO23">_xlfn.XLOOKUP(AO$1,'PY1 Data(H)'!$A$1:$BP$1,_xlfn.XLOOKUP($A23,'PY1 Data(H)'!$A$1:$A$288,'PY1 Data(H)'!$A$1:$BP$288))</f>
        <v>62831306</v>
      </c>
      <c r="AP23" s="117" cm="1">
        <f t="array" ref="AP23">_xlfn.XLOOKUP(AP$1,'PY1 Data(H)'!$A$1:$BP$1,_xlfn.XLOOKUP($A23,'PY1 Data(H)'!$A$1:$A$288,'PY1 Data(H)'!$A$1:$BP$288))</f>
        <v>79564198</v>
      </c>
      <c r="AQ23" s="117" cm="1">
        <f t="array" ref="AQ23">_xlfn.XLOOKUP(AQ$1,'PY1 Data(H)'!$A$1:$BP$1,_xlfn.XLOOKUP($A23,'PY1 Data(H)'!$A$1:$A$288,'PY1 Data(H)'!$A$1:$BP$288))</f>
        <v>23949792</v>
      </c>
      <c r="AR23" s="117" cm="1">
        <f t="array" ref="AR23">_xlfn.XLOOKUP(AR$1,'PY1 Data(H)'!$A$1:$BP$1,_xlfn.XLOOKUP($A23,'PY1 Data(H)'!$A$1:$A$288,'PY1 Data(H)'!$A$1:$BP$288))</f>
        <v>26230750</v>
      </c>
      <c r="AS23" s="117" cm="1">
        <f t="array" ref="AS23">_xlfn.XLOOKUP(AS$1,'PY1 Data(H)'!$A$1:$BP$1,_xlfn.XLOOKUP($A23,'PY1 Data(H)'!$A$1:$A$288,'PY1 Data(H)'!$A$1:$BP$288))</f>
        <v>42017185</v>
      </c>
      <c r="AT23" s="117" cm="1">
        <f t="array" ref="AT23">_xlfn.XLOOKUP(AT$1,'PY1 Data(H)'!$A$1:$BP$1,_xlfn.XLOOKUP($A23,'PY1 Data(H)'!$A$1:$A$288,'PY1 Data(H)'!$A$1:$BP$288))</f>
        <v>10104966</v>
      </c>
      <c r="AU23" s="117" cm="1">
        <f t="array" ref="AU23">_xlfn.XLOOKUP(AU$1,'PY1 Data(H)'!$A$1:$BP$1,_xlfn.XLOOKUP($A23,'PY1 Data(H)'!$A$1:$A$288,'PY1 Data(H)'!$A$1:$BP$288))</f>
        <v>400695816</v>
      </c>
      <c r="AV23" s="117" cm="1">
        <f t="array" ref="AV23">_xlfn.XLOOKUP(AV$1,'PY1 Data(H)'!$A$1:$BP$1,_xlfn.XLOOKUP($A23,'PY1 Data(H)'!$A$1:$A$288,'PY1 Data(H)'!$A$1:$BP$288))</f>
        <v>62660071</v>
      </c>
      <c r="AW23" s="117" cm="1">
        <f t="array" ref="AW23">_xlfn.XLOOKUP(AW$1,'PY1 Data(H)'!$A$1:$BP$1,_xlfn.XLOOKUP($A23,'PY1 Data(H)'!$A$1:$A$288,'PY1 Data(H)'!$A$1:$BP$288))</f>
        <v>1825266866</v>
      </c>
      <c r="AX23" s="117" cm="1">
        <f t="array" ref="AX23">_xlfn.XLOOKUP(AX$1,'PY1 Data(H)'!$A$1:$BP$1,_xlfn.XLOOKUP($A23,'PY1 Data(H)'!$A$1:$A$288,'PY1 Data(H)'!$A$1:$BP$288))</f>
        <v>25777118</v>
      </c>
      <c r="AY23" s="117" cm="1">
        <f t="array" ref="AY23">_xlfn.XLOOKUP(AY$1,'PY1 Data(H)'!$A$1:$BP$1,_xlfn.XLOOKUP($A23,'PY1 Data(H)'!$A$1:$A$288,'PY1 Data(H)'!$A$1:$BP$288))</f>
        <v>15801684</v>
      </c>
      <c r="AZ23" s="117" cm="1">
        <f t="array" ref="AZ23">_xlfn.XLOOKUP(AZ$1,'PY1 Data(H)'!$A$1:$BP$1,_xlfn.XLOOKUP($A23,'PY1 Data(H)'!$A$1:$A$288,'PY1 Data(H)'!$A$1:$BP$288))</f>
        <v>55522060</v>
      </c>
      <c r="BA23" s="117" cm="1">
        <f t="array" ref="BA23">_xlfn.XLOOKUP(BA$1,'PY1 Data(H)'!$A$1:$BP$1,_xlfn.XLOOKUP($A23,'PY1 Data(H)'!$A$1:$A$288,'PY1 Data(H)'!$A$1:$BP$288))</f>
        <v>183970073</v>
      </c>
      <c r="BB23" s="117" cm="1">
        <f t="array" ref="BB23">_xlfn.XLOOKUP(BB$1,'PY1 Data(H)'!$A$1:$BP$1,_xlfn.XLOOKUP($A23,'PY1 Data(H)'!$A$1:$A$288,'PY1 Data(H)'!$A$1:$BP$288))</f>
        <v>11131129</v>
      </c>
      <c r="BC23" s="117" cm="1">
        <f t="array" ref="BC23">_xlfn.XLOOKUP(BC$1,'PY1 Data(H)'!$A$1:$BP$1,_xlfn.XLOOKUP($A23,'PY1 Data(H)'!$A$1:$A$288,'PY1 Data(H)'!$A$1:$BP$288))</f>
        <v>25489133</v>
      </c>
      <c r="BD23" s="117" cm="1">
        <f t="array" ref="BD23">_xlfn.XLOOKUP(BD$1,'PY1 Data(H)'!$A$1:$BP$1,_xlfn.XLOOKUP($A23,'PY1 Data(H)'!$A$1:$A$288,'PY1 Data(H)'!$A$1:$BP$288))</f>
        <v>90056988</v>
      </c>
      <c r="BE23" s="117" cm="1">
        <f t="array" ref="BE23">_xlfn.XLOOKUP(BE$1,'PY1 Data(H)'!$A$1:$BP$1,_xlfn.XLOOKUP($A23,'PY1 Data(H)'!$A$1:$A$288,'PY1 Data(H)'!$A$1:$BP$288))</f>
        <v>111204123</v>
      </c>
      <c r="BF23" s="117" cm="1">
        <f t="array" ref="BF23">_xlfn.XLOOKUP(BF$1,'PY1 Data(H)'!$A$1:$BP$1,_xlfn.XLOOKUP($A23,'PY1 Data(H)'!$A$1:$A$288,'PY1 Data(H)'!$A$1:$BP$288))</f>
        <v>643075390</v>
      </c>
      <c r="BG23" s="117" cm="1">
        <f t="array" ref="BG23">_xlfn.XLOOKUP(BG$1,'PY1 Data(H)'!$A$1:$BP$1,_xlfn.XLOOKUP($A23,'PY1 Data(H)'!$A$1:$A$288,'PY1 Data(H)'!$A$1:$BP$288))</f>
        <v>54326894</v>
      </c>
      <c r="BH23" s="117" cm="1">
        <f t="array" ref="BH23">_xlfn.XLOOKUP(BH$1,'PY1 Data(H)'!$A$1:$BP$1,_xlfn.XLOOKUP($A23,'PY1 Data(H)'!$A$1:$A$288,'PY1 Data(H)'!$A$1:$BP$288))</f>
        <v>24657240</v>
      </c>
    </row>
    <row r="24" spans="1:60" x14ac:dyDescent="0.3">
      <c r="A24">
        <v>339</v>
      </c>
      <c r="D24" s="117" cm="1">
        <f t="array" ref="D24">_xlfn.XLOOKUP(D$1,'PY1 Data(H)'!$A$1:$BP$1,_xlfn.XLOOKUP($A24,'PY1 Data(H)'!$A$1:$A$288,'PY1 Data(H)'!$A$1:$BP$288))</f>
        <v>118447</v>
      </c>
      <c r="E24" s="117" cm="1">
        <f t="array" ref="E24">_xlfn.XLOOKUP(E$1,'PY1 Data(H)'!$A$1:$BP$1,_xlfn.XLOOKUP($A24,'PY1 Data(H)'!$A$1:$A$288,'PY1 Data(H)'!$A$1:$BP$288))</f>
        <v>113211</v>
      </c>
      <c r="F24" s="117" cm="1">
        <f t="array" ref="F24">_xlfn.XLOOKUP(F$1,'PY1 Data(H)'!$A$1:$BP$1,_xlfn.XLOOKUP($A24,'PY1 Data(H)'!$A$1:$A$288,'PY1 Data(H)'!$A$1:$BP$288))</f>
        <v>1350564</v>
      </c>
      <c r="G24" s="117" cm="1">
        <f t="array" ref="G24">_xlfn.XLOOKUP(G$1,'PY1 Data(H)'!$A$1:$BP$1,_xlfn.XLOOKUP($A24,'PY1 Data(H)'!$A$1:$A$288,'PY1 Data(H)'!$A$1:$BP$288))</f>
        <v>248393</v>
      </c>
      <c r="H24" s="117" cm="1">
        <f t="array" ref="H24">_xlfn.XLOOKUP(H$1,'PY1 Data(H)'!$A$1:$BP$1,_xlfn.XLOOKUP($A24,'PY1 Data(H)'!$A$1:$A$288,'PY1 Data(H)'!$A$1:$BP$288))</f>
        <v>26533</v>
      </c>
      <c r="I24" s="117" cm="1">
        <f t="array" ref="I24">_xlfn.XLOOKUP(I$1,'PY1 Data(H)'!$A$1:$BP$1,_xlfn.XLOOKUP($A24,'PY1 Data(H)'!$A$1:$A$288,'PY1 Data(H)'!$A$1:$BP$288))</f>
        <v>927929</v>
      </c>
      <c r="J24" s="117" cm="1">
        <f t="array" ref="J24">_xlfn.XLOOKUP(J$1,'PY1 Data(H)'!$A$1:$BP$1,_xlfn.XLOOKUP($A24,'PY1 Data(H)'!$A$1:$A$288,'PY1 Data(H)'!$A$1:$BP$288))</f>
        <v>53187</v>
      </c>
      <c r="K24" s="117" cm="1">
        <f t="array" ref="K24">_xlfn.XLOOKUP(K$1,'PY1 Data(H)'!$A$1:$BP$1,_xlfn.XLOOKUP($A24,'PY1 Data(H)'!$A$1:$A$288,'PY1 Data(H)'!$A$1:$BP$288))</f>
        <v>78380</v>
      </c>
      <c r="L24" s="117" cm="1">
        <f t="array" ref="L24">_xlfn.XLOOKUP(L$1,'PY1 Data(H)'!$A$1:$BP$1,_xlfn.XLOOKUP($A24,'PY1 Data(H)'!$A$1:$A$288,'PY1 Data(H)'!$A$1:$BP$288))</f>
        <v>508921</v>
      </c>
      <c r="M24" s="117" cm="1">
        <f t="array" ref="M24">_xlfn.XLOOKUP(M$1,'PY1 Data(H)'!$A$1:$BP$1,_xlfn.XLOOKUP($A24,'PY1 Data(H)'!$A$1:$A$288,'PY1 Data(H)'!$A$1:$BP$288))</f>
        <v>910419</v>
      </c>
      <c r="N24" s="117" cm="1">
        <f t="array" ref="N24">_xlfn.XLOOKUP(N$1,'PY1 Data(H)'!$A$1:$BP$1,_xlfn.XLOOKUP($A24,'PY1 Data(H)'!$A$1:$A$288,'PY1 Data(H)'!$A$1:$BP$288))</f>
        <v>1234036</v>
      </c>
      <c r="O24" s="117" cm="1">
        <f t="array" ref="O24">_xlfn.XLOOKUP(O$1,'PY1 Data(H)'!$A$1:$BP$1,_xlfn.XLOOKUP($A24,'PY1 Data(H)'!$A$1:$A$288,'PY1 Data(H)'!$A$1:$BP$288))</f>
        <v>4048804</v>
      </c>
      <c r="P24" s="117" cm="1">
        <f t="array" ref="P24">_xlfn.XLOOKUP(P$1,'PY1 Data(H)'!$A$1:$BP$1,_xlfn.XLOOKUP($A24,'PY1 Data(H)'!$A$1:$A$288,'PY1 Data(H)'!$A$1:$BP$288))</f>
        <v>257834</v>
      </c>
      <c r="Q24" s="117" cm="1">
        <f t="array" ref="Q24">_xlfn.XLOOKUP(Q$1,'PY1 Data(H)'!$A$1:$BP$1,_xlfn.XLOOKUP($A24,'PY1 Data(H)'!$A$1:$A$288,'PY1 Data(H)'!$A$1:$BP$288))</f>
        <v>581243</v>
      </c>
      <c r="R24" s="117" cm="1">
        <f t="array" ref="R24">_xlfn.XLOOKUP(R$1,'PY1 Data(H)'!$A$1:$BP$1,_xlfn.XLOOKUP($A24,'PY1 Data(H)'!$A$1:$A$288,'PY1 Data(H)'!$A$1:$BP$288))</f>
        <v>2398336</v>
      </c>
      <c r="S24" s="117" cm="1">
        <f t="array" ref="S24">_xlfn.XLOOKUP(S$1,'PY1 Data(H)'!$A$1:$BP$1,_xlfn.XLOOKUP($A24,'PY1 Data(H)'!$A$1:$A$288,'PY1 Data(H)'!$A$1:$BP$288))</f>
        <v>2525645</v>
      </c>
      <c r="T24" s="117" cm="1">
        <f t="array" ref="T24">_xlfn.XLOOKUP(T$1,'PY1 Data(H)'!$A$1:$BP$1,_xlfn.XLOOKUP($A24,'PY1 Data(H)'!$A$1:$A$288,'PY1 Data(H)'!$A$1:$BP$288))</f>
        <v>18348</v>
      </c>
      <c r="U24" s="117" cm="1">
        <f t="array" ref="U24">_xlfn.XLOOKUP(U$1,'PY1 Data(H)'!$A$1:$BP$1,_xlfn.XLOOKUP($A24,'PY1 Data(H)'!$A$1:$A$288,'PY1 Data(H)'!$A$1:$BP$288))</f>
        <v>136072</v>
      </c>
      <c r="V24" s="117" cm="1">
        <f t="array" ref="V24">_xlfn.XLOOKUP(V$1,'PY1 Data(H)'!$A$1:$BP$1,_xlfn.XLOOKUP($A24,'PY1 Data(H)'!$A$1:$A$288,'PY1 Data(H)'!$A$1:$BP$288))</f>
        <v>0</v>
      </c>
      <c r="W24" s="117" cm="1">
        <f t="array" ref="W24">_xlfn.XLOOKUP(W$1,'PY1 Data(H)'!$A$1:$BP$1,_xlfn.XLOOKUP($A24,'PY1 Data(H)'!$A$1:$A$288,'PY1 Data(H)'!$A$1:$BP$288))</f>
        <v>4949031</v>
      </c>
      <c r="X24" s="117" cm="1">
        <f t="array" ref="X24">_xlfn.XLOOKUP(X$1,'PY1 Data(H)'!$A$1:$BP$1,_xlfn.XLOOKUP($A24,'PY1 Data(H)'!$A$1:$A$288,'PY1 Data(H)'!$A$1:$BP$288))</f>
        <v>1308786</v>
      </c>
      <c r="Y24" s="117" cm="1">
        <f t="array" ref="Y24">_xlfn.XLOOKUP(Y$1,'PY1 Data(H)'!$A$1:$BP$1,_xlfn.XLOOKUP($A24,'PY1 Data(H)'!$A$1:$A$288,'PY1 Data(H)'!$A$1:$BP$288))</f>
        <v>515092</v>
      </c>
      <c r="Z24" s="117" cm="1">
        <f t="array" ref="Z24">_xlfn.XLOOKUP(Z$1,'PY1 Data(H)'!$A$1:$BP$1,_xlfn.XLOOKUP($A24,'PY1 Data(H)'!$A$1:$A$288,'PY1 Data(H)'!$A$1:$BP$288))</f>
        <v>1826745</v>
      </c>
      <c r="AA24" s="117" cm="1">
        <f t="array" ref="AA24">_xlfn.XLOOKUP(AA$1,'PY1 Data(H)'!$A$1:$BP$1,_xlfn.XLOOKUP($A24,'PY1 Data(H)'!$A$1:$A$288,'PY1 Data(H)'!$A$1:$BP$288))</f>
        <v>490830</v>
      </c>
      <c r="AB24" s="117" cm="1">
        <f t="array" ref="AB24">_xlfn.XLOOKUP(AB$1,'PY1 Data(H)'!$A$1:$BP$1,_xlfn.XLOOKUP($A24,'PY1 Data(H)'!$A$1:$A$288,'PY1 Data(H)'!$A$1:$BP$288))</f>
        <v>147063</v>
      </c>
      <c r="AC24" s="117" cm="1">
        <f t="array" ref="AC24">_xlfn.XLOOKUP(AC$1,'PY1 Data(H)'!$A$1:$BP$1,_xlfn.XLOOKUP($A24,'PY1 Data(H)'!$A$1:$A$288,'PY1 Data(H)'!$A$1:$BP$288))</f>
        <v>931979</v>
      </c>
      <c r="AD24" s="117" cm="1">
        <f t="array" ref="AD24">_xlfn.XLOOKUP(AD$1,'PY1 Data(H)'!$A$1:$BP$1,_xlfn.XLOOKUP($A24,'PY1 Data(H)'!$A$1:$A$288,'PY1 Data(H)'!$A$1:$BP$288))</f>
        <v>60000</v>
      </c>
      <c r="AE24" s="117" cm="1">
        <f t="array" ref="AE24">_xlfn.XLOOKUP(AE$1,'PY1 Data(H)'!$A$1:$BP$1,_xlfn.XLOOKUP($A24,'PY1 Data(H)'!$A$1:$A$288,'PY1 Data(H)'!$A$1:$BP$288))</f>
        <v>4631908</v>
      </c>
      <c r="AF24" s="117" cm="1">
        <f t="array" ref="AF24">_xlfn.XLOOKUP(AF$1,'PY1 Data(H)'!$A$1:$BP$1,_xlfn.XLOOKUP($A24,'PY1 Data(H)'!$A$1:$A$288,'PY1 Data(H)'!$A$1:$BP$288))</f>
        <v>1587525</v>
      </c>
      <c r="AG24" s="117" cm="1">
        <f t="array" ref="AG24">_xlfn.XLOOKUP(AG$1,'PY1 Data(H)'!$A$1:$BP$1,_xlfn.XLOOKUP($A24,'PY1 Data(H)'!$A$1:$A$288,'PY1 Data(H)'!$A$1:$BP$288))</f>
        <v>439636</v>
      </c>
      <c r="AH24" s="117" cm="1">
        <f t="array" ref="AH24">_xlfn.XLOOKUP(AH$1,'PY1 Data(H)'!$A$1:$BP$1,_xlfn.XLOOKUP($A24,'PY1 Data(H)'!$A$1:$A$288,'PY1 Data(H)'!$A$1:$BP$288))</f>
        <v>12071790</v>
      </c>
      <c r="AI24" s="117" cm="1">
        <f t="array" ref="AI24">_xlfn.XLOOKUP(AI$1,'PY1 Data(H)'!$A$1:$BP$1,_xlfn.XLOOKUP($A24,'PY1 Data(H)'!$A$1:$A$288,'PY1 Data(H)'!$A$1:$BP$288))</f>
        <v>995395</v>
      </c>
      <c r="AJ24" s="117" cm="1">
        <f t="array" ref="AJ24">_xlfn.XLOOKUP(AJ$1,'PY1 Data(H)'!$A$1:$BP$1,_xlfn.XLOOKUP($A24,'PY1 Data(H)'!$A$1:$A$288,'PY1 Data(H)'!$A$1:$BP$288))</f>
        <v>5188877</v>
      </c>
      <c r="AK24" s="117" cm="1">
        <f t="array" ref="AK24">_xlfn.XLOOKUP(AK$1,'PY1 Data(H)'!$A$1:$BP$1,_xlfn.XLOOKUP($A24,'PY1 Data(H)'!$A$1:$A$288,'PY1 Data(H)'!$A$1:$BP$288))</f>
        <v>73171</v>
      </c>
      <c r="AL24" s="117" cm="1">
        <f t="array" ref="AL24">_xlfn.XLOOKUP(AL$1,'PY1 Data(H)'!$A$1:$BP$1,_xlfn.XLOOKUP($A24,'PY1 Data(H)'!$A$1:$A$288,'PY1 Data(H)'!$A$1:$BP$288))</f>
        <v>3200892</v>
      </c>
      <c r="AM24" s="117" cm="1">
        <f t="array" ref="AM24">_xlfn.XLOOKUP(AM$1,'PY1 Data(H)'!$A$1:$BP$1,_xlfn.XLOOKUP($A24,'PY1 Data(H)'!$A$1:$A$288,'PY1 Data(H)'!$A$1:$BP$288))</f>
        <v>977123</v>
      </c>
      <c r="AN24" s="117" cm="1">
        <f t="array" ref="AN24">_xlfn.XLOOKUP(AN$1,'PY1 Data(H)'!$A$1:$BP$1,_xlfn.XLOOKUP($A24,'PY1 Data(H)'!$A$1:$A$288,'PY1 Data(H)'!$A$1:$BP$288))</f>
        <v>107888</v>
      </c>
      <c r="AO24" s="117" cm="1">
        <f t="array" ref="AO24">_xlfn.XLOOKUP(AO$1,'PY1 Data(H)'!$A$1:$BP$1,_xlfn.XLOOKUP($A24,'PY1 Data(H)'!$A$1:$A$288,'PY1 Data(H)'!$A$1:$BP$288))</f>
        <v>4429</v>
      </c>
      <c r="AP24" s="117" cm="1">
        <f t="array" ref="AP24">_xlfn.XLOOKUP(AP$1,'PY1 Data(H)'!$A$1:$BP$1,_xlfn.XLOOKUP($A24,'PY1 Data(H)'!$A$1:$A$288,'PY1 Data(H)'!$A$1:$BP$288))</f>
        <v>179880</v>
      </c>
      <c r="AQ24" s="117" cm="1">
        <f t="array" ref="AQ24">_xlfn.XLOOKUP(AQ$1,'PY1 Data(H)'!$A$1:$BP$1,_xlfn.XLOOKUP($A24,'PY1 Data(H)'!$A$1:$A$288,'PY1 Data(H)'!$A$1:$BP$288))</f>
        <v>242434</v>
      </c>
      <c r="AR24" s="117" cm="1">
        <f t="array" ref="AR24">_xlfn.XLOOKUP(AR$1,'PY1 Data(H)'!$A$1:$BP$1,_xlfn.XLOOKUP($A24,'PY1 Data(H)'!$A$1:$A$288,'PY1 Data(H)'!$A$1:$BP$288))</f>
        <v>6166</v>
      </c>
      <c r="AS24" s="117" cm="1">
        <f t="array" ref="AS24">_xlfn.XLOOKUP(AS$1,'PY1 Data(H)'!$A$1:$BP$1,_xlfn.XLOOKUP($A24,'PY1 Data(H)'!$A$1:$A$288,'PY1 Data(H)'!$A$1:$BP$288))</f>
        <v>1685269</v>
      </c>
      <c r="AT24" s="117" cm="1">
        <f t="array" ref="AT24">_xlfn.XLOOKUP(AT$1,'PY1 Data(H)'!$A$1:$BP$1,_xlfn.XLOOKUP($A24,'PY1 Data(H)'!$A$1:$A$288,'PY1 Data(H)'!$A$1:$BP$288))</f>
        <v>213360</v>
      </c>
      <c r="AU24" s="117" cm="1">
        <f t="array" ref="AU24">_xlfn.XLOOKUP(AU$1,'PY1 Data(H)'!$A$1:$BP$1,_xlfn.XLOOKUP($A24,'PY1 Data(H)'!$A$1:$A$288,'PY1 Data(H)'!$A$1:$BP$288))</f>
        <v>9624712</v>
      </c>
      <c r="AV24" s="117" cm="1">
        <f t="array" ref="AV24">_xlfn.XLOOKUP(AV$1,'PY1 Data(H)'!$A$1:$BP$1,_xlfn.XLOOKUP($A24,'PY1 Data(H)'!$A$1:$A$288,'PY1 Data(H)'!$A$1:$BP$288))</f>
        <v>405302</v>
      </c>
      <c r="AW24" s="117" cm="1">
        <f t="array" ref="AW24">_xlfn.XLOOKUP(AW$1,'PY1 Data(H)'!$A$1:$BP$1,_xlfn.XLOOKUP($A24,'PY1 Data(H)'!$A$1:$A$288,'PY1 Data(H)'!$A$1:$BP$288))</f>
        <v>1686639</v>
      </c>
      <c r="AX24" s="117" cm="1">
        <f t="array" ref="AX24">_xlfn.XLOOKUP(AX$1,'PY1 Data(H)'!$A$1:$BP$1,_xlfn.XLOOKUP($A24,'PY1 Data(H)'!$A$1:$A$288,'PY1 Data(H)'!$A$1:$BP$288))</f>
        <v>3608</v>
      </c>
      <c r="AY24" s="117" cm="1">
        <f t="array" ref="AY24">_xlfn.XLOOKUP(AY$1,'PY1 Data(H)'!$A$1:$BP$1,_xlfn.XLOOKUP($A24,'PY1 Data(H)'!$A$1:$A$288,'PY1 Data(H)'!$A$1:$BP$288))</f>
        <v>194063</v>
      </c>
      <c r="AZ24" s="117" cm="1">
        <f t="array" ref="AZ24">_xlfn.XLOOKUP(AZ$1,'PY1 Data(H)'!$A$1:$BP$1,_xlfn.XLOOKUP($A24,'PY1 Data(H)'!$A$1:$A$288,'PY1 Data(H)'!$A$1:$BP$288))</f>
        <v>59119</v>
      </c>
      <c r="BA24" s="117" cm="1">
        <f t="array" ref="BA24">_xlfn.XLOOKUP(BA$1,'PY1 Data(H)'!$A$1:$BP$1,_xlfn.XLOOKUP($A24,'PY1 Data(H)'!$A$1:$A$288,'PY1 Data(H)'!$A$1:$BP$288))</f>
        <v>2245876</v>
      </c>
      <c r="BB24" s="117" cm="1">
        <f t="array" ref="BB24">_xlfn.XLOOKUP(BB$1,'PY1 Data(H)'!$A$1:$BP$1,_xlfn.XLOOKUP($A24,'PY1 Data(H)'!$A$1:$A$288,'PY1 Data(H)'!$A$1:$BP$288))</f>
        <v>146267</v>
      </c>
      <c r="BC24" s="117" cm="1">
        <f t="array" ref="BC24">_xlfn.XLOOKUP(BC$1,'PY1 Data(H)'!$A$1:$BP$1,_xlfn.XLOOKUP($A24,'PY1 Data(H)'!$A$1:$A$288,'PY1 Data(H)'!$A$1:$BP$288))</f>
        <v>832782</v>
      </c>
      <c r="BD24" s="117" cm="1">
        <f t="array" ref="BD24">_xlfn.XLOOKUP(BD$1,'PY1 Data(H)'!$A$1:$BP$1,_xlfn.XLOOKUP($A24,'PY1 Data(H)'!$A$1:$A$288,'PY1 Data(H)'!$A$1:$BP$288))</f>
        <v>3546855</v>
      </c>
      <c r="BE24" s="117" cm="1">
        <f t="array" ref="BE24">_xlfn.XLOOKUP(BE$1,'PY1 Data(H)'!$A$1:$BP$1,_xlfn.XLOOKUP($A24,'PY1 Data(H)'!$A$1:$A$288,'PY1 Data(H)'!$A$1:$BP$288))</f>
        <v>2386572</v>
      </c>
      <c r="BF24" s="117" cm="1">
        <f t="array" ref="BF24">_xlfn.XLOOKUP(BF$1,'PY1 Data(H)'!$A$1:$BP$1,_xlfn.XLOOKUP($A24,'PY1 Data(H)'!$A$1:$A$288,'PY1 Data(H)'!$A$1:$BP$288))</f>
        <v>499761</v>
      </c>
      <c r="BG24" s="117" cm="1">
        <f t="array" ref="BG24">_xlfn.XLOOKUP(BG$1,'PY1 Data(H)'!$A$1:$BP$1,_xlfn.XLOOKUP($A24,'PY1 Data(H)'!$A$1:$A$288,'PY1 Data(H)'!$A$1:$BP$288))</f>
        <v>18326</v>
      </c>
      <c r="BH24" s="117" cm="1">
        <f t="array" ref="BH24">_xlfn.XLOOKUP(BH$1,'PY1 Data(H)'!$A$1:$BP$1,_xlfn.XLOOKUP($A24,'PY1 Data(H)'!$A$1:$A$288,'PY1 Data(H)'!$A$1:$BP$288))</f>
        <v>702526</v>
      </c>
    </row>
    <row r="25" spans="1:60" x14ac:dyDescent="0.3">
      <c r="A25">
        <v>504</v>
      </c>
      <c r="D25" s="117" cm="1">
        <f t="array" ref="D25">_xlfn.XLOOKUP(D$1,'PY1 Data(H)'!$A$1:$BP$1,_xlfn.XLOOKUP($A25,'PY1 Data(H)'!$A$1:$A$288,'PY1 Data(H)'!$A$1:$BP$288))</f>
        <v>51228030</v>
      </c>
      <c r="E25" s="117" cm="1">
        <f t="array" ref="E25">_xlfn.XLOOKUP(E$1,'PY1 Data(H)'!$A$1:$BP$1,_xlfn.XLOOKUP($A25,'PY1 Data(H)'!$A$1:$A$288,'PY1 Data(H)'!$A$1:$BP$288))</f>
        <v>88663858</v>
      </c>
      <c r="F25" s="117" cm="1">
        <f t="array" ref="F25">_xlfn.XLOOKUP(F$1,'PY1 Data(H)'!$A$1:$BP$1,_xlfn.XLOOKUP($A25,'PY1 Data(H)'!$A$1:$A$288,'PY1 Data(H)'!$A$1:$BP$288))</f>
        <v>80880014</v>
      </c>
      <c r="G25" s="117" cm="1">
        <f t="array" ref="G25">_xlfn.XLOOKUP(G$1,'PY1 Data(H)'!$A$1:$BP$1,_xlfn.XLOOKUP($A25,'PY1 Data(H)'!$A$1:$A$288,'PY1 Data(H)'!$A$1:$BP$288))</f>
        <v>31875381</v>
      </c>
      <c r="H25" s="117" cm="1">
        <f t="array" ref="H25">_xlfn.XLOOKUP(H$1,'PY1 Data(H)'!$A$1:$BP$1,_xlfn.XLOOKUP($A25,'PY1 Data(H)'!$A$1:$A$288,'PY1 Data(H)'!$A$1:$BP$288))</f>
        <v>93562640</v>
      </c>
      <c r="I25" s="117" cm="1">
        <f t="array" ref="I25">_xlfn.XLOOKUP(I$1,'PY1 Data(H)'!$A$1:$BP$1,_xlfn.XLOOKUP($A25,'PY1 Data(H)'!$A$1:$A$288,'PY1 Data(H)'!$A$1:$BP$288))</f>
        <v>44584535</v>
      </c>
      <c r="J25" s="117" cm="1">
        <f t="array" ref="J25">_xlfn.XLOOKUP(J$1,'PY1 Data(H)'!$A$1:$BP$1,_xlfn.XLOOKUP($A25,'PY1 Data(H)'!$A$1:$A$288,'PY1 Data(H)'!$A$1:$BP$288))</f>
        <v>26607148</v>
      </c>
      <c r="K25" s="117" cm="1">
        <f t="array" ref="K25">_xlfn.XLOOKUP(K$1,'PY1 Data(H)'!$A$1:$BP$1,_xlfn.XLOOKUP($A25,'PY1 Data(H)'!$A$1:$A$288,'PY1 Data(H)'!$A$1:$BP$288))</f>
        <v>32044340</v>
      </c>
      <c r="L25" s="117" cm="1">
        <f t="array" ref="L25">_xlfn.XLOOKUP(L$1,'PY1 Data(H)'!$A$1:$BP$1,_xlfn.XLOOKUP($A25,'PY1 Data(H)'!$A$1:$A$288,'PY1 Data(H)'!$A$1:$BP$288))</f>
        <v>61015974</v>
      </c>
      <c r="M25" s="117" cm="1">
        <f t="array" ref="M25">_xlfn.XLOOKUP(M$1,'PY1 Data(H)'!$A$1:$BP$1,_xlfn.XLOOKUP($A25,'PY1 Data(H)'!$A$1:$A$288,'PY1 Data(H)'!$A$1:$BP$288))</f>
        <v>18589002</v>
      </c>
      <c r="N25" s="117" cm="1">
        <f t="array" ref="N25">_xlfn.XLOOKUP(N$1,'PY1 Data(H)'!$A$1:$BP$1,_xlfn.XLOOKUP($A25,'PY1 Data(H)'!$A$1:$A$288,'PY1 Data(H)'!$A$1:$BP$288))</f>
        <v>41345316</v>
      </c>
      <c r="O25" s="117" cm="1">
        <f t="array" ref="O25">_xlfn.XLOOKUP(O$1,'PY1 Data(H)'!$A$1:$BP$1,_xlfn.XLOOKUP($A25,'PY1 Data(H)'!$A$1:$A$288,'PY1 Data(H)'!$A$1:$BP$288))</f>
        <v>106845437</v>
      </c>
      <c r="P25" s="117" cm="1">
        <f t="array" ref="P25">_xlfn.XLOOKUP(P$1,'PY1 Data(H)'!$A$1:$BP$1,_xlfn.XLOOKUP($A25,'PY1 Data(H)'!$A$1:$A$288,'PY1 Data(H)'!$A$1:$BP$288))</f>
        <v>47305531</v>
      </c>
      <c r="Q25" s="117" cm="1">
        <f t="array" ref="Q25">_xlfn.XLOOKUP(Q$1,'PY1 Data(H)'!$A$1:$BP$1,_xlfn.XLOOKUP($A25,'PY1 Data(H)'!$A$1:$A$288,'PY1 Data(H)'!$A$1:$BP$288))</f>
        <v>18265015</v>
      </c>
      <c r="R25" s="117" cm="1">
        <f t="array" ref="R25">_xlfn.XLOOKUP(R$1,'PY1 Data(H)'!$A$1:$BP$1,_xlfn.XLOOKUP($A25,'PY1 Data(H)'!$A$1:$A$288,'PY1 Data(H)'!$A$1:$BP$288))</f>
        <v>138389664</v>
      </c>
      <c r="S25" s="117" cm="1">
        <f t="array" ref="S25">_xlfn.XLOOKUP(S$1,'PY1 Data(H)'!$A$1:$BP$1,_xlfn.XLOOKUP($A25,'PY1 Data(H)'!$A$1:$A$288,'PY1 Data(H)'!$A$1:$BP$288))</f>
        <v>237493696</v>
      </c>
      <c r="T25" s="117" cm="1">
        <f t="array" ref="T25">_xlfn.XLOOKUP(T$1,'PY1 Data(H)'!$A$1:$BP$1,_xlfn.XLOOKUP($A25,'PY1 Data(H)'!$A$1:$A$288,'PY1 Data(H)'!$A$1:$BP$288))</f>
        <v>25843892</v>
      </c>
      <c r="U25" s="117" cm="1">
        <f t="array" ref="U25">_xlfn.XLOOKUP(U$1,'PY1 Data(H)'!$A$1:$BP$1,_xlfn.XLOOKUP($A25,'PY1 Data(H)'!$A$1:$A$288,'PY1 Data(H)'!$A$1:$BP$288))</f>
        <v>22004720</v>
      </c>
      <c r="V25" s="117" cm="1">
        <f t="array" ref="V25">_xlfn.XLOOKUP(V$1,'PY1 Data(H)'!$A$1:$BP$1,_xlfn.XLOOKUP($A25,'PY1 Data(H)'!$A$1:$A$288,'PY1 Data(H)'!$A$1:$BP$288))</f>
        <v>2358519</v>
      </c>
      <c r="W25" s="117" cm="1">
        <f t="array" ref="W25">_xlfn.XLOOKUP(W$1,'PY1 Data(H)'!$A$1:$BP$1,_xlfn.XLOOKUP($A25,'PY1 Data(H)'!$A$1:$A$288,'PY1 Data(H)'!$A$1:$BP$288))</f>
        <v>223242514</v>
      </c>
      <c r="X25" s="117" cm="1">
        <f t="array" ref="X25">_xlfn.XLOOKUP(X$1,'PY1 Data(H)'!$A$1:$BP$1,_xlfn.XLOOKUP($A25,'PY1 Data(H)'!$A$1:$A$288,'PY1 Data(H)'!$A$1:$BP$288))</f>
        <v>63391432</v>
      </c>
      <c r="Y25" s="117" cm="1">
        <f t="array" ref="Y25">_xlfn.XLOOKUP(Y$1,'PY1 Data(H)'!$A$1:$BP$1,_xlfn.XLOOKUP($A25,'PY1 Data(H)'!$A$1:$A$288,'PY1 Data(H)'!$A$1:$BP$288))</f>
        <v>16754287</v>
      </c>
      <c r="Z25" s="117" cm="1">
        <f t="array" ref="Z25">_xlfn.XLOOKUP(Z$1,'PY1 Data(H)'!$A$1:$BP$1,_xlfn.XLOOKUP($A25,'PY1 Data(H)'!$A$1:$A$288,'PY1 Data(H)'!$A$1:$BP$288))</f>
        <v>88512224</v>
      </c>
      <c r="AA25" s="117" cm="1">
        <f t="array" ref="AA25">_xlfn.XLOOKUP(AA$1,'PY1 Data(H)'!$A$1:$BP$1,_xlfn.XLOOKUP($A25,'PY1 Data(H)'!$A$1:$A$288,'PY1 Data(H)'!$A$1:$BP$288))</f>
        <v>17633319</v>
      </c>
      <c r="AB25" s="117" cm="1">
        <f t="array" ref="AB25">_xlfn.XLOOKUP(AB$1,'PY1 Data(H)'!$A$1:$BP$1,_xlfn.XLOOKUP($A25,'PY1 Data(H)'!$A$1:$A$288,'PY1 Data(H)'!$A$1:$BP$288))</f>
        <v>45904720</v>
      </c>
      <c r="AC25" s="117" cm="1">
        <f t="array" ref="AC25">_xlfn.XLOOKUP(AC$1,'PY1 Data(H)'!$A$1:$BP$1,_xlfn.XLOOKUP($A25,'PY1 Data(H)'!$A$1:$A$288,'PY1 Data(H)'!$A$1:$BP$288))</f>
        <v>225867972</v>
      </c>
      <c r="AD25" s="117" cm="1">
        <f t="array" ref="AD25">_xlfn.XLOOKUP(AD$1,'PY1 Data(H)'!$A$1:$BP$1,_xlfn.XLOOKUP($A25,'PY1 Data(H)'!$A$1:$A$288,'PY1 Data(H)'!$A$1:$BP$288))</f>
        <v>24864543</v>
      </c>
      <c r="AE25" s="117" cm="1">
        <f t="array" ref="AE25">_xlfn.XLOOKUP(AE$1,'PY1 Data(H)'!$A$1:$BP$1,_xlfn.XLOOKUP($A25,'PY1 Data(H)'!$A$1:$A$288,'PY1 Data(H)'!$A$1:$BP$288))</f>
        <v>139136836</v>
      </c>
      <c r="AF25" s="117" cm="1">
        <f t="array" ref="AF25">_xlfn.XLOOKUP(AF$1,'PY1 Data(H)'!$A$1:$BP$1,_xlfn.XLOOKUP($A25,'PY1 Data(H)'!$A$1:$A$288,'PY1 Data(H)'!$A$1:$BP$288))</f>
        <v>68021744</v>
      </c>
      <c r="AG25" s="117" cm="1">
        <f t="array" ref="AG25">_xlfn.XLOOKUP(AG$1,'PY1 Data(H)'!$A$1:$BP$1,_xlfn.XLOOKUP($A25,'PY1 Data(H)'!$A$1:$A$288,'PY1 Data(H)'!$A$1:$BP$288))</f>
        <v>28147542</v>
      </c>
      <c r="AH25" s="117" cm="1">
        <f t="array" ref="AH25">_xlfn.XLOOKUP(AH$1,'PY1 Data(H)'!$A$1:$BP$1,_xlfn.XLOOKUP($A25,'PY1 Data(H)'!$A$1:$A$288,'PY1 Data(H)'!$A$1:$BP$288))</f>
        <v>239853742</v>
      </c>
      <c r="AI25" s="117" cm="1">
        <f t="array" ref="AI25">_xlfn.XLOOKUP(AI$1,'PY1 Data(H)'!$A$1:$BP$1,_xlfn.XLOOKUP($A25,'PY1 Data(H)'!$A$1:$A$288,'PY1 Data(H)'!$A$1:$BP$288))</f>
        <v>116040657</v>
      </c>
      <c r="AJ25" s="117" cm="1">
        <f t="array" ref="AJ25">_xlfn.XLOOKUP(AJ$1,'PY1 Data(H)'!$A$1:$BP$1,_xlfn.XLOOKUP($A25,'PY1 Data(H)'!$A$1:$A$288,'PY1 Data(H)'!$A$1:$BP$288))</f>
        <v>159251724</v>
      </c>
      <c r="AK25" s="117" cm="1">
        <f t="array" ref="AK25">_xlfn.XLOOKUP(AK$1,'PY1 Data(H)'!$A$1:$BP$1,_xlfn.XLOOKUP($A25,'PY1 Data(H)'!$A$1:$A$288,'PY1 Data(H)'!$A$1:$BP$288))</f>
        <v>84536385</v>
      </c>
      <c r="AL25" s="117" cm="1">
        <f t="array" ref="AL25">_xlfn.XLOOKUP(AL$1,'PY1 Data(H)'!$A$1:$BP$1,_xlfn.XLOOKUP($A25,'PY1 Data(H)'!$A$1:$A$288,'PY1 Data(H)'!$A$1:$BP$288))</f>
        <v>79398306</v>
      </c>
      <c r="AM25" s="117" cm="1">
        <f t="array" ref="AM25">_xlfn.XLOOKUP(AM$1,'PY1 Data(H)'!$A$1:$BP$1,_xlfn.XLOOKUP($A25,'PY1 Data(H)'!$A$1:$A$288,'PY1 Data(H)'!$A$1:$BP$288))</f>
        <v>59632943</v>
      </c>
      <c r="AN25" s="117" cm="1">
        <f t="array" ref="AN25">_xlfn.XLOOKUP(AN$1,'PY1 Data(H)'!$A$1:$BP$1,_xlfn.XLOOKUP($A25,'PY1 Data(H)'!$A$1:$A$288,'PY1 Data(H)'!$A$1:$BP$288))</f>
        <v>76307344</v>
      </c>
      <c r="AO25" s="117" cm="1">
        <f t="array" ref="AO25">_xlfn.XLOOKUP(AO$1,'PY1 Data(H)'!$A$1:$BP$1,_xlfn.XLOOKUP($A25,'PY1 Data(H)'!$A$1:$A$288,'PY1 Data(H)'!$A$1:$BP$288))</f>
        <v>56280945</v>
      </c>
      <c r="AP25" s="117" cm="1">
        <f t="array" ref="AP25">_xlfn.XLOOKUP(AP$1,'PY1 Data(H)'!$A$1:$BP$1,_xlfn.XLOOKUP($A25,'PY1 Data(H)'!$A$1:$A$288,'PY1 Data(H)'!$A$1:$BP$288))</f>
        <v>71996819</v>
      </c>
      <c r="AQ25" s="117" cm="1">
        <f t="array" ref="AQ25">_xlfn.XLOOKUP(AQ$1,'PY1 Data(H)'!$A$1:$BP$1,_xlfn.XLOOKUP($A25,'PY1 Data(H)'!$A$1:$A$288,'PY1 Data(H)'!$A$1:$BP$288))</f>
        <v>20922522</v>
      </c>
      <c r="AR25" s="117" cm="1">
        <f t="array" ref="AR25">_xlfn.XLOOKUP(AR$1,'PY1 Data(H)'!$A$1:$BP$1,_xlfn.XLOOKUP($A25,'PY1 Data(H)'!$A$1:$A$288,'PY1 Data(H)'!$A$1:$BP$288))</f>
        <v>22736701</v>
      </c>
      <c r="AS25" s="117" cm="1">
        <f t="array" ref="AS25">_xlfn.XLOOKUP(AS$1,'PY1 Data(H)'!$A$1:$BP$1,_xlfn.XLOOKUP($A25,'PY1 Data(H)'!$A$1:$A$288,'PY1 Data(H)'!$A$1:$BP$288))</f>
        <v>32402521</v>
      </c>
      <c r="AT25" s="117" cm="1">
        <f t="array" ref="AT25">_xlfn.XLOOKUP(AT$1,'PY1 Data(H)'!$A$1:$BP$1,_xlfn.XLOOKUP($A25,'PY1 Data(H)'!$A$1:$A$288,'PY1 Data(H)'!$A$1:$BP$288))</f>
        <v>7614536</v>
      </c>
      <c r="AU25" s="117" cm="1">
        <f t="array" ref="AU25">_xlfn.XLOOKUP(AU$1,'PY1 Data(H)'!$A$1:$BP$1,_xlfn.XLOOKUP($A25,'PY1 Data(H)'!$A$1:$A$288,'PY1 Data(H)'!$A$1:$BP$288))</f>
        <v>317630032</v>
      </c>
      <c r="AV25" s="117" cm="1">
        <f t="array" ref="AV25">_xlfn.XLOOKUP(AV$1,'PY1 Data(H)'!$A$1:$BP$1,_xlfn.XLOOKUP($A25,'PY1 Data(H)'!$A$1:$A$288,'PY1 Data(H)'!$A$1:$BP$288))</f>
        <v>61333912</v>
      </c>
      <c r="AW25" s="117" cm="1">
        <f t="array" ref="AW25">_xlfn.XLOOKUP(AW$1,'PY1 Data(H)'!$A$1:$BP$1,_xlfn.XLOOKUP($A25,'PY1 Data(H)'!$A$1:$A$288,'PY1 Data(H)'!$A$1:$BP$288))</f>
        <v>1362724761</v>
      </c>
      <c r="AX25" s="117" cm="1">
        <f t="array" ref="AX25">_xlfn.XLOOKUP(AX$1,'PY1 Data(H)'!$A$1:$BP$1,_xlfn.XLOOKUP($A25,'PY1 Data(H)'!$A$1:$A$288,'PY1 Data(H)'!$A$1:$BP$288))</f>
        <v>22769449</v>
      </c>
      <c r="AY25" s="117" cm="1">
        <f t="array" ref="AY25">_xlfn.XLOOKUP(AY$1,'PY1 Data(H)'!$A$1:$BP$1,_xlfn.XLOOKUP($A25,'PY1 Data(H)'!$A$1:$A$288,'PY1 Data(H)'!$A$1:$BP$288))</f>
        <v>15639321</v>
      </c>
      <c r="AZ25" s="117" cm="1">
        <f t="array" ref="AZ25">_xlfn.XLOOKUP(AZ$1,'PY1 Data(H)'!$A$1:$BP$1,_xlfn.XLOOKUP($A25,'PY1 Data(H)'!$A$1:$A$288,'PY1 Data(H)'!$A$1:$BP$288))</f>
        <v>40526940</v>
      </c>
      <c r="BA25" s="117" cm="1">
        <f t="array" ref="BA25">_xlfn.XLOOKUP(BA$1,'PY1 Data(H)'!$A$1:$BP$1,_xlfn.XLOOKUP($A25,'PY1 Data(H)'!$A$1:$A$288,'PY1 Data(H)'!$A$1:$BP$288))</f>
        <v>178785969</v>
      </c>
      <c r="BB25" s="117" cm="1">
        <f t="array" ref="BB25">_xlfn.XLOOKUP(BB$1,'PY1 Data(H)'!$A$1:$BP$1,_xlfn.XLOOKUP($A25,'PY1 Data(H)'!$A$1:$A$288,'PY1 Data(H)'!$A$1:$BP$288))</f>
        <v>11097371</v>
      </c>
      <c r="BC25" s="117" cm="1">
        <f t="array" ref="BC25">_xlfn.XLOOKUP(BC$1,'PY1 Data(H)'!$A$1:$BP$1,_xlfn.XLOOKUP($A25,'PY1 Data(H)'!$A$1:$A$288,'PY1 Data(H)'!$A$1:$BP$288))</f>
        <v>26024526</v>
      </c>
      <c r="BD25" s="117" cm="1">
        <f t="array" ref="BD25">_xlfn.XLOOKUP(BD$1,'PY1 Data(H)'!$A$1:$BP$1,_xlfn.XLOOKUP($A25,'PY1 Data(H)'!$A$1:$A$288,'PY1 Data(H)'!$A$1:$BP$288))</f>
        <v>80939966</v>
      </c>
      <c r="BE25" s="117" cm="1">
        <f t="array" ref="BE25">_xlfn.XLOOKUP(BE$1,'PY1 Data(H)'!$A$1:$BP$1,_xlfn.XLOOKUP($A25,'PY1 Data(H)'!$A$1:$A$288,'PY1 Data(H)'!$A$1:$BP$288))</f>
        <v>98010863</v>
      </c>
      <c r="BF25" s="117" cm="1">
        <f t="array" ref="BF25">_xlfn.XLOOKUP(BF$1,'PY1 Data(H)'!$A$1:$BP$1,_xlfn.XLOOKUP($A25,'PY1 Data(H)'!$A$1:$A$288,'PY1 Data(H)'!$A$1:$BP$288))</f>
        <v>519922271</v>
      </c>
      <c r="BG25" s="117" cm="1">
        <f t="array" ref="BG25">_xlfn.XLOOKUP(BG$1,'PY1 Data(H)'!$A$1:$BP$1,_xlfn.XLOOKUP($A25,'PY1 Data(H)'!$A$1:$A$288,'PY1 Data(H)'!$A$1:$BP$288))</f>
        <v>49788587</v>
      </c>
      <c r="BH25" s="117" cm="1">
        <f t="array" ref="BH25">_xlfn.XLOOKUP(BH$1,'PY1 Data(H)'!$A$1:$BP$1,_xlfn.XLOOKUP($A25,'PY1 Data(H)'!$A$1:$A$288,'PY1 Data(H)'!$A$1:$BP$288))</f>
        <v>22237323</v>
      </c>
    </row>
    <row r="26" spans="1:60" x14ac:dyDescent="0.3">
      <c r="A26">
        <v>505</v>
      </c>
      <c r="D26" s="117" cm="1">
        <f t="array" ref="D26">_xlfn.XLOOKUP(D$1,'PY1 Data(H)'!$A$1:$BP$1,_xlfn.XLOOKUP($A26,'PY1 Data(H)'!$A$1:$A$288,'PY1 Data(H)'!$A$1:$BP$288))</f>
        <v>140088</v>
      </c>
      <c r="E26" s="117" cm="1">
        <f t="array" ref="E26">_xlfn.XLOOKUP(E$1,'PY1 Data(H)'!$A$1:$BP$1,_xlfn.XLOOKUP($A26,'PY1 Data(H)'!$A$1:$A$288,'PY1 Data(H)'!$A$1:$BP$288))</f>
        <v>519186</v>
      </c>
      <c r="F26" s="117" cm="1">
        <f t="array" ref="F26">_xlfn.XLOOKUP(F$1,'PY1 Data(H)'!$A$1:$BP$1,_xlfn.XLOOKUP($A26,'PY1 Data(H)'!$A$1:$A$288,'PY1 Data(H)'!$A$1:$BP$288))</f>
        <v>995740</v>
      </c>
      <c r="G26" s="117" cm="1">
        <f t="array" ref="G26">_xlfn.XLOOKUP(G$1,'PY1 Data(H)'!$A$1:$BP$1,_xlfn.XLOOKUP($A26,'PY1 Data(H)'!$A$1:$A$288,'PY1 Data(H)'!$A$1:$BP$288))</f>
        <v>0</v>
      </c>
      <c r="H26" s="117" cm="1">
        <f t="array" ref="H26">_xlfn.XLOOKUP(H$1,'PY1 Data(H)'!$A$1:$BP$1,_xlfn.XLOOKUP($A26,'PY1 Data(H)'!$A$1:$A$288,'PY1 Data(H)'!$A$1:$BP$288))</f>
        <v>230813</v>
      </c>
      <c r="I26" s="117" cm="1">
        <f t="array" ref="I26">_xlfn.XLOOKUP(I$1,'PY1 Data(H)'!$A$1:$BP$1,_xlfn.XLOOKUP($A26,'PY1 Data(H)'!$A$1:$A$288,'PY1 Data(H)'!$A$1:$BP$288))</f>
        <v>289218</v>
      </c>
      <c r="J26" s="117" cm="1">
        <f t="array" ref="J26">_xlfn.XLOOKUP(J$1,'PY1 Data(H)'!$A$1:$BP$1,_xlfn.XLOOKUP($A26,'PY1 Data(H)'!$A$1:$A$288,'PY1 Data(H)'!$A$1:$BP$288))</f>
        <v>349056</v>
      </c>
      <c r="K26" s="117" cm="1">
        <f t="array" ref="K26">_xlfn.XLOOKUP(K$1,'PY1 Data(H)'!$A$1:$BP$1,_xlfn.XLOOKUP($A26,'PY1 Data(H)'!$A$1:$A$288,'PY1 Data(H)'!$A$1:$BP$288))</f>
        <v>1323659</v>
      </c>
      <c r="L26" s="117" cm="1">
        <f t="array" ref="L26">_xlfn.XLOOKUP(L$1,'PY1 Data(H)'!$A$1:$BP$1,_xlfn.XLOOKUP($A26,'PY1 Data(H)'!$A$1:$A$288,'PY1 Data(H)'!$A$1:$BP$288))</f>
        <v>7025</v>
      </c>
      <c r="M26" s="117" cm="1">
        <f t="array" ref="M26">_xlfn.XLOOKUP(M$1,'PY1 Data(H)'!$A$1:$BP$1,_xlfn.XLOOKUP($A26,'PY1 Data(H)'!$A$1:$A$288,'PY1 Data(H)'!$A$1:$BP$288))</f>
        <v>1656892</v>
      </c>
      <c r="N26" s="117" cm="1">
        <f t="array" ref="N26">_xlfn.XLOOKUP(N$1,'PY1 Data(H)'!$A$1:$BP$1,_xlfn.XLOOKUP($A26,'PY1 Data(H)'!$A$1:$A$288,'PY1 Data(H)'!$A$1:$BP$288))</f>
        <v>162547</v>
      </c>
      <c r="O26" s="117" cm="1">
        <f t="array" ref="O26">_xlfn.XLOOKUP(O$1,'PY1 Data(H)'!$A$1:$BP$1,_xlfn.XLOOKUP($A26,'PY1 Data(H)'!$A$1:$A$288,'PY1 Data(H)'!$A$1:$BP$288))</f>
        <v>537284</v>
      </c>
      <c r="P26" s="117" cm="1">
        <f t="array" ref="P26">_xlfn.XLOOKUP(P$1,'PY1 Data(H)'!$A$1:$BP$1,_xlfn.XLOOKUP($A26,'PY1 Data(H)'!$A$1:$A$288,'PY1 Data(H)'!$A$1:$BP$288))</f>
        <v>0</v>
      </c>
      <c r="Q26" s="117" cm="1">
        <f t="array" ref="Q26">_xlfn.XLOOKUP(Q$1,'PY1 Data(H)'!$A$1:$BP$1,_xlfn.XLOOKUP($A26,'PY1 Data(H)'!$A$1:$A$288,'PY1 Data(H)'!$A$1:$BP$288))</f>
        <v>0</v>
      </c>
      <c r="R26" s="117" cm="1">
        <f t="array" ref="R26">_xlfn.XLOOKUP(R$1,'PY1 Data(H)'!$A$1:$BP$1,_xlfn.XLOOKUP($A26,'PY1 Data(H)'!$A$1:$A$288,'PY1 Data(H)'!$A$1:$BP$288))</f>
        <v>587929</v>
      </c>
      <c r="S26" s="117" cm="1">
        <f t="array" ref="S26">_xlfn.XLOOKUP(S$1,'PY1 Data(H)'!$A$1:$BP$1,_xlfn.XLOOKUP($A26,'PY1 Data(H)'!$A$1:$A$288,'PY1 Data(H)'!$A$1:$BP$288))</f>
        <v>534380</v>
      </c>
      <c r="T26" s="117" cm="1">
        <f t="array" ref="T26">_xlfn.XLOOKUP(T$1,'PY1 Data(H)'!$A$1:$BP$1,_xlfn.XLOOKUP($A26,'PY1 Data(H)'!$A$1:$A$288,'PY1 Data(H)'!$A$1:$BP$288))</f>
        <v>106425</v>
      </c>
      <c r="U26" s="117" cm="1">
        <f t="array" ref="U26">_xlfn.XLOOKUP(U$1,'PY1 Data(H)'!$A$1:$BP$1,_xlfn.XLOOKUP($A26,'PY1 Data(H)'!$A$1:$A$288,'PY1 Data(H)'!$A$1:$BP$288))</f>
        <v>151664</v>
      </c>
      <c r="V26" s="117" cm="1">
        <f t="array" ref="V26">_xlfn.XLOOKUP(V$1,'PY1 Data(H)'!$A$1:$BP$1,_xlfn.XLOOKUP($A26,'PY1 Data(H)'!$A$1:$A$288,'PY1 Data(H)'!$A$1:$BP$288))</f>
        <v>0</v>
      </c>
      <c r="W26" s="117" cm="1">
        <f t="array" ref="W26">_xlfn.XLOOKUP(W$1,'PY1 Data(H)'!$A$1:$BP$1,_xlfn.XLOOKUP($A26,'PY1 Data(H)'!$A$1:$A$288,'PY1 Data(H)'!$A$1:$BP$288))</f>
        <v>663333</v>
      </c>
      <c r="X26" s="117" cm="1">
        <f t="array" ref="X26">_xlfn.XLOOKUP(X$1,'PY1 Data(H)'!$A$1:$BP$1,_xlfn.XLOOKUP($A26,'PY1 Data(H)'!$A$1:$A$288,'PY1 Data(H)'!$A$1:$BP$288))</f>
        <v>207494</v>
      </c>
      <c r="Y26" s="117" cm="1">
        <f t="array" ref="Y26">_xlfn.XLOOKUP(Y$1,'PY1 Data(H)'!$A$1:$BP$1,_xlfn.XLOOKUP($A26,'PY1 Data(H)'!$A$1:$A$288,'PY1 Data(H)'!$A$1:$BP$288))</f>
        <v>325024</v>
      </c>
      <c r="Z26" s="117" cm="1">
        <f t="array" ref="Z26">_xlfn.XLOOKUP(Z$1,'PY1 Data(H)'!$A$1:$BP$1,_xlfn.XLOOKUP($A26,'PY1 Data(H)'!$A$1:$A$288,'PY1 Data(H)'!$A$1:$BP$288))</f>
        <v>1108120</v>
      </c>
      <c r="AA26" s="117" cm="1">
        <f t="array" ref="AA26">_xlfn.XLOOKUP(AA$1,'PY1 Data(H)'!$A$1:$BP$1,_xlfn.XLOOKUP($A26,'PY1 Data(H)'!$A$1:$A$288,'PY1 Data(H)'!$A$1:$BP$288))</f>
        <v>126999</v>
      </c>
      <c r="AB26" s="117" cm="1">
        <f t="array" ref="AB26">_xlfn.XLOOKUP(AB$1,'PY1 Data(H)'!$A$1:$BP$1,_xlfn.XLOOKUP($A26,'PY1 Data(H)'!$A$1:$A$288,'PY1 Data(H)'!$A$1:$BP$288))</f>
        <v>1072117</v>
      </c>
      <c r="AC26" s="117" cm="1">
        <f t="array" ref="AC26">_xlfn.XLOOKUP(AC$1,'PY1 Data(H)'!$A$1:$BP$1,_xlfn.XLOOKUP($A26,'PY1 Data(H)'!$A$1:$A$288,'PY1 Data(H)'!$A$1:$BP$288))</f>
        <v>2570586</v>
      </c>
      <c r="AD26" s="117" cm="1">
        <f t="array" ref="AD26">_xlfn.XLOOKUP(AD$1,'PY1 Data(H)'!$A$1:$BP$1,_xlfn.XLOOKUP($A26,'PY1 Data(H)'!$A$1:$A$288,'PY1 Data(H)'!$A$1:$BP$288))</f>
        <v>143953</v>
      </c>
      <c r="AE26" s="117" cm="1">
        <f t="array" ref="AE26">_xlfn.XLOOKUP(AE$1,'PY1 Data(H)'!$A$1:$BP$1,_xlfn.XLOOKUP($A26,'PY1 Data(H)'!$A$1:$A$288,'PY1 Data(H)'!$A$1:$BP$288))</f>
        <v>992381</v>
      </c>
      <c r="AF26" s="117" cm="1">
        <f t="array" ref="AF26">_xlfn.XLOOKUP(AF$1,'PY1 Data(H)'!$A$1:$BP$1,_xlfn.XLOOKUP($A26,'PY1 Data(H)'!$A$1:$A$288,'PY1 Data(H)'!$A$1:$BP$288))</f>
        <v>511509</v>
      </c>
      <c r="AG26" s="117" cm="1">
        <f t="array" ref="AG26">_xlfn.XLOOKUP(AG$1,'PY1 Data(H)'!$A$1:$BP$1,_xlfn.XLOOKUP($A26,'PY1 Data(H)'!$A$1:$A$288,'PY1 Data(H)'!$A$1:$BP$288))</f>
        <v>0</v>
      </c>
      <c r="AH26" s="117" cm="1">
        <f t="array" ref="AH26">_xlfn.XLOOKUP(AH$1,'PY1 Data(H)'!$A$1:$BP$1,_xlfn.XLOOKUP($A26,'PY1 Data(H)'!$A$1:$A$288,'PY1 Data(H)'!$A$1:$BP$288))</f>
        <v>0</v>
      </c>
      <c r="AI26" s="117" cm="1">
        <f t="array" ref="AI26">_xlfn.XLOOKUP(AI$1,'PY1 Data(H)'!$A$1:$BP$1,_xlfn.XLOOKUP($A26,'PY1 Data(H)'!$A$1:$A$288,'PY1 Data(H)'!$A$1:$BP$288))</f>
        <v>535657</v>
      </c>
      <c r="AJ26" s="117" cm="1">
        <f t="array" ref="AJ26">_xlfn.XLOOKUP(AJ$1,'PY1 Data(H)'!$A$1:$BP$1,_xlfn.XLOOKUP($A26,'PY1 Data(H)'!$A$1:$A$288,'PY1 Data(H)'!$A$1:$BP$288))</f>
        <v>1022342</v>
      </c>
      <c r="AK26" s="117" cm="1">
        <f t="array" ref="AK26">_xlfn.XLOOKUP(AK$1,'PY1 Data(H)'!$A$1:$BP$1,_xlfn.XLOOKUP($A26,'PY1 Data(H)'!$A$1:$A$288,'PY1 Data(H)'!$A$1:$BP$288))</f>
        <v>0</v>
      </c>
      <c r="AL26" s="117" cm="1">
        <f t="array" ref="AL26">_xlfn.XLOOKUP(AL$1,'PY1 Data(H)'!$A$1:$BP$1,_xlfn.XLOOKUP($A26,'PY1 Data(H)'!$A$1:$A$288,'PY1 Data(H)'!$A$1:$BP$288))</f>
        <v>975204</v>
      </c>
      <c r="AM26" s="117" cm="1">
        <f t="array" ref="AM26">_xlfn.XLOOKUP(AM$1,'PY1 Data(H)'!$A$1:$BP$1,_xlfn.XLOOKUP($A26,'PY1 Data(H)'!$A$1:$A$288,'PY1 Data(H)'!$A$1:$BP$288))</f>
        <v>466165</v>
      </c>
      <c r="AN26" s="117" cm="1">
        <f t="array" ref="AN26">_xlfn.XLOOKUP(AN$1,'PY1 Data(H)'!$A$1:$BP$1,_xlfn.XLOOKUP($A26,'PY1 Data(H)'!$A$1:$A$288,'PY1 Data(H)'!$A$1:$BP$288))</f>
        <v>43880</v>
      </c>
      <c r="AO26" s="117" cm="1">
        <f t="array" ref="AO26">_xlfn.XLOOKUP(AO$1,'PY1 Data(H)'!$A$1:$BP$1,_xlfn.XLOOKUP($A26,'PY1 Data(H)'!$A$1:$A$288,'PY1 Data(H)'!$A$1:$BP$288))</f>
        <v>490310</v>
      </c>
      <c r="AP26" s="117" cm="1">
        <f t="array" ref="AP26">_xlfn.XLOOKUP(AP$1,'PY1 Data(H)'!$A$1:$BP$1,_xlfn.XLOOKUP($A26,'PY1 Data(H)'!$A$1:$A$288,'PY1 Data(H)'!$A$1:$BP$288))</f>
        <v>404919</v>
      </c>
      <c r="AQ26" s="117" cm="1">
        <f t="array" ref="AQ26">_xlfn.XLOOKUP(AQ$1,'PY1 Data(H)'!$A$1:$BP$1,_xlfn.XLOOKUP($A26,'PY1 Data(H)'!$A$1:$A$288,'PY1 Data(H)'!$A$1:$BP$288))</f>
        <v>53176</v>
      </c>
      <c r="AR26" s="117" cm="1">
        <f t="array" ref="AR26">_xlfn.XLOOKUP(AR$1,'PY1 Data(H)'!$A$1:$BP$1,_xlfn.XLOOKUP($A26,'PY1 Data(H)'!$A$1:$A$288,'PY1 Data(H)'!$A$1:$BP$288))</f>
        <v>137917</v>
      </c>
      <c r="AS26" s="117" cm="1">
        <f t="array" ref="AS26">_xlfn.XLOOKUP(AS$1,'PY1 Data(H)'!$A$1:$BP$1,_xlfn.XLOOKUP($A26,'PY1 Data(H)'!$A$1:$A$288,'PY1 Data(H)'!$A$1:$BP$288))</f>
        <v>0</v>
      </c>
      <c r="AT26" s="117" cm="1">
        <f t="array" ref="AT26">_xlfn.XLOOKUP(AT$1,'PY1 Data(H)'!$A$1:$BP$1,_xlfn.XLOOKUP($A26,'PY1 Data(H)'!$A$1:$A$288,'PY1 Data(H)'!$A$1:$BP$288))</f>
        <v>0</v>
      </c>
      <c r="AU26" s="117" cm="1">
        <f t="array" ref="AU26">_xlfn.XLOOKUP(AU$1,'PY1 Data(H)'!$A$1:$BP$1,_xlfn.XLOOKUP($A26,'PY1 Data(H)'!$A$1:$A$288,'PY1 Data(H)'!$A$1:$BP$288))</f>
        <v>1311178</v>
      </c>
      <c r="AV26" s="117" cm="1">
        <f t="array" ref="AV26">_xlfn.XLOOKUP(AV$1,'PY1 Data(H)'!$A$1:$BP$1,_xlfn.XLOOKUP($A26,'PY1 Data(H)'!$A$1:$A$288,'PY1 Data(H)'!$A$1:$BP$288))</f>
        <v>153918</v>
      </c>
      <c r="AW26" s="117" cm="1">
        <f t="array" ref="AW26">_xlfn.XLOOKUP(AW$1,'PY1 Data(H)'!$A$1:$BP$1,_xlfn.XLOOKUP($A26,'PY1 Data(H)'!$A$1:$A$288,'PY1 Data(H)'!$A$1:$BP$288))</f>
        <v>0</v>
      </c>
      <c r="AX26" s="117" cm="1">
        <f t="array" ref="AX26">_xlfn.XLOOKUP(AX$1,'PY1 Data(H)'!$A$1:$BP$1,_xlfn.XLOOKUP($A26,'PY1 Data(H)'!$A$1:$A$288,'PY1 Data(H)'!$A$1:$BP$288))</f>
        <v>337649</v>
      </c>
      <c r="AY26" s="117" cm="1">
        <f t="array" ref="AY26">_xlfn.XLOOKUP(AY$1,'PY1 Data(H)'!$A$1:$BP$1,_xlfn.XLOOKUP($A26,'PY1 Data(H)'!$A$1:$A$288,'PY1 Data(H)'!$A$1:$BP$288))</f>
        <v>24836</v>
      </c>
      <c r="AZ26" s="117" cm="1">
        <f t="array" ref="AZ26">_xlfn.XLOOKUP(AZ$1,'PY1 Data(H)'!$A$1:$BP$1,_xlfn.XLOOKUP($A26,'PY1 Data(H)'!$A$1:$A$288,'PY1 Data(H)'!$A$1:$BP$288))</f>
        <v>256678</v>
      </c>
      <c r="BA26" s="117" cm="1">
        <f t="array" ref="BA26">_xlfn.XLOOKUP(BA$1,'PY1 Data(H)'!$A$1:$BP$1,_xlfn.XLOOKUP($A26,'PY1 Data(H)'!$A$1:$A$288,'PY1 Data(H)'!$A$1:$BP$288))</f>
        <v>201848</v>
      </c>
      <c r="BB26" s="117" cm="1">
        <f t="array" ref="BB26">_xlfn.XLOOKUP(BB$1,'PY1 Data(H)'!$A$1:$BP$1,_xlfn.XLOOKUP($A26,'PY1 Data(H)'!$A$1:$A$288,'PY1 Data(H)'!$A$1:$BP$288))</f>
        <v>0</v>
      </c>
      <c r="BC26" s="117" cm="1">
        <f t="array" ref="BC26">_xlfn.XLOOKUP(BC$1,'PY1 Data(H)'!$A$1:$BP$1,_xlfn.XLOOKUP($A26,'PY1 Data(H)'!$A$1:$A$288,'PY1 Data(H)'!$A$1:$BP$288))</f>
        <v>0</v>
      </c>
      <c r="BD26" s="117" cm="1">
        <f t="array" ref="BD26">_xlfn.XLOOKUP(BD$1,'PY1 Data(H)'!$A$1:$BP$1,_xlfn.XLOOKUP($A26,'PY1 Data(H)'!$A$1:$A$288,'PY1 Data(H)'!$A$1:$BP$288))</f>
        <v>457495</v>
      </c>
      <c r="BE26" s="117" cm="1">
        <f t="array" ref="BE26">_xlfn.XLOOKUP(BE$1,'PY1 Data(H)'!$A$1:$BP$1,_xlfn.XLOOKUP($A26,'PY1 Data(H)'!$A$1:$A$288,'PY1 Data(H)'!$A$1:$BP$288))</f>
        <v>382282</v>
      </c>
      <c r="BF26" s="117" cm="1">
        <f t="array" ref="BF26">_xlfn.XLOOKUP(BF$1,'PY1 Data(H)'!$A$1:$BP$1,_xlfn.XLOOKUP($A26,'PY1 Data(H)'!$A$1:$A$288,'PY1 Data(H)'!$A$1:$BP$288))</f>
        <v>0</v>
      </c>
      <c r="BG26" s="117" cm="1">
        <f t="array" ref="BG26">_xlfn.XLOOKUP(BG$1,'PY1 Data(H)'!$A$1:$BP$1,_xlfn.XLOOKUP($A26,'PY1 Data(H)'!$A$1:$A$288,'PY1 Data(H)'!$A$1:$BP$288))</f>
        <v>185833</v>
      </c>
      <c r="BH26" s="117" cm="1">
        <f t="array" ref="BH26">_xlfn.XLOOKUP(BH$1,'PY1 Data(H)'!$A$1:$BP$1,_xlfn.XLOOKUP($A26,'PY1 Data(H)'!$A$1:$A$288,'PY1 Data(H)'!$A$1:$BP$288))</f>
        <v>243165</v>
      </c>
    </row>
    <row r="27" spans="1:60" x14ac:dyDescent="0.3">
      <c r="A27">
        <v>341</v>
      </c>
      <c r="D27" s="117" cm="1">
        <f t="array" ref="D27">_xlfn.XLOOKUP(D$1,'PY1 Data(H)'!$A$1:$BP$1,_xlfn.XLOOKUP($A27,'PY1 Data(H)'!$A$1:$A$288,'PY1 Data(H)'!$A$1:$BP$288))</f>
        <v>16080170</v>
      </c>
      <c r="E27" s="117" cm="1">
        <f t="array" ref="E27">_xlfn.XLOOKUP(E$1,'PY1 Data(H)'!$A$1:$BP$1,_xlfn.XLOOKUP($A27,'PY1 Data(H)'!$A$1:$A$288,'PY1 Data(H)'!$A$1:$BP$288))</f>
        <v>25769507</v>
      </c>
      <c r="F27" s="117" cm="1">
        <f t="array" ref="F27">_xlfn.XLOOKUP(F$1,'PY1 Data(H)'!$A$1:$BP$1,_xlfn.XLOOKUP($A27,'PY1 Data(H)'!$A$1:$A$288,'PY1 Data(H)'!$A$1:$BP$288))</f>
        <v>15615013</v>
      </c>
      <c r="G27" s="117" cm="1">
        <f t="array" ref="G27">_xlfn.XLOOKUP(G$1,'PY1 Data(H)'!$A$1:$BP$1,_xlfn.XLOOKUP($A27,'PY1 Data(H)'!$A$1:$A$288,'PY1 Data(H)'!$A$1:$BP$288))</f>
        <v>9521547</v>
      </c>
      <c r="H27" s="117" cm="1">
        <f t="array" ref="H27">_xlfn.XLOOKUP(H$1,'PY1 Data(H)'!$A$1:$BP$1,_xlfn.XLOOKUP($A27,'PY1 Data(H)'!$A$1:$A$288,'PY1 Data(H)'!$A$1:$BP$288))</f>
        <v>34847350</v>
      </c>
      <c r="I27" s="117" cm="1">
        <f t="array" ref="I27">_xlfn.XLOOKUP(I$1,'PY1 Data(H)'!$A$1:$BP$1,_xlfn.XLOOKUP($A27,'PY1 Data(H)'!$A$1:$A$288,'PY1 Data(H)'!$A$1:$BP$288))</f>
        <v>21620667</v>
      </c>
      <c r="J27" s="117" cm="1">
        <f t="array" ref="J27">_xlfn.XLOOKUP(J$1,'PY1 Data(H)'!$A$1:$BP$1,_xlfn.XLOOKUP($A27,'PY1 Data(H)'!$A$1:$A$288,'PY1 Data(H)'!$A$1:$BP$288))</f>
        <v>7112336</v>
      </c>
      <c r="K27" s="117" cm="1">
        <f t="array" ref="K27">_xlfn.XLOOKUP(K$1,'PY1 Data(H)'!$A$1:$BP$1,_xlfn.XLOOKUP($A27,'PY1 Data(H)'!$A$1:$A$288,'PY1 Data(H)'!$A$1:$BP$288))</f>
        <v>8291325</v>
      </c>
      <c r="L27" s="117" cm="1">
        <f t="array" ref="L27">_xlfn.XLOOKUP(L$1,'PY1 Data(H)'!$A$1:$BP$1,_xlfn.XLOOKUP($A27,'PY1 Data(H)'!$A$1:$A$288,'PY1 Data(H)'!$A$1:$BP$288))</f>
        <v>14676286</v>
      </c>
      <c r="M27" s="117" cm="1">
        <f t="array" ref="M27">_xlfn.XLOOKUP(M$1,'PY1 Data(H)'!$A$1:$BP$1,_xlfn.XLOOKUP($A27,'PY1 Data(H)'!$A$1:$A$288,'PY1 Data(H)'!$A$1:$BP$288))</f>
        <v>5360077</v>
      </c>
      <c r="N27" s="117" cm="1">
        <f t="array" ref="N27">_xlfn.XLOOKUP(N$1,'PY1 Data(H)'!$A$1:$BP$1,_xlfn.XLOOKUP($A27,'PY1 Data(H)'!$A$1:$A$288,'PY1 Data(H)'!$A$1:$BP$288))</f>
        <v>9237886</v>
      </c>
      <c r="O27" s="117" cm="1">
        <f t="array" ref="O27">_xlfn.XLOOKUP(O$1,'PY1 Data(H)'!$A$1:$BP$1,_xlfn.XLOOKUP($A27,'PY1 Data(H)'!$A$1:$A$288,'PY1 Data(H)'!$A$1:$BP$288))</f>
        <v>36554568</v>
      </c>
      <c r="P27" s="117" cm="1">
        <f t="array" ref="P27">_xlfn.XLOOKUP(P$1,'PY1 Data(H)'!$A$1:$BP$1,_xlfn.XLOOKUP($A27,'PY1 Data(H)'!$A$1:$A$288,'PY1 Data(H)'!$A$1:$BP$288))</f>
        <v>40100184</v>
      </c>
      <c r="Q27" s="117" cm="1">
        <f t="array" ref="Q27">_xlfn.XLOOKUP(Q$1,'PY1 Data(H)'!$A$1:$BP$1,_xlfn.XLOOKUP($A27,'PY1 Data(H)'!$A$1:$A$288,'PY1 Data(H)'!$A$1:$BP$288))</f>
        <v>3948208</v>
      </c>
      <c r="R27" s="117" cm="1">
        <f t="array" ref="R27">_xlfn.XLOOKUP(R$1,'PY1 Data(H)'!$A$1:$BP$1,_xlfn.XLOOKUP($A27,'PY1 Data(H)'!$A$1:$A$288,'PY1 Data(H)'!$A$1:$BP$288))</f>
        <v>43091730</v>
      </c>
      <c r="S27" s="117" cm="1">
        <f t="array" ref="S27">_xlfn.XLOOKUP(S$1,'PY1 Data(H)'!$A$1:$BP$1,_xlfn.XLOOKUP($A27,'PY1 Data(H)'!$A$1:$A$288,'PY1 Data(H)'!$A$1:$BP$288))</f>
        <v>103981305</v>
      </c>
      <c r="T27" s="117" cm="1">
        <f t="array" ref="T27">_xlfn.XLOOKUP(T$1,'PY1 Data(H)'!$A$1:$BP$1,_xlfn.XLOOKUP($A27,'PY1 Data(H)'!$A$1:$A$288,'PY1 Data(H)'!$A$1:$BP$288))</f>
        <v>8131758</v>
      </c>
      <c r="U27" s="117" cm="1">
        <f t="array" ref="U27">_xlfn.XLOOKUP(U$1,'PY1 Data(H)'!$A$1:$BP$1,_xlfn.XLOOKUP($A27,'PY1 Data(H)'!$A$1:$A$288,'PY1 Data(H)'!$A$1:$BP$288))</f>
        <v>5672323</v>
      </c>
      <c r="V27" s="117" cm="1">
        <f t="array" ref="V27">_xlfn.XLOOKUP(V$1,'PY1 Data(H)'!$A$1:$BP$1,_xlfn.XLOOKUP($A27,'PY1 Data(H)'!$A$1:$A$288,'PY1 Data(H)'!$A$1:$BP$288))</f>
        <v>331846</v>
      </c>
      <c r="W27" s="117" cm="1">
        <f t="array" ref="W27">_xlfn.XLOOKUP(W$1,'PY1 Data(H)'!$A$1:$BP$1,_xlfn.XLOOKUP($A27,'PY1 Data(H)'!$A$1:$A$288,'PY1 Data(H)'!$A$1:$BP$288))</f>
        <v>85366302</v>
      </c>
      <c r="X27" s="117" cm="1">
        <f t="array" ref="X27">_xlfn.XLOOKUP(X$1,'PY1 Data(H)'!$A$1:$BP$1,_xlfn.XLOOKUP($A27,'PY1 Data(H)'!$A$1:$A$288,'PY1 Data(H)'!$A$1:$BP$288))</f>
        <v>41933675</v>
      </c>
      <c r="Y27" s="117" cm="1">
        <f t="array" ref="Y27">_xlfn.XLOOKUP(Y$1,'PY1 Data(H)'!$A$1:$BP$1,_xlfn.XLOOKUP($A27,'PY1 Data(H)'!$A$1:$A$288,'PY1 Data(H)'!$A$1:$BP$288))</f>
        <v>4841151</v>
      </c>
      <c r="Z27" s="117" cm="1">
        <f t="array" ref="Z27">_xlfn.XLOOKUP(Z$1,'PY1 Data(H)'!$A$1:$BP$1,_xlfn.XLOOKUP($A27,'PY1 Data(H)'!$A$1:$A$288,'PY1 Data(H)'!$A$1:$BP$288))</f>
        <v>25720848</v>
      </c>
      <c r="AA27" s="117" cm="1">
        <f t="array" ref="AA27">_xlfn.XLOOKUP(AA$1,'PY1 Data(H)'!$A$1:$BP$1,_xlfn.XLOOKUP($A27,'PY1 Data(H)'!$A$1:$A$288,'PY1 Data(H)'!$A$1:$BP$288))</f>
        <v>5518552</v>
      </c>
      <c r="AB27" s="117" cm="1">
        <f t="array" ref="AB27">_xlfn.XLOOKUP(AB$1,'PY1 Data(H)'!$A$1:$BP$1,_xlfn.XLOOKUP($A27,'PY1 Data(H)'!$A$1:$A$288,'PY1 Data(H)'!$A$1:$BP$288))</f>
        <v>12644941</v>
      </c>
      <c r="AC27" s="117" cm="1">
        <f t="array" ref="AC27">_xlfn.XLOOKUP(AC$1,'PY1 Data(H)'!$A$1:$BP$1,_xlfn.XLOOKUP($A27,'PY1 Data(H)'!$A$1:$A$288,'PY1 Data(H)'!$A$1:$BP$288))</f>
        <v>63385428</v>
      </c>
      <c r="AD27" s="117" cm="1">
        <f t="array" ref="AD27">_xlfn.XLOOKUP(AD$1,'PY1 Data(H)'!$A$1:$BP$1,_xlfn.XLOOKUP($A27,'PY1 Data(H)'!$A$1:$A$288,'PY1 Data(H)'!$A$1:$BP$288))</f>
        <v>12498243</v>
      </c>
      <c r="AE27" s="117" cm="1">
        <f t="array" ref="AE27">_xlfn.XLOOKUP(AE$1,'PY1 Data(H)'!$A$1:$BP$1,_xlfn.XLOOKUP($A27,'PY1 Data(H)'!$A$1:$A$288,'PY1 Data(H)'!$A$1:$BP$288))</f>
        <v>37666667</v>
      </c>
      <c r="AF27" s="117" cm="1">
        <f t="array" ref="AF27">_xlfn.XLOOKUP(AF$1,'PY1 Data(H)'!$A$1:$BP$1,_xlfn.XLOOKUP($A27,'PY1 Data(H)'!$A$1:$A$288,'PY1 Data(H)'!$A$1:$BP$288))</f>
        <v>15379627</v>
      </c>
      <c r="AG27" s="117" cm="1">
        <f t="array" ref="AG27">_xlfn.XLOOKUP(AG$1,'PY1 Data(H)'!$A$1:$BP$1,_xlfn.XLOOKUP($A27,'PY1 Data(H)'!$A$1:$A$288,'PY1 Data(H)'!$A$1:$BP$288))</f>
        <v>7344071</v>
      </c>
      <c r="AH27" s="117" cm="1">
        <f t="array" ref="AH27">_xlfn.XLOOKUP(AH$1,'PY1 Data(H)'!$A$1:$BP$1,_xlfn.XLOOKUP($A27,'PY1 Data(H)'!$A$1:$A$288,'PY1 Data(H)'!$A$1:$BP$288))</f>
        <v>21898068</v>
      </c>
      <c r="AI27" s="117" cm="1">
        <f t="array" ref="AI27">_xlfn.XLOOKUP(AI$1,'PY1 Data(H)'!$A$1:$BP$1,_xlfn.XLOOKUP($A27,'PY1 Data(H)'!$A$1:$A$288,'PY1 Data(H)'!$A$1:$BP$288))</f>
        <v>19554097</v>
      </c>
      <c r="AJ27" s="117" cm="1">
        <f t="array" ref="AJ27">_xlfn.XLOOKUP(AJ$1,'PY1 Data(H)'!$A$1:$BP$1,_xlfn.XLOOKUP($A27,'PY1 Data(H)'!$A$1:$A$288,'PY1 Data(H)'!$A$1:$BP$288))</f>
        <v>53222014</v>
      </c>
      <c r="AK27" s="117" cm="1">
        <f t="array" ref="AK27">_xlfn.XLOOKUP(AK$1,'PY1 Data(H)'!$A$1:$BP$1,_xlfn.XLOOKUP($A27,'PY1 Data(H)'!$A$1:$A$288,'PY1 Data(H)'!$A$1:$BP$288))</f>
        <v>36125411</v>
      </c>
      <c r="AL27" s="117" cm="1">
        <f t="array" ref="AL27">_xlfn.XLOOKUP(AL$1,'PY1 Data(H)'!$A$1:$BP$1,_xlfn.XLOOKUP($A27,'PY1 Data(H)'!$A$1:$A$288,'PY1 Data(H)'!$A$1:$BP$288))</f>
        <v>16522695</v>
      </c>
      <c r="AM27" s="117" cm="1">
        <f t="array" ref="AM27">_xlfn.XLOOKUP(AM$1,'PY1 Data(H)'!$A$1:$BP$1,_xlfn.XLOOKUP($A27,'PY1 Data(H)'!$A$1:$A$288,'PY1 Data(H)'!$A$1:$BP$288))</f>
        <v>17071648</v>
      </c>
      <c r="AN27" s="117" cm="1">
        <f t="array" ref="AN27">_xlfn.XLOOKUP(AN$1,'PY1 Data(H)'!$A$1:$BP$1,_xlfn.XLOOKUP($A27,'PY1 Data(H)'!$A$1:$A$288,'PY1 Data(H)'!$A$1:$BP$288))</f>
        <v>22162462</v>
      </c>
      <c r="AO27" s="117" cm="1">
        <f t="array" ref="AO27">_xlfn.XLOOKUP(AO$1,'PY1 Data(H)'!$A$1:$BP$1,_xlfn.XLOOKUP($A27,'PY1 Data(H)'!$A$1:$A$288,'PY1 Data(H)'!$A$1:$BP$288))</f>
        <v>17178558</v>
      </c>
      <c r="AP27" s="117" cm="1">
        <f t="array" ref="AP27">_xlfn.XLOOKUP(AP$1,'PY1 Data(H)'!$A$1:$BP$1,_xlfn.XLOOKUP($A27,'PY1 Data(H)'!$A$1:$A$288,'PY1 Data(H)'!$A$1:$BP$288))</f>
        <v>20511510</v>
      </c>
      <c r="AQ27" s="117" cm="1">
        <f t="array" ref="AQ27">_xlfn.XLOOKUP(AQ$1,'PY1 Data(H)'!$A$1:$BP$1,_xlfn.XLOOKUP($A27,'PY1 Data(H)'!$A$1:$A$288,'PY1 Data(H)'!$A$1:$BP$288))</f>
        <v>6274115</v>
      </c>
      <c r="AR27" s="117" cm="1">
        <f t="array" ref="AR27">_xlfn.XLOOKUP(AR$1,'PY1 Data(H)'!$A$1:$BP$1,_xlfn.XLOOKUP($A27,'PY1 Data(H)'!$A$1:$A$288,'PY1 Data(H)'!$A$1:$BP$288))</f>
        <v>7494935</v>
      </c>
      <c r="AS27" s="117" cm="1">
        <f t="array" ref="AS27">_xlfn.XLOOKUP(AS$1,'PY1 Data(H)'!$A$1:$BP$1,_xlfn.XLOOKUP($A27,'PY1 Data(H)'!$A$1:$A$288,'PY1 Data(H)'!$A$1:$BP$288))</f>
        <v>16069289</v>
      </c>
      <c r="AT27" s="117" cm="1">
        <f t="array" ref="AT27">_xlfn.XLOOKUP(AT$1,'PY1 Data(H)'!$A$1:$BP$1,_xlfn.XLOOKUP($A27,'PY1 Data(H)'!$A$1:$A$288,'PY1 Data(H)'!$A$1:$BP$288))</f>
        <v>3301514</v>
      </c>
      <c r="AU27" s="117" cm="1">
        <f t="array" ref="AU27">_xlfn.XLOOKUP(AU$1,'PY1 Data(H)'!$A$1:$BP$1,_xlfn.XLOOKUP($A27,'PY1 Data(H)'!$A$1:$A$288,'PY1 Data(H)'!$A$1:$BP$288))</f>
        <v>131173679</v>
      </c>
      <c r="AV27" s="117" cm="1">
        <f t="array" ref="AV27">_xlfn.XLOOKUP(AV$1,'PY1 Data(H)'!$A$1:$BP$1,_xlfn.XLOOKUP($A27,'PY1 Data(H)'!$A$1:$A$288,'PY1 Data(H)'!$A$1:$BP$288))</f>
        <v>13776215</v>
      </c>
      <c r="AW27" s="117" cm="1">
        <f t="array" ref="AW27">_xlfn.XLOOKUP(AW$1,'PY1 Data(H)'!$A$1:$BP$1,_xlfn.XLOOKUP($A27,'PY1 Data(H)'!$A$1:$A$288,'PY1 Data(H)'!$A$1:$BP$288))</f>
        <v>838788312</v>
      </c>
      <c r="AX27" s="117" cm="1">
        <f t="array" ref="AX27">_xlfn.XLOOKUP(AX$1,'PY1 Data(H)'!$A$1:$BP$1,_xlfn.XLOOKUP($A27,'PY1 Data(H)'!$A$1:$A$288,'PY1 Data(H)'!$A$1:$BP$288))</f>
        <v>6430860</v>
      </c>
      <c r="AY27" s="117" cm="1">
        <f t="array" ref="AY27">_xlfn.XLOOKUP(AY$1,'PY1 Data(H)'!$A$1:$BP$1,_xlfn.XLOOKUP($A27,'PY1 Data(H)'!$A$1:$A$288,'PY1 Data(H)'!$A$1:$BP$288))</f>
        <v>3748134</v>
      </c>
      <c r="AZ27" s="117" cm="1">
        <f t="array" ref="AZ27">_xlfn.XLOOKUP(AZ$1,'PY1 Data(H)'!$A$1:$BP$1,_xlfn.XLOOKUP($A27,'PY1 Data(H)'!$A$1:$A$288,'PY1 Data(H)'!$A$1:$BP$288))</f>
        <v>20623367</v>
      </c>
      <c r="BA27" s="117" cm="1">
        <f t="array" ref="BA27">_xlfn.XLOOKUP(BA$1,'PY1 Data(H)'!$A$1:$BP$1,_xlfn.XLOOKUP($A27,'PY1 Data(H)'!$A$1:$A$288,'PY1 Data(H)'!$A$1:$BP$288))</f>
        <v>34664513</v>
      </c>
      <c r="BB27" s="117" cm="1">
        <f t="array" ref="BB27">_xlfn.XLOOKUP(BB$1,'PY1 Data(H)'!$A$1:$BP$1,_xlfn.XLOOKUP($A27,'PY1 Data(H)'!$A$1:$A$288,'PY1 Data(H)'!$A$1:$BP$288))</f>
        <v>3474696</v>
      </c>
      <c r="BC27" s="117" cm="1">
        <f t="array" ref="BC27">_xlfn.XLOOKUP(BC$1,'PY1 Data(H)'!$A$1:$BP$1,_xlfn.XLOOKUP($A27,'PY1 Data(H)'!$A$1:$A$288,'PY1 Data(H)'!$A$1:$BP$288))</f>
        <v>3623432</v>
      </c>
      <c r="BD27" s="117" cm="1">
        <f t="array" ref="BD27">_xlfn.XLOOKUP(BD$1,'PY1 Data(H)'!$A$1:$BP$1,_xlfn.XLOOKUP($A27,'PY1 Data(H)'!$A$1:$A$288,'PY1 Data(H)'!$A$1:$BP$288))</f>
        <v>25792582</v>
      </c>
      <c r="BE27" s="117" cm="1">
        <f t="array" ref="BE27">_xlfn.XLOOKUP(BE$1,'PY1 Data(H)'!$A$1:$BP$1,_xlfn.XLOOKUP($A27,'PY1 Data(H)'!$A$1:$A$288,'PY1 Data(H)'!$A$1:$BP$288))</f>
        <v>45201680</v>
      </c>
      <c r="BF27" s="117" cm="1">
        <f t="array" ref="BF27">_xlfn.XLOOKUP(BF$1,'PY1 Data(H)'!$A$1:$BP$1,_xlfn.XLOOKUP($A27,'PY1 Data(H)'!$A$1:$A$288,'PY1 Data(H)'!$A$1:$BP$288))</f>
        <v>220143987</v>
      </c>
      <c r="BG27" s="117" cm="1">
        <f t="array" ref="BG27">_xlfn.XLOOKUP(BG$1,'PY1 Data(H)'!$A$1:$BP$1,_xlfn.XLOOKUP($A27,'PY1 Data(H)'!$A$1:$A$288,'PY1 Data(H)'!$A$1:$BP$288))</f>
        <v>13468222</v>
      </c>
      <c r="BH27" s="117" cm="1">
        <f t="array" ref="BH27">_xlfn.XLOOKUP(BH$1,'PY1 Data(H)'!$A$1:$BP$1,_xlfn.XLOOKUP($A27,'PY1 Data(H)'!$A$1:$A$288,'PY1 Data(H)'!$A$1:$BP$288))</f>
        <v>6224879</v>
      </c>
    </row>
    <row r="28" spans="1:60" x14ac:dyDescent="0.3">
      <c r="A28">
        <v>386</v>
      </c>
      <c r="D28" s="117" cm="1">
        <f t="array" ref="D28">_xlfn.XLOOKUP(D$1,'PY1 Data(H)'!$A$1:$BP$1,_xlfn.XLOOKUP($A28,'PY1 Data(H)'!$A$1:$A$288,'PY1 Data(H)'!$A$1:$BP$288))</f>
        <v>0</v>
      </c>
      <c r="E28" s="117" cm="1">
        <f t="array" ref="E28">_xlfn.XLOOKUP(E$1,'PY1 Data(H)'!$A$1:$BP$1,_xlfn.XLOOKUP($A28,'PY1 Data(H)'!$A$1:$A$288,'PY1 Data(H)'!$A$1:$BP$288))</f>
        <v>0</v>
      </c>
      <c r="F28" s="117" cm="1">
        <f t="array" ref="F28">_xlfn.XLOOKUP(F$1,'PY1 Data(H)'!$A$1:$BP$1,_xlfn.XLOOKUP($A28,'PY1 Data(H)'!$A$1:$A$288,'PY1 Data(H)'!$A$1:$BP$288))</f>
        <v>0</v>
      </c>
      <c r="G28" s="117" cm="1">
        <f t="array" ref="G28">_xlfn.XLOOKUP(G$1,'PY1 Data(H)'!$A$1:$BP$1,_xlfn.XLOOKUP($A28,'PY1 Data(H)'!$A$1:$A$288,'PY1 Data(H)'!$A$1:$BP$288))</f>
        <v>0</v>
      </c>
      <c r="H28" s="117" cm="1">
        <f t="array" ref="H28">_xlfn.XLOOKUP(H$1,'PY1 Data(H)'!$A$1:$BP$1,_xlfn.XLOOKUP($A28,'PY1 Data(H)'!$A$1:$A$288,'PY1 Data(H)'!$A$1:$BP$288))</f>
        <v>0</v>
      </c>
      <c r="I28" s="117" cm="1">
        <f t="array" ref="I28">_xlfn.XLOOKUP(I$1,'PY1 Data(H)'!$A$1:$BP$1,_xlfn.XLOOKUP($A28,'PY1 Data(H)'!$A$1:$A$288,'PY1 Data(H)'!$A$1:$BP$288))</f>
        <v>0</v>
      </c>
      <c r="J28" s="117" cm="1">
        <f t="array" ref="J28">_xlfn.XLOOKUP(J$1,'PY1 Data(H)'!$A$1:$BP$1,_xlfn.XLOOKUP($A28,'PY1 Data(H)'!$A$1:$A$288,'PY1 Data(H)'!$A$1:$BP$288))</f>
        <v>0</v>
      </c>
      <c r="K28" s="117" cm="1">
        <f t="array" ref="K28">_xlfn.XLOOKUP(K$1,'PY1 Data(H)'!$A$1:$BP$1,_xlfn.XLOOKUP($A28,'PY1 Data(H)'!$A$1:$A$288,'PY1 Data(H)'!$A$1:$BP$288))</f>
        <v>0</v>
      </c>
      <c r="L28" s="117" cm="1">
        <f t="array" ref="L28">_xlfn.XLOOKUP(L$1,'PY1 Data(H)'!$A$1:$BP$1,_xlfn.XLOOKUP($A28,'PY1 Data(H)'!$A$1:$A$288,'PY1 Data(H)'!$A$1:$BP$288))</f>
        <v>0</v>
      </c>
      <c r="M28" s="117" cm="1">
        <f t="array" ref="M28">_xlfn.XLOOKUP(M$1,'PY1 Data(H)'!$A$1:$BP$1,_xlfn.XLOOKUP($A28,'PY1 Data(H)'!$A$1:$A$288,'PY1 Data(H)'!$A$1:$BP$288))</f>
        <v>0</v>
      </c>
      <c r="N28" s="117" cm="1">
        <f t="array" ref="N28">_xlfn.XLOOKUP(N$1,'PY1 Data(H)'!$A$1:$BP$1,_xlfn.XLOOKUP($A28,'PY1 Data(H)'!$A$1:$A$288,'PY1 Data(H)'!$A$1:$BP$288))</f>
        <v>101045</v>
      </c>
      <c r="O28" s="117" cm="1">
        <f t="array" ref="O28">_xlfn.XLOOKUP(O$1,'PY1 Data(H)'!$A$1:$BP$1,_xlfn.XLOOKUP($A28,'PY1 Data(H)'!$A$1:$A$288,'PY1 Data(H)'!$A$1:$BP$288))</f>
        <v>264622</v>
      </c>
      <c r="P28" s="117" cm="1">
        <f t="array" ref="P28">_xlfn.XLOOKUP(P$1,'PY1 Data(H)'!$A$1:$BP$1,_xlfn.XLOOKUP($A28,'PY1 Data(H)'!$A$1:$A$288,'PY1 Data(H)'!$A$1:$BP$288))</f>
        <v>0</v>
      </c>
      <c r="Q28" s="117" cm="1">
        <f t="array" ref="Q28">_xlfn.XLOOKUP(Q$1,'PY1 Data(H)'!$A$1:$BP$1,_xlfn.XLOOKUP($A28,'PY1 Data(H)'!$A$1:$A$288,'PY1 Data(H)'!$A$1:$BP$288))</f>
        <v>0</v>
      </c>
      <c r="R28" s="117" cm="1">
        <f t="array" ref="R28">_xlfn.XLOOKUP(R$1,'PY1 Data(H)'!$A$1:$BP$1,_xlfn.XLOOKUP($A28,'PY1 Data(H)'!$A$1:$A$288,'PY1 Data(H)'!$A$1:$BP$288))</f>
        <v>0</v>
      </c>
      <c r="S28" s="117" cm="1">
        <f t="array" ref="S28">_xlfn.XLOOKUP(S$1,'PY1 Data(H)'!$A$1:$BP$1,_xlfn.XLOOKUP($A28,'PY1 Data(H)'!$A$1:$A$288,'PY1 Data(H)'!$A$1:$BP$288))</f>
        <v>0</v>
      </c>
      <c r="T28" s="117" cm="1">
        <f t="array" ref="T28">_xlfn.XLOOKUP(T$1,'PY1 Data(H)'!$A$1:$BP$1,_xlfn.XLOOKUP($A28,'PY1 Data(H)'!$A$1:$A$288,'PY1 Data(H)'!$A$1:$BP$288))</f>
        <v>0</v>
      </c>
      <c r="U28" s="117" cm="1">
        <f t="array" ref="U28">_xlfn.XLOOKUP(U$1,'PY1 Data(H)'!$A$1:$BP$1,_xlfn.XLOOKUP($A28,'PY1 Data(H)'!$A$1:$A$288,'PY1 Data(H)'!$A$1:$BP$288))</f>
        <v>0</v>
      </c>
      <c r="V28" s="117" cm="1">
        <f t="array" ref="V28">_xlfn.XLOOKUP(V$1,'PY1 Data(H)'!$A$1:$BP$1,_xlfn.XLOOKUP($A28,'PY1 Data(H)'!$A$1:$A$288,'PY1 Data(H)'!$A$1:$BP$288))</f>
        <v>0</v>
      </c>
      <c r="W28" s="117" cm="1">
        <f t="array" ref="W28">_xlfn.XLOOKUP(W$1,'PY1 Data(H)'!$A$1:$BP$1,_xlfn.XLOOKUP($A28,'PY1 Data(H)'!$A$1:$A$288,'PY1 Data(H)'!$A$1:$BP$288))</f>
        <v>0</v>
      </c>
      <c r="X28" s="117" cm="1">
        <f t="array" ref="X28">_xlfn.XLOOKUP(X$1,'PY1 Data(H)'!$A$1:$BP$1,_xlfn.XLOOKUP($A28,'PY1 Data(H)'!$A$1:$A$288,'PY1 Data(H)'!$A$1:$BP$288))</f>
        <v>0</v>
      </c>
      <c r="Y28" s="117" cm="1">
        <f t="array" ref="Y28">_xlfn.XLOOKUP(Y$1,'PY1 Data(H)'!$A$1:$BP$1,_xlfn.XLOOKUP($A28,'PY1 Data(H)'!$A$1:$A$288,'PY1 Data(H)'!$A$1:$BP$288))</f>
        <v>0</v>
      </c>
      <c r="Z28" s="117" cm="1">
        <f t="array" ref="Z28">_xlfn.XLOOKUP(Z$1,'PY1 Data(H)'!$A$1:$BP$1,_xlfn.XLOOKUP($A28,'PY1 Data(H)'!$A$1:$A$288,'PY1 Data(H)'!$A$1:$BP$288))</f>
        <v>0</v>
      </c>
      <c r="AA28" s="117" cm="1">
        <f t="array" ref="AA28">_xlfn.XLOOKUP(AA$1,'PY1 Data(H)'!$A$1:$BP$1,_xlfn.XLOOKUP($A28,'PY1 Data(H)'!$A$1:$A$288,'PY1 Data(H)'!$A$1:$BP$288))</f>
        <v>0</v>
      </c>
      <c r="AB28" s="117" cm="1">
        <f t="array" ref="AB28">_xlfn.XLOOKUP(AB$1,'PY1 Data(H)'!$A$1:$BP$1,_xlfn.XLOOKUP($A28,'PY1 Data(H)'!$A$1:$A$288,'PY1 Data(H)'!$A$1:$BP$288))</f>
        <v>0</v>
      </c>
      <c r="AC28" s="117" cm="1">
        <f t="array" ref="AC28">_xlfn.XLOOKUP(AC$1,'PY1 Data(H)'!$A$1:$BP$1,_xlfn.XLOOKUP($A28,'PY1 Data(H)'!$A$1:$A$288,'PY1 Data(H)'!$A$1:$BP$288))</f>
        <v>0</v>
      </c>
      <c r="AD28" s="117" cm="1">
        <f t="array" ref="AD28">_xlfn.XLOOKUP(AD$1,'PY1 Data(H)'!$A$1:$BP$1,_xlfn.XLOOKUP($A28,'PY1 Data(H)'!$A$1:$A$288,'PY1 Data(H)'!$A$1:$BP$288))</f>
        <v>0</v>
      </c>
      <c r="AE28" s="117" cm="1">
        <f t="array" ref="AE28">_xlfn.XLOOKUP(AE$1,'PY1 Data(H)'!$A$1:$BP$1,_xlfn.XLOOKUP($A28,'PY1 Data(H)'!$A$1:$A$288,'PY1 Data(H)'!$A$1:$BP$288))</f>
        <v>0</v>
      </c>
      <c r="AF28" s="117" cm="1">
        <f t="array" ref="AF28">_xlfn.XLOOKUP(AF$1,'PY1 Data(H)'!$A$1:$BP$1,_xlfn.XLOOKUP($A28,'PY1 Data(H)'!$A$1:$A$288,'PY1 Data(H)'!$A$1:$BP$288))</f>
        <v>0</v>
      </c>
      <c r="AG28" s="117" cm="1">
        <f t="array" ref="AG28">_xlfn.XLOOKUP(AG$1,'PY1 Data(H)'!$A$1:$BP$1,_xlfn.XLOOKUP($A28,'PY1 Data(H)'!$A$1:$A$288,'PY1 Data(H)'!$A$1:$BP$288))</f>
        <v>0</v>
      </c>
      <c r="AH28" s="117" cm="1">
        <f t="array" ref="AH28">_xlfn.XLOOKUP(AH$1,'PY1 Data(H)'!$A$1:$BP$1,_xlfn.XLOOKUP($A28,'PY1 Data(H)'!$A$1:$A$288,'PY1 Data(H)'!$A$1:$BP$288))</f>
        <v>0</v>
      </c>
      <c r="AI28" s="117" cm="1">
        <f t="array" ref="AI28">_xlfn.XLOOKUP(AI$1,'PY1 Data(H)'!$A$1:$BP$1,_xlfn.XLOOKUP($A28,'PY1 Data(H)'!$A$1:$A$288,'PY1 Data(H)'!$A$1:$BP$288))</f>
        <v>0</v>
      </c>
      <c r="AJ28" s="117" cm="1">
        <f t="array" ref="AJ28">_xlfn.XLOOKUP(AJ$1,'PY1 Data(H)'!$A$1:$BP$1,_xlfn.XLOOKUP($A28,'PY1 Data(H)'!$A$1:$A$288,'PY1 Data(H)'!$A$1:$BP$288))</f>
        <v>0</v>
      </c>
      <c r="AK28" s="117" cm="1">
        <f t="array" ref="AK28">_xlfn.XLOOKUP(AK$1,'PY1 Data(H)'!$A$1:$BP$1,_xlfn.XLOOKUP($A28,'PY1 Data(H)'!$A$1:$A$288,'PY1 Data(H)'!$A$1:$BP$288))</f>
        <v>0</v>
      </c>
      <c r="AL28" s="117" cm="1">
        <f t="array" ref="AL28">_xlfn.XLOOKUP(AL$1,'PY1 Data(H)'!$A$1:$BP$1,_xlfn.XLOOKUP($A28,'PY1 Data(H)'!$A$1:$A$288,'PY1 Data(H)'!$A$1:$BP$288))</f>
        <v>0</v>
      </c>
      <c r="AM28" s="117" cm="1">
        <f t="array" ref="AM28">_xlfn.XLOOKUP(AM$1,'PY1 Data(H)'!$A$1:$BP$1,_xlfn.XLOOKUP($A28,'PY1 Data(H)'!$A$1:$A$288,'PY1 Data(H)'!$A$1:$BP$288))</f>
        <v>0</v>
      </c>
      <c r="AN28" s="117" cm="1">
        <f t="array" ref="AN28">_xlfn.XLOOKUP(AN$1,'PY1 Data(H)'!$A$1:$BP$1,_xlfn.XLOOKUP($A28,'PY1 Data(H)'!$A$1:$A$288,'PY1 Data(H)'!$A$1:$BP$288))</f>
        <v>0</v>
      </c>
      <c r="AO28" s="117" cm="1">
        <f t="array" ref="AO28">_xlfn.XLOOKUP(AO$1,'PY1 Data(H)'!$A$1:$BP$1,_xlfn.XLOOKUP($A28,'PY1 Data(H)'!$A$1:$A$288,'PY1 Data(H)'!$A$1:$BP$288))</f>
        <v>0</v>
      </c>
      <c r="AP28" s="117" cm="1">
        <f t="array" ref="AP28">_xlfn.XLOOKUP(AP$1,'PY1 Data(H)'!$A$1:$BP$1,_xlfn.XLOOKUP($A28,'PY1 Data(H)'!$A$1:$A$288,'PY1 Data(H)'!$A$1:$BP$288))</f>
        <v>0</v>
      </c>
      <c r="AQ28" s="117" cm="1">
        <f t="array" ref="AQ28">_xlfn.XLOOKUP(AQ$1,'PY1 Data(H)'!$A$1:$BP$1,_xlfn.XLOOKUP($A28,'PY1 Data(H)'!$A$1:$A$288,'PY1 Data(H)'!$A$1:$BP$288))</f>
        <v>0</v>
      </c>
      <c r="AR28" s="117" cm="1">
        <f t="array" ref="AR28">_xlfn.XLOOKUP(AR$1,'PY1 Data(H)'!$A$1:$BP$1,_xlfn.XLOOKUP($A28,'PY1 Data(H)'!$A$1:$A$288,'PY1 Data(H)'!$A$1:$BP$288))</f>
        <v>0</v>
      </c>
      <c r="AS28" s="117" cm="1">
        <f t="array" ref="AS28">_xlfn.XLOOKUP(AS$1,'PY1 Data(H)'!$A$1:$BP$1,_xlfn.XLOOKUP($A28,'PY1 Data(H)'!$A$1:$A$288,'PY1 Data(H)'!$A$1:$BP$288))</f>
        <v>0</v>
      </c>
      <c r="AT28" s="117" cm="1">
        <f t="array" ref="AT28">_xlfn.XLOOKUP(AT$1,'PY1 Data(H)'!$A$1:$BP$1,_xlfn.XLOOKUP($A28,'PY1 Data(H)'!$A$1:$A$288,'PY1 Data(H)'!$A$1:$BP$288))</f>
        <v>0</v>
      </c>
      <c r="AU28" s="117" cm="1">
        <f t="array" ref="AU28">_xlfn.XLOOKUP(AU$1,'PY1 Data(H)'!$A$1:$BP$1,_xlfn.XLOOKUP($A28,'PY1 Data(H)'!$A$1:$A$288,'PY1 Data(H)'!$A$1:$BP$288))</f>
        <v>0</v>
      </c>
      <c r="AV28" s="117" cm="1">
        <f t="array" ref="AV28">_xlfn.XLOOKUP(AV$1,'PY1 Data(H)'!$A$1:$BP$1,_xlfn.XLOOKUP($A28,'PY1 Data(H)'!$A$1:$A$288,'PY1 Data(H)'!$A$1:$BP$288))</f>
        <v>0</v>
      </c>
      <c r="AW28" s="117" cm="1">
        <f t="array" ref="AW28">_xlfn.XLOOKUP(AW$1,'PY1 Data(H)'!$A$1:$BP$1,_xlfn.XLOOKUP($A28,'PY1 Data(H)'!$A$1:$A$288,'PY1 Data(H)'!$A$1:$BP$288))</f>
        <v>0</v>
      </c>
      <c r="AX28" s="117" cm="1">
        <f t="array" ref="AX28">_xlfn.XLOOKUP(AX$1,'PY1 Data(H)'!$A$1:$BP$1,_xlfn.XLOOKUP($A28,'PY1 Data(H)'!$A$1:$A$288,'PY1 Data(H)'!$A$1:$BP$288))</f>
        <v>0</v>
      </c>
      <c r="AY28" s="117" cm="1">
        <f t="array" ref="AY28">_xlfn.XLOOKUP(AY$1,'PY1 Data(H)'!$A$1:$BP$1,_xlfn.XLOOKUP($A28,'PY1 Data(H)'!$A$1:$A$288,'PY1 Data(H)'!$A$1:$BP$288))</f>
        <v>0</v>
      </c>
      <c r="AZ28" s="117" cm="1">
        <f t="array" ref="AZ28">_xlfn.XLOOKUP(AZ$1,'PY1 Data(H)'!$A$1:$BP$1,_xlfn.XLOOKUP($A28,'PY1 Data(H)'!$A$1:$A$288,'PY1 Data(H)'!$A$1:$BP$288))</f>
        <v>0</v>
      </c>
      <c r="BA28" s="117" cm="1">
        <f t="array" ref="BA28">_xlfn.XLOOKUP(BA$1,'PY1 Data(H)'!$A$1:$BP$1,_xlfn.XLOOKUP($A28,'PY1 Data(H)'!$A$1:$A$288,'PY1 Data(H)'!$A$1:$BP$288))</f>
        <v>0</v>
      </c>
      <c r="BB28" s="117" cm="1">
        <f t="array" ref="BB28">_xlfn.XLOOKUP(BB$1,'PY1 Data(H)'!$A$1:$BP$1,_xlfn.XLOOKUP($A28,'PY1 Data(H)'!$A$1:$A$288,'PY1 Data(H)'!$A$1:$BP$288))</f>
        <v>0</v>
      </c>
      <c r="BC28" s="117" cm="1">
        <f t="array" ref="BC28">_xlfn.XLOOKUP(BC$1,'PY1 Data(H)'!$A$1:$BP$1,_xlfn.XLOOKUP($A28,'PY1 Data(H)'!$A$1:$A$288,'PY1 Data(H)'!$A$1:$BP$288))</f>
        <v>0</v>
      </c>
      <c r="BD28" s="117" cm="1">
        <f t="array" ref="BD28">_xlfn.XLOOKUP(BD$1,'PY1 Data(H)'!$A$1:$BP$1,_xlfn.XLOOKUP($A28,'PY1 Data(H)'!$A$1:$A$288,'PY1 Data(H)'!$A$1:$BP$288))</f>
        <v>0</v>
      </c>
      <c r="BE28" s="117" cm="1">
        <f t="array" ref="BE28">_xlfn.XLOOKUP(BE$1,'PY1 Data(H)'!$A$1:$BP$1,_xlfn.XLOOKUP($A28,'PY1 Data(H)'!$A$1:$A$288,'PY1 Data(H)'!$A$1:$BP$288))</f>
        <v>0</v>
      </c>
      <c r="BF28" s="117" cm="1">
        <f t="array" ref="BF28">_xlfn.XLOOKUP(BF$1,'PY1 Data(H)'!$A$1:$BP$1,_xlfn.XLOOKUP($A28,'PY1 Data(H)'!$A$1:$A$288,'PY1 Data(H)'!$A$1:$BP$288))</f>
        <v>0</v>
      </c>
      <c r="BG28" s="117" cm="1">
        <f t="array" ref="BG28">_xlfn.XLOOKUP(BG$1,'PY1 Data(H)'!$A$1:$BP$1,_xlfn.XLOOKUP($A28,'PY1 Data(H)'!$A$1:$A$288,'PY1 Data(H)'!$A$1:$BP$288))</f>
        <v>0</v>
      </c>
      <c r="BH28" s="117" cm="1">
        <f t="array" ref="BH28">_xlfn.XLOOKUP(BH$1,'PY1 Data(H)'!$A$1:$BP$1,_xlfn.XLOOKUP($A28,'PY1 Data(H)'!$A$1:$A$288,'PY1 Data(H)'!$A$1:$BP$288))</f>
        <v>0</v>
      </c>
    </row>
    <row r="29" spans="1:60" x14ac:dyDescent="0.3">
      <c r="A29">
        <v>387</v>
      </c>
      <c r="D29" s="117" cm="1">
        <f t="array" ref="D29">_xlfn.XLOOKUP(D$1,'PY1 Data(H)'!$A$1:$BP$1,_xlfn.XLOOKUP($A29,'PY1 Data(H)'!$A$1:$A$288,'PY1 Data(H)'!$A$1:$BP$288))</f>
        <v>45292</v>
      </c>
      <c r="E29" s="117" cm="1">
        <f t="array" ref="E29">_xlfn.XLOOKUP(E$1,'PY1 Data(H)'!$A$1:$BP$1,_xlfn.XLOOKUP($A29,'PY1 Data(H)'!$A$1:$A$288,'PY1 Data(H)'!$A$1:$BP$288))</f>
        <v>143406</v>
      </c>
      <c r="F29" s="117" cm="1">
        <f t="array" ref="F29">_xlfn.XLOOKUP(F$1,'PY1 Data(H)'!$A$1:$BP$1,_xlfn.XLOOKUP($A29,'PY1 Data(H)'!$A$1:$A$288,'PY1 Data(H)'!$A$1:$BP$288))</f>
        <v>460694</v>
      </c>
      <c r="G29" s="117" cm="1">
        <f t="array" ref="G29">_xlfn.XLOOKUP(G$1,'PY1 Data(H)'!$A$1:$BP$1,_xlfn.XLOOKUP($A29,'PY1 Data(H)'!$A$1:$A$288,'PY1 Data(H)'!$A$1:$BP$288))</f>
        <v>48283</v>
      </c>
      <c r="H29" s="117" cm="1">
        <f t="array" ref="H29">_xlfn.XLOOKUP(H$1,'PY1 Data(H)'!$A$1:$BP$1,_xlfn.XLOOKUP($A29,'PY1 Data(H)'!$A$1:$A$288,'PY1 Data(H)'!$A$1:$BP$288))</f>
        <v>46094</v>
      </c>
      <c r="I29" s="117" cm="1">
        <f t="array" ref="I29">_xlfn.XLOOKUP(I$1,'PY1 Data(H)'!$A$1:$BP$1,_xlfn.XLOOKUP($A29,'PY1 Data(H)'!$A$1:$A$288,'PY1 Data(H)'!$A$1:$BP$288))</f>
        <v>45539</v>
      </c>
      <c r="J29" s="117" cm="1">
        <f t="array" ref="J29">_xlfn.XLOOKUP(J$1,'PY1 Data(H)'!$A$1:$BP$1,_xlfn.XLOOKUP($A29,'PY1 Data(H)'!$A$1:$A$288,'PY1 Data(H)'!$A$1:$BP$288))</f>
        <v>48297</v>
      </c>
      <c r="K29" s="117" cm="1">
        <f t="array" ref="K29">_xlfn.XLOOKUP(K$1,'PY1 Data(H)'!$A$1:$BP$1,_xlfn.XLOOKUP($A29,'PY1 Data(H)'!$A$1:$A$288,'PY1 Data(H)'!$A$1:$BP$288))</f>
        <v>17334</v>
      </c>
      <c r="L29" s="117" cm="1">
        <f t="array" ref="L29">_xlfn.XLOOKUP(L$1,'PY1 Data(H)'!$A$1:$BP$1,_xlfn.XLOOKUP($A29,'PY1 Data(H)'!$A$1:$A$288,'PY1 Data(H)'!$A$1:$BP$288))</f>
        <v>73340</v>
      </c>
      <c r="M29" s="117" cm="1">
        <f t="array" ref="M29">_xlfn.XLOOKUP(M$1,'PY1 Data(H)'!$A$1:$BP$1,_xlfn.XLOOKUP($A29,'PY1 Data(H)'!$A$1:$A$288,'PY1 Data(H)'!$A$1:$BP$288))</f>
        <v>130102</v>
      </c>
      <c r="N29" s="117" cm="1">
        <f t="array" ref="N29">_xlfn.XLOOKUP(N$1,'PY1 Data(H)'!$A$1:$BP$1,_xlfn.XLOOKUP($A29,'PY1 Data(H)'!$A$1:$A$288,'PY1 Data(H)'!$A$1:$BP$288))</f>
        <v>101045</v>
      </c>
      <c r="O29" s="117" cm="1">
        <f t="array" ref="O29">_xlfn.XLOOKUP(O$1,'PY1 Data(H)'!$A$1:$BP$1,_xlfn.XLOOKUP($A29,'PY1 Data(H)'!$A$1:$A$288,'PY1 Data(H)'!$A$1:$BP$288))</f>
        <v>0</v>
      </c>
      <c r="P29" s="117" cm="1">
        <f t="array" ref="P29">_xlfn.XLOOKUP(P$1,'PY1 Data(H)'!$A$1:$BP$1,_xlfn.XLOOKUP($A29,'PY1 Data(H)'!$A$1:$A$288,'PY1 Data(H)'!$A$1:$BP$288))</f>
        <v>117490</v>
      </c>
      <c r="Q29" s="117" cm="1">
        <f t="array" ref="Q29">_xlfn.XLOOKUP(Q$1,'PY1 Data(H)'!$A$1:$BP$1,_xlfn.XLOOKUP($A29,'PY1 Data(H)'!$A$1:$A$288,'PY1 Data(H)'!$A$1:$BP$288))</f>
        <v>0</v>
      </c>
      <c r="R29" s="117" cm="1">
        <f t="array" ref="R29">_xlfn.XLOOKUP(R$1,'PY1 Data(H)'!$A$1:$BP$1,_xlfn.XLOOKUP($A29,'PY1 Data(H)'!$A$1:$A$288,'PY1 Data(H)'!$A$1:$BP$288))</f>
        <v>98375</v>
      </c>
      <c r="S29" s="117" cm="1">
        <f t="array" ref="S29">_xlfn.XLOOKUP(S$1,'PY1 Data(H)'!$A$1:$BP$1,_xlfn.XLOOKUP($A29,'PY1 Data(H)'!$A$1:$A$288,'PY1 Data(H)'!$A$1:$BP$288))</f>
        <v>53040</v>
      </c>
      <c r="T29" s="117" cm="1">
        <f t="array" ref="T29">_xlfn.XLOOKUP(T$1,'PY1 Data(H)'!$A$1:$BP$1,_xlfn.XLOOKUP($A29,'PY1 Data(H)'!$A$1:$A$288,'PY1 Data(H)'!$A$1:$BP$288))</f>
        <v>16094</v>
      </c>
      <c r="U29" s="117" cm="1">
        <f t="array" ref="U29">_xlfn.XLOOKUP(U$1,'PY1 Data(H)'!$A$1:$BP$1,_xlfn.XLOOKUP($A29,'PY1 Data(H)'!$A$1:$A$288,'PY1 Data(H)'!$A$1:$BP$288))</f>
        <v>71650</v>
      </c>
      <c r="V29" s="117" cm="1">
        <f t="array" ref="V29">_xlfn.XLOOKUP(V$1,'PY1 Data(H)'!$A$1:$BP$1,_xlfn.XLOOKUP($A29,'PY1 Data(H)'!$A$1:$A$288,'PY1 Data(H)'!$A$1:$BP$288))</f>
        <v>0</v>
      </c>
      <c r="W29" s="117" cm="1">
        <f t="array" ref="W29">_xlfn.XLOOKUP(W$1,'PY1 Data(H)'!$A$1:$BP$1,_xlfn.XLOOKUP($A29,'PY1 Data(H)'!$A$1:$A$288,'PY1 Data(H)'!$A$1:$BP$288))</f>
        <v>393900</v>
      </c>
      <c r="X29" s="117" cm="1">
        <f t="array" ref="X29">_xlfn.XLOOKUP(X$1,'PY1 Data(H)'!$A$1:$BP$1,_xlfn.XLOOKUP($A29,'PY1 Data(H)'!$A$1:$A$288,'PY1 Data(H)'!$A$1:$BP$288))</f>
        <v>45143</v>
      </c>
      <c r="Y29" s="117" cm="1">
        <f t="array" ref="Y29">_xlfn.XLOOKUP(Y$1,'PY1 Data(H)'!$A$1:$BP$1,_xlfn.XLOOKUP($A29,'PY1 Data(H)'!$A$1:$A$288,'PY1 Data(H)'!$A$1:$BP$288))</f>
        <v>0</v>
      </c>
      <c r="Z29" s="117" cm="1">
        <f t="array" ref="Z29">_xlfn.XLOOKUP(Z$1,'PY1 Data(H)'!$A$1:$BP$1,_xlfn.XLOOKUP($A29,'PY1 Data(H)'!$A$1:$A$288,'PY1 Data(H)'!$A$1:$BP$288))</f>
        <v>45000</v>
      </c>
      <c r="AA29" s="117" cm="1">
        <f t="array" ref="AA29">_xlfn.XLOOKUP(AA$1,'PY1 Data(H)'!$A$1:$BP$1,_xlfn.XLOOKUP($A29,'PY1 Data(H)'!$A$1:$A$288,'PY1 Data(H)'!$A$1:$BP$288))</f>
        <v>47480</v>
      </c>
      <c r="AB29" s="117" cm="1">
        <f t="array" ref="AB29">_xlfn.XLOOKUP(AB$1,'PY1 Data(H)'!$A$1:$BP$1,_xlfn.XLOOKUP($A29,'PY1 Data(H)'!$A$1:$A$288,'PY1 Data(H)'!$A$1:$BP$288))</f>
        <v>54761</v>
      </c>
      <c r="AC29" s="117" cm="1">
        <f t="array" ref="AC29">_xlfn.XLOOKUP(AC$1,'PY1 Data(H)'!$A$1:$BP$1,_xlfn.XLOOKUP($A29,'PY1 Data(H)'!$A$1:$A$288,'PY1 Data(H)'!$A$1:$BP$288))</f>
        <v>52701</v>
      </c>
      <c r="AD29" s="117" cm="1">
        <f t="array" ref="AD29">_xlfn.XLOOKUP(AD$1,'PY1 Data(H)'!$A$1:$BP$1,_xlfn.XLOOKUP($A29,'PY1 Data(H)'!$A$1:$A$288,'PY1 Data(H)'!$A$1:$BP$288))</f>
        <v>74440</v>
      </c>
      <c r="AE29" s="117" cm="1">
        <f t="array" ref="AE29">_xlfn.XLOOKUP(AE$1,'PY1 Data(H)'!$A$1:$BP$1,_xlfn.XLOOKUP($A29,'PY1 Data(H)'!$A$1:$A$288,'PY1 Data(H)'!$A$1:$BP$288))</f>
        <v>258668</v>
      </c>
      <c r="AF29" s="117" cm="1">
        <f t="array" ref="AF29">_xlfn.XLOOKUP(AF$1,'PY1 Data(H)'!$A$1:$BP$1,_xlfn.XLOOKUP($A29,'PY1 Data(H)'!$A$1:$A$288,'PY1 Data(H)'!$A$1:$BP$288))</f>
        <v>68702</v>
      </c>
      <c r="AG29" s="117" cm="1">
        <f t="array" ref="AG29">_xlfn.XLOOKUP(AG$1,'PY1 Data(H)'!$A$1:$BP$1,_xlfn.XLOOKUP($A29,'PY1 Data(H)'!$A$1:$A$288,'PY1 Data(H)'!$A$1:$BP$288))</f>
        <v>59820</v>
      </c>
      <c r="AH29" s="117" cm="1">
        <f t="array" ref="AH29">_xlfn.XLOOKUP(AH$1,'PY1 Data(H)'!$A$1:$BP$1,_xlfn.XLOOKUP($A29,'PY1 Data(H)'!$A$1:$A$288,'PY1 Data(H)'!$A$1:$BP$288))</f>
        <v>0</v>
      </c>
      <c r="AI29" s="117" cm="1">
        <f t="array" ref="AI29">_xlfn.XLOOKUP(AI$1,'PY1 Data(H)'!$A$1:$BP$1,_xlfn.XLOOKUP($A29,'PY1 Data(H)'!$A$1:$A$288,'PY1 Data(H)'!$A$1:$BP$288))</f>
        <v>158523</v>
      </c>
      <c r="AJ29" s="117" cm="1">
        <f t="array" ref="AJ29">_xlfn.XLOOKUP(AJ$1,'PY1 Data(H)'!$A$1:$BP$1,_xlfn.XLOOKUP($A29,'PY1 Data(H)'!$A$1:$A$288,'PY1 Data(H)'!$A$1:$BP$288))</f>
        <v>121516</v>
      </c>
      <c r="AK29" s="117" cm="1">
        <f t="array" ref="AK29">_xlfn.XLOOKUP(AK$1,'PY1 Data(H)'!$A$1:$BP$1,_xlfn.XLOOKUP($A29,'PY1 Data(H)'!$A$1:$A$288,'PY1 Data(H)'!$A$1:$BP$288))</f>
        <v>45000</v>
      </c>
      <c r="AL29" s="117" cm="1">
        <f t="array" ref="AL29">_xlfn.XLOOKUP(AL$1,'PY1 Data(H)'!$A$1:$BP$1,_xlfn.XLOOKUP($A29,'PY1 Data(H)'!$A$1:$A$288,'PY1 Data(H)'!$A$1:$BP$288))</f>
        <v>63510</v>
      </c>
      <c r="AM29" s="117" cm="1">
        <f t="array" ref="AM29">_xlfn.XLOOKUP(AM$1,'PY1 Data(H)'!$A$1:$BP$1,_xlfn.XLOOKUP($A29,'PY1 Data(H)'!$A$1:$A$288,'PY1 Data(H)'!$A$1:$BP$288))</f>
        <v>10651</v>
      </c>
      <c r="AN29" s="117" cm="1">
        <f t="array" ref="AN29">_xlfn.XLOOKUP(AN$1,'PY1 Data(H)'!$A$1:$BP$1,_xlfn.XLOOKUP($A29,'PY1 Data(H)'!$A$1:$A$288,'PY1 Data(H)'!$A$1:$BP$288))</f>
        <v>54205</v>
      </c>
      <c r="AO29" s="117" cm="1">
        <f t="array" ref="AO29">_xlfn.XLOOKUP(AO$1,'PY1 Data(H)'!$A$1:$BP$1,_xlfn.XLOOKUP($A29,'PY1 Data(H)'!$A$1:$A$288,'PY1 Data(H)'!$A$1:$BP$288))</f>
        <v>45000</v>
      </c>
      <c r="AP29" s="117" cm="1">
        <f t="array" ref="AP29">_xlfn.XLOOKUP(AP$1,'PY1 Data(H)'!$A$1:$BP$1,_xlfn.XLOOKUP($A29,'PY1 Data(H)'!$A$1:$A$288,'PY1 Data(H)'!$A$1:$BP$288))</f>
        <v>50790</v>
      </c>
      <c r="AQ29" s="117" cm="1">
        <f t="array" ref="AQ29">_xlfn.XLOOKUP(AQ$1,'PY1 Data(H)'!$A$1:$BP$1,_xlfn.XLOOKUP($A29,'PY1 Data(H)'!$A$1:$A$288,'PY1 Data(H)'!$A$1:$BP$288))</f>
        <v>48925</v>
      </c>
      <c r="AR29" s="117" cm="1">
        <f t="array" ref="AR29">_xlfn.XLOOKUP(AR$1,'PY1 Data(H)'!$A$1:$BP$1,_xlfn.XLOOKUP($A29,'PY1 Data(H)'!$A$1:$A$288,'PY1 Data(H)'!$A$1:$BP$288))</f>
        <v>52326</v>
      </c>
      <c r="AS29" s="117" cm="1">
        <f t="array" ref="AS29">_xlfn.XLOOKUP(AS$1,'PY1 Data(H)'!$A$1:$BP$1,_xlfn.XLOOKUP($A29,'PY1 Data(H)'!$A$1:$A$288,'PY1 Data(H)'!$A$1:$BP$288))</f>
        <v>560523</v>
      </c>
      <c r="AT29" s="117" cm="1">
        <f t="array" ref="AT29">_xlfn.XLOOKUP(AT$1,'PY1 Data(H)'!$A$1:$BP$1,_xlfn.XLOOKUP($A29,'PY1 Data(H)'!$A$1:$A$288,'PY1 Data(H)'!$A$1:$BP$288))</f>
        <v>32296</v>
      </c>
      <c r="AU29" s="117" cm="1">
        <f t="array" ref="AU29">_xlfn.XLOOKUP(AU$1,'PY1 Data(H)'!$A$1:$BP$1,_xlfn.XLOOKUP($A29,'PY1 Data(H)'!$A$1:$A$288,'PY1 Data(H)'!$A$1:$BP$288))</f>
        <v>49472</v>
      </c>
      <c r="AV29" s="117" cm="1">
        <f t="array" ref="AV29">_xlfn.XLOOKUP(AV$1,'PY1 Data(H)'!$A$1:$BP$1,_xlfn.XLOOKUP($A29,'PY1 Data(H)'!$A$1:$A$288,'PY1 Data(H)'!$A$1:$BP$288))</f>
        <v>60297</v>
      </c>
      <c r="AW29" s="117" cm="1">
        <f t="array" ref="AW29">_xlfn.XLOOKUP(AW$1,'PY1 Data(H)'!$A$1:$BP$1,_xlfn.XLOOKUP($A29,'PY1 Data(H)'!$A$1:$A$288,'PY1 Data(H)'!$A$1:$BP$288))</f>
        <v>942941</v>
      </c>
      <c r="AX29" s="117" cm="1">
        <f t="array" ref="AX29">_xlfn.XLOOKUP(AX$1,'PY1 Data(H)'!$A$1:$BP$1,_xlfn.XLOOKUP($A29,'PY1 Data(H)'!$A$1:$A$288,'PY1 Data(H)'!$A$1:$BP$288))</f>
        <v>45000</v>
      </c>
      <c r="AY29" s="117" cm="1">
        <f t="array" ref="AY29">_xlfn.XLOOKUP(AY$1,'PY1 Data(H)'!$A$1:$BP$1,_xlfn.XLOOKUP($A29,'PY1 Data(H)'!$A$1:$A$288,'PY1 Data(H)'!$A$1:$BP$288))</f>
        <v>75239</v>
      </c>
      <c r="AZ29" s="117" cm="1">
        <f t="array" ref="AZ29">_xlfn.XLOOKUP(AZ$1,'PY1 Data(H)'!$A$1:$BP$1,_xlfn.XLOOKUP($A29,'PY1 Data(H)'!$A$1:$A$288,'PY1 Data(H)'!$A$1:$BP$288))</f>
        <v>94148</v>
      </c>
      <c r="BA29" s="117" cm="1">
        <f t="array" ref="BA29">_xlfn.XLOOKUP(BA$1,'PY1 Data(H)'!$A$1:$BP$1,_xlfn.XLOOKUP($A29,'PY1 Data(H)'!$A$1:$A$288,'PY1 Data(H)'!$A$1:$BP$288))</f>
        <v>49357</v>
      </c>
      <c r="BB29" s="117" cm="1">
        <f t="array" ref="BB29">_xlfn.XLOOKUP(BB$1,'PY1 Data(H)'!$A$1:$BP$1,_xlfn.XLOOKUP($A29,'PY1 Data(H)'!$A$1:$A$288,'PY1 Data(H)'!$A$1:$BP$288))</f>
        <v>68106</v>
      </c>
      <c r="BC29" s="117" cm="1">
        <f t="array" ref="BC29">_xlfn.XLOOKUP(BC$1,'PY1 Data(H)'!$A$1:$BP$1,_xlfn.XLOOKUP($A29,'PY1 Data(H)'!$A$1:$A$288,'PY1 Data(H)'!$A$1:$BP$288))</f>
        <v>0</v>
      </c>
      <c r="BD29" s="117" cm="1">
        <f t="array" ref="BD29">_xlfn.XLOOKUP(BD$1,'PY1 Data(H)'!$A$1:$BP$1,_xlfn.XLOOKUP($A29,'PY1 Data(H)'!$A$1:$A$288,'PY1 Data(H)'!$A$1:$BP$288))</f>
        <v>128245</v>
      </c>
      <c r="BE29" s="117" cm="1">
        <f t="array" ref="BE29">_xlfn.XLOOKUP(BE$1,'PY1 Data(H)'!$A$1:$BP$1,_xlfn.XLOOKUP($A29,'PY1 Data(H)'!$A$1:$A$288,'PY1 Data(H)'!$A$1:$BP$288))</f>
        <v>247454</v>
      </c>
      <c r="BF29" s="117" cm="1">
        <f t="array" ref="BF29">_xlfn.XLOOKUP(BF$1,'PY1 Data(H)'!$A$1:$BP$1,_xlfn.XLOOKUP($A29,'PY1 Data(H)'!$A$1:$A$288,'PY1 Data(H)'!$A$1:$BP$288))</f>
        <v>0</v>
      </c>
      <c r="BG29" s="117" cm="1">
        <f t="array" ref="BG29">_xlfn.XLOOKUP(BG$1,'PY1 Data(H)'!$A$1:$BP$1,_xlfn.XLOOKUP($A29,'PY1 Data(H)'!$A$1:$A$288,'PY1 Data(H)'!$A$1:$BP$288))</f>
        <v>45743</v>
      </c>
      <c r="BH29" s="117" cm="1">
        <f t="array" ref="BH29">_xlfn.XLOOKUP(BH$1,'PY1 Data(H)'!$A$1:$BP$1,_xlfn.XLOOKUP($A29,'PY1 Data(H)'!$A$1:$A$288,'PY1 Data(H)'!$A$1:$BP$288))</f>
        <v>61558</v>
      </c>
    </row>
    <row r="30" spans="1:60" x14ac:dyDescent="0.3">
      <c r="A30">
        <v>389</v>
      </c>
      <c r="D30" s="117" cm="1">
        <f t="array" ref="D30">_xlfn.XLOOKUP(D$1,'PY1 Data(H)'!$A$1:$BP$1,_xlfn.XLOOKUP($A30,'PY1 Data(H)'!$A$1:$A$288,'PY1 Data(H)'!$A$1:$BP$288))</f>
        <v>0</v>
      </c>
      <c r="E30" s="117" cm="1">
        <f t="array" ref="E30">_xlfn.XLOOKUP(E$1,'PY1 Data(H)'!$A$1:$BP$1,_xlfn.XLOOKUP($A30,'PY1 Data(H)'!$A$1:$A$288,'PY1 Data(H)'!$A$1:$BP$288))</f>
        <v>0</v>
      </c>
      <c r="F30" s="117" cm="1">
        <f t="array" ref="F30">_xlfn.XLOOKUP(F$1,'PY1 Data(H)'!$A$1:$BP$1,_xlfn.XLOOKUP($A30,'PY1 Data(H)'!$A$1:$A$288,'PY1 Data(H)'!$A$1:$BP$288))</f>
        <v>1379894</v>
      </c>
      <c r="G30" s="117" cm="1">
        <f t="array" ref="G30">_xlfn.XLOOKUP(G$1,'PY1 Data(H)'!$A$1:$BP$1,_xlfn.XLOOKUP($A30,'PY1 Data(H)'!$A$1:$A$288,'PY1 Data(H)'!$A$1:$BP$288))</f>
        <v>0</v>
      </c>
      <c r="H30" s="117" cm="1">
        <f t="array" ref="H30">_xlfn.XLOOKUP(H$1,'PY1 Data(H)'!$A$1:$BP$1,_xlfn.XLOOKUP($A30,'PY1 Data(H)'!$A$1:$A$288,'PY1 Data(H)'!$A$1:$BP$288))</f>
        <v>0</v>
      </c>
      <c r="I30" s="117" cm="1">
        <f t="array" ref="I30">_xlfn.XLOOKUP(I$1,'PY1 Data(H)'!$A$1:$BP$1,_xlfn.XLOOKUP($A30,'PY1 Data(H)'!$A$1:$A$288,'PY1 Data(H)'!$A$1:$BP$288))</f>
        <v>0</v>
      </c>
      <c r="J30" s="117" cm="1">
        <f t="array" ref="J30">_xlfn.XLOOKUP(J$1,'PY1 Data(H)'!$A$1:$BP$1,_xlfn.XLOOKUP($A30,'PY1 Data(H)'!$A$1:$A$288,'PY1 Data(H)'!$A$1:$BP$288))</f>
        <v>0</v>
      </c>
      <c r="K30" s="117" cm="1">
        <f t="array" ref="K30">_xlfn.XLOOKUP(K$1,'PY1 Data(H)'!$A$1:$BP$1,_xlfn.XLOOKUP($A30,'PY1 Data(H)'!$A$1:$A$288,'PY1 Data(H)'!$A$1:$BP$288))</f>
        <v>0</v>
      </c>
      <c r="L30" s="117" cm="1">
        <f t="array" ref="L30">_xlfn.XLOOKUP(L$1,'PY1 Data(H)'!$A$1:$BP$1,_xlfn.XLOOKUP($A30,'PY1 Data(H)'!$A$1:$A$288,'PY1 Data(H)'!$A$1:$BP$288))</f>
        <v>0</v>
      </c>
      <c r="M30" s="117" cm="1">
        <f t="array" ref="M30">_xlfn.XLOOKUP(M$1,'PY1 Data(H)'!$A$1:$BP$1,_xlfn.XLOOKUP($A30,'PY1 Data(H)'!$A$1:$A$288,'PY1 Data(H)'!$A$1:$BP$288))</f>
        <v>0</v>
      </c>
      <c r="N30" s="117" cm="1">
        <f t="array" ref="N30">_xlfn.XLOOKUP(N$1,'PY1 Data(H)'!$A$1:$BP$1,_xlfn.XLOOKUP($A30,'PY1 Data(H)'!$A$1:$A$288,'PY1 Data(H)'!$A$1:$BP$288))</f>
        <v>0</v>
      </c>
      <c r="O30" s="117" cm="1">
        <f t="array" ref="O30">_xlfn.XLOOKUP(O$1,'PY1 Data(H)'!$A$1:$BP$1,_xlfn.XLOOKUP($A30,'PY1 Data(H)'!$A$1:$A$288,'PY1 Data(H)'!$A$1:$BP$288))</f>
        <v>0</v>
      </c>
      <c r="P30" s="117" cm="1">
        <f t="array" ref="P30">_xlfn.XLOOKUP(P$1,'PY1 Data(H)'!$A$1:$BP$1,_xlfn.XLOOKUP($A30,'PY1 Data(H)'!$A$1:$A$288,'PY1 Data(H)'!$A$1:$BP$288))</f>
        <v>0</v>
      </c>
      <c r="Q30" s="117" cm="1">
        <f t="array" ref="Q30">_xlfn.XLOOKUP(Q$1,'PY1 Data(H)'!$A$1:$BP$1,_xlfn.XLOOKUP($A30,'PY1 Data(H)'!$A$1:$A$288,'PY1 Data(H)'!$A$1:$BP$288))</f>
        <v>0</v>
      </c>
      <c r="R30" s="117" cm="1">
        <f t="array" ref="R30">_xlfn.XLOOKUP(R$1,'PY1 Data(H)'!$A$1:$BP$1,_xlfn.XLOOKUP($A30,'PY1 Data(H)'!$A$1:$A$288,'PY1 Data(H)'!$A$1:$BP$288))</f>
        <v>0</v>
      </c>
      <c r="S30" s="117" cm="1">
        <f t="array" ref="S30">_xlfn.XLOOKUP(S$1,'PY1 Data(H)'!$A$1:$BP$1,_xlfn.XLOOKUP($A30,'PY1 Data(H)'!$A$1:$A$288,'PY1 Data(H)'!$A$1:$BP$288))</f>
        <v>0</v>
      </c>
      <c r="T30" s="117" cm="1">
        <f t="array" ref="T30">_xlfn.XLOOKUP(T$1,'PY1 Data(H)'!$A$1:$BP$1,_xlfn.XLOOKUP($A30,'PY1 Data(H)'!$A$1:$A$288,'PY1 Data(H)'!$A$1:$BP$288))</f>
        <v>0</v>
      </c>
      <c r="U30" s="117" cm="1">
        <f t="array" ref="U30">_xlfn.XLOOKUP(U$1,'PY1 Data(H)'!$A$1:$BP$1,_xlfn.XLOOKUP($A30,'PY1 Data(H)'!$A$1:$A$288,'PY1 Data(H)'!$A$1:$BP$288))</f>
        <v>0</v>
      </c>
      <c r="V30" s="117" cm="1">
        <f t="array" ref="V30">_xlfn.XLOOKUP(V$1,'PY1 Data(H)'!$A$1:$BP$1,_xlfn.XLOOKUP($A30,'PY1 Data(H)'!$A$1:$A$288,'PY1 Data(H)'!$A$1:$BP$288))</f>
        <v>0</v>
      </c>
      <c r="W30" s="117" cm="1">
        <f t="array" ref="W30">_xlfn.XLOOKUP(W$1,'PY1 Data(H)'!$A$1:$BP$1,_xlfn.XLOOKUP($A30,'PY1 Data(H)'!$A$1:$A$288,'PY1 Data(H)'!$A$1:$BP$288))</f>
        <v>0</v>
      </c>
      <c r="X30" s="117" cm="1">
        <f t="array" ref="X30">_xlfn.XLOOKUP(X$1,'PY1 Data(H)'!$A$1:$BP$1,_xlfn.XLOOKUP($A30,'PY1 Data(H)'!$A$1:$A$288,'PY1 Data(H)'!$A$1:$BP$288))</f>
        <v>0</v>
      </c>
      <c r="Y30" s="117" cm="1">
        <f t="array" ref="Y30">_xlfn.XLOOKUP(Y$1,'PY1 Data(H)'!$A$1:$BP$1,_xlfn.XLOOKUP($A30,'PY1 Data(H)'!$A$1:$A$288,'PY1 Data(H)'!$A$1:$BP$288))</f>
        <v>0</v>
      </c>
      <c r="Z30" s="117" cm="1">
        <f t="array" ref="Z30">_xlfn.XLOOKUP(Z$1,'PY1 Data(H)'!$A$1:$BP$1,_xlfn.XLOOKUP($A30,'PY1 Data(H)'!$A$1:$A$288,'PY1 Data(H)'!$A$1:$BP$288))</f>
        <v>0</v>
      </c>
      <c r="AA30" s="117" cm="1">
        <f t="array" ref="AA30">_xlfn.XLOOKUP(AA$1,'PY1 Data(H)'!$A$1:$BP$1,_xlfn.XLOOKUP($A30,'PY1 Data(H)'!$A$1:$A$288,'PY1 Data(H)'!$A$1:$BP$288))</f>
        <v>0</v>
      </c>
      <c r="AB30" s="117" cm="1">
        <f t="array" ref="AB30">_xlfn.XLOOKUP(AB$1,'PY1 Data(H)'!$A$1:$BP$1,_xlfn.XLOOKUP($A30,'PY1 Data(H)'!$A$1:$A$288,'PY1 Data(H)'!$A$1:$BP$288))</f>
        <v>0</v>
      </c>
      <c r="AC30" s="117" cm="1">
        <f t="array" ref="AC30">_xlfn.XLOOKUP(AC$1,'PY1 Data(H)'!$A$1:$BP$1,_xlfn.XLOOKUP($A30,'PY1 Data(H)'!$A$1:$A$288,'PY1 Data(H)'!$A$1:$BP$288))</f>
        <v>0</v>
      </c>
      <c r="AD30" s="117" cm="1">
        <f t="array" ref="AD30">_xlfn.XLOOKUP(AD$1,'PY1 Data(H)'!$A$1:$BP$1,_xlfn.XLOOKUP($A30,'PY1 Data(H)'!$A$1:$A$288,'PY1 Data(H)'!$A$1:$BP$288))</f>
        <v>0</v>
      </c>
      <c r="AE30" s="117" cm="1">
        <f t="array" ref="AE30">_xlfn.XLOOKUP(AE$1,'PY1 Data(H)'!$A$1:$BP$1,_xlfn.XLOOKUP($A30,'PY1 Data(H)'!$A$1:$A$288,'PY1 Data(H)'!$A$1:$BP$288))</f>
        <v>0</v>
      </c>
      <c r="AF30" s="117" cm="1">
        <f t="array" ref="AF30">_xlfn.XLOOKUP(AF$1,'PY1 Data(H)'!$A$1:$BP$1,_xlfn.XLOOKUP($A30,'PY1 Data(H)'!$A$1:$A$288,'PY1 Data(H)'!$A$1:$BP$288))</f>
        <v>0</v>
      </c>
      <c r="AG30" s="117" cm="1">
        <f t="array" ref="AG30">_xlfn.XLOOKUP(AG$1,'PY1 Data(H)'!$A$1:$BP$1,_xlfn.XLOOKUP($A30,'PY1 Data(H)'!$A$1:$A$288,'PY1 Data(H)'!$A$1:$BP$288))</f>
        <v>0</v>
      </c>
      <c r="AH30" s="117" cm="1">
        <f t="array" ref="AH30">_xlfn.XLOOKUP(AH$1,'PY1 Data(H)'!$A$1:$BP$1,_xlfn.XLOOKUP($A30,'PY1 Data(H)'!$A$1:$A$288,'PY1 Data(H)'!$A$1:$BP$288))</f>
        <v>0</v>
      </c>
      <c r="AI30" s="117" cm="1">
        <f t="array" ref="AI30">_xlfn.XLOOKUP(AI$1,'PY1 Data(H)'!$A$1:$BP$1,_xlfn.XLOOKUP($A30,'PY1 Data(H)'!$A$1:$A$288,'PY1 Data(H)'!$A$1:$BP$288))</f>
        <v>0</v>
      </c>
      <c r="AJ30" s="117" cm="1">
        <f t="array" ref="AJ30">_xlfn.XLOOKUP(AJ$1,'PY1 Data(H)'!$A$1:$BP$1,_xlfn.XLOOKUP($A30,'PY1 Data(H)'!$A$1:$A$288,'PY1 Data(H)'!$A$1:$BP$288))</f>
        <v>0</v>
      </c>
      <c r="AK30" s="117" cm="1">
        <f t="array" ref="AK30">_xlfn.XLOOKUP(AK$1,'PY1 Data(H)'!$A$1:$BP$1,_xlfn.XLOOKUP($A30,'PY1 Data(H)'!$A$1:$A$288,'PY1 Data(H)'!$A$1:$BP$288))</f>
        <v>0</v>
      </c>
      <c r="AL30" s="117" cm="1">
        <f t="array" ref="AL30">_xlfn.XLOOKUP(AL$1,'PY1 Data(H)'!$A$1:$BP$1,_xlfn.XLOOKUP($A30,'PY1 Data(H)'!$A$1:$A$288,'PY1 Data(H)'!$A$1:$BP$288))</f>
        <v>0</v>
      </c>
      <c r="AM30" s="117" cm="1">
        <f t="array" ref="AM30">_xlfn.XLOOKUP(AM$1,'PY1 Data(H)'!$A$1:$BP$1,_xlfn.XLOOKUP($A30,'PY1 Data(H)'!$A$1:$A$288,'PY1 Data(H)'!$A$1:$BP$288))</f>
        <v>0</v>
      </c>
      <c r="AN30" s="117" cm="1">
        <f t="array" ref="AN30">_xlfn.XLOOKUP(AN$1,'PY1 Data(H)'!$A$1:$BP$1,_xlfn.XLOOKUP($A30,'PY1 Data(H)'!$A$1:$A$288,'PY1 Data(H)'!$A$1:$BP$288))</f>
        <v>0</v>
      </c>
      <c r="AO30" s="117" cm="1">
        <f t="array" ref="AO30">_xlfn.XLOOKUP(AO$1,'PY1 Data(H)'!$A$1:$BP$1,_xlfn.XLOOKUP($A30,'PY1 Data(H)'!$A$1:$A$288,'PY1 Data(H)'!$A$1:$BP$288))</f>
        <v>0</v>
      </c>
      <c r="AP30" s="117" cm="1">
        <f t="array" ref="AP30">_xlfn.XLOOKUP(AP$1,'PY1 Data(H)'!$A$1:$BP$1,_xlfn.XLOOKUP($A30,'PY1 Data(H)'!$A$1:$A$288,'PY1 Data(H)'!$A$1:$BP$288))</f>
        <v>0</v>
      </c>
      <c r="AQ30" s="117" cm="1">
        <f t="array" ref="AQ30">_xlfn.XLOOKUP(AQ$1,'PY1 Data(H)'!$A$1:$BP$1,_xlfn.XLOOKUP($A30,'PY1 Data(H)'!$A$1:$A$288,'PY1 Data(H)'!$A$1:$BP$288))</f>
        <v>0</v>
      </c>
      <c r="AR30" s="117" cm="1">
        <f t="array" ref="AR30">_xlfn.XLOOKUP(AR$1,'PY1 Data(H)'!$A$1:$BP$1,_xlfn.XLOOKUP($A30,'PY1 Data(H)'!$A$1:$A$288,'PY1 Data(H)'!$A$1:$BP$288))</f>
        <v>0</v>
      </c>
      <c r="AS30" s="117" cm="1">
        <f t="array" ref="AS30">_xlfn.XLOOKUP(AS$1,'PY1 Data(H)'!$A$1:$BP$1,_xlfn.XLOOKUP($A30,'PY1 Data(H)'!$A$1:$A$288,'PY1 Data(H)'!$A$1:$BP$288))</f>
        <v>0</v>
      </c>
      <c r="AT30" s="117" cm="1">
        <f t="array" ref="AT30">_xlfn.XLOOKUP(AT$1,'PY1 Data(H)'!$A$1:$BP$1,_xlfn.XLOOKUP($A30,'PY1 Data(H)'!$A$1:$A$288,'PY1 Data(H)'!$A$1:$BP$288))</f>
        <v>0</v>
      </c>
      <c r="AU30" s="117" cm="1">
        <f t="array" ref="AU30">_xlfn.XLOOKUP(AU$1,'PY1 Data(H)'!$A$1:$BP$1,_xlfn.XLOOKUP($A30,'PY1 Data(H)'!$A$1:$A$288,'PY1 Data(H)'!$A$1:$BP$288))</f>
        <v>0</v>
      </c>
      <c r="AV30" s="117" cm="1">
        <f t="array" ref="AV30">_xlfn.XLOOKUP(AV$1,'PY1 Data(H)'!$A$1:$BP$1,_xlfn.XLOOKUP($A30,'PY1 Data(H)'!$A$1:$A$288,'PY1 Data(H)'!$A$1:$BP$288))</f>
        <v>0</v>
      </c>
      <c r="AW30" s="117" cm="1">
        <f t="array" ref="AW30">_xlfn.XLOOKUP(AW$1,'PY1 Data(H)'!$A$1:$BP$1,_xlfn.XLOOKUP($A30,'PY1 Data(H)'!$A$1:$A$288,'PY1 Data(H)'!$A$1:$BP$288))</f>
        <v>0</v>
      </c>
      <c r="AX30" s="117" cm="1">
        <f t="array" ref="AX30">_xlfn.XLOOKUP(AX$1,'PY1 Data(H)'!$A$1:$BP$1,_xlfn.XLOOKUP($A30,'PY1 Data(H)'!$A$1:$A$288,'PY1 Data(H)'!$A$1:$BP$288))</f>
        <v>0</v>
      </c>
      <c r="AY30" s="117" cm="1">
        <f t="array" ref="AY30">_xlfn.XLOOKUP(AY$1,'PY1 Data(H)'!$A$1:$BP$1,_xlfn.XLOOKUP($A30,'PY1 Data(H)'!$A$1:$A$288,'PY1 Data(H)'!$A$1:$BP$288))</f>
        <v>0</v>
      </c>
      <c r="AZ30" s="117" cm="1">
        <f t="array" ref="AZ30">_xlfn.XLOOKUP(AZ$1,'PY1 Data(H)'!$A$1:$BP$1,_xlfn.XLOOKUP($A30,'PY1 Data(H)'!$A$1:$A$288,'PY1 Data(H)'!$A$1:$BP$288))</f>
        <v>0</v>
      </c>
      <c r="BA30" s="117" cm="1">
        <f t="array" ref="BA30">_xlfn.XLOOKUP(BA$1,'PY1 Data(H)'!$A$1:$BP$1,_xlfn.XLOOKUP($A30,'PY1 Data(H)'!$A$1:$A$288,'PY1 Data(H)'!$A$1:$BP$288))</f>
        <v>0</v>
      </c>
      <c r="BB30" s="117" cm="1">
        <f t="array" ref="BB30">_xlfn.XLOOKUP(BB$1,'PY1 Data(H)'!$A$1:$BP$1,_xlfn.XLOOKUP($A30,'PY1 Data(H)'!$A$1:$A$288,'PY1 Data(H)'!$A$1:$BP$288))</f>
        <v>0</v>
      </c>
      <c r="BC30" s="117" cm="1">
        <f t="array" ref="BC30">_xlfn.XLOOKUP(BC$1,'PY1 Data(H)'!$A$1:$BP$1,_xlfn.XLOOKUP($A30,'PY1 Data(H)'!$A$1:$A$288,'PY1 Data(H)'!$A$1:$BP$288))</f>
        <v>-413836</v>
      </c>
      <c r="BD30" s="117" cm="1">
        <f t="array" ref="BD30">_xlfn.XLOOKUP(BD$1,'PY1 Data(H)'!$A$1:$BP$1,_xlfn.XLOOKUP($A30,'PY1 Data(H)'!$A$1:$A$288,'PY1 Data(H)'!$A$1:$BP$288))</f>
        <v>0</v>
      </c>
      <c r="BE30" s="117" cm="1">
        <f t="array" ref="BE30">_xlfn.XLOOKUP(BE$1,'PY1 Data(H)'!$A$1:$BP$1,_xlfn.XLOOKUP($A30,'PY1 Data(H)'!$A$1:$A$288,'PY1 Data(H)'!$A$1:$BP$288))</f>
        <v>0</v>
      </c>
      <c r="BF30" s="117" cm="1">
        <f t="array" ref="BF30">_xlfn.XLOOKUP(BF$1,'PY1 Data(H)'!$A$1:$BP$1,_xlfn.XLOOKUP($A30,'PY1 Data(H)'!$A$1:$A$288,'PY1 Data(H)'!$A$1:$BP$288))</f>
        <v>0</v>
      </c>
      <c r="BG30" s="117" cm="1">
        <f t="array" ref="BG30">_xlfn.XLOOKUP(BG$1,'PY1 Data(H)'!$A$1:$BP$1,_xlfn.XLOOKUP($A30,'PY1 Data(H)'!$A$1:$A$288,'PY1 Data(H)'!$A$1:$BP$288))</f>
        <v>0</v>
      </c>
      <c r="BH30" s="117" cm="1">
        <f t="array" ref="BH30">_xlfn.XLOOKUP(BH$1,'PY1 Data(H)'!$A$1:$BP$1,_xlfn.XLOOKUP($A30,'PY1 Data(H)'!$A$1:$A$288,'PY1 Data(H)'!$A$1:$BP$288))</f>
        <v>0</v>
      </c>
    </row>
    <row r="31" spans="1:60" x14ac:dyDescent="0.3">
      <c r="A31">
        <v>255</v>
      </c>
      <c r="D31" s="117" cm="1">
        <f t="array" ref="D31">_xlfn.XLOOKUP(D$1,'PY1 Data(H)'!$A$1:$BP$1,_xlfn.XLOOKUP($A31,'PY1 Data(H)'!$A$1:$A$288,'PY1 Data(H)'!$A$1:$BP$288))</f>
        <v>10088264</v>
      </c>
      <c r="E31" s="117" cm="1">
        <f t="array" ref="E31">_xlfn.XLOOKUP(E$1,'PY1 Data(H)'!$A$1:$BP$1,_xlfn.XLOOKUP($A31,'PY1 Data(H)'!$A$1:$A$288,'PY1 Data(H)'!$A$1:$BP$288))</f>
        <v>14892129</v>
      </c>
      <c r="F31" s="117" cm="1">
        <f t="array" ref="F31">_xlfn.XLOOKUP(F$1,'PY1 Data(H)'!$A$1:$BP$1,_xlfn.XLOOKUP($A31,'PY1 Data(H)'!$A$1:$A$288,'PY1 Data(H)'!$A$1:$BP$288))</f>
        <v>13498775</v>
      </c>
      <c r="G31" s="117" cm="1">
        <f t="array" ref="G31">_xlfn.XLOOKUP(G$1,'PY1 Data(H)'!$A$1:$BP$1,_xlfn.XLOOKUP($A31,'PY1 Data(H)'!$A$1:$A$288,'PY1 Data(H)'!$A$1:$BP$288))</f>
        <v>4693766</v>
      </c>
      <c r="H31" s="117" cm="1">
        <f t="array" ref="H31">_xlfn.XLOOKUP(H$1,'PY1 Data(H)'!$A$1:$BP$1,_xlfn.XLOOKUP($A31,'PY1 Data(H)'!$A$1:$A$288,'PY1 Data(H)'!$A$1:$BP$288))</f>
        <v>16060234</v>
      </c>
      <c r="I31" s="117" cm="1">
        <f t="array" ref="I31">_xlfn.XLOOKUP(I$1,'PY1 Data(H)'!$A$1:$BP$1,_xlfn.XLOOKUP($A31,'PY1 Data(H)'!$A$1:$A$288,'PY1 Data(H)'!$A$1:$BP$288))</f>
        <v>12297906</v>
      </c>
      <c r="J31" s="117" cm="1">
        <f t="array" ref="J31">_xlfn.XLOOKUP(J$1,'PY1 Data(H)'!$A$1:$BP$1,_xlfn.XLOOKUP($A31,'PY1 Data(H)'!$A$1:$A$288,'PY1 Data(H)'!$A$1:$BP$288))</f>
        <v>3359872</v>
      </c>
      <c r="K31" s="117" cm="1">
        <f t="array" ref="K31">_xlfn.XLOOKUP(K$1,'PY1 Data(H)'!$A$1:$BP$1,_xlfn.XLOOKUP($A31,'PY1 Data(H)'!$A$1:$A$288,'PY1 Data(H)'!$A$1:$BP$288))</f>
        <v>14992707</v>
      </c>
      <c r="L31" s="117" cm="1">
        <f t="array" ref="L31">_xlfn.XLOOKUP(L$1,'PY1 Data(H)'!$A$1:$BP$1,_xlfn.XLOOKUP($A31,'PY1 Data(H)'!$A$1:$A$288,'PY1 Data(H)'!$A$1:$BP$288))</f>
        <v>9525836</v>
      </c>
      <c r="M31" s="117" cm="1">
        <f t="array" ref="M31">_xlfn.XLOOKUP(M$1,'PY1 Data(H)'!$A$1:$BP$1,_xlfn.XLOOKUP($A31,'PY1 Data(H)'!$A$1:$A$288,'PY1 Data(H)'!$A$1:$BP$288))</f>
        <v>5447285</v>
      </c>
      <c r="N31" s="117" cm="1">
        <f t="array" ref="N31">_xlfn.XLOOKUP(N$1,'PY1 Data(H)'!$A$1:$BP$1,_xlfn.XLOOKUP($A31,'PY1 Data(H)'!$A$1:$A$288,'PY1 Data(H)'!$A$1:$BP$288))</f>
        <v>9460920</v>
      </c>
      <c r="O31" s="117" cm="1">
        <f t="array" ref="O31">_xlfn.XLOOKUP(O$1,'PY1 Data(H)'!$A$1:$BP$1,_xlfn.XLOOKUP($A31,'PY1 Data(H)'!$A$1:$A$288,'PY1 Data(H)'!$A$1:$BP$288))</f>
        <v>14136832</v>
      </c>
      <c r="P31" s="117" cm="1">
        <f t="array" ref="P31">_xlfn.XLOOKUP(P$1,'PY1 Data(H)'!$A$1:$BP$1,_xlfn.XLOOKUP($A31,'PY1 Data(H)'!$A$1:$A$288,'PY1 Data(H)'!$A$1:$BP$288))</f>
        <v>26194852</v>
      </c>
      <c r="Q31" s="117" cm="1">
        <f t="array" ref="Q31">_xlfn.XLOOKUP(Q$1,'PY1 Data(H)'!$A$1:$BP$1,_xlfn.XLOOKUP($A31,'PY1 Data(H)'!$A$1:$A$288,'PY1 Data(H)'!$A$1:$BP$288))</f>
        <v>1888072</v>
      </c>
      <c r="R31" s="117" cm="1">
        <f t="array" ref="R31">_xlfn.XLOOKUP(R$1,'PY1 Data(H)'!$A$1:$BP$1,_xlfn.XLOOKUP($A31,'PY1 Data(H)'!$A$1:$A$288,'PY1 Data(H)'!$A$1:$BP$288))</f>
        <v>33157089</v>
      </c>
      <c r="S31" s="117" cm="1">
        <f t="array" ref="S31">_xlfn.XLOOKUP(S$1,'PY1 Data(H)'!$A$1:$BP$1,_xlfn.XLOOKUP($A31,'PY1 Data(H)'!$A$1:$A$288,'PY1 Data(H)'!$A$1:$BP$288))</f>
        <v>26565124</v>
      </c>
      <c r="T31" s="117" cm="1">
        <f t="array" ref="T31">_xlfn.XLOOKUP(T$1,'PY1 Data(H)'!$A$1:$BP$1,_xlfn.XLOOKUP($A31,'PY1 Data(H)'!$A$1:$A$288,'PY1 Data(H)'!$A$1:$BP$288))</f>
        <v>4081438</v>
      </c>
      <c r="U31" s="117" cm="1">
        <f t="array" ref="U31">_xlfn.XLOOKUP(U$1,'PY1 Data(H)'!$A$1:$BP$1,_xlfn.XLOOKUP($A31,'PY1 Data(H)'!$A$1:$A$288,'PY1 Data(H)'!$A$1:$BP$288))</f>
        <v>3923037</v>
      </c>
      <c r="V31" s="117" cm="1">
        <f t="array" ref="V31">_xlfn.XLOOKUP(V$1,'PY1 Data(H)'!$A$1:$BP$1,_xlfn.XLOOKUP($A31,'PY1 Data(H)'!$A$1:$A$288,'PY1 Data(H)'!$A$1:$BP$288))</f>
        <v>920049</v>
      </c>
      <c r="W31" s="117" cm="1">
        <f t="array" ref="W31">_xlfn.XLOOKUP(W$1,'PY1 Data(H)'!$A$1:$BP$1,_xlfn.XLOOKUP($A31,'PY1 Data(H)'!$A$1:$A$288,'PY1 Data(H)'!$A$1:$BP$288))</f>
        <v>49028002</v>
      </c>
      <c r="X31" s="117" cm="1">
        <f t="array" ref="X31">_xlfn.XLOOKUP(X$1,'PY1 Data(H)'!$A$1:$BP$1,_xlfn.XLOOKUP($A31,'PY1 Data(H)'!$A$1:$A$288,'PY1 Data(H)'!$A$1:$BP$288))</f>
        <v>11632778</v>
      </c>
      <c r="Y31" s="117" cm="1">
        <f t="array" ref="Y31">_xlfn.XLOOKUP(Y$1,'PY1 Data(H)'!$A$1:$BP$1,_xlfn.XLOOKUP($A31,'PY1 Data(H)'!$A$1:$A$288,'PY1 Data(H)'!$A$1:$BP$288))</f>
        <v>3011902</v>
      </c>
      <c r="Z31" s="117" cm="1">
        <f t="array" ref="Z31">_xlfn.XLOOKUP(Z$1,'PY1 Data(H)'!$A$1:$BP$1,_xlfn.XLOOKUP($A31,'PY1 Data(H)'!$A$1:$A$288,'PY1 Data(H)'!$A$1:$BP$288))</f>
        <v>10175175</v>
      </c>
      <c r="AA31" s="117" cm="1">
        <f t="array" ref="AA31">_xlfn.XLOOKUP(AA$1,'PY1 Data(H)'!$A$1:$BP$1,_xlfn.XLOOKUP($A31,'PY1 Data(H)'!$A$1:$A$288,'PY1 Data(H)'!$A$1:$BP$288))</f>
        <v>2463977</v>
      </c>
      <c r="AB31" s="117" cm="1">
        <f t="array" ref="AB31">_xlfn.XLOOKUP(AB$1,'PY1 Data(H)'!$A$1:$BP$1,_xlfn.XLOOKUP($A31,'PY1 Data(H)'!$A$1:$A$288,'PY1 Data(H)'!$A$1:$BP$288))</f>
        <v>7481958</v>
      </c>
      <c r="AC31" s="117" cm="1">
        <f t="array" ref="AC31">_xlfn.XLOOKUP(AC$1,'PY1 Data(H)'!$A$1:$BP$1,_xlfn.XLOOKUP($A31,'PY1 Data(H)'!$A$1:$A$288,'PY1 Data(H)'!$A$1:$BP$288))</f>
        <v>38274620</v>
      </c>
      <c r="AD31" s="117" cm="1">
        <f t="array" ref="AD31">_xlfn.XLOOKUP(AD$1,'PY1 Data(H)'!$A$1:$BP$1,_xlfn.XLOOKUP($A31,'PY1 Data(H)'!$A$1:$A$288,'PY1 Data(H)'!$A$1:$BP$288))</f>
        <v>8878891</v>
      </c>
      <c r="AE31" s="117" cm="1">
        <f t="array" ref="AE31">_xlfn.XLOOKUP(AE$1,'PY1 Data(H)'!$A$1:$BP$1,_xlfn.XLOOKUP($A31,'PY1 Data(H)'!$A$1:$A$288,'PY1 Data(H)'!$A$1:$BP$288))</f>
        <v>22913954</v>
      </c>
      <c r="AF31" s="117" cm="1">
        <f t="array" ref="AF31">_xlfn.XLOOKUP(AF$1,'PY1 Data(H)'!$A$1:$BP$1,_xlfn.XLOOKUP($A31,'PY1 Data(H)'!$A$1:$A$288,'PY1 Data(H)'!$A$1:$BP$288))</f>
        <v>11859403</v>
      </c>
      <c r="AG31" s="117" cm="1">
        <f t="array" ref="AG31">_xlfn.XLOOKUP(AG$1,'PY1 Data(H)'!$A$1:$BP$1,_xlfn.XLOOKUP($A31,'PY1 Data(H)'!$A$1:$A$288,'PY1 Data(H)'!$A$1:$BP$288))</f>
        <v>7388619</v>
      </c>
      <c r="AH31" s="117" cm="1">
        <f t="array" ref="AH31">_xlfn.XLOOKUP(AH$1,'PY1 Data(H)'!$A$1:$BP$1,_xlfn.XLOOKUP($A31,'PY1 Data(H)'!$A$1:$A$288,'PY1 Data(H)'!$A$1:$BP$288))</f>
        <v>46318085</v>
      </c>
      <c r="AI31" s="117" cm="1">
        <f t="array" ref="AI31">_xlfn.XLOOKUP(AI$1,'PY1 Data(H)'!$A$1:$BP$1,_xlfn.XLOOKUP($A31,'PY1 Data(H)'!$A$1:$A$288,'PY1 Data(H)'!$A$1:$BP$288))</f>
        <v>12298690</v>
      </c>
      <c r="AJ31" s="117" cm="1">
        <f t="array" ref="AJ31">_xlfn.XLOOKUP(AJ$1,'PY1 Data(H)'!$A$1:$BP$1,_xlfn.XLOOKUP($A31,'PY1 Data(H)'!$A$1:$A$288,'PY1 Data(H)'!$A$1:$BP$288))</f>
        <v>24056447</v>
      </c>
      <c r="AK31" s="117" cm="1">
        <f t="array" ref="AK31">_xlfn.XLOOKUP(AK$1,'PY1 Data(H)'!$A$1:$BP$1,_xlfn.XLOOKUP($A31,'PY1 Data(H)'!$A$1:$A$288,'PY1 Data(H)'!$A$1:$BP$288))</f>
        <v>25094615</v>
      </c>
      <c r="AL31" s="117" cm="1">
        <f t="array" ref="AL31">_xlfn.XLOOKUP(AL$1,'PY1 Data(H)'!$A$1:$BP$1,_xlfn.XLOOKUP($A31,'PY1 Data(H)'!$A$1:$A$288,'PY1 Data(H)'!$A$1:$BP$288))</f>
        <v>14837881</v>
      </c>
      <c r="AM31" s="117" cm="1">
        <f t="array" ref="AM31">_xlfn.XLOOKUP(AM$1,'PY1 Data(H)'!$A$1:$BP$1,_xlfn.XLOOKUP($A31,'PY1 Data(H)'!$A$1:$A$288,'PY1 Data(H)'!$A$1:$BP$288))</f>
        <v>8531211</v>
      </c>
      <c r="AN31" s="117" cm="1">
        <f t="array" ref="AN31">_xlfn.XLOOKUP(AN$1,'PY1 Data(H)'!$A$1:$BP$1,_xlfn.XLOOKUP($A31,'PY1 Data(H)'!$A$1:$A$288,'PY1 Data(H)'!$A$1:$BP$288))</f>
        <v>14534415</v>
      </c>
      <c r="AO31" s="117" cm="1">
        <f t="array" ref="AO31">_xlfn.XLOOKUP(AO$1,'PY1 Data(H)'!$A$1:$BP$1,_xlfn.XLOOKUP($A31,'PY1 Data(H)'!$A$1:$A$288,'PY1 Data(H)'!$A$1:$BP$288))</f>
        <v>11077936</v>
      </c>
      <c r="AP31" s="117" cm="1">
        <f t="array" ref="AP31">_xlfn.XLOOKUP(AP$1,'PY1 Data(H)'!$A$1:$BP$1,_xlfn.XLOOKUP($A31,'PY1 Data(H)'!$A$1:$A$288,'PY1 Data(H)'!$A$1:$BP$288))</f>
        <v>13478140</v>
      </c>
      <c r="AQ31" s="117" cm="1">
        <f t="array" ref="AQ31">_xlfn.XLOOKUP(AQ$1,'PY1 Data(H)'!$A$1:$BP$1,_xlfn.XLOOKUP($A31,'PY1 Data(H)'!$A$1:$A$288,'PY1 Data(H)'!$A$1:$BP$288))</f>
        <v>3493530</v>
      </c>
      <c r="AR31" s="117" cm="1">
        <f t="array" ref="AR31">_xlfn.XLOOKUP(AR$1,'PY1 Data(H)'!$A$1:$BP$1,_xlfn.XLOOKUP($A31,'PY1 Data(H)'!$A$1:$A$288,'PY1 Data(H)'!$A$1:$BP$288))</f>
        <v>4092643</v>
      </c>
      <c r="AS31" s="117" cm="1">
        <f t="array" ref="AS31">_xlfn.XLOOKUP(AS$1,'PY1 Data(H)'!$A$1:$BP$1,_xlfn.XLOOKUP($A31,'PY1 Data(H)'!$A$1:$A$288,'PY1 Data(H)'!$A$1:$BP$288))</f>
        <v>7579371</v>
      </c>
      <c r="AT31" s="117" cm="1">
        <f t="array" ref="AT31">_xlfn.XLOOKUP(AT$1,'PY1 Data(H)'!$A$1:$BP$1,_xlfn.XLOOKUP($A31,'PY1 Data(H)'!$A$1:$A$288,'PY1 Data(H)'!$A$1:$BP$288))</f>
        <v>992148</v>
      </c>
      <c r="AU31" s="117" cm="1">
        <f t="array" ref="AU31">_xlfn.XLOOKUP(AU$1,'PY1 Data(H)'!$A$1:$BP$1,_xlfn.XLOOKUP($A31,'PY1 Data(H)'!$A$1:$A$288,'PY1 Data(H)'!$A$1:$BP$288))</f>
        <v>58994313</v>
      </c>
      <c r="AV31" s="117" cm="1">
        <f t="array" ref="AV31">_xlfn.XLOOKUP(AV$1,'PY1 Data(H)'!$A$1:$BP$1,_xlfn.XLOOKUP($A31,'PY1 Data(H)'!$A$1:$A$288,'PY1 Data(H)'!$A$1:$BP$288))</f>
        <v>12948979</v>
      </c>
      <c r="AW31" s="117" cm="1">
        <f t="array" ref="AW31">_xlfn.XLOOKUP(AW$1,'PY1 Data(H)'!$A$1:$BP$1,_xlfn.XLOOKUP($A31,'PY1 Data(H)'!$A$1:$A$288,'PY1 Data(H)'!$A$1:$BP$288))</f>
        <v>376989905</v>
      </c>
      <c r="AX31" s="117" cm="1">
        <f t="array" ref="AX31">_xlfn.XLOOKUP(AX$1,'PY1 Data(H)'!$A$1:$BP$1,_xlfn.XLOOKUP($A31,'PY1 Data(H)'!$A$1:$A$288,'PY1 Data(H)'!$A$1:$BP$288))</f>
        <v>3719448</v>
      </c>
      <c r="AY31" s="117" cm="1">
        <f t="array" ref="AY31">_xlfn.XLOOKUP(AY$1,'PY1 Data(H)'!$A$1:$BP$1,_xlfn.XLOOKUP($A31,'PY1 Data(H)'!$A$1:$A$288,'PY1 Data(H)'!$A$1:$BP$288))</f>
        <v>3729431</v>
      </c>
      <c r="AZ31" s="117" cm="1">
        <f t="array" ref="AZ31">_xlfn.XLOOKUP(AZ$1,'PY1 Data(H)'!$A$1:$BP$1,_xlfn.XLOOKUP($A31,'PY1 Data(H)'!$A$1:$A$288,'PY1 Data(H)'!$A$1:$BP$288))</f>
        <v>5849896</v>
      </c>
      <c r="BA31" s="117" cm="1">
        <f t="array" ref="BA31">_xlfn.XLOOKUP(BA$1,'PY1 Data(H)'!$A$1:$BP$1,_xlfn.XLOOKUP($A31,'PY1 Data(H)'!$A$1:$A$288,'PY1 Data(H)'!$A$1:$BP$288))</f>
        <v>31878776</v>
      </c>
      <c r="BB31" s="117" cm="1">
        <f t="array" ref="BB31">_xlfn.XLOOKUP(BB$1,'PY1 Data(H)'!$A$1:$BP$1,_xlfn.XLOOKUP($A31,'PY1 Data(H)'!$A$1:$A$288,'PY1 Data(H)'!$A$1:$BP$288))</f>
        <v>3519099</v>
      </c>
      <c r="BC31" s="117" cm="1">
        <f t="array" ref="BC31">_xlfn.XLOOKUP(BC$1,'PY1 Data(H)'!$A$1:$BP$1,_xlfn.XLOOKUP($A31,'PY1 Data(H)'!$A$1:$A$288,'PY1 Data(H)'!$A$1:$BP$288))</f>
        <v>4577771</v>
      </c>
      <c r="BD31" s="117" cm="1">
        <f t="array" ref="BD31">_xlfn.XLOOKUP(BD$1,'PY1 Data(H)'!$A$1:$BP$1,_xlfn.XLOOKUP($A31,'PY1 Data(H)'!$A$1:$A$288,'PY1 Data(H)'!$A$1:$BP$288))</f>
        <v>20551665</v>
      </c>
      <c r="BE31" s="117" cm="1">
        <f t="array" ref="BE31">_xlfn.XLOOKUP(BE$1,'PY1 Data(H)'!$A$1:$BP$1,_xlfn.XLOOKUP($A31,'PY1 Data(H)'!$A$1:$A$288,'PY1 Data(H)'!$A$1:$BP$288))</f>
        <v>34529820</v>
      </c>
      <c r="BF31" s="117" cm="1">
        <f t="array" ref="BF31">_xlfn.XLOOKUP(BF$1,'PY1 Data(H)'!$A$1:$BP$1,_xlfn.XLOOKUP($A31,'PY1 Data(H)'!$A$1:$A$288,'PY1 Data(H)'!$A$1:$BP$288))</f>
        <v>97490629</v>
      </c>
      <c r="BG31" s="117" cm="1">
        <f t="array" ref="BG31">_xlfn.XLOOKUP(BG$1,'PY1 Data(H)'!$A$1:$BP$1,_xlfn.XLOOKUP($A31,'PY1 Data(H)'!$A$1:$A$288,'PY1 Data(H)'!$A$1:$BP$288))</f>
        <v>9088331</v>
      </c>
      <c r="BH31" s="117" cm="1">
        <f t="array" ref="BH31">_xlfn.XLOOKUP(BH$1,'PY1 Data(H)'!$A$1:$BP$1,_xlfn.XLOOKUP($A31,'PY1 Data(H)'!$A$1:$A$288,'PY1 Data(H)'!$A$1:$BP$288))</f>
        <v>4689095</v>
      </c>
    </row>
    <row r="32" spans="1:60" x14ac:dyDescent="0.3">
      <c r="A32">
        <v>376</v>
      </c>
      <c r="D32" s="117" cm="1">
        <f t="array" ref="D32">_xlfn.XLOOKUP(D$1,'PY1 Data(H)'!$A$1:$BP$1,_xlfn.XLOOKUP($A32,'PY1 Data(H)'!$A$1:$A$288,'PY1 Data(H)'!$A$1:$BP$288))</f>
        <v>0</v>
      </c>
      <c r="E32" s="117" cm="1">
        <f t="array" ref="E32">_xlfn.XLOOKUP(E$1,'PY1 Data(H)'!$A$1:$BP$1,_xlfn.XLOOKUP($A32,'PY1 Data(H)'!$A$1:$A$288,'PY1 Data(H)'!$A$1:$BP$288))</f>
        <v>0</v>
      </c>
      <c r="F32" s="117" cm="1">
        <f t="array" ref="F32">_xlfn.XLOOKUP(F$1,'PY1 Data(H)'!$A$1:$BP$1,_xlfn.XLOOKUP($A32,'PY1 Data(H)'!$A$1:$A$288,'PY1 Data(H)'!$A$1:$BP$288))</f>
        <v>0</v>
      </c>
      <c r="G32" s="117" cm="1">
        <f t="array" ref="G32">_xlfn.XLOOKUP(G$1,'PY1 Data(H)'!$A$1:$BP$1,_xlfn.XLOOKUP($A32,'PY1 Data(H)'!$A$1:$A$288,'PY1 Data(H)'!$A$1:$BP$288))</f>
        <v>0</v>
      </c>
      <c r="H32" s="117" cm="1">
        <f t="array" ref="H32">_xlfn.XLOOKUP(H$1,'PY1 Data(H)'!$A$1:$BP$1,_xlfn.XLOOKUP($A32,'PY1 Data(H)'!$A$1:$A$288,'PY1 Data(H)'!$A$1:$BP$288))</f>
        <v>0</v>
      </c>
      <c r="I32" s="117" cm="1">
        <f t="array" ref="I32">_xlfn.XLOOKUP(I$1,'PY1 Data(H)'!$A$1:$BP$1,_xlfn.XLOOKUP($A32,'PY1 Data(H)'!$A$1:$A$288,'PY1 Data(H)'!$A$1:$BP$288))</f>
        <v>0</v>
      </c>
      <c r="J32" s="117" cm="1">
        <f t="array" ref="J32">_xlfn.XLOOKUP(J$1,'PY1 Data(H)'!$A$1:$BP$1,_xlfn.XLOOKUP($A32,'PY1 Data(H)'!$A$1:$A$288,'PY1 Data(H)'!$A$1:$BP$288))</f>
        <v>0</v>
      </c>
      <c r="K32" s="117" cm="1">
        <f t="array" ref="K32">_xlfn.XLOOKUP(K$1,'PY1 Data(H)'!$A$1:$BP$1,_xlfn.XLOOKUP($A32,'PY1 Data(H)'!$A$1:$A$288,'PY1 Data(H)'!$A$1:$BP$288))</f>
        <v>0</v>
      </c>
      <c r="L32" s="117" cm="1">
        <f t="array" ref="L32">_xlfn.XLOOKUP(L$1,'PY1 Data(H)'!$A$1:$BP$1,_xlfn.XLOOKUP($A32,'PY1 Data(H)'!$A$1:$A$288,'PY1 Data(H)'!$A$1:$BP$288))</f>
        <v>0</v>
      </c>
      <c r="M32" s="117" cm="1">
        <f t="array" ref="M32">_xlfn.XLOOKUP(M$1,'PY1 Data(H)'!$A$1:$BP$1,_xlfn.XLOOKUP($A32,'PY1 Data(H)'!$A$1:$A$288,'PY1 Data(H)'!$A$1:$BP$288))</f>
        <v>0</v>
      </c>
      <c r="N32" s="117" cm="1">
        <f t="array" ref="N32">_xlfn.XLOOKUP(N$1,'PY1 Data(H)'!$A$1:$BP$1,_xlfn.XLOOKUP($A32,'PY1 Data(H)'!$A$1:$A$288,'PY1 Data(H)'!$A$1:$BP$288))</f>
        <v>0</v>
      </c>
      <c r="O32" s="117" cm="1">
        <f t="array" ref="O32">_xlfn.XLOOKUP(O$1,'PY1 Data(H)'!$A$1:$BP$1,_xlfn.XLOOKUP($A32,'PY1 Data(H)'!$A$1:$A$288,'PY1 Data(H)'!$A$1:$BP$288))</f>
        <v>0</v>
      </c>
      <c r="P32" s="117" cm="1">
        <f t="array" ref="P32">_xlfn.XLOOKUP(P$1,'PY1 Data(H)'!$A$1:$BP$1,_xlfn.XLOOKUP($A32,'PY1 Data(H)'!$A$1:$A$288,'PY1 Data(H)'!$A$1:$BP$288))</f>
        <v>0</v>
      </c>
      <c r="Q32" s="117" cm="1">
        <f t="array" ref="Q32">_xlfn.XLOOKUP(Q$1,'PY1 Data(H)'!$A$1:$BP$1,_xlfn.XLOOKUP($A32,'PY1 Data(H)'!$A$1:$A$288,'PY1 Data(H)'!$A$1:$BP$288))</f>
        <v>0</v>
      </c>
      <c r="R32" s="117" cm="1">
        <f t="array" ref="R32">_xlfn.XLOOKUP(R$1,'PY1 Data(H)'!$A$1:$BP$1,_xlfn.XLOOKUP($A32,'PY1 Data(H)'!$A$1:$A$288,'PY1 Data(H)'!$A$1:$BP$288))</f>
        <v>0</v>
      </c>
      <c r="S32" s="117" cm="1">
        <f t="array" ref="S32">_xlfn.XLOOKUP(S$1,'PY1 Data(H)'!$A$1:$BP$1,_xlfn.XLOOKUP($A32,'PY1 Data(H)'!$A$1:$A$288,'PY1 Data(H)'!$A$1:$BP$288))</f>
        <v>0</v>
      </c>
      <c r="T32" s="117" cm="1">
        <f t="array" ref="T32">_xlfn.XLOOKUP(T$1,'PY1 Data(H)'!$A$1:$BP$1,_xlfn.XLOOKUP($A32,'PY1 Data(H)'!$A$1:$A$288,'PY1 Data(H)'!$A$1:$BP$288))</f>
        <v>0</v>
      </c>
      <c r="U32" s="117" cm="1">
        <f t="array" ref="U32">_xlfn.XLOOKUP(U$1,'PY1 Data(H)'!$A$1:$BP$1,_xlfn.XLOOKUP($A32,'PY1 Data(H)'!$A$1:$A$288,'PY1 Data(H)'!$A$1:$BP$288))</f>
        <v>-320509</v>
      </c>
      <c r="V32" s="117" cm="1">
        <f t="array" ref="V32">_xlfn.XLOOKUP(V$1,'PY1 Data(H)'!$A$1:$BP$1,_xlfn.XLOOKUP($A32,'PY1 Data(H)'!$A$1:$A$288,'PY1 Data(H)'!$A$1:$BP$288))</f>
        <v>0</v>
      </c>
      <c r="W32" s="117" cm="1">
        <f t="array" ref="W32">_xlfn.XLOOKUP(W$1,'PY1 Data(H)'!$A$1:$BP$1,_xlfn.XLOOKUP($A32,'PY1 Data(H)'!$A$1:$A$288,'PY1 Data(H)'!$A$1:$BP$288))</f>
        <v>0</v>
      </c>
      <c r="X32" s="117" cm="1">
        <f t="array" ref="X32">_xlfn.XLOOKUP(X$1,'PY1 Data(H)'!$A$1:$BP$1,_xlfn.XLOOKUP($A32,'PY1 Data(H)'!$A$1:$A$288,'PY1 Data(H)'!$A$1:$BP$288))</f>
        <v>0</v>
      </c>
      <c r="Y32" s="117" cm="1">
        <f t="array" ref="Y32">_xlfn.XLOOKUP(Y$1,'PY1 Data(H)'!$A$1:$BP$1,_xlfn.XLOOKUP($A32,'PY1 Data(H)'!$A$1:$A$288,'PY1 Data(H)'!$A$1:$BP$288))</f>
        <v>0</v>
      </c>
      <c r="Z32" s="117" cm="1">
        <f t="array" ref="Z32">_xlfn.XLOOKUP(Z$1,'PY1 Data(H)'!$A$1:$BP$1,_xlfn.XLOOKUP($A32,'PY1 Data(H)'!$A$1:$A$288,'PY1 Data(H)'!$A$1:$BP$288))</f>
        <v>0</v>
      </c>
      <c r="AA32" s="117" cm="1">
        <f t="array" ref="AA32">_xlfn.XLOOKUP(AA$1,'PY1 Data(H)'!$A$1:$BP$1,_xlfn.XLOOKUP($A32,'PY1 Data(H)'!$A$1:$A$288,'PY1 Data(H)'!$A$1:$BP$288))</f>
        <v>0</v>
      </c>
      <c r="AB32" s="117" cm="1">
        <f t="array" ref="AB32">_xlfn.XLOOKUP(AB$1,'PY1 Data(H)'!$A$1:$BP$1,_xlfn.XLOOKUP($A32,'PY1 Data(H)'!$A$1:$A$288,'PY1 Data(H)'!$A$1:$BP$288))</f>
        <v>0</v>
      </c>
      <c r="AC32" s="117" cm="1">
        <f t="array" ref="AC32">_xlfn.XLOOKUP(AC$1,'PY1 Data(H)'!$A$1:$BP$1,_xlfn.XLOOKUP($A32,'PY1 Data(H)'!$A$1:$A$288,'PY1 Data(H)'!$A$1:$BP$288))</f>
        <v>0</v>
      </c>
      <c r="AD32" s="117" cm="1">
        <f t="array" ref="AD32">_xlfn.XLOOKUP(AD$1,'PY1 Data(H)'!$A$1:$BP$1,_xlfn.XLOOKUP($A32,'PY1 Data(H)'!$A$1:$A$288,'PY1 Data(H)'!$A$1:$BP$288))</f>
        <v>0</v>
      </c>
      <c r="AE32" s="117" cm="1">
        <f t="array" ref="AE32">_xlfn.XLOOKUP(AE$1,'PY1 Data(H)'!$A$1:$BP$1,_xlfn.XLOOKUP($A32,'PY1 Data(H)'!$A$1:$A$288,'PY1 Data(H)'!$A$1:$BP$288))</f>
        <v>357811</v>
      </c>
      <c r="AF32" s="117" cm="1">
        <f t="array" ref="AF32">_xlfn.XLOOKUP(AF$1,'PY1 Data(H)'!$A$1:$BP$1,_xlfn.XLOOKUP($A32,'PY1 Data(H)'!$A$1:$A$288,'PY1 Data(H)'!$A$1:$BP$288))</f>
        <v>0</v>
      </c>
      <c r="AG32" s="117" cm="1">
        <f t="array" ref="AG32">_xlfn.XLOOKUP(AG$1,'PY1 Data(H)'!$A$1:$BP$1,_xlfn.XLOOKUP($A32,'PY1 Data(H)'!$A$1:$A$288,'PY1 Data(H)'!$A$1:$BP$288))</f>
        <v>0</v>
      </c>
      <c r="AH32" s="117" cm="1">
        <f t="array" ref="AH32">_xlfn.XLOOKUP(AH$1,'PY1 Data(H)'!$A$1:$BP$1,_xlfn.XLOOKUP($A32,'PY1 Data(H)'!$A$1:$A$288,'PY1 Data(H)'!$A$1:$BP$288))</f>
        <v>0</v>
      </c>
      <c r="AI32" s="117" cm="1">
        <f t="array" ref="AI32">_xlfn.XLOOKUP(AI$1,'PY1 Data(H)'!$A$1:$BP$1,_xlfn.XLOOKUP($A32,'PY1 Data(H)'!$A$1:$A$288,'PY1 Data(H)'!$A$1:$BP$288))</f>
        <v>0</v>
      </c>
      <c r="AJ32" s="117" cm="1">
        <f t="array" ref="AJ32">_xlfn.XLOOKUP(AJ$1,'PY1 Data(H)'!$A$1:$BP$1,_xlfn.XLOOKUP($A32,'PY1 Data(H)'!$A$1:$A$288,'PY1 Data(H)'!$A$1:$BP$288))</f>
        <v>0</v>
      </c>
      <c r="AK32" s="117" cm="1">
        <f t="array" ref="AK32">_xlfn.XLOOKUP(AK$1,'PY1 Data(H)'!$A$1:$BP$1,_xlfn.XLOOKUP($A32,'PY1 Data(H)'!$A$1:$A$288,'PY1 Data(H)'!$A$1:$BP$288))</f>
        <v>0</v>
      </c>
      <c r="AL32" s="117" cm="1">
        <f t="array" ref="AL32">_xlfn.XLOOKUP(AL$1,'PY1 Data(H)'!$A$1:$BP$1,_xlfn.XLOOKUP($A32,'PY1 Data(H)'!$A$1:$A$288,'PY1 Data(H)'!$A$1:$BP$288))</f>
        <v>0</v>
      </c>
      <c r="AM32" s="117" cm="1">
        <f t="array" ref="AM32">_xlfn.XLOOKUP(AM$1,'PY1 Data(H)'!$A$1:$BP$1,_xlfn.XLOOKUP($A32,'PY1 Data(H)'!$A$1:$A$288,'PY1 Data(H)'!$A$1:$BP$288))</f>
        <v>0</v>
      </c>
      <c r="AN32" s="117" cm="1">
        <f t="array" ref="AN32">_xlfn.XLOOKUP(AN$1,'PY1 Data(H)'!$A$1:$BP$1,_xlfn.XLOOKUP($A32,'PY1 Data(H)'!$A$1:$A$288,'PY1 Data(H)'!$A$1:$BP$288))</f>
        <v>0</v>
      </c>
      <c r="AO32" s="117" cm="1">
        <f t="array" ref="AO32">_xlfn.XLOOKUP(AO$1,'PY1 Data(H)'!$A$1:$BP$1,_xlfn.XLOOKUP($A32,'PY1 Data(H)'!$A$1:$A$288,'PY1 Data(H)'!$A$1:$BP$288))</f>
        <v>0</v>
      </c>
      <c r="AP32" s="117" cm="1">
        <f t="array" ref="AP32">_xlfn.XLOOKUP(AP$1,'PY1 Data(H)'!$A$1:$BP$1,_xlfn.XLOOKUP($A32,'PY1 Data(H)'!$A$1:$A$288,'PY1 Data(H)'!$A$1:$BP$288))</f>
        <v>-958264</v>
      </c>
      <c r="AQ32" s="117" cm="1">
        <f t="array" ref="AQ32">_xlfn.XLOOKUP(AQ$1,'PY1 Data(H)'!$A$1:$BP$1,_xlfn.XLOOKUP($A32,'PY1 Data(H)'!$A$1:$A$288,'PY1 Data(H)'!$A$1:$BP$288))</f>
        <v>0</v>
      </c>
      <c r="AR32" s="117" cm="1">
        <f t="array" ref="AR32">_xlfn.XLOOKUP(AR$1,'PY1 Data(H)'!$A$1:$BP$1,_xlfn.XLOOKUP($A32,'PY1 Data(H)'!$A$1:$A$288,'PY1 Data(H)'!$A$1:$BP$288))</f>
        <v>0</v>
      </c>
      <c r="AS32" s="117" cm="1">
        <f t="array" ref="AS32">_xlfn.XLOOKUP(AS$1,'PY1 Data(H)'!$A$1:$BP$1,_xlfn.XLOOKUP($A32,'PY1 Data(H)'!$A$1:$A$288,'PY1 Data(H)'!$A$1:$BP$288))</f>
        <v>0</v>
      </c>
      <c r="AT32" s="117" cm="1">
        <f t="array" ref="AT32">_xlfn.XLOOKUP(AT$1,'PY1 Data(H)'!$A$1:$BP$1,_xlfn.XLOOKUP($A32,'PY1 Data(H)'!$A$1:$A$288,'PY1 Data(H)'!$A$1:$BP$288))</f>
        <v>0</v>
      </c>
      <c r="AU32" s="117" cm="1">
        <f t="array" ref="AU32">_xlfn.XLOOKUP(AU$1,'PY1 Data(H)'!$A$1:$BP$1,_xlfn.XLOOKUP($A32,'PY1 Data(H)'!$A$1:$A$288,'PY1 Data(H)'!$A$1:$BP$288))</f>
        <v>0</v>
      </c>
      <c r="AV32" s="117" cm="1">
        <f t="array" ref="AV32">_xlfn.XLOOKUP(AV$1,'PY1 Data(H)'!$A$1:$BP$1,_xlfn.XLOOKUP($A32,'PY1 Data(H)'!$A$1:$A$288,'PY1 Data(H)'!$A$1:$BP$288))</f>
        <v>0</v>
      </c>
      <c r="AW32" s="117" cm="1">
        <f t="array" ref="AW32">_xlfn.XLOOKUP(AW$1,'PY1 Data(H)'!$A$1:$BP$1,_xlfn.XLOOKUP($A32,'PY1 Data(H)'!$A$1:$A$288,'PY1 Data(H)'!$A$1:$BP$288))</f>
        <v>0</v>
      </c>
      <c r="AX32" s="117" cm="1">
        <f t="array" ref="AX32">_xlfn.XLOOKUP(AX$1,'PY1 Data(H)'!$A$1:$BP$1,_xlfn.XLOOKUP($A32,'PY1 Data(H)'!$A$1:$A$288,'PY1 Data(H)'!$A$1:$BP$288))</f>
        <v>0</v>
      </c>
      <c r="AY32" s="117" cm="1">
        <f t="array" ref="AY32">_xlfn.XLOOKUP(AY$1,'PY1 Data(H)'!$A$1:$BP$1,_xlfn.XLOOKUP($A32,'PY1 Data(H)'!$A$1:$A$288,'PY1 Data(H)'!$A$1:$BP$288))</f>
        <v>-99574</v>
      </c>
      <c r="AZ32" s="117" cm="1">
        <f t="array" ref="AZ32">_xlfn.XLOOKUP(AZ$1,'PY1 Data(H)'!$A$1:$BP$1,_xlfn.XLOOKUP($A32,'PY1 Data(H)'!$A$1:$A$288,'PY1 Data(H)'!$A$1:$BP$288))</f>
        <v>0</v>
      </c>
      <c r="BA32" s="117" cm="1">
        <f t="array" ref="BA32">_xlfn.XLOOKUP(BA$1,'PY1 Data(H)'!$A$1:$BP$1,_xlfn.XLOOKUP($A32,'PY1 Data(H)'!$A$1:$A$288,'PY1 Data(H)'!$A$1:$BP$288))</f>
        <v>0</v>
      </c>
      <c r="BB32" s="117" cm="1">
        <f t="array" ref="BB32">_xlfn.XLOOKUP(BB$1,'PY1 Data(H)'!$A$1:$BP$1,_xlfn.XLOOKUP($A32,'PY1 Data(H)'!$A$1:$A$288,'PY1 Data(H)'!$A$1:$BP$288))</f>
        <v>0</v>
      </c>
      <c r="BC32" s="117" cm="1">
        <f t="array" ref="BC32">_xlfn.XLOOKUP(BC$1,'PY1 Data(H)'!$A$1:$BP$1,_xlfn.XLOOKUP($A32,'PY1 Data(H)'!$A$1:$A$288,'PY1 Data(H)'!$A$1:$BP$288))</f>
        <v>0</v>
      </c>
      <c r="BD32" s="117" cm="1">
        <f t="array" ref="BD32">_xlfn.XLOOKUP(BD$1,'PY1 Data(H)'!$A$1:$BP$1,_xlfn.XLOOKUP($A32,'PY1 Data(H)'!$A$1:$A$288,'PY1 Data(H)'!$A$1:$BP$288))</f>
        <v>0</v>
      </c>
      <c r="BE32" s="117" cm="1">
        <f t="array" ref="BE32">_xlfn.XLOOKUP(BE$1,'PY1 Data(H)'!$A$1:$BP$1,_xlfn.XLOOKUP($A32,'PY1 Data(H)'!$A$1:$A$288,'PY1 Data(H)'!$A$1:$BP$288))</f>
        <v>0</v>
      </c>
      <c r="BF32" s="117" cm="1">
        <f t="array" ref="BF32">_xlfn.XLOOKUP(BF$1,'PY1 Data(H)'!$A$1:$BP$1,_xlfn.XLOOKUP($A32,'PY1 Data(H)'!$A$1:$A$288,'PY1 Data(H)'!$A$1:$BP$288))</f>
        <v>0</v>
      </c>
      <c r="BG32" s="117" cm="1">
        <f t="array" ref="BG32">_xlfn.XLOOKUP(BG$1,'PY1 Data(H)'!$A$1:$BP$1,_xlfn.XLOOKUP($A32,'PY1 Data(H)'!$A$1:$A$288,'PY1 Data(H)'!$A$1:$BP$288))</f>
        <v>0</v>
      </c>
      <c r="BH32" s="117" cm="1">
        <f t="array" ref="BH32">_xlfn.XLOOKUP(BH$1,'PY1 Data(H)'!$A$1:$BP$1,_xlfn.XLOOKUP($A32,'PY1 Data(H)'!$A$1:$A$288,'PY1 Data(H)'!$A$1:$BP$288))</f>
        <v>0</v>
      </c>
    </row>
    <row r="33" spans="1:60" x14ac:dyDescent="0.3">
      <c r="D33" s="117" cm="1">
        <f t="array" ref="D33">_xlfn.XLOOKUP(D$1,'PY1 Data(H)'!$A$1:$BP$1,_xlfn.XLOOKUP($A33,'PY1 Data(H)'!$A$1:$A$288,'PY1 Data(H)'!$A$1:$BP$288))</f>
        <v>0</v>
      </c>
      <c r="E33" s="117" cm="1">
        <f t="array" ref="E33">_xlfn.XLOOKUP(E$1,'PY1 Data(H)'!$A$1:$BP$1,_xlfn.XLOOKUP($A33,'PY1 Data(H)'!$A$1:$A$288,'PY1 Data(H)'!$A$1:$BP$288))</f>
        <v>0</v>
      </c>
      <c r="F33" s="117" cm="1">
        <f t="array" ref="F33">_xlfn.XLOOKUP(F$1,'PY1 Data(H)'!$A$1:$BP$1,_xlfn.XLOOKUP($A33,'PY1 Data(H)'!$A$1:$A$288,'PY1 Data(H)'!$A$1:$BP$288))</f>
        <v>0</v>
      </c>
      <c r="G33" s="117" cm="1">
        <f t="array" ref="G33">_xlfn.XLOOKUP(G$1,'PY1 Data(H)'!$A$1:$BP$1,_xlfn.XLOOKUP($A33,'PY1 Data(H)'!$A$1:$A$288,'PY1 Data(H)'!$A$1:$BP$288))</f>
        <v>0</v>
      </c>
      <c r="H33" s="117" cm="1">
        <f t="array" ref="H33">_xlfn.XLOOKUP(H$1,'PY1 Data(H)'!$A$1:$BP$1,_xlfn.XLOOKUP($A33,'PY1 Data(H)'!$A$1:$A$288,'PY1 Data(H)'!$A$1:$BP$288))</f>
        <v>0</v>
      </c>
      <c r="I33" s="117" cm="1">
        <f t="array" ref="I33">_xlfn.XLOOKUP(I$1,'PY1 Data(H)'!$A$1:$BP$1,_xlfn.XLOOKUP($A33,'PY1 Data(H)'!$A$1:$A$288,'PY1 Data(H)'!$A$1:$BP$288))</f>
        <v>0</v>
      </c>
      <c r="J33" s="117" cm="1">
        <f t="array" ref="J33">_xlfn.XLOOKUP(J$1,'PY1 Data(H)'!$A$1:$BP$1,_xlfn.XLOOKUP($A33,'PY1 Data(H)'!$A$1:$A$288,'PY1 Data(H)'!$A$1:$BP$288))</f>
        <v>0</v>
      </c>
      <c r="K33" s="117" cm="1">
        <f t="array" ref="K33">_xlfn.XLOOKUP(K$1,'PY1 Data(H)'!$A$1:$BP$1,_xlfn.XLOOKUP($A33,'PY1 Data(H)'!$A$1:$A$288,'PY1 Data(H)'!$A$1:$BP$288))</f>
        <v>0</v>
      </c>
      <c r="L33" s="117" cm="1">
        <f t="array" ref="L33">_xlfn.XLOOKUP(L$1,'PY1 Data(H)'!$A$1:$BP$1,_xlfn.XLOOKUP($A33,'PY1 Data(H)'!$A$1:$A$288,'PY1 Data(H)'!$A$1:$BP$288))</f>
        <v>0</v>
      </c>
      <c r="M33" s="117" cm="1">
        <f t="array" ref="M33">_xlfn.XLOOKUP(M$1,'PY1 Data(H)'!$A$1:$BP$1,_xlfn.XLOOKUP($A33,'PY1 Data(H)'!$A$1:$A$288,'PY1 Data(H)'!$A$1:$BP$288))</f>
        <v>0</v>
      </c>
      <c r="N33" s="117" cm="1">
        <f t="array" ref="N33">_xlfn.XLOOKUP(N$1,'PY1 Data(H)'!$A$1:$BP$1,_xlfn.XLOOKUP($A33,'PY1 Data(H)'!$A$1:$A$288,'PY1 Data(H)'!$A$1:$BP$288))</f>
        <v>0</v>
      </c>
      <c r="O33" s="117" cm="1">
        <f t="array" ref="O33">_xlfn.XLOOKUP(O$1,'PY1 Data(H)'!$A$1:$BP$1,_xlfn.XLOOKUP($A33,'PY1 Data(H)'!$A$1:$A$288,'PY1 Data(H)'!$A$1:$BP$288))</f>
        <v>0</v>
      </c>
      <c r="P33" s="117" cm="1">
        <f t="array" ref="P33">_xlfn.XLOOKUP(P$1,'PY1 Data(H)'!$A$1:$BP$1,_xlfn.XLOOKUP($A33,'PY1 Data(H)'!$A$1:$A$288,'PY1 Data(H)'!$A$1:$BP$288))</f>
        <v>0</v>
      </c>
      <c r="Q33" s="117" cm="1">
        <f t="array" ref="Q33">_xlfn.XLOOKUP(Q$1,'PY1 Data(H)'!$A$1:$BP$1,_xlfn.XLOOKUP($A33,'PY1 Data(H)'!$A$1:$A$288,'PY1 Data(H)'!$A$1:$BP$288))</f>
        <v>0</v>
      </c>
      <c r="R33" s="117" cm="1">
        <f t="array" ref="R33">_xlfn.XLOOKUP(R$1,'PY1 Data(H)'!$A$1:$BP$1,_xlfn.XLOOKUP($A33,'PY1 Data(H)'!$A$1:$A$288,'PY1 Data(H)'!$A$1:$BP$288))</f>
        <v>0</v>
      </c>
      <c r="S33" s="117" cm="1">
        <f t="array" ref="S33">_xlfn.XLOOKUP(S$1,'PY1 Data(H)'!$A$1:$BP$1,_xlfn.XLOOKUP($A33,'PY1 Data(H)'!$A$1:$A$288,'PY1 Data(H)'!$A$1:$BP$288))</f>
        <v>0</v>
      </c>
      <c r="T33" s="117" cm="1">
        <f t="array" ref="T33">_xlfn.XLOOKUP(T$1,'PY1 Data(H)'!$A$1:$BP$1,_xlfn.XLOOKUP($A33,'PY1 Data(H)'!$A$1:$A$288,'PY1 Data(H)'!$A$1:$BP$288))</f>
        <v>0</v>
      </c>
      <c r="U33" s="117" cm="1">
        <f t="array" ref="U33">_xlfn.XLOOKUP(U$1,'PY1 Data(H)'!$A$1:$BP$1,_xlfn.XLOOKUP($A33,'PY1 Data(H)'!$A$1:$A$288,'PY1 Data(H)'!$A$1:$BP$288))</f>
        <v>0</v>
      </c>
      <c r="V33" s="117" cm="1">
        <f t="array" ref="V33">_xlfn.XLOOKUP(V$1,'PY1 Data(H)'!$A$1:$BP$1,_xlfn.XLOOKUP($A33,'PY1 Data(H)'!$A$1:$A$288,'PY1 Data(H)'!$A$1:$BP$288))</f>
        <v>0</v>
      </c>
      <c r="W33" s="117" cm="1">
        <f t="array" ref="W33">_xlfn.XLOOKUP(W$1,'PY1 Data(H)'!$A$1:$BP$1,_xlfn.XLOOKUP($A33,'PY1 Data(H)'!$A$1:$A$288,'PY1 Data(H)'!$A$1:$BP$288))</f>
        <v>0</v>
      </c>
      <c r="X33" s="117" cm="1">
        <f t="array" ref="X33">_xlfn.XLOOKUP(X$1,'PY1 Data(H)'!$A$1:$BP$1,_xlfn.XLOOKUP($A33,'PY1 Data(H)'!$A$1:$A$288,'PY1 Data(H)'!$A$1:$BP$288))</f>
        <v>0</v>
      </c>
      <c r="Y33" s="117" cm="1">
        <f t="array" ref="Y33">_xlfn.XLOOKUP(Y$1,'PY1 Data(H)'!$A$1:$BP$1,_xlfn.XLOOKUP($A33,'PY1 Data(H)'!$A$1:$A$288,'PY1 Data(H)'!$A$1:$BP$288))</f>
        <v>0</v>
      </c>
      <c r="Z33" s="117" cm="1">
        <f t="array" ref="Z33">_xlfn.XLOOKUP(Z$1,'PY1 Data(H)'!$A$1:$BP$1,_xlfn.XLOOKUP($A33,'PY1 Data(H)'!$A$1:$A$288,'PY1 Data(H)'!$A$1:$BP$288))</f>
        <v>0</v>
      </c>
      <c r="AA33" s="117" cm="1">
        <f t="array" ref="AA33">_xlfn.XLOOKUP(AA$1,'PY1 Data(H)'!$A$1:$BP$1,_xlfn.XLOOKUP($A33,'PY1 Data(H)'!$A$1:$A$288,'PY1 Data(H)'!$A$1:$BP$288))</f>
        <v>0</v>
      </c>
      <c r="AB33" s="117" cm="1">
        <f t="array" ref="AB33">_xlfn.XLOOKUP(AB$1,'PY1 Data(H)'!$A$1:$BP$1,_xlfn.XLOOKUP($A33,'PY1 Data(H)'!$A$1:$A$288,'PY1 Data(H)'!$A$1:$BP$288))</f>
        <v>0</v>
      </c>
      <c r="AC33" s="117" cm="1">
        <f t="array" ref="AC33">_xlfn.XLOOKUP(AC$1,'PY1 Data(H)'!$A$1:$BP$1,_xlfn.XLOOKUP($A33,'PY1 Data(H)'!$A$1:$A$288,'PY1 Data(H)'!$A$1:$BP$288))</f>
        <v>0</v>
      </c>
      <c r="AD33" s="117" cm="1">
        <f t="array" ref="AD33">_xlfn.XLOOKUP(AD$1,'PY1 Data(H)'!$A$1:$BP$1,_xlfn.XLOOKUP($A33,'PY1 Data(H)'!$A$1:$A$288,'PY1 Data(H)'!$A$1:$BP$288))</f>
        <v>0</v>
      </c>
      <c r="AE33" s="117" cm="1">
        <f t="array" ref="AE33">_xlfn.XLOOKUP(AE$1,'PY1 Data(H)'!$A$1:$BP$1,_xlfn.XLOOKUP($A33,'PY1 Data(H)'!$A$1:$A$288,'PY1 Data(H)'!$A$1:$BP$288))</f>
        <v>0</v>
      </c>
      <c r="AF33" s="117" cm="1">
        <f t="array" ref="AF33">_xlfn.XLOOKUP(AF$1,'PY1 Data(H)'!$A$1:$BP$1,_xlfn.XLOOKUP($A33,'PY1 Data(H)'!$A$1:$A$288,'PY1 Data(H)'!$A$1:$BP$288))</f>
        <v>0</v>
      </c>
      <c r="AG33" s="117" cm="1">
        <f t="array" ref="AG33">_xlfn.XLOOKUP(AG$1,'PY1 Data(H)'!$A$1:$BP$1,_xlfn.XLOOKUP($A33,'PY1 Data(H)'!$A$1:$A$288,'PY1 Data(H)'!$A$1:$BP$288))</f>
        <v>0</v>
      </c>
      <c r="AH33" s="117" cm="1">
        <f t="array" ref="AH33">_xlfn.XLOOKUP(AH$1,'PY1 Data(H)'!$A$1:$BP$1,_xlfn.XLOOKUP($A33,'PY1 Data(H)'!$A$1:$A$288,'PY1 Data(H)'!$A$1:$BP$288))</f>
        <v>0</v>
      </c>
      <c r="AI33" s="117" cm="1">
        <f t="array" ref="AI33">_xlfn.XLOOKUP(AI$1,'PY1 Data(H)'!$A$1:$BP$1,_xlfn.XLOOKUP($A33,'PY1 Data(H)'!$A$1:$A$288,'PY1 Data(H)'!$A$1:$BP$288))</f>
        <v>0</v>
      </c>
      <c r="AJ33" s="117" cm="1">
        <f t="array" ref="AJ33">_xlfn.XLOOKUP(AJ$1,'PY1 Data(H)'!$A$1:$BP$1,_xlfn.XLOOKUP($A33,'PY1 Data(H)'!$A$1:$A$288,'PY1 Data(H)'!$A$1:$BP$288))</f>
        <v>0</v>
      </c>
      <c r="AK33" s="117" cm="1">
        <f t="array" ref="AK33">_xlfn.XLOOKUP(AK$1,'PY1 Data(H)'!$A$1:$BP$1,_xlfn.XLOOKUP($A33,'PY1 Data(H)'!$A$1:$A$288,'PY1 Data(H)'!$A$1:$BP$288))</f>
        <v>0</v>
      </c>
      <c r="AL33" s="117" cm="1">
        <f t="array" ref="AL33">_xlfn.XLOOKUP(AL$1,'PY1 Data(H)'!$A$1:$BP$1,_xlfn.XLOOKUP($A33,'PY1 Data(H)'!$A$1:$A$288,'PY1 Data(H)'!$A$1:$BP$288))</f>
        <v>0</v>
      </c>
      <c r="AM33" s="117" cm="1">
        <f t="array" ref="AM33">_xlfn.XLOOKUP(AM$1,'PY1 Data(H)'!$A$1:$BP$1,_xlfn.XLOOKUP($A33,'PY1 Data(H)'!$A$1:$A$288,'PY1 Data(H)'!$A$1:$BP$288))</f>
        <v>0</v>
      </c>
      <c r="AN33" s="117" cm="1">
        <f t="array" ref="AN33">_xlfn.XLOOKUP(AN$1,'PY1 Data(H)'!$A$1:$BP$1,_xlfn.XLOOKUP($A33,'PY1 Data(H)'!$A$1:$A$288,'PY1 Data(H)'!$A$1:$BP$288))</f>
        <v>0</v>
      </c>
      <c r="AO33" s="117" cm="1">
        <f t="array" ref="AO33">_xlfn.XLOOKUP(AO$1,'PY1 Data(H)'!$A$1:$BP$1,_xlfn.XLOOKUP($A33,'PY1 Data(H)'!$A$1:$A$288,'PY1 Data(H)'!$A$1:$BP$288))</f>
        <v>0</v>
      </c>
      <c r="AP33" s="117" cm="1">
        <f t="array" ref="AP33">_xlfn.XLOOKUP(AP$1,'PY1 Data(H)'!$A$1:$BP$1,_xlfn.XLOOKUP($A33,'PY1 Data(H)'!$A$1:$A$288,'PY1 Data(H)'!$A$1:$BP$288))</f>
        <v>0</v>
      </c>
      <c r="AQ33" s="117" cm="1">
        <f t="array" ref="AQ33">_xlfn.XLOOKUP(AQ$1,'PY1 Data(H)'!$A$1:$BP$1,_xlfn.XLOOKUP($A33,'PY1 Data(H)'!$A$1:$A$288,'PY1 Data(H)'!$A$1:$BP$288))</f>
        <v>0</v>
      </c>
      <c r="AR33" s="117" cm="1">
        <f t="array" ref="AR33">_xlfn.XLOOKUP(AR$1,'PY1 Data(H)'!$A$1:$BP$1,_xlfn.XLOOKUP($A33,'PY1 Data(H)'!$A$1:$A$288,'PY1 Data(H)'!$A$1:$BP$288))</f>
        <v>0</v>
      </c>
      <c r="AS33" s="117" cm="1">
        <f t="array" ref="AS33">_xlfn.XLOOKUP(AS$1,'PY1 Data(H)'!$A$1:$BP$1,_xlfn.XLOOKUP($A33,'PY1 Data(H)'!$A$1:$A$288,'PY1 Data(H)'!$A$1:$BP$288))</f>
        <v>0</v>
      </c>
      <c r="AT33" s="117" cm="1">
        <f t="array" ref="AT33">_xlfn.XLOOKUP(AT$1,'PY1 Data(H)'!$A$1:$BP$1,_xlfn.XLOOKUP($A33,'PY1 Data(H)'!$A$1:$A$288,'PY1 Data(H)'!$A$1:$BP$288))</f>
        <v>0</v>
      </c>
      <c r="AU33" s="117" cm="1">
        <f t="array" ref="AU33">_xlfn.XLOOKUP(AU$1,'PY1 Data(H)'!$A$1:$BP$1,_xlfn.XLOOKUP($A33,'PY1 Data(H)'!$A$1:$A$288,'PY1 Data(H)'!$A$1:$BP$288))</f>
        <v>0</v>
      </c>
      <c r="AV33" s="117" cm="1">
        <f t="array" ref="AV33">_xlfn.XLOOKUP(AV$1,'PY1 Data(H)'!$A$1:$BP$1,_xlfn.XLOOKUP($A33,'PY1 Data(H)'!$A$1:$A$288,'PY1 Data(H)'!$A$1:$BP$288))</f>
        <v>0</v>
      </c>
      <c r="AW33" s="117" cm="1">
        <f t="array" ref="AW33">_xlfn.XLOOKUP(AW$1,'PY1 Data(H)'!$A$1:$BP$1,_xlfn.XLOOKUP($A33,'PY1 Data(H)'!$A$1:$A$288,'PY1 Data(H)'!$A$1:$BP$288))</f>
        <v>0</v>
      </c>
      <c r="AX33" s="117" cm="1">
        <f t="array" ref="AX33">_xlfn.XLOOKUP(AX$1,'PY1 Data(H)'!$A$1:$BP$1,_xlfn.XLOOKUP($A33,'PY1 Data(H)'!$A$1:$A$288,'PY1 Data(H)'!$A$1:$BP$288))</f>
        <v>0</v>
      </c>
      <c r="AY33" s="117" cm="1">
        <f t="array" ref="AY33">_xlfn.XLOOKUP(AY$1,'PY1 Data(H)'!$A$1:$BP$1,_xlfn.XLOOKUP($A33,'PY1 Data(H)'!$A$1:$A$288,'PY1 Data(H)'!$A$1:$BP$288))</f>
        <v>0</v>
      </c>
      <c r="AZ33" s="117" cm="1">
        <f t="array" ref="AZ33">_xlfn.XLOOKUP(AZ$1,'PY1 Data(H)'!$A$1:$BP$1,_xlfn.XLOOKUP($A33,'PY1 Data(H)'!$A$1:$A$288,'PY1 Data(H)'!$A$1:$BP$288))</f>
        <v>0</v>
      </c>
      <c r="BA33" s="117" cm="1">
        <f t="array" ref="BA33">_xlfn.XLOOKUP(BA$1,'PY1 Data(H)'!$A$1:$BP$1,_xlfn.XLOOKUP($A33,'PY1 Data(H)'!$A$1:$A$288,'PY1 Data(H)'!$A$1:$BP$288))</f>
        <v>0</v>
      </c>
      <c r="BB33" s="117" cm="1">
        <f t="array" ref="BB33">_xlfn.XLOOKUP(BB$1,'PY1 Data(H)'!$A$1:$BP$1,_xlfn.XLOOKUP($A33,'PY1 Data(H)'!$A$1:$A$288,'PY1 Data(H)'!$A$1:$BP$288))</f>
        <v>0</v>
      </c>
      <c r="BC33" s="117" cm="1">
        <f t="array" ref="BC33">_xlfn.XLOOKUP(BC$1,'PY1 Data(H)'!$A$1:$BP$1,_xlfn.XLOOKUP($A33,'PY1 Data(H)'!$A$1:$A$288,'PY1 Data(H)'!$A$1:$BP$288))</f>
        <v>0</v>
      </c>
      <c r="BD33" s="117" cm="1">
        <f t="array" ref="BD33">_xlfn.XLOOKUP(BD$1,'PY1 Data(H)'!$A$1:$BP$1,_xlfn.XLOOKUP($A33,'PY1 Data(H)'!$A$1:$A$288,'PY1 Data(H)'!$A$1:$BP$288))</f>
        <v>0</v>
      </c>
      <c r="BE33" s="117" cm="1">
        <f t="array" ref="BE33">_xlfn.XLOOKUP(BE$1,'PY1 Data(H)'!$A$1:$BP$1,_xlfn.XLOOKUP($A33,'PY1 Data(H)'!$A$1:$A$288,'PY1 Data(H)'!$A$1:$BP$288))</f>
        <v>0</v>
      </c>
      <c r="BF33" s="117" cm="1">
        <f t="array" ref="BF33">_xlfn.XLOOKUP(BF$1,'PY1 Data(H)'!$A$1:$BP$1,_xlfn.XLOOKUP($A33,'PY1 Data(H)'!$A$1:$A$288,'PY1 Data(H)'!$A$1:$BP$288))</f>
        <v>0</v>
      </c>
      <c r="BG33" s="117" cm="1">
        <f t="array" ref="BG33">_xlfn.XLOOKUP(BG$1,'PY1 Data(H)'!$A$1:$BP$1,_xlfn.XLOOKUP($A33,'PY1 Data(H)'!$A$1:$A$288,'PY1 Data(H)'!$A$1:$BP$288))</f>
        <v>0</v>
      </c>
      <c r="BH33" s="117" cm="1">
        <f t="array" ref="BH33">_xlfn.XLOOKUP(BH$1,'PY1 Data(H)'!$A$1:$BP$1,_xlfn.XLOOKUP($A33,'PY1 Data(H)'!$A$1:$A$288,'PY1 Data(H)'!$A$1:$BP$288))</f>
        <v>0</v>
      </c>
    </row>
    <row r="34" spans="1:60" x14ac:dyDescent="0.3">
      <c r="A34">
        <v>592</v>
      </c>
      <c r="D34" s="117" cm="1">
        <f t="array" ref="D34">_xlfn.XLOOKUP(D$1,'PY1 Data(H)'!$A$1:$BP$1,_xlfn.XLOOKUP($A34,'PY1 Data(H)'!$A$1:$A$288,'PY1 Data(H)'!$A$1:$BP$288))</f>
        <v>-68153</v>
      </c>
      <c r="E34" s="117" cm="1">
        <f t="array" ref="E34">_xlfn.XLOOKUP(E$1,'PY1 Data(H)'!$A$1:$BP$1,_xlfn.XLOOKUP($A34,'PY1 Data(H)'!$A$1:$A$288,'PY1 Data(H)'!$A$1:$BP$288))</f>
        <v>2918342</v>
      </c>
      <c r="F34" s="117" cm="1">
        <f t="array" ref="F34">_xlfn.XLOOKUP(F$1,'PY1 Data(H)'!$A$1:$BP$1,_xlfn.XLOOKUP($A34,'PY1 Data(H)'!$A$1:$A$288,'PY1 Data(H)'!$A$1:$BP$288))</f>
        <v>45837</v>
      </c>
      <c r="G34" s="117" cm="1">
        <f t="array" ref="G34">_xlfn.XLOOKUP(G$1,'PY1 Data(H)'!$A$1:$BP$1,_xlfn.XLOOKUP($A34,'PY1 Data(H)'!$A$1:$A$288,'PY1 Data(H)'!$A$1:$BP$288))</f>
        <v>586718</v>
      </c>
      <c r="H34" s="117" cm="1">
        <f t="array" ref="H34">_xlfn.XLOOKUP(H$1,'PY1 Data(H)'!$A$1:$BP$1,_xlfn.XLOOKUP($A34,'PY1 Data(H)'!$A$1:$A$288,'PY1 Data(H)'!$A$1:$BP$288))</f>
        <v>2159495</v>
      </c>
      <c r="I34" s="117" cm="1">
        <f t="array" ref="I34">_xlfn.XLOOKUP(I$1,'PY1 Data(H)'!$A$1:$BP$1,_xlfn.XLOOKUP($A34,'PY1 Data(H)'!$A$1:$A$288,'PY1 Data(H)'!$A$1:$BP$288))</f>
        <v>863693</v>
      </c>
      <c r="J34" s="117" cm="1">
        <f t="array" ref="J34">_xlfn.XLOOKUP(J$1,'PY1 Data(H)'!$A$1:$BP$1,_xlfn.XLOOKUP($A34,'PY1 Data(H)'!$A$1:$A$288,'PY1 Data(H)'!$A$1:$BP$288))</f>
        <v>151375</v>
      </c>
      <c r="K34" s="117" cm="1">
        <f t="array" ref="K34">_xlfn.XLOOKUP(K$1,'PY1 Data(H)'!$A$1:$BP$1,_xlfn.XLOOKUP($A34,'PY1 Data(H)'!$A$1:$A$288,'PY1 Data(H)'!$A$1:$BP$288))</f>
        <v>788098</v>
      </c>
      <c r="L34" s="117" cm="1">
        <f t="array" ref="L34">_xlfn.XLOOKUP(L$1,'PY1 Data(H)'!$A$1:$BP$1,_xlfn.XLOOKUP($A34,'PY1 Data(H)'!$A$1:$A$288,'PY1 Data(H)'!$A$1:$BP$288))</f>
        <v>1047425</v>
      </c>
      <c r="M34" s="117" cm="1">
        <f t="array" ref="M34">_xlfn.XLOOKUP(M$1,'PY1 Data(H)'!$A$1:$BP$1,_xlfn.XLOOKUP($A34,'PY1 Data(H)'!$A$1:$A$288,'PY1 Data(H)'!$A$1:$BP$288))</f>
        <v>88683</v>
      </c>
      <c r="N34" s="117" cm="1">
        <f t="array" ref="N34">_xlfn.XLOOKUP(N$1,'PY1 Data(H)'!$A$1:$BP$1,_xlfn.XLOOKUP($A34,'PY1 Data(H)'!$A$1:$A$288,'PY1 Data(H)'!$A$1:$BP$288))</f>
        <v>795832</v>
      </c>
      <c r="O34" s="117" cm="1">
        <f t="array" ref="O34">_xlfn.XLOOKUP(O$1,'PY1 Data(H)'!$A$1:$BP$1,_xlfn.XLOOKUP($A34,'PY1 Data(H)'!$A$1:$A$288,'PY1 Data(H)'!$A$1:$BP$288))</f>
        <v>2969660</v>
      </c>
      <c r="P34" s="117" cm="1">
        <f t="array" ref="P34">_xlfn.XLOOKUP(P$1,'PY1 Data(H)'!$A$1:$BP$1,_xlfn.XLOOKUP($A34,'PY1 Data(H)'!$A$1:$A$288,'PY1 Data(H)'!$A$1:$BP$288))</f>
        <v>1761749</v>
      </c>
      <c r="Q34" s="117" cm="1">
        <f t="array" ref="Q34">_xlfn.XLOOKUP(Q$1,'PY1 Data(H)'!$A$1:$BP$1,_xlfn.XLOOKUP($A34,'PY1 Data(H)'!$A$1:$A$288,'PY1 Data(H)'!$A$1:$BP$288))</f>
        <v>380027</v>
      </c>
      <c r="R34" s="117" cm="1">
        <f t="array" ref="R34">_xlfn.XLOOKUP(R$1,'PY1 Data(H)'!$A$1:$BP$1,_xlfn.XLOOKUP($A34,'PY1 Data(H)'!$A$1:$A$288,'PY1 Data(H)'!$A$1:$BP$288))</f>
        <v>3437737</v>
      </c>
      <c r="S34" s="117" cm="1">
        <f t="array" ref="S34">_xlfn.XLOOKUP(S$1,'PY1 Data(H)'!$A$1:$BP$1,_xlfn.XLOOKUP($A34,'PY1 Data(H)'!$A$1:$A$288,'PY1 Data(H)'!$A$1:$BP$288))</f>
        <v>3388089</v>
      </c>
      <c r="T34" s="117" cm="1">
        <f t="array" ref="T34">_xlfn.XLOOKUP(T$1,'PY1 Data(H)'!$A$1:$BP$1,_xlfn.XLOOKUP($A34,'PY1 Data(H)'!$A$1:$A$288,'PY1 Data(H)'!$A$1:$BP$288))</f>
        <v>859711</v>
      </c>
      <c r="U34" s="117" cm="1">
        <f t="array" ref="U34">_xlfn.XLOOKUP(U$1,'PY1 Data(H)'!$A$1:$BP$1,_xlfn.XLOOKUP($A34,'PY1 Data(H)'!$A$1:$A$288,'PY1 Data(H)'!$A$1:$BP$288))</f>
        <v>-153591</v>
      </c>
      <c r="V34" s="117" cm="1">
        <f t="array" ref="V34">_xlfn.XLOOKUP(V$1,'PY1 Data(H)'!$A$1:$BP$1,_xlfn.XLOOKUP($A34,'PY1 Data(H)'!$A$1:$A$288,'PY1 Data(H)'!$A$1:$BP$288))</f>
        <v>0</v>
      </c>
      <c r="W34" s="117" cm="1">
        <f t="array" ref="W34">_xlfn.XLOOKUP(W$1,'PY1 Data(H)'!$A$1:$BP$1,_xlfn.XLOOKUP($A34,'PY1 Data(H)'!$A$1:$A$288,'PY1 Data(H)'!$A$1:$BP$288))</f>
        <v>4802282</v>
      </c>
      <c r="X34" s="117" cm="1">
        <f t="array" ref="X34">_xlfn.XLOOKUP(X$1,'PY1 Data(H)'!$A$1:$BP$1,_xlfn.XLOOKUP($A34,'PY1 Data(H)'!$A$1:$A$288,'PY1 Data(H)'!$A$1:$BP$288))</f>
        <v>1906019</v>
      </c>
      <c r="Y34" s="117" cm="1">
        <f t="array" ref="Y34">_xlfn.XLOOKUP(Y$1,'PY1 Data(H)'!$A$1:$BP$1,_xlfn.XLOOKUP($A34,'PY1 Data(H)'!$A$1:$A$288,'PY1 Data(H)'!$A$1:$BP$288))</f>
        <v>285164</v>
      </c>
      <c r="Z34" s="117" cm="1">
        <f t="array" ref="Z34">_xlfn.XLOOKUP(Z$1,'PY1 Data(H)'!$A$1:$BP$1,_xlfn.XLOOKUP($A34,'PY1 Data(H)'!$A$1:$A$288,'PY1 Data(H)'!$A$1:$BP$288))</f>
        <v>1164302</v>
      </c>
      <c r="AA34" s="117" cm="1">
        <f t="array" ref="AA34">_xlfn.XLOOKUP(AA$1,'PY1 Data(H)'!$A$1:$BP$1,_xlfn.XLOOKUP($A34,'PY1 Data(H)'!$A$1:$A$288,'PY1 Data(H)'!$A$1:$BP$288))</f>
        <v>680131</v>
      </c>
      <c r="AB34" s="117" cm="1">
        <f t="array" ref="AB34">_xlfn.XLOOKUP(AB$1,'PY1 Data(H)'!$A$1:$BP$1,_xlfn.XLOOKUP($A34,'PY1 Data(H)'!$A$1:$A$288,'PY1 Data(H)'!$A$1:$BP$288))</f>
        <v>1351948</v>
      </c>
      <c r="AC34" s="117" cm="1">
        <f t="array" ref="AC34">_xlfn.XLOOKUP(AC$1,'PY1 Data(H)'!$A$1:$BP$1,_xlfn.XLOOKUP($A34,'PY1 Data(H)'!$A$1:$A$288,'PY1 Data(H)'!$A$1:$BP$288))</f>
        <v>4226063</v>
      </c>
      <c r="AD34" s="117" cm="1">
        <f t="array" ref="AD34">_xlfn.XLOOKUP(AD$1,'PY1 Data(H)'!$A$1:$BP$1,_xlfn.XLOOKUP($A34,'PY1 Data(H)'!$A$1:$A$288,'PY1 Data(H)'!$A$1:$BP$288))</f>
        <v>297061</v>
      </c>
      <c r="AE34" s="117" cm="1">
        <f t="array" ref="AE34">_xlfn.XLOOKUP(AE$1,'PY1 Data(H)'!$A$1:$BP$1,_xlfn.XLOOKUP($A34,'PY1 Data(H)'!$A$1:$A$288,'PY1 Data(H)'!$A$1:$BP$288))</f>
        <v>4605763</v>
      </c>
      <c r="AF34" s="117" cm="1">
        <f t="array" ref="AF34">_xlfn.XLOOKUP(AF$1,'PY1 Data(H)'!$A$1:$BP$1,_xlfn.XLOOKUP($A34,'PY1 Data(H)'!$A$1:$A$288,'PY1 Data(H)'!$A$1:$BP$288))</f>
        <v>570435</v>
      </c>
      <c r="AG34" s="117" cm="1">
        <f t="array" ref="AG34">_xlfn.XLOOKUP(AG$1,'PY1 Data(H)'!$A$1:$BP$1,_xlfn.XLOOKUP($A34,'PY1 Data(H)'!$A$1:$A$288,'PY1 Data(H)'!$A$1:$BP$288))</f>
        <v>415509</v>
      </c>
      <c r="AH34" s="117" cm="1">
        <f t="array" ref="AH34">_xlfn.XLOOKUP(AH$1,'PY1 Data(H)'!$A$1:$BP$1,_xlfn.XLOOKUP($A34,'PY1 Data(H)'!$A$1:$A$288,'PY1 Data(H)'!$A$1:$BP$288))</f>
        <v>588218</v>
      </c>
      <c r="AI34" s="117" cm="1">
        <f t="array" ref="AI34">_xlfn.XLOOKUP(AI$1,'PY1 Data(H)'!$A$1:$BP$1,_xlfn.XLOOKUP($A34,'PY1 Data(H)'!$A$1:$A$288,'PY1 Data(H)'!$A$1:$BP$288))</f>
        <v>2628738</v>
      </c>
      <c r="AJ34" s="117" cm="1">
        <f t="array" ref="AJ34">_xlfn.XLOOKUP(AJ$1,'PY1 Data(H)'!$A$1:$BP$1,_xlfn.XLOOKUP($A34,'PY1 Data(H)'!$A$1:$A$288,'PY1 Data(H)'!$A$1:$BP$288))</f>
        <v>2134731</v>
      </c>
      <c r="AK34" s="117" cm="1">
        <f t="array" ref="AK34">_xlfn.XLOOKUP(AK$1,'PY1 Data(H)'!$A$1:$BP$1,_xlfn.XLOOKUP($A34,'PY1 Data(H)'!$A$1:$A$288,'PY1 Data(H)'!$A$1:$BP$288))</f>
        <v>1653473</v>
      </c>
      <c r="AL34" s="117" cm="1">
        <f t="array" ref="AL34">_xlfn.XLOOKUP(AL$1,'PY1 Data(H)'!$A$1:$BP$1,_xlfn.XLOOKUP($A34,'PY1 Data(H)'!$A$1:$A$288,'PY1 Data(H)'!$A$1:$BP$288))</f>
        <v>1461683</v>
      </c>
      <c r="AM34" s="117" cm="1">
        <f t="array" ref="AM34">_xlfn.XLOOKUP(AM$1,'PY1 Data(H)'!$A$1:$BP$1,_xlfn.XLOOKUP($A34,'PY1 Data(H)'!$A$1:$A$288,'PY1 Data(H)'!$A$1:$BP$288))</f>
        <v>661321</v>
      </c>
      <c r="AN34" s="117" cm="1">
        <f t="array" ref="AN34">_xlfn.XLOOKUP(AN$1,'PY1 Data(H)'!$A$1:$BP$1,_xlfn.XLOOKUP($A34,'PY1 Data(H)'!$A$1:$A$288,'PY1 Data(H)'!$A$1:$BP$288))</f>
        <v>1380922</v>
      </c>
      <c r="AO34" s="117" cm="1">
        <f t="array" ref="AO34">_xlfn.XLOOKUP(AO$1,'PY1 Data(H)'!$A$1:$BP$1,_xlfn.XLOOKUP($A34,'PY1 Data(H)'!$A$1:$A$288,'PY1 Data(H)'!$A$1:$BP$288))</f>
        <v>802009</v>
      </c>
      <c r="AP34" s="117" cm="1">
        <f t="array" ref="AP34">_xlfn.XLOOKUP(AP$1,'PY1 Data(H)'!$A$1:$BP$1,_xlfn.XLOOKUP($A34,'PY1 Data(H)'!$A$1:$A$288,'PY1 Data(H)'!$A$1:$BP$288))</f>
        <v>868651</v>
      </c>
      <c r="AQ34" s="117" cm="1">
        <f t="array" ref="AQ34">_xlfn.XLOOKUP(AQ$1,'PY1 Data(H)'!$A$1:$BP$1,_xlfn.XLOOKUP($A34,'PY1 Data(H)'!$A$1:$A$288,'PY1 Data(H)'!$A$1:$BP$288))</f>
        <v>-11209</v>
      </c>
      <c r="AR34" s="117" cm="1">
        <f t="array" ref="AR34">_xlfn.XLOOKUP(AR$1,'PY1 Data(H)'!$A$1:$BP$1,_xlfn.XLOOKUP($A34,'PY1 Data(H)'!$A$1:$A$288,'PY1 Data(H)'!$A$1:$BP$288))</f>
        <v>291862</v>
      </c>
      <c r="AS34" s="117" cm="1">
        <f t="array" ref="AS34">_xlfn.XLOOKUP(AS$1,'PY1 Data(H)'!$A$1:$BP$1,_xlfn.XLOOKUP($A34,'PY1 Data(H)'!$A$1:$A$288,'PY1 Data(H)'!$A$1:$BP$288))</f>
        <v>982301</v>
      </c>
      <c r="AT34" s="117" cm="1">
        <f t="array" ref="AT34">_xlfn.XLOOKUP(AT$1,'PY1 Data(H)'!$A$1:$BP$1,_xlfn.XLOOKUP($A34,'PY1 Data(H)'!$A$1:$A$288,'PY1 Data(H)'!$A$1:$BP$288))</f>
        <v>45072</v>
      </c>
      <c r="AU34" s="117" cm="1">
        <f t="array" ref="AU34">_xlfn.XLOOKUP(AU$1,'PY1 Data(H)'!$A$1:$BP$1,_xlfn.XLOOKUP($A34,'PY1 Data(H)'!$A$1:$A$288,'PY1 Data(H)'!$A$1:$BP$288))</f>
        <v>3762413</v>
      </c>
      <c r="AV34" s="117" cm="1">
        <f t="array" ref="AV34">_xlfn.XLOOKUP(AV$1,'PY1 Data(H)'!$A$1:$BP$1,_xlfn.XLOOKUP($A34,'PY1 Data(H)'!$A$1:$A$288,'PY1 Data(H)'!$A$1:$BP$288))</f>
        <v>1094174</v>
      </c>
      <c r="AW34" s="117" cm="1">
        <f t="array" ref="AW34">_xlfn.XLOOKUP(AW$1,'PY1 Data(H)'!$A$1:$BP$1,_xlfn.XLOOKUP($A34,'PY1 Data(H)'!$A$1:$A$288,'PY1 Data(H)'!$A$1:$BP$288))</f>
        <v>23225103</v>
      </c>
      <c r="AX34" s="117" cm="1">
        <f t="array" ref="AX34">_xlfn.XLOOKUP(AX$1,'PY1 Data(H)'!$A$1:$BP$1,_xlfn.XLOOKUP($A34,'PY1 Data(H)'!$A$1:$A$288,'PY1 Data(H)'!$A$1:$BP$288))</f>
        <v>422841</v>
      </c>
      <c r="AY34" s="117" cm="1">
        <f t="array" ref="AY34">_xlfn.XLOOKUP(AY$1,'PY1 Data(H)'!$A$1:$BP$1,_xlfn.XLOOKUP($A34,'PY1 Data(H)'!$A$1:$A$288,'PY1 Data(H)'!$A$1:$BP$288))</f>
        <v>-61425</v>
      </c>
      <c r="AZ34" s="117" cm="1">
        <f t="array" ref="AZ34">_xlfn.XLOOKUP(AZ$1,'PY1 Data(H)'!$A$1:$BP$1,_xlfn.XLOOKUP($A34,'PY1 Data(H)'!$A$1:$A$288,'PY1 Data(H)'!$A$1:$BP$288))</f>
        <v>854083</v>
      </c>
      <c r="BA34" s="117" cm="1">
        <f t="array" ref="BA34">_xlfn.XLOOKUP(BA$1,'PY1 Data(H)'!$A$1:$BP$1,_xlfn.XLOOKUP($A34,'PY1 Data(H)'!$A$1:$A$288,'PY1 Data(H)'!$A$1:$BP$288))</f>
        <v>3525326</v>
      </c>
      <c r="BB34" s="117" cm="1">
        <f t="array" ref="BB34">_xlfn.XLOOKUP(BB$1,'PY1 Data(H)'!$A$1:$BP$1,_xlfn.XLOOKUP($A34,'PY1 Data(H)'!$A$1:$A$288,'PY1 Data(H)'!$A$1:$BP$288))</f>
        <v>52486</v>
      </c>
      <c r="BC34" s="117" cm="1">
        <f t="array" ref="BC34">_xlfn.XLOOKUP(BC$1,'PY1 Data(H)'!$A$1:$BP$1,_xlfn.XLOOKUP($A34,'PY1 Data(H)'!$A$1:$A$288,'PY1 Data(H)'!$A$1:$BP$288))</f>
        <v>642070</v>
      </c>
      <c r="BD34" s="117" cm="1">
        <f t="array" ref="BD34">_xlfn.XLOOKUP(BD$1,'PY1 Data(H)'!$A$1:$BP$1,_xlfn.XLOOKUP($A34,'PY1 Data(H)'!$A$1:$A$288,'PY1 Data(H)'!$A$1:$BP$288))</f>
        <v>2542827</v>
      </c>
      <c r="BE34" s="117" cm="1">
        <f t="array" ref="BE34">_xlfn.XLOOKUP(BE$1,'PY1 Data(H)'!$A$1:$BP$1,_xlfn.XLOOKUP($A34,'PY1 Data(H)'!$A$1:$A$288,'PY1 Data(H)'!$A$1:$BP$288))</f>
        <v>2955021</v>
      </c>
      <c r="BF34" s="117" cm="1">
        <f t="array" ref="BF34">_xlfn.XLOOKUP(BF$1,'PY1 Data(H)'!$A$1:$BP$1,_xlfn.XLOOKUP($A34,'PY1 Data(H)'!$A$1:$A$288,'PY1 Data(H)'!$A$1:$BP$288))</f>
        <v>7243228</v>
      </c>
      <c r="BG34" s="117" cm="1">
        <f t="array" ref="BG34">_xlfn.XLOOKUP(BG$1,'PY1 Data(H)'!$A$1:$BP$1,_xlfn.XLOOKUP($A34,'PY1 Data(H)'!$A$1:$A$288,'PY1 Data(H)'!$A$1:$BP$288))</f>
        <v>1911463</v>
      </c>
      <c r="BH34" s="117" cm="1">
        <f t="array" ref="BH34">_xlfn.XLOOKUP(BH$1,'PY1 Data(H)'!$A$1:$BP$1,_xlfn.XLOOKUP($A34,'PY1 Data(H)'!$A$1:$A$288,'PY1 Data(H)'!$A$1:$BP$288))</f>
        <v>205454</v>
      </c>
    </row>
    <row r="35" spans="1:60" x14ac:dyDescent="0.3">
      <c r="A35">
        <v>591</v>
      </c>
      <c r="D35" s="117" cm="1">
        <f t="array" ref="D35">_xlfn.XLOOKUP(D$1,'PY1 Data(H)'!$A$1:$BP$1,_xlfn.XLOOKUP($A35,'PY1 Data(H)'!$A$1:$A$288,'PY1 Data(H)'!$A$1:$BP$288))</f>
        <v>4745906</v>
      </c>
      <c r="E35" s="117" cm="1">
        <f t="array" ref="E35">_xlfn.XLOOKUP(E$1,'PY1 Data(H)'!$A$1:$BP$1,_xlfn.XLOOKUP($A35,'PY1 Data(H)'!$A$1:$A$288,'PY1 Data(H)'!$A$1:$BP$288))</f>
        <v>4192250</v>
      </c>
      <c r="F35" s="117" cm="1">
        <f t="array" ref="F35">_xlfn.XLOOKUP(F$1,'PY1 Data(H)'!$A$1:$BP$1,_xlfn.XLOOKUP($A35,'PY1 Data(H)'!$A$1:$A$288,'PY1 Data(H)'!$A$1:$BP$288))</f>
        <v>7291927</v>
      </c>
      <c r="G35" s="117" cm="1">
        <f t="array" ref="G35">_xlfn.XLOOKUP(G$1,'PY1 Data(H)'!$A$1:$BP$1,_xlfn.XLOOKUP($A35,'PY1 Data(H)'!$A$1:$A$288,'PY1 Data(H)'!$A$1:$BP$288))</f>
        <v>2016467</v>
      </c>
      <c r="H35" s="117" cm="1">
        <f t="array" ref="H35">_xlfn.XLOOKUP(H$1,'PY1 Data(H)'!$A$1:$BP$1,_xlfn.XLOOKUP($A35,'PY1 Data(H)'!$A$1:$A$288,'PY1 Data(H)'!$A$1:$BP$288))</f>
        <v>6371726</v>
      </c>
      <c r="I35" s="117" cm="1">
        <f t="array" ref="I35">_xlfn.XLOOKUP(I$1,'PY1 Data(H)'!$A$1:$BP$1,_xlfn.XLOOKUP($A35,'PY1 Data(H)'!$A$1:$A$288,'PY1 Data(H)'!$A$1:$BP$288))</f>
        <v>2681850</v>
      </c>
      <c r="J35" s="117" cm="1">
        <f t="array" ref="J35">_xlfn.XLOOKUP(J$1,'PY1 Data(H)'!$A$1:$BP$1,_xlfn.XLOOKUP($A35,'PY1 Data(H)'!$A$1:$A$288,'PY1 Data(H)'!$A$1:$BP$288))</f>
        <v>2142681</v>
      </c>
      <c r="K35" s="117" cm="1">
        <f t="array" ref="K35">_xlfn.XLOOKUP(K$1,'PY1 Data(H)'!$A$1:$BP$1,_xlfn.XLOOKUP($A35,'PY1 Data(H)'!$A$1:$A$288,'PY1 Data(H)'!$A$1:$BP$288))</f>
        <v>1515068</v>
      </c>
      <c r="L35" s="117" cm="1">
        <f t="array" ref="L35">_xlfn.XLOOKUP(L$1,'PY1 Data(H)'!$A$1:$BP$1,_xlfn.XLOOKUP($A35,'PY1 Data(H)'!$A$1:$A$288,'PY1 Data(H)'!$A$1:$BP$288))</f>
        <v>3825712</v>
      </c>
      <c r="M35" s="117" cm="1">
        <f t="array" ref="M35">_xlfn.XLOOKUP(M$1,'PY1 Data(H)'!$A$1:$BP$1,_xlfn.XLOOKUP($A35,'PY1 Data(H)'!$A$1:$A$288,'PY1 Data(H)'!$A$1:$BP$288))</f>
        <v>1219318</v>
      </c>
      <c r="N35" s="117" cm="1">
        <f t="array" ref="N35">_xlfn.XLOOKUP(N$1,'PY1 Data(H)'!$A$1:$BP$1,_xlfn.XLOOKUP($A35,'PY1 Data(H)'!$A$1:$A$288,'PY1 Data(H)'!$A$1:$BP$288))</f>
        <v>2810336</v>
      </c>
      <c r="O35" s="117" cm="1">
        <f t="array" ref="O35">_xlfn.XLOOKUP(O$1,'PY1 Data(H)'!$A$1:$BP$1,_xlfn.XLOOKUP($A35,'PY1 Data(H)'!$A$1:$A$288,'PY1 Data(H)'!$A$1:$BP$288))</f>
        <v>5782275</v>
      </c>
      <c r="P35" s="117" cm="1">
        <f t="array" ref="P35">_xlfn.XLOOKUP(P$1,'PY1 Data(H)'!$A$1:$BP$1,_xlfn.XLOOKUP($A35,'PY1 Data(H)'!$A$1:$A$288,'PY1 Data(H)'!$A$1:$BP$288))</f>
        <v>3243934</v>
      </c>
      <c r="Q35" s="117" cm="1">
        <f t="array" ref="Q35">_xlfn.XLOOKUP(Q$1,'PY1 Data(H)'!$A$1:$BP$1,_xlfn.XLOOKUP($A35,'PY1 Data(H)'!$A$1:$A$288,'PY1 Data(H)'!$A$1:$BP$288))</f>
        <v>1325354</v>
      </c>
      <c r="R35" s="117" cm="1">
        <f t="array" ref="R35">_xlfn.XLOOKUP(R$1,'PY1 Data(H)'!$A$1:$BP$1,_xlfn.XLOOKUP($A35,'PY1 Data(H)'!$A$1:$A$288,'PY1 Data(H)'!$A$1:$BP$288))</f>
        <v>6401700</v>
      </c>
      <c r="S35" s="117" cm="1">
        <f t="array" ref="S35">_xlfn.XLOOKUP(S$1,'PY1 Data(H)'!$A$1:$BP$1,_xlfn.XLOOKUP($A35,'PY1 Data(H)'!$A$1:$A$288,'PY1 Data(H)'!$A$1:$BP$288))</f>
        <v>12569630</v>
      </c>
      <c r="T35" s="117" cm="1">
        <f t="array" ref="T35">_xlfn.XLOOKUP(T$1,'PY1 Data(H)'!$A$1:$BP$1,_xlfn.XLOOKUP($A35,'PY1 Data(H)'!$A$1:$A$288,'PY1 Data(H)'!$A$1:$BP$288))</f>
        <v>2294885</v>
      </c>
      <c r="U35" s="117" cm="1">
        <f t="array" ref="U35">_xlfn.XLOOKUP(U$1,'PY1 Data(H)'!$A$1:$BP$1,_xlfn.XLOOKUP($A35,'PY1 Data(H)'!$A$1:$A$288,'PY1 Data(H)'!$A$1:$BP$288))</f>
        <v>1547131</v>
      </c>
      <c r="V35" s="117" cm="1">
        <f t="array" ref="V35">_xlfn.XLOOKUP(V$1,'PY1 Data(H)'!$A$1:$BP$1,_xlfn.XLOOKUP($A35,'PY1 Data(H)'!$A$1:$A$288,'PY1 Data(H)'!$A$1:$BP$288))</f>
        <v>0</v>
      </c>
      <c r="W35" s="117" cm="1">
        <f t="array" ref="W35">_xlfn.XLOOKUP(W$1,'PY1 Data(H)'!$A$1:$BP$1,_xlfn.XLOOKUP($A35,'PY1 Data(H)'!$A$1:$A$288,'PY1 Data(H)'!$A$1:$BP$288))</f>
        <v>12586417</v>
      </c>
      <c r="X35" s="117" cm="1">
        <f t="array" ref="X35">_xlfn.XLOOKUP(X$1,'PY1 Data(H)'!$A$1:$BP$1,_xlfn.XLOOKUP($A35,'PY1 Data(H)'!$A$1:$A$288,'PY1 Data(H)'!$A$1:$BP$288))</f>
        <v>3564943</v>
      </c>
      <c r="Y35" s="117" cm="1">
        <f t="array" ref="Y35">_xlfn.XLOOKUP(Y$1,'PY1 Data(H)'!$A$1:$BP$1,_xlfn.XLOOKUP($A35,'PY1 Data(H)'!$A$1:$A$288,'PY1 Data(H)'!$A$1:$BP$288))</f>
        <v>865936</v>
      </c>
      <c r="Z35" s="117" cm="1">
        <f t="array" ref="Z35">_xlfn.XLOOKUP(Z$1,'PY1 Data(H)'!$A$1:$BP$1,_xlfn.XLOOKUP($A35,'PY1 Data(H)'!$A$1:$A$288,'PY1 Data(H)'!$A$1:$BP$288))</f>
        <v>6296806</v>
      </c>
      <c r="AA35" s="117" cm="1">
        <f t="array" ref="AA35">_xlfn.XLOOKUP(AA$1,'PY1 Data(H)'!$A$1:$BP$1,_xlfn.XLOOKUP($A35,'PY1 Data(H)'!$A$1:$A$288,'PY1 Data(H)'!$A$1:$BP$288))</f>
        <v>867473</v>
      </c>
      <c r="AB35" s="117" cm="1">
        <f t="array" ref="AB35">_xlfn.XLOOKUP(AB$1,'PY1 Data(H)'!$A$1:$BP$1,_xlfn.XLOOKUP($A35,'PY1 Data(H)'!$A$1:$A$288,'PY1 Data(H)'!$A$1:$BP$288))</f>
        <v>2493730</v>
      </c>
      <c r="AC35" s="117" cm="1">
        <f t="array" ref="AC35">_xlfn.XLOOKUP(AC$1,'PY1 Data(H)'!$A$1:$BP$1,_xlfn.XLOOKUP($A35,'PY1 Data(H)'!$A$1:$A$288,'PY1 Data(H)'!$A$1:$BP$288))</f>
        <v>11727766</v>
      </c>
      <c r="AD35" s="117" cm="1">
        <f t="array" ref="AD35">_xlfn.XLOOKUP(AD$1,'PY1 Data(H)'!$A$1:$BP$1,_xlfn.XLOOKUP($A35,'PY1 Data(H)'!$A$1:$A$288,'PY1 Data(H)'!$A$1:$BP$288))</f>
        <v>1613338</v>
      </c>
      <c r="AE35" s="117" cm="1">
        <f t="array" ref="AE35">_xlfn.XLOOKUP(AE$1,'PY1 Data(H)'!$A$1:$BP$1,_xlfn.XLOOKUP($A35,'PY1 Data(H)'!$A$1:$A$288,'PY1 Data(H)'!$A$1:$BP$288))</f>
        <v>7621162</v>
      </c>
      <c r="AF35" s="117" cm="1">
        <f t="array" ref="AF35">_xlfn.XLOOKUP(AF$1,'PY1 Data(H)'!$A$1:$BP$1,_xlfn.XLOOKUP($A35,'PY1 Data(H)'!$A$1:$A$288,'PY1 Data(H)'!$A$1:$BP$288))</f>
        <v>5103389</v>
      </c>
      <c r="AG35" s="117" cm="1">
        <f t="array" ref="AG35">_xlfn.XLOOKUP(AG$1,'PY1 Data(H)'!$A$1:$BP$1,_xlfn.XLOOKUP($A35,'PY1 Data(H)'!$A$1:$A$288,'PY1 Data(H)'!$A$1:$BP$288))</f>
        <v>1622567</v>
      </c>
      <c r="AH35" s="117" cm="1">
        <f t="array" ref="AH35">_xlfn.XLOOKUP(AH$1,'PY1 Data(H)'!$A$1:$BP$1,_xlfn.XLOOKUP($A35,'PY1 Data(H)'!$A$1:$A$288,'PY1 Data(H)'!$A$1:$BP$288))</f>
        <v>22303833</v>
      </c>
      <c r="AI35" s="117" cm="1">
        <f t="array" ref="AI35">_xlfn.XLOOKUP(AI$1,'PY1 Data(H)'!$A$1:$BP$1,_xlfn.XLOOKUP($A35,'PY1 Data(H)'!$A$1:$A$288,'PY1 Data(H)'!$A$1:$BP$288))</f>
        <v>6945068</v>
      </c>
      <c r="AJ35" s="117" cm="1">
        <f t="array" ref="AJ35">_xlfn.XLOOKUP(AJ$1,'PY1 Data(H)'!$A$1:$BP$1,_xlfn.XLOOKUP($A35,'PY1 Data(H)'!$A$1:$A$288,'PY1 Data(H)'!$A$1:$BP$288))</f>
        <v>11314385</v>
      </c>
      <c r="AK35" s="117" cm="1">
        <f t="array" ref="AK35">_xlfn.XLOOKUP(AK$1,'PY1 Data(H)'!$A$1:$BP$1,_xlfn.XLOOKUP($A35,'PY1 Data(H)'!$A$1:$A$288,'PY1 Data(H)'!$A$1:$BP$288))</f>
        <v>4738545</v>
      </c>
      <c r="AL35" s="117" cm="1">
        <f t="array" ref="AL35">_xlfn.XLOOKUP(AL$1,'PY1 Data(H)'!$A$1:$BP$1,_xlfn.XLOOKUP($A35,'PY1 Data(H)'!$A$1:$A$288,'PY1 Data(H)'!$A$1:$BP$288))</f>
        <v>5349002</v>
      </c>
      <c r="AM35" s="117" cm="1">
        <f t="array" ref="AM35">_xlfn.XLOOKUP(AM$1,'PY1 Data(H)'!$A$1:$BP$1,_xlfn.XLOOKUP($A35,'PY1 Data(H)'!$A$1:$A$288,'PY1 Data(H)'!$A$1:$BP$288))</f>
        <v>3382607</v>
      </c>
      <c r="AN35" s="117" cm="1">
        <f t="array" ref="AN35">_xlfn.XLOOKUP(AN$1,'PY1 Data(H)'!$A$1:$BP$1,_xlfn.XLOOKUP($A35,'PY1 Data(H)'!$A$1:$A$288,'PY1 Data(H)'!$A$1:$BP$288))</f>
        <v>4615752</v>
      </c>
      <c r="AO35" s="117" cm="1">
        <f t="array" ref="AO35">_xlfn.XLOOKUP(AO$1,'PY1 Data(H)'!$A$1:$BP$1,_xlfn.XLOOKUP($A35,'PY1 Data(H)'!$A$1:$A$288,'PY1 Data(H)'!$A$1:$BP$288))</f>
        <v>3562562</v>
      </c>
      <c r="AP35" s="117" cm="1">
        <f t="array" ref="AP35">_xlfn.XLOOKUP(AP$1,'PY1 Data(H)'!$A$1:$BP$1,_xlfn.XLOOKUP($A35,'PY1 Data(H)'!$A$1:$A$288,'PY1 Data(H)'!$A$1:$BP$288))</f>
        <v>6900769</v>
      </c>
      <c r="AQ35" s="117" cm="1">
        <f t="array" ref="AQ35">_xlfn.XLOOKUP(AQ$1,'PY1 Data(H)'!$A$1:$BP$1,_xlfn.XLOOKUP($A35,'PY1 Data(H)'!$A$1:$A$288,'PY1 Data(H)'!$A$1:$BP$288))</f>
        <v>1990513</v>
      </c>
      <c r="AR35" s="117" cm="1">
        <f t="array" ref="AR35">_xlfn.XLOOKUP(AR$1,'PY1 Data(H)'!$A$1:$BP$1,_xlfn.XLOOKUP($A35,'PY1 Data(H)'!$A$1:$A$288,'PY1 Data(H)'!$A$1:$BP$288))</f>
        <v>2633432</v>
      </c>
      <c r="AS35" s="117" cm="1">
        <f t="array" ref="AS35">_xlfn.XLOOKUP(AS$1,'PY1 Data(H)'!$A$1:$BP$1,_xlfn.XLOOKUP($A35,'PY1 Data(H)'!$A$1:$A$288,'PY1 Data(H)'!$A$1:$BP$288))</f>
        <v>2227827</v>
      </c>
      <c r="AT35" s="117" cm="1">
        <f t="array" ref="AT35">_xlfn.XLOOKUP(AT$1,'PY1 Data(H)'!$A$1:$BP$1,_xlfn.XLOOKUP($A35,'PY1 Data(H)'!$A$1:$A$288,'PY1 Data(H)'!$A$1:$BP$288))</f>
        <v>713191</v>
      </c>
      <c r="AU35" s="117" cm="1">
        <f t="array" ref="AU35">_xlfn.XLOOKUP(AU$1,'PY1 Data(H)'!$A$1:$BP$1,_xlfn.XLOOKUP($A35,'PY1 Data(H)'!$A$1:$A$288,'PY1 Data(H)'!$A$1:$BP$288))</f>
        <v>23300544</v>
      </c>
      <c r="AV35" s="117" cm="1">
        <f t="array" ref="AV35">_xlfn.XLOOKUP(AV$1,'PY1 Data(H)'!$A$1:$BP$1,_xlfn.XLOOKUP($A35,'PY1 Data(H)'!$A$1:$A$288,'PY1 Data(H)'!$A$1:$BP$288))</f>
        <v>3027445</v>
      </c>
      <c r="AW35" s="117" cm="1">
        <f t="array" ref="AW35">_xlfn.XLOOKUP(AW$1,'PY1 Data(H)'!$A$1:$BP$1,_xlfn.XLOOKUP($A35,'PY1 Data(H)'!$A$1:$A$288,'PY1 Data(H)'!$A$1:$BP$288))</f>
        <v>65673321</v>
      </c>
      <c r="AX35" s="117" cm="1">
        <f t="array" ref="AX35">_xlfn.XLOOKUP(AX$1,'PY1 Data(H)'!$A$1:$BP$1,_xlfn.XLOOKUP($A35,'PY1 Data(H)'!$A$1:$A$288,'PY1 Data(H)'!$A$1:$BP$288))</f>
        <v>1272765</v>
      </c>
      <c r="AY35" s="117" cm="1">
        <f t="array" ref="AY35">_xlfn.XLOOKUP(AY$1,'PY1 Data(H)'!$A$1:$BP$1,_xlfn.XLOOKUP($A35,'PY1 Data(H)'!$A$1:$A$288,'PY1 Data(H)'!$A$1:$BP$288))</f>
        <v>1362447</v>
      </c>
      <c r="AZ35" s="117" cm="1">
        <f t="array" ref="AZ35">_xlfn.XLOOKUP(AZ$1,'PY1 Data(H)'!$A$1:$BP$1,_xlfn.XLOOKUP($A35,'PY1 Data(H)'!$A$1:$A$288,'PY1 Data(H)'!$A$1:$BP$288))</f>
        <v>2914590</v>
      </c>
      <c r="BA35" s="117" cm="1">
        <f t="array" ref="BA35">_xlfn.XLOOKUP(BA$1,'PY1 Data(H)'!$A$1:$BP$1,_xlfn.XLOOKUP($A35,'PY1 Data(H)'!$A$1:$A$288,'PY1 Data(H)'!$A$1:$BP$288))</f>
        <v>9267784</v>
      </c>
      <c r="BB35" s="117" cm="1">
        <f t="array" ref="BB35">_xlfn.XLOOKUP(BB$1,'PY1 Data(H)'!$A$1:$BP$1,_xlfn.XLOOKUP($A35,'PY1 Data(H)'!$A$1:$A$288,'PY1 Data(H)'!$A$1:$BP$288))</f>
        <v>774135</v>
      </c>
      <c r="BC35" s="117" cm="1">
        <f t="array" ref="BC35">_xlfn.XLOOKUP(BC$1,'PY1 Data(H)'!$A$1:$BP$1,_xlfn.XLOOKUP($A35,'PY1 Data(H)'!$A$1:$A$288,'PY1 Data(H)'!$A$1:$BP$288))</f>
        <v>1738553</v>
      </c>
      <c r="BD35" s="117" cm="1">
        <f t="array" ref="BD35">_xlfn.XLOOKUP(BD$1,'PY1 Data(H)'!$A$1:$BP$1,_xlfn.XLOOKUP($A35,'PY1 Data(H)'!$A$1:$A$288,'PY1 Data(H)'!$A$1:$BP$288))</f>
        <v>6095342</v>
      </c>
      <c r="BE35" s="117" cm="1">
        <f t="array" ref="BE35">_xlfn.XLOOKUP(BE$1,'PY1 Data(H)'!$A$1:$BP$1,_xlfn.XLOOKUP($A35,'PY1 Data(H)'!$A$1:$A$288,'PY1 Data(H)'!$A$1:$BP$288))</f>
        <v>4836626</v>
      </c>
      <c r="BF35" s="117" cm="1">
        <f t="array" ref="BF35">_xlfn.XLOOKUP(BF$1,'PY1 Data(H)'!$A$1:$BP$1,_xlfn.XLOOKUP($A35,'PY1 Data(H)'!$A$1:$A$288,'PY1 Data(H)'!$A$1:$BP$288))</f>
        <v>28238070</v>
      </c>
      <c r="BG35" s="117" cm="1">
        <f t="array" ref="BG35">_xlfn.XLOOKUP(BG$1,'PY1 Data(H)'!$A$1:$BP$1,_xlfn.XLOOKUP($A35,'PY1 Data(H)'!$A$1:$A$288,'PY1 Data(H)'!$A$1:$BP$288))</f>
        <v>4886160</v>
      </c>
      <c r="BH35" s="117" cm="1">
        <f t="array" ref="BH35">_xlfn.XLOOKUP(BH$1,'PY1 Data(H)'!$A$1:$BP$1,_xlfn.XLOOKUP($A35,'PY1 Data(H)'!$A$1:$A$288,'PY1 Data(H)'!$A$1:$BP$288))</f>
        <v>1188093</v>
      </c>
    </row>
    <row r="36" spans="1:60" x14ac:dyDescent="0.3">
      <c r="D36" s="117" cm="1">
        <f t="array" ref="D36">_xlfn.XLOOKUP(D$1,'PY1 Data(H)'!$A$1:$BP$1,_xlfn.XLOOKUP($A36,'PY1 Data(H)'!$A$1:$A$288,'PY1 Data(H)'!$A$1:$BP$288))</f>
        <v>0</v>
      </c>
      <c r="E36" s="117" cm="1">
        <f t="array" ref="E36">_xlfn.XLOOKUP(E$1,'PY1 Data(H)'!$A$1:$BP$1,_xlfn.XLOOKUP($A36,'PY1 Data(H)'!$A$1:$A$288,'PY1 Data(H)'!$A$1:$BP$288))</f>
        <v>0</v>
      </c>
      <c r="F36" s="117" cm="1">
        <f t="array" ref="F36">_xlfn.XLOOKUP(F$1,'PY1 Data(H)'!$A$1:$BP$1,_xlfn.XLOOKUP($A36,'PY1 Data(H)'!$A$1:$A$288,'PY1 Data(H)'!$A$1:$BP$288))</f>
        <v>0</v>
      </c>
      <c r="G36" s="117" cm="1">
        <f t="array" ref="G36">_xlfn.XLOOKUP(G$1,'PY1 Data(H)'!$A$1:$BP$1,_xlfn.XLOOKUP($A36,'PY1 Data(H)'!$A$1:$A$288,'PY1 Data(H)'!$A$1:$BP$288))</f>
        <v>0</v>
      </c>
      <c r="H36" s="117" cm="1">
        <f t="array" ref="H36">_xlfn.XLOOKUP(H$1,'PY1 Data(H)'!$A$1:$BP$1,_xlfn.XLOOKUP($A36,'PY1 Data(H)'!$A$1:$A$288,'PY1 Data(H)'!$A$1:$BP$288))</f>
        <v>0</v>
      </c>
      <c r="I36" s="117" cm="1">
        <f t="array" ref="I36">_xlfn.XLOOKUP(I$1,'PY1 Data(H)'!$A$1:$BP$1,_xlfn.XLOOKUP($A36,'PY1 Data(H)'!$A$1:$A$288,'PY1 Data(H)'!$A$1:$BP$288))</f>
        <v>0</v>
      </c>
      <c r="J36" s="117" cm="1">
        <f t="array" ref="J36">_xlfn.XLOOKUP(J$1,'PY1 Data(H)'!$A$1:$BP$1,_xlfn.XLOOKUP($A36,'PY1 Data(H)'!$A$1:$A$288,'PY1 Data(H)'!$A$1:$BP$288))</f>
        <v>0</v>
      </c>
      <c r="K36" s="117" cm="1">
        <f t="array" ref="K36">_xlfn.XLOOKUP(K$1,'PY1 Data(H)'!$A$1:$BP$1,_xlfn.XLOOKUP($A36,'PY1 Data(H)'!$A$1:$A$288,'PY1 Data(H)'!$A$1:$BP$288))</f>
        <v>0</v>
      </c>
      <c r="L36" s="117" cm="1">
        <f t="array" ref="L36">_xlfn.XLOOKUP(L$1,'PY1 Data(H)'!$A$1:$BP$1,_xlfn.XLOOKUP($A36,'PY1 Data(H)'!$A$1:$A$288,'PY1 Data(H)'!$A$1:$BP$288))</f>
        <v>0</v>
      </c>
      <c r="M36" s="117" cm="1">
        <f t="array" ref="M36">_xlfn.XLOOKUP(M$1,'PY1 Data(H)'!$A$1:$BP$1,_xlfn.XLOOKUP($A36,'PY1 Data(H)'!$A$1:$A$288,'PY1 Data(H)'!$A$1:$BP$288))</f>
        <v>0</v>
      </c>
      <c r="N36" s="117" cm="1">
        <f t="array" ref="N36">_xlfn.XLOOKUP(N$1,'PY1 Data(H)'!$A$1:$BP$1,_xlfn.XLOOKUP($A36,'PY1 Data(H)'!$A$1:$A$288,'PY1 Data(H)'!$A$1:$BP$288))</f>
        <v>0</v>
      </c>
      <c r="O36" s="117" cm="1">
        <f t="array" ref="O36">_xlfn.XLOOKUP(O$1,'PY1 Data(H)'!$A$1:$BP$1,_xlfn.XLOOKUP($A36,'PY1 Data(H)'!$A$1:$A$288,'PY1 Data(H)'!$A$1:$BP$288))</f>
        <v>0</v>
      </c>
      <c r="P36" s="117" cm="1">
        <f t="array" ref="P36">_xlfn.XLOOKUP(P$1,'PY1 Data(H)'!$A$1:$BP$1,_xlfn.XLOOKUP($A36,'PY1 Data(H)'!$A$1:$A$288,'PY1 Data(H)'!$A$1:$BP$288))</f>
        <v>0</v>
      </c>
      <c r="Q36" s="117" cm="1">
        <f t="array" ref="Q36">_xlfn.XLOOKUP(Q$1,'PY1 Data(H)'!$A$1:$BP$1,_xlfn.XLOOKUP($A36,'PY1 Data(H)'!$A$1:$A$288,'PY1 Data(H)'!$A$1:$BP$288))</f>
        <v>0</v>
      </c>
      <c r="R36" s="117" cm="1">
        <f t="array" ref="R36">_xlfn.XLOOKUP(R$1,'PY1 Data(H)'!$A$1:$BP$1,_xlfn.XLOOKUP($A36,'PY1 Data(H)'!$A$1:$A$288,'PY1 Data(H)'!$A$1:$BP$288))</f>
        <v>0</v>
      </c>
      <c r="S36" s="117" cm="1">
        <f t="array" ref="S36">_xlfn.XLOOKUP(S$1,'PY1 Data(H)'!$A$1:$BP$1,_xlfn.XLOOKUP($A36,'PY1 Data(H)'!$A$1:$A$288,'PY1 Data(H)'!$A$1:$BP$288))</f>
        <v>0</v>
      </c>
      <c r="T36" s="117" cm="1">
        <f t="array" ref="T36">_xlfn.XLOOKUP(T$1,'PY1 Data(H)'!$A$1:$BP$1,_xlfn.XLOOKUP($A36,'PY1 Data(H)'!$A$1:$A$288,'PY1 Data(H)'!$A$1:$BP$288))</f>
        <v>0</v>
      </c>
      <c r="U36" s="117" cm="1">
        <f t="array" ref="U36">_xlfn.XLOOKUP(U$1,'PY1 Data(H)'!$A$1:$BP$1,_xlfn.XLOOKUP($A36,'PY1 Data(H)'!$A$1:$A$288,'PY1 Data(H)'!$A$1:$BP$288))</f>
        <v>0</v>
      </c>
      <c r="V36" s="117" cm="1">
        <f t="array" ref="V36">_xlfn.XLOOKUP(V$1,'PY1 Data(H)'!$A$1:$BP$1,_xlfn.XLOOKUP($A36,'PY1 Data(H)'!$A$1:$A$288,'PY1 Data(H)'!$A$1:$BP$288))</f>
        <v>0</v>
      </c>
      <c r="W36" s="117" cm="1">
        <f t="array" ref="W36">_xlfn.XLOOKUP(W$1,'PY1 Data(H)'!$A$1:$BP$1,_xlfn.XLOOKUP($A36,'PY1 Data(H)'!$A$1:$A$288,'PY1 Data(H)'!$A$1:$BP$288))</f>
        <v>0</v>
      </c>
      <c r="X36" s="117" cm="1">
        <f t="array" ref="X36">_xlfn.XLOOKUP(X$1,'PY1 Data(H)'!$A$1:$BP$1,_xlfn.XLOOKUP($A36,'PY1 Data(H)'!$A$1:$A$288,'PY1 Data(H)'!$A$1:$BP$288))</f>
        <v>0</v>
      </c>
      <c r="Y36" s="117" cm="1">
        <f t="array" ref="Y36">_xlfn.XLOOKUP(Y$1,'PY1 Data(H)'!$A$1:$BP$1,_xlfn.XLOOKUP($A36,'PY1 Data(H)'!$A$1:$A$288,'PY1 Data(H)'!$A$1:$BP$288))</f>
        <v>0</v>
      </c>
      <c r="Z36" s="117" cm="1">
        <f t="array" ref="Z36">_xlfn.XLOOKUP(Z$1,'PY1 Data(H)'!$A$1:$BP$1,_xlfn.XLOOKUP($A36,'PY1 Data(H)'!$A$1:$A$288,'PY1 Data(H)'!$A$1:$BP$288))</f>
        <v>0</v>
      </c>
      <c r="AA36" s="117" cm="1">
        <f t="array" ref="AA36">_xlfn.XLOOKUP(AA$1,'PY1 Data(H)'!$A$1:$BP$1,_xlfn.XLOOKUP($A36,'PY1 Data(H)'!$A$1:$A$288,'PY1 Data(H)'!$A$1:$BP$288))</f>
        <v>0</v>
      </c>
      <c r="AB36" s="117" cm="1">
        <f t="array" ref="AB36">_xlfn.XLOOKUP(AB$1,'PY1 Data(H)'!$A$1:$BP$1,_xlfn.XLOOKUP($A36,'PY1 Data(H)'!$A$1:$A$288,'PY1 Data(H)'!$A$1:$BP$288))</f>
        <v>0</v>
      </c>
      <c r="AC36" s="117" cm="1">
        <f t="array" ref="AC36">_xlfn.XLOOKUP(AC$1,'PY1 Data(H)'!$A$1:$BP$1,_xlfn.XLOOKUP($A36,'PY1 Data(H)'!$A$1:$A$288,'PY1 Data(H)'!$A$1:$BP$288))</f>
        <v>0</v>
      </c>
      <c r="AD36" s="117" cm="1">
        <f t="array" ref="AD36">_xlfn.XLOOKUP(AD$1,'PY1 Data(H)'!$A$1:$BP$1,_xlfn.XLOOKUP($A36,'PY1 Data(H)'!$A$1:$A$288,'PY1 Data(H)'!$A$1:$BP$288))</f>
        <v>0</v>
      </c>
      <c r="AE36" s="117" cm="1">
        <f t="array" ref="AE36">_xlfn.XLOOKUP(AE$1,'PY1 Data(H)'!$A$1:$BP$1,_xlfn.XLOOKUP($A36,'PY1 Data(H)'!$A$1:$A$288,'PY1 Data(H)'!$A$1:$BP$288))</f>
        <v>0</v>
      </c>
      <c r="AF36" s="117" cm="1">
        <f t="array" ref="AF36">_xlfn.XLOOKUP(AF$1,'PY1 Data(H)'!$A$1:$BP$1,_xlfn.XLOOKUP($A36,'PY1 Data(H)'!$A$1:$A$288,'PY1 Data(H)'!$A$1:$BP$288))</f>
        <v>0</v>
      </c>
      <c r="AG36" s="117" cm="1">
        <f t="array" ref="AG36">_xlfn.XLOOKUP(AG$1,'PY1 Data(H)'!$A$1:$BP$1,_xlfn.XLOOKUP($A36,'PY1 Data(H)'!$A$1:$A$288,'PY1 Data(H)'!$A$1:$BP$288))</f>
        <v>0</v>
      </c>
      <c r="AH36" s="117" cm="1">
        <f t="array" ref="AH36">_xlfn.XLOOKUP(AH$1,'PY1 Data(H)'!$A$1:$BP$1,_xlfn.XLOOKUP($A36,'PY1 Data(H)'!$A$1:$A$288,'PY1 Data(H)'!$A$1:$BP$288))</f>
        <v>0</v>
      </c>
      <c r="AI36" s="117" cm="1">
        <f t="array" ref="AI36">_xlfn.XLOOKUP(AI$1,'PY1 Data(H)'!$A$1:$BP$1,_xlfn.XLOOKUP($A36,'PY1 Data(H)'!$A$1:$A$288,'PY1 Data(H)'!$A$1:$BP$288))</f>
        <v>0</v>
      </c>
      <c r="AJ36" s="117" cm="1">
        <f t="array" ref="AJ36">_xlfn.XLOOKUP(AJ$1,'PY1 Data(H)'!$A$1:$BP$1,_xlfn.XLOOKUP($A36,'PY1 Data(H)'!$A$1:$A$288,'PY1 Data(H)'!$A$1:$BP$288))</f>
        <v>0</v>
      </c>
      <c r="AK36" s="117" cm="1">
        <f t="array" ref="AK36">_xlfn.XLOOKUP(AK$1,'PY1 Data(H)'!$A$1:$BP$1,_xlfn.XLOOKUP($A36,'PY1 Data(H)'!$A$1:$A$288,'PY1 Data(H)'!$A$1:$BP$288))</f>
        <v>0</v>
      </c>
      <c r="AL36" s="117" cm="1">
        <f t="array" ref="AL36">_xlfn.XLOOKUP(AL$1,'PY1 Data(H)'!$A$1:$BP$1,_xlfn.XLOOKUP($A36,'PY1 Data(H)'!$A$1:$A$288,'PY1 Data(H)'!$A$1:$BP$288))</f>
        <v>0</v>
      </c>
      <c r="AM36" s="117" cm="1">
        <f t="array" ref="AM36">_xlfn.XLOOKUP(AM$1,'PY1 Data(H)'!$A$1:$BP$1,_xlfn.XLOOKUP($A36,'PY1 Data(H)'!$A$1:$A$288,'PY1 Data(H)'!$A$1:$BP$288))</f>
        <v>0</v>
      </c>
      <c r="AN36" s="117" cm="1">
        <f t="array" ref="AN36">_xlfn.XLOOKUP(AN$1,'PY1 Data(H)'!$A$1:$BP$1,_xlfn.XLOOKUP($A36,'PY1 Data(H)'!$A$1:$A$288,'PY1 Data(H)'!$A$1:$BP$288))</f>
        <v>0</v>
      </c>
      <c r="AO36" s="117" cm="1">
        <f t="array" ref="AO36">_xlfn.XLOOKUP(AO$1,'PY1 Data(H)'!$A$1:$BP$1,_xlfn.XLOOKUP($A36,'PY1 Data(H)'!$A$1:$A$288,'PY1 Data(H)'!$A$1:$BP$288))</f>
        <v>0</v>
      </c>
      <c r="AP36" s="117" cm="1">
        <f t="array" ref="AP36">_xlfn.XLOOKUP(AP$1,'PY1 Data(H)'!$A$1:$BP$1,_xlfn.XLOOKUP($A36,'PY1 Data(H)'!$A$1:$A$288,'PY1 Data(H)'!$A$1:$BP$288))</f>
        <v>0</v>
      </c>
      <c r="AQ36" s="117" cm="1">
        <f t="array" ref="AQ36">_xlfn.XLOOKUP(AQ$1,'PY1 Data(H)'!$A$1:$BP$1,_xlfn.XLOOKUP($A36,'PY1 Data(H)'!$A$1:$A$288,'PY1 Data(H)'!$A$1:$BP$288))</f>
        <v>0</v>
      </c>
      <c r="AR36" s="117" cm="1">
        <f t="array" ref="AR36">_xlfn.XLOOKUP(AR$1,'PY1 Data(H)'!$A$1:$BP$1,_xlfn.XLOOKUP($A36,'PY1 Data(H)'!$A$1:$A$288,'PY1 Data(H)'!$A$1:$BP$288))</f>
        <v>0</v>
      </c>
      <c r="AS36" s="117" cm="1">
        <f t="array" ref="AS36">_xlfn.XLOOKUP(AS$1,'PY1 Data(H)'!$A$1:$BP$1,_xlfn.XLOOKUP($A36,'PY1 Data(H)'!$A$1:$A$288,'PY1 Data(H)'!$A$1:$BP$288))</f>
        <v>0</v>
      </c>
      <c r="AT36" s="117" cm="1">
        <f t="array" ref="AT36">_xlfn.XLOOKUP(AT$1,'PY1 Data(H)'!$A$1:$BP$1,_xlfn.XLOOKUP($A36,'PY1 Data(H)'!$A$1:$A$288,'PY1 Data(H)'!$A$1:$BP$288))</f>
        <v>0</v>
      </c>
      <c r="AU36" s="117" cm="1">
        <f t="array" ref="AU36">_xlfn.XLOOKUP(AU$1,'PY1 Data(H)'!$A$1:$BP$1,_xlfn.XLOOKUP($A36,'PY1 Data(H)'!$A$1:$A$288,'PY1 Data(H)'!$A$1:$BP$288))</f>
        <v>0</v>
      </c>
      <c r="AV36" s="117" cm="1">
        <f t="array" ref="AV36">_xlfn.XLOOKUP(AV$1,'PY1 Data(H)'!$A$1:$BP$1,_xlfn.XLOOKUP($A36,'PY1 Data(H)'!$A$1:$A$288,'PY1 Data(H)'!$A$1:$BP$288))</f>
        <v>0</v>
      </c>
      <c r="AW36" s="117" cm="1">
        <f t="array" ref="AW36">_xlfn.XLOOKUP(AW$1,'PY1 Data(H)'!$A$1:$BP$1,_xlfn.XLOOKUP($A36,'PY1 Data(H)'!$A$1:$A$288,'PY1 Data(H)'!$A$1:$BP$288))</f>
        <v>0</v>
      </c>
      <c r="AX36" s="117" cm="1">
        <f t="array" ref="AX36">_xlfn.XLOOKUP(AX$1,'PY1 Data(H)'!$A$1:$BP$1,_xlfn.XLOOKUP($A36,'PY1 Data(H)'!$A$1:$A$288,'PY1 Data(H)'!$A$1:$BP$288))</f>
        <v>0</v>
      </c>
      <c r="AY36" s="117" cm="1">
        <f t="array" ref="AY36">_xlfn.XLOOKUP(AY$1,'PY1 Data(H)'!$A$1:$BP$1,_xlfn.XLOOKUP($A36,'PY1 Data(H)'!$A$1:$A$288,'PY1 Data(H)'!$A$1:$BP$288))</f>
        <v>0</v>
      </c>
      <c r="AZ36" s="117" cm="1">
        <f t="array" ref="AZ36">_xlfn.XLOOKUP(AZ$1,'PY1 Data(H)'!$A$1:$BP$1,_xlfn.XLOOKUP($A36,'PY1 Data(H)'!$A$1:$A$288,'PY1 Data(H)'!$A$1:$BP$288))</f>
        <v>0</v>
      </c>
      <c r="BA36" s="117" cm="1">
        <f t="array" ref="BA36">_xlfn.XLOOKUP(BA$1,'PY1 Data(H)'!$A$1:$BP$1,_xlfn.XLOOKUP($A36,'PY1 Data(H)'!$A$1:$A$288,'PY1 Data(H)'!$A$1:$BP$288))</f>
        <v>0</v>
      </c>
      <c r="BB36" s="117" cm="1">
        <f t="array" ref="BB36">_xlfn.XLOOKUP(BB$1,'PY1 Data(H)'!$A$1:$BP$1,_xlfn.XLOOKUP($A36,'PY1 Data(H)'!$A$1:$A$288,'PY1 Data(H)'!$A$1:$BP$288))</f>
        <v>0</v>
      </c>
      <c r="BC36" s="117" cm="1">
        <f t="array" ref="BC36">_xlfn.XLOOKUP(BC$1,'PY1 Data(H)'!$A$1:$BP$1,_xlfn.XLOOKUP($A36,'PY1 Data(H)'!$A$1:$A$288,'PY1 Data(H)'!$A$1:$BP$288))</f>
        <v>0</v>
      </c>
      <c r="BD36" s="117" cm="1">
        <f t="array" ref="BD36">_xlfn.XLOOKUP(BD$1,'PY1 Data(H)'!$A$1:$BP$1,_xlfn.XLOOKUP($A36,'PY1 Data(H)'!$A$1:$A$288,'PY1 Data(H)'!$A$1:$BP$288))</f>
        <v>0</v>
      </c>
      <c r="BE36" s="117" cm="1">
        <f t="array" ref="BE36">_xlfn.XLOOKUP(BE$1,'PY1 Data(H)'!$A$1:$BP$1,_xlfn.XLOOKUP($A36,'PY1 Data(H)'!$A$1:$A$288,'PY1 Data(H)'!$A$1:$BP$288))</f>
        <v>0</v>
      </c>
      <c r="BF36" s="117" cm="1">
        <f t="array" ref="BF36">_xlfn.XLOOKUP(BF$1,'PY1 Data(H)'!$A$1:$BP$1,_xlfn.XLOOKUP($A36,'PY1 Data(H)'!$A$1:$A$288,'PY1 Data(H)'!$A$1:$BP$288))</f>
        <v>0</v>
      </c>
      <c r="BG36" s="117" cm="1">
        <f t="array" ref="BG36">_xlfn.XLOOKUP(BG$1,'PY1 Data(H)'!$A$1:$BP$1,_xlfn.XLOOKUP($A36,'PY1 Data(H)'!$A$1:$A$288,'PY1 Data(H)'!$A$1:$BP$288))</f>
        <v>0</v>
      </c>
      <c r="BH36" s="117" cm="1">
        <f t="array" ref="BH36">_xlfn.XLOOKUP(BH$1,'PY1 Data(H)'!$A$1:$BP$1,_xlfn.XLOOKUP($A36,'PY1 Data(H)'!$A$1:$A$288,'PY1 Data(H)'!$A$1:$BP$288))</f>
        <v>0</v>
      </c>
    </row>
    <row r="37" spans="1:60" x14ac:dyDescent="0.3">
      <c r="A37">
        <v>506</v>
      </c>
      <c r="D37" s="117" cm="1">
        <f t="array" ref="D37">_xlfn.XLOOKUP(D$1,'PY1 Data(H)'!$A$1:$BP$1,_xlfn.XLOOKUP($A37,'PY1 Data(H)'!$A$1:$A$288,'PY1 Data(H)'!$A$1:$BP$288))</f>
        <v>863675</v>
      </c>
      <c r="E37" s="117" cm="1">
        <f t="array" ref="E37">_xlfn.XLOOKUP(E$1,'PY1 Data(H)'!$A$1:$BP$1,_xlfn.XLOOKUP($A37,'PY1 Data(H)'!$A$1:$A$288,'PY1 Data(H)'!$A$1:$BP$288))</f>
        <v>7162152</v>
      </c>
      <c r="F37" s="117" cm="1">
        <f t="array" ref="F37">_xlfn.XLOOKUP(F$1,'PY1 Data(H)'!$A$1:$BP$1,_xlfn.XLOOKUP($A37,'PY1 Data(H)'!$A$1:$A$288,'PY1 Data(H)'!$A$1:$BP$288))</f>
        <v>2017606</v>
      </c>
      <c r="G37" s="117" cm="1">
        <f t="array" ref="G37">_xlfn.XLOOKUP(G$1,'PY1 Data(H)'!$A$1:$BP$1,_xlfn.XLOOKUP($A37,'PY1 Data(H)'!$A$1:$A$288,'PY1 Data(H)'!$A$1:$BP$288))</f>
        <v>2419972</v>
      </c>
      <c r="H37" s="117" cm="1">
        <f t="array" ref="H37">_xlfn.XLOOKUP(H$1,'PY1 Data(H)'!$A$1:$BP$1,_xlfn.XLOOKUP($A37,'PY1 Data(H)'!$A$1:$A$288,'PY1 Data(H)'!$A$1:$BP$288))</f>
        <v>1869754</v>
      </c>
      <c r="I37" s="117" cm="1">
        <f t="array" ref="I37">_xlfn.XLOOKUP(I$1,'PY1 Data(H)'!$A$1:$BP$1,_xlfn.XLOOKUP($A37,'PY1 Data(H)'!$A$1:$A$288,'PY1 Data(H)'!$A$1:$BP$288))</f>
        <v>2310772</v>
      </c>
      <c r="J37" s="117" cm="1">
        <f t="array" ref="J37">_xlfn.XLOOKUP(J$1,'PY1 Data(H)'!$A$1:$BP$1,_xlfn.XLOOKUP($A37,'PY1 Data(H)'!$A$1:$A$288,'PY1 Data(H)'!$A$1:$BP$288))</f>
        <v>964163</v>
      </c>
      <c r="K37" s="117" cm="1">
        <f t="array" ref="K37">_xlfn.XLOOKUP(K$1,'PY1 Data(H)'!$A$1:$BP$1,_xlfn.XLOOKUP($A37,'PY1 Data(H)'!$A$1:$A$288,'PY1 Data(H)'!$A$1:$BP$288))</f>
        <v>4223901</v>
      </c>
      <c r="L37" s="117" cm="1">
        <f t="array" ref="L37">_xlfn.XLOOKUP(L$1,'PY1 Data(H)'!$A$1:$BP$1,_xlfn.XLOOKUP($A37,'PY1 Data(H)'!$A$1:$A$288,'PY1 Data(H)'!$A$1:$BP$288))</f>
        <v>7593170</v>
      </c>
      <c r="M37" s="117" cm="1">
        <f t="array" ref="M37">_xlfn.XLOOKUP(M$1,'PY1 Data(H)'!$A$1:$BP$1,_xlfn.XLOOKUP($A37,'PY1 Data(H)'!$A$1:$A$288,'PY1 Data(H)'!$A$1:$BP$288))</f>
        <v>1871182</v>
      </c>
      <c r="N37" s="117" cm="1">
        <f t="array" ref="N37">_xlfn.XLOOKUP(N$1,'PY1 Data(H)'!$A$1:$BP$1,_xlfn.XLOOKUP($A37,'PY1 Data(H)'!$A$1:$A$288,'PY1 Data(H)'!$A$1:$BP$288))</f>
        <v>4815989</v>
      </c>
      <c r="O37" s="117" cm="1">
        <f t="array" ref="O37">_xlfn.XLOOKUP(O$1,'PY1 Data(H)'!$A$1:$BP$1,_xlfn.XLOOKUP($A37,'PY1 Data(H)'!$A$1:$A$288,'PY1 Data(H)'!$A$1:$BP$288))</f>
        <v>9128437</v>
      </c>
      <c r="P37" s="117" cm="1">
        <f t="array" ref="P37">_xlfn.XLOOKUP(P$1,'PY1 Data(H)'!$A$1:$BP$1,_xlfn.XLOOKUP($A37,'PY1 Data(H)'!$A$1:$A$288,'PY1 Data(H)'!$A$1:$BP$288))</f>
        <v>6057802</v>
      </c>
      <c r="Q37" s="117" cm="1">
        <f t="array" ref="Q37">_xlfn.XLOOKUP(Q$1,'PY1 Data(H)'!$A$1:$BP$1,_xlfn.XLOOKUP($A37,'PY1 Data(H)'!$A$1:$A$288,'PY1 Data(H)'!$A$1:$BP$288))</f>
        <v>1306138</v>
      </c>
      <c r="R37" s="117" cm="1">
        <f t="array" ref="R37">_xlfn.XLOOKUP(R$1,'PY1 Data(H)'!$A$1:$BP$1,_xlfn.XLOOKUP($A37,'PY1 Data(H)'!$A$1:$A$288,'PY1 Data(H)'!$A$1:$BP$288))</f>
        <v>10012920</v>
      </c>
      <c r="S37" s="117" cm="1">
        <f t="array" ref="S37">_xlfn.XLOOKUP(S$1,'PY1 Data(H)'!$A$1:$BP$1,_xlfn.XLOOKUP($A37,'PY1 Data(H)'!$A$1:$A$288,'PY1 Data(H)'!$A$1:$BP$288))</f>
        <v>26047390</v>
      </c>
      <c r="T37" s="117" cm="1">
        <f t="array" ref="T37">_xlfn.XLOOKUP(T$1,'PY1 Data(H)'!$A$1:$BP$1,_xlfn.XLOOKUP($A37,'PY1 Data(H)'!$A$1:$A$288,'PY1 Data(H)'!$A$1:$BP$288))</f>
        <v>3523852</v>
      </c>
      <c r="U37" s="117" cm="1">
        <f t="array" ref="U37">_xlfn.XLOOKUP(U$1,'PY1 Data(H)'!$A$1:$BP$1,_xlfn.XLOOKUP($A37,'PY1 Data(H)'!$A$1:$A$288,'PY1 Data(H)'!$A$1:$BP$288))</f>
        <v>1814786</v>
      </c>
      <c r="V37" s="117" cm="1">
        <f t="array" ref="V37">_xlfn.XLOOKUP(V$1,'PY1 Data(H)'!$A$1:$BP$1,_xlfn.XLOOKUP($A37,'PY1 Data(H)'!$A$1:$A$288,'PY1 Data(H)'!$A$1:$BP$288))</f>
        <v>1089405</v>
      </c>
      <c r="W37" s="117" cm="1">
        <f t="array" ref="W37">_xlfn.XLOOKUP(W$1,'PY1 Data(H)'!$A$1:$BP$1,_xlfn.XLOOKUP($A37,'PY1 Data(H)'!$A$1:$A$288,'PY1 Data(H)'!$A$1:$BP$288))</f>
        <v>28492936</v>
      </c>
      <c r="X37" s="117" cm="1">
        <f t="array" ref="X37">_xlfn.XLOOKUP(X$1,'PY1 Data(H)'!$A$1:$BP$1,_xlfn.XLOOKUP($A37,'PY1 Data(H)'!$A$1:$A$288,'PY1 Data(H)'!$A$1:$BP$288))</f>
        <v>6810283</v>
      </c>
      <c r="Y37" s="117" cm="1">
        <f t="array" ref="Y37">_xlfn.XLOOKUP(Y$1,'PY1 Data(H)'!$A$1:$BP$1,_xlfn.XLOOKUP($A37,'PY1 Data(H)'!$A$1:$A$288,'PY1 Data(H)'!$A$1:$BP$288))</f>
        <v>1047713</v>
      </c>
      <c r="Z37" s="117" cm="1">
        <f t="array" ref="Z37">_xlfn.XLOOKUP(Z$1,'PY1 Data(H)'!$A$1:$BP$1,_xlfn.XLOOKUP($A37,'PY1 Data(H)'!$A$1:$A$288,'PY1 Data(H)'!$A$1:$BP$288))</f>
        <v>7078583</v>
      </c>
      <c r="AA37" s="117" cm="1">
        <f t="array" ref="AA37">_xlfn.XLOOKUP(AA$1,'PY1 Data(H)'!$A$1:$BP$1,_xlfn.XLOOKUP($A37,'PY1 Data(H)'!$A$1:$A$288,'PY1 Data(H)'!$A$1:$BP$288))</f>
        <v>1134609</v>
      </c>
      <c r="AB37" s="117" cm="1">
        <f t="array" ref="AB37">_xlfn.XLOOKUP(AB$1,'PY1 Data(H)'!$A$1:$BP$1,_xlfn.XLOOKUP($A37,'PY1 Data(H)'!$A$1:$A$288,'PY1 Data(H)'!$A$1:$BP$288))</f>
        <v>2035543</v>
      </c>
      <c r="AC37" s="117" cm="1">
        <f t="array" ref="AC37">_xlfn.XLOOKUP(AC$1,'PY1 Data(H)'!$A$1:$BP$1,_xlfn.XLOOKUP($A37,'PY1 Data(H)'!$A$1:$A$288,'PY1 Data(H)'!$A$1:$BP$288))</f>
        <v>8691702</v>
      </c>
      <c r="AD37" s="117" cm="1">
        <f t="array" ref="AD37">_xlfn.XLOOKUP(AD$1,'PY1 Data(H)'!$A$1:$BP$1,_xlfn.XLOOKUP($A37,'PY1 Data(H)'!$A$1:$A$288,'PY1 Data(H)'!$A$1:$BP$288))</f>
        <v>1261647</v>
      </c>
      <c r="AE37" s="117" cm="1">
        <f t="array" ref="AE37">_xlfn.XLOOKUP(AE$1,'PY1 Data(H)'!$A$1:$BP$1,_xlfn.XLOOKUP($A37,'PY1 Data(H)'!$A$1:$A$288,'PY1 Data(H)'!$A$1:$BP$288))</f>
        <v>6333954</v>
      </c>
      <c r="AF37" s="117" cm="1">
        <f t="array" ref="AF37">_xlfn.XLOOKUP(AF$1,'PY1 Data(H)'!$A$1:$BP$1,_xlfn.XLOOKUP($A37,'PY1 Data(H)'!$A$1:$A$288,'PY1 Data(H)'!$A$1:$BP$288))</f>
        <v>6287797</v>
      </c>
      <c r="AG37" s="117" cm="1">
        <f t="array" ref="AG37">_xlfn.XLOOKUP(AG$1,'PY1 Data(H)'!$A$1:$BP$1,_xlfn.XLOOKUP($A37,'PY1 Data(H)'!$A$1:$A$288,'PY1 Data(H)'!$A$1:$BP$288))</f>
        <v>3013225</v>
      </c>
      <c r="AH37" s="117" cm="1">
        <f t="array" ref="AH37">_xlfn.XLOOKUP(AH$1,'PY1 Data(H)'!$A$1:$BP$1,_xlfn.XLOOKUP($A37,'PY1 Data(H)'!$A$1:$A$288,'PY1 Data(H)'!$A$1:$BP$288))</f>
        <v>12704760</v>
      </c>
      <c r="AI37" s="117" cm="1">
        <f t="array" ref="AI37">_xlfn.XLOOKUP(AI$1,'PY1 Data(H)'!$A$1:$BP$1,_xlfn.XLOOKUP($A37,'PY1 Data(H)'!$A$1:$A$288,'PY1 Data(H)'!$A$1:$BP$288))</f>
        <v>14134572</v>
      </c>
      <c r="AJ37" s="117" cm="1">
        <f t="array" ref="AJ37">_xlfn.XLOOKUP(AJ$1,'PY1 Data(H)'!$A$1:$BP$1,_xlfn.XLOOKUP($A37,'PY1 Data(H)'!$A$1:$A$288,'PY1 Data(H)'!$A$1:$BP$288))</f>
        <v>9919980</v>
      </c>
      <c r="AK37" s="117" cm="1">
        <f t="array" ref="AK37">_xlfn.XLOOKUP(AK$1,'PY1 Data(H)'!$A$1:$BP$1,_xlfn.XLOOKUP($A37,'PY1 Data(H)'!$A$1:$A$288,'PY1 Data(H)'!$A$1:$BP$288))</f>
        <v>3988450</v>
      </c>
      <c r="AL37" s="117" cm="1">
        <f t="array" ref="AL37">_xlfn.XLOOKUP(AL$1,'PY1 Data(H)'!$A$1:$BP$1,_xlfn.XLOOKUP($A37,'PY1 Data(H)'!$A$1:$A$288,'PY1 Data(H)'!$A$1:$BP$288))</f>
        <v>11013830</v>
      </c>
      <c r="AM37" s="117" cm="1">
        <f t="array" ref="AM37">_xlfn.XLOOKUP(AM$1,'PY1 Data(H)'!$A$1:$BP$1,_xlfn.XLOOKUP($A37,'PY1 Data(H)'!$A$1:$A$288,'PY1 Data(H)'!$A$1:$BP$288))</f>
        <v>5598845</v>
      </c>
      <c r="AN37" s="117" cm="1">
        <f t="array" ref="AN37">_xlfn.XLOOKUP(AN$1,'PY1 Data(H)'!$A$1:$BP$1,_xlfn.XLOOKUP($A37,'PY1 Data(H)'!$A$1:$A$288,'PY1 Data(H)'!$A$1:$BP$288))</f>
        <v>1161686</v>
      </c>
      <c r="AO37" s="117" cm="1">
        <f t="array" ref="AO37">_xlfn.XLOOKUP(AO$1,'PY1 Data(H)'!$A$1:$BP$1,_xlfn.XLOOKUP($A37,'PY1 Data(H)'!$A$1:$A$288,'PY1 Data(H)'!$A$1:$BP$288))</f>
        <v>2710247</v>
      </c>
      <c r="AP37" s="117" cm="1">
        <f t="array" ref="AP37">_xlfn.XLOOKUP(AP$1,'PY1 Data(H)'!$A$1:$BP$1,_xlfn.XLOOKUP($A37,'PY1 Data(H)'!$A$1:$A$288,'PY1 Data(H)'!$A$1:$BP$288))</f>
        <v>3785559</v>
      </c>
      <c r="AQ37" s="117" cm="1">
        <f t="array" ref="AQ37">_xlfn.XLOOKUP(AQ$1,'PY1 Data(H)'!$A$1:$BP$1,_xlfn.XLOOKUP($A37,'PY1 Data(H)'!$A$1:$A$288,'PY1 Data(H)'!$A$1:$BP$288))</f>
        <v>69744</v>
      </c>
      <c r="AR37" s="117" cm="1">
        <f t="array" ref="AR37">_xlfn.XLOOKUP(AR$1,'PY1 Data(H)'!$A$1:$BP$1,_xlfn.XLOOKUP($A37,'PY1 Data(H)'!$A$1:$A$288,'PY1 Data(H)'!$A$1:$BP$288))</f>
        <v>1362010</v>
      </c>
      <c r="AS37" s="117" cm="1">
        <f t="array" ref="AS37">_xlfn.XLOOKUP(AS$1,'PY1 Data(H)'!$A$1:$BP$1,_xlfn.XLOOKUP($A37,'PY1 Data(H)'!$A$1:$A$288,'PY1 Data(H)'!$A$1:$BP$288))</f>
        <v>2867160</v>
      </c>
      <c r="AT37" s="117" cm="1">
        <f t="array" ref="AT37">_xlfn.XLOOKUP(AT$1,'PY1 Data(H)'!$A$1:$BP$1,_xlfn.XLOOKUP($A37,'PY1 Data(H)'!$A$1:$A$288,'PY1 Data(H)'!$A$1:$BP$288))</f>
        <v>342390</v>
      </c>
      <c r="AU37" s="117" cm="1">
        <f t="array" ref="AU37">_xlfn.XLOOKUP(AU$1,'PY1 Data(H)'!$A$1:$BP$1,_xlfn.XLOOKUP($A37,'PY1 Data(H)'!$A$1:$A$288,'PY1 Data(H)'!$A$1:$BP$288))</f>
        <v>15297788</v>
      </c>
      <c r="AV37" s="117" cm="1">
        <f t="array" ref="AV37">_xlfn.XLOOKUP(AV$1,'PY1 Data(H)'!$A$1:$BP$1,_xlfn.XLOOKUP($A37,'PY1 Data(H)'!$A$1:$A$288,'PY1 Data(H)'!$A$1:$BP$288))</f>
        <v>2608697</v>
      </c>
      <c r="AW37" s="117" cm="1">
        <f t="array" ref="AW37">_xlfn.XLOOKUP(AW$1,'PY1 Data(H)'!$A$1:$BP$1,_xlfn.XLOOKUP($A37,'PY1 Data(H)'!$A$1:$A$288,'PY1 Data(H)'!$A$1:$BP$288))</f>
        <v>132914208</v>
      </c>
      <c r="AX37" s="117" cm="1">
        <f t="array" ref="AX37">_xlfn.XLOOKUP(AX$1,'PY1 Data(H)'!$A$1:$BP$1,_xlfn.XLOOKUP($A37,'PY1 Data(H)'!$A$1:$A$288,'PY1 Data(H)'!$A$1:$BP$288))</f>
        <v>1468250</v>
      </c>
      <c r="AY37" s="117" cm="1">
        <f t="array" ref="AY37">_xlfn.XLOOKUP(AY$1,'PY1 Data(H)'!$A$1:$BP$1,_xlfn.XLOOKUP($A37,'PY1 Data(H)'!$A$1:$A$288,'PY1 Data(H)'!$A$1:$BP$288))</f>
        <v>1170002</v>
      </c>
      <c r="AZ37" s="117" cm="1">
        <f t="array" ref="AZ37">_xlfn.XLOOKUP(AZ$1,'PY1 Data(H)'!$A$1:$BP$1,_xlfn.XLOOKUP($A37,'PY1 Data(H)'!$A$1:$A$288,'PY1 Data(H)'!$A$1:$BP$288))</f>
        <v>4255464</v>
      </c>
      <c r="BA37" s="117" cm="1">
        <f t="array" ref="BA37">_xlfn.XLOOKUP(BA$1,'PY1 Data(H)'!$A$1:$BP$1,_xlfn.XLOOKUP($A37,'PY1 Data(H)'!$A$1:$A$288,'PY1 Data(H)'!$A$1:$BP$288))</f>
        <v>8105572</v>
      </c>
      <c r="BB37" s="117" cm="1">
        <f t="array" ref="BB37">_xlfn.XLOOKUP(BB$1,'PY1 Data(H)'!$A$1:$BP$1,_xlfn.XLOOKUP($A37,'PY1 Data(H)'!$A$1:$A$288,'PY1 Data(H)'!$A$1:$BP$288))</f>
        <v>1978913</v>
      </c>
      <c r="BC37" s="117" cm="1">
        <f t="array" ref="BC37">_xlfn.XLOOKUP(BC$1,'PY1 Data(H)'!$A$1:$BP$1,_xlfn.XLOOKUP($A37,'PY1 Data(H)'!$A$1:$A$288,'PY1 Data(H)'!$A$1:$BP$288))</f>
        <v>2104765</v>
      </c>
      <c r="BD37" s="117" cm="1">
        <f t="array" ref="BD37">_xlfn.XLOOKUP(BD$1,'PY1 Data(H)'!$A$1:$BP$1,_xlfn.XLOOKUP($A37,'PY1 Data(H)'!$A$1:$A$288,'PY1 Data(H)'!$A$1:$BP$288))</f>
        <v>15006376</v>
      </c>
      <c r="BE37" s="117" cm="1">
        <f t="array" ref="BE37">_xlfn.XLOOKUP(BE$1,'PY1 Data(H)'!$A$1:$BP$1,_xlfn.XLOOKUP($A37,'PY1 Data(H)'!$A$1:$A$288,'PY1 Data(H)'!$A$1:$BP$288))</f>
        <v>16454013</v>
      </c>
      <c r="BF37" s="117" cm="1">
        <f t="array" ref="BF37">_xlfn.XLOOKUP(BF$1,'PY1 Data(H)'!$A$1:$BP$1,_xlfn.XLOOKUP($A37,'PY1 Data(H)'!$A$1:$A$288,'PY1 Data(H)'!$A$1:$BP$288))</f>
        <v>22531688</v>
      </c>
      <c r="BG37" s="117" cm="1">
        <f t="array" ref="BG37">_xlfn.XLOOKUP(BG$1,'PY1 Data(H)'!$A$1:$BP$1,_xlfn.XLOOKUP($A37,'PY1 Data(H)'!$A$1:$A$288,'PY1 Data(H)'!$A$1:$BP$288))</f>
        <v>1866470</v>
      </c>
      <c r="BH37" s="117" cm="1">
        <f t="array" ref="BH37">_xlfn.XLOOKUP(BH$1,'PY1 Data(H)'!$A$1:$BP$1,_xlfn.XLOOKUP($A37,'PY1 Data(H)'!$A$1:$A$288,'PY1 Data(H)'!$A$1:$BP$288))</f>
        <v>2949684</v>
      </c>
    </row>
    <row r="38" spans="1:60" x14ac:dyDescent="0.3">
      <c r="A38">
        <v>536</v>
      </c>
      <c r="D38" s="117" cm="1">
        <f t="array" ref="D38">_xlfn.XLOOKUP(D$1,'PY1 Data(H)'!$A$1:$BP$1,_xlfn.XLOOKUP($A38,'PY1 Data(H)'!$A$1:$A$288,'PY1 Data(H)'!$A$1:$BP$288))</f>
        <v>0</v>
      </c>
      <c r="E38" s="117" cm="1">
        <f t="array" ref="E38">_xlfn.XLOOKUP(E$1,'PY1 Data(H)'!$A$1:$BP$1,_xlfn.XLOOKUP($A38,'PY1 Data(H)'!$A$1:$A$288,'PY1 Data(H)'!$A$1:$BP$288))</f>
        <v>0</v>
      </c>
      <c r="F38" s="117" cm="1">
        <f t="array" ref="F38">_xlfn.XLOOKUP(F$1,'PY1 Data(H)'!$A$1:$BP$1,_xlfn.XLOOKUP($A38,'PY1 Data(H)'!$A$1:$A$288,'PY1 Data(H)'!$A$1:$BP$288))</f>
        <v>0</v>
      </c>
      <c r="G38" s="117" cm="1">
        <f t="array" ref="G38">_xlfn.XLOOKUP(G$1,'PY1 Data(H)'!$A$1:$BP$1,_xlfn.XLOOKUP($A38,'PY1 Data(H)'!$A$1:$A$288,'PY1 Data(H)'!$A$1:$BP$288))</f>
        <v>0</v>
      </c>
      <c r="H38" s="117" cm="1">
        <f t="array" ref="H38">_xlfn.XLOOKUP(H$1,'PY1 Data(H)'!$A$1:$BP$1,_xlfn.XLOOKUP($A38,'PY1 Data(H)'!$A$1:$A$288,'PY1 Data(H)'!$A$1:$BP$288))</f>
        <v>0</v>
      </c>
      <c r="I38" s="117" cm="1">
        <f t="array" ref="I38">_xlfn.XLOOKUP(I$1,'PY1 Data(H)'!$A$1:$BP$1,_xlfn.XLOOKUP($A38,'PY1 Data(H)'!$A$1:$A$288,'PY1 Data(H)'!$A$1:$BP$288))</f>
        <v>0</v>
      </c>
      <c r="J38" s="117" cm="1">
        <f t="array" ref="J38">_xlfn.XLOOKUP(J$1,'PY1 Data(H)'!$A$1:$BP$1,_xlfn.XLOOKUP($A38,'PY1 Data(H)'!$A$1:$A$288,'PY1 Data(H)'!$A$1:$BP$288))</f>
        <v>0</v>
      </c>
      <c r="K38" s="117" cm="1">
        <f t="array" ref="K38">_xlfn.XLOOKUP(K$1,'PY1 Data(H)'!$A$1:$BP$1,_xlfn.XLOOKUP($A38,'PY1 Data(H)'!$A$1:$A$288,'PY1 Data(H)'!$A$1:$BP$288))</f>
        <v>0</v>
      </c>
      <c r="L38" s="117" cm="1">
        <f t="array" ref="L38">_xlfn.XLOOKUP(L$1,'PY1 Data(H)'!$A$1:$BP$1,_xlfn.XLOOKUP($A38,'PY1 Data(H)'!$A$1:$A$288,'PY1 Data(H)'!$A$1:$BP$288))</f>
        <v>0</v>
      </c>
      <c r="M38" s="117" cm="1">
        <f t="array" ref="M38">_xlfn.XLOOKUP(M$1,'PY1 Data(H)'!$A$1:$BP$1,_xlfn.XLOOKUP($A38,'PY1 Data(H)'!$A$1:$A$288,'PY1 Data(H)'!$A$1:$BP$288))</f>
        <v>0</v>
      </c>
      <c r="N38" s="117" cm="1">
        <f t="array" ref="N38">_xlfn.XLOOKUP(N$1,'PY1 Data(H)'!$A$1:$BP$1,_xlfn.XLOOKUP($A38,'PY1 Data(H)'!$A$1:$A$288,'PY1 Data(H)'!$A$1:$BP$288))</f>
        <v>0</v>
      </c>
      <c r="O38" s="117" cm="1">
        <f t="array" ref="O38">_xlfn.XLOOKUP(O$1,'PY1 Data(H)'!$A$1:$BP$1,_xlfn.XLOOKUP($A38,'PY1 Data(H)'!$A$1:$A$288,'PY1 Data(H)'!$A$1:$BP$288))</f>
        <v>0</v>
      </c>
      <c r="P38" s="117" cm="1">
        <f t="array" ref="P38">_xlfn.XLOOKUP(P$1,'PY1 Data(H)'!$A$1:$BP$1,_xlfn.XLOOKUP($A38,'PY1 Data(H)'!$A$1:$A$288,'PY1 Data(H)'!$A$1:$BP$288))</f>
        <v>0</v>
      </c>
      <c r="Q38" s="117" cm="1">
        <f t="array" ref="Q38">_xlfn.XLOOKUP(Q$1,'PY1 Data(H)'!$A$1:$BP$1,_xlfn.XLOOKUP($A38,'PY1 Data(H)'!$A$1:$A$288,'PY1 Data(H)'!$A$1:$BP$288))</f>
        <v>0</v>
      </c>
      <c r="R38" s="117" cm="1">
        <f t="array" ref="R38">_xlfn.XLOOKUP(R$1,'PY1 Data(H)'!$A$1:$BP$1,_xlfn.XLOOKUP($A38,'PY1 Data(H)'!$A$1:$A$288,'PY1 Data(H)'!$A$1:$BP$288))</f>
        <v>0</v>
      </c>
      <c r="S38" s="117" cm="1">
        <f t="array" ref="S38">_xlfn.XLOOKUP(S$1,'PY1 Data(H)'!$A$1:$BP$1,_xlfn.XLOOKUP($A38,'PY1 Data(H)'!$A$1:$A$288,'PY1 Data(H)'!$A$1:$BP$288))</f>
        <v>0</v>
      </c>
      <c r="T38" s="117" cm="1">
        <f t="array" ref="T38">_xlfn.XLOOKUP(T$1,'PY1 Data(H)'!$A$1:$BP$1,_xlfn.XLOOKUP($A38,'PY1 Data(H)'!$A$1:$A$288,'PY1 Data(H)'!$A$1:$BP$288))</f>
        <v>0</v>
      </c>
      <c r="U38" s="117" cm="1">
        <f t="array" ref="U38">_xlfn.XLOOKUP(U$1,'PY1 Data(H)'!$A$1:$BP$1,_xlfn.XLOOKUP($A38,'PY1 Data(H)'!$A$1:$A$288,'PY1 Data(H)'!$A$1:$BP$288))</f>
        <v>0</v>
      </c>
      <c r="V38" s="117" cm="1">
        <f t="array" ref="V38">_xlfn.XLOOKUP(V$1,'PY1 Data(H)'!$A$1:$BP$1,_xlfn.XLOOKUP($A38,'PY1 Data(H)'!$A$1:$A$288,'PY1 Data(H)'!$A$1:$BP$288))</f>
        <v>0</v>
      </c>
      <c r="W38" s="117" cm="1">
        <f t="array" ref="W38">_xlfn.XLOOKUP(W$1,'PY1 Data(H)'!$A$1:$BP$1,_xlfn.XLOOKUP($A38,'PY1 Data(H)'!$A$1:$A$288,'PY1 Data(H)'!$A$1:$BP$288))</f>
        <v>0</v>
      </c>
      <c r="X38" s="117" cm="1">
        <f t="array" ref="X38">_xlfn.XLOOKUP(X$1,'PY1 Data(H)'!$A$1:$BP$1,_xlfn.XLOOKUP($A38,'PY1 Data(H)'!$A$1:$A$288,'PY1 Data(H)'!$A$1:$BP$288))</f>
        <v>0</v>
      </c>
      <c r="Y38" s="117" cm="1">
        <f t="array" ref="Y38">_xlfn.XLOOKUP(Y$1,'PY1 Data(H)'!$A$1:$BP$1,_xlfn.XLOOKUP($A38,'PY1 Data(H)'!$A$1:$A$288,'PY1 Data(H)'!$A$1:$BP$288))</f>
        <v>0</v>
      </c>
      <c r="Z38" s="117" cm="1">
        <f t="array" ref="Z38">_xlfn.XLOOKUP(Z$1,'PY1 Data(H)'!$A$1:$BP$1,_xlfn.XLOOKUP($A38,'PY1 Data(H)'!$A$1:$A$288,'PY1 Data(H)'!$A$1:$BP$288))</f>
        <v>0</v>
      </c>
      <c r="AA38" s="117" cm="1">
        <f t="array" ref="AA38">_xlfn.XLOOKUP(AA$1,'PY1 Data(H)'!$A$1:$BP$1,_xlfn.XLOOKUP($A38,'PY1 Data(H)'!$A$1:$A$288,'PY1 Data(H)'!$A$1:$BP$288))</f>
        <v>0</v>
      </c>
      <c r="AB38" s="117" cm="1">
        <f t="array" ref="AB38">_xlfn.XLOOKUP(AB$1,'PY1 Data(H)'!$A$1:$BP$1,_xlfn.XLOOKUP($A38,'PY1 Data(H)'!$A$1:$A$288,'PY1 Data(H)'!$A$1:$BP$288))</f>
        <v>0</v>
      </c>
      <c r="AC38" s="117" cm="1">
        <f t="array" ref="AC38">_xlfn.XLOOKUP(AC$1,'PY1 Data(H)'!$A$1:$BP$1,_xlfn.XLOOKUP($A38,'PY1 Data(H)'!$A$1:$A$288,'PY1 Data(H)'!$A$1:$BP$288))</f>
        <v>0</v>
      </c>
      <c r="AD38" s="117" cm="1">
        <f t="array" ref="AD38">_xlfn.XLOOKUP(AD$1,'PY1 Data(H)'!$A$1:$BP$1,_xlfn.XLOOKUP($A38,'PY1 Data(H)'!$A$1:$A$288,'PY1 Data(H)'!$A$1:$BP$288))</f>
        <v>0</v>
      </c>
      <c r="AE38" s="117" cm="1">
        <f t="array" ref="AE38">_xlfn.XLOOKUP(AE$1,'PY1 Data(H)'!$A$1:$BP$1,_xlfn.XLOOKUP($A38,'PY1 Data(H)'!$A$1:$A$288,'PY1 Data(H)'!$A$1:$BP$288))</f>
        <v>0</v>
      </c>
      <c r="AF38" s="117" cm="1">
        <f t="array" ref="AF38">_xlfn.XLOOKUP(AF$1,'PY1 Data(H)'!$A$1:$BP$1,_xlfn.XLOOKUP($A38,'PY1 Data(H)'!$A$1:$A$288,'PY1 Data(H)'!$A$1:$BP$288))</f>
        <v>0</v>
      </c>
      <c r="AG38" s="117" cm="1">
        <f t="array" ref="AG38">_xlfn.XLOOKUP(AG$1,'PY1 Data(H)'!$A$1:$BP$1,_xlfn.XLOOKUP($A38,'PY1 Data(H)'!$A$1:$A$288,'PY1 Data(H)'!$A$1:$BP$288))</f>
        <v>0</v>
      </c>
      <c r="AH38" s="117" cm="1">
        <f t="array" ref="AH38">_xlfn.XLOOKUP(AH$1,'PY1 Data(H)'!$A$1:$BP$1,_xlfn.XLOOKUP($A38,'PY1 Data(H)'!$A$1:$A$288,'PY1 Data(H)'!$A$1:$BP$288))</f>
        <v>0</v>
      </c>
      <c r="AI38" s="117" cm="1">
        <f t="array" ref="AI38">_xlfn.XLOOKUP(AI$1,'PY1 Data(H)'!$A$1:$BP$1,_xlfn.XLOOKUP($A38,'PY1 Data(H)'!$A$1:$A$288,'PY1 Data(H)'!$A$1:$BP$288))</f>
        <v>0</v>
      </c>
      <c r="AJ38" s="117" cm="1">
        <f t="array" ref="AJ38">_xlfn.XLOOKUP(AJ$1,'PY1 Data(H)'!$A$1:$BP$1,_xlfn.XLOOKUP($A38,'PY1 Data(H)'!$A$1:$A$288,'PY1 Data(H)'!$A$1:$BP$288))</f>
        <v>0</v>
      </c>
      <c r="AK38" s="117" cm="1">
        <f t="array" ref="AK38">_xlfn.XLOOKUP(AK$1,'PY1 Data(H)'!$A$1:$BP$1,_xlfn.XLOOKUP($A38,'PY1 Data(H)'!$A$1:$A$288,'PY1 Data(H)'!$A$1:$BP$288))</f>
        <v>0</v>
      </c>
      <c r="AL38" s="117" cm="1">
        <f t="array" ref="AL38">_xlfn.XLOOKUP(AL$1,'PY1 Data(H)'!$A$1:$BP$1,_xlfn.XLOOKUP($A38,'PY1 Data(H)'!$A$1:$A$288,'PY1 Data(H)'!$A$1:$BP$288))</f>
        <v>0</v>
      </c>
      <c r="AM38" s="117" cm="1">
        <f t="array" ref="AM38">_xlfn.XLOOKUP(AM$1,'PY1 Data(H)'!$A$1:$BP$1,_xlfn.XLOOKUP($A38,'PY1 Data(H)'!$A$1:$A$288,'PY1 Data(H)'!$A$1:$BP$288))</f>
        <v>0</v>
      </c>
      <c r="AN38" s="117" cm="1">
        <f t="array" ref="AN38">_xlfn.XLOOKUP(AN$1,'PY1 Data(H)'!$A$1:$BP$1,_xlfn.XLOOKUP($A38,'PY1 Data(H)'!$A$1:$A$288,'PY1 Data(H)'!$A$1:$BP$288))</f>
        <v>0</v>
      </c>
      <c r="AO38" s="117" cm="1">
        <f t="array" ref="AO38">_xlfn.XLOOKUP(AO$1,'PY1 Data(H)'!$A$1:$BP$1,_xlfn.XLOOKUP($A38,'PY1 Data(H)'!$A$1:$A$288,'PY1 Data(H)'!$A$1:$BP$288))</f>
        <v>0</v>
      </c>
      <c r="AP38" s="117" cm="1">
        <f t="array" ref="AP38">_xlfn.XLOOKUP(AP$1,'PY1 Data(H)'!$A$1:$BP$1,_xlfn.XLOOKUP($A38,'PY1 Data(H)'!$A$1:$A$288,'PY1 Data(H)'!$A$1:$BP$288))</f>
        <v>0</v>
      </c>
      <c r="AQ38" s="117" cm="1">
        <f t="array" ref="AQ38">_xlfn.XLOOKUP(AQ$1,'PY1 Data(H)'!$A$1:$BP$1,_xlfn.XLOOKUP($A38,'PY1 Data(H)'!$A$1:$A$288,'PY1 Data(H)'!$A$1:$BP$288))</f>
        <v>0</v>
      </c>
      <c r="AR38" s="117" cm="1">
        <f t="array" ref="AR38">_xlfn.XLOOKUP(AR$1,'PY1 Data(H)'!$A$1:$BP$1,_xlfn.XLOOKUP($A38,'PY1 Data(H)'!$A$1:$A$288,'PY1 Data(H)'!$A$1:$BP$288))</f>
        <v>0</v>
      </c>
      <c r="AS38" s="117" cm="1">
        <f t="array" ref="AS38">_xlfn.XLOOKUP(AS$1,'PY1 Data(H)'!$A$1:$BP$1,_xlfn.XLOOKUP($A38,'PY1 Data(H)'!$A$1:$A$288,'PY1 Data(H)'!$A$1:$BP$288))</f>
        <v>0</v>
      </c>
      <c r="AT38" s="117" cm="1">
        <f t="array" ref="AT38">_xlfn.XLOOKUP(AT$1,'PY1 Data(H)'!$A$1:$BP$1,_xlfn.XLOOKUP($A38,'PY1 Data(H)'!$A$1:$A$288,'PY1 Data(H)'!$A$1:$BP$288))</f>
        <v>31729</v>
      </c>
      <c r="AU38" s="117" cm="1">
        <f t="array" ref="AU38">_xlfn.XLOOKUP(AU$1,'PY1 Data(H)'!$A$1:$BP$1,_xlfn.XLOOKUP($A38,'PY1 Data(H)'!$A$1:$A$288,'PY1 Data(H)'!$A$1:$BP$288))</f>
        <v>0</v>
      </c>
      <c r="AV38" s="117" cm="1">
        <f t="array" ref="AV38">_xlfn.XLOOKUP(AV$1,'PY1 Data(H)'!$A$1:$BP$1,_xlfn.XLOOKUP($A38,'PY1 Data(H)'!$A$1:$A$288,'PY1 Data(H)'!$A$1:$BP$288))</f>
        <v>0</v>
      </c>
      <c r="AW38" s="117" cm="1">
        <f t="array" ref="AW38">_xlfn.XLOOKUP(AW$1,'PY1 Data(H)'!$A$1:$BP$1,_xlfn.XLOOKUP($A38,'PY1 Data(H)'!$A$1:$A$288,'PY1 Data(H)'!$A$1:$BP$288))</f>
        <v>0</v>
      </c>
      <c r="AX38" s="117" cm="1">
        <f t="array" ref="AX38">_xlfn.XLOOKUP(AX$1,'PY1 Data(H)'!$A$1:$BP$1,_xlfn.XLOOKUP($A38,'PY1 Data(H)'!$A$1:$A$288,'PY1 Data(H)'!$A$1:$BP$288))</f>
        <v>0</v>
      </c>
      <c r="AY38" s="117" cm="1">
        <f t="array" ref="AY38">_xlfn.XLOOKUP(AY$1,'PY1 Data(H)'!$A$1:$BP$1,_xlfn.XLOOKUP($A38,'PY1 Data(H)'!$A$1:$A$288,'PY1 Data(H)'!$A$1:$BP$288))</f>
        <v>0</v>
      </c>
      <c r="AZ38" s="117" cm="1">
        <f t="array" ref="AZ38">_xlfn.XLOOKUP(AZ$1,'PY1 Data(H)'!$A$1:$BP$1,_xlfn.XLOOKUP($A38,'PY1 Data(H)'!$A$1:$A$288,'PY1 Data(H)'!$A$1:$BP$288))</f>
        <v>0</v>
      </c>
      <c r="BA38" s="117" cm="1">
        <f t="array" ref="BA38">_xlfn.XLOOKUP(BA$1,'PY1 Data(H)'!$A$1:$BP$1,_xlfn.XLOOKUP($A38,'PY1 Data(H)'!$A$1:$A$288,'PY1 Data(H)'!$A$1:$BP$288))</f>
        <v>0</v>
      </c>
      <c r="BB38" s="117" cm="1">
        <f t="array" ref="BB38">_xlfn.XLOOKUP(BB$1,'PY1 Data(H)'!$A$1:$BP$1,_xlfn.XLOOKUP($A38,'PY1 Data(H)'!$A$1:$A$288,'PY1 Data(H)'!$A$1:$BP$288))</f>
        <v>0</v>
      </c>
      <c r="BC38" s="117" cm="1">
        <f t="array" ref="BC38">_xlfn.XLOOKUP(BC$1,'PY1 Data(H)'!$A$1:$BP$1,_xlfn.XLOOKUP($A38,'PY1 Data(H)'!$A$1:$A$288,'PY1 Data(H)'!$A$1:$BP$288))</f>
        <v>0</v>
      </c>
      <c r="BD38" s="117" cm="1">
        <f t="array" ref="BD38">_xlfn.XLOOKUP(BD$1,'PY1 Data(H)'!$A$1:$BP$1,_xlfn.XLOOKUP($A38,'PY1 Data(H)'!$A$1:$A$288,'PY1 Data(H)'!$A$1:$BP$288))</f>
        <v>0</v>
      </c>
      <c r="BE38" s="117" cm="1">
        <f t="array" ref="BE38">_xlfn.XLOOKUP(BE$1,'PY1 Data(H)'!$A$1:$BP$1,_xlfn.XLOOKUP($A38,'PY1 Data(H)'!$A$1:$A$288,'PY1 Data(H)'!$A$1:$BP$288))</f>
        <v>0</v>
      </c>
      <c r="BF38" s="117" cm="1">
        <f t="array" ref="BF38">_xlfn.XLOOKUP(BF$1,'PY1 Data(H)'!$A$1:$BP$1,_xlfn.XLOOKUP($A38,'PY1 Data(H)'!$A$1:$A$288,'PY1 Data(H)'!$A$1:$BP$288))</f>
        <v>0</v>
      </c>
      <c r="BG38" s="117" cm="1">
        <f t="array" ref="BG38">_xlfn.XLOOKUP(BG$1,'PY1 Data(H)'!$A$1:$BP$1,_xlfn.XLOOKUP($A38,'PY1 Data(H)'!$A$1:$A$288,'PY1 Data(H)'!$A$1:$BP$288))</f>
        <v>0</v>
      </c>
      <c r="BH38" s="117" cm="1">
        <f t="array" ref="BH38">_xlfn.XLOOKUP(BH$1,'PY1 Data(H)'!$A$1:$BP$1,_xlfn.XLOOKUP($A38,'PY1 Data(H)'!$A$1:$A$288,'PY1 Data(H)'!$A$1:$BP$288))</f>
        <v>0</v>
      </c>
    </row>
    <row r="39" spans="1:60" x14ac:dyDescent="0.3">
      <c r="A39">
        <v>586</v>
      </c>
      <c r="D39" s="117" cm="1">
        <f t="array" ref="D39">_xlfn.XLOOKUP(D$1,'PY1 Data(H)'!$A$1:$BP$1,_xlfn.XLOOKUP($A39,'PY1 Data(H)'!$A$1:$A$288,'PY1 Data(H)'!$A$1:$BP$288))</f>
        <v>0</v>
      </c>
      <c r="E39" s="117" cm="1">
        <f t="array" ref="E39">_xlfn.XLOOKUP(E$1,'PY1 Data(H)'!$A$1:$BP$1,_xlfn.XLOOKUP($A39,'PY1 Data(H)'!$A$1:$A$288,'PY1 Data(H)'!$A$1:$BP$288))</f>
        <v>0</v>
      </c>
      <c r="F39" s="117" cm="1">
        <f t="array" ref="F39">_xlfn.XLOOKUP(F$1,'PY1 Data(H)'!$A$1:$BP$1,_xlfn.XLOOKUP($A39,'PY1 Data(H)'!$A$1:$A$288,'PY1 Data(H)'!$A$1:$BP$288))</f>
        <v>0</v>
      </c>
      <c r="G39" s="117" cm="1">
        <f t="array" ref="G39">_xlfn.XLOOKUP(G$1,'PY1 Data(H)'!$A$1:$BP$1,_xlfn.XLOOKUP($A39,'PY1 Data(H)'!$A$1:$A$288,'PY1 Data(H)'!$A$1:$BP$288))</f>
        <v>0</v>
      </c>
      <c r="H39" s="117" cm="1">
        <f t="array" ref="H39">_xlfn.XLOOKUP(H$1,'PY1 Data(H)'!$A$1:$BP$1,_xlfn.XLOOKUP($A39,'PY1 Data(H)'!$A$1:$A$288,'PY1 Data(H)'!$A$1:$BP$288))</f>
        <v>0</v>
      </c>
      <c r="I39" s="117" cm="1">
        <f t="array" ref="I39">_xlfn.XLOOKUP(I$1,'PY1 Data(H)'!$A$1:$BP$1,_xlfn.XLOOKUP($A39,'PY1 Data(H)'!$A$1:$A$288,'PY1 Data(H)'!$A$1:$BP$288))</f>
        <v>0</v>
      </c>
      <c r="J39" s="117" cm="1">
        <f t="array" ref="J39">_xlfn.XLOOKUP(J$1,'PY1 Data(H)'!$A$1:$BP$1,_xlfn.XLOOKUP($A39,'PY1 Data(H)'!$A$1:$A$288,'PY1 Data(H)'!$A$1:$BP$288))</f>
        <v>0</v>
      </c>
      <c r="K39" s="117" cm="1">
        <f t="array" ref="K39">_xlfn.XLOOKUP(K$1,'PY1 Data(H)'!$A$1:$BP$1,_xlfn.XLOOKUP($A39,'PY1 Data(H)'!$A$1:$A$288,'PY1 Data(H)'!$A$1:$BP$288))</f>
        <v>0</v>
      </c>
      <c r="L39" s="117" cm="1">
        <f t="array" ref="L39">_xlfn.XLOOKUP(L$1,'PY1 Data(H)'!$A$1:$BP$1,_xlfn.XLOOKUP($A39,'PY1 Data(H)'!$A$1:$A$288,'PY1 Data(H)'!$A$1:$BP$288))</f>
        <v>0</v>
      </c>
      <c r="M39" s="117" cm="1">
        <f t="array" ref="M39">_xlfn.XLOOKUP(M$1,'PY1 Data(H)'!$A$1:$BP$1,_xlfn.XLOOKUP($A39,'PY1 Data(H)'!$A$1:$A$288,'PY1 Data(H)'!$A$1:$BP$288))</f>
        <v>0</v>
      </c>
      <c r="N39" s="117" cm="1">
        <f t="array" ref="N39">_xlfn.XLOOKUP(N$1,'PY1 Data(H)'!$A$1:$BP$1,_xlfn.XLOOKUP($A39,'PY1 Data(H)'!$A$1:$A$288,'PY1 Data(H)'!$A$1:$BP$288))</f>
        <v>0</v>
      </c>
      <c r="O39" s="117" cm="1">
        <f t="array" ref="O39">_xlfn.XLOOKUP(O$1,'PY1 Data(H)'!$A$1:$BP$1,_xlfn.XLOOKUP($A39,'PY1 Data(H)'!$A$1:$A$288,'PY1 Data(H)'!$A$1:$BP$288))</f>
        <v>0</v>
      </c>
      <c r="P39" s="117" cm="1">
        <f t="array" ref="P39">_xlfn.XLOOKUP(P$1,'PY1 Data(H)'!$A$1:$BP$1,_xlfn.XLOOKUP($A39,'PY1 Data(H)'!$A$1:$A$288,'PY1 Data(H)'!$A$1:$BP$288))</f>
        <v>0</v>
      </c>
      <c r="Q39" s="117" cm="1">
        <f t="array" ref="Q39">_xlfn.XLOOKUP(Q$1,'PY1 Data(H)'!$A$1:$BP$1,_xlfn.XLOOKUP($A39,'PY1 Data(H)'!$A$1:$A$288,'PY1 Data(H)'!$A$1:$BP$288))</f>
        <v>0</v>
      </c>
      <c r="R39" s="117" cm="1">
        <f t="array" ref="R39">_xlfn.XLOOKUP(R$1,'PY1 Data(H)'!$A$1:$BP$1,_xlfn.XLOOKUP($A39,'PY1 Data(H)'!$A$1:$A$288,'PY1 Data(H)'!$A$1:$BP$288))</f>
        <v>0</v>
      </c>
      <c r="S39" s="117" cm="1">
        <f t="array" ref="S39">_xlfn.XLOOKUP(S$1,'PY1 Data(H)'!$A$1:$BP$1,_xlfn.XLOOKUP($A39,'PY1 Data(H)'!$A$1:$A$288,'PY1 Data(H)'!$A$1:$BP$288))</f>
        <v>0</v>
      </c>
      <c r="T39" s="117" cm="1">
        <f t="array" ref="T39">_xlfn.XLOOKUP(T$1,'PY1 Data(H)'!$A$1:$BP$1,_xlfn.XLOOKUP($A39,'PY1 Data(H)'!$A$1:$A$288,'PY1 Data(H)'!$A$1:$BP$288))</f>
        <v>0</v>
      </c>
      <c r="U39" s="117" cm="1">
        <f t="array" ref="U39">_xlfn.XLOOKUP(U$1,'PY1 Data(H)'!$A$1:$BP$1,_xlfn.XLOOKUP($A39,'PY1 Data(H)'!$A$1:$A$288,'PY1 Data(H)'!$A$1:$BP$288))</f>
        <v>0</v>
      </c>
      <c r="V39" s="117" cm="1">
        <f t="array" ref="V39">_xlfn.XLOOKUP(V$1,'PY1 Data(H)'!$A$1:$BP$1,_xlfn.XLOOKUP($A39,'PY1 Data(H)'!$A$1:$A$288,'PY1 Data(H)'!$A$1:$BP$288))</f>
        <v>0</v>
      </c>
      <c r="W39" s="117" cm="1">
        <f t="array" ref="W39">_xlfn.XLOOKUP(W$1,'PY1 Data(H)'!$A$1:$BP$1,_xlfn.XLOOKUP($A39,'PY1 Data(H)'!$A$1:$A$288,'PY1 Data(H)'!$A$1:$BP$288))</f>
        <v>0</v>
      </c>
      <c r="X39" s="117" cm="1">
        <f t="array" ref="X39">_xlfn.XLOOKUP(X$1,'PY1 Data(H)'!$A$1:$BP$1,_xlfn.XLOOKUP($A39,'PY1 Data(H)'!$A$1:$A$288,'PY1 Data(H)'!$A$1:$BP$288))</f>
        <v>0</v>
      </c>
      <c r="Y39" s="117" cm="1">
        <f t="array" ref="Y39">_xlfn.XLOOKUP(Y$1,'PY1 Data(H)'!$A$1:$BP$1,_xlfn.XLOOKUP($A39,'PY1 Data(H)'!$A$1:$A$288,'PY1 Data(H)'!$A$1:$BP$288))</f>
        <v>0</v>
      </c>
      <c r="Z39" s="117" cm="1">
        <f t="array" ref="Z39">_xlfn.XLOOKUP(Z$1,'PY1 Data(H)'!$A$1:$BP$1,_xlfn.XLOOKUP($A39,'PY1 Data(H)'!$A$1:$A$288,'PY1 Data(H)'!$A$1:$BP$288))</f>
        <v>0</v>
      </c>
      <c r="AA39" s="117" cm="1">
        <f t="array" ref="AA39">_xlfn.XLOOKUP(AA$1,'PY1 Data(H)'!$A$1:$BP$1,_xlfn.XLOOKUP($A39,'PY1 Data(H)'!$A$1:$A$288,'PY1 Data(H)'!$A$1:$BP$288))</f>
        <v>0</v>
      </c>
      <c r="AB39" s="117" cm="1">
        <f t="array" ref="AB39">_xlfn.XLOOKUP(AB$1,'PY1 Data(H)'!$A$1:$BP$1,_xlfn.XLOOKUP($A39,'PY1 Data(H)'!$A$1:$A$288,'PY1 Data(H)'!$A$1:$BP$288))</f>
        <v>0</v>
      </c>
      <c r="AC39" s="117" cm="1">
        <f t="array" ref="AC39">_xlfn.XLOOKUP(AC$1,'PY1 Data(H)'!$A$1:$BP$1,_xlfn.XLOOKUP($A39,'PY1 Data(H)'!$A$1:$A$288,'PY1 Data(H)'!$A$1:$BP$288))</f>
        <v>0</v>
      </c>
      <c r="AD39" s="117" cm="1">
        <f t="array" ref="AD39">_xlfn.XLOOKUP(AD$1,'PY1 Data(H)'!$A$1:$BP$1,_xlfn.XLOOKUP($A39,'PY1 Data(H)'!$A$1:$A$288,'PY1 Data(H)'!$A$1:$BP$288))</f>
        <v>0</v>
      </c>
      <c r="AE39" s="117" cm="1">
        <f t="array" ref="AE39">_xlfn.XLOOKUP(AE$1,'PY1 Data(H)'!$A$1:$BP$1,_xlfn.XLOOKUP($A39,'PY1 Data(H)'!$A$1:$A$288,'PY1 Data(H)'!$A$1:$BP$288))</f>
        <v>0</v>
      </c>
      <c r="AF39" s="117" cm="1">
        <f t="array" ref="AF39">_xlfn.XLOOKUP(AF$1,'PY1 Data(H)'!$A$1:$BP$1,_xlfn.XLOOKUP($A39,'PY1 Data(H)'!$A$1:$A$288,'PY1 Data(H)'!$A$1:$BP$288))</f>
        <v>0</v>
      </c>
      <c r="AG39" s="117" cm="1">
        <f t="array" ref="AG39">_xlfn.XLOOKUP(AG$1,'PY1 Data(H)'!$A$1:$BP$1,_xlfn.XLOOKUP($A39,'PY1 Data(H)'!$A$1:$A$288,'PY1 Data(H)'!$A$1:$BP$288))</f>
        <v>0</v>
      </c>
      <c r="AH39" s="117" cm="1">
        <f t="array" ref="AH39">_xlfn.XLOOKUP(AH$1,'PY1 Data(H)'!$A$1:$BP$1,_xlfn.XLOOKUP($A39,'PY1 Data(H)'!$A$1:$A$288,'PY1 Data(H)'!$A$1:$BP$288))</f>
        <v>0</v>
      </c>
      <c r="AI39" s="117" cm="1">
        <f t="array" ref="AI39">_xlfn.XLOOKUP(AI$1,'PY1 Data(H)'!$A$1:$BP$1,_xlfn.XLOOKUP($A39,'PY1 Data(H)'!$A$1:$A$288,'PY1 Data(H)'!$A$1:$BP$288))</f>
        <v>0</v>
      </c>
      <c r="AJ39" s="117" cm="1">
        <f t="array" ref="AJ39">_xlfn.XLOOKUP(AJ$1,'PY1 Data(H)'!$A$1:$BP$1,_xlfn.XLOOKUP($A39,'PY1 Data(H)'!$A$1:$A$288,'PY1 Data(H)'!$A$1:$BP$288))</f>
        <v>0</v>
      </c>
      <c r="AK39" s="117" cm="1">
        <f t="array" ref="AK39">_xlfn.XLOOKUP(AK$1,'PY1 Data(H)'!$A$1:$BP$1,_xlfn.XLOOKUP($A39,'PY1 Data(H)'!$A$1:$A$288,'PY1 Data(H)'!$A$1:$BP$288))</f>
        <v>0</v>
      </c>
      <c r="AL39" s="117" cm="1">
        <f t="array" ref="AL39">_xlfn.XLOOKUP(AL$1,'PY1 Data(H)'!$A$1:$BP$1,_xlfn.XLOOKUP($A39,'PY1 Data(H)'!$A$1:$A$288,'PY1 Data(H)'!$A$1:$BP$288))</f>
        <v>0</v>
      </c>
      <c r="AM39" s="117" cm="1">
        <f t="array" ref="AM39">_xlfn.XLOOKUP(AM$1,'PY1 Data(H)'!$A$1:$BP$1,_xlfn.XLOOKUP($A39,'PY1 Data(H)'!$A$1:$A$288,'PY1 Data(H)'!$A$1:$BP$288))</f>
        <v>0</v>
      </c>
      <c r="AN39" s="117" cm="1">
        <f t="array" ref="AN39">_xlfn.XLOOKUP(AN$1,'PY1 Data(H)'!$A$1:$BP$1,_xlfn.XLOOKUP($A39,'PY1 Data(H)'!$A$1:$A$288,'PY1 Data(H)'!$A$1:$BP$288))</f>
        <v>0</v>
      </c>
      <c r="AO39" s="117" cm="1">
        <f t="array" ref="AO39">_xlfn.XLOOKUP(AO$1,'PY1 Data(H)'!$A$1:$BP$1,_xlfn.XLOOKUP($A39,'PY1 Data(H)'!$A$1:$A$288,'PY1 Data(H)'!$A$1:$BP$288))</f>
        <v>0</v>
      </c>
      <c r="AP39" s="117" cm="1">
        <f t="array" ref="AP39">_xlfn.XLOOKUP(AP$1,'PY1 Data(H)'!$A$1:$BP$1,_xlfn.XLOOKUP($A39,'PY1 Data(H)'!$A$1:$A$288,'PY1 Data(H)'!$A$1:$BP$288))</f>
        <v>0</v>
      </c>
      <c r="AQ39" s="117" cm="1">
        <f t="array" ref="AQ39">_xlfn.XLOOKUP(AQ$1,'PY1 Data(H)'!$A$1:$BP$1,_xlfn.XLOOKUP($A39,'PY1 Data(H)'!$A$1:$A$288,'PY1 Data(H)'!$A$1:$BP$288))</f>
        <v>0</v>
      </c>
      <c r="AR39" s="117" cm="1">
        <f t="array" ref="AR39">_xlfn.XLOOKUP(AR$1,'PY1 Data(H)'!$A$1:$BP$1,_xlfn.XLOOKUP($A39,'PY1 Data(H)'!$A$1:$A$288,'PY1 Data(H)'!$A$1:$BP$288))</f>
        <v>0</v>
      </c>
      <c r="AS39" s="117" cm="1">
        <f t="array" ref="AS39">_xlfn.XLOOKUP(AS$1,'PY1 Data(H)'!$A$1:$BP$1,_xlfn.XLOOKUP($A39,'PY1 Data(H)'!$A$1:$A$288,'PY1 Data(H)'!$A$1:$BP$288))</f>
        <v>0</v>
      </c>
      <c r="AT39" s="117" cm="1">
        <f t="array" ref="AT39">_xlfn.XLOOKUP(AT$1,'PY1 Data(H)'!$A$1:$BP$1,_xlfn.XLOOKUP($A39,'PY1 Data(H)'!$A$1:$A$288,'PY1 Data(H)'!$A$1:$BP$288))</f>
        <v>0</v>
      </c>
      <c r="AU39" s="117" cm="1">
        <f t="array" ref="AU39">_xlfn.XLOOKUP(AU$1,'PY1 Data(H)'!$A$1:$BP$1,_xlfn.XLOOKUP($A39,'PY1 Data(H)'!$A$1:$A$288,'PY1 Data(H)'!$A$1:$BP$288))</f>
        <v>0</v>
      </c>
      <c r="AV39" s="117" cm="1">
        <f t="array" ref="AV39">_xlfn.XLOOKUP(AV$1,'PY1 Data(H)'!$A$1:$BP$1,_xlfn.XLOOKUP($A39,'PY1 Data(H)'!$A$1:$A$288,'PY1 Data(H)'!$A$1:$BP$288))</f>
        <v>0</v>
      </c>
      <c r="AW39" s="117" cm="1">
        <f t="array" ref="AW39">_xlfn.XLOOKUP(AW$1,'PY1 Data(H)'!$A$1:$BP$1,_xlfn.XLOOKUP($A39,'PY1 Data(H)'!$A$1:$A$288,'PY1 Data(H)'!$A$1:$BP$288))</f>
        <v>0</v>
      </c>
      <c r="AX39" s="117" cm="1">
        <f t="array" ref="AX39">_xlfn.XLOOKUP(AX$1,'PY1 Data(H)'!$A$1:$BP$1,_xlfn.XLOOKUP($A39,'PY1 Data(H)'!$A$1:$A$288,'PY1 Data(H)'!$A$1:$BP$288))</f>
        <v>0</v>
      </c>
      <c r="AY39" s="117" cm="1">
        <f t="array" ref="AY39">_xlfn.XLOOKUP(AY$1,'PY1 Data(H)'!$A$1:$BP$1,_xlfn.XLOOKUP($A39,'PY1 Data(H)'!$A$1:$A$288,'PY1 Data(H)'!$A$1:$BP$288))</f>
        <v>0</v>
      </c>
      <c r="AZ39" s="117" cm="1">
        <f t="array" ref="AZ39">_xlfn.XLOOKUP(AZ$1,'PY1 Data(H)'!$A$1:$BP$1,_xlfn.XLOOKUP($A39,'PY1 Data(H)'!$A$1:$A$288,'PY1 Data(H)'!$A$1:$BP$288))</f>
        <v>0</v>
      </c>
      <c r="BA39" s="117" cm="1">
        <f t="array" ref="BA39">_xlfn.XLOOKUP(BA$1,'PY1 Data(H)'!$A$1:$BP$1,_xlfn.XLOOKUP($A39,'PY1 Data(H)'!$A$1:$A$288,'PY1 Data(H)'!$A$1:$BP$288))</f>
        <v>0</v>
      </c>
      <c r="BB39" s="117" cm="1">
        <f t="array" ref="BB39">_xlfn.XLOOKUP(BB$1,'PY1 Data(H)'!$A$1:$BP$1,_xlfn.XLOOKUP($A39,'PY1 Data(H)'!$A$1:$A$288,'PY1 Data(H)'!$A$1:$BP$288))</f>
        <v>0</v>
      </c>
      <c r="BC39" s="117" cm="1">
        <f t="array" ref="BC39">_xlfn.XLOOKUP(BC$1,'PY1 Data(H)'!$A$1:$BP$1,_xlfn.XLOOKUP($A39,'PY1 Data(H)'!$A$1:$A$288,'PY1 Data(H)'!$A$1:$BP$288))</f>
        <v>0</v>
      </c>
      <c r="BD39" s="117" cm="1">
        <f t="array" ref="BD39">_xlfn.XLOOKUP(BD$1,'PY1 Data(H)'!$A$1:$BP$1,_xlfn.XLOOKUP($A39,'PY1 Data(H)'!$A$1:$A$288,'PY1 Data(H)'!$A$1:$BP$288))</f>
        <v>0</v>
      </c>
      <c r="BE39" s="117" cm="1">
        <f t="array" ref="BE39">_xlfn.XLOOKUP(BE$1,'PY1 Data(H)'!$A$1:$BP$1,_xlfn.XLOOKUP($A39,'PY1 Data(H)'!$A$1:$A$288,'PY1 Data(H)'!$A$1:$BP$288))</f>
        <v>0</v>
      </c>
      <c r="BF39" s="117" cm="1">
        <f t="array" ref="BF39">_xlfn.XLOOKUP(BF$1,'PY1 Data(H)'!$A$1:$BP$1,_xlfn.XLOOKUP($A39,'PY1 Data(H)'!$A$1:$A$288,'PY1 Data(H)'!$A$1:$BP$288))</f>
        <v>0</v>
      </c>
      <c r="BG39" s="117" cm="1">
        <f t="array" ref="BG39">_xlfn.XLOOKUP(BG$1,'PY1 Data(H)'!$A$1:$BP$1,_xlfn.XLOOKUP($A39,'PY1 Data(H)'!$A$1:$A$288,'PY1 Data(H)'!$A$1:$BP$288))</f>
        <v>0</v>
      </c>
      <c r="BH39" s="117" cm="1">
        <f t="array" ref="BH39">_xlfn.XLOOKUP(BH$1,'PY1 Data(H)'!$A$1:$BP$1,_xlfn.XLOOKUP($A39,'PY1 Data(H)'!$A$1:$A$288,'PY1 Data(H)'!$A$1:$BP$288))</f>
        <v>0</v>
      </c>
    </row>
    <row r="40" spans="1:60" x14ac:dyDescent="0.3">
      <c r="A40">
        <v>379</v>
      </c>
      <c r="D40" s="117" cm="1">
        <f t="array" ref="D40">_xlfn.XLOOKUP(D$1,'PY1 Data(H)'!$A$1:$BP$1,_xlfn.XLOOKUP($A40,'PY1 Data(H)'!$A$1:$A$288,'PY1 Data(H)'!$A$1:$BP$288))</f>
        <v>881912</v>
      </c>
      <c r="E40" s="117" cm="1">
        <f t="array" ref="E40">_xlfn.XLOOKUP(E$1,'PY1 Data(H)'!$A$1:$BP$1,_xlfn.XLOOKUP($A40,'PY1 Data(H)'!$A$1:$A$288,'PY1 Data(H)'!$A$1:$BP$288))</f>
        <v>7819210</v>
      </c>
      <c r="F40" s="117" cm="1">
        <f t="array" ref="F40">_xlfn.XLOOKUP(F$1,'PY1 Data(H)'!$A$1:$BP$1,_xlfn.XLOOKUP($A40,'PY1 Data(H)'!$A$1:$A$288,'PY1 Data(H)'!$A$1:$BP$288))</f>
        <v>3190002</v>
      </c>
      <c r="G40" s="117" cm="1">
        <f t="array" ref="G40">_xlfn.XLOOKUP(G$1,'PY1 Data(H)'!$A$1:$BP$1,_xlfn.XLOOKUP($A40,'PY1 Data(H)'!$A$1:$A$288,'PY1 Data(H)'!$A$1:$BP$288))</f>
        <v>2462016</v>
      </c>
      <c r="H40" s="117" cm="1">
        <f t="array" ref="H40">_xlfn.XLOOKUP(H$1,'PY1 Data(H)'!$A$1:$BP$1,_xlfn.XLOOKUP($A40,'PY1 Data(H)'!$A$1:$A$288,'PY1 Data(H)'!$A$1:$BP$288))</f>
        <v>1899301</v>
      </c>
      <c r="I40" s="117" cm="1">
        <f t="array" ref="I40">_xlfn.XLOOKUP(I$1,'PY1 Data(H)'!$A$1:$BP$1,_xlfn.XLOOKUP($A40,'PY1 Data(H)'!$A$1:$A$288,'PY1 Data(H)'!$A$1:$BP$288))</f>
        <v>2327823</v>
      </c>
      <c r="J40" s="117" cm="1">
        <f t="array" ref="J40">_xlfn.XLOOKUP(J$1,'PY1 Data(H)'!$A$1:$BP$1,_xlfn.XLOOKUP($A40,'PY1 Data(H)'!$A$1:$A$288,'PY1 Data(H)'!$A$1:$BP$288))</f>
        <v>1408913</v>
      </c>
      <c r="K40" s="117" cm="1">
        <f t="array" ref="K40">_xlfn.XLOOKUP(K$1,'PY1 Data(H)'!$A$1:$BP$1,_xlfn.XLOOKUP($A40,'PY1 Data(H)'!$A$1:$A$288,'PY1 Data(H)'!$A$1:$BP$288))</f>
        <v>4535782</v>
      </c>
      <c r="L40" s="117" cm="1">
        <f t="array" ref="L40">_xlfn.XLOOKUP(L$1,'PY1 Data(H)'!$A$1:$BP$1,_xlfn.XLOOKUP($A40,'PY1 Data(H)'!$A$1:$A$288,'PY1 Data(H)'!$A$1:$BP$288))</f>
        <v>7919389</v>
      </c>
      <c r="M40" s="117" cm="1">
        <f t="array" ref="M40">_xlfn.XLOOKUP(M$1,'PY1 Data(H)'!$A$1:$BP$1,_xlfn.XLOOKUP($A40,'PY1 Data(H)'!$A$1:$A$288,'PY1 Data(H)'!$A$1:$BP$288))</f>
        <v>1890399</v>
      </c>
      <c r="N40" s="117" cm="1">
        <f t="array" ref="N40">_xlfn.XLOOKUP(N$1,'PY1 Data(H)'!$A$1:$BP$1,_xlfn.XLOOKUP($A40,'PY1 Data(H)'!$A$1:$A$288,'PY1 Data(H)'!$A$1:$BP$288))</f>
        <v>4997420</v>
      </c>
      <c r="O40" s="117" cm="1">
        <f t="array" ref="O40">_xlfn.XLOOKUP(O$1,'PY1 Data(H)'!$A$1:$BP$1,_xlfn.XLOOKUP($A40,'PY1 Data(H)'!$A$1:$A$288,'PY1 Data(H)'!$A$1:$BP$288))</f>
        <v>9784803</v>
      </c>
      <c r="P40" s="117" cm="1">
        <f t="array" ref="P40">_xlfn.XLOOKUP(P$1,'PY1 Data(H)'!$A$1:$BP$1,_xlfn.XLOOKUP($A40,'PY1 Data(H)'!$A$1:$A$288,'PY1 Data(H)'!$A$1:$BP$288))</f>
        <v>6205732</v>
      </c>
      <c r="Q40" s="117" cm="1">
        <f t="array" ref="Q40">_xlfn.XLOOKUP(Q$1,'PY1 Data(H)'!$A$1:$BP$1,_xlfn.XLOOKUP($A40,'PY1 Data(H)'!$A$1:$A$288,'PY1 Data(H)'!$A$1:$BP$288))</f>
        <v>1331671</v>
      </c>
      <c r="R40" s="117" cm="1">
        <f t="array" ref="R40">_xlfn.XLOOKUP(R$1,'PY1 Data(H)'!$A$1:$BP$1,_xlfn.XLOOKUP($A40,'PY1 Data(H)'!$A$1:$A$288,'PY1 Data(H)'!$A$1:$BP$288))</f>
        <v>11678251</v>
      </c>
      <c r="S40" s="117" cm="1">
        <f t="array" ref="S40">_xlfn.XLOOKUP(S$1,'PY1 Data(H)'!$A$1:$BP$1,_xlfn.XLOOKUP($A40,'PY1 Data(H)'!$A$1:$A$288,'PY1 Data(H)'!$A$1:$BP$288))</f>
        <v>28223619</v>
      </c>
      <c r="T40" s="117" cm="1">
        <f t="array" ref="T40">_xlfn.XLOOKUP(T$1,'PY1 Data(H)'!$A$1:$BP$1,_xlfn.XLOOKUP($A40,'PY1 Data(H)'!$A$1:$A$288,'PY1 Data(H)'!$A$1:$BP$288))</f>
        <v>3674329</v>
      </c>
      <c r="U40" s="117" cm="1">
        <f t="array" ref="U40">_xlfn.XLOOKUP(U$1,'PY1 Data(H)'!$A$1:$BP$1,_xlfn.XLOOKUP($A40,'PY1 Data(H)'!$A$1:$A$288,'PY1 Data(H)'!$A$1:$BP$288))</f>
        <v>1975022</v>
      </c>
      <c r="V40" s="117" cm="1">
        <f t="array" ref="V40">_xlfn.XLOOKUP(V$1,'PY1 Data(H)'!$A$1:$BP$1,_xlfn.XLOOKUP($A40,'PY1 Data(H)'!$A$1:$A$288,'PY1 Data(H)'!$A$1:$BP$288))</f>
        <v>1183500</v>
      </c>
      <c r="W40" s="117" cm="1">
        <f t="array" ref="W40">_xlfn.XLOOKUP(W$1,'PY1 Data(H)'!$A$1:$BP$1,_xlfn.XLOOKUP($A40,'PY1 Data(H)'!$A$1:$A$288,'PY1 Data(H)'!$A$1:$BP$288))</f>
        <v>29631005</v>
      </c>
      <c r="X40" s="117" cm="1">
        <f t="array" ref="X40">_xlfn.XLOOKUP(X$1,'PY1 Data(H)'!$A$1:$BP$1,_xlfn.XLOOKUP($A40,'PY1 Data(H)'!$A$1:$A$288,'PY1 Data(H)'!$A$1:$BP$288))</f>
        <v>6836171</v>
      </c>
      <c r="Y40" s="117" cm="1">
        <f t="array" ref="Y40">_xlfn.XLOOKUP(Y$1,'PY1 Data(H)'!$A$1:$BP$1,_xlfn.XLOOKUP($A40,'PY1 Data(H)'!$A$1:$A$288,'PY1 Data(H)'!$A$1:$BP$288))</f>
        <v>1047713</v>
      </c>
      <c r="Z40" s="117" cm="1">
        <f t="array" ref="Z40">_xlfn.XLOOKUP(Z$1,'PY1 Data(H)'!$A$1:$BP$1,_xlfn.XLOOKUP($A40,'PY1 Data(H)'!$A$1:$A$288,'PY1 Data(H)'!$A$1:$BP$288))</f>
        <v>7193450</v>
      </c>
      <c r="AA40" s="117" cm="1">
        <f t="array" ref="AA40">_xlfn.XLOOKUP(AA$1,'PY1 Data(H)'!$A$1:$BP$1,_xlfn.XLOOKUP($A40,'PY1 Data(H)'!$A$1:$A$288,'PY1 Data(H)'!$A$1:$BP$288))</f>
        <v>1144314</v>
      </c>
      <c r="AB40" s="117" cm="1">
        <f t="array" ref="AB40">_xlfn.XLOOKUP(AB$1,'PY1 Data(H)'!$A$1:$BP$1,_xlfn.XLOOKUP($A40,'PY1 Data(H)'!$A$1:$A$288,'PY1 Data(H)'!$A$1:$BP$288))</f>
        <v>2088343</v>
      </c>
      <c r="AC40" s="117" cm="1">
        <f t="array" ref="AC40">_xlfn.XLOOKUP(AC$1,'PY1 Data(H)'!$A$1:$BP$1,_xlfn.XLOOKUP($A40,'PY1 Data(H)'!$A$1:$A$288,'PY1 Data(H)'!$A$1:$BP$288))</f>
        <v>12125321</v>
      </c>
      <c r="AD40" s="117" cm="1">
        <f t="array" ref="AD40">_xlfn.XLOOKUP(AD$1,'PY1 Data(H)'!$A$1:$BP$1,_xlfn.XLOOKUP($A40,'PY1 Data(H)'!$A$1:$A$288,'PY1 Data(H)'!$A$1:$BP$288))</f>
        <v>1276921</v>
      </c>
      <c r="AE40" s="117" cm="1">
        <f t="array" ref="AE40">_xlfn.XLOOKUP(AE$1,'PY1 Data(H)'!$A$1:$BP$1,_xlfn.XLOOKUP($A40,'PY1 Data(H)'!$A$1:$A$288,'PY1 Data(H)'!$A$1:$BP$288))</f>
        <v>7674984</v>
      </c>
      <c r="AF40" s="117" cm="1">
        <f t="array" ref="AF40">_xlfn.XLOOKUP(AF$1,'PY1 Data(H)'!$A$1:$BP$1,_xlfn.XLOOKUP($A40,'PY1 Data(H)'!$A$1:$A$288,'PY1 Data(H)'!$A$1:$BP$288))</f>
        <v>6330547</v>
      </c>
      <c r="AG40" s="117" cm="1">
        <f t="array" ref="AG40">_xlfn.XLOOKUP(AG$1,'PY1 Data(H)'!$A$1:$BP$1,_xlfn.XLOOKUP($A40,'PY1 Data(H)'!$A$1:$A$288,'PY1 Data(H)'!$A$1:$BP$288))</f>
        <v>3059564</v>
      </c>
      <c r="AH40" s="117" cm="1">
        <f t="array" ref="AH40">_xlfn.XLOOKUP(AH$1,'PY1 Data(H)'!$A$1:$BP$1,_xlfn.XLOOKUP($A40,'PY1 Data(H)'!$A$1:$A$288,'PY1 Data(H)'!$A$1:$BP$288))</f>
        <v>15430194</v>
      </c>
      <c r="AI40" s="117" cm="1">
        <f t="array" ref="AI40">_xlfn.XLOOKUP(AI$1,'PY1 Data(H)'!$A$1:$BP$1,_xlfn.XLOOKUP($A40,'PY1 Data(H)'!$A$1:$A$288,'PY1 Data(H)'!$A$1:$BP$288))</f>
        <v>14200692</v>
      </c>
      <c r="AJ40" s="117" cm="1">
        <f t="array" ref="AJ40">_xlfn.XLOOKUP(AJ$1,'PY1 Data(H)'!$A$1:$BP$1,_xlfn.XLOOKUP($A40,'PY1 Data(H)'!$A$1:$A$288,'PY1 Data(H)'!$A$1:$BP$288))</f>
        <v>10043830</v>
      </c>
      <c r="AK40" s="117" cm="1">
        <f t="array" ref="AK40">_xlfn.XLOOKUP(AK$1,'PY1 Data(H)'!$A$1:$BP$1,_xlfn.XLOOKUP($A40,'PY1 Data(H)'!$A$1:$A$288,'PY1 Data(H)'!$A$1:$BP$288))</f>
        <v>4073050</v>
      </c>
      <c r="AL40" s="117" cm="1">
        <f t="array" ref="AL40">_xlfn.XLOOKUP(AL$1,'PY1 Data(H)'!$A$1:$BP$1,_xlfn.XLOOKUP($A40,'PY1 Data(H)'!$A$1:$A$288,'PY1 Data(H)'!$A$1:$BP$288))</f>
        <v>12044664</v>
      </c>
      <c r="AM40" s="117" cm="1">
        <f t="array" ref="AM40">_xlfn.XLOOKUP(AM$1,'PY1 Data(H)'!$A$1:$BP$1,_xlfn.XLOOKUP($A40,'PY1 Data(H)'!$A$1:$A$288,'PY1 Data(H)'!$A$1:$BP$288))</f>
        <v>5701378</v>
      </c>
      <c r="AN40" s="117" cm="1">
        <f t="array" ref="AN40">_xlfn.XLOOKUP(AN$1,'PY1 Data(H)'!$A$1:$BP$1,_xlfn.XLOOKUP($A40,'PY1 Data(H)'!$A$1:$A$288,'PY1 Data(H)'!$A$1:$BP$288))</f>
        <v>1161686</v>
      </c>
      <c r="AO40" s="117" cm="1">
        <f t="array" ref="AO40">_xlfn.XLOOKUP(AO$1,'PY1 Data(H)'!$A$1:$BP$1,_xlfn.XLOOKUP($A40,'PY1 Data(H)'!$A$1:$A$288,'PY1 Data(H)'!$A$1:$BP$288))</f>
        <v>2792640</v>
      </c>
      <c r="AP40" s="117" cm="1">
        <f t="array" ref="AP40">_xlfn.XLOOKUP(AP$1,'PY1 Data(H)'!$A$1:$BP$1,_xlfn.XLOOKUP($A40,'PY1 Data(H)'!$A$1:$A$288,'PY1 Data(H)'!$A$1:$BP$288))</f>
        <v>4305862</v>
      </c>
      <c r="AQ40" s="117" cm="1">
        <f t="array" ref="AQ40">_xlfn.XLOOKUP(AQ$1,'PY1 Data(H)'!$A$1:$BP$1,_xlfn.XLOOKUP($A40,'PY1 Data(H)'!$A$1:$A$288,'PY1 Data(H)'!$A$1:$BP$288))</f>
        <v>94559</v>
      </c>
      <c r="AR40" s="117" cm="1">
        <f t="array" ref="AR40">_xlfn.XLOOKUP(AR$1,'PY1 Data(H)'!$A$1:$BP$1,_xlfn.XLOOKUP($A40,'PY1 Data(H)'!$A$1:$A$288,'PY1 Data(H)'!$A$1:$BP$288))</f>
        <v>1511756</v>
      </c>
      <c r="AS40" s="117" cm="1">
        <f t="array" ref="AS40">_xlfn.XLOOKUP(AS$1,'PY1 Data(H)'!$A$1:$BP$1,_xlfn.XLOOKUP($A40,'PY1 Data(H)'!$A$1:$A$288,'PY1 Data(H)'!$A$1:$BP$288))</f>
        <v>2930016</v>
      </c>
      <c r="AT40" s="117" cm="1">
        <f t="array" ref="AT40">_xlfn.XLOOKUP(AT$1,'PY1 Data(H)'!$A$1:$BP$1,_xlfn.XLOOKUP($A40,'PY1 Data(H)'!$A$1:$A$288,'PY1 Data(H)'!$A$1:$BP$288))</f>
        <v>374119</v>
      </c>
      <c r="AU40" s="117" cm="1">
        <f t="array" ref="AU40">_xlfn.XLOOKUP(AU$1,'PY1 Data(H)'!$A$1:$BP$1,_xlfn.XLOOKUP($A40,'PY1 Data(H)'!$A$1:$A$288,'PY1 Data(H)'!$A$1:$BP$288))</f>
        <v>16937072</v>
      </c>
      <c r="AV40" s="117" cm="1">
        <f t="array" ref="AV40">_xlfn.XLOOKUP(AV$1,'PY1 Data(H)'!$A$1:$BP$1,_xlfn.XLOOKUP($A40,'PY1 Data(H)'!$A$1:$A$288,'PY1 Data(H)'!$A$1:$BP$288))</f>
        <v>2895452</v>
      </c>
      <c r="AW40" s="117" cm="1">
        <f t="array" ref="AW40">_xlfn.XLOOKUP(AW$1,'PY1 Data(H)'!$A$1:$BP$1,_xlfn.XLOOKUP($A40,'PY1 Data(H)'!$A$1:$A$288,'PY1 Data(H)'!$A$1:$BP$288))</f>
        <v>141688725</v>
      </c>
      <c r="AX40" s="117" cm="1">
        <f t="array" ref="AX40">_xlfn.XLOOKUP(AX$1,'PY1 Data(H)'!$A$1:$BP$1,_xlfn.XLOOKUP($A40,'PY1 Data(H)'!$A$1:$A$288,'PY1 Data(H)'!$A$1:$BP$288))</f>
        <v>1654769</v>
      </c>
      <c r="AY40" s="117" cm="1">
        <f t="array" ref="AY40">_xlfn.XLOOKUP(AY$1,'PY1 Data(H)'!$A$1:$BP$1,_xlfn.XLOOKUP($A40,'PY1 Data(H)'!$A$1:$A$288,'PY1 Data(H)'!$A$1:$BP$288))</f>
        <v>1376486</v>
      </c>
      <c r="AZ40" s="117" cm="1">
        <f t="array" ref="AZ40">_xlfn.XLOOKUP(AZ$1,'PY1 Data(H)'!$A$1:$BP$1,_xlfn.XLOOKUP($A40,'PY1 Data(H)'!$A$1:$A$288,'PY1 Data(H)'!$A$1:$BP$288))</f>
        <v>4431295</v>
      </c>
      <c r="BA40" s="117" cm="1">
        <f t="array" ref="BA40">_xlfn.XLOOKUP(BA$1,'PY1 Data(H)'!$A$1:$BP$1,_xlfn.XLOOKUP($A40,'PY1 Data(H)'!$A$1:$A$288,'PY1 Data(H)'!$A$1:$BP$288))</f>
        <v>9077417</v>
      </c>
      <c r="BB40" s="117" cm="1">
        <f t="array" ref="BB40">_xlfn.XLOOKUP(BB$1,'PY1 Data(H)'!$A$1:$BP$1,_xlfn.XLOOKUP($A40,'PY1 Data(H)'!$A$1:$A$288,'PY1 Data(H)'!$A$1:$BP$288))</f>
        <v>2026081</v>
      </c>
      <c r="BC40" s="117" cm="1">
        <f t="array" ref="BC40">_xlfn.XLOOKUP(BC$1,'PY1 Data(H)'!$A$1:$BP$1,_xlfn.XLOOKUP($A40,'PY1 Data(H)'!$A$1:$A$288,'PY1 Data(H)'!$A$1:$BP$288))</f>
        <v>2113226</v>
      </c>
      <c r="BD40" s="117" cm="1">
        <f t="array" ref="BD40">_xlfn.XLOOKUP(BD$1,'PY1 Data(H)'!$A$1:$BP$1,_xlfn.XLOOKUP($A40,'PY1 Data(H)'!$A$1:$A$288,'PY1 Data(H)'!$A$1:$BP$288))</f>
        <v>15472022</v>
      </c>
      <c r="BE40" s="117" cm="1">
        <f t="array" ref="BE40">_xlfn.XLOOKUP(BE$1,'PY1 Data(H)'!$A$1:$BP$1,_xlfn.XLOOKUP($A40,'PY1 Data(H)'!$A$1:$A$288,'PY1 Data(H)'!$A$1:$BP$288))</f>
        <v>17115818</v>
      </c>
      <c r="BF40" s="117" cm="1">
        <f t="array" ref="BF40">_xlfn.XLOOKUP(BF$1,'PY1 Data(H)'!$A$1:$BP$1,_xlfn.XLOOKUP($A40,'PY1 Data(H)'!$A$1:$A$288,'PY1 Data(H)'!$A$1:$BP$288))</f>
        <v>24419126</v>
      </c>
      <c r="BG40" s="117" cm="1">
        <f t="array" ref="BG40">_xlfn.XLOOKUP(BG$1,'PY1 Data(H)'!$A$1:$BP$1,_xlfn.XLOOKUP($A40,'PY1 Data(H)'!$A$1:$A$288,'PY1 Data(H)'!$A$1:$BP$288))</f>
        <v>1898652</v>
      </c>
      <c r="BH40" s="117" cm="1">
        <f t="array" ref="BH40">_xlfn.XLOOKUP(BH$1,'PY1 Data(H)'!$A$1:$BP$1,_xlfn.XLOOKUP($A40,'PY1 Data(H)'!$A$1:$A$288,'PY1 Data(H)'!$A$1:$BP$288))</f>
        <v>3089504</v>
      </c>
    </row>
    <row r="41" spans="1:60" x14ac:dyDescent="0.3">
      <c r="A41">
        <v>4</v>
      </c>
      <c r="D41" s="117" cm="1">
        <f t="array" ref="D41">_xlfn.XLOOKUP(D$1,'PY1 Data(H)'!$A$1:$BP$1,_xlfn.XLOOKUP($A41,'PY1 Data(H)'!$A$1:$A$288,'PY1 Data(H)'!$A$1:$BP$288))</f>
        <v>245096</v>
      </c>
      <c r="E41" s="117" cm="1">
        <f t="array" ref="E41">_xlfn.XLOOKUP(E$1,'PY1 Data(H)'!$A$1:$BP$1,_xlfn.XLOOKUP($A41,'PY1 Data(H)'!$A$1:$A$288,'PY1 Data(H)'!$A$1:$BP$288))</f>
        <v>2299427</v>
      </c>
      <c r="F41" s="117" cm="1">
        <f t="array" ref="F41">_xlfn.XLOOKUP(F$1,'PY1 Data(H)'!$A$1:$BP$1,_xlfn.XLOOKUP($A41,'PY1 Data(H)'!$A$1:$A$288,'PY1 Data(H)'!$A$1:$BP$288))</f>
        <v>430196</v>
      </c>
      <c r="G41" s="117" cm="1">
        <f t="array" ref="G41">_xlfn.XLOOKUP(G$1,'PY1 Data(H)'!$A$1:$BP$1,_xlfn.XLOOKUP($A41,'PY1 Data(H)'!$A$1:$A$288,'PY1 Data(H)'!$A$1:$BP$288))</f>
        <v>89159</v>
      </c>
      <c r="H41" s="117" cm="1">
        <f t="array" ref="H41">_xlfn.XLOOKUP(H$1,'PY1 Data(H)'!$A$1:$BP$1,_xlfn.XLOOKUP($A41,'PY1 Data(H)'!$A$1:$A$288,'PY1 Data(H)'!$A$1:$BP$288))</f>
        <v>87793</v>
      </c>
      <c r="I41" s="117" cm="1">
        <f t="array" ref="I41">_xlfn.XLOOKUP(I$1,'PY1 Data(H)'!$A$1:$BP$1,_xlfn.XLOOKUP($A41,'PY1 Data(H)'!$A$1:$A$288,'PY1 Data(H)'!$A$1:$BP$288))</f>
        <v>419332</v>
      </c>
      <c r="J41" s="117" cm="1">
        <f t="array" ref="J41">_xlfn.XLOOKUP(J$1,'PY1 Data(H)'!$A$1:$BP$1,_xlfn.XLOOKUP($A41,'PY1 Data(H)'!$A$1:$A$288,'PY1 Data(H)'!$A$1:$BP$288))</f>
        <v>413647</v>
      </c>
      <c r="K41" s="117" cm="1">
        <f t="array" ref="K41">_xlfn.XLOOKUP(K$1,'PY1 Data(H)'!$A$1:$BP$1,_xlfn.XLOOKUP($A41,'PY1 Data(H)'!$A$1:$A$288,'PY1 Data(H)'!$A$1:$BP$288))</f>
        <v>484575</v>
      </c>
      <c r="L41" s="117" cm="1">
        <f t="array" ref="L41">_xlfn.XLOOKUP(L$1,'PY1 Data(H)'!$A$1:$BP$1,_xlfn.XLOOKUP($A41,'PY1 Data(H)'!$A$1:$A$288,'PY1 Data(H)'!$A$1:$BP$288))</f>
        <v>239214</v>
      </c>
      <c r="M41" s="117" cm="1">
        <f t="array" ref="M41">_xlfn.XLOOKUP(M$1,'PY1 Data(H)'!$A$1:$BP$1,_xlfn.XLOOKUP($A41,'PY1 Data(H)'!$A$1:$A$288,'PY1 Data(H)'!$A$1:$BP$288))</f>
        <v>73063</v>
      </c>
      <c r="N41" s="117" cm="1">
        <f t="array" ref="N41">_xlfn.XLOOKUP(N$1,'PY1 Data(H)'!$A$1:$BP$1,_xlfn.XLOOKUP($A41,'PY1 Data(H)'!$A$1:$A$288,'PY1 Data(H)'!$A$1:$BP$288))</f>
        <v>637310</v>
      </c>
      <c r="O41" s="117" cm="1">
        <f t="array" ref="O41">_xlfn.XLOOKUP(O$1,'PY1 Data(H)'!$A$1:$BP$1,_xlfn.XLOOKUP($A41,'PY1 Data(H)'!$A$1:$A$288,'PY1 Data(H)'!$A$1:$BP$288))</f>
        <v>5010211</v>
      </c>
      <c r="P41" s="117" cm="1">
        <f t="array" ref="P41">_xlfn.XLOOKUP(P$1,'PY1 Data(H)'!$A$1:$BP$1,_xlfn.XLOOKUP($A41,'PY1 Data(H)'!$A$1:$A$288,'PY1 Data(H)'!$A$1:$BP$288))</f>
        <v>677111</v>
      </c>
      <c r="Q41" s="117" cm="1">
        <f t="array" ref="Q41">_xlfn.XLOOKUP(Q$1,'PY1 Data(H)'!$A$1:$BP$1,_xlfn.XLOOKUP($A41,'PY1 Data(H)'!$A$1:$A$288,'PY1 Data(H)'!$A$1:$BP$288))</f>
        <v>100419</v>
      </c>
      <c r="R41" s="117" cm="1">
        <f t="array" ref="R41">_xlfn.XLOOKUP(R$1,'PY1 Data(H)'!$A$1:$BP$1,_xlfn.XLOOKUP($A41,'PY1 Data(H)'!$A$1:$A$288,'PY1 Data(H)'!$A$1:$BP$288))</f>
        <v>1555595</v>
      </c>
      <c r="S41" s="117" cm="1">
        <f t="array" ref="S41">_xlfn.XLOOKUP(S$1,'PY1 Data(H)'!$A$1:$BP$1,_xlfn.XLOOKUP($A41,'PY1 Data(H)'!$A$1:$A$288,'PY1 Data(H)'!$A$1:$BP$288))</f>
        <v>9959560</v>
      </c>
      <c r="T41" s="117" cm="1">
        <f t="array" ref="T41">_xlfn.XLOOKUP(T$1,'PY1 Data(H)'!$A$1:$BP$1,_xlfn.XLOOKUP($A41,'PY1 Data(H)'!$A$1:$A$288,'PY1 Data(H)'!$A$1:$BP$288))</f>
        <v>304847</v>
      </c>
      <c r="U41" s="117" cm="1">
        <f t="array" ref="U41">_xlfn.XLOOKUP(U$1,'PY1 Data(H)'!$A$1:$BP$1,_xlfn.XLOOKUP($A41,'PY1 Data(H)'!$A$1:$A$288,'PY1 Data(H)'!$A$1:$BP$288))</f>
        <v>1207328</v>
      </c>
      <c r="V41" s="117" cm="1">
        <f t="array" ref="V41">_xlfn.XLOOKUP(V$1,'PY1 Data(H)'!$A$1:$BP$1,_xlfn.XLOOKUP($A41,'PY1 Data(H)'!$A$1:$A$288,'PY1 Data(H)'!$A$1:$BP$288))</f>
        <v>725</v>
      </c>
      <c r="W41" s="117" cm="1">
        <f t="array" ref="W41">_xlfn.XLOOKUP(W$1,'PY1 Data(H)'!$A$1:$BP$1,_xlfn.XLOOKUP($A41,'PY1 Data(H)'!$A$1:$A$288,'PY1 Data(H)'!$A$1:$BP$288))</f>
        <v>1046009</v>
      </c>
      <c r="X41" s="117" cm="1">
        <f t="array" ref="X41">_xlfn.XLOOKUP(X$1,'PY1 Data(H)'!$A$1:$BP$1,_xlfn.XLOOKUP($A41,'PY1 Data(H)'!$A$1:$A$288,'PY1 Data(H)'!$A$1:$BP$288))</f>
        <v>1903244</v>
      </c>
      <c r="Y41" s="117" cm="1">
        <f t="array" ref="Y41">_xlfn.XLOOKUP(Y$1,'PY1 Data(H)'!$A$1:$BP$1,_xlfn.XLOOKUP($A41,'PY1 Data(H)'!$A$1:$A$288,'PY1 Data(H)'!$A$1:$BP$288))</f>
        <v>28012</v>
      </c>
      <c r="Z41" s="117" cm="1">
        <f t="array" ref="Z41">_xlfn.XLOOKUP(Z$1,'PY1 Data(H)'!$A$1:$BP$1,_xlfn.XLOOKUP($A41,'PY1 Data(H)'!$A$1:$A$288,'PY1 Data(H)'!$A$1:$BP$288))</f>
        <v>246928</v>
      </c>
      <c r="AA41" s="117" cm="1">
        <f t="array" ref="AA41">_xlfn.XLOOKUP(AA$1,'PY1 Data(H)'!$A$1:$BP$1,_xlfn.XLOOKUP($A41,'PY1 Data(H)'!$A$1:$A$288,'PY1 Data(H)'!$A$1:$BP$288))</f>
        <v>92249</v>
      </c>
      <c r="AB41" s="117" cm="1">
        <f t="array" ref="AB41">_xlfn.XLOOKUP(AB$1,'PY1 Data(H)'!$A$1:$BP$1,_xlfn.XLOOKUP($A41,'PY1 Data(H)'!$A$1:$A$288,'PY1 Data(H)'!$A$1:$BP$288))</f>
        <v>288883</v>
      </c>
      <c r="AC41" s="117" cm="1">
        <f t="array" ref="AC41">_xlfn.XLOOKUP(AC$1,'PY1 Data(H)'!$A$1:$BP$1,_xlfn.XLOOKUP($A41,'PY1 Data(H)'!$A$1:$A$288,'PY1 Data(H)'!$A$1:$BP$288))</f>
        <v>2074981</v>
      </c>
      <c r="AD41" s="117" cm="1">
        <f t="array" ref="AD41">_xlfn.XLOOKUP(AD$1,'PY1 Data(H)'!$A$1:$BP$1,_xlfn.XLOOKUP($A41,'PY1 Data(H)'!$A$1:$A$288,'PY1 Data(H)'!$A$1:$BP$288))</f>
        <v>172325</v>
      </c>
      <c r="AE41" s="117" cm="1">
        <f t="array" ref="AE41">_xlfn.XLOOKUP(AE$1,'PY1 Data(H)'!$A$1:$BP$1,_xlfn.XLOOKUP($A41,'PY1 Data(H)'!$A$1:$A$288,'PY1 Data(H)'!$A$1:$BP$288))</f>
        <v>530527</v>
      </c>
      <c r="AF41" s="117" cm="1">
        <f t="array" ref="AF41">_xlfn.XLOOKUP(AF$1,'PY1 Data(H)'!$A$1:$BP$1,_xlfn.XLOOKUP($A41,'PY1 Data(H)'!$A$1:$A$288,'PY1 Data(H)'!$A$1:$BP$288))</f>
        <v>1503201</v>
      </c>
      <c r="AG41" s="117" cm="1">
        <f t="array" ref="AG41">_xlfn.XLOOKUP(AG$1,'PY1 Data(H)'!$A$1:$BP$1,_xlfn.XLOOKUP($A41,'PY1 Data(H)'!$A$1:$A$288,'PY1 Data(H)'!$A$1:$BP$288))</f>
        <v>116844</v>
      </c>
      <c r="AH41" s="117" cm="1">
        <f t="array" ref="AH41">_xlfn.XLOOKUP(AH$1,'PY1 Data(H)'!$A$1:$BP$1,_xlfn.XLOOKUP($A41,'PY1 Data(H)'!$A$1:$A$288,'PY1 Data(H)'!$A$1:$BP$288))</f>
        <v>1583372</v>
      </c>
      <c r="AI41" s="117" cm="1">
        <f t="array" ref="AI41">_xlfn.XLOOKUP(AI$1,'PY1 Data(H)'!$A$1:$BP$1,_xlfn.XLOOKUP($A41,'PY1 Data(H)'!$A$1:$A$288,'PY1 Data(H)'!$A$1:$BP$288))</f>
        <v>1979725</v>
      </c>
      <c r="AJ41" s="117" cm="1">
        <f t="array" ref="AJ41">_xlfn.XLOOKUP(AJ$1,'PY1 Data(H)'!$A$1:$BP$1,_xlfn.XLOOKUP($A41,'PY1 Data(H)'!$A$1:$A$288,'PY1 Data(H)'!$A$1:$BP$288))</f>
        <v>4351750</v>
      </c>
      <c r="AK41" s="117" cm="1">
        <f t="array" ref="AK41">_xlfn.XLOOKUP(AK$1,'PY1 Data(H)'!$A$1:$BP$1,_xlfn.XLOOKUP($A41,'PY1 Data(H)'!$A$1:$A$288,'PY1 Data(H)'!$A$1:$BP$288))</f>
        <v>749696</v>
      </c>
      <c r="AL41" s="117" cm="1">
        <f t="array" ref="AL41">_xlfn.XLOOKUP(AL$1,'PY1 Data(H)'!$A$1:$BP$1,_xlfn.XLOOKUP($A41,'PY1 Data(H)'!$A$1:$A$288,'PY1 Data(H)'!$A$1:$BP$288))</f>
        <v>469710</v>
      </c>
      <c r="AM41" s="117" cm="1">
        <f t="array" ref="AM41">_xlfn.XLOOKUP(AM$1,'PY1 Data(H)'!$A$1:$BP$1,_xlfn.XLOOKUP($A41,'PY1 Data(H)'!$A$1:$A$288,'PY1 Data(H)'!$A$1:$BP$288))</f>
        <v>5269354</v>
      </c>
      <c r="AN41" s="117" cm="1">
        <f t="array" ref="AN41">_xlfn.XLOOKUP(AN$1,'PY1 Data(H)'!$A$1:$BP$1,_xlfn.XLOOKUP($A41,'PY1 Data(H)'!$A$1:$A$288,'PY1 Data(H)'!$A$1:$BP$288))</f>
        <v>386650</v>
      </c>
      <c r="AO41" s="117" cm="1">
        <f t="array" ref="AO41">_xlfn.XLOOKUP(AO$1,'PY1 Data(H)'!$A$1:$BP$1,_xlfn.XLOOKUP($A41,'PY1 Data(H)'!$A$1:$A$288,'PY1 Data(H)'!$A$1:$BP$288))</f>
        <v>329297</v>
      </c>
      <c r="AP41" s="117" cm="1">
        <f t="array" ref="AP41">_xlfn.XLOOKUP(AP$1,'PY1 Data(H)'!$A$1:$BP$1,_xlfn.XLOOKUP($A41,'PY1 Data(H)'!$A$1:$A$288,'PY1 Data(H)'!$A$1:$BP$288))</f>
        <v>871298</v>
      </c>
      <c r="AQ41" s="117" cm="1">
        <f t="array" ref="AQ41">_xlfn.XLOOKUP(AQ$1,'PY1 Data(H)'!$A$1:$BP$1,_xlfn.XLOOKUP($A41,'PY1 Data(H)'!$A$1:$A$288,'PY1 Data(H)'!$A$1:$BP$288))</f>
        <v>33749</v>
      </c>
      <c r="AR41" s="117" cm="1">
        <f t="array" ref="AR41">_xlfn.XLOOKUP(AR$1,'PY1 Data(H)'!$A$1:$BP$1,_xlfn.XLOOKUP($A41,'PY1 Data(H)'!$A$1:$A$288,'PY1 Data(H)'!$A$1:$BP$288))</f>
        <v>220827</v>
      </c>
      <c r="AS41" s="117" cm="1">
        <f t="array" ref="AS41">_xlfn.XLOOKUP(AS$1,'PY1 Data(H)'!$A$1:$BP$1,_xlfn.XLOOKUP($A41,'PY1 Data(H)'!$A$1:$A$288,'PY1 Data(H)'!$A$1:$BP$288))</f>
        <v>265281</v>
      </c>
      <c r="AT41" s="117" cm="1">
        <f t="array" ref="AT41">_xlfn.XLOOKUP(AT$1,'PY1 Data(H)'!$A$1:$BP$1,_xlfn.XLOOKUP($A41,'PY1 Data(H)'!$A$1:$A$288,'PY1 Data(H)'!$A$1:$BP$288))</f>
        <v>23071</v>
      </c>
      <c r="AU41" s="117" cm="1">
        <f t="array" ref="AU41">_xlfn.XLOOKUP(AU$1,'PY1 Data(H)'!$A$1:$BP$1,_xlfn.XLOOKUP($A41,'PY1 Data(H)'!$A$1:$A$288,'PY1 Data(H)'!$A$1:$BP$288))</f>
        <v>3443295</v>
      </c>
      <c r="AV41" s="117" cm="1">
        <f t="array" ref="AV41">_xlfn.XLOOKUP(AV$1,'PY1 Data(H)'!$A$1:$BP$1,_xlfn.XLOOKUP($A41,'PY1 Data(H)'!$A$1:$A$288,'PY1 Data(H)'!$A$1:$BP$288))</f>
        <v>223674</v>
      </c>
      <c r="AW41" s="117" cm="1">
        <f t="array" ref="AW41">_xlfn.XLOOKUP(AW$1,'PY1 Data(H)'!$A$1:$BP$1,_xlfn.XLOOKUP($A41,'PY1 Data(H)'!$A$1:$A$288,'PY1 Data(H)'!$A$1:$BP$288))</f>
        <v>24634551</v>
      </c>
      <c r="AX41" s="117" cm="1">
        <f t="array" ref="AX41">_xlfn.XLOOKUP(AX$1,'PY1 Data(H)'!$A$1:$BP$1,_xlfn.XLOOKUP($A41,'PY1 Data(H)'!$A$1:$A$288,'PY1 Data(H)'!$A$1:$BP$288))</f>
        <v>430928</v>
      </c>
      <c r="AY41" s="117" cm="1">
        <f t="array" ref="AY41">_xlfn.XLOOKUP(AY$1,'PY1 Data(H)'!$A$1:$BP$1,_xlfn.XLOOKUP($A41,'PY1 Data(H)'!$A$1:$A$288,'PY1 Data(H)'!$A$1:$BP$288))</f>
        <v>103247</v>
      </c>
      <c r="AZ41" s="117" cm="1">
        <f t="array" ref="AZ41">_xlfn.XLOOKUP(AZ$1,'PY1 Data(H)'!$A$1:$BP$1,_xlfn.XLOOKUP($A41,'PY1 Data(H)'!$A$1:$A$288,'PY1 Data(H)'!$A$1:$BP$288))</f>
        <v>152837</v>
      </c>
      <c r="BA41" s="117" cm="1">
        <f t="array" ref="BA41">_xlfn.XLOOKUP(BA$1,'PY1 Data(H)'!$A$1:$BP$1,_xlfn.XLOOKUP($A41,'PY1 Data(H)'!$A$1:$A$288,'PY1 Data(H)'!$A$1:$BP$288))</f>
        <v>1641452</v>
      </c>
      <c r="BB41" s="117" cm="1">
        <f t="array" ref="BB41">_xlfn.XLOOKUP(BB$1,'PY1 Data(H)'!$A$1:$BP$1,_xlfn.XLOOKUP($A41,'PY1 Data(H)'!$A$1:$A$288,'PY1 Data(H)'!$A$1:$BP$288))</f>
        <v>145666</v>
      </c>
      <c r="BC41" s="117" cm="1">
        <f t="array" ref="BC41">_xlfn.XLOOKUP(BC$1,'PY1 Data(H)'!$A$1:$BP$1,_xlfn.XLOOKUP($A41,'PY1 Data(H)'!$A$1:$A$288,'PY1 Data(H)'!$A$1:$BP$288))</f>
        <v>147393</v>
      </c>
      <c r="BD41" s="117" cm="1">
        <f t="array" ref="BD41">_xlfn.XLOOKUP(BD$1,'PY1 Data(H)'!$A$1:$BP$1,_xlfn.XLOOKUP($A41,'PY1 Data(H)'!$A$1:$A$288,'PY1 Data(H)'!$A$1:$BP$288))</f>
        <v>7830039</v>
      </c>
      <c r="BE41" s="117" cm="1">
        <f t="array" ref="BE41">_xlfn.XLOOKUP(BE$1,'PY1 Data(H)'!$A$1:$BP$1,_xlfn.XLOOKUP($A41,'PY1 Data(H)'!$A$1:$A$288,'PY1 Data(H)'!$A$1:$BP$288))</f>
        <v>1064061</v>
      </c>
      <c r="BF41" s="117" cm="1">
        <f t="array" ref="BF41">_xlfn.XLOOKUP(BF$1,'PY1 Data(H)'!$A$1:$BP$1,_xlfn.XLOOKUP($A41,'PY1 Data(H)'!$A$1:$A$288,'PY1 Data(H)'!$A$1:$BP$288))</f>
        <v>3877219</v>
      </c>
      <c r="BG41" s="117" cm="1">
        <f t="array" ref="BG41">_xlfn.XLOOKUP(BG$1,'PY1 Data(H)'!$A$1:$BP$1,_xlfn.XLOOKUP($A41,'PY1 Data(H)'!$A$1:$A$288,'PY1 Data(H)'!$A$1:$BP$288))</f>
        <v>256449</v>
      </c>
      <c r="BH41" s="117" cm="1">
        <f t="array" ref="BH41">_xlfn.XLOOKUP(BH$1,'PY1 Data(H)'!$A$1:$BP$1,_xlfn.XLOOKUP($A41,'PY1 Data(H)'!$A$1:$A$288,'PY1 Data(H)'!$A$1:$BP$288))</f>
        <v>365105</v>
      </c>
    </row>
    <row r="42" spans="1:60" x14ac:dyDescent="0.3">
      <c r="A42">
        <v>5</v>
      </c>
      <c r="D42" s="117" cm="1">
        <f t="array" ref="D42">_xlfn.XLOOKUP(D$1,'PY1 Data(H)'!$A$1:$BP$1,_xlfn.XLOOKUP($A42,'PY1 Data(H)'!$A$1:$A$288,'PY1 Data(H)'!$A$1:$BP$288))</f>
        <v>0</v>
      </c>
      <c r="E42" s="117" cm="1">
        <f t="array" ref="E42">_xlfn.XLOOKUP(E$1,'PY1 Data(H)'!$A$1:$BP$1,_xlfn.XLOOKUP($A42,'PY1 Data(H)'!$A$1:$A$288,'PY1 Data(H)'!$A$1:$BP$288))</f>
        <v>0</v>
      </c>
      <c r="F42" s="117" cm="1">
        <f t="array" ref="F42">_xlfn.XLOOKUP(F$1,'PY1 Data(H)'!$A$1:$BP$1,_xlfn.XLOOKUP($A42,'PY1 Data(H)'!$A$1:$A$288,'PY1 Data(H)'!$A$1:$BP$288))</f>
        <v>0</v>
      </c>
      <c r="G42" s="117" cm="1">
        <f t="array" ref="G42">_xlfn.XLOOKUP(G$1,'PY1 Data(H)'!$A$1:$BP$1,_xlfn.XLOOKUP($A42,'PY1 Data(H)'!$A$1:$A$288,'PY1 Data(H)'!$A$1:$BP$288))</f>
        <v>0</v>
      </c>
      <c r="H42" s="117" cm="1">
        <f t="array" ref="H42">_xlfn.XLOOKUP(H$1,'PY1 Data(H)'!$A$1:$BP$1,_xlfn.XLOOKUP($A42,'PY1 Data(H)'!$A$1:$A$288,'PY1 Data(H)'!$A$1:$BP$288))</f>
        <v>0</v>
      </c>
      <c r="I42" s="117" cm="1">
        <f t="array" ref="I42">_xlfn.XLOOKUP(I$1,'PY1 Data(H)'!$A$1:$BP$1,_xlfn.XLOOKUP($A42,'PY1 Data(H)'!$A$1:$A$288,'PY1 Data(H)'!$A$1:$BP$288))</f>
        <v>0</v>
      </c>
      <c r="J42" s="117" cm="1">
        <f t="array" ref="J42">_xlfn.XLOOKUP(J$1,'PY1 Data(H)'!$A$1:$BP$1,_xlfn.XLOOKUP($A42,'PY1 Data(H)'!$A$1:$A$288,'PY1 Data(H)'!$A$1:$BP$288))</f>
        <v>0</v>
      </c>
      <c r="K42" s="117" cm="1">
        <f t="array" ref="K42">_xlfn.XLOOKUP(K$1,'PY1 Data(H)'!$A$1:$BP$1,_xlfn.XLOOKUP($A42,'PY1 Data(H)'!$A$1:$A$288,'PY1 Data(H)'!$A$1:$BP$288))</f>
        <v>0</v>
      </c>
      <c r="L42" s="117" cm="1">
        <f t="array" ref="L42">_xlfn.XLOOKUP(L$1,'PY1 Data(H)'!$A$1:$BP$1,_xlfn.XLOOKUP($A42,'PY1 Data(H)'!$A$1:$A$288,'PY1 Data(H)'!$A$1:$BP$288))</f>
        <v>238410</v>
      </c>
      <c r="M42" s="117" cm="1">
        <f t="array" ref="M42">_xlfn.XLOOKUP(M$1,'PY1 Data(H)'!$A$1:$BP$1,_xlfn.XLOOKUP($A42,'PY1 Data(H)'!$A$1:$A$288,'PY1 Data(H)'!$A$1:$BP$288))</f>
        <v>0</v>
      </c>
      <c r="N42" s="117" cm="1">
        <f t="array" ref="N42">_xlfn.XLOOKUP(N$1,'PY1 Data(H)'!$A$1:$BP$1,_xlfn.XLOOKUP($A42,'PY1 Data(H)'!$A$1:$A$288,'PY1 Data(H)'!$A$1:$BP$288))</f>
        <v>0</v>
      </c>
      <c r="O42" s="117" cm="1">
        <f t="array" ref="O42">_xlfn.XLOOKUP(O$1,'PY1 Data(H)'!$A$1:$BP$1,_xlfn.XLOOKUP($A42,'PY1 Data(H)'!$A$1:$A$288,'PY1 Data(H)'!$A$1:$BP$288))</f>
        <v>0</v>
      </c>
      <c r="P42" s="117" cm="1">
        <f t="array" ref="P42">_xlfn.XLOOKUP(P$1,'PY1 Data(H)'!$A$1:$BP$1,_xlfn.XLOOKUP($A42,'PY1 Data(H)'!$A$1:$A$288,'PY1 Data(H)'!$A$1:$BP$288))</f>
        <v>0</v>
      </c>
      <c r="Q42" s="117" cm="1">
        <f t="array" ref="Q42">_xlfn.XLOOKUP(Q$1,'PY1 Data(H)'!$A$1:$BP$1,_xlfn.XLOOKUP($A42,'PY1 Data(H)'!$A$1:$A$288,'PY1 Data(H)'!$A$1:$BP$288))</f>
        <v>0</v>
      </c>
      <c r="R42" s="117" cm="1">
        <f t="array" ref="R42">_xlfn.XLOOKUP(R$1,'PY1 Data(H)'!$A$1:$BP$1,_xlfn.XLOOKUP($A42,'PY1 Data(H)'!$A$1:$A$288,'PY1 Data(H)'!$A$1:$BP$288))</f>
        <v>0</v>
      </c>
      <c r="S42" s="117" cm="1">
        <f t="array" ref="S42">_xlfn.XLOOKUP(S$1,'PY1 Data(H)'!$A$1:$BP$1,_xlfn.XLOOKUP($A42,'PY1 Data(H)'!$A$1:$A$288,'PY1 Data(H)'!$A$1:$BP$288))</f>
        <v>0</v>
      </c>
      <c r="T42" s="117" cm="1">
        <f t="array" ref="T42">_xlfn.XLOOKUP(T$1,'PY1 Data(H)'!$A$1:$BP$1,_xlfn.XLOOKUP($A42,'PY1 Data(H)'!$A$1:$A$288,'PY1 Data(H)'!$A$1:$BP$288))</f>
        <v>0</v>
      </c>
      <c r="U42" s="117" cm="1">
        <f t="array" ref="U42">_xlfn.XLOOKUP(U$1,'PY1 Data(H)'!$A$1:$BP$1,_xlfn.XLOOKUP($A42,'PY1 Data(H)'!$A$1:$A$288,'PY1 Data(H)'!$A$1:$BP$288))</f>
        <v>0</v>
      </c>
      <c r="V42" s="117" cm="1">
        <f t="array" ref="V42">_xlfn.XLOOKUP(V$1,'PY1 Data(H)'!$A$1:$BP$1,_xlfn.XLOOKUP($A42,'PY1 Data(H)'!$A$1:$A$288,'PY1 Data(H)'!$A$1:$BP$288))</f>
        <v>0</v>
      </c>
      <c r="W42" s="117" cm="1">
        <f t="array" ref="W42">_xlfn.XLOOKUP(W$1,'PY1 Data(H)'!$A$1:$BP$1,_xlfn.XLOOKUP($A42,'PY1 Data(H)'!$A$1:$A$288,'PY1 Data(H)'!$A$1:$BP$288))</f>
        <v>0</v>
      </c>
      <c r="X42" s="117" cm="1">
        <f t="array" ref="X42">_xlfn.XLOOKUP(X$1,'PY1 Data(H)'!$A$1:$BP$1,_xlfn.XLOOKUP($A42,'PY1 Data(H)'!$A$1:$A$288,'PY1 Data(H)'!$A$1:$BP$288))</f>
        <v>0</v>
      </c>
      <c r="Y42" s="117" cm="1">
        <f t="array" ref="Y42">_xlfn.XLOOKUP(Y$1,'PY1 Data(H)'!$A$1:$BP$1,_xlfn.XLOOKUP($A42,'PY1 Data(H)'!$A$1:$A$288,'PY1 Data(H)'!$A$1:$BP$288))</f>
        <v>0</v>
      </c>
      <c r="Z42" s="117" cm="1">
        <f t="array" ref="Z42">_xlfn.XLOOKUP(Z$1,'PY1 Data(H)'!$A$1:$BP$1,_xlfn.XLOOKUP($A42,'PY1 Data(H)'!$A$1:$A$288,'PY1 Data(H)'!$A$1:$BP$288))</f>
        <v>1532</v>
      </c>
      <c r="AA42" s="117" cm="1">
        <f t="array" ref="AA42">_xlfn.XLOOKUP(AA$1,'PY1 Data(H)'!$A$1:$BP$1,_xlfn.XLOOKUP($A42,'PY1 Data(H)'!$A$1:$A$288,'PY1 Data(H)'!$A$1:$BP$288))</f>
        <v>0</v>
      </c>
      <c r="AB42" s="117" cm="1">
        <f t="array" ref="AB42">_xlfn.XLOOKUP(AB$1,'PY1 Data(H)'!$A$1:$BP$1,_xlfn.XLOOKUP($A42,'PY1 Data(H)'!$A$1:$A$288,'PY1 Data(H)'!$A$1:$BP$288))</f>
        <v>0</v>
      </c>
      <c r="AC42" s="117" cm="1">
        <f t="array" ref="AC42">_xlfn.XLOOKUP(AC$1,'PY1 Data(H)'!$A$1:$BP$1,_xlfn.XLOOKUP($A42,'PY1 Data(H)'!$A$1:$A$288,'PY1 Data(H)'!$A$1:$BP$288))</f>
        <v>0</v>
      </c>
      <c r="AD42" s="117" cm="1">
        <f t="array" ref="AD42">_xlfn.XLOOKUP(AD$1,'PY1 Data(H)'!$A$1:$BP$1,_xlfn.XLOOKUP($A42,'PY1 Data(H)'!$A$1:$A$288,'PY1 Data(H)'!$A$1:$BP$288))</f>
        <v>0</v>
      </c>
      <c r="AE42" s="117" cm="1">
        <f t="array" ref="AE42">_xlfn.XLOOKUP(AE$1,'PY1 Data(H)'!$A$1:$BP$1,_xlfn.XLOOKUP($A42,'PY1 Data(H)'!$A$1:$A$288,'PY1 Data(H)'!$A$1:$BP$288))</f>
        <v>0</v>
      </c>
      <c r="AF42" s="117" cm="1">
        <f t="array" ref="AF42">_xlfn.XLOOKUP(AF$1,'PY1 Data(H)'!$A$1:$BP$1,_xlfn.XLOOKUP($A42,'PY1 Data(H)'!$A$1:$A$288,'PY1 Data(H)'!$A$1:$BP$288))</f>
        <v>0</v>
      </c>
      <c r="AG42" s="117" cm="1">
        <f t="array" ref="AG42">_xlfn.XLOOKUP(AG$1,'PY1 Data(H)'!$A$1:$BP$1,_xlfn.XLOOKUP($A42,'PY1 Data(H)'!$A$1:$A$288,'PY1 Data(H)'!$A$1:$BP$288))</f>
        <v>0</v>
      </c>
      <c r="AH42" s="117" cm="1">
        <f t="array" ref="AH42">_xlfn.XLOOKUP(AH$1,'PY1 Data(H)'!$A$1:$BP$1,_xlfn.XLOOKUP($A42,'PY1 Data(H)'!$A$1:$A$288,'PY1 Data(H)'!$A$1:$BP$288))</f>
        <v>0</v>
      </c>
      <c r="AI42" s="117" cm="1">
        <f t="array" ref="AI42">_xlfn.XLOOKUP(AI$1,'PY1 Data(H)'!$A$1:$BP$1,_xlfn.XLOOKUP($A42,'PY1 Data(H)'!$A$1:$A$288,'PY1 Data(H)'!$A$1:$BP$288))</f>
        <v>0</v>
      </c>
      <c r="AJ42" s="117" cm="1">
        <f t="array" ref="AJ42">_xlfn.XLOOKUP(AJ$1,'PY1 Data(H)'!$A$1:$BP$1,_xlfn.XLOOKUP($A42,'PY1 Data(H)'!$A$1:$A$288,'PY1 Data(H)'!$A$1:$BP$288))</f>
        <v>0</v>
      </c>
      <c r="AK42" s="117" cm="1">
        <f t="array" ref="AK42">_xlfn.XLOOKUP(AK$1,'PY1 Data(H)'!$A$1:$BP$1,_xlfn.XLOOKUP($A42,'PY1 Data(H)'!$A$1:$A$288,'PY1 Data(H)'!$A$1:$BP$288))</f>
        <v>0</v>
      </c>
      <c r="AL42" s="117" cm="1">
        <f t="array" ref="AL42">_xlfn.XLOOKUP(AL$1,'PY1 Data(H)'!$A$1:$BP$1,_xlfn.XLOOKUP($A42,'PY1 Data(H)'!$A$1:$A$288,'PY1 Data(H)'!$A$1:$BP$288))</f>
        <v>0</v>
      </c>
      <c r="AM42" s="117" cm="1">
        <f t="array" ref="AM42">_xlfn.XLOOKUP(AM$1,'PY1 Data(H)'!$A$1:$BP$1,_xlfn.XLOOKUP($A42,'PY1 Data(H)'!$A$1:$A$288,'PY1 Data(H)'!$A$1:$BP$288))</f>
        <v>0</v>
      </c>
      <c r="AN42" s="117" cm="1">
        <f t="array" ref="AN42">_xlfn.XLOOKUP(AN$1,'PY1 Data(H)'!$A$1:$BP$1,_xlfn.XLOOKUP($A42,'PY1 Data(H)'!$A$1:$A$288,'PY1 Data(H)'!$A$1:$BP$288))</f>
        <v>0</v>
      </c>
      <c r="AO42" s="117" cm="1">
        <f t="array" ref="AO42">_xlfn.XLOOKUP(AO$1,'PY1 Data(H)'!$A$1:$BP$1,_xlfn.XLOOKUP($A42,'PY1 Data(H)'!$A$1:$A$288,'PY1 Data(H)'!$A$1:$BP$288))</f>
        <v>0</v>
      </c>
      <c r="AP42" s="117" cm="1">
        <f t="array" ref="AP42">_xlfn.XLOOKUP(AP$1,'PY1 Data(H)'!$A$1:$BP$1,_xlfn.XLOOKUP($A42,'PY1 Data(H)'!$A$1:$A$288,'PY1 Data(H)'!$A$1:$BP$288))</f>
        <v>0</v>
      </c>
      <c r="AQ42" s="117" cm="1">
        <f t="array" ref="AQ42">_xlfn.XLOOKUP(AQ$1,'PY1 Data(H)'!$A$1:$BP$1,_xlfn.XLOOKUP($A42,'PY1 Data(H)'!$A$1:$A$288,'PY1 Data(H)'!$A$1:$BP$288))</f>
        <v>0</v>
      </c>
      <c r="AR42" s="117" cm="1">
        <f t="array" ref="AR42">_xlfn.XLOOKUP(AR$1,'PY1 Data(H)'!$A$1:$BP$1,_xlfn.XLOOKUP($A42,'PY1 Data(H)'!$A$1:$A$288,'PY1 Data(H)'!$A$1:$BP$288))</f>
        <v>0</v>
      </c>
      <c r="AS42" s="117" cm="1">
        <f t="array" ref="AS42">_xlfn.XLOOKUP(AS$1,'PY1 Data(H)'!$A$1:$BP$1,_xlfn.XLOOKUP($A42,'PY1 Data(H)'!$A$1:$A$288,'PY1 Data(H)'!$A$1:$BP$288))</f>
        <v>0</v>
      </c>
      <c r="AT42" s="117" cm="1">
        <f t="array" ref="AT42">_xlfn.XLOOKUP(AT$1,'PY1 Data(H)'!$A$1:$BP$1,_xlfn.XLOOKUP($A42,'PY1 Data(H)'!$A$1:$A$288,'PY1 Data(H)'!$A$1:$BP$288))</f>
        <v>0</v>
      </c>
      <c r="AU42" s="117" cm="1">
        <f t="array" ref="AU42">_xlfn.XLOOKUP(AU$1,'PY1 Data(H)'!$A$1:$BP$1,_xlfn.XLOOKUP($A42,'PY1 Data(H)'!$A$1:$A$288,'PY1 Data(H)'!$A$1:$BP$288))</f>
        <v>0</v>
      </c>
      <c r="AV42" s="117" cm="1">
        <f t="array" ref="AV42">_xlfn.XLOOKUP(AV$1,'PY1 Data(H)'!$A$1:$BP$1,_xlfn.XLOOKUP($A42,'PY1 Data(H)'!$A$1:$A$288,'PY1 Data(H)'!$A$1:$BP$288))</f>
        <v>0</v>
      </c>
      <c r="AW42" s="117" cm="1">
        <f t="array" ref="AW42">_xlfn.XLOOKUP(AW$1,'PY1 Data(H)'!$A$1:$BP$1,_xlfn.XLOOKUP($A42,'PY1 Data(H)'!$A$1:$A$288,'PY1 Data(H)'!$A$1:$BP$288))</f>
        <v>0</v>
      </c>
      <c r="AX42" s="117" cm="1">
        <f t="array" ref="AX42">_xlfn.XLOOKUP(AX$1,'PY1 Data(H)'!$A$1:$BP$1,_xlfn.XLOOKUP($A42,'PY1 Data(H)'!$A$1:$A$288,'PY1 Data(H)'!$A$1:$BP$288))</f>
        <v>0</v>
      </c>
      <c r="AY42" s="117" cm="1">
        <f t="array" ref="AY42">_xlfn.XLOOKUP(AY$1,'PY1 Data(H)'!$A$1:$BP$1,_xlfn.XLOOKUP($A42,'PY1 Data(H)'!$A$1:$A$288,'PY1 Data(H)'!$A$1:$BP$288))</f>
        <v>0</v>
      </c>
      <c r="AZ42" s="117" cm="1">
        <f t="array" ref="AZ42">_xlfn.XLOOKUP(AZ$1,'PY1 Data(H)'!$A$1:$BP$1,_xlfn.XLOOKUP($A42,'PY1 Data(H)'!$A$1:$A$288,'PY1 Data(H)'!$A$1:$BP$288))</f>
        <v>0</v>
      </c>
      <c r="BA42" s="117" cm="1">
        <f t="array" ref="BA42">_xlfn.XLOOKUP(BA$1,'PY1 Data(H)'!$A$1:$BP$1,_xlfn.XLOOKUP($A42,'PY1 Data(H)'!$A$1:$A$288,'PY1 Data(H)'!$A$1:$BP$288))</f>
        <v>0</v>
      </c>
      <c r="BB42" s="117" cm="1">
        <f t="array" ref="BB42">_xlfn.XLOOKUP(BB$1,'PY1 Data(H)'!$A$1:$BP$1,_xlfn.XLOOKUP($A42,'PY1 Data(H)'!$A$1:$A$288,'PY1 Data(H)'!$A$1:$BP$288))</f>
        <v>0</v>
      </c>
      <c r="BC42" s="117" cm="1">
        <f t="array" ref="BC42">_xlfn.XLOOKUP(BC$1,'PY1 Data(H)'!$A$1:$BP$1,_xlfn.XLOOKUP($A42,'PY1 Data(H)'!$A$1:$A$288,'PY1 Data(H)'!$A$1:$BP$288))</f>
        <v>0</v>
      </c>
      <c r="BD42" s="117" cm="1">
        <f t="array" ref="BD42">_xlfn.XLOOKUP(BD$1,'PY1 Data(H)'!$A$1:$BP$1,_xlfn.XLOOKUP($A42,'PY1 Data(H)'!$A$1:$A$288,'PY1 Data(H)'!$A$1:$BP$288))</f>
        <v>0</v>
      </c>
      <c r="BE42" s="117" cm="1">
        <f t="array" ref="BE42">_xlfn.XLOOKUP(BE$1,'PY1 Data(H)'!$A$1:$BP$1,_xlfn.XLOOKUP($A42,'PY1 Data(H)'!$A$1:$A$288,'PY1 Data(H)'!$A$1:$BP$288))</f>
        <v>0</v>
      </c>
      <c r="BF42" s="117" cm="1">
        <f t="array" ref="BF42">_xlfn.XLOOKUP(BF$1,'PY1 Data(H)'!$A$1:$BP$1,_xlfn.XLOOKUP($A42,'PY1 Data(H)'!$A$1:$A$288,'PY1 Data(H)'!$A$1:$BP$288))</f>
        <v>0</v>
      </c>
      <c r="BG42" s="117" cm="1">
        <f t="array" ref="BG42">_xlfn.XLOOKUP(BG$1,'PY1 Data(H)'!$A$1:$BP$1,_xlfn.XLOOKUP($A42,'PY1 Data(H)'!$A$1:$A$288,'PY1 Data(H)'!$A$1:$BP$288))</f>
        <v>0</v>
      </c>
      <c r="BH42" s="117" cm="1">
        <f t="array" ref="BH42">_xlfn.XLOOKUP(BH$1,'PY1 Data(H)'!$A$1:$BP$1,_xlfn.XLOOKUP($A42,'PY1 Data(H)'!$A$1:$A$288,'PY1 Data(H)'!$A$1:$BP$288))</f>
        <v>0</v>
      </c>
    </row>
    <row r="43" spans="1:60" x14ac:dyDescent="0.3">
      <c r="A43">
        <v>380</v>
      </c>
      <c r="D43" s="117" cm="1">
        <f t="array" ref="D43">_xlfn.XLOOKUP(D$1,'PY1 Data(H)'!$A$1:$BP$1,_xlfn.XLOOKUP($A43,'PY1 Data(H)'!$A$1:$A$288,'PY1 Data(H)'!$A$1:$BP$288))</f>
        <v>0</v>
      </c>
      <c r="E43" s="117" cm="1">
        <f t="array" ref="E43">_xlfn.XLOOKUP(E$1,'PY1 Data(H)'!$A$1:$BP$1,_xlfn.XLOOKUP($A43,'PY1 Data(H)'!$A$1:$A$288,'PY1 Data(H)'!$A$1:$BP$288))</f>
        <v>0</v>
      </c>
      <c r="F43" s="117" cm="1">
        <f t="array" ref="F43">_xlfn.XLOOKUP(F$1,'PY1 Data(H)'!$A$1:$BP$1,_xlfn.XLOOKUP($A43,'PY1 Data(H)'!$A$1:$A$288,'PY1 Data(H)'!$A$1:$BP$288))</f>
        <v>100028</v>
      </c>
      <c r="G43" s="117" cm="1">
        <f t="array" ref="G43">_xlfn.XLOOKUP(G$1,'PY1 Data(H)'!$A$1:$BP$1,_xlfn.XLOOKUP($A43,'PY1 Data(H)'!$A$1:$A$288,'PY1 Data(H)'!$A$1:$BP$288))</f>
        <v>0</v>
      </c>
      <c r="H43" s="117" cm="1">
        <f t="array" ref="H43">_xlfn.XLOOKUP(H$1,'PY1 Data(H)'!$A$1:$BP$1,_xlfn.XLOOKUP($A43,'PY1 Data(H)'!$A$1:$A$288,'PY1 Data(H)'!$A$1:$BP$288))</f>
        <v>0</v>
      </c>
      <c r="I43" s="117" cm="1">
        <f t="array" ref="I43">_xlfn.XLOOKUP(I$1,'PY1 Data(H)'!$A$1:$BP$1,_xlfn.XLOOKUP($A43,'PY1 Data(H)'!$A$1:$A$288,'PY1 Data(H)'!$A$1:$BP$288))</f>
        <v>0</v>
      </c>
      <c r="J43" s="117" cm="1">
        <f t="array" ref="J43">_xlfn.XLOOKUP(J$1,'PY1 Data(H)'!$A$1:$BP$1,_xlfn.XLOOKUP($A43,'PY1 Data(H)'!$A$1:$A$288,'PY1 Data(H)'!$A$1:$BP$288))</f>
        <v>0</v>
      </c>
      <c r="K43" s="117" cm="1">
        <f t="array" ref="K43">_xlfn.XLOOKUP(K$1,'PY1 Data(H)'!$A$1:$BP$1,_xlfn.XLOOKUP($A43,'PY1 Data(H)'!$A$1:$A$288,'PY1 Data(H)'!$A$1:$BP$288))</f>
        <v>0</v>
      </c>
      <c r="L43" s="117" cm="1">
        <f t="array" ref="L43">_xlfn.XLOOKUP(L$1,'PY1 Data(H)'!$A$1:$BP$1,_xlfn.XLOOKUP($A43,'PY1 Data(H)'!$A$1:$A$288,'PY1 Data(H)'!$A$1:$BP$288))</f>
        <v>0</v>
      </c>
      <c r="M43" s="117" cm="1">
        <f t="array" ref="M43">_xlfn.XLOOKUP(M$1,'PY1 Data(H)'!$A$1:$BP$1,_xlfn.XLOOKUP($A43,'PY1 Data(H)'!$A$1:$A$288,'PY1 Data(H)'!$A$1:$BP$288))</f>
        <v>0</v>
      </c>
      <c r="N43" s="117" cm="1">
        <f t="array" ref="N43">_xlfn.XLOOKUP(N$1,'PY1 Data(H)'!$A$1:$BP$1,_xlfn.XLOOKUP($A43,'PY1 Data(H)'!$A$1:$A$288,'PY1 Data(H)'!$A$1:$BP$288))</f>
        <v>0</v>
      </c>
      <c r="O43" s="117" cm="1">
        <f t="array" ref="O43">_xlfn.XLOOKUP(O$1,'PY1 Data(H)'!$A$1:$BP$1,_xlfn.XLOOKUP($A43,'PY1 Data(H)'!$A$1:$A$288,'PY1 Data(H)'!$A$1:$BP$288))</f>
        <v>0</v>
      </c>
      <c r="P43" s="117" cm="1">
        <f t="array" ref="P43">_xlfn.XLOOKUP(P$1,'PY1 Data(H)'!$A$1:$BP$1,_xlfn.XLOOKUP($A43,'PY1 Data(H)'!$A$1:$A$288,'PY1 Data(H)'!$A$1:$BP$288))</f>
        <v>29430</v>
      </c>
      <c r="Q43" s="117" cm="1">
        <f t="array" ref="Q43">_xlfn.XLOOKUP(Q$1,'PY1 Data(H)'!$A$1:$BP$1,_xlfn.XLOOKUP($A43,'PY1 Data(H)'!$A$1:$A$288,'PY1 Data(H)'!$A$1:$BP$288))</f>
        <v>0</v>
      </c>
      <c r="R43" s="117" cm="1">
        <f t="array" ref="R43">_xlfn.XLOOKUP(R$1,'PY1 Data(H)'!$A$1:$BP$1,_xlfn.XLOOKUP($A43,'PY1 Data(H)'!$A$1:$A$288,'PY1 Data(H)'!$A$1:$BP$288))</f>
        <v>0</v>
      </c>
      <c r="S43" s="117" cm="1">
        <f t="array" ref="S43">_xlfn.XLOOKUP(S$1,'PY1 Data(H)'!$A$1:$BP$1,_xlfn.XLOOKUP($A43,'PY1 Data(H)'!$A$1:$A$288,'PY1 Data(H)'!$A$1:$BP$288))</f>
        <v>0</v>
      </c>
      <c r="T43" s="117" cm="1">
        <f t="array" ref="T43">_xlfn.XLOOKUP(T$1,'PY1 Data(H)'!$A$1:$BP$1,_xlfn.XLOOKUP($A43,'PY1 Data(H)'!$A$1:$A$288,'PY1 Data(H)'!$A$1:$BP$288))</f>
        <v>0</v>
      </c>
      <c r="U43" s="117" cm="1">
        <f t="array" ref="U43">_xlfn.XLOOKUP(U$1,'PY1 Data(H)'!$A$1:$BP$1,_xlfn.XLOOKUP($A43,'PY1 Data(H)'!$A$1:$A$288,'PY1 Data(H)'!$A$1:$BP$288))</f>
        <v>0</v>
      </c>
      <c r="V43" s="117" cm="1">
        <f t="array" ref="V43">_xlfn.XLOOKUP(V$1,'PY1 Data(H)'!$A$1:$BP$1,_xlfn.XLOOKUP($A43,'PY1 Data(H)'!$A$1:$A$288,'PY1 Data(H)'!$A$1:$BP$288))</f>
        <v>0</v>
      </c>
      <c r="W43" s="117" cm="1">
        <f t="array" ref="W43">_xlfn.XLOOKUP(W$1,'PY1 Data(H)'!$A$1:$BP$1,_xlfn.XLOOKUP($A43,'PY1 Data(H)'!$A$1:$A$288,'PY1 Data(H)'!$A$1:$BP$288))</f>
        <v>0</v>
      </c>
      <c r="X43" s="117" cm="1">
        <f t="array" ref="X43">_xlfn.XLOOKUP(X$1,'PY1 Data(H)'!$A$1:$BP$1,_xlfn.XLOOKUP($A43,'PY1 Data(H)'!$A$1:$A$288,'PY1 Data(H)'!$A$1:$BP$288))</f>
        <v>0</v>
      </c>
      <c r="Y43" s="117" cm="1">
        <f t="array" ref="Y43">_xlfn.XLOOKUP(Y$1,'PY1 Data(H)'!$A$1:$BP$1,_xlfn.XLOOKUP($A43,'PY1 Data(H)'!$A$1:$A$288,'PY1 Data(H)'!$A$1:$BP$288))</f>
        <v>0</v>
      </c>
      <c r="Z43" s="117" cm="1">
        <f t="array" ref="Z43">_xlfn.XLOOKUP(Z$1,'PY1 Data(H)'!$A$1:$BP$1,_xlfn.XLOOKUP($A43,'PY1 Data(H)'!$A$1:$A$288,'PY1 Data(H)'!$A$1:$BP$288))</f>
        <v>0</v>
      </c>
      <c r="AA43" s="117" cm="1">
        <f t="array" ref="AA43">_xlfn.XLOOKUP(AA$1,'PY1 Data(H)'!$A$1:$BP$1,_xlfn.XLOOKUP($A43,'PY1 Data(H)'!$A$1:$A$288,'PY1 Data(H)'!$A$1:$BP$288))</f>
        <v>0</v>
      </c>
      <c r="AB43" s="117" cm="1">
        <f t="array" ref="AB43">_xlfn.XLOOKUP(AB$1,'PY1 Data(H)'!$A$1:$BP$1,_xlfn.XLOOKUP($A43,'PY1 Data(H)'!$A$1:$A$288,'PY1 Data(H)'!$A$1:$BP$288))</f>
        <v>0</v>
      </c>
      <c r="AC43" s="117" cm="1">
        <f t="array" ref="AC43">_xlfn.XLOOKUP(AC$1,'PY1 Data(H)'!$A$1:$BP$1,_xlfn.XLOOKUP($A43,'PY1 Data(H)'!$A$1:$A$288,'PY1 Data(H)'!$A$1:$BP$288))</f>
        <v>0</v>
      </c>
      <c r="AD43" s="117" cm="1">
        <f t="array" ref="AD43">_xlfn.XLOOKUP(AD$1,'PY1 Data(H)'!$A$1:$BP$1,_xlfn.XLOOKUP($A43,'PY1 Data(H)'!$A$1:$A$288,'PY1 Data(H)'!$A$1:$BP$288))</f>
        <v>0</v>
      </c>
      <c r="AE43" s="117" cm="1">
        <f t="array" ref="AE43">_xlfn.XLOOKUP(AE$1,'PY1 Data(H)'!$A$1:$BP$1,_xlfn.XLOOKUP($A43,'PY1 Data(H)'!$A$1:$A$288,'PY1 Data(H)'!$A$1:$BP$288))</f>
        <v>10672</v>
      </c>
      <c r="AF43" s="117" cm="1">
        <f t="array" ref="AF43">_xlfn.XLOOKUP(AF$1,'PY1 Data(H)'!$A$1:$BP$1,_xlfn.XLOOKUP($A43,'PY1 Data(H)'!$A$1:$A$288,'PY1 Data(H)'!$A$1:$BP$288))</f>
        <v>0</v>
      </c>
      <c r="AG43" s="117" cm="1">
        <f t="array" ref="AG43">_xlfn.XLOOKUP(AG$1,'PY1 Data(H)'!$A$1:$BP$1,_xlfn.XLOOKUP($A43,'PY1 Data(H)'!$A$1:$A$288,'PY1 Data(H)'!$A$1:$BP$288))</f>
        <v>0</v>
      </c>
      <c r="AH43" s="117" cm="1">
        <f t="array" ref="AH43">_xlfn.XLOOKUP(AH$1,'PY1 Data(H)'!$A$1:$BP$1,_xlfn.XLOOKUP($A43,'PY1 Data(H)'!$A$1:$A$288,'PY1 Data(H)'!$A$1:$BP$288))</f>
        <v>5146761</v>
      </c>
      <c r="AI43" s="117" cm="1">
        <f t="array" ref="AI43">_xlfn.XLOOKUP(AI$1,'PY1 Data(H)'!$A$1:$BP$1,_xlfn.XLOOKUP($A43,'PY1 Data(H)'!$A$1:$A$288,'PY1 Data(H)'!$A$1:$BP$288))</f>
        <v>0</v>
      </c>
      <c r="AJ43" s="117" cm="1">
        <f t="array" ref="AJ43">_xlfn.XLOOKUP(AJ$1,'PY1 Data(H)'!$A$1:$BP$1,_xlfn.XLOOKUP($A43,'PY1 Data(H)'!$A$1:$A$288,'PY1 Data(H)'!$A$1:$BP$288))</f>
        <v>0</v>
      </c>
      <c r="AK43" s="117" cm="1">
        <f t="array" ref="AK43">_xlfn.XLOOKUP(AK$1,'PY1 Data(H)'!$A$1:$BP$1,_xlfn.XLOOKUP($A43,'PY1 Data(H)'!$A$1:$A$288,'PY1 Data(H)'!$A$1:$BP$288))</f>
        <v>0</v>
      </c>
      <c r="AL43" s="117" cm="1">
        <f t="array" ref="AL43">_xlfn.XLOOKUP(AL$1,'PY1 Data(H)'!$A$1:$BP$1,_xlfn.XLOOKUP($A43,'PY1 Data(H)'!$A$1:$A$288,'PY1 Data(H)'!$A$1:$BP$288))</f>
        <v>0</v>
      </c>
      <c r="AM43" s="117" cm="1">
        <f t="array" ref="AM43">_xlfn.XLOOKUP(AM$1,'PY1 Data(H)'!$A$1:$BP$1,_xlfn.XLOOKUP($A43,'PY1 Data(H)'!$A$1:$A$288,'PY1 Data(H)'!$A$1:$BP$288))</f>
        <v>0</v>
      </c>
      <c r="AN43" s="117" cm="1">
        <f t="array" ref="AN43">_xlfn.XLOOKUP(AN$1,'PY1 Data(H)'!$A$1:$BP$1,_xlfn.XLOOKUP($A43,'PY1 Data(H)'!$A$1:$A$288,'PY1 Data(H)'!$A$1:$BP$288))</f>
        <v>0</v>
      </c>
      <c r="AO43" s="117" cm="1">
        <f t="array" ref="AO43">_xlfn.XLOOKUP(AO$1,'PY1 Data(H)'!$A$1:$BP$1,_xlfn.XLOOKUP($A43,'PY1 Data(H)'!$A$1:$A$288,'PY1 Data(H)'!$A$1:$BP$288))</f>
        <v>0</v>
      </c>
      <c r="AP43" s="117" cm="1">
        <f t="array" ref="AP43">_xlfn.XLOOKUP(AP$1,'PY1 Data(H)'!$A$1:$BP$1,_xlfn.XLOOKUP($A43,'PY1 Data(H)'!$A$1:$A$288,'PY1 Data(H)'!$A$1:$BP$288))</f>
        <v>0</v>
      </c>
      <c r="AQ43" s="117" cm="1">
        <f t="array" ref="AQ43">_xlfn.XLOOKUP(AQ$1,'PY1 Data(H)'!$A$1:$BP$1,_xlfn.XLOOKUP($A43,'PY1 Data(H)'!$A$1:$A$288,'PY1 Data(H)'!$A$1:$BP$288))</f>
        <v>0</v>
      </c>
      <c r="AR43" s="117" cm="1">
        <f t="array" ref="AR43">_xlfn.XLOOKUP(AR$1,'PY1 Data(H)'!$A$1:$BP$1,_xlfn.XLOOKUP($A43,'PY1 Data(H)'!$A$1:$A$288,'PY1 Data(H)'!$A$1:$BP$288))</f>
        <v>0</v>
      </c>
      <c r="AS43" s="117" cm="1">
        <f t="array" ref="AS43">_xlfn.XLOOKUP(AS$1,'PY1 Data(H)'!$A$1:$BP$1,_xlfn.XLOOKUP($A43,'PY1 Data(H)'!$A$1:$A$288,'PY1 Data(H)'!$A$1:$BP$288))</f>
        <v>0</v>
      </c>
      <c r="AT43" s="117" cm="1">
        <f t="array" ref="AT43">_xlfn.XLOOKUP(AT$1,'PY1 Data(H)'!$A$1:$BP$1,_xlfn.XLOOKUP($A43,'PY1 Data(H)'!$A$1:$A$288,'PY1 Data(H)'!$A$1:$BP$288))</f>
        <v>0</v>
      </c>
      <c r="AU43" s="117" cm="1">
        <f t="array" ref="AU43">_xlfn.XLOOKUP(AU$1,'PY1 Data(H)'!$A$1:$BP$1,_xlfn.XLOOKUP($A43,'PY1 Data(H)'!$A$1:$A$288,'PY1 Data(H)'!$A$1:$BP$288))</f>
        <v>0</v>
      </c>
      <c r="AV43" s="117" cm="1">
        <f t="array" ref="AV43">_xlfn.XLOOKUP(AV$1,'PY1 Data(H)'!$A$1:$BP$1,_xlfn.XLOOKUP($A43,'PY1 Data(H)'!$A$1:$A$288,'PY1 Data(H)'!$A$1:$BP$288))</f>
        <v>0</v>
      </c>
      <c r="AW43" s="117" cm="1">
        <f t="array" ref="AW43">_xlfn.XLOOKUP(AW$1,'PY1 Data(H)'!$A$1:$BP$1,_xlfn.XLOOKUP($A43,'PY1 Data(H)'!$A$1:$A$288,'PY1 Data(H)'!$A$1:$BP$288))</f>
        <v>0</v>
      </c>
      <c r="AX43" s="117" cm="1">
        <f t="array" ref="AX43">_xlfn.XLOOKUP(AX$1,'PY1 Data(H)'!$A$1:$BP$1,_xlfn.XLOOKUP($A43,'PY1 Data(H)'!$A$1:$A$288,'PY1 Data(H)'!$A$1:$BP$288))</f>
        <v>0</v>
      </c>
      <c r="AY43" s="117" cm="1">
        <f t="array" ref="AY43">_xlfn.XLOOKUP(AY$1,'PY1 Data(H)'!$A$1:$BP$1,_xlfn.XLOOKUP($A43,'PY1 Data(H)'!$A$1:$A$288,'PY1 Data(H)'!$A$1:$BP$288))</f>
        <v>0</v>
      </c>
      <c r="AZ43" s="117" cm="1">
        <f t="array" ref="AZ43">_xlfn.XLOOKUP(AZ$1,'PY1 Data(H)'!$A$1:$BP$1,_xlfn.XLOOKUP($A43,'PY1 Data(H)'!$A$1:$A$288,'PY1 Data(H)'!$A$1:$BP$288))</f>
        <v>0</v>
      </c>
      <c r="BA43" s="117" cm="1">
        <f t="array" ref="BA43">_xlfn.XLOOKUP(BA$1,'PY1 Data(H)'!$A$1:$BP$1,_xlfn.XLOOKUP($A43,'PY1 Data(H)'!$A$1:$A$288,'PY1 Data(H)'!$A$1:$BP$288))</f>
        <v>0</v>
      </c>
      <c r="BB43" s="117" cm="1">
        <f t="array" ref="BB43">_xlfn.XLOOKUP(BB$1,'PY1 Data(H)'!$A$1:$BP$1,_xlfn.XLOOKUP($A43,'PY1 Data(H)'!$A$1:$A$288,'PY1 Data(H)'!$A$1:$BP$288))</f>
        <v>0</v>
      </c>
      <c r="BC43" s="117" cm="1">
        <f t="array" ref="BC43">_xlfn.XLOOKUP(BC$1,'PY1 Data(H)'!$A$1:$BP$1,_xlfn.XLOOKUP($A43,'PY1 Data(H)'!$A$1:$A$288,'PY1 Data(H)'!$A$1:$BP$288))</f>
        <v>0</v>
      </c>
      <c r="BD43" s="117" cm="1">
        <f t="array" ref="BD43">_xlfn.XLOOKUP(BD$1,'PY1 Data(H)'!$A$1:$BP$1,_xlfn.XLOOKUP($A43,'PY1 Data(H)'!$A$1:$A$288,'PY1 Data(H)'!$A$1:$BP$288))</f>
        <v>0</v>
      </c>
      <c r="BE43" s="117" cm="1">
        <f t="array" ref="BE43">_xlfn.XLOOKUP(BE$1,'PY1 Data(H)'!$A$1:$BP$1,_xlfn.XLOOKUP($A43,'PY1 Data(H)'!$A$1:$A$288,'PY1 Data(H)'!$A$1:$BP$288))</f>
        <v>0</v>
      </c>
      <c r="BF43" s="117" cm="1">
        <f t="array" ref="BF43">_xlfn.XLOOKUP(BF$1,'PY1 Data(H)'!$A$1:$BP$1,_xlfn.XLOOKUP($A43,'PY1 Data(H)'!$A$1:$A$288,'PY1 Data(H)'!$A$1:$BP$288))</f>
        <v>0</v>
      </c>
      <c r="BG43" s="117" cm="1">
        <f t="array" ref="BG43">_xlfn.XLOOKUP(BG$1,'PY1 Data(H)'!$A$1:$BP$1,_xlfn.XLOOKUP($A43,'PY1 Data(H)'!$A$1:$A$288,'PY1 Data(H)'!$A$1:$BP$288))</f>
        <v>0</v>
      </c>
      <c r="BH43" s="117" cm="1">
        <f t="array" ref="BH43">_xlfn.XLOOKUP(BH$1,'PY1 Data(H)'!$A$1:$BP$1,_xlfn.XLOOKUP($A43,'PY1 Data(H)'!$A$1:$A$288,'PY1 Data(H)'!$A$1:$BP$288))</f>
        <v>0</v>
      </c>
    </row>
    <row r="44" spans="1:60" x14ac:dyDescent="0.3">
      <c r="A44">
        <v>391</v>
      </c>
      <c r="D44" s="117" cm="1">
        <f t="array" ref="D44">_xlfn.XLOOKUP(D$1,'PY1 Data(H)'!$A$1:$BP$1,_xlfn.XLOOKUP($A44,'PY1 Data(H)'!$A$1:$A$288,'PY1 Data(H)'!$A$1:$BP$288))</f>
        <v>18237</v>
      </c>
      <c r="E44" s="117" cm="1">
        <f t="array" ref="E44">_xlfn.XLOOKUP(E$1,'PY1 Data(H)'!$A$1:$BP$1,_xlfn.XLOOKUP($A44,'PY1 Data(H)'!$A$1:$A$288,'PY1 Data(H)'!$A$1:$BP$288))</f>
        <v>99125</v>
      </c>
      <c r="F44" s="117" cm="1">
        <f t="array" ref="F44">_xlfn.XLOOKUP(F$1,'PY1 Data(H)'!$A$1:$BP$1,_xlfn.XLOOKUP($A44,'PY1 Data(H)'!$A$1:$A$288,'PY1 Data(H)'!$A$1:$BP$288))</f>
        <v>51121</v>
      </c>
      <c r="G44" s="117" cm="1">
        <f t="array" ref="G44">_xlfn.XLOOKUP(G$1,'PY1 Data(H)'!$A$1:$BP$1,_xlfn.XLOOKUP($A44,'PY1 Data(H)'!$A$1:$A$288,'PY1 Data(H)'!$A$1:$BP$288))</f>
        <v>42044</v>
      </c>
      <c r="H44" s="117" cm="1">
        <f t="array" ref="H44">_xlfn.XLOOKUP(H$1,'PY1 Data(H)'!$A$1:$BP$1,_xlfn.XLOOKUP($A44,'PY1 Data(H)'!$A$1:$A$288,'PY1 Data(H)'!$A$1:$BP$288))</f>
        <v>29547</v>
      </c>
      <c r="I44" s="117" cm="1">
        <f t="array" ref="I44">_xlfn.XLOOKUP(I$1,'PY1 Data(H)'!$A$1:$BP$1,_xlfn.XLOOKUP($A44,'PY1 Data(H)'!$A$1:$A$288,'PY1 Data(H)'!$A$1:$BP$288))</f>
        <v>17051</v>
      </c>
      <c r="J44" s="117" cm="1">
        <f t="array" ref="J44">_xlfn.XLOOKUP(J$1,'PY1 Data(H)'!$A$1:$BP$1,_xlfn.XLOOKUP($A44,'PY1 Data(H)'!$A$1:$A$288,'PY1 Data(H)'!$A$1:$BP$288))</f>
        <v>26774</v>
      </c>
      <c r="K44" s="117" cm="1">
        <f t="array" ref="K44">_xlfn.XLOOKUP(K$1,'PY1 Data(H)'!$A$1:$BP$1,_xlfn.XLOOKUP($A44,'PY1 Data(H)'!$A$1:$A$288,'PY1 Data(H)'!$A$1:$BP$288))</f>
        <v>44912</v>
      </c>
      <c r="L44" s="117" cm="1">
        <f t="array" ref="L44">_xlfn.XLOOKUP(L$1,'PY1 Data(H)'!$A$1:$BP$1,_xlfn.XLOOKUP($A44,'PY1 Data(H)'!$A$1:$A$288,'PY1 Data(H)'!$A$1:$BP$288))</f>
        <v>165507</v>
      </c>
      <c r="M44" s="117" cm="1">
        <f t="array" ref="M44">_xlfn.XLOOKUP(M$1,'PY1 Data(H)'!$A$1:$BP$1,_xlfn.XLOOKUP($A44,'PY1 Data(H)'!$A$1:$A$288,'PY1 Data(H)'!$A$1:$BP$288))</f>
        <v>19217</v>
      </c>
      <c r="N44" s="117" cm="1">
        <f t="array" ref="N44">_xlfn.XLOOKUP(N$1,'PY1 Data(H)'!$A$1:$BP$1,_xlfn.XLOOKUP($A44,'PY1 Data(H)'!$A$1:$A$288,'PY1 Data(H)'!$A$1:$BP$288))</f>
        <v>34357</v>
      </c>
      <c r="O44" s="117" cm="1">
        <f t="array" ref="O44">_xlfn.XLOOKUP(O$1,'PY1 Data(H)'!$A$1:$BP$1,_xlfn.XLOOKUP($A44,'PY1 Data(H)'!$A$1:$A$288,'PY1 Data(H)'!$A$1:$BP$288))</f>
        <v>0</v>
      </c>
      <c r="P44" s="117" cm="1">
        <f t="array" ref="P44">_xlfn.XLOOKUP(P$1,'PY1 Data(H)'!$A$1:$BP$1,_xlfn.XLOOKUP($A44,'PY1 Data(H)'!$A$1:$A$288,'PY1 Data(H)'!$A$1:$BP$288))</f>
        <v>147930</v>
      </c>
      <c r="Q44" s="117" cm="1">
        <f t="array" ref="Q44">_xlfn.XLOOKUP(Q$1,'PY1 Data(H)'!$A$1:$BP$1,_xlfn.XLOOKUP($A44,'PY1 Data(H)'!$A$1:$A$288,'PY1 Data(H)'!$A$1:$BP$288))</f>
        <v>25533</v>
      </c>
      <c r="R44" s="117" cm="1">
        <f t="array" ref="R44">_xlfn.XLOOKUP(R$1,'PY1 Data(H)'!$A$1:$BP$1,_xlfn.XLOOKUP($A44,'PY1 Data(H)'!$A$1:$A$288,'PY1 Data(H)'!$A$1:$BP$288))</f>
        <v>1154242</v>
      </c>
      <c r="S44" s="117" cm="1">
        <f t="array" ref="S44">_xlfn.XLOOKUP(S$1,'PY1 Data(H)'!$A$1:$BP$1,_xlfn.XLOOKUP($A44,'PY1 Data(H)'!$A$1:$A$288,'PY1 Data(H)'!$A$1:$BP$288))</f>
        <v>1777778</v>
      </c>
      <c r="T44" s="117" cm="1">
        <f t="array" ref="T44">_xlfn.XLOOKUP(T$1,'PY1 Data(H)'!$A$1:$BP$1,_xlfn.XLOOKUP($A44,'PY1 Data(H)'!$A$1:$A$288,'PY1 Data(H)'!$A$1:$BP$288))</f>
        <v>150477</v>
      </c>
      <c r="U44" s="117" cm="1">
        <f t="array" ref="U44">_xlfn.XLOOKUP(U$1,'PY1 Data(H)'!$A$1:$BP$1,_xlfn.XLOOKUP($A44,'PY1 Data(H)'!$A$1:$A$288,'PY1 Data(H)'!$A$1:$BP$288))</f>
        <v>0</v>
      </c>
      <c r="V44" s="117" cm="1">
        <f t="array" ref="V44">_xlfn.XLOOKUP(V$1,'PY1 Data(H)'!$A$1:$BP$1,_xlfn.XLOOKUP($A44,'PY1 Data(H)'!$A$1:$A$288,'PY1 Data(H)'!$A$1:$BP$288))</f>
        <v>94095</v>
      </c>
      <c r="W44" s="117" cm="1">
        <f t="array" ref="W44">_xlfn.XLOOKUP(W$1,'PY1 Data(H)'!$A$1:$BP$1,_xlfn.XLOOKUP($A44,'PY1 Data(H)'!$A$1:$A$288,'PY1 Data(H)'!$A$1:$BP$288))</f>
        <v>145437</v>
      </c>
      <c r="X44" s="117" cm="1">
        <f t="array" ref="X44">_xlfn.XLOOKUP(X$1,'PY1 Data(H)'!$A$1:$BP$1,_xlfn.XLOOKUP($A44,'PY1 Data(H)'!$A$1:$A$288,'PY1 Data(H)'!$A$1:$BP$288))</f>
        <v>25888</v>
      </c>
      <c r="Y44" s="117" cm="1">
        <f t="array" ref="Y44">_xlfn.XLOOKUP(Y$1,'PY1 Data(H)'!$A$1:$BP$1,_xlfn.XLOOKUP($A44,'PY1 Data(H)'!$A$1:$A$288,'PY1 Data(H)'!$A$1:$BP$288))</f>
        <v>0</v>
      </c>
      <c r="Z44" s="117" cm="1">
        <f t="array" ref="Z44">_xlfn.XLOOKUP(Z$1,'PY1 Data(H)'!$A$1:$BP$1,_xlfn.XLOOKUP($A44,'PY1 Data(H)'!$A$1:$A$288,'PY1 Data(H)'!$A$1:$BP$288))</f>
        <v>114867</v>
      </c>
      <c r="AA44" s="117" cm="1">
        <f t="array" ref="AA44">_xlfn.XLOOKUP(AA$1,'PY1 Data(H)'!$A$1:$BP$1,_xlfn.XLOOKUP($A44,'PY1 Data(H)'!$A$1:$A$288,'PY1 Data(H)'!$A$1:$BP$288))</f>
        <v>9705</v>
      </c>
      <c r="AB44" s="117" cm="1">
        <f t="array" ref="AB44">_xlfn.XLOOKUP(AB$1,'PY1 Data(H)'!$A$1:$BP$1,_xlfn.XLOOKUP($A44,'PY1 Data(H)'!$A$1:$A$288,'PY1 Data(H)'!$A$1:$BP$288))</f>
        <v>0</v>
      </c>
      <c r="AC44" s="117" cm="1">
        <f t="array" ref="AC44">_xlfn.XLOOKUP(AC$1,'PY1 Data(H)'!$A$1:$BP$1,_xlfn.XLOOKUP($A44,'PY1 Data(H)'!$A$1:$A$288,'PY1 Data(H)'!$A$1:$BP$288))</f>
        <v>477715</v>
      </c>
      <c r="AD44" s="117" cm="1">
        <f t="array" ref="AD44">_xlfn.XLOOKUP(AD$1,'PY1 Data(H)'!$A$1:$BP$1,_xlfn.XLOOKUP($A44,'PY1 Data(H)'!$A$1:$A$288,'PY1 Data(H)'!$A$1:$BP$288))</f>
        <v>15274</v>
      </c>
      <c r="AE44" s="117" cm="1">
        <f t="array" ref="AE44">_xlfn.XLOOKUP(AE$1,'PY1 Data(H)'!$A$1:$BP$1,_xlfn.XLOOKUP($A44,'PY1 Data(H)'!$A$1:$A$288,'PY1 Data(H)'!$A$1:$BP$288))</f>
        <v>763094</v>
      </c>
      <c r="AF44" s="117" cm="1">
        <f t="array" ref="AF44">_xlfn.XLOOKUP(AF$1,'PY1 Data(H)'!$A$1:$BP$1,_xlfn.XLOOKUP($A44,'PY1 Data(H)'!$A$1:$A$288,'PY1 Data(H)'!$A$1:$BP$288))</f>
        <v>42750</v>
      </c>
      <c r="AG44" s="117" cm="1">
        <f t="array" ref="AG44">_xlfn.XLOOKUP(AG$1,'PY1 Data(H)'!$A$1:$BP$1,_xlfn.XLOOKUP($A44,'PY1 Data(H)'!$A$1:$A$288,'PY1 Data(H)'!$A$1:$BP$288))</f>
        <v>0</v>
      </c>
      <c r="AH44" s="117" cm="1">
        <f t="array" ref="AH44">_xlfn.XLOOKUP(AH$1,'PY1 Data(H)'!$A$1:$BP$1,_xlfn.XLOOKUP($A44,'PY1 Data(H)'!$A$1:$A$288,'PY1 Data(H)'!$A$1:$BP$288))</f>
        <v>847391</v>
      </c>
      <c r="AI44" s="117" cm="1">
        <f t="array" ref="AI44">_xlfn.XLOOKUP(AI$1,'PY1 Data(H)'!$A$1:$BP$1,_xlfn.XLOOKUP($A44,'PY1 Data(H)'!$A$1:$A$288,'PY1 Data(H)'!$A$1:$BP$288))</f>
        <v>66120</v>
      </c>
      <c r="AJ44" s="117" cm="1">
        <f t="array" ref="AJ44">_xlfn.XLOOKUP(AJ$1,'PY1 Data(H)'!$A$1:$BP$1,_xlfn.XLOOKUP($A44,'PY1 Data(H)'!$A$1:$A$288,'PY1 Data(H)'!$A$1:$BP$288))</f>
        <v>123850</v>
      </c>
      <c r="AK44" s="117" cm="1">
        <f t="array" ref="AK44">_xlfn.XLOOKUP(AK$1,'PY1 Data(H)'!$A$1:$BP$1,_xlfn.XLOOKUP($A44,'PY1 Data(H)'!$A$1:$A$288,'PY1 Data(H)'!$A$1:$BP$288))</f>
        <v>84600</v>
      </c>
      <c r="AL44" s="117" cm="1">
        <f t="array" ref="AL44">_xlfn.XLOOKUP(AL$1,'PY1 Data(H)'!$A$1:$BP$1,_xlfn.XLOOKUP($A44,'PY1 Data(H)'!$A$1:$A$288,'PY1 Data(H)'!$A$1:$BP$288))</f>
        <v>190732</v>
      </c>
      <c r="AM44" s="117" cm="1">
        <f t="array" ref="AM44">_xlfn.XLOOKUP(AM$1,'PY1 Data(H)'!$A$1:$BP$1,_xlfn.XLOOKUP($A44,'PY1 Data(H)'!$A$1:$A$288,'PY1 Data(H)'!$A$1:$BP$288))</f>
        <v>102533</v>
      </c>
      <c r="AN44" s="117" cm="1">
        <f t="array" ref="AN44">_xlfn.XLOOKUP(AN$1,'PY1 Data(H)'!$A$1:$BP$1,_xlfn.XLOOKUP($A44,'PY1 Data(H)'!$A$1:$A$288,'PY1 Data(H)'!$A$1:$BP$288))</f>
        <v>0</v>
      </c>
      <c r="AO44" s="117" cm="1">
        <f t="array" ref="AO44">_xlfn.XLOOKUP(AO$1,'PY1 Data(H)'!$A$1:$BP$1,_xlfn.XLOOKUP($A44,'PY1 Data(H)'!$A$1:$A$288,'PY1 Data(H)'!$A$1:$BP$288))</f>
        <v>82393</v>
      </c>
      <c r="AP44" s="117" cm="1">
        <f t="array" ref="AP44">_xlfn.XLOOKUP(AP$1,'PY1 Data(H)'!$A$1:$BP$1,_xlfn.XLOOKUP($A44,'PY1 Data(H)'!$A$1:$A$288,'PY1 Data(H)'!$A$1:$BP$288))</f>
        <v>17863</v>
      </c>
      <c r="AQ44" s="117" cm="1">
        <f t="array" ref="AQ44">_xlfn.XLOOKUP(AQ$1,'PY1 Data(H)'!$A$1:$BP$1,_xlfn.XLOOKUP($A44,'PY1 Data(H)'!$A$1:$A$288,'PY1 Data(H)'!$A$1:$BP$288))</f>
        <v>0</v>
      </c>
      <c r="AR44" s="117" cm="1">
        <f t="array" ref="AR44">_xlfn.XLOOKUP(AR$1,'PY1 Data(H)'!$A$1:$BP$1,_xlfn.XLOOKUP($A44,'PY1 Data(H)'!$A$1:$A$288,'PY1 Data(H)'!$A$1:$BP$288))</f>
        <v>149746</v>
      </c>
      <c r="AS44" s="117" cm="1">
        <f t="array" ref="AS44">_xlfn.XLOOKUP(AS$1,'PY1 Data(H)'!$A$1:$BP$1,_xlfn.XLOOKUP($A44,'PY1 Data(H)'!$A$1:$A$288,'PY1 Data(H)'!$A$1:$BP$288))</f>
        <v>62856</v>
      </c>
      <c r="AT44" s="117" cm="1">
        <f t="array" ref="AT44">_xlfn.XLOOKUP(AT$1,'PY1 Data(H)'!$A$1:$BP$1,_xlfn.XLOOKUP($A44,'PY1 Data(H)'!$A$1:$A$288,'PY1 Data(H)'!$A$1:$BP$288))</f>
        <v>31729</v>
      </c>
      <c r="AU44" s="117" cm="1">
        <f t="array" ref="AU44">_xlfn.XLOOKUP(AU$1,'PY1 Data(H)'!$A$1:$BP$1,_xlfn.XLOOKUP($A44,'PY1 Data(H)'!$A$1:$A$288,'PY1 Data(H)'!$A$1:$BP$288))</f>
        <v>98228</v>
      </c>
      <c r="AV44" s="117" cm="1">
        <f t="array" ref="AV44">_xlfn.XLOOKUP(AV$1,'PY1 Data(H)'!$A$1:$BP$1,_xlfn.XLOOKUP($A44,'PY1 Data(H)'!$A$1:$A$288,'PY1 Data(H)'!$A$1:$BP$288))</f>
        <v>109134</v>
      </c>
      <c r="AW44" s="117" cm="1">
        <f t="array" ref="AW44">_xlfn.XLOOKUP(AW$1,'PY1 Data(H)'!$A$1:$BP$1,_xlfn.XLOOKUP($A44,'PY1 Data(H)'!$A$1:$A$288,'PY1 Data(H)'!$A$1:$BP$288))</f>
        <v>5736628</v>
      </c>
      <c r="AX44" s="117" cm="1">
        <f t="array" ref="AX44">_xlfn.XLOOKUP(AX$1,'PY1 Data(H)'!$A$1:$BP$1,_xlfn.XLOOKUP($A44,'PY1 Data(H)'!$A$1:$A$288,'PY1 Data(H)'!$A$1:$BP$288))</f>
        <v>186519</v>
      </c>
      <c r="AY44" s="117" cm="1">
        <f t="array" ref="AY44">_xlfn.XLOOKUP(AY$1,'PY1 Data(H)'!$A$1:$BP$1,_xlfn.XLOOKUP($A44,'PY1 Data(H)'!$A$1:$A$288,'PY1 Data(H)'!$A$1:$BP$288))</f>
        <v>29469</v>
      </c>
      <c r="AZ44" s="117" cm="1">
        <f t="array" ref="AZ44">_xlfn.XLOOKUP(AZ$1,'PY1 Data(H)'!$A$1:$BP$1,_xlfn.XLOOKUP($A44,'PY1 Data(H)'!$A$1:$A$288,'PY1 Data(H)'!$A$1:$BP$288))</f>
        <v>52085</v>
      </c>
      <c r="BA44" s="117" cm="1">
        <f t="array" ref="BA44">_xlfn.XLOOKUP(BA$1,'PY1 Data(H)'!$A$1:$BP$1,_xlfn.XLOOKUP($A44,'PY1 Data(H)'!$A$1:$A$288,'PY1 Data(H)'!$A$1:$BP$288))</f>
        <v>10882</v>
      </c>
      <c r="BB44" s="117" cm="1">
        <f t="array" ref="BB44">_xlfn.XLOOKUP(BB$1,'PY1 Data(H)'!$A$1:$BP$1,_xlfn.XLOOKUP($A44,'PY1 Data(H)'!$A$1:$A$288,'PY1 Data(H)'!$A$1:$BP$288))</f>
        <v>47168</v>
      </c>
      <c r="BC44" s="117" cm="1">
        <f t="array" ref="BC44">_xlfn.XLOOKUP(BC$1,'PY1 Data(H)'!$A$1:$BP$1,_xlfn.XLOOKUP($A44,'PY1 Data(H)'!$A$1:$A$288,'PY1 Data(H)'!$A$1:$BP$288))</f>
        <v>8461</v>
      </c>
      <c r="BD44" s="117" cm="1">
        <f t="array" ref="BD44">_xlfn.XLOOKUP(BD$1,'PY1 Data(H)'!$A$1:$BP$1,_xlfn.XLOOKUP($A44,'PY1 Data(H)'!$A$1:$A$288,'PY1 Data(H)'!$A$1:$BP$288))</f>
        <v>162978</v>
      </c>
      <c r="BE44" s="117" cm="1">
        <f t="array" ref="BE44">_xlfn.XLOOKUP(BE$1,'PY1 Data(H)'!$A$1:$BP$1,_xlfn.XLOOKUP($A44,'PY1 Data(H)'!$A$1:$A$288,'PY1 Data(H)'!$A$1:$BP$288))</f>
        <v>28234</v>
      </c>
      <c r="BF44" s="117" cm="1">
        <f t="array" ref="BF44">_xlfn.XLOOKUP(BF$1,'PY1 Data(H)'!$A$1:$BP$1,_xlfn.XLOOKUP($A44,'PY1 Data(H)'!$A$1:$A$288,'PY1 Data(H)'!$A$1:$BP$288))</f>
        <v>3130643</v>
      </c>
      <c r="BG44" s="117" cm="1">
        <f t="array" ref="BG44">_xlfn.XLOOKUP(BG$1,'PY1 Data(H)'!$A$1:$BP$1,_xlfn.XLOOKUP($A44,'PY1 Data(H)'!$A$1:$A$288,'PY1 Data(H)'!$A$1:$BP$288))</f>
        <v>32182</v>
      </c>
      <c r="BH44" s="117" cm="1">
        <f t="array" ref="BH44">_xlfn.XLOOKUP(BH$1,'PY1 Data(H)'!$A$1:$BP$1,_xlfn.XLOOKUP($A44,'PY1 Data(H)'!$A$1:$A$288,'PY1 Data(H)'!$A$1:$BP$288))</f>
        <v>44419</v>
      </c>
    </row>
    <row r="45" spans="1:60" x14ac:dyDescent="0.3">
      <c r="A45">
        <v>7</v>
      </c>
      <c r="D45" s="117" cm="1">
        <f t="array" ref="D45">_xlfn.XLOOKUP(D$1,'PY1 Data(H)'!$A$1:$BP$1,_xlfn.XLOOKUP($A45,'PY1 Data(H)'!$A$1:$A$288,'PY1 Data(H)'!$A$1:$BP$288))</f>
        <v>0</v>
      </c>
      <c r="E45" s="117" cm="1">
        <f t="array" ref="E45">_xlfn.XLOOKUP(E$1,'PY1 Data(H)'!$A$1:$BP$1,_xlfn.XLOOKUP($A45,'PY1 Data(H)'!$A$1:$A$288,'PY1 Data(H)'!$A$1:$BP$288))</f>
        <v>0</v>
      </c>
      <c r="F45" s="117" cm="1">
        <f t="array" ref="F45">_xlfn.XLOOKUP(F$1,'PY1 Data(H)'!$A$1:$BP$1,_xlfn.XLOOKUP($A45,'PY1 Data(H)'!$A$1:$A$288,'PY1 Data(H)'!$A$1:$BP$288))</f>
        <v>1021247</v>
      </c>
      <c r="G45" s="117" cm="1">
        <f t="array" ref="G45">_xlfn.XLOOKUP(G$1,'PY1 Data(H)'!$A$1:$BP$1,_xlfn.XLOOKUP($A45,'PY1 Data(H)'!$A$1:$A$288,'PY1 Data(H)'!$A$1:$BP$288))</f>
        <v>50112</v>
      </c>
      <c r="H45" s="117" cm="1">
        <f t="array" ref="H45">_xlfn.XLOOKUP(H$1,'PY1 Data(H)'!$A$1:$BP$1,_xlfn.XLOOKUP($A45,'PY1 Data(H)'!$A$1:$A$288,'PY1 Data(H)'!$A$1:$BP$288))</f>
        <v>0</v>
      </c>
      <c r="I45" s="117" cm="1">
        <f t="array" ref="I45">_xlfn.XLOOKUP(I$1,'PY1 Data(H)'!$A$1:$BP$1,_xlfn.XLOOKUP($A45,'PY1 Data(H)'!$A$1:$A$288,'PY1 Data(H)'!$A$1:$BP$288))</f>
        <v>0</v>
      </c>
      <c r="J45" s="117" cm="1">
        <f t="array" ref="J45">_xlfn.XLOOKUP(J$1,'PY1 Data(H)'!$A$1:$BP$1,_xlfn.XLOOKUP($A45,'PY1 Data(H)'!$A$1:$A$288,'PY1 Data(H)'!$A$1:$BP$288))</f>
        <v>417976</v>
      </c>
      <c r="K45" s="117" cm="1">
        <f t="array" ref="K45">_xlfn.XLOOKUP(K$1,'PY1 Data(H)'!$A$1:$BP$1,_xlfn.XLOOKUP($A45,'PY1 Data(H)'!$A$1:$A$288,'PY1 Data(H)'!$A$1:$BP$288))</f>
        <v>266969</v>
      </c>
      <c r="L45" s="117" cm="1">
        <f t="array" ref="L45">_xlfn.XLOOKUP(L$1,'PY1 Data(H)'!$A$1:$BP$1,_xlfn.XLOOKUP($A45,'PY1 Data(H)'!$A$1:$A$288,'PY1 Data(H)'!$A$1:$BP$288))</f>
        <v>0</v>
      </c>
      <c r="M45" s="117" cm="1">
        <f t="array" ref="M45">_xlfn.XLOOKUP(M$1,'PY1 Data(H)'!$A$1:$BP$1,_xlfn.XLOOKUP($A45,'PY1 Data(H)'!$A$1:$A$288,'PY1 Data(H)'!$A$1:$BP$288))</f>
        <v>0</v>
      </c>
      <c r="N45" s="117" cm="1">
        <f t="array" ref="N45">_xlfn.XLOOKUP(N$1,'PY1 Data(H)'!$A$1:$BP$1,_xlfn.XLOOKUP($A45,'PY1 Data(H)'!$A$1:$A$288,'PY1 Data(H)'!$A$1:$BP$288))</f>
        <v>147074</v>
      </c>
      <c r="O45" s="117" cm="1">
        <f t="array" ref="O45">_xlfn.XLOOKUP(O$1,'PY1 Data(H)'!$A$1:$BP$1,_xlfn.XLOOKUP($A45,'PY1 Data(H)'!$A$1:$A$288,'PY1 Data(H)'!$A$1:$BP$288))</f>
        <v>656366</v>
      </c>
      <c r="P45" s="117" cm="1">
        <f t="array" ref="P45">_xlfn.XLOOKUP(P$1,'PY1 Data(H)'!$A$1:$BP$1,_xlfn.XLOOKUP($A45,'PY1 Data(H)'!$A$1:$A$288,'PY1 Data(H)'!$A$1:$BP$288))</f>
        <v>0</v>
      </c>
      <c r="Q45" s="117" cm="1">
        <f t="array" ref="Q45">_xlfn.XLOOKUP(Q$1,'PY1 Data(H)'!$A$1:$BP$1,_xlfn.XLOOKUP($A45,'PY1 Data(H)'!$A$1:$A$288,'PY1 Data(H)'!$A$1:$BP$288))</f>
        <v>0</v>
      </c>
      <c r="R45" s="117" cm="1">
        <f t="array" ref="R45">_xlfn.XLOOKUP(R$1,'PY1 Data(H)'!$A$1:$BP$1,_xlfn.XLOOKUP($A45,'PY1 Data(H)'!$A$1:$A$288,'PY1 Data(H)'!$A$1:$BP$288))</f>
        <v>511089</v>
      </c>
      <c r="S45" s="117" cm="1">
        <f t="array" ref="S45">_xlfn.XLOOKUP(S$1,'PY1 Data(H)'!$A$1:$BP$1,_xlfn.XLOOKUP($A45,'PY1 Data(H)'!$A$1:$A$288,'PY1 Data(H)'!$A$1:$BP$288))</f>
        <v>1843386</v>
      </c>
      <c r="T45" s="117" cm="1">
        <f t="array" ref="T45">_xlfn.XLOOKUP(T$1,'PY1 Data(H)'!$A$1:$BP$1,_xlfn.XLOOKUP($A45,'PY1 Data(H)'!$A$1:$A$288,'PY1 Data(H)'!$A$1:$BP$288))</f>
        <v>0</v>
      </c>
      <c r="U45" s="117" cm="1">
        <f t="array" ref="U45">_xlfn.XLOOKUP(U$1,'PY1 Data(H)'!$A$1:$BP$1,_xlfn.XLOOKUP($A45,'PY1 Data(H)'!$A$1:$A$288,'PY1 Data(H)'!$A$1:$BP$288))</f>
        <v>160236</v>
      </c>
      <c r="V45" s="117" cm="1">
        <f t="array" ref="V45">_xlfn.XLOOKUP(V$1,'PY1 Data(H)'!$A$1:$BP$1,_xlfn.XLOOKUP($A45,'PY1 Data(H)'!$A$1:$A$288,'PY1 Data(H)'!$A$1:$BP$288))</f>
        <v>0</v>
      </c>
      <c r="W45" s="117" cm="1">
        <f t="array" ref="W45">_xlfn.XLOOKUP(W$1,'PY1 Data(H)'!$A$1:$BP$1,_xlfn.XLOOKUP($A45,'PY1 Data(H)'!$A$1:$A$288,'PY1 Data(H)'!$A$1:$BP$288))</f>
        <v>992632</v>
      </c>
      <c r="X45" s="117" cm="1">
        <f t="array" ref="X45">_xlfn.XLOOKUP(X$1,'PY1 Data(H)'!$A$1:$BP$1,_xlfn.XLOOKUP($A45,'PY1 Data(H)'!$A$1:$A$288,'PY1 Data(H)'!$A$1:$BP$288))</f>
        <v>0</v>
      </c>
      <c r="Y45" s="117" cm="1">
        <f t="array" ref="Y45">_xlfn.XLOOKUP(Y$1,'PY1 Data(H)'!$A$1:$BP$1,_xlfn.XLOOKUP($A45,'PY1 Data(H)'!$A$1:$A$288,'PY1 Data(H)'!$A$1:$BP$288))</f>
        <v>0</v>
      </c>
      <c r="Z45" s="117" cm="1">
        <f t="array" ref="Z45">_xlfn.XLOOKUP(Z$1,'PY1 Data(H)'!$A$1:$BP$1,_xlfn.XLOOKUP($A45,'PY1 Data(H)'!$A$1:$A$288,'PY1 Data(H)'!$A$1:$BP$288))</f>
        <v>0</v>
      </c>
      <c r="AA45" s="117" cm="1">
        <f t="array" ref="AA45">_xlfn.XLOOKUP(AA$1,'PY1 Data(H)'!$A$1:$BP$1,_xlfn.XLOOKUP($A45,'PY1 Data(H)'!$A$1:$A$288,'PY1 Data(H)'!$A$1:$BP$288))</f>
        <v>0</v>
      </c>
      <c r="AB45" s="117" cm="1">
        <f t="array" ref="AB45">_xlfn.XLOOKUP(AB$1,'PY1 Data(H)'!$A$1:$BP$1,_xlfn.XLOOKUP($A45,'PY1 Data(H)'!$A$1:$A$288,'PY1 Data(H)'!$A$1:$BP$288))</f>
        <v>0</v>
      </c>
      <c r="AC45" s="117" cm="1">
        <f t="array" ref="AC45">_xlfn.XLOOKUP(AC$1,'PY1 Data(H)'!$A$1:$BP$1,_xlfn.XLOOKUP($A45,'PY1 Data(H)'!$A$1:$A$288,'PY1 Data(H)'!$A$1:$BP$288))</f>
        <v>540138</v>
      </c>
      <c r="AD45" s="117" cm="1">
        <f t="array" ref="AD45">_xlfn.XLOOKUP(AD$1,'PY1 Data(H)'!$A$1:$BP$1,_xlfn.XLOOKUP($A45,'PY1 Data(H)'!$A$1:$A$288,'PY1 Data(H)'!$A$1:$BP$288))</f>
        <v>0</v>
      </c>
      <c r="AE45" s="117" cm="1">
        <f t="array" ref="AE45">_xlfn.XLOOKUP(AE$1,'PY1 Data(H)'!$A$1:$BP$1,_xlfn.XLOOKUP($A45,'PY1 Data(H)'!$A$1:$A$288,'PY1 Data(H)'!$A$1:$BP$288))</f>
        <v>577936</v>
      </c>
      <c r="AF45" s="117" cm="1">
        <f t="array" ref="AF45">_xlfn.XLOOKUP(AF$1,'PY1 Data(H)'!$A$1:$BP$1,_xlfn.XLOOKUP($A45,'PY1 Data(H)'!$A$1:$A$288,'PY1 Data(H)'!$A$1:$BP$288))</f>
        <v>0</v>
      </c>
      <c r="AG45" s="117" cm="1">
        <f t="array" ref="AG45">_xlfn.XLOOKUP(AG$1,'PY1 Data(H)'!$A$1:$BP$1,_xlfn.XLOOKUP($A45,'PY1 Data(H)'!$A$1:$A$288,'PY1 Data(H)'!$A$1:$BP$288))</f>
        <v>0</v>
      </c>
      <c r="AH45" s="117" cm="1">
        <f t="array" ref="AH45">_xlfn.XLOOKUP(AH$1,'PY1 Data(H)'!$A$1:$BP$1,_xlfn.XLOOKUP($A45,'PY1 Data(H)'!$A$1:$A$288,'PY1 Data(H)'!$A$1:$BP$288))</f>
        <v>1878043</v>
      </c>
      <c r="AI45" s="117" cm="1">
        <f t="array" ref="AI45">_xlfn.XLOOKUP(AI$1,'PY1 Data(H)'!$A$1:$BP$1,_xlfn.XLOOKUP($A45,'PY1 Data(H)'!$A$1:$A$288,'PY1 Data(H)'!$A$1:$BP$288))</f>
        <v>0</v>
      </c>
      <c r="AJ45" s="117" cm="1">
        <f t="array" ref="AJ45">_xlfn.XLOOKUP(AJ$1,'PY1 Data(H)'!$A$1:$BP$1,_xlfn.XLOOKUP($A45,'PY1 Data(H)'!$A$1:$A$288,'PY1 Data(H)'!$A$1:$BP$288))</f>
        <v>0</v>
      </c>
      <c r="AK45" s="117" cm="1">
        <f t="array" ref="AK45">_xlfn.XLOOKUP(AK$1,'PY1 Data(H)'!$A$1:$BP$1,_xlfn.XLOOKUP($A45,'PY1 Data(H)'!$A$1:$A$288,'PY1 Data(H)'!$A$1:$BP$288))</f>
        <v>0</v>
      </c>
      <c r="AL45" s="117" cm="1">
        <f t="array" ref="AL45">_xlfn.XLOOKUP(AL$1,'PY1 Data(H)'!$A$1:$BP$1,_xlfn.XLOOKUP($A45,'PY1 Data(H)'!$A$1:$A$288,'PY1 Data(H)'!$A$1:$BP$288))</f>
        <v>840102</v>
      </c>
      <c r="AM45" s="117" cm="1">
        <f t="array" ref="AM45">_xlfn.XLOOKUP(AM$1,'PY1 Data(H)'!$A$1:$BP$1,_xlfn.XLOOKUP($A45,'PY1 Data(H)'!$A$1:$A$288,'PY1 Data(H)'!$A$1:$BP$288))</f>
        <v>0</v>
      </c>
      <c r="AN45" s="117" cm="1">
        <f t="array" ref="AN45">_xlfn.XLOOKUP(AN$1,'PY1 Data(H)'!$A$1:$BP$1,_xlfn.XLOOKUP($A45,'PY1 Data(H)'!$A$1:$A$288,'PY1 Data(H)'!$A$1:$BP$288))</f>
        <v>0</v>
      </c>
      <c r="AO45" s="117" cm="1">
        <f t="array" ref="AO45">_xlfn.XLOOKUP(AO$1,'PY1 Data(H)'!$A$1:$BP$1,_xlfn.XLOOKUP($A45,'PY1 Data(H)'!$A$1:$A$288,'PY1 Data(H)'!$A$1:$BP$288))</f>
        <v>0</v>
      </c>
      <c r="AP45" s="117" cm="1">
        <f t="array" ref="AP45">_xlfn.XLOOKUP(AP$1,'PY1 Data(H)'!$A$1:$BP$1,_xlfn.XLOOKUP($A45,'PY1 Data(H)'!$A$1:$A$288,'PY1 Data(H)'!$A$1:$BP$288))</f>
        <v>502440</v>
      </c>
      <c r="AQ45" s="117" cm="1">
        <f t="array" ref="AQ45">_xlfn.XLOOKUP(AQ$1,'PY1 Data(H)'!$A$1:$BP$1,_xlfn.XLOOKUP($A45,'PY1 Data(H)'!$A$1:$A$288,'PY1 Data(H)'!$A$1:$BP$288))</f>
        <v>0</v>
      </c>
      <c r="AR45" s="117" cm="1">
        <f t="array" ref="AR45">_xlfn.XLOOKUP(AR$1,'PY1 Data(H)'!$A$1:$BP$1,_xlfn.XLOOKUP($A45,'PY1 Data(H)'!$A$1:$A$288,'PY1 Data(H)'!$A$1:$BP$288))</f>
        <v>0</v>
      </c>
      <c r="AS45" s="117" cm="1">
        <f t="array" ref="AS45">_xlfn.XLOOKUP(AS$1,'PY1 Data(H)'!$A$1:$BP$1,_xlfn.XLOOKUP($A45,'PY1 Data(H)'!$A$1:$A$288,'PY1 Data(H)'!$A$1:$BP$288))</f>
        <v>0</v>
      </c>
      <c r="AT45" s="117" cm="1">
        <f t="array" ref="AT45">_xlfn.XLOOKUP(AT$1,'PY1 Data(H)'!$A$1:$BP$1,_xlfn.XLOOKUP($A45,'PY1 Data(H)'!$A$1:$A$288,'PY1 Data(H)'!$A$1:$BP$288))</f>
        <v>0</v>
      </c>
      <c r="AU45" s="117" cm="1">
        <f t="array" ref="AU45">_xlfn.XLOOKUP(AU$1,'PY1 Data(H)'!$A$1:$BP$1,_xlfn.XLOOKUP($A45,'PY1 Data(H)'!$A$1:$A$288,'PY1 Data(H)'!$A$1:$BP$288))</f>
        <v>0</v>
      </c>
      <c r="AV45" s="117" cm="1">
        <f t="array" ref="AV45">_xlfn.XLOOKUP(AV$1,'PY1 Data(H)'!$A$1:$BP$1,_xlfn.XLOOKUP($A45,'PY1 Data(H)'!$A$1:$A$288,'PY1 Data(H)'!$A$1:$BP$288))</f>
        <v>177621</v>
      </c>
      <c r="AW45" s="117" cm="1">
        <f t="array" ref="AW45">_xlfn.XLOOKUP(AW$1,'PY1 Data(H)'!$A$1:$BP$1,_xlfn.XLOOKUP($A45,'PY1 Data(H)'!$A$1:$A$288,'PY1 Data(H)'!$A$1:$BP$288))</f>
        <v>4815908</v>
      </c>
      <c r="AX45" s="117" cm="1">
        <f t="array" ref="AX45">_xlfn.XLOOKUP(AX$1,'PY1 Data(H)'!$A$1:$BP$1,_xlfn.XLOOKUP($A45,'PY1 Data(H)'!$A$1:$A$288,'PY1 Data(H)'!$A$1:$BP$288))</f>
        <v>0</v>
      </c>
      <c r="AY45" s="117" cm="1">
        <f t="array" ref="AY45">_xlfn.XLOOKUP(AY$1,'PY1 Data(H)'!$A$1:$BP$1,_xlfn.XLOOKUP($A45,'PY1 Data(H)'!$A$1:$A$288,'PY1 Data(H)'!$A$1:$BP$288))</f>
        <v>177015</v>
      </c>
      <c r="AZ45" s="117" cm="1">
        <f t="array" ref="AZ45">_xlfn.XLOOKUP(AZ$1,'PY1 Data(H)'!$A$1:$BP$1,_xlfn.XLOOKUP($A45,'PY1 Data(H)'!$A$1:$A$288,'PY1 Data(H)'!$A$1:$BP$288))</f>
        <v>123746</v>
      </c>
      <c r="BA45" s="117" cm="1">
        <f t="array" ref="BA45">_xlfn.XLOOKUP(BA$1,'PY1 Data(H)'!$A$1:$BP$1,_xlfn.XLOOKUP($A45,'PY1 Data(H)'!$A$1:$A$288,'PY1 Data(H)'!$A$1:$BP$288))</f>
        <v>960963</v>
      </c>
      <c r="BB45" s="117" cm="1">
        <f t="array" ref="BB45">_xlfn.XLOOKUP(BB$1,'PY1 Data(H)'!$A$1:$BP$1,_xlfn.XLOOKUP($A45,'PY1 Data(H)'!$A$1:$A$288,'PY1 Data(H)'!$A$1:$BP$288))</f>
        <v>0</v>
      </c>
      <c r="BC45" s="117" cm="1">
        <f t="array" ref="BC45">_xlfn.XLOOKUP(BC$1,'PY1 Data(H)'!$A$1:$BP$1,_xlfn.XLOOKUP($A45,'PY1 Data(H)'!$A$1:$A$288,'PY1 Data(H)'!$A$1:$BP$288))</f>
        <v>0</v>
      </c>
      <c r="BD45" s="117" cm="1">
        <f t="array" ref="BD45">_xlfn.XLOOKUP(BD$1,'PY1 Data(H)'!$A$1:$BP$1,_xlfn.XLOOKUP($A45,'PY1 Data(H)'!$A$1:$A$288,'PY1 Data(H)'!$A$1:$BP$288))</f>
        <v>302668</v>
      </c>
      <c r="BE45" s="117" cm="1">
        <f t="array" ref="BE45">_xlfn.XLOOKUP(BE$1,'PY1 Data(H)'!$A$1:$BP$1,_xlfn.XLOOKUP($A45,'PY1 Data(H)'!$A$1:$A$288,'PY1 Data(H)'!$A$1:$BP$288))</f>
        <v>633571</v>
      </c>
      <c r="BF45" s="117" cm="1">
        <f t="array" ref="BF45">_xlfn.XLOOKUP(BF$1,'PY1 Data(H)'!$A$1:$BP$1,_xlfn.XLOOKUP($A45,'PY1 Data(H)'!$A$1:$A$288,'PY1 Data(H)'!$A$1:$BP$288))</f>
        <v>1222141</v>
      </c>
      <c r="BG45" s="117" cm="1">
        <f t="array" ref="BG45">_xlfn.XLOOKUP(BG$1,'PY1 Data(H)'!$A$1:$BP$1,_xlfn.XLOOKUP($A45,'PY1 Data(H)'!$A$1:$A$288,'PY1 Data(H)'!$A$1:$BP$288))</f>
        <v>0</v>
      </c>
      <c r="BH45" s="117" cm="1">
        <f t="array" ref="BH45">_xlfn.XLOOKUP(BH$1,'PY1 Data(H)'!$A$1:$BP$1,_xlfn.XLOOKUP($A45,'PY1 Data(H)'!$A$1:$A$288,'PY1 Data(H)'!$A$1:$BP$288))</f>
        <v>95401</v>
      </c>
    </row>
    <row r="46" spans="1:60" x14ac:dyDescent="0.3">
      <c r="A46">
        <v>645</v>
      </c>
      <c r="D46" s="117" cm="1">
        <f t="array" ref="D46">_xlfn.XLOOKUP(D$1,'PY1 Data(H)'!$A$1:$BP$1,_xlfn.XLOOKUP($A46,'PY1 Data(H)'!$A$1:$A$288,'PY1 Data(H)'!$A$1:$BP$288))</f>
        <v>0</v>
      </c>
      <c r="E46" s="117" cm="1">
        <f t="array" ref="E46">_xlfn.XLOOKUP(E$1,'PY1 Data(H)'!$A$1:$BP$1,_xlfn.XLOOKUP($A46,'PY1 Data(H)'!$A$1:$A$288,'PY1 Data(H)'!$A$1:$BP$288))</f>
        <v>0</v>
      </c>
      <c r="F46" s="117" cm="1">
        <f t="array" ref="F46">_xlfn.XLOOKUP(F$1,'PY1 Data(H)'!$A$1:$BP$1,_xlfn.XLOOKUP($A46,'PY1 Data(H)'!$A$1:$A$288,'PY1 Data(H)'!$A$1:$BP$288))</f>
        <v>1020000</v>
      </c>
      <c r="G46" s="117" cm="1">
        <f t="array" ref="G46">_xlfn.XLOOKUP(G$1,'PY1 Data(H)'!$A$1:$BP$1,_xlfn.XLOOKUP($A46,'PY1 Data(H)'!$A$1:$A$288,'PY1 Data(H)'!$A$1:$BP$288))</f>
        <v>0</v>
      </c>
      <c r="H46" s="117" cm="1">
        <f t="array" ref="H46">_xlfn.XLOOKUP(H$1,'PY1 Data(H)'!$A$1:$BP$1,_xlfn.XLOOKUP($A46,'PY1 Data(H)'!$A$1:$A$288,'PY1 Data(H)'!$A$1:$BP$288))</f>
        <v>0</v>
      </c>
      <c r="I46" s="117" cm="1">
        <f t="array" ref="I46">_xlfn.XLOOKUP(I$1,'PY1 Data(H)'!$A$1:$BP$1,_xlfn.XLOOKUP($A46,'PY1 Data(H)'!$A$1:$A$288,'PY1 Data(H)'!$A$1:$BP$288))</f>
        <v>861299</v>
      </c>
      <c r="J46" s="117" cm="1">
        <f t="array" ref="J46">_xlfn.XLOOKUP(J$1,'PY1 Data(H)'!$A$1:$BP$1,_xlfn.XLOOKUP($A46,'PY1 Data(H)'!$A$1:$A$288,'PY1 Data(H)'!$A$1:$BP$288))</f>
        <v>165550</v>
      </c>
      <c r="K46" s="117" cm="1">
        <f t="array" ref="K46">_xlfn.XLOOKUP(K$1,'PY1 Data(H)'!$A$1:$BP$1,_xlfn.XLOOKUP($A46,'PY1 Data(H)'!$A$1:$A$288,'PY1 Data(H)'!$A$1:$BP$288))</f>
        <v>861915</v>
      </c>
      <c r="L46" s="117" cm="1">
        <f t="array" ref="L46">_xlfn.XLOOKUP(L$1,'PY1 Data(H)'!$A$1:$BP$1,_xlfn.XLOOKUP($A46,'PY1 Data(H)'!$A$1:$A$288,'PY1 Data(H)'!$A$1:$BP$288))</f>
        <v>400000</v>
      </c>
      <c r="M46" s="117" cm="1">
        <f t="array" ref="M46">_xlfn.XLOOKUP(M$1,'PY1 Data(H)'!$A$1:$BP$1,_xlfn.XLOOKUP($A46,'PY1 Data(H)'!$A$1:$A$288,'PY1 Data(H)'!$A$1:$BP$288))</f>
        <v>227282</v>
      </c>
      <c r="N46" s="117" cm="1">
        <f t="array" ref="N46">_xlfn.XLOOKUP(N$1,'PY1 Data(H)'!$A$1:$BP$1,_xlfn.XLOOKUP($A46,'PY1 Data(H)'!$A$1:$A$288,'PY1 Data(H)'!$A$1:$BP$288))</f>
        <v>983016</v>
      </c>
      <c r="O46" s="117" cm="1">
        <f t="array" ref="O46">_xlfn.XLOOKUP(O$1,'PY1 Data(H)'!$A$1:$BP$1,_xlfn.XLOOKUP($A46,'PY1 Data(H)'!$A$1:$A$288,'PY1 Data(H)'!$A$1:$BP$288))</f>
        <v>2100000</v>
      </c>
      <c r="P46" s="117" cm="1">
        <f t="array" ref="P46">_xlfn.XLOOKUP(P$1,'PY1 Data(H)'!$A$1:$BP$1,_xlfn.XLOOKUP($A46,'PY1 Data(H)'!$A$1:$A$288,'PY1 Data(H)'!$A$1:$BP$288))</f>
        <v>0</v>
      </c>
      <c r="Q46" s="117" cm="1">
        <f t="array" ref="Q46">_xlfn.XLOOKUP(Q$1,'PY1 Data(H)'!$A$1:$BP$1,_xlfn.XLOOKUP($A46,'PY1 Data(H)'!$A$1:$A$288,'PY1 Data(H)'!$A$1:$BP$288))</f>
        <v>0</v>
      </c>
      <c r="R46" s="117" cm="1">
        <f t="array" ref="R46">_xlfn.XLOOKUP(R$1,'PY1 Data(H)'!$A$1:$BP$1,_xlfn.XLOOKUP($A46,'PY1 Data(H)'!$A$1:$A$288,'PY1 Data(H)'!$A$1:$BP$288))</f>
        <v>0</v>
      </c>
      <c r="S46" s="117" cm="1">
        <f t="array" ref="S46">_xlfn.XLOOKUP(S$1,'PY1 Data(H)'!$A$1:$BP$1,_xlfn.XLOOKUP($A46,'PY1 Data(H)'!$A$1:$A$288,'PY1 Data(H)'!$A$1:$BP$288))</f>
        <v>8000000</v>
      </c>
      <c r="T46" s="117" cm="1">
        <f t="array" ref="T46">_xlfn.XLOOKUP(T$1,'PY1 Data(H)'!$A$1:$BP$1,_xlfn.XLOOKUP($A46,'PY1 Data(H)'!$A$1:$A$288,'PY1 Data(H)'!$A$1:$BP$288))</f>
        <v>0</v>
      </c>
      <c r="U46" s="117" cm="1">
        <f t="array" ref="U46">_xlfn.XLOOKUP(U$1,'PY1 Data(H)'!$A$1:$BP$1,_xlfn.XLOOKUP($A46,'PY1 Data(H)'!$A$1:$A$288,'PY1 Data(H)'!$A$1:$BP$288))</f>
        <v>0</v>
      </c>
      <c r="V46" s="117" cm="1">
        <f t="array" ref="V46">_xlfn.XLOOKUP(V$1,'PY1 Data(H)'!$A$1:$BP$1,_xlfn.XLOOKUP($A46,'PY1 Data(H)'!$A$1:$A$288,'PY1 Data(H)'!$A$1:$BP$288))</f>
        <v>70000</v>
      </c>
      <c r="W46" s="117" cm="1">
        <f t="array" ref="W46">_xlfn.XLOOKUP(W$1,'PY1 Data(H)'!$A$1:$BP$1,_xlfn.XLOOKUP($A46,'PY1 Data(H)'!$A$1:$A$288,'PY1 Data(H)'!$A$1:$BP$288))</f>
        <v>7512543</v>
      </c>
      <c r="X46" s="117" cm="1">
        <f t="array" ref="X46">_xlfn.XLOOKUP(X$1,'PY1 Data(H)'!$A$1:$BP$1,_xlfn.XLOOKUP($A46,'PY1 Data(H)'!$A$1:$A$288,'PY1 Data(H)'!$A$1:$BP$288))</f>
        <v>984209</v>
      </c>
      <c r="Y46" s="117" cm="1">
        <f t="array" ref="Y46">_xlfn.XLOOKUP(Y$1,'PY1 Data(H)'!$A$1:$BP$1,_xlfn.XLOOKUP($A46,'PY1 Data(H)'!$A$1:$A$288,'PY1 Data(H)'!$A$1:$BP$288))</f>
        <v>0</v>
      </c>
      <c r="Z46" s="117" cm="1">
        <f t="array" ref="Z46">_xlfn.XLOOKUP(Z$1,'PY1 Data(H)'!$A$1:$BP$1,_xlfn.XLOOKUP($A46,'PY1 Data(H)'!$A$1:$A$288,'PY1 Data(H)'!$A$1:$BP$288))</f>
        <v>512154</v>
      </c>
      <c r="AA46" s="117" cm="1">
        <f t="array" ref="AA46">_xlfn.XLOOKUP(AA$1,'PY1 Data(H)'!$A$1:$BP$1,_xlfn.XLOOKUP($A46,'PY1 Data(H)'!$A$1:$A$288,'PY1 Data(H)'!$A$1:$BP$288))</f>
        <v>520000</v>
      </c>
      <c r="AB46" s="117" cm="1">
        <f t="array" ref="AB46">_xlfn.XLOOKUP(AB$1,'PY1 Data(H)'!$A$1:$BP$1,_xlfn.XLOOKUP($A46,'PY1 Data(H)'!$A$1:$A$288,'PY1 Data(H)'!$A$1:$BP$288))</f>
        <v>0</v>
      </c>
      <c r="AC46" s="117" cm="1">
        <f t="array" ref="AC46">_xlfn.XLOOKUP(AC$1,'PY1 Data(H)'!$A$1:$BP$1,_xlfn.XLOOKUP($A46,'PY1 Data(H)'!$A$1:$A$288,'PY1 Data(H)'!$A$1:$BP$288))</f>
        <v>590063</v>
      </c>
      <c r="AD46" s="117" cm="1">
        <f t="array" ref="AD46">_xlfn.XLOOKUP(AD$1,'PY1 Data(H)'!$A$1:$BP$1,_xlfn.XLOOKUP($A46,'PY1 Data(H)'!$A$1:$A$288,'PY1 Data(H)'!$A$1:$BP$288))</f>
        <v>150000</v>
      </c>
      <c r="AE46" s="117" cm="1">
        <f t="array" ref="AE46">_xlfn.XLOOKUP(AE$1,'PY1 Data(H)'!$A$1:$BP$1,_xlfn.XLOOKUP($A46,'PY1 Data(H)'!$A$1:$A$288,'PY1 Data(H)'!$A$1:$BP$288))</f>
        <v>0</v>
      </c>
      <c r="AF46" s="117" cm="1">
        <f t="array" ref="AF46">_xlfn.XLOOKUP(AF$1,'PY1 Data(H)'!$A$1:$BP$1,_xlfn.XLOOKUP($A46,'PY1 Data(H)'!$A$1:$A$288,'PY1 Data(H)'!$A$1:$BP$288))</f>
        <v>1815872</v>
      </c>
      <c r="AG46" s="117" cm="1">
        <f t="array" ref="AG46">_xlfn.XLOOKUP(AG$1,'PY1 Data(H)'!$A$1:$BP$1,_xlfn.XLOOKUP($A46,'PY1 Data(H)'!$A$1:$A$288,'PY1 Data(H)'!$A$1:$BP$288))</f>
        <v>988265</v>
      </c>
      <c r="AH46" s="117" cm="1">
        <f t="array" ref="AH46">_xlfn.XLOOKUP(AH$1,'PY1 Data(H)'!$A$1:$BP$1,_xlfn.XLOOKUP($A46,'PY1 Data(H)'!$A$1:$A$288,'PY1 Data(H)'!$A$1:$BP$288))</f>
        <v>0</v>
      </c>
      <c r="AI46" s="117" cm="1">
        <f t="array" ref="AI46">_xlfn.XLOOKUP(AI$1,'PY1 Data(H)'!$A$1:$BP$1,_xlfn.XLOOKUP($A46,'PY1 Data(H)'!$A$1:$A$288,'PY1 Data(H)'!$A$1:$BP$288))</f>
        <v>8218510</v>
      </c>
      <c r="AJ46" s="117" cm="1">
        <f t="array" ref="AJ46">_xlfn.XLOOKUP(AJ$1,'PY1 Data(H)'!$A$1:$BP$1,_xlfn.XLOOKUP($A46,'PY1 Data(H)'!$A$1:$A$288,'PY1 Data(H)'!$A$1:$BP$288))</f>
        <v>0</v>
      </c>
      <c r="AK46" s="117" cm="1">
        <f t="array" ref="AK46">_xlfn.XLOOKUP(AK$1,'PY1 Data(H)'!$A$1:$BP$1,_xlfn.XLOOKUP($A46,'PY1 Data(H)'!$A$1:$A$288,'PY1 Data(H)'!$A$1:$BP$288))</f>
        <v>2000000</v>
      </c>
      <c r="AL46" s="117" cm="1">
        <f t="array" ref="AL46">_xlfn.XLOOKUP(AL$1,'PY1 Data(H)'!$A$1:$BP$1,_xlfn.XLOOKUP($A46,'PY1 Data(H)'!$A$1:$A$288,'PY1 Data(H)'!$A$1:$BP$288))</f>
        <v>500000</v>
      </c>
      <c r="AM46" s="117" cm="1">
        <f t="array" ref="AM46">_xlfn.XLOOKUP(AM$1,'PY1 Data(H)'!$A$1:$BP$1,_xlfn.XLOOKUP($A46,'PY1 Data(H)'!$A$1:$A$288,'PY1 Data(H)'!$A$1:$BP$288))</f>
        <v>0</v>
      </c>
      <c r="AN46" s="117" cm="1">
        <f t="array" ref="AN46">_xlfn.XLOOKUP(AN$1,'PY1 Data(H)'!$A$1:$BP$1,_xlfn.XLOOKUP($A46,'PY1 Data(H)'!$A$1:$A$288,'PY1 Data(H)'!$A$1:$BP$288))</f>
        <v>0</v>
      </c>
      <c r="AO46" s="117" cm="1">
        <f t="array" ref="AO46">_xlfn.XLOOKUP(AO$1,'PY1 Data(H)'!$A$1:$BP$1,_xlfn.XLOOKUP($A46,'PY1 Data(H)'!$A$1:$A$288,'PY1 Data(H)'!$A$1:$BP$288))</f>
        <v>0</v>
      </c>
      <c r="AP46" s="117" cm="1">
        <f t="array" ref="AP46">_xlfn.XLOOKUP(AP$1,'PY1 Data(H)'!$A$1:$BP$1,_xlfn.XLOOKUP($A46,'PY1 Data(H)'!$A$1:$A$288,'PY1 Data(H)'!$A$1:$BP$288))</f>
        <v>1545697</v>
      </c>
      <c r="AQ46" s="117" cm="1">
        <f t="array" ref="AQ46">_xlfn.XLOOKUP(AQ$1,'PY1 Data(H)'!$A$1:$BP$1,_xlfn.XLOOKUP($A46,'PY1 Data(H)'!$A$1:$A$288,'PY1 Data(H)'!$A$1:$BP$288))</f>
        <v>0</v>
      </c>
      <c r="AR46" s="117" cm="1">
        <f t="array" ref="AR46">_xlfn.XLOOKUP(AR$1,'PY1 Data(H)'!$A$1:$BP$1,_xlfn.XLOOKUP($A46,'PY1 Data(H)'!$A$1:$A$288,'PY1 Data(H)'!$A$1:$BP$288))</f>
        <v>0</v>
      </c>
      <c r="AS46" s="117" cm="1">
        <f t="array" ref="AS46">_xlfn.XLOOKUP(AS$1,'PY1 Data(H)'!$A$1:$BP$1,_xlfn.XLOOKUP($A46,'PY1 Data(H)'!$A$1:$A$288,'PY1 Data(H)'!$A$1:$BP$288))</f>
        <v>123720</v>
      </c>
      <c r="AT46" s="117" cm="1">
        <f t="array" ref="AT46">_xlfn.XLOOKUP(AT$1,'PY1 Data(H)'!$A$1:$BP$1,_xlfn.XLOOKUP($A46,'PY1 Data(H)'!$A$1:$A$288,'PY1 Data(H)'!$A$1:$BP$288))</f>
        <v>0</v>
      </c>
      <c r="AU46" s="117" cm="1">
        <f t="array" ref="AU46">_xlfn.XLOOKUP(AU$1,'PY1 Data(H)'!$A$1:$BP$1,_xlfn.XLOOKUP($A46,'PY1 Data(H)'!$A$1:$A$288,'PY1 Data(H)'!$A$1:$BP$288))</f>
        <v>2999117</v>
      </c>
      <c r="AV46" s="117" cm="1">
        <f t="array" ref="AV46">_xlfn.XLOOKUP(AV$1,'PY1 Data(H)'!$A$1:$BP$1,_xlfn.XLOOKUP($A46,'PY1 Data(H)'!$A$1:$A$288,'PY1 Data(H)'!$A$1:$BP$288))</f>
        <v>0</v>
      </c>
      <c r="AW46" s="117" cm="1">
        <f t="array" ref="AW46">_xlfn.XLOOKUP(AW$1,'PY1 Data(H)'!$A$1:$BP$1,_xlfn.XLOOKUP($A46,'PY1 Data(H)'!$A$1:$A$288,'PY1 Data(H)'!$A$1:$BP$288))</f>
        <v>59953801</v>
      </c>
      <c r="AX46" s="117" cm="1">
        <f t="array" ref="AX46">_xlfn.XLOOKUP(AX$1,'PY1 Data(H)'!$A$1:$BP$1,_xlfn.XLOOKUP($A46,'PY1 Data(H)'!$A$1:$A$288,'PY1 Data(H)'!$A$1:$BP$288))</f>
        <v>0</v>
      </c>
      <c r="AY46" s="117" cm="1">
        <f t="array" ref="AY46">_xlfn.XLOOKUP(AY$1,'PY1 Data(H)'!$A$1:$BP$1,_xlfn.XLOOKUP($A46,'PY1 Data(H)'!$A$1:$A$288,'PY1 Data(H)'!$A$1:$BP$288))</f>
        <v>275061</v>
      </c>
      <c r="AZ46" s="117" cm="1">
        <f t="array" ref="AZ46">_xlfn.XLOOKUP(AZ$1,'PY1 Data(H)'!$A$1:$BP$1,_xlfn.XLOOKUP($A46,'PY1 Data(H)'!$A$1:$A$288,'PY1 Data(H)'!$A$1:$BP$288))</f>
        <v>0</v>
      </c>
      <c r="BA46" s="117" cm="1">
        <f t="array" ref="BA46">_xlfn.XLOOKUP(BA$1,'PY1 Data(H)'!$A$1:$BP$1,_xlfn.XLOOKUP($A46,'PY1 Data(H)'!$A$1:$A$288,'PY1 Data(H)'!$A$1:$BP$288))</f>
        <v>0</v>
      </c>
      <c r="BB46" s="117" cm="1">
        <f t="array" ref="BB46">_xlfn.XLOOKUP(BB$1,'PY1 Data(H)'!$A$1:$BP$1,_xlfn.XLOOKUP($A46,'PY1 Data(H)'!$A$1:$A$288,'PY1 Data(H)'!$A$1:$BP$288))</f>
        <v>575585</v>
      </c>
      <c r="BC46" s="117" cm="1">
        <f t="array" ref="BC46">_xlfn.XLOOKUP(BC$1,'PY1 Data(H)'!$A$1:$BP$1,_xlfn.XLOOKUP($A46,'PY1 Data(H)'!$A$1:$A$288,'PY1 Data(H)'!$A$1:$BP$288))</f>
        <v>0</v>
      </c>
      <c r="BD46" s="117" cm="1">
        <f t="array" ref="BD46">_xlfn.XLOOKUP(BD$1,'PY1 Data(H)'!$A$1:$BP$1,_xlfn.XLOOKUP($A46,'PY1 Data(H)'!$A$1:$A$288,'PY1 Data(H)'!$A$1:$BP$288))</f>
        <v>1033185</v>
      </c>
      <c r="BE46" s="117" cm="1">
        <f t="array" ref="BE46">_xlfn.XLOOKUP(BE$1,'PY1 Data(H)'!$A$1:$BP$1,_xlfn.XLOOKUP($A46,'PY1 Data(H)'!$A$1:$A$288,'PY1 Data(H)'!$A$1:$BP$288))</f>
        <v>4402515</v>
      </c>
      <c r="BF46" s="117" cm="1">
        <f t="array" ref="BF46">_xlfn.XLOOKUP(BF$1,'PY1 Data(H)'!$A$1:$BP$1,_xlfn.XLOOKUP($A46,'PY1 Data(H)'!$A$1:$A$288,'PY1 Data(H)'!$A$1:$BP$288))</f>
        <v>0</v>
      </c>
      <c r="BG46" s="117" cm="1">
        <f t="array" ref="BG46">_xlfn.XLOOKUP(BG$1,'PY1 Data(H)'!$A$1:$BP$1,_xlfn.XLOOKUP($A46,'PY1 Data(H)'!$A$1:$A$288,'PY1 Data(H)'!$A$1:$BP$288))</f>
        <v>897378</v>
      </c>
      <c r="BH46" s="117" cm="1">
        <f t="array" ref="BH46">_xlfn.XLOOKUP(BH$1,'PY1 Data(H)'!$A$1:$BP$1,_xlfn.XLOOKUP($A46,'PY1 Data(H)'!$A$1:$A$288,'PY1 Data(H)'!$A$1:$BP$288))</f>
        <v>110000</v>
      </c>
    </row>
    <row r="47" spans="1:60" x14ac:dyDescent="0.3">
      <c r="A47">
        <v>646</v>
      </c>
      <c r="D47" s="117" cm="1">
        <f t="array" ref="D47">_xlfn.XLOOKUP(D$1,'PY1 Data(H)'!$A$1:$BP$1,_xlfn.XLOOKUP($A47,'PY1 Data(H)'!$A$1:$A$288,'PY1 Data(H)'!$A$1:$BP$288))</f>
        <v>618579</v>
      </c>
      <c r="E47" s="117" cm="1">
        <f t="array" ref="E47">_xlfn.XLOOKUP(E$1,'PY1 Data(H)'!$A$1:$BP$1,_xlfn.XLOOKUP($A47,'PY1 Data(H)'!$A$1:$A$288,'PY1 Data(H)'!$A$1:$BP$288))</f>
        <v>4862725</v>
      </c>
      <c r="F47" s="117" cm="1">
        <f t="array" ref="F47">_xlfn.XLOOKUP(F$1,'PY1 Data(H)'!$A$1:$BP$1,_xlfn.XLOOKUP($A47,'PY1 Data(H)'!$A$1:$A$288,'PY1 Data(H)'!$A$1:$BP$288))</f>
        <v>567410</v>
      </c>
      <c r="G47" s="117" cm="1">
        <f t="array" ref="G47">_xlfn.XLOOKUP(G$1,'PY1 Data(H)'!$A$1:$BP$1,_xlfn.XLOOKUP($A47,'PY1 Data(H)'!$A$1:$A$288,'PY1 Data(H)'!$A$1:$BP$288))</f>
        <v>0</v>
      </c>
      <c r="H47" s="117" cm="1">
        <f t="array" ref="H47">_xlfn.XLOOKUP(H$1,'PY1 Data(H)'!$A$1:$BP$1,_xlfn.XLOOKUP($A47,'PY1 Data(H)'!$A$1:$A$288,'PY1 Data(H)'!$A$1:$BP$288))</f>
        <v>1781961</v>
      </c>
      <c r="I47" s="117" cm="1">
        <f t="array" ref="I47">_xlfn.XLOOKUP(I$1,'PY1 Data(H)'!$A$1:$BP$1,_xlfn.XLOOKUP($A47,'PY1 Data(H)'!$A$1:$A$288,'PY1 Data(H)'!$A$1:$BP$288))</f>
        <v>1030141</v>
      </c>
      <c r="J47" s="117" cm="1">
        <f t="array" ref="J47">_xlfn.XLOOKUP(J$1,'PY1 Data(H)'!$A$1:$BP$1,_xlfn.XLOOKUP($A47,'PY1 Data(H)'!$A$1:$A$288,'PY1 Data(H)'!$A$1:$BP$288))</f>
        <v>384966</v>
      </c>
      <c r="K47" s="117" cm="1">
        <f t="array" ref="K47">_xlfn.XLOOKUP(K$1,'PY1 Data(H)'!$A$1:$BP$1,_xlfn.XLOOKUP($A47,'PY1 Data(H)'!$A$1:$A$288,'PY1 Data(H)'!$A$1:$BP$288))</f>
        <v>2877411</v>
      </c>
      <c r="L47" s="117" cm="1">
        <f t="array" ref="L47">_xlfn.XLOOKUP(L$1,'PY1 Data(H)'!$A$1:$BP$1,_xlfn.XLOOKUP($A47,'PY1 Data(H)'!$A$1:$A$288,'PY1 Data(H)'!$A$1:$BP$288))</f>
        <v>6876258</v>
      </c>
      <c r="M47" s="117" cm="1">
        <f t="array" ref="M47">_xlfn.XLOOKUP(M$1,'PY1 Data(H)'!$A$1:$BP$1,_xlfn.XLOOKUP($A47,'PY1 Data(H)'!$A$1:$A$288,'PY1 Data(H)'!$A$1:$BP$288))</f>
        <v>1570837</v>
      </c>
      <c r="N47" s="117" cm="1">
        <f t="array" ref="N47">_xlfn.XLOOKUP(N$1,'PY1 Data(H)'!$A$1:$BP$1,_xlfn.XLOOKUP($A47,'PY1 Data(H)'!$A$1:$A$288,'PY1 Data(H)'!$A$1:$BP$288))</f>
        <v>3195663</v>
      </c>
      <c r="O47" s="117" cm="1">
        <f t="array" ref="O47">_xlfn.XLOOKUP(O$1,'PY1 Data(H)'!$A$1:$BP$1,_xlfn.XLOOKUP($A47,'PY1 Data(H)'!$A$1:$A$288,'PY1 Data(H)'!$A$1:$BP$288))</f>
        <v>2018226</v>
      </c>
      <c r="P47" s="117" cm="1">
        <f t="array" ref="P47">_xlfn.XLOOKUP(P$1,'PY1 Data(H)'!$A$1:$BP$1,_xlfn.XLOOKUP($A47,'PY1 Data(H)'!$A$1:$A$288,'PY1 Data(H)'!$A$1:$BP$288))</f>
        <v>5351261</v>
      </c>
      <c r="Q47" s="117" cm="1">
        <f t="array" ref="Q47">_xlfn.XLOOKUP(Q$1,'PY1 Data(H)'!$A$1:$BP$1,_xlfn.XLOOKUP($A47,'PY1 Data(H)'!$A$1:$A$288,'PY1 Data(H)'!$A$1:$BP$288))</f>
        <v>1205719</v>
      </c>
      <c r="R47" s="117" cm="1">
        <f t="array" ref="R47">_xlfn.XLOOKUP(R$1,'PY1 Data(H)'!$A$1:$BP$1,_xlfn.XLOOKUP($A47,'PY1 Data(H)'!$A$1:$A$288,'PY1 Data(H)'!$A$1:$BP$288))</f>
        <v>8457325</v>
      </c>
      <c r="S47" s="117" cm="1">
        <f t="array" ref="S47">_xlfn.XLOOKUP(S$1,'PY1 Data(H)'!$A$1:$BP$1,_xlfn.XLOOKUP($A47,'PY1 Data(H)'!$A$1:$A$288,'PY1 Data(H)'!$A$1:$BP$288))</f>
        <v>6642895</v>
      </c>
      <c r="T47" s="117" cm="1">
        <f t="array" ref="T47">_xlfn.XLOOKUP(T$1,'PY1 Data(H)'!$A$1:$BP$1,_xlfn.XLOOKUP($A47,'PY1 Data(H)'!$A$1:$A$288,'PY1 Data(H)'!$A$1:$BP$288))</f>
        <v>3219005</v>
      </c>
      <c r="U47" s="117" cm="1">
        <f t="array" ref="U47">_xlfn.XLOOKUP(U$1,'PY1 Data(H)'!$A$1:$BP$1,_xlfn.XLOOKUP($A47,'PY1 Data(H)'!$A$1:$A$288,'PY1 Data(H)'!$A$1:$BP$288))</f>
        <v>37270</v>
      </c>
      <c r="V47" s="117" cm="1">
        <f t="array" ref="V47">_xlfn.XLOOKUP(V$1,'PY1 Data(H)'!$A$1:$BP$1,_xlfn.XLOOKUP($A47,'PY1 Data(H)'!$A$1:$A$288,'PY1 Data(H)'!$A$1:$BP$288))</f>
        <v>618680</v>
      </c>
      <c r="W47" s="117" cm="1">
        <f t="array" ref="W47">_xlfn.XLOOKUP(W$1,'PY1 Data(H)'!$A$1:$BP$1,_xlfn.XLOOKUP($A47,'PY1 Data(H)'!$A$1:$A$288,'PY1 Data(H)'!$A$1:$BP$288))</f>
        <v>9934384</v>
      </c>
      <c r="X47" s="117" cm="1">
        <f t="array" ref="X47">_xlfn.XLOOKUP(X$1,'PY1 Data(H)'!$A$1:$BP$1,_xlfn.XLOOKUP($A47,'PY1 Data(H)'!$A$1:$A$288,'PY1 Data(H)'!$A$1:$BP$288))</f>
        <v>3922830</v>
      </c>
      <c r="Y47" s="117" cm="1">
        <f t="array" ref="Y47">_xlfn.XLOOKUP(Y$1,'PY1 Data(H)'!$A$1:$BP$1,_xlfn.XLOOKUP($A47,'PY1 Data(H)'!$A$1:$A$288,'PY1 Data(H)'!$A$1:$BP$288))</f>
        <v>1019701</v>
      </c>
      <c r="Z47" s="117" cm="1">
        <f t="array" ref="Z47">_xlfn.XLOOKUP(Z$1,'PY1 Data(H)'!$A$1:$BP$1,_xlfn.XLOOKUP($A47,'PY1 Data(H)'!$A$1:$A$288,'PY1 Data(H)'!$A$1:$BP$288))</f>
        <v>6317969</v>
      </c>
      <c r="AA47" s="117" cm="1">
        <f t="array" ref="AA47">_xlfn.XLOOKUP(AA$1,'PY1 Data(H)'!$A$1:$BP$1,_xlfn.XLOOKUP($A47,'PY1 Data(H)'!$A$1:$A$288,'PY1 Data(H)'!$A$1:$BP$288))</f>
        <v>522360</v>
      </c>
      <c r="AB47" s="117" cm="1">
        <f t="array" ref="AB47">_xlfn.XLOOKUP(AB$1,'PY1 Data(H)'!$A$1:$BP$1,_xlfn.XLOOKUP($A47,'PY1 Data(H)'!$A$1:$A$288,'PY1 Data(H)'!$A$1:$BP$288))</f>
        <v>1746660</v>
      </c>
      <c r="AC47" s="117" cm="1">
        <f t="array" ref="AC47">_xlfn.XLOOKUP(AC$1,'PY1 Data(H)'!$A$1:$BP$1,_xlfn.XLOOKUP($A47,'PY1 Data(H)'!$A$1:$A$288,'PY1 Data(H)'!$A$1:$BP$288))</f>
        <v>3521597</v>
      </c>
      <c r="AD47" s="117" cm="1">
        <f t="array" ref="AD47">_xlfn.XLOOKUP(AD$1,'PY1 Data(H)'!$A$1:$BP$1,_xlfn.XLOOKUP($A47,'PY1 Data(H)'!$A$1:$A$288,'PY1 Data(H)'!$A$1:$BP$288))</f>
        <v>939322</v>
      </c>
      <c r="AE47" s="117" cm="1">
        <f t="array" ref="AE47">_xlfn.XLOOKUP(AE$1,'PY1 Data(H)'!$A$1:$BP$1,_xlfn.XLOOKUP($A47,'PY1 Data(H)'!$A$1:$A$288,'PY1 Data(H)'!$A$1:$BP$288))</f>
        <v>5208186</v>
      </c>
      <c r="AF47" s="117" cm="1">
        <f t="array" ref="AF47">_xlfn.XLOOKUP(AF$1,'PY1 Data(H)'!$A$1:$BP$1,_xlfn.XLOOKUP($A47,'PY1 Data(H)'!$A$1:$A$288,'PY1 Data(H)'!$A$1:$BP$288))</f>
        <v>2968724</v>
      </c>
      <c r="AG47" s="117" cm="1">
        <f t="array" ref="AG47">_xlfn.XLOOKUP(AG$1,'PY1 Data(H)'!$A$1:$BP$1,_xlfn.XLOOKUP($A47,'PY1 Data(H)'!$A$1:$A$288,'PY1 Data(H)'!$A$1:$BP$288))</f>
        <v>1908116</v>
      </c>
      <c r="AH47" s="117" cm="1">
        <f t="array" ref="AH47">_xlfn.XLOOKUP(AH$1,'PY1 Data(H)'!$A$1:$BP$1,_xlfn.XLOOKUP($A47,'PY1 Data(H)'!$A$1:$A$288,'PY1 Data(H)'!$A$1:$BP$288))</f>
        <v>5974627</v>
      </c>
      <c r="AI47" s="117" cm="1">
        <f t="array" ref="AI47">_xlfn.XLOOKUP(AI$1,'PY1 Data(H)'!$A$1:$BP$1,_xlfn.XLOOKUP($A47,'PY1 Data(H)'!$A$1:$A$288,'PY1 Data(H)'!$A$1:$BP$288))</f>
        <v>3936337</v>
      </c>
      <c r="AJ47" s="117" cm="1">
        <f t="array" ref="AJ47">_xlfn.XLOOKUP(AJ$1,'PY1 Data(H)'!$A$1:$BP$1,_xlfn.XLOOKUP($A47,'PY1 Data(H)'!$A$1:$A$288,'PY1 Data(H)'!$A$1:$BP$288))</f>
        <v>5568230</v>
      </c>
      <c r="AK47" s="117" cm="1">
        <f t="array" ref="AK47">_xlfn.XLOOKUP(AK$1,'PY1 Data(H)'!$A$1:$BP$1,_xlfn.XLOOKUP($A47,'PY1 Data(H)'!$A$1:$A$288,'PY1 Data(H)'!$A$1:$BP$288))</f>
        <v>1238754</v>
      </c>
      <c r="AL47" s="117" cm="1">
        <f t="array" ref="AL47">_xlfn.XLOOKUP(AL$1,'PY1 Data(H)'!$A$1:$BP$1,_xlfn.XLOOKUP($A47,'PY1 Data(H)'!$A$1:$A$288,'PY1 Data(H)'!$A$1:$BP$288))</f>
        <v>9673441</v>
      </c>
      <c r="AM47" s="117" cm="1">
        <f t="array" ref="AM47">_xlfn.XLOOKUP(AM$1,'PY1 Data(H)'!$A$1:$BP$1,_xlfn.XLOOKUP($A47,'PY1 Data(H)'!$A$1:$A$288,'PY1 Data(H)'!$A$1:$BP$288))</f>
        <v>229491</v>
      </c>
      <c r="AN47" s="117" cm="1">
        <f t="array" ref="AN47">_xlfn.XLOOKUP(AN$1,'PY1 Data(H)'!$A$1:$BP$1,_xlfn.XLOOKUP($A47,'PY1 Data(H)'!$A$1:$A$288,'PY1 Data(H)'!$A$1:$BP$288))</f>
        <v>775036</v>
      </c>
      <c r="AO47" s="117" cm="1">
        <f t="array" ref="AO47">_xlfn.XLOOKUP(AO$1,'PY1 Data(H)'!$A$1:$BP$1,_xlfn.XLOOKUP($A47,'PY1 Data(H)'!$A$1:$A$288,'PY1 Data(H)'!$A$1:$BP$288))</f>
        <v>2380950</v>
      </c>
      <c r="AP47" s="117" cm="1">
        <f t="array" ref="AP47">_xlfn.XLOOKUP(AP$1,'PY1 Data(H)'!$A$1:$BP$1,_xlfn.XLOOKUP($A47,'PY1 Data(H)'!$A$1:$A$288,'PY1 Data(H)'!$A$1:$BP$288))</f>
        <v>1368564</v>
      </c>
      <c r="AQ47" s="117" cm="1">
        <f t="array" ref="AQ47">_xlfn.XLOOKUP(AQ$1,'PY1 Data(H)'!$A$1:$BP$1,_xlfn.XLOOKUP($A47,'PY1 Data(H)'!$A$1:$A$288,'PY1 Data(H)'!$A$1:$BP$288))</f>
        <v>60810</v>
      </c>
      <c r="AR47" s="117" cm="1">
        <f t="array" ref="AR47">_xlfn.XLOOKUP(AR$1,'PY1 Data(H)'!$A$1:$BP$1,_xlfn.XLOOKUP($A47,'PY1 Data(H)'!$A$1:$A$288,'PY1 Data(H)'!$A$1:$BP$288))</f>
        <v>727628</v>
      </c>
      <c r="AS47" s="117" cm="1">
        <f t="array" ref="AS47">_xlfn.XLOOKUP(AS$1,'PY1 Data(H)'!$A$1:$BP$1,_xlfn.XLOOKUP($A47,'PY1 Data(H)'!$A$1:$A$288,'PY1 Data(H)'!$A$1:$BP$288))</f>
        <v>2478159</v>
      </c>
      <c r="AT47" s="117" cm="1">
        <f t="array" ref="AT47">_xlfn.XLOOKUP(AT$1,'PY1 Data(H)'!$A$1:$BP$1,_xlfn.XLOOKUP($A47,'PY1 Data(H)'!$A$1:$A$288,'PY1 Data(H)'!$A$1:$BP$288))</f>
        <v>319319</v>
      </c>
      <c r="AU47" s="117" cm="1">
        <f t="array" ref="AU47">_xlfn.XLOOKUP(AU$1,'PY1 Data(H)'!$A$1:$BP$1,_xlfn.XLOOKUP($A47,'PY1 Data(H)'!$A$1:$A$288,'PY1 Data(H)'!$A$1:$BP$288))</f>
        <v>10396432</v>
      </c>
      <c r="AV47" s="117" cm="1">
        <f t="array" ref="AV47">_xlfn.XLOOKUP(AV$1,'PY1 Data(H)'!$A$1:$BP$1,_xlfn.XLOOKUP($A47,'PY1 Data(H)'!$A$1:$A$288,'PY1 Data(H)'!$A$1:$BP$288))</f>
        <v>2385023</v>
      </c>
      <c r="AW47" s="117" cm="1">
        <f t="array" ref="AW47">_xlfn.XLOOKUP(AW$1,'PY1 Data(H)'!$A$1:$BP$1,_xlfn.XLOOKUP($A47,'PY1 Data(H)'!$A$1:$A$288,'PY1 Data(H)'!$A$1:$BP$288))</f>
        <v>46547827</v>
      </c>
      <c r="AX47" s="117" cm="1">
        <f t="array" ref="AX47">_xlfn.XLOOKUP(AX$1,'PY1 Data(H)'!$A$1:$BP$1,_xlfn.XLOOKUP($A47,'PY1 Data(H)'!$A$1:$A$288,'PY1 Data(H)'!$A$1:$BP$288))</f>
        <v>1037322</v>
      </c>
      <c r="AY47" s="117" cm="1">
        <f t="array" ref="AY47">_xlfn.XLOOKUP(AY$1,'PY1 Data(H)'!$A$1:$BP$1,_xlfn.XLOOKUP($A47,'PY1 Data(H)'!$A$1:$A$288,'PY1 Data(H)'!$A$1:$BP$288))</f>
        <v>791694</v>
      </c>
      <c r="AZ47" s="117" cm="1">
        <f t="array" ref="AZ47">_xlfn.XLOOKUP(AZ$1,'PY1 Data(H)'!$A$1:$BP$1,_xlfn.XLOOKUP($A47,'PY1 Data(H)'!$A$1:$A$288,'PY1 Data(H)'!$A$1:$BP$288))</f>
        <v>4102627</v>
      </c>
      <c r="BA47" s="117" cm="1">
        <f t="array" ref="BA47">_xlfn.XLOOKUP(BA$1,'PY1 Data(H)'!$A$1:$BP$1,_xlfn.XLOOKUP($A47,'PY1 Data(H)'!$A$1:$A$288,'PY1 Data(H)'!$A$1:$BP$288))</f>
        <v>6464120</v>
      </c>
      <c r="BB47" s="117" cm="1">
        <f t="array" ref="BB47">_xlfn.XLOOKUP(BB$1,'PY1 Data(H)'!$A$1:$BP$1,_xlfn.XLOOKUP($A47,'PY1 Data(H)'!$A$1:$A$288,'PY1 Data(H)'!$A$1:$BP$288))</f>
        <v>1257662</v>
      </c>
      <c r="BC47" s="117" cm="1">
        <f t="array" ref="BC47">_xlfn.XLOOKUP(BC$1,'PY1 Data(H)'!$A$1:$BP$1,_xlfn.XLOOKUP($A47,'PY1 Data(H)'!$A$1:$A$288,'PY1 Data(H)'!$A$1:$BP$288))</f>
        <v>1957372</v>
      </c>
      <c r="BD47" s="117" cm="1">
        <f t="array" ref="BD47">_xlfn.XLOOKUP(BD$1,'PY1 Data(H)'!$A$1:$BP$1,_xlfn.XLOOKUP($A47,'PY1 Data(H)'!$A$1:$A$288,'PY1 Data(H)'!$A$1:$BP$288))</f>
        <v>6062794</v>
      </c>
      <c r="BE47" s="117" cm="1">
        <f t="array" ref="BE47">_xlfn.XLOOKUP(BE$1,'PY1 Data(H)'!$A$1:$BP$1,_xlfn.XLOOKUP($A47,'PY1 Data(H)'!$A$1:$A$288,'PY1 Data(H)'!$A$1:$BP$288))</f>
        <v>10585234</v>
      </c>
      <c r="BF47" s="117" cm="1">
        <f t="array" ref="BF47">_xlfn.XLOOKUP(BF$1,'PY1 Data(H)'!$A$1:$BP$1,_xlfn.XLOOKUP($A47,'PY1 Data(H)'!$A$1:$A$288,'PY1 Data(H)'!$A$1:$BP$288))</f>
        <v>16189123</v>
      </c>
      <c r="BG47" s="117" cm="1">
        <f t="array" ref="BG47">_xlfn.XLOOKUP(BG$1,'PY1 Data(H)'!$A$1:$BP$1,_xlfn.XLOOKUP($A47,'PY1 Data(H)'!$A$1:$A$288,'PY1 Data(H)'!$A$1:$BP$288))</f>
        <v>712643</v>
      </c>
      <c r="BH47" s="117" cm="1">
        <f t="array" ref="BH47">_xlfn.XLOOKUP(BH$1,'PY1 Data(H)'!$A$1:$BP$1,_xlfn.XLOOKUP($A47,'PY1 Data(H)'!$A$1:$A$288,'PY1 Data(H)'!$A$1:$BP$288))</f>
        <v>2474579</v>
      </c>
    </row>
    <row r="48" spans="1:60" x14ac:dyDescent="0.3">
      <c r="A48">
        <v>9</v>
      </c>
      <c r="D48" s="117" cm="1">
        <f t="array" ref="D48">_xlfn.XLOOKUP(D$1,'PY1 Data(H)'!$A$1:$BP$1,_xlfn.XLOOKUP($A48,'PY1 Data(H)'!$A$1:$A$288,'PY1 Data(H)'!$A$1:$BP$288))</f>
        <v>636816</v>
      </c>
      <c r="E48" s="117" cm="1">
        <f t="array" ref="E48">_xlfn.XLOOKUP(E$1,'PY1 Data(H)'!$A$1:$BP$1,_xlfn.XLOOKUP($A48,'PY1 Data(H)'!$A$1:$A$288,'PY1 Data(H)'!$A$1:$BP$288))</f>
        <v>5519783</v>
      </c>
      <c r="F48" s="117" cm="1">
        <f t="array" ref="F48">_xlfn.XLOOKUP(F$1,'PY1 Data(H)'!$A$1:$BP$1,_xlfn.XLOOKUP($A48,'PY1 Data(H)'!$A$1:$A$288,'PY1 Data(H)'!$A$1:$BP$288))</f>
        <v>2659778</v>
      </c>
      <c r="G48" s="117" cm="1">
        <f t="array" ref="G48">_xlfn.XLOOKUP(G$1,'PY1 Data(H)'!$A$1:$BP$1,_xlfn.XLOOKUP($A48,'PY1 Data(H)'!$A$1:$A$288,'PY1 Data(H)'!$A$1:$BP$288))</f>
        <v>2372857</v>
      </c>
      <c r="H48" s="117" cm="1">
        <f t="array" ref="H48">_xlfn.XLOOKUP(H$1,'PY1 Data(H)'!$A$1:$BP$1,_xlfn.XLOOKUP($A48,'PY1 Data(H)'!$A$1:$A$288,'PY1 Data(H)'!$A$1:$BP$288))</f>
        <v>1811508</v>
      </c>
      <c r="I48" s="117" cm="1">
        <f t="array" ref="I48">_xlfn.XLOOKUP(I$1,'PY1 Data(H)'!$A$1:$BP$1,_xlfn.XLOOKUP($A48,'PY1 Data(H)'!$A$1:$A$288,'PY1 Data(H)'!$A$1:$BP$288))</f>
        <v>1908491</v>
      </c>
      <c r="J48" s="117" cm="1">
        <f t="array" ref="J48">_xlfn.XLOOKUP(J$1,'PY1 Data(H)'!$A$1:$BP$1,_xlfn.XLOOKUP($A48,'PY1 Data(H)'!$A$1:$A$288,'PY1 Data(H)'!$A$1:$BP$288))</f>
        <v>995266</v>
      </c>
      <c r="K48" s="117" cm="1">
        <f t="array" ref="K48">_xlfn.XLOOKUP(K$1,'PY1 Data(H)'!$A$1:$BP$1,_xlfn.XLOOKUP($A48,'PY1 Data(H)'!$A$1:$A$288,'PY1 Data(H)'!$A$1:$BP$288))</f>
        <v>4051207</v>
      </c>
      <c r="L48" s="117" cm="1">
        <f t="array" ref="L48">_xlfn.XLOOKUP(L$1,'PY1 Data(H)'!$A$1:$BP$1,_xlfn.XLOOKUP($A48,'PY1 Data(H)'!$A$1:$A$288,'PY1 Data(H)'!$A$1:$BP$288))</f>
        <v>7441765</v>
      </c>
      <c r="M48" s="117" cm="1">
        <f t="array" ref="M48">_xlfn.XLOOKUP(M$1,'PY1 Data(H)'!$A$1:$BP$1,_xlfn.XLOOKUP($A48,'PY1 Data(H)'!$A$1:$A$288,'PY1 Data(H)'!$A$1:$BP$288))</f>
        <v>1817336</v>
      </c>
      <c r="N48" s="117" cm="1">
        <f t="array" ref="N48">_xlfn.XLOOKUP(N$1,'PY1 Data(H)'!$A$1:$BP$1,_xlfn.XLOOKUP($A48,'PY1 Data(H)'!$A$1:$A$288,'PY1 Data(H)'!$A$1:$BP$288))</f>
        <v>4360110</v>
      </c>
      <c r="O48" s="117" cm="1">
        <f t="array" ref="O48">_xlfn.XLOOKUP(O$1,'PY1 Data(H)'!$A$1:$BP$1,_xlfn.XLOOKUP($A48,'PY1 Data(H)'!$A$1:$A$288,'PY1 Data(H)'!$A$1:$BP$288))</f>
        <v>4774592</v>
      </c>
      <c r="P48" s="117" cm="1">
        <f t="array" ref="P48">_xlfn.XLOOKUP(P$1,'PY1 Data(H)'!$A$1:$BP$1,_xlfn.XLOOKUP($A48,'PY1 Data(H)'!$A$1:$A$288,'PY1 Data(H)'!$A$1:$BP$288))</f>
        <v>5499191</v>
      </c>
      <c r="Q48" s="117" cm="1">
        <f t="array" ref="Q48">_xlfn.XLOOKUP(Q$1,'PY1 Data(H)'!$A$1:$BP$1,_xlfn.XLOOKUP($A48,'PY1 Data(H)'!$A$1:$A$288,'PY1 Data(H)'!$A$1:$BP$288))</f>
        <v>1231252</v>
      </c>
      <c r="R48" s="117" cm="1">
        <f t="array" ref="R48">_xlfn.XLOOKUP(R$1,'PY1 Data(H)'!$A$1:$BP$1,_xlfn.XLOOKUP($A48,'PY1 Data(H)'!$A$1:$A$288,'PY1 Data(H)'!$A$1:$BP$288))</f>
        <v>10122656</v>
      </c>
      <c r="S48" s="117" cm="1">
        <f t="array" ref="S48">_xlfn.XLOOKUP(S$1,'PY1 Data(H)'!$A$1:$BP$1,_xlfn.XLOOKUP($A48,'PY1 Data(H)'!$A$1:$A$288,'PY1 Data(H)'!$A$1:$BP$288))</f>
        <v>18264059</v>
      </c>
      <c r="T48" s="117" cm="1">
        <f t="array" ref="T48">_xlfn.XLOOKUP(T$1,'PY1 Data(H)'!$A$1:$BP$1,_xlfn.XLOOKUP($A48,'PY1 Data(H)'!$A$1:$A$288,'PY1 Data(H)'!$A$1:$BP$288))</f>
        <v>3369482</v>
      </c>
      <c r="U48" s="117" cm="1">
        <f t="array" ref="U48">_xlfn.XLOOKUP(U$1,'PY1 Data(H)'!$A$1:$BP$1,_xlfn.XLOOKUP($A48,'PY1 Data(H)'!$A$1:$A$288,'PY1 Data(H)'!$A$1:$BP$288))</f>
        <v>767694</v>
      </c>
      <c r="V48" s="117" cm="1">
        <f t="array" ref="V48">_xlfn.XLOOKUP(V$1,'PY1 Data(H)'!$A$1:$BP$1,_xlfn.XLOOKUP($A48,'PY1 Data(H)'!$A$1:$A$288,'PY1 Data(H)'!$A$1:$BP$288))</f>
        <v>1182775</v>
      </c>
      <c r="W48" s="117" cm="1">
        <f t="array" ref="W48">_xlfn.XLOOKUP(W$1,'PY1 Data(H)'!$A$1:$BP$1,_xlfn.XLOOKUP($A48,'PY1 Data(H)'!$A$1:$A$288,'PY1 Data(H)'!$A$1:$BP$288))</f>
        <v>28584996</v>
      </c>
      <c r="X48" s="117" cm="1">
        <f t="array" ref="X48">_xlfn.XLOOKUP(X$1,'PY1 Data(H)'!$A$1:$BP$1,_xlfn.XLOOKUP($A48,'PY1 Data(H)'!$A$1:$A$288,'PY1 Data(H)'!$A$1:$BP$288))</f>
        <v>4932927</v>
      </c>
      <c r="Y48" s="117" cm="1">
        <f t="array" ref="Y48">_xlfn.XLOOKUP(Y$1,'PY1 Data(H)'!$A$1:$BP$1,_xlfn.XLOOKUP($A48,'PY1 Data(H)'!$A$1:$A$288,'PY1 Data(H)'!$A$1:$BP$288))</f>
        <v>1019701</v>
      </c>
      <c r="Z48" s="117" cm="1">
        <f t="array" ref="Z48">_xlfn.XLOOKUP(Z$1,'PY1 Data(H)'!$A$1:$BP$1,_xlfn.XLOOKUP($A48,'PY1 Data(H)'!$A$1:$A$288,'PY1 Data(H)'!$A$1:$BP$288))</f>
        <v>6944990</v>
      </c>
      <c r="AA48" s="117" cm="1">
        <f t="array" ref="AA48">_xlfn.XLOOKUP(AA$1,'PY1 Data(H)'!$A$1:$BP$1,_xlfn.XLOOKUP($A48,'PY1 Data(H)'!$A$1:$A$288,'PY1 Data(H)'!$A$1:$BP$288))</f>
        <v>1052065</v>
      </c>
      <c r="AB48" s="117" cm="1">
        <f t="array" ref="AB48">_xlfn.XLOOKUP(AB$1,'PY1 Data(H)'!$A$1:$BP$1,_xlfn.XLOOKUP($A48,'PY1 Data(H)'!$A$1:$A$288,'PY1 Data(H)'!$A$1:$BP$288))</f>
        <v>1799460</v>
      </c>
      <c r="AC48" s="117" cm="1">
        <f t="array" ref="AC48">_xlfn.XLOOKUP(AC$1,'PY1 Data(H)'!$A$1:$BP$1,_xlfn.XLOOKUP($A48,'PY1 Data(H)'!$A$1:$A$288,'PY1 Data(H)'!$A$1:$BP$288))</f>
        <v>10050340</v>
      </c>
      <c r="AD48" s="117" cm="1">
        <f t="array" ref="AD48">_xlfn.XLOOKUP(AD$1,'PY1 Data(H)'!$A$1:$BP$1,_xlfn.XLOOKUP($A48,'PY1 Data(H)'!$A$1:$A$288,'PY1 Data(H)'!$A$1:$BP$288))</f>
        <v>1104596</v>
      </c>
      <c r="AE48" s="117" cm="1">
        <f t="array" ref="AE48">_xlfn.XLOOKUP(AE$1,'PY1 Data(H)'!$A$1:$BP$1,_xlfn.XLOOKUP($A48,'PY1 Data(H)'!$A$1:$A$288,'PY1 Data(H)'!$A$1:$BP$288))</f>
        <v>7133785</v>
      </c>
      <c r="AF48" s="117" cm="1">
        <f t="array" ref="AF48">_xlfn.XLOOKUP(AF$1,'PY1 Data(H)'!$A$1:$BP$1,_xlfn.XLOOKUP($A48,'PY1 Data(H)'!$A$1:$A$288,'PY1 Data(H)'!$A$1:$BP$288))</f>
        <v>4827346</v>
      </c>
      <c r="AG48" s="117" cm="1">
        <f t="array" ref="AG48">_xlfn.XLOOKUP(AG$1,'PY1 Data(H)'!$A$1:$BP$1,_xlfn.XLOOKUP($A48,'PY1 Data(H)'!$A$1:$A$288,'PY1 Data(H)'!$A$1:$BP$288))</f>
        <v>2942720</v>
      </c>
      <c r="AH48" s="117" cm="1">
        <f t="array" ref="AH48">_xlfn.XLOOKUP(AH$1,'PY1 Data(H)'!$A$1:$BP$1,_xlfn.XLOOKUP($A48,'PY1 Data(H)'!$A$1:$A$288,'PY1 Data(H)'!$A$1:$BP$288))</f>
        <v>8700061</v>
      </c>
      <c r="AI48" s="117" cm="1">
        <f t="array" ref="AI48">_xlfn.XLOOKUP(AI$1,'PY1 Data(H)'!$A$1:$BP$1,_xlfn.XLOOKUP($A48,'PY1 Data(H)'!$A$1:$A$288,'PY1 Data(H)'!$A$1:$BP$288))</f>
        <v>12220967</v>
      </c>
      <c r="AJ48" s="117" cm="1">
        <f t="array" ref="AJ48">_xlfn.XLOOKUP(AJ$1,'PY1 Data(H)'!$A$1:$BP$1,_xlfn.XLOOKUP($A48,'PY1 Data(H)'!$A$1:$A$288,'PY1 Data(H)'!$A$1:$BP$288))</f>
        <v>5692080</v>
      </c>
      <c r="AK48" s="117" cm="1">
        <f t="array" ref="AK48">_xlfn.XLOOKUP(AK$1,'PY1 Data(H)'!$A$1:$BP$1,_xlfn.XLOOKUP($A48,'PY1 Data(H)'!$A$1:$A$288,'PY1 Data(H)'!$A$1:$BP$288))</f>
        <v>3323354</v>
      </c>
      <c r="AL48" s="117" cm="1">
        <f t="array" ref="AL48">_xlfn.XLOOKUP(AL$1,'PY1 Data(H)'!$A$1:$BP$1,_xlfn.XLOOKUP($A48,'PY1 Data(H)'!$A$1:$A$288,'PY1 Data(H)'!$A$1:$BP$288))</f>
        <v>11574954</v>
      </c>
      <c r="AM48" s="117" cm="1">
        <f t="array" ref="AM48">_xlfn.XLOOKUP(AM$1,'PY1 Data(H)'!$A$1:$BP$1,_xlfn.XLOOKUP($A48,'PY1 Data(H)'!$A$1:$A$288,'PY1 Data(H)'!$A$1:$BP$288))</f>
        <v>432024</v>
      </c>
      <c r="AN48" s="117" cm="1">
        <f t="array" ref="AN48">_xlfn.XLOOKUP(AN$1,'PY1 Data(H)'!$A$1:$BP$1,_xlfn.XLOOKUP($A48,'PY1 Data(H)'!$A$1:$A$288,'PY1 Data(H)'!$A$1:$BP$288))</f>
        <v>775036</v>
      </c>
      <c r="AO48" s="117" cm="1">
        <f t="array" ref="AO48">_xlfn.XLOOKUP(AO$1,'PY1 Data(H)'!$A$1:$BP$1,_xlfn.XLOOKUP($A48,'PY1 Data(H)'!$A$1:$A$288,'PY1 Data(H)'!$A$1:$BP$288))</f>
        <v>2463343</v>
      </c>
      <c r="AP48" s="117" cm="1">
        <f t="array" ref="AP48">_xlfn.XLOOKUP(AP$1,'PY1 Data(H)'!$A$1:$BP$1,_xlfn.XLOOKUP($A48,'PY1 Data(H)'!$A$1:$A$288,'PY1 Data(H)'!$A$1:$BP$288))</f>
        <v>3434564</v>
      </c>
      <c r="AQ48" s="117" cm="1">
        <f t="array" ref="AQ48">_xlfn.XLOOKUP(AQ$1,'PY1 Data(H)'!$A$1:$BP$1,_xlfn.XLOOKUP($A48,'PY1 Data(H)'!$A$1:$A$288,'PY1 Data(H)'!$A$1:$BP$288))</f>
        <v>60810</v>
      </c>
      <c r="AR48" s="117" cm="1">
        <f t="array" ref="AR48">_xlfn.XLOOKUP(AR$1,'PY1 Data(H)'!$A$1:$BP$1,_xlfn.XLOOKUP($A48,'PY1 Data(H)'!$A$1:$A$288,'PY1 Data(H)'!$A$1:$BP$288))</f>
        <v>1290929</v>
      </c>
      <c r="AS48" s="117" cm="1">
        <f t="array" ref="AS48">_xlfn.XLOOKUP(AS$1,'PY1 Data(H)'!$A$1:$BP$1,_xlfn.XLOOKUP($A48,'PY1 Data(H)'!$A$1:$A$288,'PY1 Data(H)'!$A$1:$BP$288))</f>
        <v>2664735</v>
      </c>
      <c r="AT48" s="117" cm="1">
        <f t="array" ref="AT48">_xlfn.XLOOKUP(AT$1,'PY1 Data(H)'!$A$1:$BP$1,_xlfn.XLOOKUP($A48,'PY1 Data(H)'!$A$1:$A$288,'PY1 Data(H)'!$A$1:$BP$288))</f>
        <v>351048</v>
      </c>
      <c r="AU48" s="117" cm="1">
        <f t="array" ref="AU48">_xlfn.XLOOKUP(AU$1,'PY1 Data(H)'!$A$1:$BP$1,_xlfn.XLOOKUP($A48,'PY1 Data(H)'!$A$1:$A$288,'PY1 Data(H)'!$A$1:$BP$288))</f>
        <v>13493777</v>
      </c>
      <c r="AV48" s="117" cm="1">
        <f t="array" ref="AV48">_xlfn.XLOOKUP(AV$1,'PY1 Data(H)'!$A$1:$BP$1,_xlfn.XLOOKUP($A48,'PY1 Data(H)'!$A$1:$A$288,'PY1 Data(H)'!$A$1:$BP$288))</f>
        <v>2671778</v>
      </c>
      <c r="AW48" s="117" cm="1">
        <f t="array" ref="AW48">_xlfn.XLOOKUP(AW$1,'PY1 Data(H)'!$A$1:$BP$1,_xlfn.XLOOKUP($A48,'PY1 Data(H)'!$A$1:$A$288,'PY1 Data(H)'!$A$1:$BP$288))</f>
        <v>117054174</v>
      </c>
      <c r="AX48" s="117" cm="1">
        <f t="array" ref="AX48">_xlfn.XLOOKUP(AX$1,'PY1 Data(H)'!$A$1:$BP$1,_xlfn.XLOOKUP($A48,'PY1 Data(H)'!$A$1:$A$288,'PY1 Data(H)'!$A$1:$BP$288))</f>
        <v>1223841</v>
      </c>
      <c r="AY48" s="117" cm="1">
        <f t="array" ref="AY48">_xlfn.XLOOKUP(AY$1,'PY1 Data(H)'!$A$1:$BP$1,_xlfn.XLOOKUP($A48,'PY1 Data(H)'!$A$1:$A$288,'PY1 Data(H)'!$A$1:$BP$288))</f>
        <v>1273239</v>
      </c>
      <c r="AZ48" s="117" cm="1">
        <f t="array" ref="AZ48">_xlfn.XLOOKUP(AZ$1,'PY1 Data(H)'!$A$1:$BP$1,_xlfn.XLOOKUP($A48,'PY1 Data(H)'!$A$1:$A$288,'PY1 Data(H)'!$A$1:$BP$288))</f>
        <v>4278458</v>
      </c>
      <c r="BA48" s="117" cm="1">
        <f t="array" ref="BA48">_xlfn.XLOOKUP(BA$1,'PY1 Data(H)'!$A$1:$BP$1,_xlfn.XLOOKUP($A48,'PY1 Data(H)'!$A$1:$A$288,'PY1 Data(H)'!$A$1:$BP$288))</f>
        <v>7435965</v>
      </c>
      <c r="BB48" s="117" cm="1">
        <f t="array" ref="BB48">_xlfn.XLOOKUP(BB$1,'PY1 Data(H)'!$A$1:$BP$1,_xlfn.XLOOKUP($A48,'PY1 Data(H)'!$A$1:$A$288,'PY1 Data(H)'!$A$1:$BP$288))</f>
        <v>1880415</v>
      </c>
      <c r="BC48" s="117" cm="1">
        <f t="array" ref="BC48">_xlfn.XLOOKUP(BC$1,'PY1 Data(H)'!$A$1:$BP$1,_xlfn.XLOOKUP($A48,'PY1 Data(H)'!$A$1:$A$288,'PY1 Data(H)'!$A$1:$BP$288))</f>
        <v>1965833</v>
      </c>
      <c r="BD48" s="117" cm="1">
        <f t="array" ref="BD48">_xlfn.XLOOKUP(BD$1,'PY1 Data(H)'!$A$1:$BP$1,_xlfn.XLOOKUP($A48,'PY1 Data(H)'!$A$1:$A$288,'PY1 Data(H)'!$A$1:$BP$288))</f>
        <v>7641983</v>
      </c>
      <c r="BE48" s="117" cm="1">
        <f t="array" ref="BE48">_xlfn.XLOOKUP(BE$1,'PY1 Data(H)'!$A$1:$BP$1,_xlfn.XLOOKUP($A48,'PY1 Data(H)'!$A$1:$A$288,'PY1 Data(H)'!$A$1:$BP$288))</f>
        <v>16051757</v>
      </c>
      <c r="BF48" s="117" cm="1">
        <f t="array" ref="BF48">_xlfn.XLOOKUP(BF$1,'PY1 Data(H)'!$A$1:$BP$1,_xlfn.XLOOKUP($A48,'PY1 Data(H)'!$A$1:$A$288,'PY1 Data(H)'!$A$1:$BP$288))</f>
        <v>20541907</v>
      </c>
      <c r="BG48" s="117" cm="1">
        <f t="array" ref="BG48">_xlfn.XLOOKUP(BG$1,'PY1 Data(H)'!$A$1:$BP$1,_xlfn.XLOOKUP($A48,'PY1 Data(H)'!$A$1:$A$288,'PY1 Data(H)'!$A$1:$BP$288))</f>
        <v>1642203</v>
      </c>
      <c r="BH48" s="117" cm="1">
        <f t="array" ref="BH48">_xlfn.XLOOKUP(BH$1,'PY1 Data(H)'!$A$1:$BP$1,_xlfn.XLOOKUP($A48,'PY1 Data(H)'!$A$1:$A$288,'PY1 Data(H)'!$A$1:$BP$288))</f>
        <v>2724399</v>
      </c>
    </row>
    <row r="49" spans="1:60" x14ac:dyDescent="0.3">
      <c r="A49">
        <v>1052</v>
      </c>
      <c r="D49" s="117" cm="1">
        <f t="array" ref="D49">_xlfn.XLOOKUP(D$1,'PY1 Data(H)'!$A$1:$BP$1,_xlfn.XLOOKUP($A49,'PY1 Data(H)'!$A$1:$A$288,'PY1 Data(H)'!$A$1:$BP$288))</f>
        <v>0</v>
      </c>
      <c r="E49" s="117" cm="1">
        <f t="array" ref="E49">_xlfn.XLOOKUP(E$1,'PY1 Data(H)'!$A$1:$BP$1,_xlfn.XLOOKUP($A49,'PY1 Data(H)'!$A$1:$A$288,'PY1 Data(H)'!$A$1:$BP$288))</f>
        <v>0</v>
      </c>
      <c r="F49" s="117" cm="1">
        <f t="array" ref="F49">_xlfn.XLOOKUP(F$1,'PY1 Data(H)'!$A$1:$BP$1,_xlfn.XLOOKUP($A49,'PY1 Data(H)'!$A$1:$A$288,'PY1 Data(H)'!$A$1:$BP$288))</f>
        <v>0</v>
      </c>
      <c r="G49" s="117" cm="1">
        <f t="array" ref="G49">_xlfn.XLOOKUP(G$1,'PY1 Data(H)'!$A$1:$BP$1,_xlfn.XLOOKUP($A49,'PY1 Data(H)'!$A$1:$A$288,'PY1 Data(H)'!$A$1:$BP$288))</f>
        <v>0</v>
      </c>
      <c r="H49" s="117" cm="1">
        <f t="array" ref="H49">_xlfn.XLOOKUP(H$1,'PY1 Data(H)'!$A$1:$BP$1,_xlfn.XLOOKUP($A49,'PY1 Data(H)'!$A$1:$A$288,'PY1 Data(H)'!$A$1:$BP$288))</f>
        <v>0</v>
      </c>
      <c r="I49" s="117" cm="1">
        <f t="array" ref="I49">_xlfn.XLOOKUP(I$1,'PY1 Data(H)'!$A$1:$BP$1,_xlfn.XLOOKUP($A49,'PY1 Data(H)'!$A$1:$A$288,'PY1 Data(H)'!$A$1:$BP$288))</f>
        <v>0</v>
      </c>
      <c r="J49" s="117" cm="1">
        <f t="array" ref="J49">_xlfn.XLOOKUP(J$1,'PY1 Data(H)'!$A$1:$BP$1,_xlfn.XLOOKUP($A49,'PY1 Data(H)'!$A$1:$A$288,'PY1 Data(H)'!$A$1:$BP$288))</f>
        <v>0</v>
      </c>
      <c r="K49" s="117" cm="1">
        <f t="array" ref="K49">_xlfn.XLOOKUP(K$1,'PY1 Data(H)'!$A$1:$BP$1,_xlfn.XLOOKUP($A49,'PY1 Data(H)'!$A$1:$A$288,'PY1 Data(H)'!$A$1:$BP$288))</f>
        <v>0</v>
      </c>
      <c r="L49" s="117" cm="1">
        <f t="array" ref="L49">_xlfn.XLOOKUP(L$1,'PY1 Data(H)'!$A$1:$BP$1,_xlfn.XLOOKUP($A49,'PY1 Data(H)'!$A$1:$A$288,'PY1 Data(H)'!$A$1:$BP$288))</f>
        <v>0</v>
      </c>
      <c r="M49" s="117" cm="1">
        <f t="array" ref="M49">_xlfn.XLOOKUP(M$1,'PY1 Data(H)'!$A$1:$BP$1,_xlfn.XLOOKUP($A49,'PY1 Data(H)'!$A$1:$A$288,'PY1 Data(H)'!$A$1:$BP$288))</f>
        <v>0</v>
      </c>
      <c r="N49" s="117" cm="1">
        <f t="array" ref="N49">_xlfn.XLOOKUP(N$1,'PY1 Data(H)'!$A$1:$BP$1,_xlfn.XLOOKUP($A49,'PY1 Data(H)'!$A$1:$A$288,'PY1 Data(H)'!$A$1:$BP$288))</f>
        <v>0</v>
      </c>
      <c r="O49" s="117" cm="1">
        <f t="array" ref="O49">_xlfn.XLOOKUP(O$1,'PY1 Data(H)'!$A$1:$BP$1,_xlfn.XLOOKUP($A49,'PY1 Data(H)'!$A$1:$A$288,'PY1 Data(H)'!$A$1:$BP$288))</f>
        <v>0</v>
      </c>
      <c r="P49" s="117" cm="1">
        <f t="array" ref="P49">_xlfn.XLOOKUP(P$1,'PY1 Data(H)'!$A$1:$BP$1,_xlfn.XLOOKUP($A49,'PY1 Data(H)'!$A$1:$A$288,'PY1 Data(H)'!$A$1:$BP$288))</f>
        <v>0</v>
      </c>
      <c r="Q49" s="117" cm="1">
        <f t="array" ref="Q49">_xlfn.XLOOKUP(Q$1,'PY1 Data(H)'!$A$1:$BP$1,_xlfn.XLOOKUP($A49,'PY1 Data(H)'!$A$1:$A$288,'PY1 Data(H)'!$A$1:$BP$288))</f>
        <v>0</v>
      </c>
      <c r="R49" s="117" cm="1">
        <f t="array" ref="R49">_xlfn.XLOOKUP(R$1,'PY1 Data(H)'!$A$1:$BP$1,_xlfn.XLOOKUP($A49,'PY1 Data(H)'!$A$1:$A$288,'PY1 Data(H)'!$A$1:$BP$288))</f>
        <v>0</v>
      </c>
      <c r="S49" s="117" cm="1">
        <f t="array" ref="S49">_xlfn.XLOOKUP(S$1,'PY1 Data(H)'!$A$1:$BP$1,_xlfn.XLOOKUP($A49,'PY1 Data(H)'!$A$1:$A$288,'PY1 Data(H)'!$A$1:$BP$288))</f>
        <v>0</v>
      </c>
      <c r="T49" s="117" cm="1">
        <f t="array" ref="T49">_xlfn.XLOOKUP(T$1,'PY1 Data(H)'!$A$1:$BP$1,_xlfn.XLOOKUP($A49,'PY1 Data(H)'!$A$1:$A$288,'PY1 Data(H)'!$A$1:$BP$288))</f>
        <v>0</v>
      </c>
      <c r="U49" s="117" cm="1">
        <f t="array" ref="U49">_xlfn.XLOOKUP(U$1,'PY1 Data(H)'!$A$1:$BP$1,_xlfn.XLOOKUP($A49,'PY1 Data(H)'!$A$1:$A$288,'PY1 Data(H)'!$A$1:$BP$288))</f>
        <v>0</v>
      </c>
      <c r="V49" s="117" cm="1">
        <f t="array" ref="V49">_xlfn.XLOOKUP(V$1,'PY1 Data(H)'!$A$1:$BP$1,_xlfn.XLOOKUP($A49,'PY1 Data(H)'!$A$1:$A$288,'PY1 Data(H)'!$A$1:$BP$288))</f>
        <v>0</v>
      </c>
      <c r="W49" s="117" cm="1">
        <f t="array" ref="W49">_xlfn.XLOOKUP(W$1,'PY1 Data(H)'!$A$1:$BP$1,_xlfn.XLOOKUP($A49,'PY1 Data(H)'!$A$1:$A$288,'PY1 Data(H)'!$A$1:$BP$288))</f>
        <v>0</v>
      </c>
      <c r="X49" s="117" cm="1">
        <f t="array" ref="X49">_xlfn.XLOOKUP(X$1,'PY1 Data(H)'!$A$1:$BP$1,_xlfn.XLOOKUP($A49,'PY1 Data(H)'!$A$1:$A$288,'PY1 Data(H)'!$A$1:$BP$288))</f>
        <v>0</v>
      </c>
      <c r="Y49" s="117" cm="1">
        <f t="array" ref="Y49">_xlfn.XLOOKUP(Y$1,'PY1 Data(H)'!$A$1:$BP$1,_xlfn.XLOOKUP($A49,'PY1 Data(H)'!$A$1:$A$288,'PY1 Data(H)'!$A$1:$BP$288))</f>
        <v>0</v>
      </c>
      <c r="Z49" s="117" cm="1">
        <f t="array" ref="Z49">_xlfn.XLOOKUP(Z$1,'PY1 Data(H)'!$A$1:$BP$1,_xlfn.XLOOKUP($A49,'PY1 Data(H)'!$A$1:$A$288,'PY1 Data(H)'!$A$1:$BP$288))</f>
        <v>0</v>
      </c>
      <c r="AA49" s="117" cm="1">
        <f t="array" ref="AA49">_xlfn.XLOOKUP(AA$1,'PY1 Data(H)'!$A$1:$BP$1,_xlfn.XLOOKUP($A49,'PY1 Data(H)'!$A$1:$A$288,'PY1 Data(H)'!$A$1:$BP$288))</f>
        <v>0</v>
      </c>
      <c r="AB49" s="117" cm="1">
        <f t="array" ref="AB49">_xlfn.XLOOKUP(AB$1,'PY1 Data(H)'!$A$1:$BP$1,_xlfn.XLOOKUP($A49,'PY1 Data(H)'!$A$1:$A$288,'PY1 Data(H)'!$A$1:$BP$288))</f>
        <v>0</v>
      </c>
      <c r="AC49" s="117" cm="1">
        <f t="array" ref="AC49">_xlfn.XLOOKUP(AC$1,'PY1 Data(H)'!$A$1:$BP$1,_xlfn.XLOOKUP($A49,'PY1 Data(H)'!$A$1:$A$288,'PY1 Data(H)'!$A$1:$BP$288))</f>
        <v>0</v>
      </c>
      <c r="AD49" s="117" cm="1">
        <f t="array" ref="AD49">_xlfn.XLOOKUP(AD$1,'PY1 Data(H)'!$A$1:$BP$1,_xlfn.XLOOKUP($A49,'PY1 Data(H)'!$A$1:$A$288,'PY1 Data(H)'!$A$1:$BP$288))</f>
        <v>0</v>
      </c>
      <c r="AE49" s="117" cm="1">
        <f t="array" ref="AE49">_xlfn.XLOOKUP(AE$1,'PY1 Data(H)'!$A$1:$BP$1,_xlfn.XLOOKUP($A49,'PY1 Data(H)'!$A$1:$A$288,'PY1 Data(H)'!$A$1:$BP$288))</f>
        <v>0</v>
      </c>
      <c r="AF49" s="117" cm="1">
        <f t="array" ref="AF49">_xlfn.XLOOKUP(AF$1,'PY1 Data(H)'!$A$1:$BP$1,_xlfn.XLOOKUP($A49,'PY1 Data(H)'!$A$1:$A$288,'PY1 Data(H)'!$A$1:$BP$288))</f>
        <v>0</v>
      </c>
      <c r="AG49" s="117" cm="1">
        <f t="array" ref="AG49">_xlfn.XLOOKUP(AG$1,'PY1 Data(H)'!$A$1:$BP$1,_xlfn.XLOOKUP($A49,'PY1 Data(H)'!$A$1:$A$288,'PY1 Data(H)'!$A$1:$BP$288))</f>
        <v>0</v>
      </c>
      <c r="AH49" s="117" cm="1">
        <f t="array" ref="AH49">_xlfn.XLOOKUP(AH$1,'PY1 Data(H)'!$A$1:$BP$1,_xlfn.XLOOKUP($A49,'PY1 Data(H)'!$A$1:$A$288,'PY1 Data(H)'!$A$1:$BP$288))</f>
        <v>0</v>
      </c>
      <c r="AI49" s="117" cm="1">
        <f t="array" ref="AI49">_xlfn.XLOOKUP(AI$1,'PY1 Data(H)'!$A$1:$BP$1,_xlfn.XLOOKUP($A49,'PY1 Data(H)'!$A$1:$A$288,'PY1 Data(H)'!$A$1:$BP$288))</f>
        <v>0</v>
      </c>
      <c r="AJ49" s="117" cm="1">
        <f t="array" ref="AJ49">_xlfn.XLOOKUP(AJ$1,'PY1 Data(H)'!$A$1:$BP$1,_xlfn.XLOOKUP($A49,'PY1 Data(H)'!$A$1:$A$288,'PY1 Data(H)'!$A$1:$BP$288))</f>
        <v>0</v>
      </c>
      <c r="AK49" s="117" cm="1">
        <f t="array" ref="AK49">_xlfn.XLOOKUP(AK$1,'PY1 Data(H)'!$A$1:$BP$1,_xlfn.XLOOKUP($A49,'PY1 Data(H)'!$A$1:$A$288,'PY1 Data(H)'!$A$1:$BP$288))</f>
        <v>0</v>
      </c>
      <c r="AL49" s="117" cm="1">
        <f t="array" ref="AL49">_xlfn.XLOOKUP(AL$1,'PY1 Data(H)'!$A$1:$BP$1,_xlfn.XLOOKUP($A49,'PY1 Data(H)'!$A$1:$A$288,'PY1 Data(H)'!$A$1:$BP$288))</f>
        <v>0</v>
      </c>
      <c r="AM49" s="117" cm="1">
        <f t="array" ref="AM49">_xlfn.XLOOKUP(AM$1,'PY1 Data(H)'!$A$1:$BP$1,_xlfn.XLOOKUP($A49,'PY1 Data(H)'!$A$1:$A$288,'PY1 Data(H)'!$A$1:$BP$288))</f>
        <v>0</v>
      </c>
      <c r="AN49" s="117" cm="1">
        <f t="array" ref="AN49">_xlfn.XLOOKUP(AN$1,'PY1 Data(H)'!$A$1:$BP$1,_xlfn.XLOOKUP($A49,'PY1 Data(H)'!$A$1:$A$288,'PY1 Data(H)'!$A$1:$BP$288))</f>
        <v>0</v>
      </c>
      <c r="AO49" s="117" cm="1">
        <f t="array" ref="AO49">_xlfn.XLOOKUP(AO$1,'PY1 Data(H)'!$A$1:$BP$1,_xlfn.XLOOKUP($A49,'PY1 Data(H)'!$A$1:$A$288,'PY1 Data(H)'!$A$1:$BP$288))</f>
        <v>0</v>
      </c>
      <c r="AP49" s="117" cm="1">
        <f t="array" ref="AP49">_xlfn.XLOOKUP(AP$1,'PY1 Data(H)'!$A$1:$BP$1,_xlfn.XLOOKUP($A49,'PY1 Data(H)'!$A$1:$A$288,'PY1 Data(H)'!$A$1:$BP$288))</f>
        <v>0</v>
      </c>
      <c r="AQ49" s="117" cm="1">
        <f t="array" ref="AQ49">_xlfn.XLOOKUP(AQ$1,'PY1 Data(H)'!$A$1:$BP$1,_xlfn.XLOOKUP($A49,'PY1 Data(H)'!$A$1:$A$288,'PY1 Data(H)'!$A$1:$BP$288))</f>
        <v>0</v>
      </c>
      <c r="AR49" s="117" cm="1">
        <f t="array" ref="AR49">_xlfn.XLOOKUP(AR$1,'PY1 Data(H)'!$A$1:$BP$1,_xlfn.XLOOKUP($A49,'PY1 Data(H)'!$A$1:$A$288,'PY1 Data(H)'!$A$1:$BP$288))</f>
        <v>0</v>
      </c>
      <c r="AS49" s="117" cm="1">
        <f t="array" ref="AS49">_xlfn.XLOOKUP(AS$1,'PY1 Data(H)'!$A$1:$BP$1,_xlfn.XLOOKUP($A49,'PY1 Data(H)'!$A$1:$A$288,'PY1 Data(H)'!$A$1:$BP$288))</f>
        <v>0</v>
      </c>
      <c r="AT49" s="117" cm="1">
        <f t="array" ref="AT49">_xlfn.XLOOKUP(AT$1,'PY1 Data(H)'!$A$1:$BP$1,_xlfn.XLOOKUP($A49,'PY1 Data(H)'!$A$1:$A$288,'PY1 Data(H)'!$A$1:$BP$288))</f>
        <v>0</v>
      </c>
      <c r="AU49" s="117" cm="1">
        <f t="array" ref="AU49">_xlfn.XLOOKUP(AU$1,'PY1 Data(H)'!$A$1:$BP$1,_xlfn.XLOOKUP($A49,'PY1 Data(H)'!$A$1:$A$288,'PY1 Data(H)'!$A$1:$BP$288))</f>
        <v>0</v>
      </c>
      <c r="AV49" s="117" cm="1">
        <f t="array" ref="AV49">_xlfn.XLOOKUP(AV$1,'PY1 Data(H)'!$A$1:$BP$1,_xlfn.XLOOKUP($A49,'PY1 Data(H)'!$A$1:$A$288,'PY1 Data(H)'!$A$1:$BP$288))</f>
        <v>0</v>
      </c>
      <c r="AW49" s="117" cm="1">
        <f t="array" ref="AW49">_xlfn.XLOOKUP(AW$1,'PY1 Data(H)'!$A$1:$BP$1,_xlfn.XLOOKUP($A49,'PY1 Data(H)'!$A$1:$A$288,'PY1 Data(H)'!$A$1:$BP$288))</f>
        <v>0</v>
      </c>
      <c r="AX49" s="117" cm="1">
        <f t="array" ref="AX49">_xlfn.XLOOKUP(AX$1,'PY1 Data(H)'!$A$1:$BP$1,_xlfn.XLOOKUP($A49,'PY1 Data(H)'!$A$1:$A$288,'PY1 Data(H)'!$A$1:$BP$288))</f>
        <v>0</v>
      </c>
      <c r="AY49" s="117" cm="1">
        <f t="array" ref="AY49">_xlfn.XLOOKUP(AY$1,'PY1 Data(H)'!$A$1:$BP$1,_xlfn.XLOOKUP($A49,'PY1 Data(H)'!$A$1:$A$288,'PY1 Data(H)'!$A$1:$BP$288))</f>
        <v>0</v>
      </c>
      <c r="AZ49" s="117" cm="1">
        <f t="array" ref="AZ49">_xlfn.XLOOKUP(AZ$1,'PY1 Data(H)'!$A$1:$BP$1,_xlfn.XLOOKUP($A49,'PY1 Data(H)'!$A$1:$A$288,'PY1 Data(H)'!$A$1:$BP$288))</f>
        <v>0</v>
      </c>
      <c r="BA49" s="117" cm="1">
        <f t="array" ref="BA49">_xlfn.XLOOKUP(BA$1,'PY1 Data(H)'!$A$1:$BP$1,_xlfn.XLOOKUP($A49,'PY1 Data(H)'!$A$1:$A$288,'PY1 Data(H)'!$A$1:$BP$288))</f>
        <v>0</v>
      </c>
      <c r="BB49" s="117" cm="1">
        <f t="array" ref="BB49">_xlfn.XLOOKUP(BB$1,'PY1 Data(H)'!$A$1:$BP$1,_xlfn.XLOOKUP($A49,'PY1 Data(H)'!$A$1:$A$288,'PY1 Data(H)'!$A$1:$BP$288))</f>
        <v>0</v>
      </c>
      <c r="BC49" s="117" cm="1">
        <f t="array" ref="BC49">_xlfn.XLOOKUP(BC$1,'PY1 Data(H)'!$A$1:$BP$1,_xlfn.XLOOKUP($A49,'PY1 Data(H)'!$A$1:$A$288,'PY1 Data(H)'!$A$1:$BP$288))</f>
        <v>0</v>
      </c>
      <c r="BD49" s="117" cm="1">
        <f t="array" ref="BD49">_xlfn.XLOOKUP(BD$1,'PY1 Data(H)'!$A$1:$BP$1,_xlfn.XLOOKUP($A49,'PY1 Data(H)'!$A$1:$A$288,'PY1 Data(H)'!$A$1:$BP$288))</f>
        <v>0</v>
      </c>
      <c r="BE49" s="117" cm="1">
        <f t="array" ref="BE49">_xlfn.XLOOKUP(BE$1,'PY1 Data(H)'!$A$1:$BP$1,_xlfn.XLOOKUP($A49,'PY1 Data(H)'!$A$1:$A$288,'PY1 Data(H)'!$A$1:$BP$288))</f>
        <v>0</v>
      </c>
      <c r="BF49" s="117" cm="1">
        <f t="array" ref="BF49">_xlfn.XLOOKUP(BF$1,'PY1 Data(H)'!$A$1:$BP$1,_xlfn.XLOOKUP($A49,'PY1 Data(H)'!$A$1:$A$288,'PY1 Data(H)'!$A$1:$BP$288))</f>
        <v>0</v>
      </c>
      <c r="BG49" s="117" cm="1">
        <f t="array" ref="BG49">_xlfn.XLOOKUP(BG$1,'PY1 Data(H)'!$A$1:$BP$1,_xlfn.XLOOKUP($A49,'PY1 Data(H)'!$A$1:$A$288,'PY1 Data(H)'!$A$1:$BP$288))</f>
        <v>0</v>
      </c>
      <c r="BH49" s="117" cm="1">
        <f t="array" ref="BH49">_xlfn.XLOOKUP(BH$1,'PY1 Data(H)'!$A$1:$BP$1,_xlfn.XLOOKUP($A49,'PY1 Data(H)'!$A$1:$A$288,'PY1 Data(H)'!$A$1:$BP$288))</f>
        <v>0</v>
      </c>
    </row>
    <row r="50" spans="1:60" x14ac:dyDescent="0.3">
      <c r="D50" s="117" cm="1">
        <f t="array" ref="D50">_xlfn.XLOOKUP(D$1,'PY1 Data(H)'!$A$1:$BP$1,_xlfn.XLOOKUP($A50,'PY1 Data(H)'!$A$1:$A$288,'PY1 Data(H)'!$A$1:$BP$288))</f>
        <v>0</v>
      </c>
      <c r="E50" s="117" cm="1">
        <f t="array" ref="E50">_xlfn.XLOOKUP(E$1,'PY1 Data(H)'!$A$1:$BP$1,_xlfn.XLOOKUP($A50,'PY1 Data(H)'!$A$1:$A$288,'PY1 Data(H)'!$A$1:$BP$288))</f>
        <v>0</v>
      </c>
      <c r="F50" s="117" cm="1">
        <f t="array" ref="F50">_xlfn.XLOOKUP(F$1,'PY1 Data(H)'!$A$1:$BP$1,_xlfn.XLOOKUP($A50,'PY1 Data(H)'!$A$1:$A$288,'PY1 Data(H)'!$A$1:$BP$288))</f>
        <v>0</v>
      </c>
      <c r="G50" s="117" cm="1">
        <f t="array" ref="G50">_xlfn.XLOOKUP(G$1,'PY1 Data(H)'!$A$1:$BP$1,_xlfn.XLOOKUP($A50,'PY1 Data(H)'!$A$1:$A$288,'PY1 Data(H)'!$A$1:$BP$288))</f>
        <v>0</v>
      </c>
      <c r="H50" s="117" cm="1">
        <f t="array" ref="H50">_xlfn.XLOOKUP(H$1,'PY1 Data(H)'!$A$1:$BP$1,_xlfn.XLOOKUP($A50,'PY1 Data(H)'!$A$1:$A$288,'PY1 Data(H)'!$A$1:$BP$288))</f>
        <v>0</v>
      </c>
      <c r="I50" s="117" cm="1">
        <f t="array" ref="I50">_xlfn.XLOOKUP(I$1,'PY1 Data(H)'!$A$1:$BP$1,_xlfn.XLOOKUP($A50,'PY1 Data(H)'!$A$1:$A$288,'PY1 Data(H)'!$A$1:$BP$288))</f>
        <v>0</v>
      </c>
      <c r="J50" s="117" cm="1">
        <f t="array" ref="J50">_xlfn.XLOOKUP(J$1,'PY1 Data(H)'!$A$1:$BP$1,_xlfn.XLOOKUP($A50,'PY1 Data(H)'!$A$1:$A$288,'PY1 Data(H)'!$A$1:$BP$288))</f>
        <v>0</v>
      </c>
      <c r="K50" s="117" cm="1">
        <f t="array" ref="K50">_xlfn.XLOOKUP(K$1,'PY1 Data(H)'!$A$1:$BP$1,_xlfn.XLOOKUP($A50,'PY1 Data(H)'!$A$1:$A$288,'PY1 Data(H)'!$A$1:$BP$288))</f>
        <v>0</v>
      </c>
      <c r="L50" s="117" cm="1">
        <f t="array" ref="L50">_xlfn.XLOOKUP(L$1,'PY1 Data(H)'!$A$1:$BP$1,_xlfn.XLOOKUP($A50,'PY1 Data(H)'!$A$1:$A$288,'PY1 Data(H)'!$A$1:$BP$288))</f>
        <v>0</v>
      </c>
      <c r="M50" s="117" cm="1">
        <f t="array" ref="M50">_xlfn.XLOOKUP(M$1,'PY1 Data(H)'!$A$1:$BP$1,_xlfn.XLOOKUP($A50,'PY1 Data(H)'!$A$1:$A$288,'PY1 Data(H)'!$A$1:$BP$288))</f>
        <v>0</v>
      </c>
      <c r="N50" s="117" cm="1">
        <f t="array" ref="N50">_xlfn.XLOOKUP(N$1,'PY1 Data(H)'!$A$1:$BP$1,_xlfn.XLOOKUP($A50,'PY1 Data(H)'!$A$1:$A$288,'PY1 Data(H)'!$A$1:$BP$288))</f>
        <v>0</v>
      </c>
      <c r="O50" s="117" cm="1">
        <f t="array" ref="O50">_xlfn.XLOOKUP(O$1,'PY1 Data(H)'!$A$1:$BP$1,_xlfn.XLOOKUP($A50,'PY1 Data(H)'!$A$1:$A$288,'PY1 Data(H)'!$A$1:$BP$288))</f>
        <v>0</v>
      </c>
      <c r="P50" s="117" cm="1">
        <f t="array" ref="P50">_xlfn.XLOOKUP(P$1,'PY1 Data(H)'!$A$1:$BP$1,_xlfn.XLOOKUP($A50,'PY1 Data(H)'!$A$1:$A$288,'PY1 Data(H)'!$A$1:$BP$288))</f>
        <v>0</v>
      </c>
      <c r="Q50" s="117" cm="1">
        <f t="array" ref="Q50">_xlfn.XLOOKUP(Q$1,'PY1 Data(H)'!$A$1:$BP$1,_xlfn.XLOOKUP($A50,'PY1 Data(H)'!$A$1:$A$288,'PY1 Data(H)'!$A$1:$BP$288))</f>
        <v>0</v>
      </c>
      <c r="R50" s="117" cm="1">
        <f t="array" ref="R50">_xlfn.XLOOKUP(R$1,'PY1 Data(H)'!$A$1:$BP$1,_xlfn.XLOOKUP($A50,'PY1 Data(H)'!$A$1:$A$288,'PY1 Data(H)'!$A$1:$BP$288))</f>
        <v>0</v>
      </c>
      <c r="S50" s="117" cm="1">
        <f t="array" ref="S50">_xlfn.XLOOKUP(S$1,'PY1 Data(H)'!$A$1:$BP$1,_xlfn.XLOOKUP($A50,'PY1 Data(H)'!$A$1:$A$288,'PY1 Data(H)'!$A$1:$BP$288))</f>
        <v>0</v>
      </c>
      <c r="T50" s="117" cm="1">
        <f t="array" ref="T50">_xlfn.XLOOKUP(T$1,'PY1 Data(H)'!$A$1:$BP$1,_xlfn.XLOOKUP($A50,'PY1 Data(H)'!$A$1:$A$288,'PY1 Data(H)'!$A$1:$BP$288))</f>
        <v>0</v>
      </c>
      <c r="U50" s="117" cm="1">
        <f t="array" ref="U50">_xlfn.XLOOKUP(U$1,'PY1 Data(H)'!$A$1:$BP$1,_xlfn.XLOOKUP($A50,'PY1 Data(H)'!$A$1:$A$288,'PY1 Data(H)'!$A$1:$BP$288))</f>
        <v>0</v>
      </c>
      <c r="V50" s="117" cm="1">
        <f t="array" ref="V50">_xlfn.XLOOKUP(V$1,'PY1 Data(H)'!$A$1:$BP$1,_xlfn.XLOOKUP($A50,'PY1 Data(H)'!$A$1:$A$288,'PY1 Data(H)'!$A$1:$BP$288))</f>
        <v>0</v>
      </c>
      <c r="W50" s="117" cm="1">
        <f t="array" ref="W50">_xlfn.XLOOKUP(W$1,'PY1 Data(H)'!$A$1:$BP$1,_xlfn.XLOOKUP($A50,'PY1 Data(H)'!$A$1:$A$288,'PY1 Data(H)'!$A$1:$BP$288))</f>
        <v>0</v>
      </c>
      <c r="X50" s="117" cm="1">
        <f t="array" ref="X50">_xlfn.XLOOKUP(X$1,'PY1 Data(H)'!$A$1:$BP$1,_xlfn.XLOOKUP($A50,'PY1 Data(H)'!$A$1:$A$288,'PY1 Data(H)'!$A$1:$BP$288))</f>
        <v>0</v>
      </c>
      <c r="Y50" s="117" cm="1">
        <f t="array" ref="Y50">_xlfn.XLOOKUP(Y$1,'PY1 Data(H)'!$A$1:$BP$1,_xlfn.XLOOKUP($A50,'PY1 Data(H)'!$A$1:$A$288,'PY1 Data(H)'!$A$1:$BP$288))</f>
        <v>0</v>
      </c>
      <c r="Z50" s="117" cm="1">
        <f t="array" ref="Z50">_xlfn.XLOOKUP(Z$1,'PY1 Data(H)'!$A$1:$BP$1,_xlfn.XLOOKUP($A50,'PY1 Data(H)'!$A$1:$A$288,'PY1 Data(H)'!$A$1:$BP$288))</f>
        <v>0</v>
      </c>
      <c r="AA50" s="117" cm="1">
        <f t="array" ref="AA50">_xlfn.XLOOKUP(AA$1,'PY1 Data(H)'!$A$1:$BP$1,_xlfn.XLOOKUP($A50,'PY1 Data(H)'!$A$1:$A$288,'PY1 Data(H)'!$A$1:$BP$288))</f>
        <v>0</v>
      </c>
      <c r="AB50" s="117" cm="1">
        <f t="array" ref="AB50">_xlfn.XLOOKUP(AB$1,'PY1 Data(H)'!$A$1:$BP$1,_xlfn.XLOOKUP($A50,'PY1 Data(H)'!$A$1:$A$288,'PY1 Data(H)'!$A$1:$BP$288))</f>
        <v>0</v>
      </c>
      <c r="AC50" s="117" cm="1">
        <f t="array" ref="AC50">_xlfn.XLOOKUP(AC$1,'PY1 Data(H)'!$A$1:$BP$1,_xlfn.XLOOKUP($A50,'PY1 Data(H)'!$A$1:$A$288,'PY1 Data(H)'!$A$1:$BP$288))</f>
        <v>0</v>
      </c>
      <c r="AD50" s="117" cm="1">
        <f t="array" ref="AD50">_xlfn.XLOOKUP(AD$1,'PY1 Data(H)'!$A$1:$BP$1,_xlfn.XLOOKUP($A50,'PY1 Data(H)'!$A$1:$A$288,'PY1 Data(H)'!$A$1:$BP$288))</f>
        <v>0</v>
      </c>
      <c r="AE50" s="117" cm="1">
        <f t="array" ref="AE50">_xlfn.XLOOKUP(AE$1,'PY1 Data(H)'!$A$1:$BP$1,_xlfn.XLOOKUP($A50,'PY1 Data(H)'!$A$1:$A$288,'PY1 Data(H)'!$A$1:$BP$288))</f>
        <v>0</v>
      </c>
      <c r="AF50" s="117" cm="1">
        <f t="array" ref="AF50">_xlfn.XLOOKUP(AF$1,'PY1 Data(H)'!$A$1:$BP$1,_xlfn.XLOOKUP($A50,'PY1 Data(H)'!$A$1:$A$288,'PY1 Data(H)'!$A$1:$BP$288))</f>
        <v>0</v>
      </c>
      <c r="AG50" s="117" cm="1">
        <f t="array" ref="AG50">_xlfn.XLOOKUP(AG$1,'PY1 Data(H)'!$A$1:$BP$1,_xlfn.XLOOKUP($A50,'PY1 Data(H)'!$A$1:$A$288,'PY1 Data(H)'!$A$1:$BP$288))</f>
        <v>0</v>
      </c>
      <c r="AH50" s="117" cm="1">
        <f t="array" ref="AH50">_xlfn.XLOOKUP(AH$1,'PY1 Data(H)'!$A$1:$BP$1,_xlfn.XLOOKUP($A50,'PY1 Data(H)'!$A$1:$A$288,'PY1 Data(H)'!$A$1:$BP$288))</f>
        <v>0</v>
      </c>
      <c r="AI50" s="117" cm="1">
        <f t="array" ref="AI50">_xlfn.XLOOKUP(AI$1,'PY1 Data(H)'!$A$1:$BP$1,_xlfn.XLOOKUP($A50,'PY1 Data(H)'!$A$1:$A$288,'PY1 Data(H)'!$A$1:$BP$288))</f>
        <v>0</v>
      </c>
      <c r="AJ50" s="117" cm="1">
        <f t="array" ref="AJ50">_xlfn.XLOOKUP(AJ$1,'PY1 Data(H)'!$A$1:$BP$1,_xlfn.XLOOKUP($A50,'PY1 Data(H)'!$A$1:$A$288,'PY1 Data(H)'!$A$1:$BP$288))</f>
        <v>0</v>
      </c>
      <c r="AK50" s="117" cm="1">
        <f t="array" ref="AK50">_xlfn.XLOOKUP(AK$1,'PY1 Data(H)'!$A$1:$BP$1,_xlfn.XLOOKUP($A50,'PY1 Data(H)'!$A$1:$A$288,'PY1 Data(H)'!$A$1:$BP$288))</f>
        <v>0</v>
      </c>
      <c r="AL50" s="117" cm="1">
        <f t="array" ref="AL50">_xlfn.XLOOKUP(AL$1,'PY1 Data(H)'!$A$1:$BP$1,_xlfn.XLOOKUP($A50,'PY1 Data(H)'!$A$1:$A$288,'PY1 Data(H)'!$A$1:$BP$288))</f>
        <v>0</v>
      </c>
      <c r="AM50" s="117" cm="1">
        <f t="array" ref="AM50">_xlfn.XLOOKUP(AM$1,'PY1 Data(H)'!$A$1:$BP$1,_xlfn.XLOOKUP($A50,'PY1 Data(H)'!$A$1:$A$288,'PY1 Data(H)'!$A$1:$BP$288))</f>
        <v>0</v>
      </c>
      <c r="AN50" s="117" cm="1">
        <f t="array" ref="AN50">_xlfn.XLOOKUP(AN$1,'PY1 Data(H)'!$A$1:$BP$1,_xlfn.XLOOKUP($A50,'PY1 Data(H)'!$A$1:$A$288,'PY1 Data(H)'!$A$1:$BP$288))</f>
        <v>0</v>
      </c>
      <c r="AO50" s="117" cm="1">
        <f t="array" ref="AO50">_xlfn.XLOOKUP(AO$1,'PY1 Data(H)'!$A$1:$BP$1,_xlfn.XLOOKUP($A50,'PY1 Data(H)'!$A$1:$A$288,'PY1 Data(H)'!$A$1:$BP$288))</f>
        <v>0</v>
      </c>
      <c r="AP50" s="117" cm="1">
        <f t="array" ref="AP50">_xlfn.XLOOKUP(AP$1,'PY1 Data(H)'!$A$1:$BP$1,_xlfn.XLOOKUP($A50,'PY1 Data(H)'!$A$1:$A$288,'PY1 Data(H)'!$A$1:$BP$288))</f>
        <v>0</v>
      </c>
      <c r="AQ50" s="117" cm="1">
        <f t="array" ref="AQ50">_xlfn.XLOOKUP(AQ$1,'PY1 Data(H)'!$A$1:$BP$1,_xlfn.XLOOKUP($A50,'PY1 Data(H)'!$A$1:$A$288,'PY1 Data(H)'!$A$1:$BP$288))</f>
        <v>0</v>
      </c>
      <c r="AR50" s="117" cm="1">
        <f t="array" ref="AR50">_xlfn.XLOOKUP(AR$1,'PY1 Data(H)'!$A$1:$BP$1,_xlfn.XLOOKUP($A50,'PY1 Data(H)'!$A$1:$A$288,'PY1 Data(H)'!$A$1:$BP$288))</f>
        <v>0</v>
      </c>
      <c r="AS50" s="117" cm="1">
        <f t="array" ref="AS50">_xlfn.XLOOKUP(AS$1,'PY1 Data(H)'!$A$1:$BP$1,_xlfn.XLOOKUP($A50,'PY1 Data(H)'!$A$1:$A$288,'PY1 Data(H)'!$A$1:$BP$288))</f>
        <v>0</v>
      </c>
      <c r="AT50" s="117" cm="1">
        <f t="array" ref="AT50">_xlfn.XLOOKUP(AT$1,'PY1 Data(H)'!$A$1:$BP$1,_xlfn.XLOOKUP($A50,'PY1 Data(H)'!$A$1:$A$288,'PY1 Data(H)'!$A$1:$BP$288))</f>
        <v>0</v>
      </c>
      <c r="AU50" s="117" cm="1">
        <f t="array" ref="AU50">_xlfn.XLOOKUP(AU$1,'PY1 Data(H)'!$A$1:$BP$1,_xlfn.XLOOKUP($A50,'PY1 Data(H)'!$A$1:$A$288,'PY1 Data(H)'!$A$1:$BP$288))</f>
        <v>0</v>
      </c>
      <c r="AV50" s="117" cm="1">
        <f t="array" ref="AV50">_xlfn.XLOOKUP(AV$1,'PY1 Data(H)'!$A$1:$BP$1,_xlfn.XLOOKUP($A50,'PY1 Data(H)'!$A$1:$A$288,'PY1 Data(H)'!$A$1:$BP$288))</f>
        <v>0</v>
      </c>
      <c r="AW50" s="117" cm="1">
        <f t="array" ref="AW50">_xlfn.XLOOKUP(AW$1,'PY1 Data(H)'!$A$1:$BP$1,_xlfn.XLOOKUP($A50,'PY1 Data(H)'!$A$1:$A$288,'PY1 Data(H)'!$A$1:$BP$288))</f>
        <v>0</v>
      </c>
      <c r="AX50" s="117" cm="1">
        <f t="array" ref="AX50">_xlfn.XLOOKUP(AX$1,'PY1 Data(H)'!$A$1:$BP$1,_xlfn.XLOOKUP($A50,'PY1 Data(H)'!$A$1:$A$288,'PY1 Data(H)'!$A$1:$BP$288))</f>
        <v>0</v>
      </c>
      <c r="AY50" s="117" cm="1">
        <f t="array" ref="AY50">_xlfn.XLOOKUP(AY$1,'PY1 Data(H)'!$A$1:$BP$1,_xlfn.XLOOKUP($A50,'PY1 Data(H)'!$A$1:$A$288,'PY1 Data(H)'!$A$1:$BP$288))</f>
        <v>0</v>
      </c>
      <c r="AZ50" s="117" cm="1">
        <f t="array" ref="AZ50">_xlfn.XLOOKUP(AZ$1,'PY1 Data(H)'!$A$1:$BP$1,_xlfn.XLOOKUP($A50,'PY1 Data(H)'!$A$1:$A$288,'PY1 Data(H)'!$A$1:$BP$288))</f>
        <v>0</v>
      </c>
      <c r="BA50" s="117" cm="1">
        <f t="array" ref="BA50">_xlfn.XLOOKUP(BA$1,'PY1 Data(H)'!$A$1:$BP$1,_xlfn.XLOOKUP($A50,'PY1 Data(H)'!$A$1:$A$288,'PY1 Data(H)'!$A$1:$BP$288))</f>
        <v>0</v>
      </c>
      <c r="BB50" s="117" cm="1">
        <f t="array" ref="BB50">_xlfn.XLOOKUP(BB$1,'PY1 Data(H)'!$A$1:$BP$1,_xlfn.XLOOKUP($A50,'PY1 Data(H)'!$A$1:$A$288,'PY1 Data(H)'!$A$1:$BP$288))</f>
        <v>0</v>
      </c>
      <c r="BC50" s="117" cm="1">
        <f t="array" ref="BC50">_xlfn.XLOOKUP(BC$1,'PY1 Data(H)'!$A$1:$BP$1,_xlfn.XLOOKUP($A50,'PY1 Data(H)'!$A$1:$A$288,'PY1 Data(H)'!$A$1:$BP$288))</f>
        <v>0</v>
      </c>
      <c r="BD50" s="117" cm="1">
        <f t="array" ref="BD50">_xlfn.XLOOKUP(BD$1,'PY1 Data(H)'!$A$1:$BP$1,_xlfn.XLOOKUP($A50,'PY1 Data(H)'!$A$1:$A$288,'PY1 Data(H)'!$A$1:$BP$288))</f>
        <v>0</v>
      </c>
      <c r="BE50" s="117" cm="1">
        <f t="array" ref="BE50">_xlfn.XLOOKUP(BE$1,'PY1 Data(H)'!$A$1:$BP$1,_xlfn.XLOOKUP($A50,'PY1 Data(H)'!$A$1:$A$288,'PY1 Data(H)'!$A$1:$BP$288))</f>
        <v>0</v>
      </c>
      <c r="BF50" s="117" cm="1">
        <f t="array" ref="BF50">_xlfn.XLOOKUP(BF$1,'PY1 Data(H)'!$A$1:$BP$1,_xlfn.XLOOKUP($A50,'PY1 Data(H)'!$A$1:$A$288,'PY1 Data(H)'!$A$1:$BP$288))</f>
        <v>0</v>
      </c>
      <c r="BG50" s="117" cm="1">
        <f t="array" ref="BG50">_xlfn.XLOOKUP(BG$1,'PY1 Data(H)'!$A$1:$BP$1,_xlfn.XLOOKUP($A50,'PY1 Data(H)'!$A$1:$A$288,'PY1 Data(H)'!$A$1:$BP$288))</f>
        <v>0</v>
      </c>
      <c r="BH50" s="117" cm="1">
        <f t="array" ref="BH50">_xlfn.XLOOKUP(BH$1,'PY1 Data(H)'!$A$1:$BP$1,_xlfn.XLOOKUP($A50,'PY1 Data(H)'!$A$1:$A$288,'PY1 Data(H)'!$A$1:$BP$288))</f>
        <v>0</v>
      </c>
    </row>
    <row r="51" spans="1:60" x14ac:dyDescent="0.3">
      <c r="A51">
        <v>16</v>
      </c>
      <c r="D51" s="117" cm="1">
        <f t="array" ref="D51">_xlfn.XLOOKUP(D$1,'PY1 Data(H)'!$A$1:$BP$1,_xlfn.XLOOKUP($A51,'PY1 Data(H)'!$A$1:$A$288,'PY1 Data(H)'!$A$1:$BP$288))</f>
        <v>12677981</v>
      </c>
      <c r="E51" s="117" cm="1">
        <f t="array" ref="E51">_xlfn.XLOOKUP(E$1,'PY1 Data(H)'!$A$1:$BP$1,_xlfn.XLOOKUP($A51,'PY1 Data(H)'!$A$1:$A$288,'PY1 Data(H)'!$A$1:$BP$288))</f>
        <v>19436025</v>
      </c>
      <c r="F51" s="117" cm="1">
        <f t="array" ref="F51">_xlfn.XLOOKUP(F$1,'PY1 Data(H)'!$A$1:$BP$1,_xlfn.XLOOKUP($A51,'PY1 Data(H)'!$A$1:$A$288,'PY1 Data(H)'!$A$1:$BP$288))</f>
        <v>10261493</v>
      </c>
      <c r="G51" s="117" cm="1">
        <f t="array" ref="G51">_xlfn.XLOOKUP(G$1,'PY1 Data(H)'!$A$1:$BP$1,_xlfn.XLOOKUP($A51,'PY1 Data(H)'!$A$1:$A$288,'PY1 Data(H)'!$A$1:$BP$288))</f>
        <v>6024473</v>
      </c>
      <c r="H51" s="117" cm="1">
        <f t="array" ref="H51">_xlfn.XLOOKUP(H$1,'PY1 Data(H)'!$A$1:$BP$1,_xlfn.XLOOKUP($A51,'PY1 Data(H)'!$A$1:$A$288,'PY1 Data(H)'!$A$1:$BP$288))</f>
        <v>21276549</v>
      </c>
      <c r="I51" s="117" cm="1">
        <f t="array" ref="I51">_xlfn.XLOOKUP(I$1,'PY1 Data(H)'!$A$1:$BP$1,_xlfn.XLOOKUP($A51,'PY1 Data(H)'!$A$1:$A$288,'PY1 Data(H)'!$A$1:$BP$288))</f>
        <v>11567309</v>
      </c>
      <c r="J51" s="117" cm="1">
        <f t="array" ref="J51">_xlfn.XLOOKUP(J$1,'PY1 Data(H)'!$A$1:$BP$1,_xlfn.XLOOKUP($A51,'PY1 Data(H)'!$A$1:$A$288,'PY1 Data(H)'!$A$1:$BP$288))</f>
        <v>3404315</v>
      </c>
      <c r="K51" s="117" cm="1">
        <f t="array" ref="K51">_xlfn.XLOOKUP(K$1,'PY1 Data(H)'!$A$1:$BP$1,_xlfn.XLOOKUP($A51,'PY1 Data(H)'!$A$1:$A$288,'PY1 Data(H)'!$A$1:$BP$288))</f>
        <v>6157233</v>
      </c>
      <c r="L51" s="117" cm="1">
        <f t="array" ref="L51">_xlfn.XLOOKUP(L$1,'PY1 Data(H)'!$A$1:$BP$1,_xlfn.XLOOKUP($A51,'PY1 Data(H)'!$A$1:$A$288,'PY1 Data(H)'!$A$1:$BP$288))</f>
        <v>13911465</v>
      </c>
      <c r="M51" s="117" cm="1">
        <f t="array" ref="M51">_xlfn.XLOOKUP(M$1,'PY1 Data(H)'!$A$1:$BP$1,_xlfn.XLOOKUP($A51,'PY1 Data(H)'!$A$1:$A$288,'PY1 Data(H)'!$A$1:$BP$288))</f>
        <v>3039306</v>
      </c>
      <c r="N51" s="117" cm="1">
        <f t="array" ref="N51">_xlfn.XLOOKUP(N$1,'PY1 Data(H)'!$A$1:$BP$1,_xlfn.XLOOKUP($A51,'PY1 Data(H)'!$A$1:$A$288,'PY1 Data(H)'!$A$1:$BP$288))</f>
        <v>5561073</v>
      </c>
      <c r="O51" s="117" cm="1">
        <f t="array" ref="O51">_xlfn.XLOOKUP(O$1,'PY1 Data(H)'!$A$1:$BP$1,_xlfn.XLOOKUP($A51,'PY1 Data(H)'!$A$1:$A$288,'PY1 Data(H)'!$A$1:$BP$288))</f>
        <v>30798829</v>
      </c>
      <c r="P51" s="117" cm="1">
        <f t="array" ref="P51">_xlfn.XLOOKUP(P$1,'PY1 Data(H)'!$A$1:$BP$1,_xlfn.XLOOKUP($A51,'PY1 Data(H)'!$A$1:$A$288,'PY1 Data(H)'!$A$1:$BP$288))</f>
        <v>19773859</v>
      </c>
      <c r="Q51" s="117" cm="1">
        <f t="array" ref="Q51">_xlfn.XLOOKUP(Q$1,'PY1 Data(H)'!$A$1:$BP$1,_xlfn.XLOOKUP($A51,'PY1 Data(H)'!$A$1:$A$288,'PY1 Data(H)'!$A$1:$BP$288))</f>
        <v>3151524</v>
      </c>
      <c r="R51" s="117" cm="1">
        <f t="array" ref="R51">_xlfn.XLOOKUP(R$1,'PY1 Data(H)'!$A$1:$BP$1,_xlfn.XLOOKUP($A51,'PY1 Data(H)'!$A$1:$A$288,'PY1 Data(H)'!$A$1:$BP$288))</f>
        <v>23706249</v>
      </c>
      <c r="S51" s="117" cm="1">
        <f t="array" ref="S51">_xlfn.XLOOKUP(S$1,'PY1 Data(H)'!$A$1:$BP$1,_xlfn.XLOOKUP($A51,'PY1 Data(H)'!$A$1:$A$288,'PY1 Data(H)'!$A$1:$BP$288))</f>
        <v>94517805</v>
      </c>
      <c r="T51" s="117" cm="1">
        <f t="array" ref="T51">_xlfn.XLOOKUP(T$1,'PY1 Data(H)'!$A$1:$BP$1,_xlfn.XLOOKUP($A51,'PY1 Data(H)'!$A$1:$A$288,'PY1 Data(H)'!$A$1:$BP$288))</f>
        <v>6886198</v>
      </c>
      <c r="U51" s="117" cm="1">
        <f t="array" ref="U51">_xlfn.XLOOKUP(U$1,'PY1 Data(H)'!$A$1:$BP$1,_xlfn.XLOOKUP($A51,'PY1 Data(H)'!$A$1:$A$288,'PY1 Data(H)'!$A$1:$BP$288))</f>
        <v>3827524</v>
      </c>
      <c r="V51" s="117" cm="1">
        <f t="array" ref="V51">_xlfn.XLOOKUP(V$1,'PY1 Data(H)'!$A$1:$BP$1,_xlfn.XLOOKUP($A51,'PY1 Data(H)'!$A$1:$A$288,'PY1 Data(H)'!$A$1:$BP$288))</f>
        <v>756005</v>
      </c>
      <c r="W51" s="117" cm="1">
        <f t="array" ref="W51">_xlfn.XLOOKUP(W$1,'PY1 Data(H)'!$A$1:$BP$1,_xlfn.XLOOKUP($A51,'PY1 Data(H)'!$A$1:$A$288,'PY1 Data(H)'!$A$1:$BP$288))</f>
        <v>58259811</v>
      </c>
      <c r="X51" s="117" cm="1">
        <f t="array" ref="X51">_xlfn.XLOOKUP(X$1,'PY1 Data(H)'!$A$1:$BP$1,_xlfn.XLOOKUP($A51,'PY1 Data(H)'!$A$1:$A$288,'PY1 Data(H)'!$A$1:$BP$288))</f>
        <v>36266792</v>
      </c>
      <c r="Y51" s="117" cm="1">
        <f t="array" ref="Y51">_xlfn.XLOOKUP(Y$1,'PY1 Data(H)'!$A$1:$BP$1,_xlfn.XLOOKUP($A51,'PY1 Data(H)'!$A$1:$A$288,'PY1 Data(H)'!$A$1:$BP$288))</f>
        <v>4035130</v>
      </c>
      <c r="Z51" s="117" cm="1">
        <f t="array" ref="Z51">_xlfn.XLOOKUP(Z$1,'PY1 Data(H)'!$A$1:$BP$1,_xlfn.XLOOKUP($A51,'PY1 Data(H)'!$A$1:$A$288,'PY1 Data(H)'!$A$1:$BP$288))</f>
        <v>22280525</v>
      </c>
      <c r="AA51" s="117" cm="1">
        <f t="array" ref="AA51">_xlfn.XLOOKUP(AA$1,'PY1 Data(H)'!$A$1:$BP$1,_xlfn.XLOOKUP($A51,'PY1 Data(H)'!$A$1:$A$288,'PY1 Data(H)'!$A$1:$BP$288))</f>
        <v>3139788</v>
      </c>
      <c r="AB51" s="117" cm="1">
        <f t="array" ref="AB51">_xlfn.XLOOKUP(AB$1,'PY1 Data(H)'!$A$1:$BP$1,_xlfn.XLOOKUP($A51,'PY1 Data(H)'!$A$1:$A$288,'PY1 Data(H)'!$A$1:$BP$288))</f>
        <v>10582177</v>
      </c>
      <c r="AC51" s="117" cm="1">
        <f t="array" ref="AC51">_xlfn.XLOOKUP(AC$1,'PY1 Data(H)'!$A$1:$BP$1,_xlfn.XLOOKUP($A51,'PY1 Data(H)'!$A$1:$A$288,'PY1 Data(H)'!$A$1:$BP$288))</f>
        <v>45686289</v>
      </c>
      <c r="AD51" s="117" cm="1">
        <f t="array" ref="AD51">_xlfn.XLOOKUP(AD$1,'PY1 Data(H)'!$A$1:$BP$1,_xlfn.XLOOKUP($A51,'PY1 Data(H)'!$A$1:$A$288,'PY1 Data(H)'!$A$1:$BP$288))</f>
        <v>5567959</v>
      </c>
      <c r="AE51" s="117" cm="1">
        <f t="array" ref="AE51">_xlfn.XLOOKUP(AE$1,'PY1 Data(H)'!$A$1:$BP$1,_xlfn.XLOOKUP($A51,'PY1 Data(H)'!$A$1:$A$288,'PY1 Data(H)'!$A$1:$BP$288))</f>
        <v>30845427</v>
      </c>
      <c r="AF51" s="117" cm="1">
        <f t="array" ref="AF51">_xlfn.XLOOKUP(AF$1,'PY1 Data(H)'!$A$1:$BP$1,_xlfn.XLOOKUP($A51,'PY1 Data(H)'!$A$1:$A$288,'PY1 Data(H)'!$A$1:$BP$288))</f>
        <v>8916860</v>
      </c>
      <c r="AG51" s="117" cm="1">
        <f t="array" ref="AG51">_xlfn.XLOOKUP(AG$1,'PY1 Data(H)'!$A$1:$BP$1,_xlfn.XLOOKUP($A51,'PY1 Data(H)'!$A$1:$A$288,'PY1 Data(H)'!$A$1:$BP$288))</f>
        <v>4470417</v>
      </c>
      <c r="AH51" s="117" cm="1">
        <f t="array" ref="AH51">_xlfn.XLOOKUP(AH$1,'PY1 Data(H)'!$A$1:$BP$1,_xlfn.XLOOKUP($A51,'PY1 Data(H)'!$A$1:$A$288,'PY1 Data(H)'!$A$1:$BP$288))</f>
        <v>22669427</v>
      </c>
      <c r="AI51" s="117" cm="1">
        <f t="array" ref="AI51">_xlfn.XLOOKUP(AI$1,'PY1 Data(H)'!$A$1:$BP$1,_xlfn.XLOOKUP($A51,'PY1 Data(H)'!$A$1:$A$288,'PY1 Data(H)'!$A$1:$BP$288))</f>
        <v>16416189</v>
      </c>
      <c r="AJ51" s="117" cm="1">
        <f t="array" ref="AJ51">_xlfn.XLOOKUP(AJ$1,'PY1 Data(H)'!$A$1:$BP$1,_xlfn.XLOOKUP($A51,'PY1 Data(H)'!$A$1:$A$288,'PY1 Data(H)'!$A$1:$BP$288))</f>
        <v>38095786</v>
      </c>
      <c r="AK51" s="117" cm="1">
        <f t="array" ref="AK51">_xlfn.XLOOKUP(AK$1,'PY1 Data(H)'!$A$1:$BP$1,_xlfn.XLOOKUP($A51,'PY1 Data(H)'!$A$1:$A$288,'PY1 Data(H)'!$A$1:$BP$288))</f>
        <v>16038299</v>
      </c>
      <c r="AL51" s="117" cm="1">
        <f t="array" ref="AL51">_xlfn.XLOOKUP(AL$1,'PY1 Data(H)'!$A$1:$BP$1,_xlfn.XLOOKUP($A51,'PY1 Data(H)'!$A$1:$A$288,'PY1 Data(H)'!$A$1:$BP$288))</f>
        <v>15242963</v>
      </c>
      <c r="AM51" s="117" cm="1">
        <f t="array" ref="AM51">_xlfn.XLOOKUP(AM$1,'PY1 Data(H)'!$A$1:$BP$1,_xlfn.XLOOKUP($A51,'PY1 Data(H)'!$A$1:$A$288,'PY1 Data(H)'!$A$1:$BP$288))</f>
        <v>15563589</v>
      </c>
      <c r="AN51" s="117" cm="1">
        <f t="array" ref="AN51">_xlfn.XLOOKUP(AN$1,'PY1 Data(H)'!$A$1:$BP$1,_xlfn.XLOOKUP($A51,'PY1 Data(H)'!$A$1:$A$288,'PY1 Data(H)'!$A$1:$BP$288))</f>
        <v>13175325</v>
      </c>
      <c r="AO51" s="117" cm="1">
        <f t="array" ref="AO51">_xlfn.XLOOKUP(AO$1,'PY1 Data(H)'!$A$1:$BP$1,_xlfn.XLOOKUP($A51,'PY1 Data(H)'!$A$1:$A$288,'PY1 Data(H)'!$A$1:$BP$288))</f>
        <v>14553295</v>
      </c>
      <c r="AP51" s="117" cm="1">
        <f t="array" ref="AP51">_xlfn.XLOOKUP(AP$1,'PY1 Data(H)'!$A$1:$BP$1,_xlfn.XLOOKUP($A51,'PY1 Data(H)'!$A$1:$A$288,'PY1 Data(H)'!$A$1:$BP$288))</f>
        <v>9856122</v>
      </c>
      <c r="AQ51" s="117" cm="1">
        <f t="array" ref="AQ51">_xlfn.XLOOKUP(AQ$1,'PY1 Data(H)'!$A$1:$BP$1,_xlfn.XLOOKUP($A51,'PY1 Data(H)'!$A$1:$A$288,'PY1 Data(H)'!$A$1:$BP$288))</f>
        <v>1195532</v>
      </c>
      <c r="AR51" s="117" cm="1">
        <f t="array" ref="AR51">_xlfn.XLOOKUP(AR$1,'PY1 Data(H)'!$A$1:$BP$1,_xlfn.XLOOKUP($A51,'PY1 Data(H)'!$A$1:$A$288,'PY1 Data(H)'!$A$1:$BP$288))</f>
        <v>6193771</v>
      </c>
      <c r="AS51" s="117" cm="1">
        <f t="array" ref="AS51">_xlfn.XLOOKUP(AS$1,'PY1 Data(H)'!$A$1:$BP$1,_xlfn.XLOOKUP($A51,'PY1 Data(H)'!$A$1:$A$288,'PY1 Data(H)'!$A$1:$BP$288))</f>
        <v>13082121</v>
      </c>
      <c r="AT51" s="117" cm="1">
        <f t="array" ref="AT51">_xlfn.XLOOKUP(AT$1,'PY1 Data(H)'!$A$1:$BP$1,_xlfn.XLOOKUP($A51,'PY1 Data(H)'!$A$1:$A$288,'PY1 Data(H)'!$A$1:$BP$288))</f>
        <v>714995</v>
      </c>
      <c r="AU51" s="117" cm="1">
        <f t="array" ref="AU51">_xlfn.XLOOKUP(AU$1,'PY1 Data(H)'!$A$1:$BP$1,_xlfn.XLOOKUP($A51,'PY1 Data(H)'!$A$1:$A$288,'PY1 Data(H)'!$A$1:$BP$288))</f>
        <v>112638764</v>
      </c>
      <c r="AV51" s="117" cm="1">
        <f t="array" ref="AV51">_xlfn.XLOOKUP(AV$1,'PY1 Data(H)'!$A$1:$BP$1,_xlfn.XLOOKUP($A51,'PY1 Data(H)'!$A$1:$A$288,'PY1 Data(H)'!$A$1:$BP$288))</f>
        <v>7523522</v>
      </c>
      <c r="AW51" s="117" cm="1">
        <f t="array" ref="AW51">_xlfn.XLOOKUP(AW$1,'PY1 Data(H)'!$A$1:$BP$1,_xlfn.XLOOKUP($A51,'PY1 Data(H)'!$A$1:$A$288,'PY1 Data(H)'!$A$1:$BP$288))</f>
        <v>546752423</v>
      </c>
      <c r="AX51" s="117" cm="1">
        <f t="array" ref="AX51">_xlfn.XLOOKUP(AX$1,'PY1 Data(H)'!$A$1:$BP$1,_xlfn.XLOOKUP($A51,'PY1 Data(H)'!$A$1:$A$288,'PY1 Data(H)'!$A$1:$BP$288))</f>
        <v>5346083</v>
      </c>
      <c r="AY51" s="117" cm="1">
        <f t="array" ref="AY51">_xlfn.XLOOKUP(AY$1,'PY1 Data(H)'!$A$1:$BP$1,_xlfn.XLOOKUP($A51,'PY1 Data(H)'!$A$1:$A$288,'PY1 Data(H)'!$A$1:$BP$288))</f>
        <v>1820407</v>
      </c>
      <c r="AZ51" s="117" cm="1">
        <f t="array" ref="AZ51">_xlfn.XLOOKUP(AZ$1,'PY1 Data(H)'!$A$1:$BP$1,_xlfn.XLOOKUP($A51,'PY1 Data(H)'!$A$1:$A$288,'PY1 Data(H)'!$A$1:$BP$288))</f>
        <v>16368213</v>
      </c>
      <c r="BA51" s="117" cm="1">
        <f t="array" ref="BA51">_xlfn.XLOOKUP(BA$1,'PY1 Data(H)'!$A$1:$BP$1,_xlfn.XLOOKUP($A51,'PY1 Data(H)'!$A$1:$A$288,'PY1 Data(H)'!$A$1:$BP$288))</f>
        <v>21199614</v>
      </c>
      <c r="BB51" s="117" cm="1">
        <f t="array" ref="BB51">_xlfn.XLOOKUP(BB$1,'PY1 Data(H)'!$A$1:$BP$1,_xlfn.XLOOKUP($A51,'PY1 Data(H)'!$A$1:$A$288,'PY1 Data(H)'!$A$1:$BP$288))</f>
        <v>2237859</v>
      </c>
      <c r="BC51" s="117" cm="1">
        <f t="array" ref="BC51">_xlfn.XLOOKUP(BC$1,'PY1 Data(H)'!$A$1:$BP$1,_xlfn.XLOOKUP($A51,'PY1 Data(H)'!$A$1:$A$288,'PY1 Data(H)'!$A$1:$BP$288))</f>
        <v>2480547</v>
      </c>
      <c r="BD51" s="117" cm="1">
        <f t="array" ref="BD51">_xlfn.XLOOKUP(BD$1,'PY1 Data(H)'!$A$1:$BP$1,_xlfn.XLOOKUP($A51,'PY1 Data(H)'!$A$1:$A$288,'PY1 Data(H)'!$A$1:$BP$288))</f>
        <v>19344932</v>
      </c>
      <c r="BE51" s="117" cm="1">
        <f t="array" ref="BE51">_xlfn.XLOOKUP(BE$1,'PY1 Data(H)'!$A$1:$BP$1,_xlfn.XLOOKUP($A51,'PY1 Data(H)'!$A$1:$A$288,'PY1 Data(H)'!$A$1:$BP$288))</f>
        <v>23560033</v>
      </c>
      <c r="BF51" s="117" cm="1">
        <f t="array" ref="BF51">_xlfn.XLOOKUP(BF$1,'PY1 Data(H)'!$A$1:$BP$1,_xlfn.XLOOKUP($A51,'PY1 Data(H)'!$A$1:$A$288,'PY1 Data(H)'!$A$1:$BP$288))</f>
        <v>156248241</v>
      </c>
      <c r="BG51" s="117" cm="1">
        <f t="array" ref="BG51">_xlfn.XLOOKUP(BG$1,'PY1 Data(H)'!$A$1:$BP$1,_xlfn.XLOOKUP($A51,'PY1 Data(H)'!$A$1:$A$288,'PY1 Data(H)'!$A$1:$BP$288))</f>
        <v>7569266</v>
      </c>
      <c r="BH51" s="117" cm="1">
        <f t="array" ref="BH51">_xlfn.XLOOKUP(BH$1,'PY1 Data(H)'!$A$1:$BP$1,_xlfn.XLOOKUP($A51,'PY1 Data(H)'!$A$1:$A$288,'PY1 Data(H)'!$A$1:$BP$288))</f>
        <v>3845380</v>
      </c>
    </row>
    <row r="52" spans="1:60" x14ac:dyDescent="0.3">
      <c r="A52">
        <v>532</v>
      </c>
      <c r="D52" s="117" cm="1">
        <f t="array" ref="D52">_xlfn.XLOOKUP(D$1,'PY1 Data(H)'!$A$1:$BP$1,_xlfn.XLOOKUP($A52,'PY1 Data(H)'!$A$1:$A$288,'PY1 Data(H)'!$A$1:$BP$288))</f>
        <v>12477912</v>
      </c>
      <c r="E52" s="117" cm="1">
        <f t="array" ref="E52">_xlfn.XLOOKUP(E$1,'PY1 Data(H)'!$A$1:$BP$1,_xlfn.XLOOKUP($A52,'PY1 Data(H)'!$A$1:$A$288,'PY1 Data(H)'!$A$1:$BP$288))</f>
        <v>18878566</v>
      </c>
      <c r="F52" s="117" cm="1">
        <f t="array" ref="F52">_xlfn.XLOOKUP(F$1,'PY1 Data(H)'!$A$1:$BP$1,_xlfn.XLOOKUP($A52,'PY1 Data(H)'!$A$1:$A$288,'PY1 Data(H)'!$A$1:$BP$288))</f>
        <v>11147472</v>
      </c>
      <c r="G52" s="117" cm="1">
        <f t="array" ref="G52">_xlfn.XLOOKUP(G$1,'PY1 Data(H)'!$A$1:$BP$1,_xlfn.XLOOKUP($A52,'PY1 Data(H)'!$A$1:$A$288,'PY1 Data(H)'!$A$1:$BP$288))</f>
        <v>5401253</v>
      </c>
      <c r="H52" s="117" cm="1">
        <f t="array" ref="H52">_xlfn.XLOOKUP(H$1,'PY1 Data(H)'!$A$1:$BP$1,_xlfn.XLOOKUP($A52,'PY1 Data(H)'!$A$1:$A$288,'PY1 Data(H)'!$A$1:$BP$288))</f>
        <v>21098126</v>
      </c>
      <c r="I52" s="117" cm="1">
        <f t="array" ref="I52">_xlfn.XLOOKUP(I$1,'PY1 Data(H)'!$A$1:$BP$1,_xlfn.XLOOKUP($A52,'PY1 Data(H)'!$A$1:$A$288,'PY1 Data(H)'!$A$1:$BP$288))</f>
        <v>11796500</v>
      </c>
      <c r="J52" s="117" cm="1">
        <f t="array" ref="J52">_xlfn.XLOOKUP(J$1,'PY1 Data(H)'!$A$1:$BP$1,_xlfn.XLOOKUP($A52,'PY1 Data(H)'!$A$1:$A$288,'PY1 Data(H)'!$A$1:$BP$288))</f>
        <v>3326523</v>
      </c>
      <c r="K52" s="117" cm="1">
        <f t="array" ref="K52">_xlfn.XLOOKUP(K$1,'PY1 Data(H)'!$A$1:$BP$1,_xlfn.XLOOKUP($A52,'PY1 Data(H)'!$A$1:$A$288,'PY1 Data(H)'!$A$1:$BP$288))</f>
        <v>5871621</v>
      </c>
      <c r="L52" s="117" cm="1">
        <f t="array" ref="L52">_xlfn.XLOOKUP(L$1,'PY1 Data(H)'!$A$1:$BP$1,_xlfn.XLOOKUP($A52,'PY1 Data(H)'!$A$1:$A$288,'PY1 Data(H)'!$A$1:$BP$288))</f>
        <v>13777239</v>
      </c>
      <c r="M52" s="117" cm="1">
        <f t="array" ref="M52">_xlfn.XLOOKUP(M$1,'PY1 Data(H)'!$A$1:$BP$1,_xlfn.XLOOKUP($A52,'PY1 Data(H)'!$A$1:$A$288,'PY1 Data(H)'!$A$1:$BP$288))</f>
        <v>2757654</v>
      </c>
      <c r="N52" s="117" cm="1">
        <f t="array" ref="N52">_xlfn.XLOOKUP(N$1,'PY1 Data(H)'!$A$1:$BP$1,_xlfn.XLOOKUP($A52,'PY1 Data(H)'!$A$1:$A$288,'PY1 Data(H)'!$A$1:$BP$288))</f>
        <v>5328148</v>
      </c>
      <c r="O52" s="117" cm="1">
        <f t="array" ref="O52">_xlfn.XLOOKUP(O$1,'PY1 Data(H)'!$A$1:$BP$1,_xlfn.XLOOKUP($A52,'PY1 Data(H)'!$A$1:$A$288,'PY1 Data(H)'!$A$1:$BP$288))</f>
        <v>32993437</v>
      </c>
      <c r="P52" s="117" cm="1">
        <f t="array" ref="P52">_xlfn.XLOOKUP(P$1,'PY1 Data(H)'!$A$1:$BP$1,_xlfn.XLOOKUP($A52,'PY1 Data(H)'!$A$1:$A$288,'PY1 Data(H)'!$A$1:$BP$288))</f>
        <v>18456042</v>
      </c>
      <c r="Q52" s="117" cm="1">
        <f t="array" ref="Q52">_xlfn.XLOOKUP(Q$1,'PY1 Data(H)'!$A$1:$BP$1,_xlfn.XLOOKUP($A52,'PY1 Data(H)'!$A$1:$A$288,'PY1 Data(H)'!$A$1:$BP$288))</f>
        <v>3345837</v>
      </c>
      <c r="R52" s="117" cm="1">
        <f t="array" ref="R52">_xlfn.XLOOKUP(R$1,'PY1 Data(H)'!$A$1:$BP$1,_xlfn.XLOOKUP($A52,'PY1 Data(H)'!$A$1:$A$288,'PY1 Data(H)'!$A$1:$BP$288))</f>
        <v>19363988</v>
      </c>
      <c r="S52" s="117" cm="1">
        <f t="array" ref="S52">_xlfn.XLOOKUP(S$1,'PY1 Data(H)'!$A$1:$BP$1,_xlfn.XLOOKUP($A52,'PY1 Data(H)'!$A$1:$A$288,'PY1 Data(H)'!$A$1:$BP$288))</f>
        <v>102452915</v>
      </c>
      <c r="T52" s="117" cm="1">
        <f t="array" ref="T52">_xlfn.XLOOKUP(T$1,'PY1 Data(H)'!$A$1:$BP$1,_xlfn.XLOOKUP($A52,'PY1 Data(H)'!$A$1:$A$288,'PY1 Data(H)'!$A$1:$BP$288))</f>
        <v>6766141</v>
      </c>
      <c r="U52" s="117" cm="1">
        <f t="array" ref="U52">_xlfn.XLOOKUP(U$1,'PY1 Data(H)'!$A$1:$BP$1,_xlfn.XLOOKUP($A52,'PY1 Data(H)'!$A$1:$A$288,'PY1 Data(H)'!$A$1:$BP$288))</f>
        <v>3701331</v>
      </c>
      <c r="V52" s="117" cm="1">
        <f t="array" ref="V52">_xlfn.XLOOKUP(V$1,'PY1 Data(H)'!$A$1:$BP$1,_xlfn.XLOOKUP($A52,'PY1 Data(H)'!$A$1:$A$288,'PY1 Data(H)'!$A$1:$BP$288))</f>
        <v>291804</v>
      </c>
      <c r="W52" s="117" cm="1">
        <f t="array" ref="W52">_xlfn.XLOOKUP(W$1,'PY1 Data(H)'!$A$1:$BP$1,_xlfn.XLOOKUP($A52,'PY1 Data(H)'!$A$1:$A$288,'PY1 Data(H)'!$A$1:$BP$288))</f>
        <v>52361175</v>
      </c>
      <c r="X52" s="117" cm="1">
        <f t="array" ref="X52">_xlfn.XLOOKUP(X$1,'PY1 Data(H)'!$A$1:$BP$1,_xlfn.XLOOKUP($A52,'PY1 Data(H)'!$A$1:$A$288,'PY1 Data(H)'!$A$1:$BP$288))</f>
        <v>37947969</v>
      </c>
      <c r="Y52" s="117" cm="1">
        <f t="array" ref="Y52">_xlfn.XLOOKUP(Y$1,'PY1 Data(H)'!$A$1:$BP$1,_xlfn.XLOOKUP($A52,'PY1 Data(H)'!$A$1:$A$288,'PY1 Data(H)'!$A$1:$BP$288))</f>
        <v>3996930</v>
      </c>
      <c r="Z52" s="117" cm="1">
        <f t="array" ref="Z52">_xlfn.XLOOKUP(Z$1,'PY1 Data(H)'!$A$1:$BP$1,_xlfn.XLOOKUP($A52,'PY1 Data(H)'!$A$1:$A$288,'PY1 Data(H)'!$A$1:$BP$288))</f>
        <v>21547523</v>
      </c>
      <c r="AA52" s="117" cm="1">
        <f t="array" ref="AA52">_xlfn.XLOOKUP(AA$1,'PY1 Data(H)'!$A$1:$BP$1,_xlfn.XLOOKUP($A52,'PY1 Data(H)'!$A$1:$A$288,'PY1 Data(H)'!$A$1:$BP$288))</f>
        <v>2995684</v>
      </c>
      <c r="AB52" s="117" cm="1">
        <f t="array" ref="AB52">_xlfn.XLOOKUP(AB$1,'PY1 Data(H)'!$A$1:$BP$1,_xlfn.XLOOKUP($A52,'PY1 Data(H)'!$A$1:$A$288,'PY1 Data(H)'!$A$1:$BP$288))</f>
        <v>10557445</v>
      </c>
      <c r="AC52" s="117" cm="1">
        <f t="array" ref="AC52">_xlfn.XLOOKUP(AC$1,'PY1 Data(H)'!$A$1:$BP$1,_xlfn.XLOOKUP($A52,'PY1 Data(H)'!$A$1:$A$288,'PY1 Data(H)'!$A$1:$BP$288))</f>
        <v>44384319</v>
      </c>
      <c r="AD52" s="117" cm="1">
        <f t="array" ref="AD52">_xlfn.XLOOKUP(AD$1,'PY1 Data(H)'!$A$1:$BP$1,_xlfn.XLOOKUP($A52,'PY1 Data(H)'!$A$1:$A$288,'PY1 Data(H)'!$A$1:$BP$288))</f>
        <v>5554894</v>
      </c>
      <c r="AE52" s="117" cm="1">
        <f t="array" ref="AE52">_xlfn.XLOOKUP(AE$1,'PY1 Data(H)'!$A$1:$BP$1,_xlfn.XLOOKUP($A52,'PY1 Data(H)'!$A$1:$A$288,'PY1 Data(H)'!$A$1:$BP$288))</f>
        <v>31339777</v>
      </c>
      <c r="AF52" s="117" cm="1">
        <f t="array" ref="AF52">_xlfn.XLOOKUP(AF$1,'PY1 Data(H)'!$A$1:$BP$1,_xlfn.XLOOKUP($A52,'PY1 Data(H)'!$A$1:$A$288,'PY1 Data(H)'!$A$1:$BP$288))</f>
        <v>8706677</v>
      </c>
      <c r="AG52" s="117" cm="1">
        <f t="array" ref="AG52">_xlfn.XLOOKUP(AG$1,'PY1 Data(H)'!$A$1:$BP$1,_xlfn.XLOOKUP($A52,'PY1 Data(H)'!$A$1:$A$288,'PY1 Data(H)'!$A$1:$BP$288))</f>
        <v>4237394</v>
      </c>
      <c r="AH52" s="117" cm="1">
        <f t="array" ref="AH52">_xlfn.XLOOKUP(AH$1,'PY1 Data(H)'!$A$1:$BP$1,_xlfn.XLOOKUP($A52,'PY1 Data(H)'!$A$1:$A$288,'PY1 Data(H)'!$A$1:$BP$288))</f>
        <v>22102237</v>
      </c>
      <c r="AI52" s="117" cm="1">
        <f t="array" ref="AI52">_xlfn.XLOOKUP(AI$1,'PY1 Data(H)'!$A$1:$BP$1,_xlfn.XLOOKUP($A52,'PY1 Data(H)'!$A$1:$A$288,'PY1 Data(H)'!$A$1:$BP$288))</f>
        <v>18672140</v>
      </c>
      <c r="AJ52" s="117" cm="1">
        <f t="array" ref="AJ52">_xlfn.XLOOKUP(AJ$1,'PY1 Data(H)'!$A$1:$BP$1,_xlfn.XLOOKUP($A52,'PY1 Data(H)'!$A$1:$A$288,'PY1 Data(H)'!$A$1:$BP$288))</f>
        <v>37316419</v>
      </c>
      <c r="AK52" s="117" cm="1">
        <f t="array" ref="AK52">_xlfn.XLOOKUP(AK$1,'PY1 Data(H)'!$A$1:$BP$1,_xlfn.XLOOKUP($A52,'PY1 Data(H)'!$A$1:$A$288,'PY1 Data(H)'!$A$1:$BP$288))</f>
        <v>16476513</v>
      </c>
      <c r="AL52" s="117" cm="1">
        <f t="array" ref="AL52">_xlfn.XLOOKUP(AL$1,'PY1 Data(H)'!$A$1:$BP$1,_xlfn.XLOOKUP($A52,'PY1 Data(H)'!$A$1:$A$288,'PY1 Data(H)'!$A$1:$BP$288))</f>
        <v>11825225</v>
      </c>
      <c r="AM52" s="117" cm="1">
        <f t="array" ref="AM52">_xlfn.XLOOKUP(AM$1,'PY1 Data(H)'!$A$1:$BP$1,_xlfn.XLOOKUP($A52,'PY1 Data(H)'!$A$1:$A$288,'PY1 Data(H)'!$A$1:$BP$288))</f>
        <v>17201795</v>
      </c>
      <c r="AN52" s="117" cm="1">
        <f t="array" ref="AN52">_xlfn.XLOOKUP(AN$1,'PY1 Data(H)'!$A$1:$BP$1,_xlfn.XLOOKUP($A52,'PY1 Data(H)'!$A$1:$A$288,'PY1 Data(H)'!$A$1:$BP$288))</f>
        <v>13965483</v>
      </c>
      <c r="AO52" s="117" cm="1">
        <f t="array" ref="AO52">_xlfn.XLOOKUP(AO$1,'PY1 Data(H)'!$A$1:$BP$1,_xlfn.XLOOKUP($A52,'PY1 Data(H)'!$A$1:$A$288,'PY1 Data(H)'!$A$1:$BP$288))</f>
        <v>14947681</v>
      </c>
      <c r="AP52" s="117" cm="1">
        <f t="array" ref="AP52">_xlfn.XLOOKUP(AP$1,'PY1 Data(H)'!$A$1:$BP$1,_xlfn.XLOOKUP($A52,'PY1 Data(H)'!$A$1:$A$288,'PY1 Data(H)'!$A$1:$BP$288))</f>
        <v>10005262</v>
      </c>
      <c r="AQ52" s="117" cm="1">
        <f t="array" ref="AQ52">_xlfn.XLOOKUP(AQ$1,'PY1 Data(H)'!$A$1:$BP$1,_xlfn.XLOOKUP($A52,'PY1 Data(H)'!$A$1:$A$288,'PY1 Data(H)'!$A$1:$BP$288))</f>
        <v>1193075</v>
      </c>
      <c r="AR52" s="117" cm="1">
        <f t="array" ref="AR52">_xlfn.XLOOKUP(AR$1,'PY1 Data(H)'!$A$1:$BP$1,_xlfn.XLOOKUP($A52,'PY1 Data(H)'!$A$1:$A$288,'PY1 Data(H)'!$A$1:$BP$288))</f>
        <v>5231408</v>
      </c>
      <c r="AS52" s="117" cm="1">
        <f t="array" ref="AS52">_xlfn.XLOOKUP(AS$1,'PY1 Data(H)'!$A$1:$BP$1,_xlfn.XLOOKUP($A52,'PY1 Data(H)'!$A$1:$A$288,'PY1 Data(H)'!$A$1:$BP$288))</f>
        <v>11918112</v>
      </c>
      <c r="AT52" s="117" cm="1">
        <f t="array" ref="AT52">_xlfn.XLOOKUP(AT$1,'PY1 Data(H)'!$A$1:$BP$1,_xlfn.XLOOKUP($A52,'PY1 Data(H)'!$A$1:$A$288,'PY1 Data(H)'!$A$1:$BP$288))</f>
        <v>748565</v>
      </c>
      <c r="AU52" s="117" cm="1">
        <f t="array" ref="AU52">_xlfn.XLOOKUP(AU$1,'PY1 Data(H)'!$A$1:$BP$1,_xlfn.XLOOKUP($A52,'PY1 Data(H)'!$A$1:$A$288,'PY1 Data(H)'!$A$1:$BP$288))</f>
        <v>112125772</v>
      </c>
      <c r="AV52" s="117" cm="1">
        <f t="array" ref="AV52">_xlfn.XLOOKUP(AV$1,'PY1 Data(H)'!$A$1:$BP$1,_xlfn.XLOOKUP($A52,'PY1 Data(H)'!$A$1:$A$288,'PY1 Data(H)'!$A$1:$BP$288))</f>
        <v>6953093</v>
      </c>
      <c r="AW52" s="117" cm="1">
        <f t="array" ref="AW52">_xlfn.XLOOKUP(AW$1,'PY1 Data(H)'!$A$1:$BP$1,_xlfn.XLOOKUP($A52,'PY1 Data(H)'!$A$1:$A$288,'PY1 Data(H)'!$A$1:$BP$288))</f>
        <v>558882468</v>
      </c>
      <c r="AX52" s="117" cm="1">
        <f t="array" ref="AX52">_xlfn.XLOOKUP(AX$1,'PY1 Data(H)'!$A$1:$BP$1,_xlfn.XLOOKUP($A52,'PY1 Data(H)'!$A$1:$A$288,'PY1 Data(H)'!$A$1:$BP$288))</f>
        <v>5656035</v>
      </c>
      <c r="AY52" s="117" cm="1">
        <f t="array" ref="AY52">_xlfn.XLOOKUP(AY$1,'PY1 Data(H)'!$A$1:$BP$1,_xlfn.XLOOKUP($A52,'PY1 Data(H)'!$A$1:$A$288,'PY1 Data(H)'!$A$1:$BP$288))</f>
        <v>1890389</v>
      </c>
      <c r="AZ52" s="117" cm="1">
        <f t="array" ref="AZ52">_xlfn.XLOOKUP(AZ$1,'PY1 Data(H)'!$A$1:$BP$1,_xlfn.XLOOKUP($A52,'PY1 Data(H)'!$A$1:$A$288,'PY1 Data(H)'!$A$1:$BP$288))</f>
        <v>16529433</v>
      </c>
      <c r="BA52" s="117" cm="1">
        <f t="array" ref="BA52">_xlfn.XLOOKUP(BA$1,'PY1 Data(H)'!$A$1:$BP$1,_xlfn.XLOOKUP($A52,'PY1 Data(H)'!$A$1:$A$288,'PY1 Data(H)'!$A$1:$BP$288))</f>
        <v>14718922</v>
      </c>
      <c r="BB52" s="117" cm="1">
        <f t="array" ref="BB52">_xlfn.XLOOKUP(BB$1,'PY1 Data(H)'!$A$1:$BP$1,_xlfn.XLOOKUP($A52,'PY1 Data(H)'!$A$1:$A$288,'PY1 Data(H)'!$A$1:$BP$288))</f>
        <v>1820802</v>
      </c>
      <c r="BC52" s="117" cm="1">
        <f t="array" ref="BC52">_xlfn.XLOOKUP(BC$1,'PY1 Data(H)'!$A$1:$BP$1,_xlfn.XLOOKUP($A52,'PY1 Data(H)'!$A$1:$A$288,'PY1 Data(H)'!$A$1:$BP$288))</f>
        <v>2346852</v>
      </c>
      <c r="BD52" s="117" cm="1">
        <f t="array" ref="BD52">_xlfn.XLOOKUP(BD$1,'PY1 Data(H)'!$A$1:$BP$1,_xlfn.XLOOKUP($A52,'PY1 Data(H)'!$A$1:$A$288,'PY1 Data(H)'!$A$1:$BP$288))</f>
        <v>17485231</v>
      </c>
      <c r="BE52" s="117" cm="1">
        <f t="array" ref="BE52">_xlfn.XLOOKUP(BE$1,'PY1 Data(H)'!$A$1:$BP$1,_xlfn.XLOOKUP($A52,'PY1 Data(H)'!$A$1:$A$288,'PY1 Data(H)'!$A$1:$BP$288))</f>
        <v>20778028</v>
      </c>
      <c r="BF52" s="117" cm="1">
        <f t="array" ref="BF52">_xlfn.XLOOKUP(BF$1,'PY1 Data(H)'!$A$1:$BP$1,_xlfn.XLOOKUP($A52,'PY1 Data(H)'!$A$1:$A$288,'PY1 Data(H)'!$A$1:$BP$288))</f>
        <v>156649030</v>
      </c>
      <c r="BG52" s="117" cm="1">
        <f t="array" ref="BG52">_xlfn.XLOOKUP(BG$1,'PY1 Data(H)'!$A$1:$BP$1,_xlfn.XLOOKUP($A52,'PY1 Data(H)'!$A$1:$A$288,'PY1 Data(H)'!$A$1:$BP$288))</f>
        <v>7590180</v>
      </c>
      <c r="BH52" s="117" cm="1">
        <f t="array" ref="BH52">_xlfn.XLOOKUP(BH$1,'PY1 Data(H)'!$A$1:$BP$1,_xlfn.XLOOKUP($A52,'PY1 Data(H)'!$A$1:$A$288,'PY1 Data(H)'!$A$1:$BP$288))</f>
        <v>3370801</v>
      </c>
    </row>
    <row r="53" spans="1:60" x14ac:dyDescent="0.3">
      <c r="A53">
        <v>17</v>
      </c>
      <c r="D53" s="117" cm="1">
        <f t="array" ref="D53">_xlfn.XLOOKUP(D$1,'PY1 Data(H)'!$A$1:$BP$1,_xlfn.XLOOKUP($A53,'PY1 Data(H)'!$A$1:$A$288,'PY1 Data(H)'!$A$1:$BP$288))</f>
        <v>0</v>
      </c>
      <c r="E53" s="117" cm="1">
        <f t="array" ref="E53">_xlfn.XLOOKUP(E$1,'PY1 Data(H)'!$A$1:$BP$1,_xlfn.XLOOKUP($A53,'PY1 Data(H)'!$A$1:$A$288,'PY1 Data(H)'!$A$1:$BP$288))</f>
        <v>0</v>
      </c>
      <c r="F53" s="117" cm="1">
        <f t="array" ref="F53">_xlfn.XLOOKUP(F$1,'PY1 Data(H)'!$A$1:$BP$1,_xlfn.XLOOKUP($A53,'PY1 Data(H)'!$A$1:$A$288,'PY1 Data(H)'!$A$1:$BP$288))</f>
        <v>0</v>
      </c>
      <c r="G53" s="117" cm="1">
        <f t="array" ref="G53">_xlfn.XLOOKUP(G$1,'PY1 Data(H)'!$A$1:$BP$1,_xlfn.XLOOKUP($A53,'PY1 Data(H)'!$A$1:$A$288,'PY1 Data(H)'!$A$1:$BP$288))</f>
        <v>0</v>
      </c>
      <c r="H53" s="117" cm="1">
        <f t="array" ref="H53">_xlfn.XLOOKUP(H$1,'PY1 Data(H)'!$A$1:$BP$1,_xlfn.XLOOKUP($A53,'PY1 Data(H)'!$A$1:$A$288,'PY1 Data(H)'!$A$1:$BP$288))</f>
        <v>0</v>
      </c>
      <c r="I53" s="117" cm="1">
        <f t="array" ref="I53">_xlfn.XLOOKUP(I$1,'PY1 Data(H)'!$A$1:$BP$1,_xlfn.XLOOKUP($A53,'PY1 Data(H)'!$A$1:$A$288,'PY1 Data(H)'!$A$1:$BP$288))</f>
        <v>0</v>
      </c>
      <c r="J53" s="117" cm="1">
        <f t="array" ref="J53">_xlfn.XLOOKUP(J$1,'PY1 Data(H)'!$A$1:$BP$1,_xlfn.XLOOKUP($A53,'PY1 Data(H)'!$A$1:$A$288,'PY1 Data(H)'!$A$1:$BP$288))</f>
        <v>0</v>
      </c>
      <c r="K53" s="117" cm="1">
        <f t="array" ref="K53">_xlfn.XLOOKUP(K$1,'PY1 Data(H)'!$A$1:$BP$1,_xlfn.XLOOKUP($A53,'PY1 Data(H)'!$A$1:$A$288,'PY1 Data(H)'!$A$1:$BP$288))</f>
        <v>0</v>
      </c>
      <c r="L53" s="117" cm="1">
        <f t="array" ref="L53">_xlfn.XLOOKUP(L$1,'PY1 Data(H)'!$A$1:$BP$1,_xlfn.XLOOKUP($A53,'PY1 Data(H)'!$A$1:$A$288,'PY1 Data(H)'!$A$1:$BP$288))</f>
        <v>0</v>
      </c>
      <c r="M53" s="117" cm="1">
        <f t="array" ref="M53">_xlfn.XLOOKUP(M$1,'PY1 Data(H)'!$A$1:$BP$1,_xlfn.XLOOKUP($A53,'PY1 Data(H)'!$A$1:$A$288,'PY1 Data(H)'!$A$1:$BP$288))</f>
        <v>0</v>
      </c>
      <c r="N53" s="117" cm="1">
        <f t="array" ref="N53">_xlfn.XLOOKUP(N$1,'PY1 Data(H)'!$A$1:$BP$1,_xlfn.XLOOKUP($A53,'PY1 Data(H)'!$A$1:$A$288,'PY1 Data(H)'!$A$1:$BP$288))</f>
        <v>0</v>
      </c>
      <c r="O53" s="117" cm="1">
        <f t="array" ref="O53">_xlfn.XLOOKUP(O$1,'PY1 Data(H)'!$A$1:$BP$1,_xlfn.XLOOKUP($A53,'PY1 Data(H)'!$A$1:$A$288,'PY1 Data(H)'!$A$1:$BP$288))</f>
        <v>261555</v>
      </c>
      <c r="P53" s="117" cm="1">
        <f t="array" ref="P53">_xlfn.XLOOKUP(P$1,'PY1 Data(H)'!$A$1:$BP$1,_xlfn.XLOOKUP($A53,'PY1 Data(H)'!$A$1:$A$288,'PY1 Data(H)'!$A$1:$BP$288))</f>
        <v>0</v>
      </c>
      <c r="Q53" s="117" cm="1">
        <f t="array" ref="Q53">_xlfn.XLOOKUP(Q$1,'PY1 Data(H)'!$A$1:$BP$1,_xlfn.XLOOKUP($A53,'PY1 Data(H)'!$A$1:$A$288,'PY1 Data(H)'!$A$1:$BP$288))</f>
        <v>0</v>
      </c>
      <c r="R53" s="117" cm="1">
        <f t="array" ref="R53">_xlfn.XLOOKUP(R$1,'PY1 Data(H)'!$A$1:$BP$1,_xlfn.XLOOKUP($A53,'PY1 Data(H)'!$A$1:$A$288,'PY1 Data(H)'!$A$1:$BP$288))</f>
        <v>0</v>
      </c>
      <c r="S53" s="117" cm="1">
        <f t="array" ref="S53">_xlfn.XLOOKUP(S$1,'PY1 Data(H)'!$A$1:$BP$1,_xlfn.XLOOKUP($A53,'PY1 Data(H)'!$A$1:$A$288,'PY1 Data(H)'!$A$1:$BP$288))</f>
        <v>0</v>
      </c>
      <c r="T53" s="117" cm="1">
        <f t="array" ref="T53">_xlfn.XLOOKUP(T$1,'PY1 Data(H)'!$A$1:$BP$1,_xlfn.XLOOKUP($A53,'PY1 Data(H)'!$A$1:$A$288,'PY1 Data(H)'!$A$1:$BP$288))</f>
        <v>55336</v>
      </c>
      <c r="U53" s="117" cm="1">
        <f t="array" ref="U53">_xlfn.XLOOKUP(U$1,'PY1 Data(H)'!$A$1:$BP$1,_xlfn.XLOOKUP($A53,'PY1 Data(H)'!$A$1:$A$288,'PY1 Data(H)'!$A$1:$BP$288))</f>
        <v>0</v>
      </c>
      <c r="V53" s="117" cm="1">
        <f t="array" ref="V53">_xlfn.XLOOKUP(V$1,'PY1 Data(H)'!$A$1:$BP$1,_xlfn.XLOOKUP($A53,'PY1 Data(H)'!$A$1:$A$288,'PY1 Data(H)'!$A$1:$BP$288))</f>
        <v>0</v>
      </c>
      <c r="W53" s="117" cm="1">
        <f t="array" ref="W53">_xlfn.XLOOKUP(W$1,'PY1 Data(H)'!$A$1:$BP$1,_xlfn.XLOOKUP($A53,'PY1 Data(H)'!$A$1:$A$288,'PY1 Data(H)'!$A$1:$BP$288))</f>
        <v>0</v>
      </c>
      <c r="X53" s="117" cm="1">
        <f t="array" ref="X53">_xlfn.XLOOKUP(X$1,'PY1 Data(H)'!$A$1:$BP$1,_xlfn.XLOOKUP($A53,'PY1 Data(H)'!$A$1:$A$288,'PY1 Data(H)'!$A$1:$BP$288))</f>
        <v>0</v>
      </c>
      <c r="Y53" s="117" cm="1">
        <f t="array" ref="Y53">_xlfn.XLOOKUP(Y$1,'PY1 Data(H)'!$A$1:$BP$1,_xlfn.XLOOKUP($A53,'PY1 Data(H)'!$A$1:$A$288,'PY1 Data(H)'!$A$1:$BP$288))</f>
        <v>0</v>
      </c>
      <c r="Z53" s="117" cm="1">
        <f t="array" ref="Z53">_xlfn.XLOOKUP(Z$1,'PY1 Data(H)'!$A$1:$BP$1,_xlfn.XLOOKUP($A53,'PY1 Data(H)'!$A$1:$A$288,'PY1 Data(H)'!$A$1:$BP$288))</f>
        <v>0</v>
      </c>
      <c r="AA53" s="117" cm="1">
        <f t="array" ref="AA53">_xlfn.XLOOKUP(AA$1,'PY1 Data(H)'!$A$1:$BP$1,_xlfn.XLOOKUP($A53,'PY1 Data(H)'!$A$1:$A$288,'PY1 Data(H)'!$A$1:$BP$288))</f>
        <v>0</v>
      </c>
      <c r="AB53" s="117" cm="1">
        <f t="array" ref="AB53">_xlfn.XLOOKUP(AB$1,'PY1 Data(H)'!$A$1:$BP$1,_xlfn.XLOOKUP($A53,'PY1 Data(H)'!$A$1:$A$288,'PY1 Data(H)'!$A$1:$BP$288))</f>
        <v>0</v>
      </c>
      <c r="AC53" s="117" cm="1">
        <f t="array" ref="AC53">_xlfn.XLOOKUP(AC$1,'PY1 Data(H)'!$A$1:$BP$1,_xlfn.XLOOKUP($A53,'PY1 Data(H)'!$A$1:$A$288,'PY1 Data(H)'!$A$1:$BP$288))</f>
        <v>0</v>
      </c>
      <c r="AD53" s="117" cm="1">
        <f t="array" ref="AD53">_xlfn.XLOOKUP(AD$1,'PY1 Data(H)'!$A$1:$BP$1,_xlfn.XLOOKUP($A53,'PY1 Data(H)'!$A$1:$A$288,'PY1 Data(H)'!$A$1:$BP$288))</f>
        <v>0</v>
      </c>
      <c r="AE53" s="117" cm="1">
        <f t="array" ref="AE53">_xlfn.XLOOKUP(AE$1,'PY1 Data(H)'!$A$1:$BP$1,_xlfn.XLOOKUP($A53,'PY1 Data(H)'!$A$1:$A$288,'PY1 Data(H)'!$A$1:$BP$288))</f>
        <v>0</v>
      </c>
      <c r="AF53" s="117" cm="1">
        <f t="array" ref="AF53">_xlfn.XLOOKUP(AF$1,'PY1 Data(H)'!$A$1:$BP$1,_xlfn.XLOOKUP($A53,'PY1 Data(H)'!$A$1:$A$288,'PY1 Data(H)'!$A$1:$BP$288))</f>
        <v>0</v>
      </c>
      <c r="AG53" s="117" cm="1">
        <f t="array" ref="AG53">_xlfn.XLOOKUP(AG$1,'PY1 Data(H)'!$A$1:$BP$1,_xlfn.XLOOKUP($A53,'PY1 Data(H)'!$A$1:$A$288,'PY1 Data(H)'!$A$1:$BP$288))</f>
        <v>0</v>
      </c>
      <c r="AH53" s="117" cm="1">
        <f t="array" ref="AH53">_xlfn.XLOOKUP(AH$1,'PY1 Data(H)'!$A$1:$BP$1,_xlfn.XLOOKUP($A53,'PY1 Data(H)'!$A$1:$A$288,'PY1 Data(H)'!$A$1:$BP$288))</f>
        <v>0</v>
      </c>
      <c r="AI53" s="117" cm="1">
        <f t="array" ref="AI53">_xlfn.XLOOKUP(AI$1,'PY1 Data(H)'!$A$1:$BP$1,_xlfn.XLOOKUP($A53,'PY1 Data(H)'!$A$1:$A$288,'PY1 Data(H)'!$A$1:$BP$288))</f>
        <v>0</v>
      </c>
      <c r="AJ53" s="117" cm="1">
        <f t="array" ref="AJ53">_xlfn.XLOOKUP(AJ$1,'PY1 Data(H)'!$A$1:$BP$1,_xlfn.XLOOKUP($A53,'PY1 Data(H)'!$A$1:$A$288,'PY1 Data(H)'!$A$1:$BP$288))</f>
        <v>39360</v>
      </c>
      <c r="AK53" s="117" cm="1">
        <f t="array" ref="AK53">_xlfn.XLOOKUP(AK$1,'PY1 Data(H)'!$A$1:$BP$1,_xlfn.XLOOKUP($A53,'PY1 Data(H)'!$A$1:$A$288,'PY1 Data(H)'!$A$1:$BP$288))</f>
        <v>0</v>
      </c>
      <c r="AL53" s="117" cm="1">
        <f t="array" ref="AL53">_xlfn.XLOOKUP(AL$1,'PY1 Data(H)'!$A$1:$BP$1,_xlfn.XLOOKUP($A53,'PY1 Data(H)'!$A$1:$A$288,'PY1 Data(H)'!$A$1:$BP$288))</f>
        <v>0</v>
      </c>
      <c r="AM53" s="117" cm="1">
        <f t="array" ref="AM53">_xlfn.XLOOKUP(AM$1,'PY1 Data(H)'!$A$1:$BP$1,_xlfn.XLOOKUP($A53,'PY1 Data(H)'!$A$1:$A$288,'PY1 Data(H)'!$A$1:$BP$288))</f>
        <v>0</v>
      </c>
      <c r="AN53" s="117" cm="1">
        <f t="array" ref="AN53">_xlfn.XLOOKUP(AN$1,'PY1 Data(H)'!$A$1:$BP$1,_xlfn.XLOOKUP($A53,'PY1 Data(H)'!$A$1:$A$288,'PY1 Data(H)'!$A$1:$BP$288))</f>
        <v>0</v>
      </c>
      <c r="AO53" s="117" cm="1">
        <f t="array" ref="AO53">_xlfn.XLOOKUP(AO$1,'PY1 Data(H)'!$A$1:$BP$1,_xlfn.XLOOKUP($A53,'PY1 Data(H)'!$A$1:$A$288,'PY1 Data(H)'!$A$1:$BP$288))</f>
        <v>0</v>
      </c>
      <c r="AP53" s="117" cm="1">
        <f t="array" ref="AP53">_xlfn.XLOOKUP(AP$1,'PY1 Data(H)'!$A$1:$BP$1,_xlfn.XLOOKUP($A53,'PY1 Data(H)'!$A$1:$A$288,'PY1 Data(H)'!$A$1:$BP$288))</f>
        <v>0</v>
      </c>
      <c r="AQ53" s="117" cm="1">
        <f t="array" ref="AQ53">_xlfn.XLOOKUP(AQ$1,'PY1 Data(H)'!$A$1:$BP$1,_xlfn.XLOOKUP($A53,'PY1 Data(H)'!$A$1:$A$288,'PY1 Data(H)'!$A$1:$BP$288))</f>
        <v>0</v>
      </c>
      <c r="AR53" s="117" cm="1">
        <f t="array" ref="AR53">_xlfn.XLOOKUP(AR$1,'PY1 Data(H)'!$A$1:$BP$1,_xlfn.XLOOKUP($A53,'PY1 Data(H)'!$A$1:$A$288,'PY1 Data(H)'!$A$1:$BP$288))</f>
        <v>0</v>
      </c>
      <c r="AS53" s="117" cm="1">
        <f t="array" ref="AS53">_xlfn.XLOOKUP(AS$1,'PY1 Data(H)'!$A$1:$BP$1,_xlfn.XLOOKUP($A53,'PY1 Data(H)'!$A$1:$A$288,'PY1 Data(H)'!$A$1:$BP$288))</f>
        <v>0</v>
      </c>
      <c r="AT53" s="117" cm="1">
        <f t="array" ref="AT53">_xlfn.XLOOKUP(AT$1,'PY1 Data(H)'!$A$1:$BP$1,_xlfn.XLOOKUP($A53,'PY1 Data(H)'!$A$1:$A$288,'PY1 Data(H)'!$A$1:$BP$288))</f>
        <v>0</v>
      </c>
      <c r="AU53" s="117" cm="1">
        <f t="array" ref="AU53">_xlfn.XLOOKUP(AU$1,'PY1 Data(H)'!$A$1:$BP$1,_xlfn.XLOOKUP($A53,'PY1 Data(H)'!$A$1:$A$288,'PY1 Data(H)'!$A$1:$BP$288))</f>
        <v>0</v>
      </c>
      <c r="AV53" s="117" cm="1">
        <f t="array" ref="AV53">_xlfn.XLOOKUP(AV$1,'PY1 Data(H)'!$A$1:$BP$1,_xlfn.XLOOKUP($A53,'PY1 Data(H)'!$A$1:$A$288,'PY1 Data(H)'!$A$1:$BP$288))</f>
        <v>0</v>
      </c>
      <c r="AW53" s="117" cm="1">
        <f t="array" ref="AW53">_xlfn.XLOOKUP(AW$1,'PY1 Data(H)'!$A$1:$BP$1,_xlfn.XLOOKUP($A53,'PY1 Data(H)'!$A$1:$A$288,'PY1 Data(H)'!$A$1:$BP$288))</f>
        <v>0</v>
      </c>
      <c r="AX53" s="117" cm="1">
        <f t="array" ref="AX53">_xlfn.XLOOKUP(AX$1,'PY1 Data(H)'!$A$1:$BP$1,_xlfn.XLOOKUP($A53,'PY1 Data(H)'!$A$1:$A$288,'PY1 Data(H)'!$A$1:$BP$288))</f>
        <v>0</v>
      </c>
      <c r="AY53" s="117" cm="1">
        <f t="array" ref="AY53">_xlfn.XLOOKUP(AY$1,'PY1 Data(H)'!$A$1:$BP$1,_xlfn.XLOOKUP($A53,'PY1 Data(H)'!$A$1:$A$288,'PY1 Data(H)'!$A$1:$BP$288))</f>
        <v>0</v>
      </c>
      <c r="AZ53" s="117" cm="1">
        <f t="array" ref="AZ53">_xlfn.XLOOKUP(AZ$1,'PY1 Data(H)'!$A$1:$BP$1,_xlfn.XLOOKUP($A53,'PY1 Data(H)'!$A$1:$A$288,'PY1 Data(H)'!$A$1:$BP$288))</f>
        <v>0</v>
      </c>
      <c r="BA53" s="117" cm="1">
        <f t="array" ref="BA53">_xlfn.XLOOKUP(BA$1,'PY1 Data(H)'!$A$1:$BP$1,_xlfn.XLOOKUP($A53,'PY1 Data(H)'!$A$1:$A$288,'PY1 Data(H)'!$A$1:$BP$288))</f>
        <v>0</v>
      </c>
      <c r="BB53" s="117" cm="1">
        <f t="array" ref="BB53">_xlfn.XLOOKUP(BB$1,'PY1 Data(H)'!$A$1:$BP$1,_xlfn.XLOOKUP($A53,'PY1 Data(H)'!$A$1:$A$288,'PY1 Data(H)'!$A$1:$BP$288))</f>
        <v>0</v>
      </c>
      <c r="BC53" s="117" cm="1">
        <f t="array" ref="BC53">_xlfn.XLOOKUP(BC$1,'PY1 Data(H)'!$A$1:$BP$1,_xlfn.XLOOKUP($A53,'PY1 Data(H)'!$A$1:$A$288,'PY1 Data(H)'!$A$1:$BP$288))</f>
        <v>0</v>
      </c>
      <c r="BD53" s="117" cm="1">
        <f t="array" ref="BD53">_xlfn.XLOOKUP(BD$1,'PY1 Data(H)'!$A$1:$BP$1,_xlfn.XLOOKUP($A53,'PY1 Data(H)'!$A$1:$A$288,'PY1 Data(H)'!$A$1:$BP$288))</f>
        <v>0</v>
      </c>
      <c r="BE53" s="117" cm="1">
        <f t="array" ref="BE53">_xlfn.XLOOKUP(BE$1,'PY1 Data(H)'!$A$1:$BP$1,_xlfn.XLOOKUP($A53,'PY1 Data(H)'!$A$1:$A$288,'PY1 Data(H)'!$A$1:$BP$288))</f>
        <v>0</v>
      </c>
      <c r="BF53" s="117" cm="1">
        <f t="array" ref="BF53">_xlfn.XLOOKUP(BF$1,'PY1 Data(H)'!$A$1:$BP$1,_xlfn.XLOOKUP($A53,'PY1 Data(H)'!$A$1:$A$288,'PY1 Data(H)'!$A$1:$BP$288))</f>
        <v>0</v>
      </c>
      <c r="BG53" s="117" cm="1">
        <f t="array" ref="BG53">_xlfn.XLOOKUP(BG$1,'PY1 Data(H)'!$A$1:$BP$1,_xlfn.XLOOKUP($A53,'PY1 Data(H)'!$A$1:$A$288,'PY1 Data(H)'!$A$1:$BP$288))</f>
        <v>0</v>
      </c>
      <c r="BH53" s="117" cm="1">
        <f t="array" ref="BH53">_xlfn.XLOOKUP(BH$1,'PY1 Data(H)'!$A$1:$BP$1,_xlfn.XLOOKUP($A53,'PY1 Data(H)'!$A$1:$A$288,'PY1 Data(H)'!$A$1:$BP$288))</f>
        <v>105000</v>
      </c>
    </row>
    <row r="54" spans="1:60" x14ac:dyDescent="0.3">
      <c r="A54">
        <v>20</v>
      </c>
      <c r="D54" s="117" cm="1">
        <f t="array" ref="D54">_xlfn.XLOOKUP(D$1,'PY1 Data(H)'!$A$1:$BP$1,_xlfn.XLOOKUP($A54,'PY1 Data(H)'!$A$1:$A$288,'PY1 Data(H)'!$A$1:$BP$288))</f>
        <v>20785</v>
      </c>
      <c r="E54" s="117" cm="1">
        <f t="array" ref="E54">_xlfn.XLOOKUP(E$1,'PY1 Data(H)'!$A$1:$BP$1,_xlfn.XLOOKUP($A54,'PY1 Data(H)'!$A$1:$A$288,'PY1 Data(H)'!$A$1:$BP$288))</f>
        <v>0</v>
      </c>
      <c r="F54" s="117" cm="1">
        <f t="array" ref="F54">_xlfn.XLOOKUP(F$1,'PY1 Data(H)'!$A$1:$BP$1,_xlfn.XLOOKUP($A54,'PY1 Data(H)'!$A$1:$A$288,'PY1 Data(H)'!$A$1:$BP$288))</f>
        <v>0</v>
      </c>
      <c r="G54" s="117" cm="1">
        <f t="array" ref="G54">_xlfn.XLOOKUP(G$1,'PY1 Data(H)'!$A$1:$BP$1,_xlfn.XLOOKUP($A54,'PY1 Data(H)'!$A$1:$A$288,'PY1 Data(H)'!$A$1:$BP$288))</f>
        <v>0</v>
      </c>
      <c r="H54" s="117" cm="1">
        <f t="array" ref="H54">_xlfn.XLOOKUP(H$1,'PY1 Data(H)'!$A$1:$BP$1,_xlfn.XLOOKUP($A54,'PY1 Data(H)'!$A$1:$A$288,'PY1 Data(H)'!$A$1:$BP$288))</f>
        <v>0</v>
      </c>
      <c r="I54" s="117" cm="1">
        <f t="array" ref="I54">_xlfn.XLOOKUP(I$1,'PY1 Data(H)'!$A$1:$BP$1,_xlfn.XLOOKUP($A54,'PY1 Data(H)'!$A$1:$A$288,'PY1 Data(H)'!$A$1:$BP$288))</f>
        <v>0</v>
      </c>
      <c r="J54" s="117" cm="1">
        <f t="array" ref="J54">_xlfn.XLOOKUP(J$1,'PY1 Data(H)'!$A$1:$BP$1,_xlfn.XLOOKUP($A54,'PY1 Data(H)'!$A$1:$A$288,'PY1 Data(H)'!$A$1:$BP$288))</f>
        <v>0</v>
      </c>
      <c r="K54" s="117" cm="1">
        <f t="array" ref="K54">_xlfn.XLOOKUP(K$1,'PY1 Data(H)'!$A$1:$BP$1,_xlfn.XLOOKUP($A54,'PY1 Data(H)'!$A$1:$A$288,'PY1 Data(H)'!$A$1:$BP$288))</f>
        <v>0</v>
      </c>
      <c r="L54" s="117" cm="1">
        <f t="array" ref="L54">_xlfn.XLOOKUP(L$1,'PY1 Data(H)'!$A$1:$BP$1,_xlfn.XLOOKUP($A54,'PY1 Data(H)'!$A$1:$A$288,'PY1 Data(H)'!$A$1:$BP$288))</f>
        <v>0</v>
      </c>
      <c r="M54" s="117" cm="1">
        <f t="array" ref="M54">_xlfn.XLOOKUP(M$1,'PY1 Data(H)'!$A$1:$BP$1,_xlfn.XLOOKUP($A54,'PY1 Data(H)'!$A$1:$A$288,'PY1 Data(H)'!$A$1:$BP$288))</f>
        <v>481</v>
      </c>
      <c r="N54" s="117" cm="1">
        <f t="array" ref="N54">_xlfn.XLOOKUP(N$1,'PY1 Data(H)'!$A$1:$BP$1,_xlfn.XLOOKUP($A54,'PY1 Data(H)'!$A$1:$A$288,'PY1 Data(H)'!$A$1:$BP$288))</f>
        <v>0</v>
      </c>
      <c r="O54" s="117" cm="1">
        <f t="array" ref="O54">_xlfn.XLOOKUP(O$1,'PY1 Data(H)'!$A$1:$BP$1,_xlfn.XLOOKUP($A54,'PY1 Data(H)'!$A$1:$A$288,'PY1 Data(H)'!$A$1:$BP$288))</f>
        <v>0</v>
      </c>
      <c r="P54" s="117" cm="1">
        <f t="array" ref="P54">_xlfn.XLOOKUP(P$1,'PY1 Data(H)'!$A$1:$BP$1,_xlfn.XLOOKUP($A54,'PY1 Data(H)'!$A$1:$A$288,'PY1 Data(H)'!$A$1:$BP$288))</f>
        <v>0</v>
      </c>
      <c r="Q54" s="117" cm="1">
        <f t="array" ref="Q54">_xlfn.XLOOKUP(Q$1,'PY1 Data(H)'!$A$1:$BP$1,_xlfn.XLOOKUP($A54,'PY1 Data(H)'!$A$1:$A$288,'PY1 Data(H)'!$A$1:$BP$288))</f>
        <v>0</v>
      </c>
      <c r="R54" s="117" cm="1">
        <f t="array" ref="R54">_xlfn.XLOOKUP(R$1,'PY1 Data(H)'!$A$1:$BP$1,_xlfn.XLOOKUP($A54,'PY1 Data(H)'!$A$1:$A$288,'PY1 Data(H)'!$A$1:$BP$288))</f>
        <v>0</v>
      </c>
      <c r="S54" s="117" cm="1">
        <f t="array" ref="S54">_xlfn.XLOOKUP(S$1,'PY1 Data(H)'!$A$1:$BP$1,_xlfn.XLOOKUP($A54,'PY1 Data(H)'!$A$1:$A$288,'PY1 Data(H)'!$A$1:$BP$288))</f>
        <v>0</v>
      </c>
      <c r="T54" s="117" cm="1">
        <f t="array" ref="T54">_xlfn.XLOOKUP(T$1,'PY1 Data(H)'!$A$1:$BP$1,_xlfn.XLOOKUP($A54,'PY1 Data(H)'!$A$1:$A$288,'PY1 Data(H)'!$A$1:$BP$288))</f>
        <v>0</v>
      </c>
      <c r="U54" s="117" cm="1">
        <f t="array" ref="U54">_xlfn.XLOOKUP(U$1,'PY1 Data(H)'!$A$1:$BP$1,_xlfn.XLOOKUP($A54,'PY1 Data(H)'!$A$1:$A$288,'PY1 Data(H)'!$A$1:$BP$288))</f>
        <v>0</v>
      </c>
      <c r="V54" s="117" cm="1">
        <f t="array" ref="V54">_xlfn.XLOOKUP(V$1,'PY1 Data(H)'!$A$1:$BP$1,_xlfn.XLOOKUP($A54,'PY1 Data(H)'!$A$1:$A$288,'PY1 Data(H)'!$A$1:$BP$288))</f>
        <v>0</v>
      </c>
      <c r="W54" s="117" cm="1">
        <f t="array" ref="W54">_xlfn.XLOOKUP(W$1,'PY1 Data(H)'!$A$1:$BP$1,_xlfn.XLOOKUP($A54,'PY1 Data(H)'!$A$1:$A$288,'PY1 Data(H)'!$A$1:$BP$288))</f>
        <v>0</v>
      </c>
      <c r="X54" s="117" cm="1">
        <f t="array" ref="X54">_xlfn.XLOOKUP(X$1,'PY1 Data(H)'!$A$1:$BP$1,_xlfn.XLOOKUP($A54,'PY1 Data(H)'!$A$1:$A$288,'PY1 Data(H)'!$A$1:$BP$288))</f>
        <v>0</v>
      </c>
      <c r="Y54" s="117" cm="1">
        <f t="array" ref="Y54">_xlfn.XLOOKUP(Y$1,'PY1 Data(H)'!$A$1:$BP$1,_xlfn.XLOOKUP($A54,'PY1 Data(H)'!$A$1:$A$288,'PY1 Data(H)'!$A$1:$BP$288))</f>
        <v>59352</v>
      </c>
      <c r="Z54" s="117" cm="1">
        <f t="array" ref="Z54">_xlfn.XLOOKUP(Z$1,'PY1 Data(H)'!$A$1:$BP$1,_xlfn.XLOOKUP($A54,'PY1 Data(H)'!$A$1:$A$288,'PY1 Data(H)'!$A$1:$BP$288))</f>
        <v>0</v>
      </c>
      <c r="AA54" s="117" cm="1">
        <f t="array" ref="AA54">_xlfn.XLOOKUP(AA$1,'PY1 Data(H)'!$A$1:$BP$1,_xlfn.XLOOKUP($A54,'PY1 Data(H)'!$A$1:$A$288,'PY1 Data(H)'!$A$1:$BP$288))</f>
        <v>0</v>
      </c>
      <c r="AB54" s="117" cm="1">
        <f t="array" ref="AB54">_xlfn.XLOOKUP(AB$1,'PY1 Data(H)'!$A$1:$BP$1,_xlfn.XLOOKUP($A54,'PY1 Data(H)'!$A$1:$A$288,'PY1 Data(H)'!$A$1:$BP$288))</f>
        <v>400251</v>
      </c>
      <c r="AC54" s="117" cm="1">
        <f t="array" ref="AC54">_xlfn.XLOOKUP(AC$1,'PY1 Data(H)'!$A$1:$BP$1,_xlfn.XLOOKUP($A54,'PY1 Data(H)'!$A$1:$A$288,'PY1 Data(H)'!$A$1:$BP$288))</f>
        <v>3000000</v>
      </c>
      <c r="AD54" s="117" cm="1">
        <f t="array" ref="AD54">_xlfn.XLOOKUP(AD$1,'PY1 Data(H)'!$A$1:$BP$1,_xlfn.XLOOKUP($A54,'PY1 Data(H)'!$A$1:$A$288,'PY1 Data(H)'!$A$1:$BP$288))</f>
        <v>15079</v>
      </c>
      <c r="AE54" s="117" cm="1">
        <f t="array" ref="AE54">_xlfn.XLOOKUP(AE$1,'PY1 Data(H)'!$A$1:$BP$1,_xlfn.XLOOKUP($A54,'PY1 Data(H)'!$A$1:$A$288,'PY1 Data(H)'!$A$1:$BP$288))</f>
        <v>1565287</v>
      </c>
      <c r="AF54" s="117" cm="1">
        <f t="array" ref="AF54">_xlfn.XLOOKUP(AF$1,'PY1 Data(H)'!$A$1:$BP$1,_xlfn.XLOOKUP($A54,'PY1 Data(H)'!$A$1:$A$288,'PY1 Data(H)'!$A$1:$BP$288))</f>
        <v>0</v>
      </c>
      <c r="AG54" s="117" cm="1">
        <f t="array" ref="AG54">_xlfn.XLOOKUP(AG$1,'PY1 Data(H)'!$A$1:$BP$1,_xlfn.XLOOKUP($A54,'PY1 Data(H)'!$A$1:$A$288,'PY1 Data(H)'!$A$1:$BP$288))</f>
        <v>0</v>
      </c>
      <c r="AH54" s="117" cm="1">
        <f t="array" ref="AH54">_xlfn.XLOOKUP(AH$1,'PY1 Data(H)'!$A$1:$BP$1,_xlfn.XLOOKUP($A54,'PY1 Data(H)'!$A$1:$A$288,'PY1 Data(H)'!$A$1:$BP$288))</f>
        <v>0</v>
      </c>
      <c r="AI54" s="117" cm="1">
        <f t="array" ref="AI54">_xlfn.XLOOKUP(AI$1,'PY1 Data(H)'!$A$1:$BP$1,_xlfn.XLOOKUP($A54,'PY1 Data(H)'!$A$1:$A$288,'PY1 Data(H)'!$A$1:$BP$288))</f>
        <v>0</v>
      </c>
      <c r="AJ54" s="117" cm="1">
        <f t="array" ref="AJ54">_xlfn.XLOOKUP(AJ$1,'PY1 Data(H)'!$A$1:$BP$1,_xlfn.XLOOKUP($A54,'PY1 Data(H)'!$A$1:$A$288,'PY1 Data(H)'!$A$1:$BP$288))</f>
        <v>0</v>
      </c>
      <c r="AK54" s="117" cm="1">
        <f t="array" ref="AK54">_xlfn.XLOOKUP(AK$1,'PY1 Data(H)'!$A$1:$BP$1,_xlfn.XLOOKUP($A54,'PY1 Data(H)'!$A$1:$A$288,'PY1 Data(H)'!$A$1:$BP$288))</f>
        <v>0</v>
      </c>
      <c r="AL54" s="117" cm="1">
        <f t="array" ref="AL54">_xlfn.XLOOKUP(AL$1,'PY1 Data(H)'!$A$1:$BP$1,_xlfn.XLOOKUP($A54,'PY1 Data(H)'!$A$1:$A$288,'PY1 Data(H)'!$A$1:$BP$288))</f>
        <v>0</v>
      </c>
      <c r="AM54" s="117" cm="1">
        <f t="array" ref="AM54">_xlfn.XLOOKUP(AM$1,'PY1 Data(H)'!$A$1:$BP$1,_xlfn.XLOOKUP($A54,'PY1 Data(H)'!$A$1:$A$288,'PY1 Data(H)'!$A$1:$BP$288))</f>
        <v>0</v>
      </c>
      <c r="AN54" s="117" cm="1">
        <f t="array" ref="AN54">_xlfn.XLOOKUP(AN$1,'PY1 Data(H)'!$A$1:$BP$1,_xlfn.XLOOKUP($A54,'PY1 Data(H)'!$A$1:$A$288,'PY1 Data(H)'!$A$1:$BP$288))</f>
        <v>0</v>
      </c>
      <c r="AO54" s="117" cm="1">
        <f t="array" ref="AO54">_xlfn.XLOOKUP(AO$1,'PY1 Data(H)'!$A$1:$BP$1,_xlfn.XLOOKUP($A54,'PY1 Data(H)'!$A$1:$A$288,'PY1 Data(H)'!$A$1:$BP$288))</f>
        <v>0</v>
      </c>
      <c r="AP54" s="117" cm="1">
        <f t="array" ref="AP54">_xlfn.XLOOKUP(AP$1,'PY1 Data(H)'!$A$1:$BP$1,_xlfn.XLOOKUP($A54,'PY1 Data(H)'!$A$1:$A$288,'PY1 Data(H)'!$A$1:$BP$288))</f>
        <v>0</v>
      </c>
      <c r="AQ54" s="117" cm="1">
        <f t="array" ref="AQ54">_xlfn.XLOOKUP(AQ$1,'PY1 Data(H)'!$A$1:$BP$1,_xlfn.XLOOKUP($A54,'PY1 Data(H)'!$A$1:$A$288,'PY1 Data(H)'!$A$1:$BP$288))</f>
        <v>0</v>
      </c>
      <c r="AR54" s="117" cm="1">
        <f t="array" ref="AR54">_xlfn.XLOOKUP(AR$1,'PY1 Data(H)'!$A$1:$BP$1,_xlfn.XLOOKUP($A54,'PY1 Data(H)'!$A$1:$A$288,'PY1 Data(H)'!$A$1:$BP$288))</f>
        <v>0</v>
      </c>
      <c r="AS54" s="117" cm="1">
        <f t="array" ref="AS54">_xlfn.XLOOKUP(AS$1,'PY1 Data(H)'!$A$1:$BP$1,_xlfn.XLOOKUP($A54,'PY1 Data(H)'!$A$1:$A$288,'PY1 Data(H)'!$A$1:$BP$288))</f>
        <v>250000</v>
      </c>
      <c r="AT54" s="117" cm="1">
        <f t="array" ref="AT54">_xlfn.XLOOKUP(AT$1,'PY1 Data(H)'!$A$1:$BP$1,_xlfn.XLOOKUP($A54,'PY1 Data(H)'!$A$1:$A$288,'PY1 Data(H)'!$A$1:$BP$288))</f>
        <v>0</v>
      </c>
      <c r="AU54" s="117" cm="1">
        <f t="array" ref="AU54">_xlfn.XLOOKUP(AU$1,'PY1 Data(H)'!$A$1:$BP$1,_xlfn.XLOOKUP($A54,'PY1 Data(H)'!$A$1:$A$288,'PY1 Data(H)'!$A$1:$BP$288))</f>
        <v>0</v>
      </c>
      <c r="AV54" s="117" cm="1">
        <f t="array" ref="AV54">_xlfn.XLOOKUP(AV$1,'PY1 Data(H)'!$A$1:$BP$1,_xlfn.XLOOKUP($A54,'PY1 Data(H)'!$A$1:$A$288,'PY1 Data(H)'!$A$1:$BP$288))</f>
        <v>0</v>
      </c>
      <c r="AW54" s="117" cm="1">
        <f t="array" ref="AW54">_xlfn.XLOOKUP(AW$1,'PY1 Data(H)'!$A$1:$BP$1,_xlfn.XLOOKUP($A54,'PY1 Data(H)'!$A$1:$A$288,'PY1 Data(H)'!$A$1:$BP$288))</f>
        <v>942941</v>
      </c>
      <c r="AX54" s="117" cm="1">
        <f t="array" ref="AX54">_xlfn.XLOOKUP(AX$1,'PY1 Data(H)'!$A$1:$BP$1,_xlfn.XLOOKUP($A54,'PY1 Data(H)'!$A$1:$A$288,'PY1 Data(H)'!$A$1:$BP$288))</f>
        <v>0</v>
      </c>
      <c r="AY54" s="117" cm="1">
        <f t="array" ref="AY54">_xlfn.XLOOKUP(AY$1,'PY1 Data(H)'!$A$1:$BP$1,_xlfn.XLOOKUP($A54,'PY1 Data(H)'!$A$1:$A$288,'PY1 Data(H)'!$A$1:$BP$288))</f>
        <v>0</v>
      </c>
      <c r="AZ54" s="117" cm="1">
        <f t="array" ref="AZ54">_xlfn.XLOOKUP(AZ$1,'PY1 Data(H)'!$A$1:$BP$1,_xlfn.XLOOKUP($A54,'PY1 Data(H)'!$A$1:$A$288,'PY1 Data(H)'!$A$1:$BP$288))</f>
        <v>0</v>
      </c>
      <c r="BA54" s="117" cm="1">
        <f t="array" ref="BA54">_xlfn.XLOOKUP(BA$1,'PY1 Data(H)'!$A$1:$BP$1,_xlfn.XLOOKUP($A54,'PY1 Data(H)'!$A$1:$A$288,'PY1 Data(H)'!$A$1:$BP$288))</f>
        <v>0</v>
      </c>
      <c r="BB54" s="117" cm="1">
        <f t="array" ref="BB54">_xlfn.XLOOKUP(BB$1,'PY1 Data(H)'!$A$1:$BP$1,_xlfn.XLOOKUP($A54,'PY1 Data(H)'!$A$1:$A$288,'PY1 Data(H)'!$A$1:$BP$288))</f>
        <v>0</v>
      </c>
      <c r="BC54" s="117" cm="1">
        <f t="array" ref="BC54">_xlfn.XLOOKUP(BC$1,'PY1 Data(H)'!$A$1:$BP$1,_xlfn.XLOOKUP($A54,'PY1 Data(H)'!$A$1:$A$288,'PY1 Data(H)'!$A$1:$BP$288))</f>
        <v>0</v>
      </c>
      <c r="BD54" s="117" cm="1">
        <f t="array" ref="BD54">_xlfn.XLOOKUP(BD$1,'PY1 Data(H)'!$A$1:$BP$1,_xlfn.XLOOKUP($A54,'PY1 Data(H)'!$A$1:$A$288,'PY1 Data(H)'!$A$1:$BP$288))</f>
        <v>53245</v>
      </c>
      <c r="BE54" s="117" cm="1">
        <f t="array" ref="BE54">_xlfn.XLOOKUP(BE$1,'PY1 Data(H)'!$A$1:$BP$1,_xlfn.XLOOKUP($A54,'PY1 Data(H)'!$A$1:$A$288,'PY1 Data(H)'!$A$1:$BP$288))</f>
        <v>53762</v>
      </c>
      <c r="BF54" s="117" cm="1">
        <f t="array" ref="BF54">_xlfn.XLOOKUP(BF$1,'PY1 Data(H)'!$A$1:$BP$1,_xlfn.XLOOKUP($A54,'PY1 Data(H)'!$A$1:$A$288,'PY1 Data(H)'!$A$1:$BP$288))</f>
        <v>0</v>
      </c>
      <c r="BG54" s="117" cm="1">
        <f t="array" ref="BG54">_xlfn.XLOOKUP(BG$1,'PY1 Data(H)'!$A$1:$BP$1,_xlfn.XLOOKUP($A54,'PY1 Data(H)'!$A$1:$A$288,'PY1 Data(H)'!$A$1:$BP$288))</f>
        <v>0</v>
      </c>
      <c r="BH54" s="117" cm="1">
        <f t="array" ref="BH54">_xlfn.XLOOKUP(BH$1,'PY1 Data(H)'!$A$1:$BP$1,_xlfn.XLOOKUP($A54,'PY1 Data(H)'!$A$1:$A$288,'PY1 Data(H)'!$A$1:$BP$288))</f>
        <v>0</v>
      </c>
    </row>
    <row r="55" spans="1:60" x14ac:dyDescent="0.3">
      <c r="A55">
        <v>533</v>
      </c>
      <c r="D55" s="117" cm="1">
        <f t="array" ref="D55">_xlfn.XLOOKUP(D$1,'PY1 Data(H)'!$A$1:$BP$1,_xlfn.XLOOKUP($A55,'PY1 Data(H)'!$A$1:$A$288,'PY1 Data(H)'!$A$1:$BP$288))</f>
        <v>0</v>
      </c>
      <c r="E55" s="117" cm="1">
        <f t="array" ref="E55">_xlfn.XLOOKUP(E$1,'PY1 Data(H)'!$A$1:$BP$1,_xlfn.XLOOKUP($A55,'PY1 Data(H)'!$A$1:$A$288,'PY1 Data(H)'!$A$1:$BP$288))</f>
        <v>0</v>
      </c>
      <c r="F55" s="117" cm="1">
        <f t="array" ref="F55">_xlfn.XLOOKUP(F$1,'PY1 Data(H)'!$A$1:$BP$1,_xlfn.XLOOKUP($A55,'PY1 Data(H)'!$A$1:$A$288,'PY1 Data(H)'!$A$1:$BP$288))</f>
        <v>0</v>
      </c>
      <c r="G55" s="117" cm="1">
        <f t="array" ref="G55">_xlfn.XLOOKUP(G$1,'PY1 Data(H)'!$A$1:$BP$1,_xlfn.XLOOKUP($A55,'PY1 Data(H)'!$A$1:$A$288,'PY1 Data(H)'!$A$1:$BP$288))</f>
        <v>0</v>
      </c>
      <c r="H55" s="117" cm="1">
        <f t="array" ref="H55">_xlfn.XLOOKUP(H$1,'PY1 Data(H)'!$A$1:$BP$1,_xlfn.XLOOKUP($A55,'PY1 Data(H)'!$A$1:$A$288,'PY1 Data(H)'!$A$1:$BP$288))</f>
        <v>0</v>
      </c>
      <c r="I55" s="117" cm="1">
        <f t="array" ref="I55">_xlfn.XLOOKUP(I$1,'PY1 Data(H)'!$A$1:$BP$1,_xlfn.XLOOKUP($A55,'PY1 Data(H)'!$A$1:$A$288,'PY1 Data(H)'!$A$1:$BP$288))</f>
        <v>0</v>
      </c>
      <c r="J55" s="117" cm="1">
        <f t="array" ref="J55">_xlfn.XLOOKUP(J$1,'PY1 Data(H)'!$A$1:$BP$1,_xlfn.XLOOKUP($A55,'PY1 Data(H)'!$A$1:$A$288,'PY1 Data(H)'!$A$1:$BP$288))</f>
        <v>0</v>
      </c>
      <c r="K55" s="117" cm="1">
        <f t="array" ref="K55">_xlfn.XLOOKUP(K$1,'PY1 Data(H)'!$A$1:$BP$1,_xlfn.XLOOKUP($A55,'PY1 Data(H)'!$A$1:$A$288,'PY1 Data(H)'!$A$1:$BP$288))</f>
        <v>0</v>
      </c>
      <c r="L55" s="117" cm="1">
        <f t="array" ref="L55">_xlfn.XLOOKUP(L$1,'PY1 Data(H)'!$A$1:$BP$1,_xlfn.XLOOKUP($A55,'PY1 Data(H)'!$A$1:$A$288,'PY1 Data(H)'!$A$1:$BP$288))</f>
        <v>674688</v>
      </c>
      <c r="M55" s="117" cm="1">
        <f t="array" ref="M55">_xlfn.XLOOKUP(M$1,'PY1 Data(H)'!$A$1:$BP$1,_xlfn.XLOOKUP($A55,'PY1 Data(H)'!$A$1:$A$288,'PY1 Data(H)'!$A$1:$BP$288))</f>
        <v>0</v>
      </c>
      <c r="N55" s="117" cm="1">
        <f t="array" ref="N55">_xlfn.XLOOKUP(N$1,'PY1 Data(H)'!$A$1:$BP$1,_xlfn.XLOOKUP($A55,'PY1 Data(H)'!$A$1:$A$288,'PY1 Data(H)'!$A$1:$BP$288))</f>
        <v>0</v>
      </c>
      <c r="O55" s="117" cm="1">
        <f t="array" ref="O55">_xlfn.XLOOKUP(O$1,'PY1 Data(H)'!$A$1:$BP$1,_xlfn.XLOOKUP($A55,'PY1 Data(H)'!$A$1:$A$288,'PY1 Data(H)'!$A$1:$BP$288))</f>
        <v>0</v>
      </c>
      <c r="P55" s="117" cm="1">
        <f t="array" ref="P55">_xlfn.XLOOKUP(P$1,'PY1 Data(H)'!$A$1:$BP$1,_xlfn.XLOOKUP($A55,'PY1 Data(H)'!$A$1:$A$288,'PY1 Data(H)'!$A$1:$BP$288))</f>
        <v>0</v>
      </c>
      <c r="Q55" s="117" cm="1">
        <f t="array" ref="Q55">_xlfn.XLOOKUP(Q$1,'PY1 Data(H)'!$A$1:$BP$1,_xlfn.XLOOKUP($A55,'PY1 Data(H)'!$A$1:$A$288,'PY1 Data(H)'!$A$1:$BP$288))</f>
        <v>0</v>
      </c>
      <c r="R55" s="117" cm="1">
        <f t="array" ref="R55">_xlfn.XLOOKUP(R$1,'PY1 Data(H)'!$A$1:$BP$1,_xlfn.XLOOKUP($A55,'PY1 Data(H)'!$A$1:$A$288,'PY1 Data(H)'!$A$1:$BP$288))</f>
        <v>0</v>
      </c>
      <c r="S55" s="117" cm="1">
        <f t="array" ref="S55">_xlfn.XLOOKUP(S$1,'PY1 Data(H)'!$A$1:$BP$1,_xlfn.XLOOKUP($A55,'PY1 Data(H)'!$A$1:$A$288,'PY1 Data(H)'!$A$1:$BP$288))</f>
        <v>0</v>
      </c>
      <c r="T55" s="117" cm="1">
        <f t="array" ref="T55">_xlfn.XLOOKUP(T$1,'PY1 Data(H)'!$A$1:$BP$1,_xlfn.XLOOKUP($A55,'PY1 Data(H)'!$A$1:$A$288,'PY1 Data(H)'!$A$1:$BP$288))</f>
        <v>0</v>
      </c>
      <c r="U55" s="117" cm="1">
        <f t="array" ref="U55">_xlfn.XLOOKUP(U$1,'PY1 Data(H)'!$A$1:$BP$1,_xlfn.XLOOKUP($A55,'PY1 Data(H)'!$A$1:$A$288,'PY1 Data(H)'!$A$1:$BP$288))</f>
        <v>0</v>
      </c>
      <c r="V55" s="117" cm="1">
        <f t="array" ref="V55">_xlfn.XLOOKUP(V$1,'PY1 Data(H)'!$A$1:$BP$1,_xlfn.XLOOKUP($A55,'PY1 Data(H)'!$A$1:$A$288,'PY1 Data(H)'!$A$1:$BP$288))</f>
        <v>0</v>
      </c>
      <c r="W55" s="117" cm="1">
        <f t="array" ref="W55">_xlfn.XLOOKUP(W$1,'PY1 Data(H)'!$A$1:$BP$1,_xlfn.XLOOKUP($A55,'PY1 Data(H)'!$A$1:$A$288,'PY1 Data(H)'!$A$1:$BP$288))</f>
        <v>0</v>
      </c>
      <c r="X55" s="117" cm="1">
        <f t="array" ref="X55">_xlfn.XLOOKUP(X$1,'PY1 Data(H)'!$A$1:$BP$1,_xlfn.XLOOKUP($A55,'PY1 Data(H)'!$A$1:$A$288,'PY1 Data(H)'!$A$1:$BP$288))</f>
        <v>0</v>
      </c>
      <c r="Y55" s="117" cm="1">
        <f t="array" ref="Y55">_xlfn.XLOOKUP(Y$1,'PY1 Data(H)'!$A$1:$BP$1,_xlfn.XLOOKUP($A55,'PY1 Data(H)'!$A$1:$A$288,'PY1 Data(H)'!$A$1:$BP$288))</f>
        <v>0</v>
      </c>
      <c r="Z55" s="117" cm="1">
        <f t="array" ref="Z55">_xlfn.XLOOKUP(Z$1,'PY1 Data(H)'!$A$1:$BP$1,_xlfn.XLOOKUP($A55,'PY1 Data(H)'!$A$1:$A$288,'PY1 Data(H)'!$A$1:$BP$288))</f>
        <v>0</v>
      </c>
      <c r="AA55" s="117" cm="1">
        <f t="array" ref="AA55">_xlfn.XLOOKUP(AA$1,'PY1 Data(H)'!$A$1:$BP$1,_xlfn.XLOOKUP($A55,'PY1 Data(H)'!$A$1:$A$288,'PY1 Data(H)'!$A$1:$BP$288))</f>
        <v>0</v>
      </c>
      <c r="AB55" s="117" cm="1">
        <f t="array" ref="AB55">_xlfn.XLOOKUP(AB$1,'PY1 Data(H)'!$A$1:$BP$1,_xlfn.XLOOKUP($A55,'PY1 Data(H)'!$A$1:$A$288,'PY1 Data(H)'!$A$1:$BP$288))</f>
        <v>0</v>
      </c>
      <c r="AC55" s="117" cm="1">
        <f t="array" ref="AC55">_xlfn.XLOOKUP(AC$1,'PY1 Data(H)'!$A$1:$BP$1,_xlfn.XLOOKUP($A55,'PY1 Data(H)'!$A$1:$A$288,'PY1 Data(H)'!$A$1:$BP$288))</f>
        <v>0</v>
      </c>
      <c r="AD55" s="117" cm="1">
        <f t="array" ref="AD55">_xlfn.XLOOKUP(AD$1,'PY1 Data(H)'!$A$1:$BP$1,_xlfn.XLOOKUP($A55,'PY1 Data(H)'!$A$1:$A$288,'PY1 Data(H)'!$A$1:$BP$288))</f>
        <v>0</v>
      </c>
      <c r="AE55" s="117" cm="1">
        <f t="array" ref="AE55">_xlfn.XLOOKUP(AE$1,'PY1 Data(H)'!$A$1:$BP$1,_xlfn.XLOOKUP($A55,'PY1 Data(H)'!$A$1:$A$288,'PY1 Data(H)'!$A$1:$BP$288))</f>
        <v>0</v>
      </c>
      <c r="AF55" s="117" cm="1">
        <f t="array" ref="AF55">_xlfn.XLOOKUP(AF$1,'PY1 Data(H)'!$A$1:$BP$1,_xlfn.XLOOKUP($A55,'PY1 Data(H)'!$A$1:$A$288,'PY1 Data(H)'!$A$1:$BP$288))</f>
        <v>0</v>
      </c>
      <c r="AG55" s="117" cm="1">
        <f t="array" ref="AG55">_xlfn.XLOOKUP(AG$1,'PY1 Data(H)'!$A$1:$BP$1,_xlfn.XLOOKUP($A55,'PY1 Data(H)'!$A$1:$A$288,'PY1 Data(H)'!$A$1:$BP$288))</f>
        <v>0</v>
      </c>
      <c r="AH55" s="117" cm="1">
        <f t="array" ref="AH55">_xlfn.XLOOKUP(AH$1,'PY1 Data(H)'!$A$1:$BP$1,_xlfn.XLOOKUP($A55,'PY1 Data(H)'!$A$1:$A$288,'PY1 Data(H)'!$A$1:$BP$288))</f>
        <v>0</v>
      </c>
      <c r="AI55" s="117" cm="1">
        <f t="array" ref="AI55">_xlfn.XLOOKUP(AI$1,'PY1 Data(H)'!$A$1:$BP$1,_xlfn.XLOOKUP($A55,'PY1 Data(H)'!$A$1:$A$288,'PY1 Data(H)'!$A$1:$BP$288))</f>
        <v>0</v>
      </c>
      <c r="AJ55" s="117" cm="1">
        <f t="array" ref="AJ55">_xlfn.XLOOKUP(AJ$1,'PY1 Data(H)'!$A$1:$BP$1,_xlfn.XLOOKUP($A55,'PY1 Data(H)'!$A$1:$A$288,'PY1 Data(H)'!$A$1:$BP$288))</f>
        <v>0</v>
      </c>
      <c r="AK55" s="117" cm="1">
        <f t="array" ref="AK55">_xlfn.XLOOKUP(AK$1,'PY1 Data(H)'!$A$1:$BP$1,_xlfn.XLOOKUP($A55,'PY1 Data(H)'!$A$1:$A$288,'PY1 Data(H)'!$A$1:$BP$288))</f>
        <v>0</v>
      </c>
      <c r="AL55" s="117" cm="1">
        <f t="array" ref="AL55">_xlfn.XLOOKUP(AL$1,'PY1 Data(H)'!$A$1:$BP$1,_xlfn.XLOOKUP($A55,'PY1 Data(H)'!$A$1:$A$288,'PY1 Data(H)'!$A$1:$BP$288))</f>
        <v>0</v>
      </c>
      <c r="AM55" s="117" cm="1">
        <f t="array" ref="AM55">_xlfn.XLOOKUP(AM$1,'PY1 Data(H)'!$A$1:$BP$1,_xlfn.XLOOKUP($A55,'PY1 Data(H)'!$A$1:$A$288,'PY1 Data(H)'!$A$1:$BP$288))</f>
        <v>0</v>
      </c>
      <c r="AN55" s="117" cm="1">
        <f t="array" ref="AN55">_xlfn.XLOOKUP(AN$1,'PY1 Data(H)'!$A$1:$BP$1,_xlfn.XLOOKUP($A55,'PY1 Data(H)'!$A$1:$A$288,'PY1 Data(H)'!$A$1:$BP$288))</f>
        <v>0</v>
      </c>
      <c r="AO55" s="117" cm="1">
        <f t="array" ref="AO55">_xlfn.XLOOKUP(AO$1,'PY1 Data(H)'!$A$1:$BP$1,_xlfn.XLOOKUP($A55,'PY1 Data(H)'!$A$1:$A$288,'PY1 Data(H)'!$A$1:$BP$288))</f>
        <v>0</v>
      </c>
      <c r="AP55" s="117" cm="1">
        <f t="array" ref="AP55">_xlfn.XLOOKUP(AP$1,'PY1 Data(H)'!$A$1:$BP$1,_xlfn.XLOOKUP($A55,'PY1 Data(H)'!$A$1:$A$288,'PY1 Data(H)'!$A$1:$BP$288))</f>
        <v>0</v>
      </c>
      <c r="AQ55" s="117" cm="1">
        <f t="array" ref="AQ55">_xlfn.XLOOKUP(AQ$1,'PY1 Data(H)'!$A$1:$BP$1,_xlfn.XLOOKUP($A55,'PY1 Data(H)'!$A$1:$A$288,'PY1 Data(H)'!$A$1:$BP$288))</f>
        <v>0</v>
      </c>
      <c r="AR55" s="117" cm="1">
        <f t="array" ref="AR55">_xlfn.XLOOKUP(AR$1,'PY1 Data(H)'!$A$1:$BP$1,_xlfn.XLOOKUP($A55,'PY1 Data(H)'!$A$1:$A$288,'PY1 Data(H)'!$A$1:$BP$288))</f>
        <v>0</v>
      </c>
      <c r="AS55" s="117" cm="1">
        <f t="array" ref="AS55">_xlfn.XLOOKUP(AS$1,'PY1 Data(H)'!$A$1:$BP$1,_xlfn.XLOOKUP($A55,'PY1 Data(H)'!$A$1:$A$288,'PY1 Data(H)'!$A$1:$BP$288))</f>
        <v>0</v>
      </c>
      <c r="AT55" s="117" cm="1">
        <f t="array" ref="AT55">_xlfn.XLOOKUP(AT$1,'PY1 Data(H)'!$A$1:$BP$1,_xlfn.XLOOKUP($A55,'PY1 Data(H)'!$A$1:$A$288,'PY1 Data(H)'!$A$1:$BP$288))</f>
        <v>0</v>
      </c>
      <c r="AU55" s="117" cm="1">
        <f t="array" ref="AU55">_xlfn.XLOOKUP(AU$1,'PY1 Data(H)'!$A$1:$BP$1,_xlfn.XLOOKUP($A55,'PY1 Data(H)'!$A$1:$A$288,'PY1 Data(H)'!$A$1:$BP$288))</f>
        <v>0</v>
      </c>
      <c r="AV55" s="117" cm="1">
        <f t="array" ref="AV55">_xlfn.XLOOKUP(AV$1,'PY1 Data(H)'!$A$1:$BP$1,_xlfn.XLOOKUP($A55,'PY1 Data(H)'!$A$1:$A$288,'PY1 Data(H)'!$A$1:$BP$288))</f>
        <v>0</v>
      </c>
      <c r="AW55" s="117" cm="1">
        <f t="array" ref="AW55">_xlfn.XLOOKUP(AW$1,'PY1 Data(H)'!$A$1:$BP$1,_xlfn.XLOOKUP($A55,'PY1 Data(H)'!$A$1:$A$288,'PY1 Data(H)'!$A$1:$BP$288))</f>
        <v>0</v>
      </c>
      <c r="AX55" s="117" cm="1">
        <f t="array" ref="AX55">_xlfn.XLOOKUP(AX$1,'PY1 Data(H)'!$A$1:$BP$1,_xlfn.XLOOKUP($A55,'PY1 Data(H)'!$A$1:$A$288,'PY1 Data(H)'!$A$1:$BP$288))</f>
        <v>0</v>
      </c>
      <c r="AY55" s="117" cm="1">
        <f t="array" ref="AY55">_xlfn.XLOOKUP(AY$1,'PY1 Data(H)'!$A$1:$BP$1,_xlfn.XLOOKUP($A55,'PY1 Data(H)'!$A$1:$A$288,'PY1 Data(H)'!$A$1:$BP$288))</f>
        <v>0</v>
      </c>
      <c r="AZ55" s="117" cm="1">
        <f t="array" ref="AZ55">_xlfn.XLOOKUP(AZ$1,'PY1 Data(H)'!$A$1:$BP$1,_xlfn.XLOOKUP($A55,'PY1 Data(H)'!$A$1:$A$288,'PY1 Data(H)'!$A$1:$BP$288))</f>
        <v>0</v>
      </c>
      <c r="BA55" s="117" cm="1">
        <f t="array" ref="BA55">_xlfn.XLOOKUP(BA$1,'PY1 Data(H)'!$A$1:$BP$1,_xlfn.XLOOKUP($A55,'PY1 Data(H)'!$A$1:$A$288,'PY1 Data(H)'!$A$1:$BP$288))</f>
        <v>0</v>
      </c>
      <c r="BB55" s="117" cm="1">
        <f t="array" ref="BB55">_xlfn.XLOOKUP(BB$1,'PY1 Data(H)'!$A$1:$BP$1,_xlfn.XLOOKUP($A55,'PY1 Data(H)'!$A$1:$A$288,'PY1 Data(H)'!$A$1:$BP$288))</f>
        <v>0</v>
      </c>
      <c r="BC55" s="117" cm="1">
        <f t="array" ref="BC55">_xlfn.XLOOKUP(BC$1,'PY1 Data(H)'!$A$1:$BP$1,_xlfn.XLOOKUP($A55,'PY1 Data(H)'!$A$1:$A$288,'PY1 Data(H)'!$A$1:$BP$288))</f>
        <v>0</v>
      </c>
      <c r="BD55" s="117" cm="1">
        <f t="array" ref="BD55">_xlfn.XLOOKUP(BD$1,'PY1 Data(H)'!$A$1:$BP$1,_xlfn.XLOOKUP($A55,'PY1 Data(H)'!$A$1:$A$288,'PY1 Data(H)'!$A$1:$BP$288))</f>
        <v>0</v>
      </c>
      <c r="BE55" s="117" cm="1">
        <f t="array" ref="BE55">_xlfn.XLOOKUP(BE$1,'PY1 Data(H)'!$A$1:$BP$1,_xlfn.XLOOKUP($A55,'PY1 Data(H)'!$A$1:$A$288,'PY1 Data(H)'!$A$1:$BP$288))</f>
        <v>0</v>
      </c>
      <c r="BF55" s="117" cm="1">
        <f t="array" ref="BF55">_xlfn.XLOOKUP(BF$1,'PY1 Data(H)'!$A$1:$BP$1,_xlfn.XLOOKUP($A55,'PY1 Data(H)'!$A$1:$A$288,'PY1 Data(H)'!$A$1:$BP$288))</f>
        <v>0</v>
      </c>
      <c r="BG55" s="117" cm="1">
        <f t="array" ref="BG55">_xlfn.XLOOKUP(BG$1,'PY1 Data(H)'!$A$1:$BP$1,_xlfn.XLOOKUP($A55,'PY1 Data(H)'!$A$1:$A$288,'PY1 Data(H)'!$A$1:$BP$288))</f>
        <v>0</v>
      </c>
      <c r="BH55" s="117" cm="1">
        <f t="array" ref="BH55">_xlfn.XLOOKUP(BH$1,'PY1 Data(H)'!$A$1:$BP$1,_xlfn.XLOOKUP($A55,'PY1 Data(H)'!$A$1:$A$288,'PY1 Data(H)'!$A$1:$BP$288))</f>
        <v>0</v>
      </c>
    </row>
    <row r="56" spans="1:60" x14ac:dyDescent="0.3">
      <c r="A56">
        <v>23</v>
      </c>
      <c r="D56" s="117" cm="1">
        <f t="array" ref="D56">_xlfn.XLOOKUP(D$1,'PY1 Data(H)'!$A$1:$BP$1,_xlfn.XLOOKUP($A56,'PY1 Data(H)'!$A$1:$A$288,'PY1 Data(H)'!$A$1:$BP$288))</f>
        <v>179284</v>
      </c>
      <c r="E56" s="117" cm="1">
        <f t="array" ref="E56">_xlfn.XLOOKUP(E$1,'PY1 Data(H)'!$A$1:$BP$1,_xlfn.XLOOKUP($A56,'PY1 Data(H)'!$A$1:$A$288,'PY1 Data(H)'!$A$1:$BP$288))</f>
        <v>557459</v>
      </c>
      <c r="F56" s="117" cm="1">
        <f t="array" ref="F56">_xlfn.XLOOKUP(F$1,'PY1 Data(H)'!$A$1:$BP$1,_xlfn.XLOOKUP($A56,'PY1 Data(H)'!$A$1:$A$288,'PY1 Data(H)'!$A$1:$BP$288))</f>
        <v>-885979</v>
      </c>
      <c r="G56" s="117" cm="1">
        <f t="array" ref="G56">_xlfn.XLOOKUP(G$1,'PY1 Data(H)'!$A$1:$BP$1,_xlfn.XLOOKUP($A56,'PY1 Data(H)'!$A$1:$A$288,'PY1 Data(H)'!$A$1:$BP$288))</f>
        <v>623220</v>
      </c>
      <c r="H56" s="117" cm="1">
        <f t="array" ref="H56">_xlfn.XLOOKUP(H$1,'PY1 Data(H)'!$A$1:$BP$1,_xlfn.XLOOKUP($A56,'PY1 Data(H)'!$A$1:$A$288,'PY1 Data(H)'!$A$1:$BP$288))</f>
        <v>178423</v>
      </c>
      <c r="I56" s="117" cm="1">
        <f t="array" ref="I56">_xlfn.XLOOKUP(I$1,'PY1 Data(H)'!$A$1:$BP$1,_xlfn.XLOOKUP($A56,'PY1 Data(H)'!$A$1:$A$288,'PY1 Data(H)'!$A$1:$BP$288))</f>
        <v>-229191</v>
      </c>
      <c r="J56" s="117" cm="1">
        <f t="array" ref="J56">_xlfn.XLOOKUP(J$1,'PY1 Data(H)'!$A$1:$BP$1,_xlfn.XLOOKUP($A56,'PY1 Data(H)'!$A$1:$A$288,'PY1 Data(H)'!$A$1:$BP$288))</f>
        <v>77792</v>
      </c>
      <c r="K56" s="117" cm="1">
        <f t="array" ref="K56">_xlfn.XLOOKUP(K$1,'PY1 Data(H)'!$A$1:$BP$1,_xlfn.XLOOKUP($A56,'PY1 Data(H)'!$A$1:$A$288,'PY1 Data(H)'!$A$1:$BP$288))</f>
        <v>285612</v>
      </c>
      <c r="L56" s="117" cm="1">
        <f t="array" ref="L56">_xlfn.XLOOKUP(L$1,'PY1 Data(H)'!$A$1:$BP$1,_xlfn.XLOOKUP($A56,'PY1 Data(H)'!$A$1:$A$288,'PY1 Data(H)'!$A$1:$BP$288))</f>
        <v>808914</v>
      </c>
      <c r="M56" s="117" cm="1">
        <f t="array" ref="M56">_xlfn.XLOOKUP(M$1,'PY1 Data(H)'!$A$1:$BP$1,_xlfn.XLOOKUP($A56,'PY1 Data(H)'!$A$1:$A$288,'PY1 Data(H)'!$A$1:$BP$288))</f>
        <v>281171</v>
      </c>
      <c r="N56" s="117" cm="1">
        <f t="array" ref="N56">_xlfn.XLOOKUP(N$1,'PY1 Data(H)'!$A$1:$BP$1,_xlfn.XLOOKUP($A56,'PY1 Data(H)'!$A$1:$A$288,'PY1 Data(H)'!$A$1:$BP$288))</f>
        <v>232925</v>
      </c>
      <c r="O56" s="117" cm="1">
        <f t="array" ref="O56">_xlfn.XLOOKUP(O$1,'PY1 Data(H)'!$A$1:$BP$1,_xlfn.XLOOKUP($A56,'PY1 Data(H)'!$A$1:$A$288,'PY1 Data(H)'!$A$1:$BP$288))</f>
        <v>-1933053</v>
      </c>
      <c r="P56" s="117" cm="1">
        <f t="array" ref="P56">_xlfn.XLOOKUP(P$1,'PY1 Data(H)'!$A$1:$BP$1,_xlfn.XLOOKUP($A56,'PY1 Data(H)'!$A$1:$A$288,'PY1 Data(H)'!$A$1:$BP$288))</f>
        <v>1317817</v>
      </c>
      <c r="Q56" s="117" cm="1">
        <f t="array" ref="Q56">_xlfn.XLOOKUP(Q$1,'PY1 Data(H)'!$A$1:$BP$1,_xlfn.XLOOKUP($A56,'PY1 Data(H)'!$A$1:$A$288,'PY1 Data(H)'!$A$1:$BP$288))</f>
        <v>-194313</v>
      </c>
      <c r="R56" s="117" cm="1">
        <f t="array" ref="R56">_xlfn.XLOOKUP(R$1,'PY1 Data(H)'!$A$1:$BP$1,_xlfn.XLOOKUP($A56,'PY1 Data(H)'!$A$1:$A$288,'PY1 Data(H)'!$A$1:$BP$288))</f>
        <v>4342261</v>
      </c>
      <c r="S56" s="117" cm="1">
        <f t="array" ref="S56">_xlfn.XLOOKUP(S$1,'PY1 Data(H)'!$A$1:$BP$1,_xlfn.XLOOKUP($A56,'PY1 Data(H)'!$A$1:$A$288,'PY1 Data(H)'!$A$1:$BP$288))</f>
        <v>-7935110</v>
      </c>
      <c r="T56" s="117" cm="1">
        <f t="array" ref="T56">_xlfn.XLOOKUP(T$1,'PY1 Data(H)'!$A$1:$BP$1,_xlfn.XLOOKUP($A56,'PY1 Data(H)'!$A$1:$A$288,'PY1 Data(H)'!$A$1:$BP$288))</f>
        <v>175393</v>
      </c>
      <c r="U56" s="117" cm="1">
        <f t="array" ref="U56">_xlfn.XLOOKUP(U$1,'PY1 Data(H)'!$A$1:$BP$1,_xlfn.XLOOKUP($A56,'PY1 Data(H)'!$A$1:$A$288,'PY1 Data(H)'!$A$1:$BP$288))</f>
        <v>126193</v>
      </c>
      <c r="V56" s="117" cm="1">
        <f t="array" ref="V56">_xlfn.XLOOKUP(V$1,'PY1 Data(H)'!$A$1:$BP$1,_xlfn.XLOOKUP($A56,'PY1 Data(H)'!$A$1:$A$288,'PY1 Data(H)'!$A$1:$BP$288))</f>
        <v>464201</v>
      </c>
      <c r="W56" s="117" cm="1">
        <f t="array" ref="W56">_xlfn.XLOOKUP(W$1,'PY1 Data(H)'!$A$1:$BP$1,_xlfn.XLOOKUP($A56,'PY1 Data(H)'!$A$1:$A$288,'PY1 Data(H)'!$A$1:$BP$288))</f>
        <v>5898636</v>
      </c>
      <c r="X56" s="117" cm="1">
        <f t="array" ref="X56">_xlfn.XLOOKUP(X$1,'PY1 Data(H)'!$A$1:$BP$1,_xlfn.XLOOKUP($A56,'PY1 Data(H)'!$A$1:$A$288,'PY1 Data(H)'!$A$1:$BP$288))</f>
        <v>-1681177</v>
      </c>
      <c r="Y56" s="117" cm="1">
        <f t="array" ref="Y56">_xlfn.XLOOKUP(Y$1,'PY1 Data(H)'!$A$1:$BP$1,_xlfn.XLOOKUP($A56,'PY1 Data(H)'!$A$1:$A$288,'PY1 Data(H)'!$A$1:$BP$288))</f>
        <v>-21152</v>
      </c>
      <c r="Z56" s="117" cm="1">
        <f t="array" ref="Z56">_xlfn.XLOOKUP(Z$1,'PY1 Data(H)'!$A$1:$BP$1,_xlfn.XLOOKUP($A56,'PY1 Data(H)'!$A$1:$A$288,'PY1 Data(H)'!$A$1:$BP$288))</f>
        <v>733002</v>
      </c>
      <c r="AA56" s="117" cm="1">
        <f t="array" ref="AA56">_xlfn.XLOOKUP(AA$1,'PY1 Data(H)'!$A$1:$BP$1,_xlfn.XLOOKUP($A56,'PY1 Data(H)'!$A$1:$A$288,'PY1 Data(H)'!$A$1:$BP$288))</f>
        <v>144104</v>
      </c>
      <c r="AB56" s="117" cm="1">
        <f t="array" ref="AB56">_xlfn.XLOOKUP(AB$1,'PY1 Data(H)'!$A$1:$BP$1,_xlfn.XLOOKUP($A56,'PY1 Data(H)'!$A$1:$A$288,'PY1 Data(H)'!$A$1:$BP$288))</f>
        <v>-375519</v>
      </c>
      <c r="AC56" s="117" cm="1">
        <f t="array" ref="AC56">_xlfn.XLOOKUP(AC$1,'PY1 Data(H)'!$A$1:$BP$1,_xlfn.XLOOKUP($A56,'PY1 Data(H)'!$A$1:$A$288,'PY1 Data(H)'!$A$1:$BP$288))</f>
        <v>-1698030</v>
      </c>
      <c r="AD56" s="117" cm="1">
        <f t="array" ref="AD56">_xlfn.XLOOKUP(AD$1,'PY1 Data(H)'!$A$1:$BP$1,_xlfn.XLOOKUP($A56,'PY1 Data(H)'!$A$1:$A$288,'PY1 Data(H)'!$A$1:$BP$288))</f>
        <v>-2014</v>
      </c>
      <c r="AE56" s="117" cm="1">
        <f t="array" ref="AE56">_xlfn.XLOOKUP(AE$1,'PY1 Data(H)'!$A$1:$BP$1,_xlfn.XLOOKUP($A56,'PY1 Data(H)'!$A$1:$A$288,'PY1 Data(H)'!$A$1:$BP$288))</f>
        <v>-2059637</v>
      </c>
      <c r="AF56" s="117" cm="1">
        <f t="array" ref="AF56">_xlfn.XLOOKUP(AF$1,'PY1 Data(H)'!$A$1:$BP$1,_xlfn.XLOOKUP($A56,'PY1 Data(H)'!$A$1:$A$288,'PY1 Data(H)'!$A$1:$BP$288))</f>
        <v>210183</v>
      </c>
      <c r="AG56" s="117" cm="1">
        <f t="array" ref="AG56">_xlfn.XLOOKUP(AG$1,'PY1 Data(H)'!$A$1:$BP$1,_xlfn.XLOOKUP($A56,'PY1 Data(H)'!$A$1:$A$288,'PY1 Data(H)'!$A$1:$BP$288))</f>
        <v>523591</v>
      </c>
      <c r="AH56" s="117" cm="1">
        <f t="array" ref="AH56">_xlfn.XLOOKUP(AH$1,'PY1 Data(H)'!$A$1:$BP$1,_xlfn.XLOOKUP($A56,'PY1 Data(H)'!$A$1:$A$288,'PY1 Data(H)'!$A$1:$BP$288))</f>
        <v>567190</v>
      </c>
      <c r="AI56" s="117" cm="1">
        <f t="array" ref="AI56">_xlfn.XLOOKUP(AI$1,'PY1 Data(H)'!$A$1:$BP$1,_xlfn.XLOOKUP($A56,'PY1 Data(H)'!$A$1:$A$288,'PY1 Data(H)'!$A$1:$BP$288))</f>
        <v>-2255951</v>
      </c>
      <c r="AJ56" s="117" cm="1">
        <f t="array" ref="AJ56">_xlfn.XLOOKUP(AJ$1,'PY1 Data(H)'!$A$1:$BP$1,_xlfn.XLOOKUP($A56,'PY1 Data(H)'!$A$1:$A$288,'PY1 Data(H)'!$A$1:$BP$288))</f>
        <v>818727</v>
      </c>
      <c r="AK56" s="117" cm="1">
        <f t="array" ref="AK56">_xlfn.XLOOKUP(AK$1,'PY1 Data(H)'!$A$1:$BP$1,_xlfn.XLOOKUP($A56,'PY1 Data(H)'!$A$1:$A$288,'PY1 Data(H)'!$A$1:$BP$288))</f>
        <v>-438214</v>
      </c>
      <c r="AL56" s="117" cm="1">
        <f t="array" ref="AL56">_xlfn.XLOOKUP(AL$1,'PY1 Data(H)'!$A$1:$BP$1,_xlfn.XLOOKUP($A56,'PY1 Data(H)'!$A$1:$A$288,'PY1 Data(H)'!$A$1:$BP$288))</f>
        <v>3417738</v>
      </c>
      <c r="AM56" s="117" cm="1">
        <f t="array" ref="AM56">_xlfn.XLOOKUP(AM$1,'PY1 Data(H)'!$A$1:$BP$1,_xlfn.XLOOKUP($A56,'PY1 Data(H)'!$A$1:$A$288,'PY1 Data(H)'!$A$1:$BP$288))</f>
        <v>-1638206</v>
      </c>
      <c r="AN56" s="117" cm="1">
        <f t="array" ref="AN56">_xlfn.XLOOKUP(AN$1,'PY1 Data(H)'!$A$1:$BP$1,_xlfn.XLOOKUP($A56,'PY1 Data(H)'!$A$1:$A$288,'PY1 Data(H)'!$A$1:$BP$288))</f>
        <v>-790158</v>
      </c>
      <c r="AO56" s="117" cm="1">
        <f t="array" ref="AO56">_xlfn.XLOOKUP(AO$1,'PY1 Data(H)'!$A$1:$BP$1,_xlfn.XLOOKUP($A56,'PY1 Data(H)'!$A$1:$A$288,'PY1 Data(H)'!$A$1:$BP$288))</f>
        <v>-394386</v>
      </c>
      <c r="AP56" s="117" cm="1">
        <f t="array" ref="AP56">_xlfn.XLOOKUP(AP$1,'PY1 Data(H)'!$A$1:$BP$1,_xlfn.XLOOKUP($A56,'PY1 Data(H)'!$A$1:$A$288,'PY1 Data(H)'!$A$1:$BP$288))</f>
        <v>-149140</v>
      </c>
      <c r="AQ56" s="117" cm="1">
        <f t="array" ref="AQ56">_xlfn.XLOOKUP(AQ$1,'PY1 Data(H)'!$A$1:$BP$1,_xlfn.XLOOKUP($A56,'PY1 Data(H)'!$A$1:$A$288,'PY1 Data(H)'!$A$1:$BP$288))</f>
        <v>2457</v>
      </c>
      <c r="AR56" s="117" cm="1">
        <f t="array" ref="AR56">_xlfn.XLOOKUP(AR$1,'PY1 Data(H)'!$A$1:$BP$1,_xlfn.XLOOKUP($A56,'PY1 Data(H)'!$A$1:$A$288,'PY1 Data(H)'!$A$1:$BP$288))</f>
        <v>962363</v>
      </c>
      <c r="AS56" s="117" cm="1">
        <f t="array" ref="AS56">_xlfn.XLOOKUP(AS$1,'PY1 Data(H)'!$A$1:$BP$1,_xlfn.XLOOKUP($A56,'PY1 Data(H)'!$A$1:$A$288,'PY1 Data(H)'!$A$1:$BP$288))</f>
        <v>914009</v>
      </c>
      <c r="AT56" s="117" cm="1">
        <f t="array" ref="AT56">_xlfn.XLOOKUP(AT$1,'PY1 Data(H)'!$A$1:$BP$1,_xlfn.XLOOKUP($A56,'PY1 Data(H)'!$A$1:$A$288,'PY1 Data(H)'!$A$1:$BP$288))</f>
        <v>-33570</v>
      </c>
      <c r="AU56" s="117" cm="1">
        <f t="array" ref="AU56">_xlfn.XLOOKUP(AU$1,'PY1 Data(H)'!$A$1:$BP$1,_xlfn.XLOOKUP($A56,'PY1 Data(H)'!$A$1:$A$288,'PY1 Data(H)'!$A$1:$BP$288))</f>
        <v>512992</v>
      </c>
      <c r="AV56" s="117" cm="1">
        <f t="array" ref="AV56">_xlfn.XLOOKUP(AV$1,'PY1 Data(H)'!$A$1:$BP$1,_xlfn.XLOOKUP($A56,'PY1 Data(H)'!$A$1:$A$288,'PY1 Data(H)'!$A$1:$BP$288))</f>
        <v>570429</v>
      </c>
      <c r="AW56" s="117" cm="1">
        <f t="array" ref="AW56">_xlfn.XLOOKUP(AW$1,'PY1 Data(H)'!$A$1:$BP$1,_xlfn.XLOOKUP($A56,'PY1 Data(H)'!$A$1:$A$288,'PY1 Data(H)'!$A$1:$BP$288))</f>
        <v>-12071045</v>
      </c>
      <c r="AX56" s="117" cm="1">
        <f t="array" ref="AX56">_xlfn.XLOOKUP(AX$1,'PY1 Data(H)'!$A$1:$BP$1,_xlfn.XLOOKUP($A56,'PY1 Data(H)'!$A$1:$A$288,'PY1 Data(H)'!$A$1:$BP$288))</f>
        <v>-309952</v>
      </c>
      <c r="AY56" s="117" cm="1">
        <f t="array" ref="AY56">_xlfn.XLOOKUP(AY$1,'PY1 Data(H)'!$A$1:$BP$1,_xlfn.XLOOKUP($A56,'PY1 Data(H)'!$A$1:$A$288,'PY1 Data(H)'!$A$1:$BP$288))</f>
        <v>-69982</v>
      </c>
      <c r="AZ56" s="117" cm="1">
        <f t="array" ref="AZ56">_xlfn.XLOOKUP(AZ$1,'PY1 Data(H)'!$A$1:$BP$1,_xlfn.XLOOKUP($A56,'PY1 Data(H)'!$A$1:$A$288,'PY1 Data(H)'!$A$1:$BP$288))</f>
        <v>-161220</v>
      </c>
      <c r="BA56" s="117" cm="1">
        <f t="array" ref="BA56">_xlfn.XLOOKUP(BA$1,'PY1 Data(H)'!$A$1:$BP$1,_xlfn.XLOOKUP($A56,'PY1 Data(H)'!$A$1:$A$288,'PY1 Data(H)'!$A$1:$BP$288))</f>
        <v>6480692</v>
      </c>
      <c r="BB56" s="117" cm="1">
        <f t="array" ref="BB56">_xlfn.XLOOKUP(BB$1,'PY1 Data(H)'!$A$1:$BP$1,_xlfn.XLOOKUP($A56,'PY1 Data(H)'!$A$1:$A$288,'PY1 Data(H)'!$A$1:$BP$288))</f>
        <v>417057</v>
      </c>
      <c r="BC56" s="117" cm="1">
        <f t="array" ref="BC56">_xlfn.XLOOKUP(BC$1,'PY1 Data(H)'!$A$1:$BP$1,_xlfn.XLOOKUP($A56,'PY1 Data(H)'!$A$1:$A$288,'PY1 Data(H)'!$A$1:$BP$288))</f>
        <v>139789</v>
      </c>
      <c r="BD56" s="117" cm="1">
        <f t="array" ref="BD56">_xlfn.XLOOKUP(BD$1,'PY1 Data(H)'!$A$1:$BP$1,_xlfn.XLOOKUP($A56,'PY1 Data(H)'!$A$1:$A$288,'PY1 Data(H)'!$A$1:$BP$288))</f>
        <v>1806456</v>
      </c>
      <c r="BE56" s="117" cm="1">
        <f t="array" ref="BE56">_xlfn.XLOOKUP(BE$1,'PY1 Data(H)'!$A$1:$BP$1,_xlfn.XLOOKUP($A56,'PY1 Data(H)'!$A$1:$A$288,'PY1 Data(H)'!$A$1:$BP$288))</f>
        <v>2728243</v>
      </c>
      <c r="BF56" s="117" cm="1">
        <f t="array" ref="BF56">_xlfn.XLOOKUP(BF$1,'PY1 Data(H)'!$A$1:$BP$1,_xlfn.XLOOKUP($A56,'PY1 Data(H)'!$A$1:$A$288,'PY1 Data(H)'!$A$1:$BP$288))</f>
        <v>156748</v>
      </c>
      <c r="BG56" s="117" cm="1">
        <f t="array" ref="BG56">_xlfn.XLOOKUP(BG$1,'PY1 Data(H)'!$A$1:$BP$1,_xlfn.XLOOKUP($A56,'PY1 Data(H)'!$A$1:$A$288,'PY1 Data(H)'!$A$1:$BP$288))</f>
        <v>-20914</v>
      </c>
      <c r="BH56" s="117" cm="1">
        <f t="array" ref="BH56">_xlfn.XLOOKUP(BH$1,'PY1 Data(H)'!$A$1:$BP$1,_xlfn.XLOOKUP($A56,'PY1 Data(H)'!$A$1:$A$288,'PY1 Data(H)'!$A$1:$BP$288))</f>
        <v>579579</v>
      </c>
    </row>
    <row r="57" spans="1:60" x14ac:dyDescent="0.3">
      <c r="A57">
        <v>507</v>
      </c>
      <c r="D57" s="117" cm="1">
        <f t="array" ref="D57">_xlfn.XLOOKUP(D$1,'PY1 Data(H)'!$A$1:$BP$1,_xlfn.XLOOKUP($A57,'PY1 Data(H)'!$A$1:$A$288,'PY1 Data(H)'!$A$1:$BP$288))</f>
        <v>0</v>
      </c>
      <c r="E57" s="117" cm="1">
        <f t="array" ref="E57">_xlfn.XLOOKUP(E$1,'PY1 Data(H)'!$A$1:$BP$1,_xlfn.XLOOKUP($A57,'PY1 Data(H)'!$A$1:$A$288,'PY1 Data(H)'!$A$1:$BP$288))</f>
        <v>-123560</v>
      </c>
      <c r="F57" s="117" cm="1">
        <f t="array" ref="F57">_xlfn.XLOOKUP(F$1,'PY1 Data(H)'!$A$1:$BP$1,_xlfn.XLOOKUP($A57,'PY1 Data(H)'!$A$1:$A$288,'PY1 Data(H)'!$A$1:$BP$288))</f>
        <v>94545</v>
      </c>
      <c r="G57" s="117" cm="1">
        <f t="array" ref="G57">_xlfn.XLOOKUP(G$1,'PY1 Data(H)'!$A$1:$BP$1,_xlfn.XLOOKUP($A57,'PY1 Data(H)'!$A$1:$A$288,'PY1 Data(H)'!$A$1:$BP$288))</f>
        <v>0</v>
      </c>
      <c r="H57" s="117" cm="1">
        <f t="array" ref="H57">_xlfn.XLOOKUP(H$1,'PY1 Data(H)'!$A$1:$BP$1,_xlfn.XLOOKUP($A57,'PY1 Data(H)'!$A$1:$A$288,'PY1 Data(H)'!$A$1:$BP$288))</f>
        <v>0</v>
      </c>
      <c r="I57" s="117" cm="1">
        <f t="array" ref="I57">_xlfn.XLOOKUP(I$1,'PY1 Data(H)'!$A$1:$BP$1,_xlfn.XLOOKUP($A57,'PY1 Data(H)'!$A$1:$A$288,'PY1 Data(H)'!$A$1:$BP$288))</f>
        <v>0</v>
      </c>
      <c r="J57" s="117" cm="1">
        <f t="array" ref="J57">_xlfn.XLOOKUP(J$1,'PY1 Data(H)'!$A$1:$BP$1,_xlfn.XLOOKUP($A57,'PY1 Data(H)'!$A$1:$A$288,'PY1 Data(H)'!$A$1:$BP$288))</f>
        <v>-26426</v>
      </c>
      <c r="K57" s="117" cm="1">
        <f t="array" ref="K57">_xlfn.XLOOKUP(K$1,'PY1 Data(H)'!$A$1:$BP$1,_xlfn.XLOOKUP($A57,'PY1 Data(H)'!$A$1:$A$288,'PY1 Data(H)'!$A$1:$BP$288))</f>
        <v>14218</v>
      </c>
      <c r="L57" s="117" cm="1">
        <f t="array" ref="L57">_xlfn.XLOOKUP(L$1,'PY1 Data(H)'!$A$1:$BP$1,_xlfn.XLOOKUP($A57,'PY1 Data(H)'!$A$1:$A$288,'PY1 Data(H)'!$A$1:$BP$288))</f>
        <v>0</v>
      </c>
      <c r="M57" s="117" cm="1">
        <f t="array" ref="M57">_xlfn.XLOOKUP(M$1,'PY1 Data(H)'!$A$1:$BP$1,_xlfn.XLOOKUP($A57,'PY1 Data(H)'!$A$1:$A$288,'PY1 Data(H)'!$A$1:$BP$288))</f>
        <v>0</v>
      </c>
      <c r="N57" s="117" cm="1">
        <f t="array" ref="N57">_xlfn.XLOOKUP(N$1,'PY1 Data(H)'!$A$1:$BP$1,_xlfn.XLOOKUP($A57,'PY1 Data(H)'!$A$1:$A$288,'PY1 Data(H)'!$A$1:$BP$288))</f>
        <v>60015</v>
      </c>
      <c r="O57" s="117" cm="1">
        <f t="array" ref="O57">_xlfn.XLOOKUP(O$1,'PY1 Data(H)'!$A$1:$BP$1,_xlfn.XLOOKUP($A57,'PY1 Data(H)'!$A$1:$A$288,'PY1 Data(H)'!$A$1:$BP$288))</f>
        <v>332602</v>
      </c>
      <c r="P57" s="117" cm="1">
        <f t="array" ref="P57">_xlfn.XLOOKUP(P$1,'PY1 Data(H)'!$A$1:$BP$1,_xlfn.XLOOKUP($A57,'PY1 Data(H)'!$A$1:$A$288,'PY1 Data(H)'!$A$1:$BP$288))</f>
        <v>0</v>
      </c>
      <c r="Q57" s="117" cm="1">
        <f t="array" ref="Q57">_xlfn.XLOOKUP(Q$1,'PY1 Data(H)'!$A$1:$BP$1,_xlfn.XLOOKUP($A57,'PY1 Data(H)'!$A$1:$A$288,'PY1 Data(H)'!$A$1:$BP$288))</f>
        <v>0</v>
      </c>
      <c r="R57" s="117" cm="1">
        <f t="array" ref="R57">_xlfn.XLOOKUP(R$1,'PY1 Data(H)'!$A$1:$BP$1,_xlfn.XLOOKUP($A57,'PY1 Data(H)'!$A$1:$A$288,'PY1 Data(H)'!$A$1:$BP$288))</f>
        <v>89037</v>
      </c>
      <c r="S57" s="117" cm="1">
        <f t="array" ref="S57">_xlfn.XLOOKUP(S$1,'PY1 Data(H)'!$A$1:$BP$1,_xlfn.XLOOKUP($A57,'PY1 Data(H)'!$A$1:$A$288,'PY1 Data(H)'!$A$1:$BP$288))</f>
        <v>-77629</v>
      </c>
      <c r="T57" s="117" cm="1">
        <f t="array" ref="T57">_xlfn.XLOOKUP(T$1,'PY1 Data(H)'!$A$1:$BP$1,_xlfn.XLOOKUP($A57,'PY1 Data(H)'!$A$1:$A$288,'PY1 Data(H)'!$A$1:$BP$288))</f>
        <v>0</v>
      </c>
      <c r="U57" s="117" cm="1">
        <f t="array" ref="U57">_xlfn.XLOOKUP(U$1,'PY1 Data(H)'!$A$1:$BP$1,_xlfn.XLOOKUP($A57,'PY1 Data(H)'!$A$1:$A$288,'PY1 Data(H)'!$A$1:$BP$288))</f>
        <v>-264389</v>
      </c>
      <c r="V57" s="117" cm="1">
        <f t="array" ref="V57">_xlfn.XLOOKUP(V$1,'PY1 Data(H)'!$A$1:$BP$1,_xlfn.XLOOKUP($A57,'PY1 Data(H)'!$A$1:$A$288,'PY1 Data(H)'!$A$1:$BP$288))</f>
        <v>0</v>
      </c>
      <c r="W57" s="117" cm="1">
        <f t="array" ref="W57">_xlfn.XLOOKUP(W$1,'PY1 Data(H)'!$A$1:$BP$1,_xlfn.XLOOKUP($A57,'PY1 Data(H)'!$A$1:$A$288,'PY1 Data(H)'!$A$1:$BP$288))</f>
        <v>352</v>
      </c>
      <c r="X57" s="117" cm="1">
        <f t="array" ref="X57">_xlfn.XLOOKUP(X$1,'PY1 Data(H)'!$A$1:$BP$1,_xlfn.XLOOKUP($A57,'PY1 Data(H)'!$A$1:$A$288,'PY1 Data(H)'!$A$1:$BP$288))</f>
        <v>0</v>
      </c>
      <c r="Y57" s="117" cm="1">
        <f t="array" ref="Y57">_xlfn.XLOOKUP(Y$1,'PY1 Data(H)'!$A$1:$BP$1,_xlfn.XLOOKUP($A57,'PY1 Data(H)'!$A$1:$A$288,'PY1 Data(H)'!$A$1:$BP$288))</f>
        <v>0</v>
      </c>
      <c r="Z57" s="117" cm="1">
        <f t="array" ref="Z57">_xlfn.XLOOKUP(Z$1,'PY1 Data(H)'!$A$1:$BP$1,_xlfn.XLOOKUP($A57,'PY1 Data(H)'!$A$1:$A$288,'PY1 Data(H)'!$A$1:$BP$288))</f>
        <v>0</v>
      </c>
      <c r="AA57" s="117" cm="1">
        <f t="array" ref="AA57">_xlfn.XLOOKUP(AA$1,'PY1 Data(H)'!$A$1:$BP$1,_xlfn.XLOOKUP($A57,'PY1 Data(H)'!$A$1:$A$288,'PY1 Data(H)'!$A$1:$BP$288))</f>
        <v>0</v>
      </c>
      <c r="AB57" s="117" cm="1">
        <f t="array" ref="AB57">_xlfn.XLOOKUP(AB$1,'PY1 Data(H)'!$A$1:$BP$1,_xlfn.XLOOKUP($A57,'PY1 Data(H)'!$A$1:$A$288,'PY1 Data(H)'!$A$1:$BP$288))</f>
        <v>0</v>
      </c>
      <c r="AC57" s="117" cm="1">
        <f t="array" ref="AC57">_xlfn.XLOOKUP(AC$1,'PY1 Data(H)'!$A$1:$BP$1,_xlfn.XLOOKUP($A57,'PY1 Data(H)'!$A$1:$A$288,'PY1 Data(H)'!$A$1:$BP$288))</f>
        <v>148464</v>
      </c>
      <c r="AD57" s="117" cm="1">
        <f t="array" ref="AD57">_xlfn.XLOOKUP(AD$1,'PY1 Data(H)'!$A$1:$BP$1,_xlfn.XLOOKUP($A57,'PY1 Data(H)'!$A$1:$A$288,'PY1 Data(H)'!$A$1:$BP$288))</f>
        <v>0</v>
      </c>
      <c r="AE57" s="117" cm="1">
        <f t="array" ref="AE57">_xlfn.XLOOKUP(AE$1,'PY1 Data(H)'!$A$1:$BP$1,_xlfn.XLOOKUP($A57,'PY1 Data(H)'!$A$1:$A$288,'PY1 Data(H)'!$A$1:$BP$288))</f>
        <v>-1625193</v>
      </c>
      <c r="AF57" s="117" cm="1">
        <f t="array" ref="AF57">_xlfn.XLOOKUP(AF$1,'PY1 Data(H)'!$A$1:$BP$1,_xlfn.XLOOKUP($A57,'PY1 Data(H)'!$A$1:$A$288,'PY1 Data(H)'!$A$1:$BP$288))</f>
        <v>0</v>
      </c>
      <c r="AG57" s="117" cm="1">
        <f t="array" ref="AG57">_xlfn.XLOOKUP(AG$1,'PY1 Data(H)'!$A$1:$BP$1,_xlfn.XLOOKUP($A57,'PY1 Data(H)'!$A$1:$A$288,'PY1 Data(H)'!$A$1:$BP$288))</f>
        <v>0</v>
      </c>
      <c r="AH57" s="117" cm="1">
        <f t="array" ref="AH57">_xlfn.XLOOKUP(AH$1,'PY1 Data(H)'!$A$1:$BP$1,_xlfn.XLOOKUP($A57,'PY1 Data(H)'!$A$1:$A$288,'PY1 Data(H)'!$A$1:$BP$288))</f>
        <v>0</v>
      </c>
      <c r="AI57" s="117" cm="1">
        <f t="array" ref="AI57">_xlfn.XLOOKUP(AI$1,'PY1 Data(H)'!$A$1:$BP$1,_xlfn.XLOOKUP($A57,'PY1 Data(H)'!$A$1:$A$288,'PY1 Data(H)'!$A$1:$BP$288))</f>
        <v>0</v>
      </c>
      <c r="AJ57" s="117" cm="1">
        <f t="array" ref="AJ57">_xlfn.XLOOKUP(AJ$1,'PY1 Data(H)'!$A$1:$BP$1,_xlfn.XLOOKUP($A57,'PY1 Data(H)'!$A$1:$A$288,'PY1 Data(H)'!$A$1:$BP$288))</f>
        <v>0</v>
      </c>
      <c r="AK57" s="117" cm="1">
        <f t="array" ref="AK57">_xlfn.XLOOKUP(AK$1,'PY1 Data(H)'!$A$1:$BP$1,_xlfn.XLOOKUP($A57,'PY1 Data(H)'!$A$1:$A$288,'PY1 Data(H)'!$A$1:$BP$288))</f>
        <v>0</v>
      </c>
      <c r="AL57" s="117" cm="1">
        <f t="array" ref="AL57">_xlfn.XLOOKUP(AL$1,'PY1 Data(H)'!$A$1:$BP$1,_xlfn.XLOOKUP($A57,'PY1 Data(H)'!$A$1:$A$288,'PY1 Data(H)'!$A$1:$BP$288))</f>
        <v>25646</v>
      </c>
      <c r="AM57" s="117" cm="1">
        <f t="array" ref="AM57">_xlfn.XLOOKUP(AM$1,'PY1 Data(H)'!$A$1:$BP$1,_xlfn.XLOOKUP($A57,'PY1 Data(H)'!$A$1:$A$288,'PY1 Data(H)'!$A$1:$BP$288))</f>
        <v>0</v>
      </c>
      <c r="AN57" s="117" cm="1">
        <f t="array" ref="AN57">_xlfn.XLOOKUP(AN$1,'PY1 Data(H)'!$A$1:$BP$1,_xlfn.XLOOKUP($A57,'PY1 Data(H)'!$A$1:$A$288,'PY1 Data(H)'!$A$1:$BP$288))</f>
        <v>0</v>
      </c>
      <c r="AO57" s="117" cm="1">
        <f t="array" ref="AO57">_xlfn.XLOOKUP(AO$1,'PY1 Data(H)'!$A$1:$BP$1,_xlfn.XLOOKUP($A57,'PY1 Data(H)'!$A$1:$A$288,'PY1 Data(H)'!$A$1:$BP$288))</f>
        <v>0</v>
      </c>
      <c r="AP57" s="117" cm="1">
        <f t="array" ref="AP57">_xlfn.XLOOKUP(AP$1,'PY1 Data(H)'!$A$1:$BP$1,_xlfn.XLOOKUP($A57,'PY1 Data(H)'!$A$1:$A$288,'PY1 Data(H)'!$A$1:$BP$288))</f>
        <v>-873998</v>
      </c>
      <c r="AQ57" s="117" cm="1">
        <f t="array" ref="AQ57">_xlfn.XLOOKUP(AQ$1,'PY1 Data(H)'!$A$1:$BP$1,_xlfn.XLOOKUP($A57,'PY1 Data(H)'!$A$1:$A$288,'PY1 Data(H)'!$A$1:$BP$288))</f>
        <v>0</v>
      </c>
      <c r="AR57" s="117" cm="1">
        <f t="array" ref="AR57">_xlfn.XLOOKUP(AR$1,'PY1 Data(H)'!$A$1:$BP$1,_xlfn.XLOOKUP($A57,'PY1 Data(H)'!$A$1:$A$288,'PY1 Data(H)'!$A$1:$BP$288))</f>
        <v>0</v>
      </c>
      <c r="AS57" s="117" cm="1">
        <f t="array" ref="AS57">_xlfn.XLOOKUP(AS$1,'PY1 Data(H)'!$A$1:$BP$1,_xlfn.XLOOKUP($A57,'PY1 Data(H)'!$A$1:$A$288,'PY1 Data(H)'!$A$1:$BP$288))</f>
        <v>0</v>
      </c>
      <c r="AT57" s="117" cm="1">
        <f t="array" ref="AT57">_xlfn.XLOOKUP(AT$1,'PY1 Data(H)'!$A$1:$BP$1,_xlfn.XLOOKUP($A57,'PY1 Data(H)'!$A$1:$A$288,'PY1 Data(H)'!$A$1:$BP$288))</f>
        <v>0</v>
      </c>
      <c r="AU57" s="117" cm="1">
        <f t="array" ref="AU57">_xlfn.XLOOKUP(AU$1,'PY1 Data(H)'!$A$1:$BP$1,_xlfn.XLOOKUP($A57,'PY1 Data(H)'!$A$1:$A$288,'PY1 Data(H)'!$A$1:$BP$288))</f>
        <v>0</v>
      </c>
      <c r="AV57" s="117" cm="1">
        <f t="array" ref="AV57">_xlfn.XLOOKUP(AV$1,'PY1 Data(H)'!$A$1:$BP$1,_xlfn.XLOOKUP($A57,'PY1 Data(H)'!$A$1:$A$288,'PY1 Data(H)'!$A$1:$BP$288))</f>
        <v>56091</v>
      </c>
      <c r="AW57" s="117" cm="1">
        <f t="array" ref="AW57">_xlfn.XLOOKUP(AW$1,'PY1 Data(H)'!$A$1:$BP$1,_xlfn.XLOOKUP($A57,'PY1 Data(H)'!$A$1:$A$288,'PY1 Data(H)'!$A$1:$BP$288))</f>
        <v>576964</v>
      </c>
      <c r="AX57" s="117" cm="1">
        <f t="array" ref="AX57">_xlfn.XLOOKUP(AX$1,'PY1 Data(H)'!$A$1:$BP$1,_xlfn.XLOOKUP($A57,'PY1 Data(H)'!$A$1:$A$288,'PY1 Data(H)'!$A$1:$BP$288))</f>
        <v>0</v>
      </c>
      <c r="AY57" s="117" cm="1">
        <f t="array" ref="AY57">_xlfn.XLOOKUP(AY$1,'PY1 Data(H)'!$A$1:$BP$1,_xlfn.XLOOKUP($A57,'PY1 Data(H)'!$A$1:$A$288,'PY1 Data(H)'!$A$1:$BP$288))</f>
        <v>-73675</v>
      </c>
      <c r="AZ57" s="117" cm="1">
        <f t="array" ref="AZ57">_xlfn.XLOOKUP(AZ$1,'PY1 Data(H)'!$A$1:$BP$1,_xlfn.XLOOKUP($A57,'PY1 Data(H)'!$A$1:$A$288,'PY1 Data(H)'!$A$1:$BP$288))</f>
        <v>23252</v>
      </c>
      <c r="BA57" s="117" cm="1">
        <f t="array" ref="BA57">_xlfn.XLOOKUP(BA$1,'PY1 Data(H)'!$A$1:$BP$1,_xlfn.XLOOKUP($A57,'PY1 Data(H)'!$A$1:$A$288,'PY1 Data(H)'!$A$1:$BP$288))</f>
        <v>111296</v>
      </c>
      <c r="BB57" s="117" cm="1">
        <f t="array" ref="BB57">_xlfn.XLOOKUP(BB$1,'PY1 Data(H)'!$A$1:$BP$1,_xlfn.XLOOKUP($A57,'PY1 Data(H)'!$A$1:$A$288,'PY1 Data(H)'!$A$1:$BP$288))</f>
        <v>0</v>
      </c>
      <c r="BC57" s="117" cm="1">
        <f t="array" ref="BC57">_xlfn.XLOOKUP(BC$1,'PY1 Data(H)'!$A$1:$BP$1,_xlfn.XLOOKUP($A57,'PY1 Data(H)'!$A$1:$A$288,'PY1 Data(H)'!$A$1:$BP$288))</f>
        <v>0</v>
      </c>
      <c r="BD57" s="117" cm="1">
        <f t="array" ref="BD57">_xlfn.XLOOKUP(BD$1,'PY1 Data(H)'!$A$1:$BP$1,_xlfn.XLOOKUP($A57,'PY1 Data(H)'!$A$1:$A$288,'PY1 Data(H)'!$A$1:$BP$288))</f>
        <v>7994</v>
      </c>
      <c r="BE57" s="117" cm="1">
        <f t="array" ref="BE57">_xlfn.XLOOKUP(BE$1,'PY1 Data(H)'!$A$1:$BP$1,_xlfn.XLOOKUP($A57,'PY1 Data(H)'!$A$1:$A$288,'PY1 Data(H)'!$A$1:$BP$288))</f>
        <v>-32159</v>
      </c>
      <c r="BF57" s="117" cm="1">
        <f t="array" ref="BF57">_xlfn.XLOOKUP(BF$1,'PY1 Data(H)'!$A$1:$BP$1,_xlfn.XLOOKUP($A57,'PY1 Data(H)'!$A$1:$A$288,'PY1 Data(H)'!$A$1:$BP$288))</f>
        <v>105481</v>
      </c>
      <c r="BG57" s="117" cm="1">
        <f t="array" ref="BG57">_xlfn.XLOOKUP(BG$1,'PY1 Data(H)'!$A$1:$BP$1,_xlfn.XLOOKUP($A57,'PY1 Data(H)'!$A$1:$A$288,'PY1 Data(H)'!$A$1:$BP$288))</f>
        <v>0</v>
      </c>
      <c r="BH57" s="117" cm="1">
        <f t="array" ref="BH57">_xlfn.XLOOKUP(BH$1,'PY1 Data(H)'!$A$1:$BP$1,_xlfn.XLOOKUP($A57,'PY1 Data(H)'!$A$1:$A$288,'PY1 Data(H)'!$A$1:$BP$288))</f>
        <v>-1027</v>
      </c>
    </row>
    <row r="58" spans="1:60" x14ac:dyDescent="0.3">
      <c r="A58">
        <v>546</v>
      </c>
      <c r="D58" s="117" cm="1">
        <f t="array" ref="D58">_xlfn.XLOOKUP(D$1,'PY1 Data(H)'!$A$1:$BP$1,_xlfn.XLOOKUP($A58,'PY1 Data(H)'!$A$1:$A$288,'PY1 Data(H)'!$A$1:$BP$288))</f>
        <v>0</v>
      </c>
      <c r="E58" s="117" cm="1">
        <f t="array" ref="E58">_xlfn.XLOOKUP(E$1,'PY1 Data(H)'!$A$1:$BP$1,_xlfn.XLOOKUP($A58,'PY1 Data(H)'!$A$1:$A$288,'PY1 Data(H)'!$A$1:$BP$288))</f>
        <v>0</v>
      </c>
      <c r="F58" s="117" cm="1">
        <f t="array" ref="F58">_xlfn.XLOOKUP(F$1,'PY1 Data(H)'!$A$1:$BP$1,_xlfn.XLOOKUP($A58,'PY1 Data(H)'!$A$1:$A$288,'PY1 Data(H)'!$A$1:$BP$288))</f>
        <v>0</v>
      </c>
      <c r="G58" s="117" cm="1">
        <f t="array" ref="G58">_xlfn.XLOOKUP(G$1,'PY1 Data(H)'!$A$1:$BP$1,_xlfn.XLOOKUP($A58,'PY1 Data(H)'!$A$1:$A$288,'PY1 Data(H)'!$A$1:$BP$288))</f>
        <v>1820962</v>
      </c>
      <c r="H58" s="117" cm="1">
        <f t="array" ref="H58">_xlfn.XLOOKUP(H$1,'PY1 Data(H)'!$A$1:$BP$1,_xlfn.XLOOKUP($A58,'PY1 Data(H)'!$A$1:$A$288,'PY1 Data(H)'!$A$1:$BP$288))</f>
        <v>0</v>
      </c>
      <c r="I58" s="117" cm="1">
        <f t="array" ref="I58">_xlfn.XLOOKUP(I$1,'PY1 Data(H)'!$A$1:$BP$1,_xlfn.XLOOKUP($A58,'PY1 Data(H)'!$A$1:$A$288,'PY1 Data(H)'!$A$1:$BP$288))</f>
        <v>0</v>
      </c>
      <c r="J58" s="117" cm="1">
        <f t="array" ref="J58">_xlfn.XLOOKUP(J$1,'PY1 Data(H)'!$A$1:$BP$1,_xlfn.XLOOKUP($A58,'PY1 Data(H)'!$A$1:$A$288,'PY1 Data(H)'!$A$1:$BP$288))</f>
        <v>0</v>
      </c>
      <c r="K58" s="117" cm="1">
        <f t="array" ref="K58">_xlfn.XLOOKUP(K$1,'PY1 Data(H)'!$A$1:$BP$1,_xlfn.XLOOKUP($A58,'PY1 Data(H)'!$A$1:$A$288,'PY1 Data(H)'!$A$1:$BP$288))</f>
        <v>0</v>
      </c>
      <c r="L58" s="117" cm="1">
        <f t="array" ref="L58">_xlfn.XLOOKUP(L$1,'PY1 Data(H)'!$A$1:$BP$1,_xlfn.XLOOKUP($A58,'PY1 Data(H)'!$A$1:$A$288,'PY1 Data(H)'!$A$1:$BP$288))</f>
        <v>0</v>
      </c>
      <c r="M58" s="117" cm="1">
        <f t="array" ref="M58">_xlfn.XLOOKUP(M$1,'PY1 Data(H)'!$A$1:$BP$1,_xlfn.XLOOKUP($A58,'PY1 Data(H)'!$A$1:$A$288,'PY1 Data(H)'!$A$1:$BP$288))</f>
        <v>0</v>
      </c>
      <c r="N58" s="117" cm="1">
        <f t="array" ref="N58">_xlfn.XLOOKUP(N$1,'PY1 Data(H)'!$A$1:$BP$1,_xlfn.XLOOKUP($A58,'PY1 Data(H)'!$A$1:$A$288,'PY1 Data(H)'!$A$1:$BP$288))</f>
        <v>0</v>
      </c>
      <c r="O58" s="117" cm="1">
        <f t="array" ref="O58">_xlfn.XLOOKUP(O$1,'PY1 Data(H)'!$A$1:$BP$1,_xlfn.XLOOKUP($A58,'PY1 Data(H)'!$A$1:$A$288,'PY1 Data(H)'!$A$1:$BP$288))</f>
        <v>0</v>
      </c>
      <c r="P58" s="117" cm="1">
        <f t="array" ref="P58">_xlfn.XLOOKUP(P$1,'PY1 Data(H)'!$A$1:$BP$1,_xlfn.XLOOKUP($A58,'PY1 Data(H)'!$A$1:$A$288,'PY1 Data(H)'!$A$1:$BP$288))</f>
        <v>8941907</v>
      </c>
      <c r="Q58" s="117" cm="1">
        <f t="array" ref="Q58">_xlfn.XLOOKUP(Q$1,'PY1 Data(H)'!$A$1:$BP$1,_xlfn.XLOOKUP($A58,'PY1 Data(H)'!$A$1:$A$288,'PY1 Data(H)'!$A$1:$BP$288))</f>
        <v>990760</v>
      </c>
      <c r="R58" s="117" cm="1">
        <f t="array" ref="R58">_xlfn.XLOOKUP(R$1,'PY1 Data(H)'!$A$1:$BP$1,_xlfn.XLOOKUP($A58,'PY1 Data(H)'!$A$1:$A$288,'PY1 Data(H)'!$A$1:$BP$288))</f>
        <v>0</v>
      </c>
      <c r="S58" s="117" cm="1">
        <f t="array" ref="S58">_xlfn.XLOOKUP(S$1,'PY1 Data(H)'!$A$1:$BP$1,_xlfn.XLOOKUP($A58,'PY1 Data(H)'!$A$1:$A$288,'PY1 Data(H)'!$A$1:$BP$288))</f>
        <v>0</v>
      </c>
      <c r="T58" s="117" cm="1">
        <f t="array" ref="T58">_xlfn.XLOOKUP(T$1,'PY1 Data(H)'!$A$1:$BP$1,_xlfn.XLOOKUP($A58,'PY1 Data(H)'!$A$1:$A$288,'PY1 Data(H)'!$A$1:$BP$288))</f>
        <v>0</v>
      </c>
      <c r="U58" s="117" cm="1">
        <f t="array" ref="U58">_xlfn.XLOOKUP(U$1,'PY1 Data(H)'!$A$1:$BP$1,_xlfn.XLOOKUP($A58,'PY1 Data(H)'!$A$1:$A$288,'PY1 Data(H)'!$A$1:$BP$288))</f>
        <v>0</v>
      </c>
      <c r="V58" s="117" cm="1">
        <f t="array" ref="V58">_xlfn.XLOOKUP(V$1,'PY1 Data(H)'!$A$1:$BP$1,_xlfn.XLOOKUP($A58,'PY1 Data(H)'!$A$1:$A$288,'PY1 Data(H)'!$A$1:$BP$288))</f>
        <v>0</v>
      </c>
      <c r="W58" s="117" cm="1">
        <f t="array" ref="W58">_xlfn.XLOOKUP(W$1,'PY1 Data(H)'!$A$1:$BP$1,_xlfn.XLOOKUP($A58,'PY1 Data(H)'!$A$1:$A$288,'PY1 Data(H)'!$A$1:$BP$288))</f>
        <v>0</v>
      </c>
      <c r="X58" s="117" cm="1">
        <f t="array" ref="X58">_xlfn.XLOOKUP(X$1,'PY1 Data(H)'!$A$1:$BP$1,_xlfn.XLOOKUP($A58,'PY1 Data(H)'!$A$1:$A$288,'PY1 Data(H)'!$A$1:$BP$288))</f>
        <v>0</v>
      </c>
      <c r="Y58" s="117" cm="1">
        <f t="array" ref="Y58">_xlfn.XLOOKUP(Y$1,'PY1 Data(H)'!$A$1:$BP$1,_xlfn.XLOOKUP($A58,'PY1 Data(H)'!$A$1:$A$288,'PY1 Data(H)'!$A$1:$BP$288))</f>
        <v>0</v>
      </c>
      <c r="Z58" s="117" cm="1">
        <f t="array" ref="Z58">_xlfn.XLOOKUP(Z$1,'PY1 Data(H)'!$A$1:$BP$1,_xlfn.XLOOKUP($A58,'PY1 Data(H)'!$A$1:$A$288,'PY1 Data(H)'!$A$1:$BP$288))</f>
        <v>0</v>
      </c>
      <c r="AA58" s="117" cm="1">
        <f t="array" ref="AA58">_xlfn.XLOOKUP(AA$1,'PY1 Data(H)'!$A$1:$BP$1,_xlfn.XLOOKUP($A58,'PY1 Data(H)'!$A$1:$A$288,'PY1 Data(H)'!$A$1:$BP$288))</f>
        <v>0</v>
      </c>
      <c r="AB58" s="117" cm="1">
        <f t="array" ref="AB58">_xlfn.XLOOKUP(AB$1,'PY1 Data(H)'!$A$1:$BP$1,_xlfn.XLOOKUP($A58,'PY1 Data(H)'!$A$1:$A$288,'PY1 Data(H)'!$A$1:$BP$288))</f>
        <v>0</v>
      </c>
      <c r="AC58" s="117" cm="1">
        <f t="array" ref="AC58">_xlfn.XLOOKUP(AC$1,'PY1 Data(H)'!$A$1:$BP$1,_xlfn.XLOOKUP($A58,'PY1 Data(H)'!$A$1:$A$288,'PY1 Data(H)'!$A$1:$BP$288))</f>
        <v>0</v>
      </c>
      <c r="AD58" s="117" cm="1">
        <f t="array" ref="AD58">_xlfn.XLOOKUP(AD$1,'PY1 Data(H)'!$A$1:$BP$1,_xlfn.XLOOKUP($A58,'PY1 Data(H)'!$A$1:$A$288,'PY1 Data(H)'!$A$1:$BP$288))</f>
        <v>0</v>
      </c>
      <c r="AE58" s="117" cm="1">
        <f t="array" ref="AE58">_xlfn.XLOOKUP(AE$1,'PY1 Data(H)'!$A$1:$BP$1,_xlfn.XLOOKUP($A58,'PY1 Data(H)'!$A$1:$A$288,'PY1 Data(H)'!$A$1:$BP$288))</f>
        <v>2497964</v>
      </c>
      <c r="AF58" s="117" cm="1">
        <f t="array" ref="AF58">_xlfn.XLOOKUP(AF$1,'PY1 Data(H)'!$A$1:$BP$1,_xlfn.XLOOKUP($A58,'PY1 Data(H)'!$A$1:$A$288,'PY1 Data(H)'!$A$1:$BP$288))</f>
        <v>0</v>
      </c>
      <c r="AG58" s="117" cm="1">
        <f t="array" ref="AG58">_xlfn.XLOOKUP(AG$1,'PY1 Data(H)'!$A$1:$BP$1,_xlfn.XLOOKUP($A58,'PY1 Data(H)'!$A$1:$A$288,'PY1 Data(H)'!$A$1:$BP$288))</f>
        <v>2067019</v>
      </c>
      <c r="AH58" s="117" cm="1">
        <f t="array" ref="AH58">_xlfn.XLOOKUP(AH$1,'PY1 Data(H)'!$A$1:$BP$1,_xlfn.XLOOKUP($A58,'PY1 Data(H)'!$A$1:$A$288,'PY1 Data(H)'!$A$1:$BP$288))</f>
        <v>0</v>
      </c>
      <c r="AI58" s="117" cm="1">
        <f t="array" ref="AI58">_xlfn.XLOOKUP(AI$1,'PY1 Data(H)'!$A$1:$BP$1,_xlfn.XLOOKUP($A58,'PY1 Data(H)'!$A$1:$A$288,'PY1 Data(H)'!$A$1:$BP$288))</f>
        <v>0</v>
      </c>
      <c r="AJ58" s="117" cm="1">
        <f t="array" ref="AJ58">_xlfn.XLOOKUP(AJ$1,'PY1 Data(H)'!$A$1:$BP$1,_xlfn.XLOOKUP($A58,'PY1 Data(H)'!$A$1:$A$288,'PY1 Data(H)'!$A$1:$BP$288))</f>
        <v>0</v>
      </c>
      <c r="AK58" s="117" cm="1">
        <f t="array" ref="AK58">_xlfn.XLOOKUP(AK$1,'PY1 Data(H)'!$A$1:$BP$1,_xlfn.XLOOKUP($A58,'PY1 Data(H)'!$A$1:$A$288,'PY1 Data(H)'!$A$1:$BP$288))</f>
        <v>0</v>
      </c>
      <c r="AL58" s="117" cm="1">
        <f t="array" ref="AL58">_xlfn.XLOOKUP(AL$1,'PY1 Data(H)'!$A$1:$BP$1,_xlfn.XLOOKUP($A58,'PY1 Data(H)'!$A$1:$A$288,'PY1 Data(H)'!$A$1:$BP$288))</f>
        <v>0</v>
      </c>
      <c r="AM58" s="117" cm="1">
        <f t="array" ref="AM58">_xlfn.XLOOKUP(AM$1,'PY1 Data(H)'!$A$1:$BP$1,_xlfn.XLOOKUP($A58,'PY1 Data(H)'!$A$1:$A$288,'PY1 Data(H)'!$A$1:$BP$288))</f>
        <v>0</v>
      </c>
      <c r="AN58" s="117" cm="1">
        <f t="array" ref="AN58">_xlfn.XLOOKUP(AN$1,'PY1 Data(H)'!$A$1:$BP$1,_xlfn.XLOOKUP($A58,'PY1 Data(H)'!$A$1:$A$288,'PY1 Data(H)'!$A$1:$BP$288))</f>
        <v>0</v>
      </c>
      <c r="AO58" s="117" cm="1">
        <f t="array" ref="AO58">_xlfn.XLOOKUP(AO$1,'PY1 Data(H)'!$A$1:$BP$1,_xlfn.XLOOKUP($A58,'PY1 Data(H)'!$A$1:$A$288,'PY1 Data(H)'!$A$1:$BP$288))</f>
        <v>0</v>
      </c>
      <c r="AP58" s="117" cm="1">
        <f t="array" ref="AP58">_xlfn.XLOOKUP(AP$1,'PY1 Data(H)'!$A$1:$BP$1,_xlfn.XLOOKUP($A58,'PY1 Data(H)'!$A$1:$A$288,'PY1 Data(H)'!$A$1:$BP$288))</f>
        <v>0</v>
      </c>
      <c r="AQ58" s="117" cm="1">
        <f t="array" ref="AQ58">_xlfn.XLOOKUP(AQ$1,'PY1 Data(H)'!$A$1:$BP$1,_xlfn.XLOOKUP($A58,'PY1 Data(H)'!$A$1:$A$288,'PY1 Data(H)'!$A$1:$BP$288))</f>
        <v>0</v>
      </c>
      <c r="AR58" s="117" cm="1">
        <f t="array" ref="AR58">_xlfn.XLOOKUP(AR$1,'PY1 Data(H)'!$A$1:$BP$1,_xlfn.XLOOKUP($A58,'PY1 Data(H)'!$A$1:$A$288,'PY1 Data(H)'!$A$1:$BP$288))</f>
        <v>1791541</v>
      </c>
      <c r="AS58" s="117" cm="1">
        <f t="array" ref="AS58">_xlfn.XLOOKUP(AS$1,'PY1 Data(H)'!$A$1:$BP$1,_xlfn.XLOOKUP($A58,'PY1 Data(H)'!$A$1:$A$288,'PY1 Data(H)'!$A$1:$BP$288))</f>
        <v>0</v>
      </c>
      <c r="AT58" s="117" cm="1">
        <f t="array" ref="AT58">_xlfn.XLOOKUP(AT$1,'PY1 Data(H)'!$A$1:$BP$1,_xlfn.XLOOKUP($A58,'PY1 Data(H)'!$A$1:$A$288,'PY1 Data(H)'!$A$1:$BP$288))</f>
        <v>0</v>
      </c>
      <c r="AU58" s="117" cm="1">
        <f t="array" ref="AU58">_xlfn.XLOOKUP(AU$1,'PY1 Data(H)'!$A$1:$BP$1,_xlfn.XLOOKUP($A58,'PY1 Data(H)'!$A$1:$A$288,'PY1 Data(H)'!$A$1:$BP$288))</f>
        <v>0</v>
      </c>
      <c r="AV58" s="117" cm="1">
        <f t="array" ref="AV58">_xlfn.XLOOKUP(AV$1,'PY1 Data(H)'!$A$1:$BP$1,_xlfn.XLOOKUP($A58,'PY1 Data(H)'!$A$1:$A$288,'PY1 Data(H)'!$A$1:$BP$288))</f>
        <v>0</v>
      </c>
      <c r="AW58" s="117" cm="1">
        <f t="array" ref="AW58">_xlfn.XLOOKUP(AW$1,'PY1 Data(H)'!$A$1:$BP$1,_xlfn.XLOOKUP($A58,'PY1 Data(H)'!$A$1:$A$288,'PY1 Data(H)'!$A$1:$BP$288))</f>
        <v>0</v>
      </c>
      <c r="AX58" s="117" cm="1">
        <f t="array" ref="AX58">_xlfn.XLOOKUP(AX$1,'PY1 Data(H)'!$A$1:$BP$1,_xlfn.XLOOKUP($A58,'PY1 Data(H)'!$A$1:$A$288,'PY1 Data(H)'!$A$1:$BP$288))</f>
        <v>0</v>
      </c>
      <c r="AY58" s="117" cm="1">
        <f t="array" ref="AY58">_xlfn.XLOOKUP(AY$1,'PY1 Data(H)'!$A$1:$BP$1,_xlfn.XLOOKUP($A58,'PY1 Data(H)'!$A$1:$A$288,'PY1 Data(H)'!$A$1:$BP$288))</f>
        <v>0</v>
      </c>
      <c r="AZ58" s="117" cm="1">
        <f t="array" ref="AZ58">_xlfn.XLOOKUP(AZ$1,'PY1 Data(H)'!$A$1:$BP$1,_xlfn.XLOOKUP($A58,'PY1 Data(H)'!$A$1:$A$288,'PY1 Data(H)'!$A$1:$BP$288))</f>
        <v>0</v>
      </c>
      <c r="BA58" s="117" cm="1">
        <f t="array" ref="BA58">_xlfn.XLOOKUP(BA$1,'PY1 Data(H)'!$A$1:$BP$1,_xlfn.XLOOKUP($A58,'PY1 Data(H)'!$A$1:$A$288,'PY1 Data(H)'!$A$1:$BP$288))</f>
        <v>0</v>
      </c>
      <c r="BB58" s="117" cm="1">
        <f t="array" ref="BB58">_xlfn.XLOOKUP(BB$1,'PY1 Data(H)'!$A$1:$BP$1,_xlfn.XLOOKUP($A58,'PY1 Data(H)'!$A$1:$A$288,'PY1 Data(H)'!$A$1:$BP$288))</f>
        <v>1451599</v>
      </c>
      <c r="BC58" s="117" cm="1">
        <f t="array" ref="BC58">_xlfn.XLOOKUP(BC$1,'PY1 Data(H)'!$A$1:$BP$1,_xlfn.XLOOKUP($A58,'PY1 Data(H)'!$A$1:$A$288,'PY1 Data(H)'!$A$1:$BP$288))</f>
        <v>0</v>
      </c>
      <c r="BD58" s="117" cm="1">
        <f t="array" ref="BD58">_xlfn.XLOOKUP(BD$1,'PY1 Data(H)'!$A$1:$BP$1,_xlfn.XLOOKUP($A58,'PY1 Data(H)'!$A$1:$A$288,'PY1 Data(H)'!$A$1:$BP$288))</f>
        <v>0</v>
      </c>
      <c r="BE58" s="117" cm="1">
        <f t="array" ref="BE58">_xlfn.XLOOKUP(BE$1,'PY1 Data(H)'!$A$1:$BP$1,_xlfn.XLOOKUP($A58,'PY1 Data(H)'!$A$1:$A$288,'PY1 Data(H)'!$A$1:$BP$288))</f>
        <v>0</v>
      </c>
      <c r="BF58" s="117" cm="1">
        <f t="array" ref="BF58">_xlfn.XLOOKUP(BF$1,'PY1 Data(H)'!$A$1:$BP$1,_xlfn.XLOOKUP($A58,'PY1 Data(H)'!$A$1:$A$288,'PY1 Data(H)'!$A$1:$BP$288))</f>
        <v>0</v>
      </c>
      <c r="BG58" s="117" cm="1">
        <f t="array" ref="BG58">_xlfn.XLOOKUP(BG$1,'PY1 Data(H)'!$A$1:$BP$1,_xlfn.XLOOKUP($A58,'PY1 Data(H)'!$A$1:$A$288,'PY1 Data(H)'!$A$1:$BP$288))</f>
        <v>0</v>
      </c>
      <c r="BH58" s="117" cm="1">
        <f t="array" ref="BH58">_xlfn.XLOOKUP(BH$1,'PY1 Data(H)'!$A$1:$BP$1,_xlfn.XLOOKUP($A58,'PY1 Data(H)'!$A$1:$A$288,'PY1 Data(H)'!$A$1:$BP$288))</f>
        <v>0</v>
      </c>
    </row>
    <row r="59" spans="1:60" x14ac:dyDescent="0.3">
      <c r="A59">
        <v>149</v>
      </c>
      <c r="D59" s="117" cm="1">
        <f t="array" ref="D59">_xlfn.XLOOKUP(D$1,'PY1 Data(H)'!$A$1:$BP$1,_xlfn.XLOOKUP($A59,'PY1 Data(H)'!$A$1:$A$288,'PY1 Data(H)'!$A$1:$BP$288))</f>
        <v>12074900</v>
      </c>
      <c r="E59" s="117" cm="1">
        <f t="array" ref="E59">_xlfn.XLOOKUP(E$1,'PY1 Data(H)'!$A$1:$BP$1,_xlfn.XLOOKUP($A59,'PY1 Data(H)'!$A$1:$A$288,'PY1 Data(H)'!$A$1:$BP$288))</f>
        <v>19290524</v>
      </c>
      <c r="F59" s="117" cm="1">
        <f t="array" ref="F59">_xlfn.XLOOKUP(F$1,'PY1 Data(H)'!$A$1:$BP$1,_xlfn.XLOOKUP($A59,'PY1 Data(H)'!$A$1:$A$288,'PY1 Data(H)'!$A$1:$BP$288))</f>
        <v>9900000</v>
      </c>
      <c r="G59" s="117" cm="1">
        <f t="array" ref="G59">_xlfn.XLOOKUP(G$1,'PY1 Data(H)'!$A$1:$BP$1,_xlfn.XLOOKUP($A59,'PY1 Data(H)'!$A$1:$A$288,'PY1 Data(H)'!$A$1:$BP$288))</f>
        <v>4101916</v>
      </c>
      <c r="H59" s="117" cm="1">
        <f t="array" ref="H59">_xlfn.XLOOKUP(H$1,'PY1 Data(H)'!$A$1:$BP$1,_xlfn.XLOOKUP($A59,'PY1 Data(H)'!$A$1:$A$288,'PY1 Data(H)'!$A$1:$BP$288))</f>
        <v>21001352</v>
      </c>
      <c r="I59" s="117" cm="1">
        <f t="array" ref="I59">_xlfn.XLOOKUP(I$1,'PY1 Data(H)'!$A$1:$BP$1,_xlfn.XLOOKUP($A59,'PY1 Data(H)'!$A$1:$A$288,'PY1 Data(H)'!$A$1:$BP$288))</f>
        <v>8952740</v>
      </c>
      <c r="J59" s="117" cm="1">
        <f t="array" ref="J59">_xlfn.XLOOKUP(J$1,'PY1 Data(H)'!$A$1:$BP$1,_xlfn.XLOOKUP($A59,'PY1 Data(H)'!$A$1:$A$288,'PY1 Data(H)'!$A$1:$BP$288))</f>
        <v>3269225</v>
      </c>
      <c r="K59" s="117" cm="1">
        <f t="array" ref="K59">_xlfn.XLOOKUP(K$1,'PY1 Data(H)'!$A$1:$BP$1,_xlfn.XLOOKUP($A59,'PY1 Data(H)'!$A$1:$A$288,'PY1 Data(H)'!$A$1:$BP$288))</f>
        <v>6000000</v>
      </c>
      <c r="L59" s="117" cm="1">
        <f t="array" ref="L59">_xlfn.XLOOKUP(L$1,'PY1 Data(H)'!$A$1:$BP$1,_xlfn.XLOOKUP($A59,'PY1 Data(H)'!$A$1:$A$288,'PY1 Data(H)'!$A$1:$BP$288))</f>
        <v>9573000</v>
      </c>
      <c r="M59" s="117" cm="1">
        <f t="array" ref="M59">_xlfn.XLOOKUP(M$1,'PY1 Data(H)'!$A$1:$BP$1,_xlfn.XLOOKUP($A59,'PY1 Data(H)'!$A$1:$A$288,'PY1 Data(H)'!$A$1:$BP$288))</f>
        <v>2353981</v>
      </c>
      <c r="N59" s="117" cm="1">
        <f t="array" ref="N59">_xlfn.XLOOKUP(N$1,'PY1 Data(H)'!$A$1:$BP$1,_xlfn.XLOOKUP($A59,'PY1 Data(H)'!$A$1:$A$288,'PY1 Data(H)'!$A$1:$BP$288))</f>
        <v>5337648</v>
      </c>
      <c r="O59" s="117" cm="1">
        <f t="array" ref="O59">_xlfn.XLOOKUP(O$1,'PY1 Data(H)'!$A$1:$BP$1,_xlfn.XLOOKUP($A59,'PY1 Data(H)'!$A$1:$A$288,'PY1 Data(H)'!$A$1:$BP$288))</f>
        <v>30350000</v>
      </c>
      <c r="P59" s="117" cm="1">
        <f t="array" ref="P59">_xlfn.XLOOKUP(P$1,'PY1 Data(H)'!$A$1:$BP$1,_xlfn.XLOOKUP($A59,'PY1 Data(H)'!$A$1:$A$288,'PY1 Data(H)'!$A$1:$BP$288))</f>
        <v>13001870</v>
      </c>
      <c r="Q59" s="117" cm="1">
        <f t="array" ref="Q59">_xlfn.XLOOKUP(Q$1,'PY1 Data(H)'!$A$1:$BP$1,_xlfn.XLOOKUP($A59,'PY1 Data(H)'!$A$1:$A$288,'PY1 Data(H)'!$A$1:$BP$288))</f>
        <v>2089000</v>
      </c>
      <c r="R59" s="117" cm="1">
        <f t="array" ref="R59">_xlfn.XLOOKUP(R$1,'PY1 Data(H)'!$A$1:$BP$1,_xlfn.XLOOKUP($A59,'PY1 Data(H)'!$A$1:$A$288,'PY1 Data(H)'!$A$1:$BP$288))</f>
        <v>23147615</v>
      </c>
      <c r="S59" s="117" cm="1">
        <f t="array" ref="S59">_xlfn.XLOOKUP(S$1,'PY1 Data(H)'!$A$1:$BP$1,_xlfn.XLOOKUP($A59,'PY1 Data(H)'!$A$1:$A$288,'PY1 Data(H)'!$A$1:$BP$288))</f>
        <v>91892112</v>
      </c>
      <c r="T59" s="117" cm="1">
        <f t="array" ref="T59">_xlfn.XLOOKUP(T$1,'PY1 Data(H)'!$A$1:$BP$1,_xlfn.XLOOKUP($A59,'PY1 Data(H)'!$A$1:$A$288,'PY1 Data(H)'!$A$1:$BP$288))</f>
        <v>5212402</v>
      </c>
      <c r="U59" s="117" cm="1">
        <f t="array" ref="U59">_xlfn.XLOOKUP(U$1,'PY1 Data(H)'!$A$1:$BP$1,_xlfn.XLOOKUP($A59,'PY1 Data(H)'!$A$1:$A$288,'PY1 Data(H)'!$A$1:$BP$288))</f>
        <v>3780000</v>
      </c>
      <c r="V59" s="117" cm="1">
        <f t="array" ref="V59">_xlfn.XLOOKUP(V$1,'PY1 Data(H)'!$A$1:$BP$1,_xlfn.XLOOKUP($A59,'PY1 Data(H)'!$A$1:$A$288,'PY1 Data(H)'!$A$1:$BP$288))</f>
        <v>0</v>
      </c>
      <c r="W59" s="117" cm="1">
        <f t="array" ref="W59">_xlfn.XLOOKUP(W$1,'PY1 Data(H)'!$A$1:$BP$1,_xlfn.XLOOKUP($A59,'PY1 Data(H)'!$A$1:$A$288,'PY1 Data(H)'!$A$1:$BP$288))</f>
        <v>57404464</v>
      </c>
      <c r="X59" s="117" cm="1">
        <f t="array" ref="X59">_xlfn.XLOOKUP(X$1,'PY1 Data(H)'!$A$1:$BP$1,_xlfn.XLOOKUP($A59,'PY1 Data(H)'!$A$1:$A$288,'PY1 Data(H)'!$A$1:$BP$288))</f>
        <v>35416370</v>
      </c>
      <c r="Y59" s="117" cm="1">
        <f t="array" ref="Y59">_xlfn.XLOOKUP(Y$1,'PY1 Data(H)'!$A$1:$BP$1,_xlfn.XLOOKUP($A59,'PY1 Data(H)'!$A$1:$A$288,'PY1 Data(H)'!$A$1:$BP$288))</f>
        <v>4000000</v>
      </c>
      <c r="Z59" s="117" cm="1">
        <f t="array" ref="Z59">_xlfn.XLOOKUP(Z$1,'PY1 Data(H)'!$A$1:$BP$1,_xlfn.XLOOKUP($A59,'PY1 Data(H)'!$A$1:$A$288,'PY1 Data(H)'!$A$1:$BP$288))</f>
        <v>21720842</v>
      </c>
      <c r="AA59" s="117" cm="1">
        <f t="array" ref="AA59">_xlfn.XLOOKUP(AA$1,'PY1 Data(H)'!$A$1:$BP$1,_xlfn.XLOOKUP($A59,'PY1 Data(H)'!$A$1:$A$288,'PY1 Data(H)'!$A$1:$BP$288))</f>
        <v>3000000</v>
      </c>
      <c r="AB59" s="117" cm="1">
        <f t="array" ref="AB59">_xlfn.XLOOKUP(AB$1,'PY1 Data(H)'!$A$1:$BP$1,_xlfn.XLOOKUP($A59,'PY1 Data(H)'!$A$1:$A$288,'PY1 Data(H)'!$A$1:$BP$288))</f>
        <v>10442896</v>
      </c>
      <c r="AC59" s="117" cm="1">
        <f t="array" ref="AC59">_xlfn.XLOOKUP(AC$1,'PY1 Data(H)'!$A$1:$BP$1,_xlfn.XLOOKUP($A59,'PY1 Data(H)'!$A$1:$A$288,'PY1 Data(H)'!$A$1:$BP$288))</f>
        <v>43283624</v>
      </c>
      <c r="AD59" s="117" cm="1">
        <f t="array" ref="AD59">_xlfn.XLOOKUP(AD$1,'PY1 Data(H)'!$A$1:$BP$1,_xlfn.XLOOKUP($A59,'PY1 Data(H)'!$A$1:$A$288,'PY1 Data(H)'!$A$1:$BP$288))</f>
        <v>5429441</v>
      </c>
      <c r="AE59" s="117" cm="1">
        <f t="array" ref="AE59">_xlfn.XLOOKUP(AE$1,'PY1 Data(H)'!$A$1:$BP$1,_xlfn.XLOOKUP($A59,'PY1 Data(H)'!$A$1:$A$288,'PY1 Data(H)'!$A$1:$BP$288))</f>
        <v>22579646</v>
      </c>
      <c r="AF59" s="117" cm="1">
        <f t="array" ref="AF59">_xlfn.XLOOKUP(AF$1,'PY1 Data(H)'!$A$1:$BP$1,_xlfn.XLOOKUP($A59,'PY1 Data(H)'!$A$1:$A$288,'PY1 Data(H)'!$A$1:$BP$288))</f>
        <v>8009422</v>
      </c>
      <c r="AG59" s="117" cm="1">
        <f t="array" ref="AG59">_xlfn.XLOOKUP(AG$1,'PY1 Data(H)'!$A$1:$BP$1,_xlfn.XLOOKUP($A59,'PY1 Data(H)'!$A$1:$A$288,'PY1 Data(H)'!$A$1:$BP$288))</f>
        <v>2194415</v>
      </c>
      <c r="AH59" s="117" cm="1">
        <f t="array" ref="AH59">_xlfn.XLOOKUP(AH$1,'PY1 Data(H)'!$A$1:$BP$1,_xlfn.XLOOKUP($A59,'PY1 Data(H)'!$A$1:$A$288,'PY1 Data(H)'!$A$1:$BP$288))</f>
        <v>13360800</v>
      </c>
      <c r="AI59" s="117" cm="1">
        <f t="array" ref="AI59">_xlfn.XLOOKUP(AI$1,'PY1 Data(H)'!$A$1:$BP$1,_xlfn.XLOOKUP($A59,'PY1 Data(H)'!$A$1:$A$288,'PY1 Data(H)'!$A$1:$BP$288))</f>
        <v>15834840</v>
      </c>
      <c r="AJ59" s="117" cm="1">
        <f t="array" ref="AJ59">_xlfn.XLOOKUP(AJ$1,'PY1 Data(H)'!$A$1:$BP$1,_xlfn.XLOOKUP($A59,'PY1 Data(H)'!$A$1:$A$288,'PY1 Data(H)'!$A$1:$BP$288))</f>
        <v>37466421</v>
      </c>
      <c r="AK59" s="117" cm="1">
        <f t="array" ref="AK59">_xlfn.XLOOKUP(AK$1,'PY1 Data(H)'!$A$1:$BP$1,_xlfn.XLOOKUP($A59,'PY1 Data(H)'!$A$1:$A$288,'PY1 Data(H)'!$A$1:$BP$288))</f>
        <v>15810376</v>
      </c>
      <c r="AL59" s="117" cm="1">
        <f t="array" ref="AL59">_xlfn.XLOOKUP(AL$1,'PY1 Data(H)'!$A$1:$BP$1,_xlfn.XLOOKUP($A59,'PY1 Data(H)'!$A$1:$A$288,'PY1 Data(H)'!$A$1:$BP$288))</f>
        <v>9700131</v>
      </c>
      <c r="AM59" s="117" cm="1">
        <f t="array" ref="AM59">_xlfn.XLOOKUP(AM$1,'PY1 Data(H)'!$A$1:$BP$1,_xlfn.XLOOKUP($A59,'PY1 Data(H)'!$A$1:$A$288,'PY1 Data(H)'!$A$1:$BP$288))</f>
        <v>10000000</v>
      </c>
      <c r="AN59" s="117" cm="1">
        <f t="array" ref="AN59">_xlfn.XLOOKUP(AN$1,'PY1 Data(H)'!$A$1:$BP$1,_xlfn.XLOOKUP($A59,'PY1 Data(H)'!$A$1:$A$288,'PY1 Data(H)'!$A$1:$BP$288))</f>
        <v>12900000</v>
      </c>
      <c r="AO59" s="117" cm="1">
        <f t="array" ref="AO59">_xlfn.XLOOKUP(AO$1,'PY1 Data(H)'!$A$1:$BP$1,_xlfn.XLOOKUP($A59,'PY1 Data(H)'!$A$1:$A$288,'PY1 Data(H)'!$A$1:$BP$288))</f>
        <v>14397309</v>
      </c>
      <c r="AP59" s="117" cm="1">
        <f t="array" ref="AP59">_xlfn.XLOOKUP(AP$1,'PY1 Data(H)'!$A$1:$BP$1,_xlfn.XLOOKUP($A59,'PY1 Data(H)'!$A$1:$A$288,'PY1 Data(H)'!$A$1:$BP$288))</f>
        <v>9552006</v>
      </c>
      <c r="AQ59" s="117" cm="1">
        <f t="array" ref="AQ59">_xlfn.XLOOKUP(AQ$1,'PY1 Data(H)'!$A$1:$BP$1,_xlfn.XLOOKUP($A59,'PY1 Data(H)'!$A$1:$A$288,'PY1 Data(H)'!$A$1:$BP$288))</f>
        <v>1109455</v>
      </c>
      <c r="AR59" s="117" cm="1">
        <f t="array" ref="AR59">_xlfn.XLOOKUP(AR$1,'PY1 Data(H)'!$A$1:$BP$1,_xlfn.XLOOKUP($A59,'PY1 Data(H)'!$A$1:$A$288,'PY1 Data(H)'!$A$1:$BP$288))</f>
        <v>2867593</v>
      </c>
      <c r="AS59" s="117" cm="1">
        <f t="array" ref="AS59">_xlfn.XLOOKUP(AS$1,'PY1 Data(H)'!$A$1:$BP$1,_xlfn.XLOOKUP($A59,'PY1 Data(H)'!$A$1:$A$288,'PY1 Data(H)'!$A$1:$BP$288))</f>
        <v>12956586</v>
      </c>
      <c r="AT59" s="117" cm="1">
        <f t="array" ref="AT59">_xlfn.XLOOKUP(AT$1,'PY1 Data(H)'!$A$1:$BP$1,_xlfn.XLOOKUP($A59,'PY1 Data(H)'!$A$1:$A$288,'PY1 Data(H)'!$A$1:$BP$288))</f>
        <v>567595</v>
      </c>
      <c r="AU59" s="117" cm="1">
        <f t="array" ref="AU59">_xlfn.XLOOKUP(AU$1,'PY1 Data(H)'!$A$1:$BP$1,_xlfn.XLOOKUP($A59,'PY1 Data(H)'!$A$1:$A$288,'PY1 Data(H)'!$A$1:$BP$288))</f>
        <v>111546045</v>
      </c>
      <c r="AV59" s="117" cm="1">
        <f t="array" ref="AV59">_xlfn.XLOOKUP(AV$1,'PY1 Data(H)'!$A$1:$BP$1,_xlfn.XLOOKUP($A59,'PY1 Data(H)'!$A$1:$A$288,'PY1 Data(H)'!$A$1:$BP$288))</f>
        <v>7252440</v>
      </c>
      <c r="AW59" s="117" cm="1">
        <f t="array" ref="AW59">_xlfn.XLOOKUP(AW$1,'PY1 Data(H)'!$A$1:$BP$1,_xlfn.XLOOKUP($A59,'PY1 Data(H)'!$A$1:$A$288,'PY1 Data(H)'!$A$1:$BP$288))</f>
        <v>543317051</v>
      </c>
      <c r="AX59" s="117" cm="1">
        <f t="array" ref="AX59">_xlfn.XLOOKUP(AX$1,'PY1 Data(H)'!$A$1:$BP$1,_xlfn.XLOOKUP($A59,'PY1 Data(H)'!$A$1:$A$288,'PY1 Data(H)'!$A$1:$BP$288))</f>
        <v>5214331</v>
      </c>
      <c r="AY59" s="117" cm="1">
        <f t="array" ref="AY59">_xlfn.XLOOKUP(AY$1,'PY1 Data(H)'!$A$1:$BP$1,_xlfn.XLOOKUP($A59,'PY1 Data(H)'!$A$1:$A$288,'PY1 Data(H)'!$A$1:$BP$288))</f>
        <v>1735000</v>
      </c>
      <c r="AZ59" s="117" cm="1">
        <f t="array" ref="AZ59">_xlfn.XLOOKUP(AZ$1,'PY1 Data(H)'!$A$1:$BP$1,_xlfn.XLOOKUP($A59,'PY1 Data(H)'!$A$1:$A$288,'PY1 Data(H)'!$A$1:$BP$288))</f>
        <v>14280022</v>
      </c>
      <c r="BA59" s="117" cm="1">
        <f t="array" ref="BA59">_xlfn.XLOOKUP(BA$1,'PY1 Data(H)'!$A$1:$BP$1,_xlfn.XLOOKUP($A59,'PY1 Data(H)'!$A$1:$A$288,'PY1 Data(H)'!$A$1:$BP$288))</f>
        <v>20480695</v>
      </c>
      <c r="BB59" s="117" cm="1">
        <f t="array" ref="BB59">_xlfn.XLOOKUP(BB$1,'PY1 Data(H)'!$A$1:$BP$1,_xlfn.XLOOKUP($A59,'PY1 Data(H)'!$A$1:$A$288,'PY1 Data(H)'!$A$1:$BP$288))</f>
        <v>758411</v>
      </c>
      <c r="BC59" s="117" cm="1">
        <f t="array" ref="BC59">_xlfn.XLOOKUP(BC$1,'PY1 Data(H)'!$A$1:$BP$1,_xlfn.XLOOKUP($A59,'PY1 Data(H)'!$A$1:$A$288,'PY1 Data(H)'!$A$1:$BP$288))</f>
        <v>2416078</v>
      </c>
      <c r="BD59" s="117" cm="1">
        <f t="array" ref="BD59">_xlfn.XLOOKUP(BD$1,'PY1 Data(H)'!$A$1:$BP$1,_xlfn.XLOOKUP($A59,'PY1 Data(H)'!$A$1:$A$288,'PY1 Data(H)'!$A$1:$BP$288))</f>
        <v>13917773</v>
      </c>
      <c r="BE59" s="117" cm="1">
        <f t="array" ref="BE59">_xlfn.XLOOKUP(BE$1,'PY1 Data(H)'!$A$1:$BP$1,_xlfn.XLOOKUP($A59,'PY1 Data(H)'!$A$1:$A$288,'PY1 Data(H)'!$A$1:$BP$288))</f>
        <v>23135788</v>
      </c>
      <c r="BF59" s="117" cm="1">
        <f t="array" ref="BF59">_xlfn.XLOOKUP(BF$1,'PY1 Data(H)'!$A$1:$BP$1,_xlfn.XLOOKUP($A59,'PY1 Data(H)'!$A$1:$A$288,'PY1 Data(H)'!$A$1:$BP$288))</f>
        <v>153582380</v>
      </c>
      <c r="BG59" s="117" cm="1">
        <f t="array" ref="BG59">_xlfn.XLOOKUP(BG$1,'PY1 Data(H)'!$A$1:$BP$1,_xlfn.XLOOKUP($A59,'PY1 Data(H)'!$A$1:$A$288,'PY1 Data(H)'!$A$1:$BP$288))</f>
        <v>7326228</v>
      </c>
      <c r="BH59" s="117" cm="1">
        <f t="array" ref="BH59">_xlfn.XLOOKUP(BH$1,'PY1 Data(H)'!$A$1:$BP$1,_xlfn.XLOOKUP($A59,'PY1 Data(H)'!$A$1:$A$288,'PY1 Data(H)'!$A$1:$BP$288))</f>
        <v>3338872</v>
      </c>
    </row>
    <row r="60" spans="1:60" x14ac:dyDescent="0.3">
      <c r="A60">
        <v>150</v>
      </c>
      <c r="D60" s="117" cm="1">
        <f t="array" ref="D60">_xlfn.XLOOKUP(D$1,'PY1 Data(H)'!$A$1:$BP$1,_xlfn.XLOOKUP($A60,'PY1 Data(H)'!$A$1:$A$288,'PY1 Data(H)'!$A$1:$BP$288))</f>
        <v>607107</v>
      </c>
      <c r="E60" s="117" cm="1">
        <f t="array" ref="E60">_xlfn.XLOOKUP(E$1,'PY1 Data(H)'!$A$1:$BP$1,_xlfn.XLOOKUP($A60,'PY1 Data(H)'!$A$1:$A$288,'PY1 Data(H)'!$A$1:$BP$288))</f>
        <v>1347506</v>
      </c>
      <c r="F60" s="117" cm="1">
        <f t="array" ref="F60">_xlfn.XLOOKUP(F$1,'PY1 Data(H)'!$A$1:$BP$1,_xlfn.XLOOKUP($A60,'PY1 Data(H)'!$A$1:$A$288,'PY1 Data(H)'!$A$1:$BP$288))</f>
        <v>250000</v>
      </c>
      <c r="G60" s="117" cm="1">
        <f t="array" ref="G60">_xlfn.XLOOKUP(G$1,'PY1 Data(H)'!$A$1:$BP$1,_xlfn.XLOOKUP($A60,'PY1 Data(H)'!$A$1:$A$288,'PY1 Data(H)'!$A$1:$BP$288))</f>
        <v>1592111</v>
      </c>
      <c r="H60" s="117" cm="1">
        <f t="array" ref="H60">_xlfn.XLOOKUP(H$1,'PY1 Data(H)'!$A$1:$BP$1,_xlfn.XLOOKUP($A60,'PY1 Data(H)'!$A$1:$A$288,'PY1 Data(H)'!$A$1:$BP$288))</f>
        <v>5382355</v>
      </c>
      <c r="I60" s="117" cm="1">
        <f t="array" ref="I60">_xlfn.XLOOKUP(I$1,'PY1 Data(H)'!$A$1:$BP$1,_xlfn.XLOOKUP($A60,'PY1 Data(H)'!$A$1:$A$288,'PY1 Data(H)'!$A$1:$BP$288))</f>
        <v>9424539</v>
      </c>
      <c r="J60" s="117" cm="1">
        <f t="array" ref="J60">_xlfn.XLOOKUP(J$1,'PY1 Data(H)'!$A$1:$BP$1,_xlfn.XLOOKUP($A60,'PY1 Data(H)'!$A$1:$A$288,'PY1 Data(H)'!$A$1:$BP$288))</f>
        <v>1065916</v>
      </c>
      <c r="K60" s="117" cm="1">
        <f t="array" ref="K60">_xlfn.XLOOKUP(K$1,'PY1 Data(H)'!$A$1:$BP$1,_xlfn.XLOOKUP($A60,'PY1 Data(H)'!$A$1:$A$288,'PY1 Data(H)'!$A$1:$BP$288))</f>
        <v>500000</v>
      </c>
      <c r="L60" s="117" cm="1">
        <f t="array" ref="L60">_xlfn.XLOOKUP(L$1,'PY1 Data(H)'!$A$1:$BP$1,_xlfn.XLOOKUP($A60,'PY1 Data(H)'!$A$1:$A$288,'PY1 Data(H)'!$A$1:$BP$288))</f>
        <v>1188453</v>
      </c>
      <c r="M60" s="117" cm="1">
        <f t="array" ref="M60">_xlfn.XLOOKUP(M$1,'PY1 Data(H)'!$A$1:$BP$1,_xlfn.XLOOKUP($A60,'PY1 Data(H)'!$A$1:$A$288,'PY1 Data(H)'!$A$1:$BP$288))</f>
        <v>1002335</v>
      </c>
      <c r="N60" s="117" cm="1">
        <f t="array" ref="N60">_xlfn.XLOOKUP(N$1,'PY1 Data(H)'!$A$1:$BP$1,_xlfn.XLOOKUP($A60,'PY1 Data(H)'!$A$1:$A$288,'PY1 Data(H)'!$A$1:$BP$288))</f>
        <v>2181552</v>
      </c>
      <c r="O60" s="117" cm="1">
        <f t="array" ref="O60">_xlfn.XLOOKUP(O$1,'PY1 Data(H)'!$A$1:$BP$1,_xlfn.XLOOKUP($A60,'PY1 Data(H)'!$A$1:$A$288,'PY1 Data(H)'!$A$1:$BP$288))</f>
        <v>3805790</v>
      </c>
      <c r="P60" s="117" cm="1">
        <f t="array" ref="P60">_xlfn.XLOOKUP(P$1,'PY1 Data(H)'!$A$1:$BP$1,_xlfn.XLOOKUP($A60,'PY1 Data(H)'!$A$1:$A$288,'PY1 Data(H)'!$A$1:$BP$288))</f>
        <v>13388329</v>
      </c>
      <c r="Q60" s="117" cm="1">
        <f t="array" ref="Q60">_xlfn.XLOOKUP(Q$1,'PY1 Data(H)'!$A$1:$BP$1,_xlfn.XLOOKUP($A60,'PY1 Data(H)'!$A$1:$A$288,'PY1 Data(H)'!$A$1:$BP$288))</f>
        <v>585292</v>
      </c>
      <c r="R60" s="117" cm="1">
        <f t="array" ref="R60">_xlfn.XLOOKUP(R$1,'PY1 Data(H)'!$A$1:$BP$1,_xlfn.XLOOKUP($A60,'PY1 Data(H)'!$A$1:$A$288,'PY1 Data(H)'!$A$1:$BP$288))</f>
        <v>11428579</v>
      </c>
      <c r="S60" s="117" cm="1">
        <f t="array" ref="S60">_xlfn.XLOOKUP(S$1,'PY1 Data(H)'!$A$1:$BP$1,_xlfn.XLOOKUP($A60,'PY1 Data(H)'!$A$1:$A$288,'PY1 Data(H)'!$A$1:$BP$288))</f>
        <v>5308724</v>
      </c>
      <c r="T60" s="117" cm="1">
        <f t="array" ref="T60">_xlfn.XLOOKUP(T$1,'PY1 Data(H)'!$A$1:$BP$1,_xlfn.XLOOKUP($A60,'PY1 Data(H)'!$A$1:$A$288,'PY1 Data(H)'!$A$1:$BP$288))</f>
        <v>711777</v>
      </c>
      <c r="U60" s="117" cm="1">
        <f t="array" ref="U60">_xlfn.XLOOKUP(U$1,'PY1 Data(H)'!$A$1:$BP$1,_xlfn.XLOOKUP($A60,'PY1 Data(H)'!$A$1:$A$288,'PY1 Data(H)'!$A$1:$BP$288))</f>
        <v>485800</v>
      </c>
      <c r="V60" s="117" cm="1">
        <f t="array" ref="V60">_xlfn.XLOOKUP(V$1,'PY1 Data(H)'!$A$1:$BP$1,_xlfn.XLOOKUP($A60,'PY1 Data(H)'!$A$1:$A$288,'PY1 Data(H)'!$A$1:$BP$288))</f>
        <v>0</v>
      </c>
      <c r="W60" s="117" cm="1">
        <f t="array" ref="W60">_xlfn.XLOOKUP(W$1,'PY1 Data(H)'!$A$1:$BP$1,_xlfn.XLOOKUP($A60,'PY1 Data(H)'!$A$1:$A$288,'PY1 Data(H)'!$A$1:$BP$288))</f>
        <v>10367640</v>
      </c>
      <c r="X60" s="117" cm="1">
        <f t="array" ref="X60">_xlfn.XLOOKUP(X$1,'PY1 Data(H)'!$A$1:$BP$1,_xlfn.XLOOKUP($A60,'PY1 Data(H)'!$A$1:$A$288,'PY1 Data(H)'!$A$1:$BP$288))</f>
        <v>4023772</v>
      </c>
      <c r="Y60" s="117" cm="1">
        <f t="array" ref="Y60">_xlfn.XLOOKUP(Y$1,'PY1 Data(H)'!$A$1:$BP$1,_xlfn.XLOOKUP($A60,'PY1 Data(H)'!$A$1:$A$288,'PY1 Data(H)'!$A$1:$BP$288))</f>
        <v>612981</v>
      </c>
      <c r="Z60" s="117" cm="1">
        <f t="array" ref="Z60">_xlfn.XLOOKUP(Z$1,'PY1 Data(H)'!$A$1:$BP$1,_xlfn.XLOOKUP($A60,'PY1 Data(H)'!$A$1:$A$288,'PY1 Data(H)'!$A$1:$BP$288))</f>
        <v>2917084</v>
      </c>
      <c r="AA60" s="117" cm="1">
        <f t="array" ref="AA60">_xlfn.XLOOKUP(AA$1,'PY1 Data(H)'!$A$1:$BP$1,_xlfn.XLOOKUP($A60,'PY1 Data(H)'!$A$1:$A$288,'PY1 Data(H)'!$A$1:$BP$288))</f>
        <v>597622</v>
      </c>
      <c r="AB60" s="117" cm="1">
        <f t="array" ref="AB60">_xlfn.XLOOKUP(AB$1,'PY1 Data(H)'!$A$1:$BP$1,_xlfn.XLOOKUP($A60,'PY1 Data(H)'!$A$1:$A$288,'PY1 Data(H)'!$A$1:$BP$288))</f>
        <v>0</v>
      </c>
      <c r="AC60" s="117" cm="1">
        <f t="array" ref="AC60">_xlfn.XLOOKUP(AC$1,'PY1 Data(H)'!$A$1:$BP$1,_xlfn.XLOOKUP($A60,'PY1 Data(H)'!$A$1:$A$288,'PY1 Data(H)'!$A$1:$BP$288))</f>
        <v>14403855</v>
      </c>
      <c r="AD60" s="117" cm="1">
        <f t="array" ref="AD60">_xlfn.XLOOKUP(AD$1,'PY1 Data(H)'!$A$1:$BP$1,_xlfn.XLOOKUP($A60,'PY1 Data(H)'!$A$1:$A$288,'PY1 Data(H)'!$A$1:$BP$288))</f>
        <v>5025920</v>
      </c>
      <c r="AE60" s="117" cm="1">
        <f t="array" ref="AE60">_xlfn.XLOOKUP(AE$1,'PY1 Data(H)'!$A$1:$BP$1,_xlfn.XLOOKUP($A60,'PY1 Data(H)'!$A$1:$A$288,'PY1 Data(H)'!$A$1:$BP$288))</f>
        <v>5395665</v>
      </c>
      <c r="AF60" s="117" cm="1">
        <f t="array" ref="AF60">_xlfn.XLOOKUP(AF$1,'PY1 Data(H)'!$A$1:$BP$1,_xlfn.XLOOKUP($A60,'PY1 Data(H)'!$A$1:$A$288,'PY1 Data(H)'!$A$1:$BP$288))</f>
        <v>2429000</v>
      </c>
      <c r="AG60" s="117" cm="1">
        <f t="array" ref="AG60">_xlfn.XLOOKUP(AG$1,'PY1 Data(H)'!$A$1:$BP$1,_xlfn.XLOOKUP($A60,'PY1 Data(H)'!$A$1:$A$288,'PY1 Data(H)'!$A$1:$BP$288))</f>
        <v>398634</v>
      </c>
      <c r="AH60" s="117" cm="1">
        <f t="array" ref="AH60">_xlfn.XLOOKUP(AH$1,'PY1 Data(H)'!$A$1:$BP$1,_xlfn.XLOOKUP($A60,'PY1 Data(H)'!$A$1:$A$288,'PY1 Data(H)'!$A$1:$BP$288))</f>
        <v>0</v>
      </c>
      <c r="AI60" s="117" cm="1">
        <f t="array" ref="AI60">_xlfn.XLOOKUP(AI$1,'PY1 Data(H)'!$A$1:$BP$1,_xlfn.XLOOKUP($A60,'PY1 Data(H)'!$A$1:$A$288,'PY1 Data(H)'!$A$1:$BP$288))</f>
        <v>2214960</v>
      </c>
      <c r="AJ60" s="117" cm="1">
        <f t="array" ref="AJ60">_xlfn.XLOOKUP(AJ$1,'PY1 Data(H)'!$A$1:$BP$1,_xlfn.XLOOKUP($A60,'PY1 Data(H)'!$A$1:$A$288,'PY1 Data(H)'!$A$1:$BP$288))</f>
        <v>2032028</v>
      </c>
      <c r="AK60" s="117" cm="1">
        <f t="array" ref="AK60">_xlfn.XLOOKUP(AK$1,'PY1 Data(H)'!$A$1:$BP$1,_xlfn.XLOOKUP($A60,'PY1 Data(H)'!$A$1:$A$288,'PY1 Data(H)'!$A$1:$BP$288))</f>
        <v>13730070</v>
      </c>
      <c r="AL60" s="117" cm="1">
        <f t="array" ref="AL60">_xlfn.XLOOKUP(AL$1,'PY1 Data(H)'!$A$1:$BP$1,_xlfn.XLOOKUP($A60,'PY1 Data(H)'!$A$1:$A$288,'PY1 Data(H)'!$A$1:$BP$288))</f>
        <v>1109214</v>
      </c>
      <c r="AM60" s="117" cm="1">
        <f t="array" ref="AM60">_xlfn.XLOOKUP(AM$1,'PY1 Data(H)'!$A$1:$BP$1,_xlfn.XLOOKUP($A60,'PY1 Data(H)'!$A$1:$A$288,'PY1 Data(H)'!$A$1:$BP$288))</f>
        <v>2029417</v>
      </c>
      <c r="AN60" s="117" cm="1">
        <f t="array" ref="AN60">_xlfn.XLOOKUP(AN$1,'PY1 Data(H)'!$A$1:$BP$1,_xlfn.XLOOKUP($A60,'PY1 Data(H)'!$A$1:$A$288,'PY1 Data(H)'!$A$1:$BP$288))</f>
        <v>3610000</v>
      </c>
      <c r="AO60" s="117" cm="1">
        <f t="array" ref="AO60">_xlfn.XLOOKUP(AO$1,'PY1 Data(H)'!$A$1:$BP$1,_xlfn.XLOOKUP($A60,'PY1 Data(H)'!$A$1:$A$288,'PY1 Data(H)'!$A$1:$BP$288))</f>
        <v>2122600</v>
      </c>
      <c r="AP60" s="117" cm="1">
        <f t="array" ref="AP60">_xlfn.XLOOKUP(AP$1,'PY1 Data(H)'!$A$1:$BP$1,_xlfn.XLOOKUP($A60,'PY1 Data(H)'!$A$1:$A$288,'PY1 Data(H)'!$A$1:$BP$288))</f>
        <v>2209800</v>
      </c>
      <c r="AQ60" s="117" cm="1">
        <f t="array" ref="AQ60">_xlfn.XLOOKUP(AQ$1,'PY1 Data(H)'!$A$1:$BP$1,_xlfn.XLOOKUP($A60,'PY1 Data(H)'!$A$1:$A$288,'PY1 Data(H)'!$A$1:$BP$288))</f>
        <v>334935</v>
      </c>
      <c r="AR60" s="117" cm="1">
        <f t="array" ref="AR60">_xlfn.XLOOKUP(AR$1,'PY1 Data(H)'!$A$1:$BP$1,_xlfn.XLOOKUP($A60,'PY1 Data(H)'!$A$1:$A$288,'PY1 Data(H)'!$A$1:$BP$288))</f>
        <v>893447</v>
      </c>
      <c r="AS60" s="117" cm="1">
        <f t="array" ref="AS60">_xlfn.XLOOKUP(AS$1,'PY1 Data(H)'!$A$1:$BP$1,_xlfn.XLOOKUP($A60,'PY1 Data(H)'!$A$1:$A$288,'PY1 Data(H)'!$A$1:$BP$288))</f>
        <v>1060150</v>
      </c>
      <c r="AT60" s="117" cm="1">
        <f t="array" ref="AT60">_xlfn.XLOOKUP(AT$1,'PY1 Data(H)'!$A$1:$BP$1,_xlfn.XLOOKUP($A60,'PY1 Data(H)'!$A$1:$A$288,'PY1 Data(H)'!$A$1:$BP$288))</f>
        <v>100000</v>
      </c>
      <c r="AU60" s="117" cm="1">
        <f t="array" ref="AU60">_xlfn.XLOOKUP(AU$1,'PY1 Data(H)'!$A$1:$BP$1,_xlfn.XLOOKUP($A60,'PY1 Data(H)'!$A$1:$A$288,'PY1 Data(H)'!$A$1:$BP$288))</f>
        <v>17819185</v>
      </c>
      <c r="AV60" s="117" cm="1">
        <f t="array" ref="AV60">_xlfn.XLOOKUP(AV$1,'PY1 Data(H)'!$A$1:$BP$1,_xlfn.XLOOKUP($A60,'PY1 Data(H)'!$A$1:$A$288,'PY1 Data(H)'!$A$1:$BP$288))</f>
        <v>2896258</v>
      </c>
      <c r="AW60" s="117" cm="1">
        <f t="array" ref="AW60">_xlfn.XLOOKUP(AW$1,'PY1 Data(H)'!$A$1:$BP$1,_xlfn.XLOOKUP($A60,'PY1 Data(H)'!$A$1:$A$288,'PY1 Data(H)'!$A$1:$BP$288))</f>
        <v>278419093</v>
      </c>
      <c r="AX60" s="117" cm="1">
        <f t="array" ref="AX60">_xlfn.XLOOKUP(AX$1,'PY1 Data(H)'!$A$1:$BP$1,_xlfn.XLOOKUP($A60,'PY1 Data(H)'!$A$1:$A$288,'PY1 Data(H)'!$A$1:$BP$288))</f>
        <v>350000</v>
      </c>
      <c r="AY60" s="117" cm="1">
        <f t="array" ref="AY60">_xlfn.XLOOKUP(AY$1,'PY1 Data(H)'!$A$1:$BP$1,_xlfn.XLOOKUP($A60,'PY1 Data(H)'!$A$1:$A$288,'PY1 Data(H)'!$A$1:$BP$288))</f>
        <v>475000</v>
      </c>
      <c r="AZ60" s="117" cm="1">
        <f t="array" ref="AZ60">_xlfn.XLOOKUP(AZ$1,'PY1 Data(H)'!$A$1:$BP$1,_xlfn.XLOOKUP($A60,'PY1 Data(H)'!$A$1:$A$288,'PY1 Data(H)'!$A$1:$BP$288))</f>
        <v>925080</v>
      </c>
      <c r="BA60" s="117" cm="1">
        <f t="array" ref="BA60">_xlfn.XLOOKUP(BA$1,'PY1 Data(H)'!$A$1:$BP$1,_xlfn.XLOOKUP($A60,'PY1 Data(H)'!$A$1:$A$288,'PY1 Data(H)'!$A$1:$BP$288))</f>
        <v>2691452</v>
      </c>
      <c r="BB60" s="117" cm="1">
        <f t="array" ref="BB60">_xlfn.XLOOKUP(BB$1,'PY1 Data(H)'!$A$1:$BP$1,_xlfn.XLOOKUP($A60,'PY1 Data(H)'!$A$1:$A$288,'PY1 Data(H)'!$A$1:$BP$288))</f>
        <v>247850</v>
      </c>
      <c r="BC60" s="117" cm="1">
        <f t="array" ref="BC60">_xlfn.XLOOKUP(BC$1,'PY1 Data(H)'!$A$1:$BP$1,_xlfn.XLOOKUP($A60,'PY1 Data(H)'!$A$1:$A$288,'PY1 Data(H)'!$A$1:$BP$288))</f>
        <v>273623</v>
      </c>
      <c r="BD60" s="117" cm="1">
        <f t="array" ref="BD60">_xlfn.XLOOKUP(BD$1,'PY1 Data(H)'!$A$1:$BP$1,_xlfn.XLOOKUP($A60,'PY1 Data(H)'!$A$1:$A$288,'PY1 Data(H)'!$A$1:$BP$288))</f>
        <v>6833267</v>
      </c>
      <c r="BE60" s="117" cm="1">
        <f t="array" ref="BE60">_xlfn.XLOOKUP(BE$1,'PY1 Data(H)'!$A$1:$BP$1,_xlfn.XLOOKUP($A60,'PY1 Data(H)'!$A$1:$A$288,'PY1 Data(H)'!$A$1:$BP$288))</f>
        <v>6234812</v>
      </c>
      <c r="BF60" s="117" cm="1">
        <f t="array" ref="BF60">_xlfn.XLOOKUP(BF$1,'PY1 Data(H)'!$A$1:$BP$1,_xlfn.XLOOKUP($A60,'PY1 Data(H)'!$A$1:$A$288,'PY1 Data(H)'!$A$1:$BP$288))</f>
        <v>50400972</v>
      </c>
      <c r="BG60" s="117" cm="1">
        <f t="array" ref="BG60">_xlfn.XLOOKUP(BG$1,'PY1 Data(H)'!$A$1:$BP$1,_xlfn.XLOOKUP($A60,'PY1 Data(H)'!$A$1:$A$288,'PY1 Data(H)'!$A$1:$BP$288))</f>
        <v>1711614</v>
      </c>
      <c r="BH60" s="117" cm="1">
        <f t="array" ref="BH60">_xlfn.XLOOKUP(BH$1,'PY1 Data(H)'!$A$1:$BP$1,_xlfn.XLOOKUP($A60,'PY1 Data(H)'!$A$1:$A$288,'PY1 Data(H)'!$A$1:$BP$288))</f>
        <v>856886</v>
      </c>
    </row>
    <row r="61" spans="1:60" x14ac:dyDescent="0.3">
      <c r="A61">
        <v>587</v>
      </c>
      <c r="D61" s="117" cm="1">
        <f t="array" ref="D61">_xlfn.XLOOKUP(D$1,'PY1 Data(H)'!$A$1:$BP$1,_xlfn.XLOOKUP($A61,'PY1 Data(H)'!$A$1:$A$288,'PY1 Data(H)'!$A$1:$BP$288))</f>
        <v>0</v>
      </c>
      <c r="E61" s="117" cm="1">
        <f t="array" ref="E61">_xlfn.XLOOKUP(E$1,'PY1 Data(H)'!$A$1:$BP$1,_xlfn.XLOOKUP($A61,'PY1 Data(H)'!$A$1:$A$288,'PY1 Data(H)'!$A$1:$BP$288))</f>
        <v>0</v>
      </c>
      <c r="F61" s="117" cm="1">
        <f t="array" ref="F61">_xlfn.XLOOKUP(F$1,'PY1 Data(H)'!$A$1:$BP$1,_xlfn.XLOOKUP($A61,'PY1 Data(H)'!$A$1:$A$288,'PY1 Data(H)'!$A$1:$BP$288))</f>
        <v>0</v>
      </c>
      <c r="G61" s="117" cm="1">
        <f t="array" ref="G61">_xlfn.XLOOKUP(G$1,'PY1 Data(H)'!$A$1:$BP$1,_xlfn.XLOOKUP($A61,'PY1 Data(H)'!$A$1:$A$288,'PY1 Data(H)'!$A$1:$BP$288))</f>
        <v>0</v>
      </c>
      <c r="H61" s="117" cm="1">
        <f t="array" ref="H61">_xlfn.XLOOKUP(H$1,'PY1 Data(H)'!$A$1:$BP$1,_xlfn.XLOOKUP($A61,'PY1 Data(H)'!$A$1:$A$288,'PY1 Data(H)'!$A$1:$BP$288))</f>
        <v>0</v>
      </c>
      <c r="I61" s="117" cm="1">
        <f t="array" ref="I61">_xlfn.XLOOKUP(I$1,'PY1 Data(H)'!$A$1:$BP$1,_xlfn.XLOOKUP($A61,'PY1 Data(H)'!$A$1:$A$288,'PY1 Data(H)'!$A$1:$BP$288))</f>
        <v>0</v>
      </c>
      <c r="J61" s="117" cm="1">
        <f t="array" ref="J61">_xlfn.XLOOKUP(J$1,'PY1 Data(H)'!$A$1:$BP$1,_xlfn.XLOOKUP($A61,'PY1 Data(H)'!$A$1:$A$288,'PY1 Data(H)'!$A$1:$BP$288))</f>
        <v>0</v>
      </c>
      <c r="K61" s="117" cm="1">
        <f t="array" ref="K61">_xlfn.XLOOKUP(K$1,'PY1 Data(H)'!$A$1:$BP$1,_xlfn.XLOOKUP($A61,'PY1 Data(H)'!$A$1:$A$288,'PY1 Data(H)'!$A$1:$BP$288))</f>
        <v>0</v>
      </c>
      <c r="L61" s="117" cm="1">
        <f t="array" ref="L61">_xlfn.XLOOKUP(L$1,'PY1 Data(H)'!$A$1:$BP$1,_xlfn.XLOOKUP($A61,'PY1 Data(H)'!$A$1:$A$288,'PY1 Data(H)'!$A$1:$BP$288))</f>
        <v>0</v>
      </c>
      <c r="M61" s="117" cm="1">
        <f t="array" ref="M61">_xlfn.XLOOKUP(M$1,'PY1 Data(H)'!$A$1:$BP$1,_xlfn.XLOOKUP($A61,'PY1 Data(H)'!$A$1:$A$288,'PY1 Data(H)'!$A$1:$BP$288))</f>
        <v>0</v>
      </c>
      <c r="N61" s="117" cm="1">
        <f t="array" ref="N61">_xlfn.XLOOKUP(N$1,'PY1 Data(H)'!$A$1:$BP$1,_xlfn.XLOOKUP($A61,'PY1 Data(H)'!$A$1:$A$288,'PY1 Data(H)'!$A$1:$BP$288))</f>
        <v>0</v>
      </c>
      <c r="O61" s="117" cm="1">
        <f t="array" ref="O61">_xlfn.XLOOKUP(O$1,'PY1 Data(H)'!$A$1:$BP$1,_xlfn.XLOOKUP($A61,'PY1 Data(H)'!$A$1:$A$288,'PY1 Data(H)'!$A$1:$BP$288))</f>
        <v>0</v>
      </c>
      <c r="P61" s="117" cm="1">
        <f t="array" ref="P61">_xlfn.XLOOKUP(P$1,'PY1 Data(H)'!$A$1:$BP$1,_xlfn.XLOOKUP($A61,'PY1 Data(H)'!$A$1:$A$288,'PY1 Data(H)'!$A$1:$BP$288))</f>
        <v>0</v>
      </c>
      <c r="Q61" s="117" cm="1">
        <f t="array" ref="Q61">_xlfn.XLOOKUP(Q$1,'PY1 Data(H)'!$A$1:$BP$1,_xlfn.XLOOKUP($A61,'PY1 Data(H)'!$A$1:$A$288,'PY1 Data(H)'!$A$1:$BP$288))</f>
        <v>0</v>
      </c>
      <c r="R61" s="117" cm="1">
        <f t="array" ref="R61">_xlfn.XLOOKUP(R$1,'PY1 Data(H)'!$A$1:$BP$1,_xlfn.XLOOKUP($A61,'PY1 Data(H)'!$A$1:$A$288,'PY1 Data(H)'!$A$1:$BP$288))</f>
        <v>0</v>
      </c>
      <c r="S61" s="117" cm="1">
        <f t="array" ref="S61">_xlfn.XLOOKUP(S$1,'PY1 Data(H)'!$A$1:$BP$1,_xlfn.XLOOKUP($A61,'PY1 Data(H)'!$A$1:$A$288,'PY1 Data(H)'!$A$1:$BP$288))</f>
        <v>0</v>
      </c>
      <c r="T61" s="117" cm="1">
        <f t="array" ref="T61">_xlfn.XLOOKUP(T$1,'PY1 Data(H)'!$A$1:$BP$1,_xlfn.XLOOKUP($A61,'PY1 Data(H)'!$A$1:$A$288,'PY1 Data(H)'!$A$1:$BP$288))</f>
        <v>0</v>
      </c>
      <c r="U61" s="117" cm="1">
        <f t="array" ref="U61">_xlfn.XLOOKUP(U$1,'PY1 Data(H)'!$A$1:$BP$1,_xlfn.XLOOKUP($A61,'PY1 Data(H)'!$A$1:$A$288,'PY1 Data(H)'!$A$1:$BP$288))</f>
        <v>0</v>
      </c>
      <c r="V61" s="117" cm="1">
        <f t="array" ref="V61">_xlfn.XLOOKUP(V$1,'PY1 Data(H)'!$A$1:$BP$1,_xlfn.XLOOKUP($A61,'PY1 Data(H)'!$A$1:$A$288,'PY1 Data(H)'!$A$1:$BP$288))</f>
        <v>0</v>
      </c>
      <c r="W61" s="117" cm="1">
        <f t="array" ref="W61">_xlfn.XLOOKUP(W$1,'PY1 Data(H)'!$A$1:$BP$1,_xlfn.XLOOKUP($A61,'PY1 Data(H)'!$A$1:$A$288,'PY1 Data(H)'!$A$1:$BP$288))</f>
        <v>0</v>
      </c>
      <c r="X61" s="117" cm="1">
        <f t="array" ref="X61">_xlfn.XLOOKUP(X$1,'PY1 Data(H)'!$A$1:$BP$1,_xlfn.XLOOKUP($A61,'PY1 Data(H)'!$A$1:$A$288,'PY1 Data(H)'!$A$1:$BP$288))</f>
        <v>0</v>
      </c>
      <c r="Y61" s="117" cm="1">
        <f t="array" ref="Y61">_xlfn.XLOOKUP(Y$1,'PY1 Data(H)'!$A$1:$BP$1,_xlfn.XLOOKUP($A61,'PY1 Data(H)'!$A$1:$A$288,'PY1 Data(H)'!$A$1:$BP$288))</f>
        <v>0</v>
      </c>
      <c r="Z61" s="117" cm="1">
        <f t="array" ref="Z61">_xlfn.XLOOKUP(Z$1,'PY1 Data(H)'!$A$1:$BP$1,_xlfn.XLOOKUP($A61,'PY1 Data(H)'!$A$1:$A$288,'PY1 Data(H)'!$A$1:$BP$288))</f>
        <v>0</v>
      </c>
      <c r="AA61" s="117" cm="1">
        <f t="array" ref="AA61">_xlfn.XLOOKUP(AA$1,'PY1 Data(H)'!$A$1:$BP$1,_xlfn.XLOOKUP($A61,'PY1 Data(H)'!$A$1:$A$288,'PY1 Data(H)'!$A$1:$BP$288))</f>
        <v>0</v>
      </c>
      <c r="AB61" s="117" cm="1">
        <f t="array" ref="AB61">_xlfn.XLOOKUP(AB$1,'PY1 Data(H)'!$A$1:$BP$1,_xlfn.XLOOKUP($A61,'PY1 Data(H)'!$A$1:$A$288,'PY1 Data(H)'!$A$1:$BP$288))</f>
        <v>0</v>
      </c>
      <c r="AC61" s="117" cm="1">
        <f t="array" ref="AC61">_xlfn.XLOOKUP(AC$1,'PY1 Data(H)'!$A$1:$BP$1,_xlfn.XLOOKUP($A61,'PY1 Data(H)'!$A$1:$A$288,'PY1 Data(H)'!$A$1:$BP$288))</f>
        <v>0</v>
      </c>
      <c r="AD61" s="117" cm="1">
        <f t="array" ref="AD61">_xlfn.XLOOKUP(AD$1,'PY1 Data(H)'!$A$1:$BP$1,_xlfn.XLOOKUP($A61,'PY1 Data(H)'!$A$1:$A$288,'PY1 Data(H)'!$A$1:$BP$288))</f>
        <v>0</v>
      </c>
      <c r="AE61" s="117" cm="1">
        <f t="array" ref="AE61">_xlfn.XLOOKUP(AE$1,'PY1 Data(H)'!$A$1:$BP$1,_xlfn.XLOOKUP($A61,'PY1 Data(H)'!$A$1:$A$288,'PY1 Data(H)'!$A$1:$BP$288))</f>
        <v>0</v>
      </c>
      <c r="AF61" s="117" cm="1">
        <f t="array" ref="AF61">_xlfn.XLOOKUP(AF$1,'PY1 Data(H)'!$A$1:$BP$1,_xlfn.XLOOKUP($A61,'PY1 Data(H)'!$A$1:$A$288,'PY1 Data(H)'!$A$1:$BP$288))</f>
        <v>0</v>
      </c>
      <c r="AG61" s="117" cm="1">
        <f t="array" ref="AG61">_xlfn.XLOOKUP(AG$1,'PY1 Data(H)'!$A$1:$BP$1,_xlfn.XLOOKUP($A61,'PY1 Data(H)'!$A$1:$A$288,'PY1 Data(H)'!$A$1:$BP$288))</f>
        <v>0</v>
      </c>
      <c r="AH61" s="117" cm="1">
        <f t="array" ref="AH61">_xlfn.XLOOKUP(AH$1,'PY1 Data(H)'!$A$1:$BP$1,_xlfn.XLOOKUP($A61,'PY1 Data(H)'!$A$1:$A$288,'PY1 Data(H)'!$A$1:$BP$288))</f>
        <v>0</v>
      </c>
      <c r="AI61" s="117" cm="1">
        <f t="array" ref="AI61">_xlfn.XLOOKUP(AI$1,'PY1 Data(H)'!$A$1:$BP$1,_xlfn.XLOOKUP($A61,'PY1 Data(H)'!$A$1:$A$288,'PY1 Data(H)'!$A$1:$BP$288))</f>
        <v>0</v>
      </c>
      <c r="AJ61" s="117" cm="1">
        <f t="array" ref="AJ61">_xlfn.XLOOKUP(AJ$1,'PY1 Data(H)'!$A$1:$BP$1,_xlfn.XLOOKUP($A61,'PY1 Data(H)'!$A$1:$A$288,'PY1 Data(H)'!$A$1:$BP$288))</f>
        <v>0</v>
      </c>
      <c r="AK61" s="117" cm="1">
        <f t="array" ref="AK61">_xlfn.XLOOKUP(AK$1,'PY1 Data(H)'!$A$1:$BP$1,_xlfn.XLOOKUP($A61,'PY1 Data(H)'!$A$1:$A$288,'PY1 Data(H)'!$A$1:$BP$288))</f>
        <v>0</v>
      </c>
      <c r="AL61" s="117" cm="1">
        <f t="array" ref="AL61">_xlfn.XLOOKUP(AL$1,'PY1 Data(H)'!$A$1:$BP$1,_xlfn.XLOOKUP($A61,'PY1 Data(H)'!$A$1:$A$288,'PY1 Data(H)'!$A$1:$BP$288))</f>
        <v>0</v>
      </c>
      <c r="AM61" s="117" cm="1">
        <f t="array" ref="AM61">_xlfn.XLOOKUP(AM$1,'PY1 Data(H)'!$A$1:$BP$1,_xlfn.XLOOKUP($A61,'PY1 Data(H)'!$A$1:$A$288,'PY1 Data(H)'!$A$1:$BP$288))</f>
        <v>0</v>
      </c>
      <c r="AN61" s="117" cm="1">
        <f t="array" ref="AN61">_xlfn.XLOOKUP(AN$1,'PY1 Data(H)'!$A$1:$BP$1,_xlfn.XLOOKUP($A61,'PY1 Data(H)'!$A$1:$A$288,'PY1 Data(H)'!$A$1:$BP$288))</f>
        <v>0</v>
      </c>
      <c r="AO61" s="117" cm="1">
        <f t="array" ref="AO61">_xlfn.XLOOKUP(AO$1,'PY1 Data(H)'!$A$1:$BP$1,_xlfn.XLOOKUP($A61,'PY1 Data(H)'!$A$1:$A$288,'PY1 Data(H)'!$A$1:$BP$288))</f>
        <v>0</v>
      </c>
      <c r="AP61" s="117" cm="1">
        <f t="array" ref="AP61">_xlfn.XLOOKUP(AP$1,'PY1 Data(H)'!$A$1:$BP$1,_xlfn.XLOOKUP($A61,'PY1 Data(H)'!$A$1:$A$288,'PY1 Data(H)'!$A$1:$BP$288))</f>
        <v>0</v>
      </c>
      <c r="AQ61" s="117" cm="1">
        <f t="array" ref="AQ61">_xlfn.XLOOKUP(AQ$1,'PY1 Data(H)'!$A$1:$BP$1,_xlfn.XLOOKUP($A61,'PY1 Data(H)'!$A$1:$A$288,'PY1 Data(H)'!$A$1:$BP$288))</f>
        <v>0</v>
      </c>
      <c r="AR61" s="117" cm="1">
        <f t="array" ref="AR61">_xlfn.XLOOKUP(AR$1,'PY1 Data(H)'!$A$1:$BP$1,_xlfn.XLOOKUP($A61,'PY1 Data(H)'!$A$1:$A$288,'PY1 Data(H)'!$A$1:$BP$288))</f>
        <v>0</v>
      </c>
      <c r="AS61" s="117" cm="1">
        <f t="array" ref="AS61">_xlfn.XLOOKUP(AS$1,'PY1 Data(H)'!$A$1:$BP$1,_xlfn.XLOOKUP($A61,'PY1 Data(H)'!$A$1:$A$288,'PY1 Data(H)'!$A$1:$BP$288))</f>
        <v>0</v>
      </c>
      <c r="AT61" s="117" cm="1">
        <f t="array" ref="AT61">_xlfn.XLOOKUP(AT$1,'PY1 Data(H)'!$A$1:$BP$1,_xlfn.XLOOKUP($A61,'PY1 Data(H)'!$A$1:$A$288,'PY1 Data(H)'!$A$1:$BP$288))</f>
        <v>0</v>
      </c>
      <c r="AU61" s="117" cm="1">
        <f t="array" ref="AU61">_xlfn.XLOOKUP(AU$1,'PY1 Data(H)'!$A$1:$BP$1,_xlfn.XLOOKUP($A61,'PY1 Data(H)'!$A$1:$A$288,'PY1 Data(H)'!$A$1:$BP$288))</f>
        <v>0</v>
      </c>
      <c r="AV61" s="117" cm="1">
        <f t="array" ref="AV61">_xlfn.XLOOKUP(AV$1,'PY1 Data(H)'!$A$1:$BP$1,_xlfn.XLOOKUP($A61,'PY1 Data(H)'!$A$1:$A$288,'PY1 Data(H)'!$A$1:$BP$288))</f>
        <v>0</v>
      </c>
      <c r="AW61" s="117" cm="1">
        <f t="array" ref="AW61">_xlfn.XLOOKUP(AW$1,'PY1 Data(H)'!$A$1:$BP$1,_xlfn.XLOOKUP($A61,'PY1 Data(H)'!$A$1:$A$288,'PY1 Data(H)'!$A$1:$BP$288))</f>
        <v>0</v>
      </c>
      <c r="AX61" s="117" cm="1">
        <f t="array" ref="AX61">_xlfn.XLOOKUP(AX$1,'PY1 Data(H)'!$A$1:$BP$1,_xlfn.XLOOKUP($A61,'PY1 Data(H)'!$A$1:$A$288,'PY1 Data(H)'!$A$1:$BP$288))</f>
        <v>0</v>
      </c>
      <c r="AY61" s="117" cm="1">
        <f t="array" ref="AY61">_xlfn.XLOOKUP(AY$1,'PY1 Data(H)'!$A$1:$BP$1,_xlfn.XLOOKUP($A61,'PY1 Data(H)'!$A$1:$A$288,'PY1 Data(H)'!$A$1:$BP$288))</f>
        <v>0</v>
      </c>
      <c r="AZ61" s="117" cm="1">
        <f t="array" ref="AZ61">_xlfn.XLOOKUP(AZ$1,'PY1 Data(H)'!$A$1:$BP$1,_xlfn.XLOOKUP($A61,'PY1 Data(H)'!$A$1:$A$288,'PY1 Data(H)'!$A$1:$BP$288))</f>
        <v>0</v>
      </c>
      <c r="BA61" s="117" cm="1">
        <f t="array" ref="BA61">_xlfn.XLOOKUP(BA$1,'PY1 Data(H)'!$A$1:$BP$1,_xlfn.XLOOKUP($A61,'PY1 Data(H)'!$A$1:$A$288,'PY1 Data(H)'!$A$1:$BP$288))</f>
        <v>0</v>
      </c>
      <c r="BB61" s="117" cm="1">
        <f t="array" ref="BB61">_xlfn.XLOOKUP(BB$1,'PY1 Data(H)'!$A$1:$BP$1,_xlfn.XLOOKUP($A61,'PY1 Data(H)'!$A$1:$A$288,'PY1 Data(H)'!$A$1:$BP$288))</f>
        <v>0</v>
      </c>
      <c r="BC61" s="117" cm="1">
        <f t="array" ref="BC61">_xlfn.XLOOKUP(BC$1,'PY1 Data(H)'!$A$1:$BP$1,_xlfn.XLOOKUP($A61,'PY1 Data(H)'!$A$1:$A$288,'PY1 Data(H)'!$A$1:$BP$288))</f>
        <v>0</v>
      </c>
      <c r="BD61" s="117" cm="1">
        <f t="array" ref="BD61">_xlfn.XLOOKUP(BD$1,'PY1 Data(H)'!$A$1:$BP$1,_xlfn.XLOOKUP($A61,'PY1 Data(H)'!$A$1:$A$288,'PY1 Data(H)'!$A$1:$BP$288))</f>
        <v>0</v>
      </c>
      <c r="BE61" s="117" cm="1">
        <f t="array" ref="BE61">_xlfn.XLOOKUP(BE$1,'PY1 Data(H)'!$A$1:$BP$1,_xlfn.XLOOKUP($A61,'PY1 Data(H)'!$A$1:$A$288,'PY1 Data(H)'!$A$1:$BP$288))</f>
        <v>0</v>
      </c>
      <c r="BF61" s="117" cm="1">
        <f t="array" ref="BF61">_xlfn.XLOOKUP(BF$1,'PY1 Data(H)'!$A$1:$BP$1,_xlfn.XLOOKUP($A61,'PY1 Data(H)'!$A$1:$A$288,'PY1 Data(H)'!$A$1:$BP$288))</f>
        <v>0</v>
      </c>
      <c r="BG61" s="117" cm="1">
        <f t="array" ref="BG61">_xlfn.XLOOKUP(BG$1,'PY1 Data(H)'!$A$1:$BP$1,_xlfn.XLOOKUP($A61,'PY1 Data(H)'!$A$1:$A$288,'PY1 Data(H)'!$A$1:$BP$288))</f>
        <v>0</v>
      </c>
      <c r="BH61" s="117" cm="1">
        <f t="array" ref="BH61">_xlfn.XLOOKUP(BH$1,'PY1 Data(H)'!$A$1:$BP$1,_xlfn.XLOOKUP($A61,'PY1 Data(H)'!$A$1:$A$288,'PY1 Data(H)'!$A$1:$BP$288))</f>
        <v>0</v>
      </c>
    </row>
    <row r="62" spans="1:60" x14ac:dyDescent="0.3">
      <c r="A62">
        <v>588</v>
      </c>
      <c r="D62" s="117" cm="1">
        <f t="array" ref="D62">_xlfn.XLOOKUP(D$1,'PY1 Data(H)'!$A$1:$BP$1,_xlfn.XLOOKUP($A62,'PY1 Data(H)'!$A$1:$A$288,'PY1 Data(H)'!$A$1:$BP$288))</f>
        <v>0</v>
      </c>
      <c r="E62" s="117" cm="1">
        <f t="array" ref="E62">_xlfn.XLOOKUP(E$1,'PY1 Data(H)'!$A$1:$BP$1,_xlfn.XLOOKUP($A62,'PY1 Data(H)'!$A$1:$A$288,'PY1 Data(H)'!$A$1:$BP$288))</f>
        <v>0</v>
      </c>
      <c r="F62" s="117" cm="1">
        <f t="array" ref="F62">_xlfn.XLOOKUP(F$1,'PY1 Data(H)'!$A$1:$BP$1,_xlfn.XLOOKUP($A62,'PY1 Data(H)'!$A$1:$A$288,'PY1 Data(H)'!$A$1:$BP$288))</f>
        <v>0</v>
      </c>
      <c r="G62" s="117" cm="1">
        <f t="array" ref="G62">_xlfn.XLOOKUP(G$1,'PY1 Data(H)'!$A$1:$BP$1,_xlfn.XLOOKUP($A62,'PY1 Data(H)'!$A$1:$A$288,'PY1 Data(H)'!$A$1:$BP$288))</f>
        <v>0</v>
      </c>
      <c r="H62" s="117" cm="1">
        <f t="array" ref="H62">_xlfn.XLOOKUP(H$1,'PY1 Data(H)'!$A$1:$BP$1,_xlfn.XLOOKUP($A62,'PY1 Data(H)'!$A$1:$A$288,'PY1 Data(H)'!$A$1:$BP$288))</f>
        <v>0</v>
      </c>
      <c r="I62" s="117" cm="1">
        <f t="array" ref="I62">_xlfn.XLOOKUP(I$1,'PY1 Data(H)'!$A$1:$BP$1,_xlfn.XLOOKUP($A62,'PY1 Data(H)'!$A$1:$A$288,'PY1 Data(H)'!$A$1:$BP$288))</f>
        <v>0</v>
      </c>
      <c r="J62" s="117" cm="1">
        <f t="array" ref="J62">_xlfn.XLOOKUP(J$1,'PY1 Data(H)'!$A$1:$BP$1,_xlfn.XLOOKUP($A62,'PY1 Data(H)'!$A$1:$A$288,'PY1 Data(H)'!$A$1:$BP$288))</f>
        <v>0</v>
      </c>
      <c r="K62" s="117" cm="1">
        <f t="array" ref="K62">_xlfn.XLOOKUP(K$1,'PY1 Data(H)'!$A$1:$BP$1,_xlfn.XLOOKUP($A62,'PY1 Data(H)'!$A$1:$A$288,'PY1 Data(H)'!$A$1:$BP$288))</f>
        <v>0</v>
      </c>
      <c r="L62" s="117" cm="1">
        <f t="array" ref="L62">_xlfn.XLOOKUP(L$1,'PY1 Data(H)'!$A$1:$BP$1,_xlfn.XLOOKUP($A62,'PY1 Data(H)'!$A$1:$A$288,'PY1 Data(H)'!$A$1:$BP$288))</f>
        <v>0</v>
      </c>
      <c r="M62" s="117" cm="1">
        <f t="array" ref="M62">_xlfn.XLOOKUP(M$1,'PY1 Data(H)'!$A$1:$BP$1,_xlfn.XLOOKUP($A62,'PY1 Data(H)'!$A$1:$A$288,'PY1 Data(H)'!$A$1:$BP$288))</f>
        <v>0</v>
      </c>
      <c r="N62" s="117" cm="1">
        <f t="array" ref="N62">_xlfn.XLOOKUP(N$1,'PY1 Data(H)'!$A$1:$BP$1,_xlfn.XLOOKUP($A62,'PY1 Data(H)'!$A$1:$A$288,'PY1 Data(H)'!$A$1:$BP$288))</f>
        <v>0</v>
      </c>
      <c r="O62" s="117" cm="1">
        <f t="array" ref="O62">_xlfn.XLOOKUP(O$1,'PY1 Data(H)'!$A$1:$BP$1,_xlfn.XLOOKUP($A62,'PY1 Data(H)'!$A$1:$A$288,'PY1 Data(H)'!$A$1:$BP$288))</f>
        <v>0</v>
      </c>
      <c r="P62" s="117" cm="1">
        <f t="array" ref="P62">_xlfn.XLOOKUP(P$1,'PY1 Data(H)'!$A$1:$BP$1,_xlfn.XLOOKUP($A62,'PY1 Data(H)'!$A$1:$A$288,'PY1 Data(H)'!$A$1:$BP$288))</f>
        <v>0</v>
      </c>
      <c r="Q62" s="117" cm="1">
        <f t="array" ref="Q62">_xlfn.XLOOKUP(Q$1,'PY1 Data(H)'!$A$1:$BP$1,_xlfn.XLOOKUP($A62,'PY1 Data(H)'!$A$1:$A$288,'PY1 Data(H)'!$A$1:$BP$288))</f>
        <v>0</v>
      </c>
      <c r="R62" s="117" cm="1">
        <f t="array" ref="R62">_xlfn.XLOOKUP(R$1,'PY1 Data(H)'!$A$1:$BP$1,_xlfn.XLOOKUP($A62,'PY1 Data(H)'!$A$1:$A$288,'PY1 Data(H)'!$A$1:$BP$288))</f>
        <v>0</v>
      </c>
      <c r="S62" s="117" cm="1">
        <f t="array" ref="S62">_xlfn.XLOOKUP(S$1,'PY1 Data(H)'!$A$1:$BP$1,_xlfn.XLOOKUP($A62,'PY1 Data(H)'!$A$1:$A$288,'PY1 Data(H)'!$A$1:$BP$288))</f>
        <v>0</v>
      </c>
      <c r="T62" s="117" cm="1">
        <f t="array" ref="T62">_xlfn.XLOOKUP(T$1,'PY1 Data(H)'!$A$1:$BP$1,_xlfn.XLOOKUP($A62,'PY1 Data(H)'!$A$1:$A$288,'PY1 Data(H)'!$A$1:$BP$288))</f>
        <v>0</v>
      </c>
      <c r="U62" s="117" cm="1">
        <f t="array" ref="U62">_xlfn.XLOOKUP(U$1,'PY1 Data(H)'!$A$1:$BP$1,_xlfn.XLOOKUP($A62,'PY1 Data(H)'!$A$1:$A$288,'PY1 Data(H)'!$A$1:$BP$288))</f>
        <v>0</v>
      </c>
      <c r="V62" s="117" cm="1">
        <f t="array" ref="V62">_xlfn.XLOOKUP(V$1,'PY1 Data(H)'!$A$1:$BP$1,_xlfn.XLOOKUP($A62,'PY1 Data(H)'!$A$1:$A$288,'PY1 Data(H)'!$A$1:$BP$288))</f>
        <v>0</v>
      </c>
      <c r="W62" s="117" cm="1">
        <f t="array" ref="W62">_xlfn.XLOOKUP(W$1,'PY1 Data(H)'!$A$1:$BP$1,_xlfn.XLOOKUP($A62,'PY1 Data(H)'!$A$1:$A$288,'PY1 Data(H)'!$A$1:$BP$288))</f>
        <v>0</v>
      </c>
      <c r="X62" s="117" cm="1">
        <f t="array" ref="X62">_xlfn.XLOOKUP(X$1,'PY1 Data(H)'!$A$1:$BP$1,_xlfn.XLOOKUP($A62,'PY1 Data(H)'!$A$1:$A$288,'PY1 Data(H)'!$A$1:$BP$288))</f>
        <v>0</v>
      </c>
      <c r="Y62" s="117" cm="1">
        <f t="array" ref="Y62">_xlfn.XLOOKUP(Y$1,'PY1 Data(H)'!$A$1:$BP$1,_xlfn.XLOOKUP($A62,'PY1 Data(H)'!$A$1:$A$288,'PY1 Data(H)'!$A$1:$BP$288))</f>
        <v>0</v>
      </c>
      <c r="Z62" s="117" cm="1">
        <f t="array" ref="Z62">_xlfn.XLOOKUP(Z$1,'PY1 Data(H)'!$A$1:$BP$1,_xlfn.XLOOKUP($A62,'PY1 Data(H)'!$A$1:$A$288,'PY1 Data(H)'!$A$1:$BP$288))</f>
        <v>0</v>
      </c>
      <c r="AA62" s="117" cm="1">
        <f t="array" ref="AA62">_xlfn.XLOOKUP(AA$1,'PY1 Data(H)'!$A$1:$BP$1,_xlfn.XLOOKUP($A62,'PY1 Data(H)'!$A$1:$A$288,'PY1 Data(H)'!$A$1:$BP$288))</f>
        <v>0</v>
      </c>
      <c r="AB62" s="117" cm="1">
        <f t="array" ref="AB62">_xlfn.XLOOKUP(AB$1,'PY1 Data(H)'!$A$1:$BP$1,_xlfn.XLOOKUP($A62,'PY1 Data(H)'!$A$1:$A$288,'PY1 Data(H)'!$A$1:$BP$288))</f>
        <v>0</v>
      </c>
      <c r="AC62" s="117" cm="1">
        <f t="array" ref="AC62">_xlfn.XLOOKUP(AC$1,'PY1 Data(H)'!$A$1:$BP$1,_xlfn.XLOOKUP($A62,'PY1 Data(H)'!$A$1:$A$288,'PY1 Data(H)'!$A$1:$BP$288))</f>
        <v>0</v>
      </c>
      <c r="AD62" s="117" cm="1">
        <f t="array" ref="AD62">_xlfn.XLOOKUP(AD$1,'PY1 Data(H)'!$A$1:$BP$1,_xlfn.XLOOKUP($A62,'PY1 Data(H)'!$A$1:$A$288,'PY1 Data(H)'!$A$1:$BP$288))</f>
        <v>0</v>
      </c>
      <c r="AE62" s="117" cm="1">
        <f t="array" ref="AE62">_xlfn.XLOOKUP(AE$1,'PY1 Data(H)'!$A$1:$BP$1,_xlfn.XLOOKUP($A62,'PY1 Data(H)'!$A$1:$A$288,'PY1 Data(H)'!$A$1:$BP$288))</f>
        <v>0</v>
      </c>
      <c r="AF62" s="117" cm="1">
        <f t="array" ref="AF62">_xlfn.XLOOKUP(AF$1,'PY1 Data(H)'!$A$1:$BP$1,_xlfn.XLOOKUP($A62,'PY1 Data(H)'!$A$1:$A$288,'PY1 Data(H)'!$A$1:$BP$288))</f>
        <v>0</v>
      </c>
      <c r="AG62" s="117" cm="1">
        <f t="array" ref="AG62">_xlfn.XLOOKUP(AG$1,'PY1 Data(H)'!$A$1:$BP$1,_xlfn.XLOOKUP($A62,'PY1 Data(H)'!$A$1:$A$288,'PY1 Data(H)'!$A$1:$BP$288))</f>
        <v>0</v>
      </c>
      <c r="AH62" s="117" cm="1">
        <f t="array" ref="AH62">_xlfn.XLOOKUP(AH$1,'PY1 Data(H)'!$A$1:$BP$1,_xlfn.XLOOKUP($A62,'PY1 Data(H)'!$A$1:$A$288,'PY1 Data(H)'!$A$1:$BP$288))</f>
        <v>0</v>
      </c>
      <c r="AI62" s="117" cm="1">
        <f t="array" ref="AI62">_xlfn.XLOOKUP(AI$1,'PY1 Data(H)'!$A$1:$BP$1,_xlfn.XLOOKUP($A62,'PY1 Data(H)'!$A$1:$A$288,'PY1 Data(H)'!$A$1:$BP$288))</f>
        <v>0</v>
      </c>
      <c r="AJ62" s="117" cm="1">
        <f t="array" ref="AJ62">_xlfn.XLOOKUP(AJ$1,'PY1 Data(H)'!$A$1:$BP$1,_xlfn.XLOOKUP($A62,'PY1 Data(H)'!$A$1:$A$288,'PY1 Data(H)'!$A$1:$BP$288))</f>
        <v>0</v>
      </c>
      <c r="AK62" s="117" cm="1">
        <f t="array" ref="AK62">_xlfn.XLOOKUP(AK$1,'PY1 Data(H)'!$A$1:$BP$1,_xlfn.XLOOKUP($A62,'PY1 Data(H)'!$A$1:$A$288,'PY1 Data(H)'!$A$1:$BP$288))</f>
        <v>0</v>
      </c>
      <c r="AL62" s="117" cm="1">
        <f t="array" ref="AL62">_xlfn.XLOOKUP(AL$1,'PY1 Data(H)'!$A$1:$BP$1,_xlfn.XLOOKUP($A62,'PY1 Data(H)'!$A$1:$A$288,'PY1 Data(H)'!$A$1:$BP$288))</f>
        <v>0</v>
      </c>
      <c r="AM62" s="117" cm="1">
        <f t="array" ref="AM62">_xlfn.XLOOKUP(AM$1,'PY1 Data(H)'!$A$1:$BP$1,_xlfn.XLOOKUP($A62,'PY1 Data(H)'!$A$1:$A$288,'PY1 Data(H)'!$A$1:$BP$288))</f>
        <v>0</v>
      </c>
      <c r="AN62" s="117" cm="1">
        <f t="array" ref="AN62">_xlfn.XLOOKUP(AN$1,'PY1 Data(H)'!$A$1:$BP$1,_xlfn.XLOOKUP($A62,'PY1 Data(H)'!$A$1:$A$288,'PY1 Data(H)'!$A$1:$BP$288))</f>
        <v>0</v>
      </c>
      <c r="AO62" s="117" cm="1">
        <f t="array" ref="AO62">_xlfn.XLOOKUP(AO$1,'PY1 Data(H)'!$A$1:$BP$1,_xlfn.XLOOKUP($A62,'PY1 Data(H)'!$A$1:$A$288,'PY1 Data(H)'!$A$1:$BP$288))</f>
        <v>0</v>
      </c>
      <c r="AP62" s="117" cm="1">
        <f t="array" ref="AP62">_xlfn.XLOOKUP(AP$1,'PY1 Data(H)'!$A$1:$BP$1,_xlfn.XLOOKUP($A62,'PY1 Data(H)'!$A$1:$A$288,'PY1 Data(H)'!$A$1:$BP$288))</f>
        <v>0</v>
      </c>
      <c r="AQ62" s="117" cm="1">
        <f t="array" ref="AQ62">_xlfn.XLOOKUP(AQ$1,'PY1 Data(H)'!$A$1:$BP$1,_xlfn.XLOOKUP($A62,'PY1 Data(H)'!$A$1:$A$288,'PY1 Data(H)'!$A$1:$BP$288))</f>
        <v>0</v>
      </c>
      <c r="AR62" s="117" cm="1">
        <f t="array" ref="AR62">_xlfn.XLOOKUP(AR$1,'PY1 Data(H)'!$A$1:$BP$1,_xlfn.XLOOKUP($A62,'PY1 Data(H)'!$A$1:$A$288,'PY1 Data(H)'!$A$1:$BP$288))</f>
        <v>0</v>
      </c>
      <c r="AS62" s="117" cm="1">
        <f t="array" ref="AS62">_xlfn.XLOOKUP(AS$1,'PY1 Data(H)'!$A$1:$BP$1,_xlfn.XLOOKUP($A62,'PY1 Data(H)'!$A$1:$A$288,'PY1 Data(H)'!$A$1:$BP$288))</f>
        <v>0</v>
      </c>
      <c r="AT62" s="117" cm="1">
        <f t="array" ref="AT62">_xlfn.XLOOKUP(AT$1,'PY1 Data(H)'!$A$1:$BP$1,_xlfn.XLOOKUP($A62,'PY1 Data(H)'!$A$1:$A$288,'PY1 Data(H)'!$A$1:$BP$288))</f>
        <v>0</v>
      </c>
      <c r="AU62" s="117" cm="1">
        <f t="array" ref="AU62">_xlfn.XLOOKUP(AU$1,'PY1 Data(H)'!$A$1:$BP$1,_xlfn.XLOOKUP($A62,'PY1 Data(H)'!$A$1:$A$288,'PY1 Data(H)'!$A$1:$BP$288))</f>
        <v>0</v>
      </c>
      <c r="AV62" s="117" cm="1">
        <f t="array" ref="AV62">_xlfn.XLOOKUP(AV$1,'PY1 Data(H)'!$A$1:$BP$1,_xlfn.XLOOKUP($A62,'PY1 Data(H)'!$A$1:$A$288,'PY1 Data(H)'!$A$1:$BP$288))</f>
        <v>0</v>
      </c>
      <c r="AW62" s="117" cm="1">
        <f t="array" ref="AW62">_xlfn.XLOOKUP(AW$1,'PY1 Data(H)'!$A$1:$BP$1,_xlfn.XLOOKUP($A62,'PY1 Data(H)'!$A$1:$A$288,'PY1 Data(H)'!$A$1:$BP$288))</f>
        <v>0</v>
      </c>
      <c r="AX62" s="117" cm="1">
        <f t="array" ref="AX62">_xlfn.XLOOKUP(AX$1,'PY1 Data(H)'!$A$1:$BP$1,_xlfn.XLOOKUP($A62,'PY1 Data(H)'!$A$1:$A$288,'PY1 Data(H)'!$A$1:$BP$288))</f>
        <v>0</v>
      </c>
      <c r="AY62" s="117" cm="1">
        <f t="array" ref="AY62">_xlfn.XLOOKUP(AY$1,'PY1 Data(H)'!$A$1:$BP$1,_xlfn.XLOOKUP($A62,'PY1 Data(H)'!$A$1:$A$288,'PY1 Data(H)'!$A$1:$BP$288))</f>
        <v>0</v>
      </c>
      <c r="AZ62" s="117" cm="1">
        <f t="array" ref="AZ62">_xlfn.XLOOKUP(AZ$1,'PY1 Data(H)'!$A$1:$BP$1,_xlfn.XLOOKUP($A62,'PY1 Data(H)'!$A$1:$A$288,'PY1 Data(H)'!$A$1:$BP$288))</f>
        <v>0</v>
      </c>
      <c r="BA62" s="117" cm="1">
        <f t="array" ref="BA62">_xlfn.XLOOKUP(BA$1,'PY1 Data(H)'!$A$1:$BP$1,_xlfn.XLOOKUP($A62,'PY1 Data(H)'!$A$1:$A$288,'PY1 Data(H)'!$A$1:$BP$288))</f>
        <v>0</v>
      </c>
      <c r="BB62" s="117" cm="1">
        <f t="array" ref="BB62">_xlfn.XLOOKUP(BB$1,'PY1 Data(H)'!$A$1:$BP$1,_xlfn.XLOOKUP($A62,'PY1 Data(H)'!$A$1:$A$288,'PY1 Data(H)'!$A$1:$BP$288))</f>
        <v>0</v>
      </c>
      <c r="BC62" s="117" cm="1">
        <f t="array" ref="BC62">_xlfn.XLOOKUP(BC$1,'PY1 Data(H)'!$A$1:$BP$1,_xlfn.XLOOKUP($A62,'PY1 Data(H)'!$A$1:$A$288,'PY1 Data(H)'!$A$1:$BP$288))</f>
        <v>0</v>
      </c>
      <c r="BD62" s="117" cm="1">
        <f t="array" ref="BD62">_xlfn.XLOOKUP(BD$1,'PY1 Data(H)'!$A$1:$BP$1,_xlfn.XLOOKUP($A62,'PY1 Data(H)'!$A$1:$A$288,'PY1 Data(H)'!$A$1:$BP$288))</f>
        <v>0</v>
      </c>
      <c r="BE62" s="117" cm="1">
        <f t="array" ref="BE62">_xlfn.XLOOKUP(BE$1,'PY1 Data(H)'!$A$1:$BP$1,_xlfn.XLOOKUP($A62,'PY1 Data(H)'!$A$1:$A$288,'PY1 Data(H)'!$A$1:$BP$288))</f>
        <v>0</v>
      </c>
      <c r="BF62" s="117" cm="1">
        <f t="array" ref="BF62">_xlfn.XLOOKUP(BF$1,'PY1 Data(H)'!$A$1:$BP$1,_xlfn.XLOOKUP($A62,'PY1 Data(H)'!$A$1:$A$288,'PY1 Data(H)'!$A$1:$BP$288))</f>
        <v>0</v>
      </c>
      <c r="BG62" s="117" cm="1">
        <f t="array" ref="BG62">_xlfn.XLOOKUP(BG$1,'PY1 Data(H)'!$A$1:$BP$1,_xlfn.XLOOKUP($A62,'PY1 Data(H)'!$A$1:$A$288,'PY1 Data(H)'!$A$1:$BP$288))</f>
        <v>0</v>
      </c>
      <c r="BH62" s="117" cm="1">
        <f t="array" ref="BH62">_xlfn.XLOOKUP(BH$1,'PY1 Data(H)'!$A$1:$BP$1,_xlfn.XLOOKUP($A62,'PY1 Data(H)'!$A$1:$A$288,'PY1 Data(H)'!$A$1:$BP$288))</f>
        <v>0</v>
      </c>
    </row>
    <row r="63" spans="1:60" x14ac:dyDescent="0.3">
      <c r="A63">
        <v>31</v>
      </c>
      <c r="D63" s="117" cm="1">
        <f t="array" ref="D63">_xlfn.XLOOKUP(D$1,'PY1 Data(H)'!$A$1:$BP$1,_xlfn.XLOOKUP($A63,'PY1 Data(H)'!$A$1:$A$288,'PY1 Data(H)'!$A$1:$BP$288))</f>
        <v>-68153</v>
      </c>
      <c r="E63" s="117" cm="1">
        <f t="array" ref="E63">_xlfn.XLOOKUP(E$1,'PY1 Data(H)'!$A$1:$BP$1,_xlfn.XLOOKUP($A63,'PY1 Data(H)'!$A$1:$A$288,'PY1 Data(H)'!$A$1:$BP$288))</f>
        <v>2918342</v>
      </c>
      <c r="F63" s="117" cm="1">
        <f t="array" ref="F63">_xlfn.XLOOKUP(F$1,'PY1 Data(H)'!$A$1:$BP$1,_xlfn.XLOOKUP($A63,'PY1 Data(H)'!$A$1:$A$288,'PY1 Data(H)'!$A$1:$BP$288))</f>
        <v>45837</v>
      </c>
      <c r="G63" s="117" cm="1">
        <f t="array" ref="G63">_xlfn.XLOOKUP(G$1,'PY1 Data(H)'!$A$1:$BP$1,_xlfn.XLOOKUP($A63,'PY1 Data(H)'!$A$1:$A$288,'PY1 Data(H)'!$A$1:$BP$288))</f>
        <v>586718</v>
      </c>
      <c r="H63" s="117" cm="1">
        <f t="array" ref="H63">_xlfn.XLOOKUP(H$1,'PY1 Data(H)'!$A$1:$BP$1,_xlfn.XLOOKUP($A63,'PY1 Data(H)'!$A$1:$A$288,'PY1 Data(H)'!$A$1:$BP$288))</f>
        <v>2159495</v>
      </c>
      <c r="I63" s="117" cm="1">
        <f t="array" ref="I63">_xlfn.XLOOKUP(I$1,'PY1 Data(H)'!$A$1:$BP$1,_xlfn.XLOOKUP($A63,'PY1 Data(H)'!$A$1:$A$288,'PY1 Data(H)'!$A$1:$BP$288))</f>
        <v>863693</v>
      </c>
      <c r="J63" s="117" cm="1">
        <f t="array" ref="J63">_xlfn.XLOOKUP(J$1,'PY1 Data(H)'!$A$1:$BP$1,_xlfn.XLOOKUP($A63,'PY1 Data(H)'!$A$1:$A$288,'PY1 Data(H)'!$A$1:$BP$288))</f>
        <v>151375</v>
      </c>
      <c r="K63" s="117" cm="1">
        <f t="array" ref="K63">_xlfn.XLOOKUP(K$1,'PY1 Data(H)'!$A$1:$BP$1,_xlfn.XLOOKUP($A63,'PY1 Data(H)'!$A$1:$A$288,'PY1 Data(H)'!$A$1:$BP$288))</f>
        <v>0</v>
      </c>
      <c r="L63" s="117" cm="1">
        <f t="array" ref="L63">_xlfn.XLOOKUP(L$1,'PY1 Data(H)'!$A$1:$BP$1,_xlfn.XLOOKUP($A63,'PY1 Data(H)'!$A$1:$A$288,'PY1 Data(H)'!$A$1:$BP$288))</f>
        <v>1047425</v>
      </c>
      <c r="M63" s="117" cm="1">
        <f t="array" ref="M63">_xlfn.XLOOKUP(M$1,'PY1 Data(H)'!$A$1:$BP$1,_xlfn.XLOOKUP($A63,'PY1 Data(H)'!$A$1:$A$288,'PY1 Data(H)'!$A$1:$BP$288))</f>
        <v>88683</v>
      </c>
      <c r="N63" s="117" cm="1">
        <f t="array" ref="N63">_xlfn.XLOOKUP(N$1,'PY1 Data(H)'!$A$1:$BP$1,_xlfn.XLOOKUP($A63,'PY1 Data(H)'!$A$1:$A$288,'PY1 Data(H)'!$A$1:$BP$288))</f>
        <v>7954832</v>
      </c>
      <c r="O63" s="117" cm="1">
        <f t="array" ref="O63">_xlfn.XLOOKUP(O$1,'PY1 Data(H)'!$A$1:$BP$1,_xlfn.XLOOKUP($A63,'PY1 Data(H)'!$A$1:$A$288,'PY1 Data(H)'!$A$1:$BP$288))</f>
        <v>2969660</v>
      </c>
      <c r="P63" s="117" cm="1">
        <f t="array" ref="P63">_xlfn.XLOOKUP(P$1,'PY1 Data(H)'!$A$1:$BP$1,_xlfn.XLOOKUP($A63,'PY1 Data(H)'!$A$1:$A$288,'PY1 Data(H)'!$A$1:$BP$288))</f>
        <v>1761749</v>
      </c>
      <c r="Q63" s="117" cm="1">
        <f t="array" ref="Q63">_xlfn.XLOOKUP(Q$1,'PY1 Data(H)'!$A$1:$BP$1,_xlfn.XLOOKUP($A63,'PY1 Data(H)'!$A$1:$A$288,'PY1 Data(H)'!$A$1:$BP$288))</f>
        <v>380027</v>
      </c>
      <c r="R63" s="117" cm="1">
        <f t="array" ref="R63">_xlfn.XLOOKUP(R$1,'PY1 Data(H)'!$A$1:$BP$1,_xlfn.XLOOKUP($A63,'PY1 Data(H)'!$A$1:$A$288,'PY1 Data(H)'!$A$1:$BP$288))</f>
        <v>3437737</v>
      </c>
      <c r="S63" s="117" cm="1">
        <f t="array" ref="S63">_xlfn.XLOOKUP(S$1,'PY1 Data(H)'!$A$1:$BP$1,_xlfn.XLOOKUP($A63,'PY1 Data(H)'!$A$1:$A$288,'PY1 Data(H)'!$A$1:$BP$288))</f>
        <v>3388089</v>
      </c>
      <c r="T63" s="117" cm="1">
        <f t="array" ref="T63">_xlfn.XLOOKUP(T$1,'PY1 Data(H)'!$A$1:$BP$1,_xlfn.XLOOKUP($A63,'PY1 Data(H)'!$A$1:$A$288,'PY1 Data(H)'!$A$1:$BP$288))</f>
        <v>859711</v>
      </c>
      <c r="U63" s="117" cm="1">
        <f t="array" ref="U63">_xlfn.XLOOKUP(U$1,'PY1 Data(H)'!$A$1:$BP$1,_xlfn.XLOOKUP($A63,'PY1 Data(H)'!$A$1:$A$288,'PY1 Data(H)'!$A$1:$BP$288))</f>
        <v>153591</v>
      </c>
      <c r="V63" s="117" cm="1">
        <f t="array" ref="V63">_xlfn.XLOOKUP(V$1,'PY1 Data(H)'!$A$1:$BP$1,_xlfn.XLOOKUP($A63,'PY1 Data(H)'!$A$1:$A$288,'PY1 Data(H)'!$A$1:$BP$288))</f>
        <v>0</v>
      </c>
      <c r="W63" s="117" cm="1">
        <f t="array" ref="W63">_xlfn.XLOOKUP(W$1,'PY1 Data(H)'!$A$1:$BP$1,_xlfn.XLOOKUP($A63,'PY1 Data(H)'!$A$1:$A$288,'PY1 Data(H)'!$A$1:$BP$288))</f>
        <v>4802282</v>
      </c>
      <c r="X63" s="117" cm="1">
        <f t="array" ref="X63">_xlfn.XLOOKUP(X$1,'PY1 Data(H)'!$A$1:$BP$1,_xlfn.XLOOKUP($A63,'PY1 Data(H)'!$A$1:$A$288,'PY1 Data(H)'!$A$1:$BP$288))</f>
        <v>1906019</v>
      </c>
      <c r="Y63" s="117" cm="1">
        <f t="array" ref="Y63">_xlfn.XLOOKUP(Y$1,'PY1 Data(H)'!$A$1:$BP$1,_xlfn.XLOOKUP($A63,'PY1 Data(H)'!$A$1:$A$288,'PY1 Data(H)'!$A$1:$BP$288))</f>
        <v>285164</v>
      </c>
      <c r="Z63" s="117" cm="1">
        <f t="array" ref="Z63">_xlfn.XLOOKUP(Z$1,'PY1 Data(H)'!$A$1:$BP$1,_xlfn.XLOOKUP($A63,'PY1 Data(H)'!$A$1:$A$288,'PY1 Data(H)'!$A$1:$BP$288))</f>
        <v>1119302</v>
      </c>
      <c r="AA63" s="117" cm="1">
        <f t="array" ref="AA63">_xlfn.XLOOKUP(AA$1,'PY1 Data(H)'!$A$1:$BP$1,_xlfn.XLOOKUP($A63,'PY1 Data(H)'!$A$1:$A$288,'PY1 Data(H)'!$A$1:$BP$288))</f>
        <v>680131</v>
      </c>
      <c r="AB63" s="117" cm="1">
        <f t="array" ref="AB63">_xlfn.XLOOKUP(AB$1,'PY1 Data(H)'!$A$1:$BP$1,_xlfn.XLOOKUP($A63,'PY1 Data(H)'!$A$1:$A$288,'PY1 Data(H)'!$A$1:$BP$288))</f>
        <v>1127999</v>
      </c>
      <c r="AC63" s="117" cm="1">
        <f t="array" ref="AC63">_xlfn.XLOOKUP(AC$1,'PY1 Data(H)'!$A$1:$BP$1,_xlfn.XLOOKUP($A63,'PY1 Data(H)'!$A$1:$A$288,'PY1 Data(H)'!$A$1:$BP$288))</f>
        <v>4226063</v>
      </c>
      <c r="AD63" s="117" cm="1">
        <f t="array" ref="AD63">_xlfn.XLOOKUP(AD$1,'PY1 Data(H)'!$A$1:$BP$1,_xlfn.XLOOKUP($A63,'PY1 Data(H)'!$A$1:$A$288,'PY1 Data(H)'!$A$1:$BP$288))</f>
        <v>297061</v>
      </c>
      <c r="AE63" s="117" cm="1">
        <f t="array" ref="AE63">_xlfn.XLOOKUP(AE$1,'PY1 Data(H)'!$A$1:$BP$1,_xlfn.XLOOKUP($A63,'PY1 Data(H)'!$A$1:$A$288,'PY1 Data(H)'!$A$1:$BP$288))</f>
        <v>4605763</v>
      </c>
      <c r="AF63" s="117" cm="1">
        <f t="array" ref="AF63">_xlfn.XLOOKUP(AF$1,'PY1 Data(H)'!$A$1:$BP$1,_xlfn.XLOOKUP($A63,'PY1 Data(H)'!$A$1:$A$288,'PY1 Data(H)'!$A$1:$BP$288))</f>
        <v>570435</v>
      </c>
      <c r="AG63" s="117" cm="1">
        <f t="array" ref="AG63">_xlfn.XLOOKUP(AG$1,'PY1 Data(H)'!$A$1:$BP$1,_xlfn.XLOOKUP($A63,'PY1 Data(H)'!$A$1:$A$288,'PY1 Data(H)'!$A$1:$BP$288))</f>
        <v>0</v>
      </c>
      <c r="AH63" s="117" cm="1">
        <f t="array" ref="AH63">_xlfn.XLOOKUP(AH$1,'PY1 Data(H)'!$A$1:$BP$1,_xlfn.XLOOKUP($A63,'PY1 Data(H)'!$A$1:$A$288,'PY1 Data(H)'!$A$1:$BP$288))</f>
        <v>588218</v>
      </c>
      <c r="AI63" s="117" cm="1">
        <f t="array" ref="AI63">_xlfn.XLOOKUP(AI$1,'PY1 Data(H)'!$A$1:$BP$1,_xlfn.XLOOKUP($A63,'PY1 Data(H)'!$A$1:$A$288,'PY1 Data(H)'!$A$1:$BP$288))</f>
        <v>2628738</v>
      </c>
      <c r="AJ63" s="117" cm="1">
        <f t="array" ref="AJ63">_xlfn.XLOOKUP(AJ$1,'PY1 Data(H)'!$A$1:$BP$1,_xlfn.XLOOKUP($A63,'PY1 Data(H)'!$A$1:$A$288,'PY1 Data(H)'!$A$1:$BP$288))</f>
        <v>2132950</v>
      </c>
      <c r="AK63" s="117" cm="1">
        <f t="array" ref="AK63">_xlfn.XLOOKUP(AK$1,'PY1 Data(H)'!$A$1:$BP$1,_xlfn.XLOOKUP($A63,'PY1 Data(H)'!$A$1:$A$288,'PY1 Data(H)'!$A$1:$BP$288))</f>
        <v>1653473</v>
      </c>
      <c r="AL63" s="117" cm="1">
        <f t="array" ref="AL63">_xlfn.XLOOKUP(AL$1,'PY1 Data(H)'!$A$1:$BP$1,_xlfn.XLOOKUP($A63,'PY1 Data(H)'!$A$1:$A$288,'PY1 Data(H)'!$A$1:$BP$288))</f>
        <v>1461683</v>
      </c>
      <c r="AM63" s="117" cm="1">
        <f t="array" ref="AM63">_xlfn.XLOOKUP(AM$1,'PY1 Data(H)'!$A$1:$BP$1,_xlfn.XLOOKUP($A63,'PY1 Data(H)'!$A$1:$A$288,'PY1 Data(H)'!$A$1:$BP$288))</f>
        <v>857573</v>
      </c>
      <c r="AN63" s="117" cm="1">
        <f t="array" ref="AN63">_xlfn.XLOOKUP(AN$1,'PY1 Data(H)'!$A$1:$BP$1,_xlfn.XLOOKUP($A63,'PY1 Data(H)'!$A$1:$A$288,'PY1 Data(H)'!$A$1:$BP$288))</f>
        <v>1380922</v>
      </c>
      <c r="AO63" s="117" cm="1">
        <f t="array" ref="AO63">_xlfn.XLOOKUP(AO$1,'PY1 Data(H)'!$A$1:$BP$1,_xlfn.XLOOKUP($A63,'PY1 Data(H)'!$A$1:$A$288,'PY1 Data(H)'!$A$1:$BP$288))</f>
        <v>802009</v>
      </c>
      <c r="AP63" s="117" cm="1">
        <f t="array" ref="AP63">_xlfn.XLOOKUP(AP$1,'PY1 Data(H)'!$A$1:$BP$1,_xlfn.XLOOKUP($A63,'PY1 Data(H)'!$A$1:$A$288,'PY1 Data(H)'!$A$1:$BP$288))</f>
        <v>868651</v>
      </c>
      <c r="AQ63" s="117" cm="1">
        <f t="array" ref="AQ63">_xlfn.XLOOKUP(AQ$1,'PY1 Data(H)'!$A$1:$BP$1,_xlfn.XLOOKUP($A63,'PY1 Data(H)'!$A$1:$A$288,'PY1 Data(H)'!$A$1:$BP$288))</f>
        <v>-11209</v>
      </c>
      <c r="AR63" s="117" cm="1">
        <f t="array" ref="AR63">_xlfn.XLOOKUP(AR$1,'PY1 Data(H)'!$A$1:$BP$1,_xlfn.XLOOKUP($A63,'PY1 Data(H)'!$A$1:$A$288,'PY1 Data(H)'!$A$1:$BP$288))</f>
        <v>291862</v>
      </c>
      <c r="AS63" s="117" cm="1">
        <f t="array" ref="AS63">_xlfn.XLOOKUP(AS$1,'PY1 Data(H)'!$A$1:$BP$1,_xlfn.XLOOKUP($A63,'PY1 Data(H)'!$A$1:$A$288,'PY1 Data(H)'!$A$1:$BP$288))</f>
        <v>982301</v>
      </c>
      <c r="AT63" s="117" cm="1">
        <f t="array" ref="AT63">_xlfn.XLOOKUP(AT$1,'PY1 Data(H)'!$A$1:$BP$1,_xlfn.XLOOKUP($A63,'PY1 Data(H)'!$A$1:$A$288,'PY1 Data(H)'!$A$1:$BP$288))</f>
        <v>45072</v>
      </c>
      <c r="AU63" s="117" cm="1">
        <f t="array" ref="AU63">_xlfn.XLOOKUP(AU$1,'PY1 Data(H)'!$A$1:$BP$1,_xlfn.XLOOKUP($A63,'PY1 Data(H)'!$A$1:$A$288,'PY1 Data(H)'!$A$1:$BP$288))</f>
        <v>3762413</v>
      </c>
      <c r="AV63" s="117" cm="1">
        <f t="array" ref="AV63">_xlfn.XLOOKUP(AV$1,'PY1 Data(H)'!$A$1:$BP$1,_xlfn.XLOOKUP($A63,'PY1 Data(H)'!$A$1:$A$288,'PY1 Data(H)'!$A$1:$BP$288))</f>
        <v>1094174</v>
      </c>
      <c r="AW63" s="117" cm="1">
        <f t="array" ref="AW63">_xlfn.XLOOKUP(AW$1,'PY1 Data(H)'!$A$1:$BP$1,_xlfn.XLOOKUP($A63,'PY1 Data(H)'!$A$1:$A$288,'PY1 Data(H)'!$A$1:$BP$288))</f>
        <v>23225103</v>
      </c>
      <c r="AX63" s="117" cm="1">
        <f t="array" ref="AX63">_xlfn.XLOOKUP(AX$1,'PY1 Data(H)'!$A$1:$BP$1,_xlfn.XLOOKUP($A63,'PY1 Data(H)'!$A$1:$A$288,'PY1 Data(H)'!$A$1:$BP$288))</f>
        <v>422841</v>
      </c>
      <c r="AY63" s="117" cm="1">
        <f t="array" ref="AY63">_xlfn.XLOOKUP(AY$1,'PY1 Data(H)'!$A$1:$BP$1,_xlfn.XLOOKUP($A63,'PY1 Data(H)'!$A$1:$A$288,'PY1 Data(H)'!$A$1:$BP$288))</f>
        <v>61425</v>
      </c>
      <c r="AZ63" s="117" cm="1">
        <f t="array" ref="AZ63">_xlfn.XLOOKUP(AZ$1,'PY1 Data(H)'!$A$1:$BP$1,_xlfn.XLOOKUP($A63,'PY1 Data(H)'!$A$1:$A$288,'PY1 Data(H)'!$A$1:$BP$288))</f>
        <v>854083</v>
      </c>
      <c r="BA63" s="117" cm="1">
        <f t="array" ref="BA63">_xlfn.XLOOKUP(BA$1,'PY1 Data(H)'!$A$1:$BP$1,_xlfn.XLOOKUP($A63,'PY1 Data(H)'!$A$1:$A$288,'PY1 Data(H)'!$A$1:$BP$288))</f>
        <v>3525326</v>
      </c>
      <c r="BB63" s="117" cm="1">
        <f t="array" ref="BB63">_xlfn.XLOOKUP(BB$1,'PY1 Data(H)'!$A$1:$BP$1,_xlfn.XLOOKUP($A63,'PY1 Data(H)'!$A$1:$A$288,'PY1 Data(H)'!$A$1:$BP$288))</f>
        <v>52486</v>
      </c>
      <c r="BC63" s="117" cm="1">
        <f t="array" ref="BC63">_xlfn.XLOOKUP(BC$1,'PY1 Data(H)'!$A$1:$BP$1,_xlfn.XLOOKUP($A63,'PY1 Data(H)'!$A$1:$A$288,'PY1 Data(H)'!$A$1:$BP$288))</f>
        <v>642070</v>
      </c>
      <c r="BD63" s="117" cm="1">
        <f t="array" ref="BD63">_xlfn.XLOOKUP(BD$1,'PY1 Data(H)'!$A$1:$BP$1,_xlfn.XLOOKUP($A63,'PY1 Data(H)'!$A$1:$A$288,'PY1 Data(H)'!$A$1:$BP$288))</f>
        <v>2542827</v>
      </c>
      <c r="BE63" s="117" cm="1">
        <f t="array" ref="BE63">_xlfn.XLOOKUP(BE$1,'PY1 Data(H)'!$A$1:$BP$1,_xlfn.XLOOKUP($A63,'PY1 Data(H)'!$A$1:$A$288,'PY1 Data(H)'!$A$1:$BP$288))</f>
        <v>2955021</v>
      </c>
      <c r="BF63" s="117" cm="1">
        <f t="array" ref="BF63">_xlfn.XLOOKUP(BF$1,'PY1 Data(H)'!$A$1:$BP$1,_xlfn.XLOOKUP($A63,'PY1 Data(H)'!$A$1:$A$288,'PY1 Data(H)'!$A$1:$BP$288))</f>
        <v>7243228</v>
      </c>
      <c r="BG63" s="117" cm="1">
        <f t="array" ref="BG63">_xlfn.XLOOKUP(BG$1,'PY1 Data(H)'!$A$1:$BP$1,_xlfn.XLOOKUP($A63,'PY1 Data(H)'!$A$1:$A$288,'PY1 Data(H)'!$A$1:$BP$288))</f>
        <v>1911463</v>
      </c>
      <c r="BH63" s="117" cm="1">
        <f t="array" ref="BH63">_xlfn.XLOOKUP(BH$1,'PY1 Data(H)'!$A$1:$BP$1,_xlfn.XLOOKUP($A63,'PY1 Data(H)'!$A$1:$A$288,'PY1 Data(H)'!$A$1:$BP$288))</f>
        <v>205454</v>
      </c>
    </row>
    <row r="64" spans="1:60" x14ac:dyDescent="0.3">
      <c r="D64" s="117" cm="1">
        <f t="array" ref="D64">_xlfn.XLOOKUP(D$1,'PY1 Data(H)'!$A$1:$BP$1,_xlfn.XLOOKUP($A64,'PY1 Data(H)'!$A$1:$A$288,'PY1 Data(H)'!$A$1:$BP$288))</f>
        <v>0</v>
      </c>
      <c r="E64" s="117" cm="1">
        <f t="array" ref="E64">_xlfn.XLOOKUP(E$1,'PY1 Data(H)'!$A$1:$BP$1,_xlfn.XLOOKUP($A64,'PY1 Data(H)'!$A$1:$A$288,'PY1 Data(H)'!$A$1:$BP$288))</f>
        <v>0</v>
      </c>
      <c r="F64" s="117" cm="1">
        <f t="array" ref="F64">_xlfn.XLOOKUP(F$1,'PY1 Data(H)'!$A$1:$BP$1,_xlfn.XLOOKUP($A64,'PY1 Data(H)'!$A$1:$A$288,'PY1 Data(H)'!$A$1:$BP$288))</f>
        <v>0</v>
      </c>
      <c r="G64" s="117" cm="1">
        <f t="array" ref="G64">_xlfn.XLOOKUP(G$1,'PY1 Data(H)'!$A$1:$BP$1,_xlfn.XLOOKUP($A64,'PY1 Data(H)'!$A$1:$A$288,'PY1 Data(H)'!$A$1:$BP$288))</f>
        <v>0</v>
      </c>
      <c r="H64" s="117" cm="1">
        <f t="array" ref="H64">_xlfn.XLOOKUP(H$1,'PY1 Data(H)'!$A$1:$BP$1,_xlfn.XLOOKUP($A64,'PY1 Data(H)'!$A$1:$A$288,'PY1 Data(H)'!$A$1:$BP$288))</f>
        <v>0</v>
      </c>
      <c r="I64" s="117" cm="1">
        <f t="array" ref="I64">_xlfn.XLOOKUP(I$1,'PY1 Data(H)'!$A$1:$BP$1,_xlfn.XLOOKUP($A64,'PY1 Data(H)'!$A$1:$A$288,'PY1 Data(H)'!$A$1:$BP$288))</f>
        <v>0</v>
      </c>
      <c r="J64" s="117" cm="1">
        <f t="array" ref="J64">_xlfn.XLOOKUP(J$1,'PY1 Data(H)'!$A$1:$BP$1,_xlfn.XLOOKUP($A64,'PY1 Data(H)'!$A$1:$A$288,'PY1 Data(H)'!$A$1:$BP$288))</f>
        <v>0</v>
      </c>
      <c r="K64" s="117" cm="1">
        <f t="array" ref="K64">_xlfn.XLOOKUP(K$1,'PY1 Data(H)'!$A$1:$BP$1,_xlfn.XLOOKUP($A64,'PY1 Data(H)'!$A$1:$A$288,'PY1 Data(H)'!$A$1:$BP$288))</f>
        <v>0</v>
      </c>
      <c r="L64" s="117" cm="1">
        <f t="array" ref="L64">_xlfn.XLOOKUP(L$1,'PY1 Data(H)'!$A$1:$BP$1,_xlfn.XLOOKUP($A64,'PY1 Data(H)'!$A$1:$A$288,'PY1 Data(H)'!$A$1:$BP$288))</f>
        <v>0</v>
      </c>
      <c r="M64" s="117" cm="1">
        <f t="array" ref="M64">_xlfn.XLOOKUP(M$1,'PY1 Data(H)'!$A$1:$BP$1,_xlfn.XLOOKUP($A64,'PY1 Data(H)'!$A$1:$A$288,'PY1 Data(H)'!$A$1:$BP$288))</f>
        <v>0</v>
      </c>
      <c r="N64" s="117" cm="1">
        <f t="array" ref="N64">_xlfn.XLOOKUP(N$1,'PY1 Data(H)'!$A$1:$BP$1,_xlfn.XLOOKUP($A64,'PY1 Data(H)'!$A$1:$A$288,'PY1 Data(H)'!$A$1:$BP$288))</f>
        <v>0</v>
      </c>
      <c r="O64" s="117" cm="1">
        <f t="array" ref="O64">_xlfn.XLOOKUP(O$1,'PY1 Data(H)'!$A$1:$BP$1,_xlfn.XLOOKUP($A64,'PY1 Data(H)'!$A$1:$A$288,'PY1 Data(H)'!$A$1:$BP$288))</f>
        <v>0</v>
      </c>
      <c r="P64" s="117" cm="1">
        <f t="array" ref="P64">_xlfn.XLOOKUP(P$1,'PY1 Data(H)'!$A$1:$BP$1,_xlfn.XLOOKUP($A64,'PY1 Data(H)'!$A$1:$A$288,'PY1 Data(H)'!$A$1:$BP$288))</f>
        <v>0</v>
      </c>
      <c r="Q64" s="117" cm="1">
        <f t="array" ref="Q64">_xlfn.XLOOKUP(Q$1,'PY1 Data(H)'!$A$1:$BP$1,_xlfn.XLOOKUP($A64,'PY1 Data(H)'!$A$1:$A$288,'PY1 Data(H)'!$A$1:$BP$288))</f>
        <v>0</v>
      </c>
      <c r="R64" s="117" cm="1">
        <f t="array" ref="R64">_xlfn.XLOOKUP(R$1,'PY1 Data(H)'!$A$1:$BP$1,_xlfn.XLOOKUP($A64,'PY1 Data(H)'!$A$1:$A$288,'PY1 Data(H)'!$A$1:$BP$288))</f>
        <v>0</v>
      </c>
      <c r="S64" s="117" cm="1">
        <f t="array" ref="S64">_xlfn.XLOOKUP(S$1,'PY1 Data(H)'!$A$1:$BP$1,_xlfn.XLOOKUP($A64,'PY1 Data(H)'!$A$1:$A$288,'PY1 Data(H)'!$A$1:$BP$288))</f>
        <v>0</v>
      </c>
      <c r="T64" s="117" cm="1">
        <f t="array" ref="T64">_xlfn.XLOOKUP(T$1,'PY1 Data(H)'!$A$1:$BP$1,_xlfn.XLOOKUP($A64,'PY1 Data(H)'!$A$1:$A$288,'PY1 Data(H)'!$A$1:$BP$288))</f>
        <v>0</v>
      </c>
      <c r="U64" s="117" cm="1">
        <f t="array" ref="U64">_xlfn.XLOOKUP(U$1,'PY1 Data(H)'!$A$1:$BP$1,_xlfn.XLOOKUP($A64,'PY1 Data(H)'!$A$1:$A$288,'PY1 Data(H)'!$A$1:$BP$288))</f>
        <v>0</v>
      </c>
      <c r="V64" s="117" cm="1">
        <f t="array" ref="V64">_xlfn.XLOOKUP(V$1,'PY1 Data(H)'!$A$1:$BP$1,_xlfn.XLOOKUP($A64,'PY1 Data(H)'!$A$1:$A$288,'PY1 Data(H)'!$A$1:$BP$288))</f>
        <v>0</v>
      </c>
      <c r="W64" s="117" cm="1">
        <f t="array" ref="W64">_xlfn.XLOOKUP(W$1,'PY1 Data(H)'!$A$1:$BP$1,_xlfn.XLOOKUP($A64,'PY1 Data(H)'!$A$1:$A$288,'PY1 Data(H)'!$A$1:$BP$288))</f>
        <v>0</v>
      </c>
      <c r="X64" s="117" cm="1">
        <f t="array" ref="X64">_xlfn.XLOOKUP(X$1,'PY1 Data(H)'!$A$1:$BP$1,_xlfn.XLOOKUP($A64,'PY1 Data(H)'!$A$1:$A$288,'PY1 Data(H)'!$A$1:$BP$288))</f>
        <v>0</v>
      </c>
      <c r="Y64" s="117" cm="1">
        <f t="array" ref="Y64">_xlfn.XLOOKUP(Y$1,'PY1 Data(H)'!$A$1:$BP$1,_xlfn.XLOOKUP($A64,'PY1 Data(H)'!$A$1:$A$288,'PY1 Data(H)'!$A$1:$BP$288))</f>
        <v>0</v>
      </c>
      <c r="Z64" s="117" cm="1">
        <f t="array" ref="Z64">_xlfn.XLOOKUP(Z$1,'PY1 Data(H)'!$A$1:$BP$1,_xlfn.XLOOKUP($A64,'PY1 Data(H)'!$A$1:$A$288,'PY1 Data(H)'!$A$1:$BP$288))</f>
        <v>0</v>
      </c>
      <c r="AA64" s="117" cm="1">
        <f t="array" ref="AA64">_xlfn.XLOOKUP(AA$1,'PY1 Data(H)'!$A$1:$BP$1,_xlfn.XLOOKUP($A64,'PY1 Data(H)'!$A$1:$A$288,'PY1 Data(H)'!$A$1:$BP$288))</f>
        <v>0</v>
      </c>
      <c r="AB64" s="117" cm="1">
        <f t="array" ref="AB64">_xlfn.XLOOKUP(AB$1,'PY1 Data(H)'!$A$1:$BP$1,_xlfn.XLOOKUP($A64,'PY1 Data(H)'!$A$1:$A$288,'PY1 Data(H)'!$A$1:$BP$288))</f>
        <v>0</v>
      </c>
      <c r="AC64" s="117" cm="1">
        <f t="array" ref="AC64">_xlfn.XLOOKUP(AC$1,'PY1 Data(H)'!$A$1:$BP$1,_xlfn.XLOOKUP($A64,'PY1 Data(H)'!$A$1:$A$288,'PY1 Data(H)'!$A$1:$BP$288))</f>
        <v>0</v>
      </c>
      <c r="AD64" s="117" cm="1">
        <f t="array" ref="AD64">_xlfn.XLOOKUP(AD$1,'PY1 Data(H)'!$A$1:$BP$1,_xlfn.XLOOKUP($A64,'PY1 Data(H)'!$A$1:$A$288,'PY1 Data(H)'!$A$1:$BP$288))</f>
        <v>0</v>
      </c>
      <c r="AE64" s="117" cm="1">
        <f t="array" ref="AE64">_xlfn.XLOOKUP(AE$1,'PY1 Data(H)'!$A$1:$BP$1,_xlfn.XLOOKUP($A64,'PY1 Data(H)'!$A$1:$A$288,'PY1 Data(H)'!$A$1:$BP$288))</f>
        <v>0</v>
      </c>
      <c r="AF64" s="117" cm="1">
        <f t="array" ref="AF64">_xlfn.XLOOKUP(AF$1,'PY1 Data(H)'!$A$1:$BP$1,_xlfn.XLOOKUP($A64,'PY1 Data(H)'!$A$1:$A$288,'PY1 Data(H)'!$A$1:$BP$288))</f>
        <v>0</v>
      </c>
      <c r="AG64" s="117" cm="1">
        <f t="array" ref="AG64">_xlfn.XLOOKUP(AG$1,'PY1 Data(H)'!$A$1:$BP$1,_xlfn.XLOOKUP($A64,'PY1 Data(H)'!$A$1:$A$288,'PY1 Data(H)'!$A$1:$BP$288))</f>
        <v>0</v>
      </c>
      <c r="AH64" s="117" cm="1">
        <f t="array" ref="AH64">_xlfn.XLOOKUP(AH$1,'PY1 Data(H)'!$A$1:$BP$1,_xlfn.XLOOKUP($A64,'PY1 Data(H)'!$A$1:$A$288,'PY1 Data(H)'!$A$1:$BP$288))</f>
        <v>0</v>
      </c>
      <c r="AI64" s="117" cm="1">
        <f t="array" ref="AI64">_xlfn.XLOOKUP(AI$1,'PY1 Data(H)'!$A$1:$BP$1,_xlfn.XLOOKUP($A64,'PY1 Data(H)'!$A$1:$A$288,'PY1 Data(H)'!$A$1:$BP$288))</f>
        <v>0</v>
      </c>
      <c r="AJ64" s="117" cm="1">
        <f t="array" ref="AJ64">_xlfn.XLOOKUP(AJ$1,'PY1 Data(H)'!$A$1:$BP$1,_xlfn.XLOOKUP($A64,'PY1 Data(H)'!$A$1:$A$288,'PY1 Data(H)'!$A$1:$BP$288))</f>
        <v>0</v>
      </c>
      <c r="AK64" s="117" cm="1">
        <f t="array" ref="AK64">_xlfn.XLOOKUP(AK$1,'PY1 Data(H)'!$A$1:$BP$1,_xlfn.XLOOKUP($A64,'PY1 Data(H)'!$A$1:$A$288,'PY1 Data(H)'!$A$1:$BP$288))</f>
        <v>0</v>
      </c>
      <c r="AL64" s="117" cm="1">
        <f t="array" ref="AL64">_xlfn.XLOOKUP(AL$1,'PY1 Data(H)'!$A$1:$BP$1,_xlfn.XLOOKUP($A64,'PY1 Data(H)'!$A$1:$A$288,'PY1 Data(H)'!$A$1:$BP$288))</f>
        <v>0</v>
      </c>
      <c r="AM64" s="117" cm="1">
        <f t="array" ref="AM64">_xlfn.XLOOKUP(AM$1,'PY1 Data(H)'!$A$1:$BP$1,_xlfn.XLOOKUP($A64,'PY1 Data(H)'!$A$1:$A$288,'PY1 Data(H)'!$A$1:$BP$288))</f>
        <v>0</v>
      </c>
      <c r="AN64" s="117" cm="1">
        <f t="array" ref="AN64">_xlfn.XLOOKUP(AN$1,'PY1 Data(H)'!$A$1:$BP$1,_xlfn.XLOOKUP($A64,'PY1 Data(H)'!$A$1:$A$288,'PY1 Data(H)'!$A$1:$BP$288))</f>
        <v>0</v>
      </c>
      <c r="AO64" s="117" cm="1">
        <f t="array" ref="AO64">_xlfn.XLOOKUP(AO$1,'PY1 Data(H)'!$A$1:$BP$1,_xlfn.XLOOKUP($A64,'PY1 Data(H)'!$A$1:$A$288,'PY1 Data(H)'!$A$1:$BP$288))</f>
        <v>0</v>
      </c>
      <c r="AP64" s="117" cm="1">
        <f t="array" ref="AP64">_xlfn.XLOOKUP(AP$1,'PY1 Data(H)'!$A$1:$BP$1,_xlfn.XLOOKUP($A64,'PY1 Data(H)'!$A$1:$A$288,'PY1 Data(H)'!$A$1:$BP$288))</f>
        <v>0</v>
      </c>
      <c r="AQ64" s="117" cm="1">
        <f t="array" ref="AQ64">_xlfn.XLOOKUP(AQ$1,'PY1 Data(H)'!$A$1:$BP$1,_xlfn.XLOOKUP($A64,'PY1 Data(H)'!$A$1:$A$288,'PY1 Data(H)'!$A$1:$BP$288))</f>
        <v>0</v>
      </c>
      <c r="AR64" s="117" cm="1">
        <f t="array" ref="AR64">_xlfn.XLOOKUP(AR$1,'PY1 Data(H)'!$A$1:$BP$1,_xlfn.XLOOKUP($A64,'PY1 Data(H)'!$A$1:$A$288,'PY1 Data(H)'!$A$1:$BP$288))</f>
        <v>0</v>
      </c>
      <c r="AS64" s="117" cm="1">
        <f t="array" ref="AS64">_xlfn.XLOOKUP(AS$1,'PY1 Data(H)'!$A$1:$BP$1,_xlfn.XLOOKUP($A64,'PY1 Data(H)'!$A$1:$A$288,'PY1 Data(H)'!$A$1:$BP$288))</f>
        <v>0</v>
      </c>
      <c r="AT64" s="117" cm="1">
        <f t="array" ref="AT64">_xlfn.XLOOKUP(AT$1,'PY1 Data(H)'!$A$1:$BP$1,_xlfn.XLOOKUP($A64,'PY1 Data(H)'!$A$1:$A$288,'PY1 Data(H)'!$A$1:$BP$288))</f>
        <v>0</v>
      </c>
      <c r="AU64" s="117" cm="1">
        <f t="array" ref="AU64">_xlfn.XLOOKUP(AU$1,'PY1 Data(H)'!$A$1:$BP$1,_xlfn.XLOOKUP($A64,'PY1 Data(H)'!$A$1:$A$288,'PY1 Data(H)'!$A$1:$BP$288))</f>
        <v>0</v>
      </c>
      <c r="AV64" s="117" cm="1">
        <f t="array" ref="AV64">_xlfn.XLOOKUP(AV$1,'PY1 Data(H)'!$A$1:$BP$1,_xlfn.XLOOKUP($A64,'PY1 Data(H)'!$A$1:$A$288,'PY1 Data(H)'!$A$1:$BP$288))</f>
        <v>0</v>
      </c>
      <c r="AW64" s="117" cm="1">
        <f t="array" ref="AW64">_xlfn.XLOOKUP(AW$1,'PY1 Data(H)'!$A$1:$BP$1,_xlfn.XLOOKUP($A64,'PY1 Data(H)'!$A$1:$A$288,'PY1 Data(H)'!$A$1:$BP$288))</f>
        <v>0</v>
      </c>
      <c r="AX64" s="117" cm="1">
        <f t="array" ref="AX64">_xlfn.XLOOKUP(AX$1,'PY1 Data(H)'!$A$1:$BP$1,_xlfn.XLOOKUP($A64,'PY1 Data(H)'!$A$1:$A$288,'PY1 Data(H)'!$A$1:$BP$288))</f>
        <v>0</v>
      </c>
      <c r="AY64" s="117" cm="1">
        <f t="array" ref="AY64">_xlfn.XLOOKUP(AY$1,'PY1 Data(H)'!$A$1:$BP$1,_xlfn.XLOOKUP($A64,'PY1 Data(H)'!$A$1:$A$288,'PY1 Data(H)'!$A$1:$BP$288))</f>
        <v>0</v>
      </c>
      <c r="AZ64" s="117" cm="1">
        <f t="array" ref="AZ64">_xlfn.XLOOKUP(AZ$1,'PY1 Data(H)'!$A$1:$BP$1,_xlfn.XLOOKUP($A64,'PY1 Data(H)'!$A$1:$A$288,'PY1 Data(H)'!$A$1:$BP$288))</f>
        <v>0</v>
      </c>
      <c r="BA64" s="117" cm="1">
        <f t="array" ref="BA64">_xlfn.XLOOKUP(BA$1,'PY1 Data(H)'!$A$1:$BP$1,_xlfn.XLOOKUP($A64,'PY1 Data(H)'!$A$1:$A$288,'PY1 Data(H)'!$A$1:$BP$288))</f>
        <v>0</v>
      </c>
      <c r="BB64" s="117" cm="1">
        <f t="array" ref="BB64">_xlfn.XLOOKUP(BB$1,'PY1 Data(H)'!$A$1:$BP$1,_xlfn.XLOOKUP($A64,'PY1 Data(H)'!$A$1:$A$288,'PY1 Data(H)'!$A$1:$BP$288))</f>
        <v>0</v>
      </c>
      <c r="BC64" s="117" cm="1">
        <f t="array" ref="BC64">_xlfn.XLOOKUP(BC$1,'PY1 Data(H)'!$A$1:$BP$1,_xlfn.XLOOKUP($A64,'PY1 Data(H)'!$A$1:$A$288,'PY1 Data(H)'!$A$1:$BP$288))</f>
        <v>0</v>
      </c>
      <c r="BD64" s="117" cm="1">
        <f t="array" ref="BD64">_xlfn.XLOOKUP(BD$1,'PY1 Data(H)'!$A$1:$BP$1,_xlfn.XLOOKUP($A64,'PY1 Data(H)'!$A$1:$A$288,'PY1 Data(H)'!$A$1:$BP$288))</f>
        <v>0</v>
      </c>
      <c r="BE64" s="117" cm="1">
        <f t="array" ref="BE64">_xlfn.XLOOKUP(BE$1,'PY1 Data(H)'!$A$1:$BP$1,_xlfn.XLOOKUP($A64,'PY1 Data(H)'!$A$1:$A$288,'PY1 Data(H)'!$A$1:$BP$288))</f>
        <v>0</v>
      </c>
      <c r="BF64" s="117" cm="1">
        <f t="array" ref="BF64">_xlfn.XLOOKUP(BF$1,'PY1 Data(H)'!$A$1:$BP$1,_xlfn.XLOOKUP($A64,'PY1 Data(H)'!$A$1:$A$288,'PY1 Data(H)'!$A$1:$BP$288))</f>
        <v>0</v>
      </c>
      <c r="BG64" s="117" cm="1">
        <f t="array" ref="BG64">_xlfn.XLOOKUP(BG$1,'PY1 Data(H)'!$A$1:$BP$1,_xlfn.XLOOKUP($A64,'PY1 Data(H)'!$A$1:$A$288,'PY1 Data(H)'!$A$1:$BP$288))</f>
        <v>0</v>
      </c>
      <c r="BH64" s="117" cm="1">
        <f t="array" ref="BH64">_xlfn.XLOOKUP(BH$1,'PY1 Data(H)'!$A$1:$BP$1,_xlfn.XLOOKUP($A64,'PY1 Data(H)'!$A$1:$A$288,'PY1 Data(H)'!$A$1:$BP$288))</f>
        <v>0</v>
      </c>
    </row>
    <row r="65" spans="1:60" x14ac:dyDescent="0.3">
      <c r="A65">
        <v>512</v>
      </c>
      <c r="D65" s="117" cm="1">
        <f t="array" ref="D65">_xlfn.XLOOKUP(D$1,'PY1 Data(H)'!$A$1:$BP$1,_xlfn.XLOOKUP($A65,'PY1 Data(H)'!$A$1:$A$288,'PY1 Data(H)'!$A$1:$BP$288))</f>
        <v>0</v>
      </c>
      <c r="E65" s="117" cm="1">
        <f t="array" ref="E65">_xlfn.XLOOKUP(E$1,'PY1 Data(H)'!$A$1:$BP$1,_xlfn.XLOOKUP($A65,'PY1 Data(H)'!$A$1:$A$288,'PY1 Data(H)'!$A$1:$BP$288))</f>
        <v>0</v>
      </c>
      <c r="F65" s="117" cm="1">
        <f t="array" ref="F65">_xlfn.XLOOKUP(F$1,'PY1 Data(H)'!$A$1:$BP$1,_xlfn.XLOOKUP($A65,'PY1 Data(H)'!$A$1:$A$288,'PY1 Data(H)'!$A$1:$BP$288))</f>
        <v>1649457</v>
      </c>
      <c r="G65" s="117" cm="1">
        <f t="array" ref="G65">_xlfn.XLOOKUP(G$1,'PY1 Data(H)'!$A$1:$BP$1,_xlfn.XLOOKUP($A65,'PY1 Data(H)'!$A$1:$A$288,'PY1 Data(H)'!$A$1:$BP$288))</f>
        <v>0</v>
      </c>
      <c r="H65" s="117" cm="1">
        <f t="array" ref="H65">_xlfn.XLOOKUP(H$1,'PY1 Data(H)'!$A$1:$BP$1,_xlfn.XLOOKUP($A65,'PY1 Data(H)'!$A$1:$A$288,'PY1 Data(H)'!$A$1:$BP$288))</f>
        <v>0</v>
      </c>
      <c r="I65" s="117" cm="1">
        <f t="array" ref="I65">_xlfn.XLOOKUP(I$1,'PY1 Data(H)'!$A$1:$BP$1,_xlfn.XLOOKUP($A65,'PY1 Data(H)'!$A$1:$A$288,'PY1 Data(H)'!$A$1:$BP$288))</f>
        <v>66923</v>
      </c>
      <c r="J65" s="117" cm="1">
        <f t="array" ref="J65">_xlfn.XLOOKUP(J$1,'PY1 Data(H)'!$A$1:$BP$1,_xlfn.XLOOKUP($A65,'PY1 Data(H)'!$A$1:$A$288,'PY1 Data(H)'!$A$1:$BP$288))</f>
        <v>0</v>
      </c>
      <c r="K65" s="117" cm="1">
        <f t="array" ref="K65">_xlfn.XLOOKUP(K$1,'PY1 Data(H)'!$A$1:$BP$1,_xlfn.XLOOKUP($A65,'PY1 Data(H)'!$A$1:$A$288,'PY1 Data(H)'!$A$1:$BP$288))</f>
        <v>0</v>
      </c>
      <c r="L65" s="117" cm="1">
        <f t="array" ref="L65">_xlfn.XLOOKUP(L$1,'PY1 Data(H)'!$A$1:$BP$1,_xlfn.XLOOKUP($A65,'PY1 Data(H)'!$A$1:$A$288,'PY1 Data(H)'!$A$1:$BP$288))</f>
        <v>0</v>
      </c>
      <c r="M65" s="117" cm="1">
        <f t="array" ref="M65">_xlfn.XLOOKUP(M$1,'PY1 Data(H)'!$A$1:$BP$1,_xlfn.XLOOKUP($A65,'PY1 Data(H)'!$A$1:$A$288,'PY1 Data(H)'!$A$1:$BP$288))</f>
        <v>0</v>
      </c>
      <c r="N65" s="117" cm="1">
        <f t="array" ref="N65">_xlfn.XLOOKUP(N$1,'PY1 Data(H)'!$A$1:$BP$1,_xlfn.XLOOKUP($A65,'PY1 Data(H)'!$A$1:$A$288,'PY1 Data(H)'!$A$1:$BP$288))</f>
        <v>0</v>
      </c>
      <c r="O65" s="117" cm="1">
        <f t="array" ref="O65">_xlfn.XLOOKUP(O$1,'PY1 Data(H)'!$A$1:$BP$1,_xlfn.XLOOKUP($A65,'PY1 Data(H)'!$A$1:$A$288,'PY1 Data(H)'!$A$1:$BP$288))</f>
        <v>0</v>
      </c>
      <c r="P65" s="117" cm="1">
        <f t="array" ref="P65">_xlfn.XLOOKUP(P$1,'PY1 Data(H)'!$A$1:$BP$1,_xlfn.XLOOKUP($A65,'PY1 Data(H)'!$A$1:$A$288,'PY1 Data(H)'!$A$1:$BP$288))</f>
        <v>218058</v>
      </c>
      <c r="Q65" s="117" cm="1">
        <f t="array" ref="Q65">_xlfn.XLOOKUP(Q$1,'PY1 Data(H)'!$A$1:$BP$1,_xlfn.XLOOKUP($A65,'PY1 Data(H)'!$A$1:$A$288,'PY1 Data(H)'!$A$1:$BP$288))</f>
        <v>20981</v>
      </c>
      <c r="R65" s="117" cm="1">
        <f t="array" ref="R65">_xlfn.XLOOKUP(R$1,'PY1 Data(H)'!$A$1:$BP$1,_xlfn.XLOOKUP($A65,'PY1 Data(H)'!$A$1:$A$288,'PY1 Data(H)'!$A$1:$BP$288))</f>
        <v>0</v>
      </c>
      <c r="S65" s="117" cm="1">
        <f t="array" ref="S65">_xlfn.XLOOKUP(S$1,'PY1 Data(H)'!$A$1:$BP$1,_xlfn.XLOOKUP($A65,'PY1 Data(H)'!$A$1:$A$288,'PY1 Data(H)'!$A$1:$BP$288))</f>
        <v>0</v>
      </c>
      <c r="T65" s="117" cm="1">
        <f t="array" ref="T65">_xlfn.XLOOKUP(T$1,'PY1 Data(H)'!$A$1:$BP$1,_xlfn.XLOOKUP($A65,'PY1 Data(H)'!$A$1:$A$288,'PY1 Data(H)'!$A$1:$BP$288))</f>
        <v>248637</v>
      </c>
      <c r="U65" s="117" cm="1">
        <f t="array" ref="U65">_xlfn.XLOOKUP(U$1,'PY1 Data(H)'!$A$1:$BP$1,_xlfn.XLOOKUP($A65,'PY1 Data(H)'!$A$1:$A$288,'PY1 Data(H)'!$A$1:$BP$288))</f>
        <v>30102</v>
      </c>
      <c r="V65" s="117" cm="1">
        <f t="array" ref="V65">_xlfn.XLOOKUP(V$1,'PY1 Data(H)'!$A$1:$BP$1,_xlfn.XLOOKUP($A65,'PY1 Data(H)'!$A$1:$A$288,'PY1 Data(H)'!$A$1:$BP$288))</f>
        <v>0</v>
      </c>
      <c r="W65" s="117" cm="1">
        <f t="array" ref="W65">_xlfn.XLOOKUP(W$1,'PY1 Data(H)'!$A$1:$BP$1,_xlfn.XLOOKUP($A65,'PY1 Data(H)'!$A$1:$A$288,'PY1 Data(H)'!$A$1:$BP$288))</f>
        <v>451397</v>
      </c>
      <c r="X65" s="117" cm="1">
        <f t="array" ref="X65">_xlfn.XLOOKUP(X$1,'PY1 Data(H)'!$A$1:$BP$1,_xlfn.XLOOKUP($A65,'PY1 Data(H)'!$A$1:$A$288,'PY1 Data(H)'!$A$1:$BP$288))</f>
        <v>116700</v>
      </c>
      <c r="Y65" s="117" cm="1">
        <f t="array" ref="Y65">_xlfn.XLOOKUP(Y$1,'PY1 Data(H)'!$A$1:$BP$1,_xlfn.XLOOKUP($A65,'PY1 Data(H)'!$A$1:$A$288,'PY1 Data(H)'!$A$1:$BP$288))</f>
        <v>0</v>
      </c>
      <c r="Z65" s="117" cm="1">
        <f t="array" ref="Z65">_xlfn.XLOOKUP(Z$1,'PY1 Data(H)'!$A$1:$BP$1,_xlfn.XLOOKUP($A65,'PY1 Data(H)'!$A$1:$A$288,'PY1 Data(H)'!$A$1:$BP$288))</f>
        <v>0</v>
      </c>
      <c r="AA65" s="117" cm="1">
        <f t="array" ref="AA65">_xlfn.XLOOKUP(AA$1,'PY1 Data(H)'!$A$1:$BP$1,_xlfn.XLOOKUP($A65,'PY1 Data(H)'!$A$1:$A$288,'PY1 Data(H)'!$A$1:$BP$288))</f>
        <v>0</v>
      </c>
      <c r="AB65" s="117" cm="1">
        <f t="array" ref="AB65">_xlfn.XLOOKUP(AB$1,'PY1 Data(H)'!$A$1:$BP$1,_xlfn.XLOOKUP($A65,'PY1 Data(H)'!$A$1:$A$288,'PY1 Data(H)'!$A$1:$BP$288))</f>
        <v>208960</v>
      </c>
      <c r="AC65" s="117" cm="1">
        <f t="array" ref="AC65">_xlfn.XLOOKUP(AC$1,'PY1 Data(H)'!$A$1:$BP$1,_xlfn.XLOOKUP($A65,'PY1 Data(H)'!$A$1:$A$288,'PY1 Data(H)'!$A$1:$BP$288))</f>
        <v>0</v>
      </c>
      <c r="AD65" s="117" cm="1">
        <f t="array" ref="AD65">_xlfn.XLOOKUP(AD$1,'PY1 Data(H)'!$A$1:$BP$1,_xlfn.XLOOKUP($A65,'PY1 Data(H)'!$A$1:$A$288,'PY1 Data(H)'!$A$1:$BP$288))</f>
        <v>0</v>
      </c>
      <c r="AE65" s="117" cm="1">
        <f t="array" ref="AE65">_xlfn.XLOOKUP(AE$1,'PY1 Data(H)'!$A$1:$BP$1,_xlfn.XLOOKUP($A65,'PY1 Data(H)'!$A$1:$A$288,'PY1 Data(H)'!$A$1:$BP$288))</f>
        <v>0</v>
      </c>
      <c r="AF65" s="117" cm="1">
        <f t="array" ref="AF65">_xlfn.XLOOKUP(AF$1,'PY1 Data(H)'!$A$1:$BP$1,_xlfn.XLOOKUP($A65,'PY1 Data(H)'!$A$1:$A$288,'PY1 Data(H)'!$A$1:$BP$288))</f>
        <v>0</v>
      </c>
      <c r="AG65" s="117" cm="1">
        <f t="array" ref="AG65">_xlfn.XLOOKUP(AG$1,'PY1 Data(H)'!$A$1:$BP$1,_xlfn.XLOOKUP($A65,'PY1 Data(H)'!$A$1:$A$288,'PY1 Data(H)'!$A$1:$BP$288))</f>
        <v>129156</v>
      </c>
      <c r="AH65" s="117" cm="1">
        <f t="array" ref="AH65">_xlfn.XLOOKUP(AH$1,'PY1 Data(H)'!$A$1:$BP$1,_xlfn.XLOOKUP($A65,'PY1 Data(H)'!$A$1:$A$288,'PY1 Data(H)'!$A$1:$BP$288))</f>
        <v>0</v>
      </c>
      <c r="AI65" s="117" cm="1">
        <f t="array" ref="AI65">_xlfn.XLOOKUP(AI$1,'PY1 Data(H)'!$A$1:$BP$1,_xlfn.XLOOKUP($A65,'PY1 Data(H)'!$A$1:$A$288,'PY1 Data(H)'!$A$1:$BP$288))</f>
        <v>122964</v>
      </c>
      <c r="AJ65" s="117" cm="1">
        <f t="array" ref="AJ65">_xlfn.XLOOKUP(AJ$1,'PY1 Data(H)'!$A$1:$BP$1,_xlfn.XLOOKUP($A65,'PY1 Data(H)'!$A$1:$A$288,'PY1 Data(H)'!$A$1:$BP$288))</f>
        <v>0</v>
      </c>
      <c r="AK65" s="117" cm="1">
        <f t="array" ref="AK65">_xlfn.XLOOKUP(AK$1,'PY1 Data(H)'!$A$1:$BP$1,_xlfn.XLOOKUP($A65,'PY1 Data(H)'!$A$1:$A$288,'PY1 Data(H)'!$A$1:$BP$288))</f>
        <v>271685</v>
      </c>
      <c r="AL65" s="117" cm="1">
        <f t="array" ref="AL65">_xlfn.XLOOKUP(AL$1,'PY1 Data(H)'!$A$1:$BP$1,_xlfn.XLOOKUP($A65,'PY1 Data(H)'!$A$1:$A$288,'PY1 Data(H)'!$A$1:$BP$288))</f>
        <v>4495</v>
      </c>
      <c r="AM65" s="117" cm="1">
        <f t="array" ref="AM65">_xlfn.XLOOKUP(AM$1,'PY1 Data(H)'!$A$1:$BP$1,_xlfn.XLOOKUP($A65,'PY1 Data(H)'!$A$1:$A$288,'PY1 Data(H)'!$A$1:$BP$288))</f>
        <v>128201</v>
      </c>
      <c r="AN65" s="117" cm="1">
        <f t="array" ref="AN65">_xlfn.XLOOKUP(AN$1,'PY1 Data(H)'!$A$1:$BP$1,_xlfn.XLOOKUP($A65,'PY1 Data(H)'!$A$1:$A$288,'PY1 Data(H)'!$A$1:$BP$288))</f>
        <v>0</v>
      </c>
      <c r="AO65" s="117" cm="1">
        <f t="array" ref="AO65">_xlfn.XLOOKUP(AO$1,'PY1 Data(H)'!$A$1:$BP$1,_xlfn.XLOOKUP($A65,'PY1 Data(H)'!$A$1:$A$288,'PY1 Data(H)'!$A$1:$BP$288))</f>
        <v>0</v>
      </c>
      <c r="AP65" s="117" cm="1">
        <f t="array" ref="AP65">_xlfn.XLOOKUP(AP$1,'PY1 Data(H)'!$A$1:$BP$1,_xlfn.XLOOKUP($A65,'PY1 Data(H)'!$A$1:$A$288,'PY1 Data(H)'!$A$1:$BP$288))</f>
        <v>0</v>
      </c>
      <c r="AQ65" s="117" cm="1">
        <f t="array" ref="AQ65">_xlfn.XLOOKUP(AQ$1,'PY1 Data(H)'!$A$1:$BP$1,_xlfn.XLOOKUP($A65,'PY1 Data(H)'!$A$1:$A$288,'PY1 Data(H)'!$A$1:$BP$288))</f>
        <v>0</v>
      </c>
      <c r="AR65" s="117" cm="1">
        <f t="array" ref="AR65">_xlfn.XLOOKUP(AR$1,'PY1 Data(H)'!$A$1:$BP$1,_xlfn.XLOOKUP($A65,'PY1 Data(H)'!$A$1:$A$288,'PY1 Data(H)'!$A$1:$BP$288))</f>
        <v>0</v>
      </c>
      <c r="AS65" s="117" cm="1">
        <f t="array" ref="AS65">_xlfn.XLOOKUP(AS$1,'PY1 Data(H)'!$A$1:$BP$1,_xlfn.XLOOKUP($A65,'PY1 Data(H)'!$A$1:$A$288,'PY1 Data(H)'!$A$1:$BP$288))</f>
        <v>351888</v>
      </c>
      <c r="AT65" s="117" cm="1">
        <f t="array" ref="AT65">_xlfn.XLOOKUP(AT$1,'PY1 Data(H)'!$A$1:$BP$1,_xlfn.XLOOKUP($A65,'PY1 Data(H)'!$A$1:$A$288,'PY1 Data(H)'!$A$1:$BP$288))</f>
        <v>0</v>
      </c>
      <c r="AU65" s="117" cm="1">
        <f t="array" ref="AU65">_xlfn.XLOOKUP(AU$1,'PY1 Data(H)'!$A$1:$BP$1,_xlfn.XLOOKUP($A65,'PY1 Data(H)'!$A$1:$A$288,'PY1 Data(H)'!$A$1:$BP$288))</f>
        <v>0</v>
      </c>
      <c r="AV65" s="117" cm="1">
        <f t="array" ref="AV65">_xlfn.XLOOKUP(AV$1,'PY1 Data(H)'!$A$1:$BP$1,_xlfn.XLOOKUP($A65,'PY1 Data(H)'!$A$1:$A$288,'PY1 Data(H)'!$A$1:$BP$288))</f>
        <v>0</v>
      </c>
      <c r="AW65" s="117" cm="1">
        <f t="array" ref="AW65">_xlfn.XLOOKUP(AW$1,'PY1 Data(H)'!$A$1:$BP$1,_xlfn.XLOOKUP($A65,'PY1 Data(H)'!$A$1:$A$288,'PY1 Data(H)'!$A$1:$BP$288))</f>
        <v>0</v>
      </c>
      <c r="AX65" s="117" cm="1">
        <f t="array" ref="AX65">_xlfn.XLOOKUP(AX$1,'PY1 Data(H)'!$A$1:$BP$1,_xlfn.XLOOKUP($A65,'PY1 Data(H)'!$A$1:$A$288,'PY1 Data(H)'!$A$1:$BP$288))</f>
        <v>0</v>
      </c>
      <c r="AY65" s="117" cm="1">
        <f t="array" ref="AY65">_xlfn.XLOOKUP(AY$1,'PY1 Data(H)'!$A$1:$BP$1,_xlfn.XLOOKUP($A65,'PY1 Data(H)'!$A$1:$A$288,'PY1 Data(H)'!$A$1:$BP$288))</f>
        <v>11848</v>
      </c>
      <c r="AZ65" s="117" cm="1">
        <f t="array" ref="AZ65">_xlfn.XLOOKUP(AZ$1,'PY1 Data(H)'!$A$1:$BP$1,_xlfn.XLOOKUP($A65,'PY1 Data(H)'!$A$1:$A$288,'PY1 Data(H)'!$A$1:$BP$288))</f>
        <v>116827</v>
      </c>
      <c r="BA65" s="117" cm="1">
        <f t="array" ref="BA65">_xlfn.XLOOKUP(BA$1,'PY1 Data(H)'!$A$1:$BP$1,_xlfn.XLOOKUP($A65,'PY1 Data(H)'!$A$1:$A$288,'PY1 Data(H)'!$A$1:$BP$288))</f>
        <v>481279</v>
      </c>
      <c r="BB65" s="117" cm="1">
        <f t="array" ref="BB65">_xlfn.XLOOKUP(BB$1,'PY1 Data(H)'!$A$1:$BP$1,_xlfn.XLOOKUP($A65,'PY1 Data(H)'!$A$1:$A$288,'PY1 Data(H)'!$A$1:$BP$288))</f>
        <v>0</v>
      </c>
      <c r="BC65" s="117" cm="1">
        <f t="array" ref="BC65">_xlfn.XLOOKUP(BC$1,'PY1 Data(H)'!$A$1:$BP$1,_xlfn.XLOOKUP($A65,'PY1 Data(H)'!$A$1:$A$288,'PY1 Data(H)'!$A$1:$BP$288))</f>
        <v>184397</v>
      </c>
      <c r="BD65" s="117" cm="1">
        <f t="array" ref="BD65">_xlfn.XLOOKUP(BD$1,'PY1 Data(H)'!$A$1:$BP$1,_xlfn.XLOOKUP($A65,'PY1 Data(H)'!$A$1:$A$288,'PY1 Data(H)'!$A$1:$BP$288))</f>
        <v>0</v>
      </c>
      <c r="BE65" s="117" cm="1">
        <f t="array" ref="BE65">_xlfn.XLOOKUP(BE$1,'PY1 Data(H)'!$A$1:$BP$1,_xlfn.XLOOKUP($A65,'PY1 Data(H)'!$A$1:$A$288,'PY1 Data(H)'!$A$1:$BP$288))</f>
        <v>136103</v>
      </c>
      <c r="BF65" s="117" cm="1">
        <f t="array" ref="BF65">_xlfn.XLOOKUP(BF$1,'PY1 Data(H)'!$A$1:$BP$1,_xlfn.XLOOKUP($A65,'PY1 Data(H)'!$A$1:$A$288,'PY1 Data(H)'!$A$1:$BP$288))</f>
        <v>0</v>
      </c>
      <c r="BG65" s="117" cm="1">
        <f t="array" ref="BG65">_xlfn.XLOOKUP(BG$1,'PY1 Data(H)'!$A$1:$BP$1,_xlfn.XLOOKUP($A65,'PY1 Data(H)'!$A$1:$A$288,'PY1 Data(H)'!$A$1:$BP$288))</f>
        <v>0</v>
      </c>
      <c r="BH65" s="117" cm="1">
        <f t="array" ref="BH65">_xlfn.XLOOKUP(BH$1,'PY1 Data(H)'!$A$1:$BP$1,_xlfn.XLOOKUP($A65,'PY1 Data(H)'!$A$1:$A$288,'PY1 Data(H)'!$A$1:$BP$288))</f>
        <v>157296</v>
      </c>
    </row>
    <row r="66" spans="1:60" x14ac:dyDescent="0.3">
      <c r="D66" s="117" cm="1">
        <f t="array" ref="D66">_xlfn.XLOOKUP(D$1,'PY1 Data(H)'!$A$1:$BP$1,_xlfn.XLOOKUP($A66,'PY1 Data(H)'!$A$1:$A$288,'PY1 Data(H)'!$A$1:$BP$288))</f>
        <v>0</v>
      </c>
      <c r="E66" s="117" cm="1">
        <f t="array" ref="E66">_xlfn.XLOOKUP(E$1,'PY1 Data(H)'!$A$1:$BP$1,_xlfn.XLOOKUP($A66,'PY1 Data(H)'!$A$1:$A$288,'PY1 Data(H)'!$A$1:$BP$288))</f>
        <v>0</v>
      </c>
      <c r="F66" s="117" cm="1">
        <f t="array" ref="F66">_xlfn.XLOOKUP(F$1,'PY1 Data(H)'!$A$1:$BP$1,_xlfn.XLOOKUP($A66,'PY1 Data(H)'!$A$1:$A$288,'PY1 Data(H)'!$A$1:$BP$288))</f>
        <v>0</v>
      </c>
      <c r="G66" s="117" cm="1">
        <f t="array" ref="G66">_xlfn.XLOOKUP(G$1,'PY1 Data(H)'!$A$1:$BP$1,_xlfn.XLOOKUP($A66,'PY1 Data(H)'!$A$1:$A$288,'PY1 Data(H)'!$A$1:$BP$288))</f>
        <v>0</v>
      </c>
      <c r="H66" s="117" cm="1">
        <f t="array" ref="H66">_xlfn.XLOOKUP(H$1,'PY1 Data(H)'!$A$1:$BP$1,_xlfn.XLOOKUP($A66,'PY1 Data(H)'!$A$1:$A$288,'PY1 Data(H)'!$A$1:$BP$288))</f>
        <v>0</v>
      </c>
      <c r="I66" s="117" cm="1">
        <f t="array" ref="I66">_xlfn.XLOOKUP(I$1,'PY1 Data(H)'!$A$1:$BP$1,_xlfn.XLOOKUP($A66,'PY1 Data(H)'!$A$1:$A$288,'PY1 Data(H)'!$A$1:$BP$288))</f>
        <v>0</v>
      </c>
      <c r="J66" s="117" cm="1">
        <f t="array" ref="J66">_xlfn.XLOOKUP(J$1,'PY1 Data(H)'!$A$1:$BP$1,_xlfn.XLOOKUP($A66,'PY1 Data(H)'!$A$1:$A$288,'PY1 Data(H)'!$A$1:$BP$288))</f>
        <v>0</v>
      </c>
      <c r="K66" s="117" cm="1">
        <f t="array" ref="K66">_xlfn.XLOOKUP(K$1,'PY1 Data(H)'!$A$1:$BP$1,_xlfn.XLOOKUP($A66,'PY1 Data(H)'!$A$1:$A$288,'PY1 Data(H)'!$A$1:$BP$288))</f>
        <v>0</v>
      </c>
      <c r="L66" s="117" cm="1">
        <f t="array" ref="L66">_xlfn.XLOOKUP(L$1,'PY1 Data(H)'!$A$1:$BP$1,_xlfn.XLOOKUP($A66,'PY1 Data(H)'!$A$1:$A$288,'PY1 Data(H)'!$A$1:$BP$288))</f>
        <v>0</v>
      </c>
      <c r="M66" s="117" cm="1">
        <f t="array" ref="M66">_xlfn.XLOOKUP(M$1,'PY1 Data(H)'!$A$1:$BP$1,_xlfn.XLOOKUP($A66,'PY1 Data(H)'!$A$1:$A$288,'PY1 Data(H)'!$A$1:$BP$288))</f>
        <v>0</v>
      </c>
      <c r="N66" s="117" cm="1">
        <f t="array" ref="N66">_xlfn.XLOOKUP(N$1,'PY1 Data(H)'!$A$1:$BP$1,_xlfn.XLOOKUP($A66,'PY1 Data(H)'!$A$1:$A$288,'PY1 Data(H)'!$A$1:$BP$288))</f>
        <v>0</v>
      </c>
      <c r="O66" s="117" cm="1">
        <f t="array" ref="O66">_xlfn.XLOOKUP(O$1,'PY1 Data(H)'!$A$1:$BP$1,_xlfn.XLOOKUP($A66,'PY1 Data(H)'!$A$1:$A$288,'PY1 Data(H)'!$A$1:$BP$288))</f>
        <v>0</v>
      </c>
      <c r="P66" s="117" cm="1">
        <f t="array" ref="P66">_xlfn.XLOOKUP(P$1,'PY1 Data(H)'!$A$1:$BP$1,_xlfn.XLOOKUP($A66,'PY1 Data(H)'!$A$1:$A$288,'PY1 Data(H)'!$A$1:$BP$288))</f>
        <v>0</v>
      </c>
      <c r="Q66" s="117" cm="1">
        <f t="array" ref="Q66">_xlfn.XLOOKUP(Q$1,'PY1 Data(H)'!$A$1:$BP$1,_xlfn.XLOOKUP($A66,'PY1 Data(H)'!$A$1:$A$288,'PY1 Data(H)'!$A$1:$BP$288))</f>
        <v>0</v>
      </c>
      <c r="R66" s="117" cm="1">
        <f t="array" ref="R66">_xlfn.XLOOKUP(R$1,'PY1 Data(H)'!$A$1:$BP$1,_xlfn.XLOOKUP($A66,'PY1 Data(H)'!$A$1:$A$288,'PY1 Data(H)'!$A$1:$BP$288))</f>
        <v>0</v>
      </c>
      <c r="S66" s="117" cm="1">
        <f t="array" ref="S66">_xlfn.XLOOKUP(S$1,'PY1 Data(H)'!$A$1:$BP$1,_xlfn.XLOOKUP($A66,'PY1 Data(H)'!$A$1:$A$288,'PY1 Data(H)'!$A$1:$BP$288))</f>
        <v>0</v>
      </c>
      <c r="T66" s="117" cm="1">
        <f t="array" ref="T66">_xlfn.XLOOKUP(T$1,'PY1 Data(H)'!$A$1:$BP$1,_xlfn.XLOOKUP($A66,'PY1 Data(H)'!$A$1:$A$288,'PY1 Data(H)'!$A$1:$BP$288))</f>
        <v>0</v>
      </c>
      <c r="U66" s="117" cm="1">
        <f t="array" ref="U66">_xlfn.XLOOKUP(U$1,'PY1 Data(H)'!$A$1:$BP$1,_xlfn.XLOOKUP($A66,'PY1 Data(H)'!$A$1:$A$288,'PY1 Data(H)'!$A$1:$BP$288))</f>
        <v>0</v>
      </c>
      <c r="V66" s="117" cm="1">
        <f t="array" ref="V66">_xlfn.XLOOKUP(V$1,'PY1 Data(H)'!$A$1:$BP$1,_xlfn.XLOOKUP($A66,'PY1 Data(H)'!$A$1:$A$288,'PY1 Data(H)'!$A$1:$BP$288))</f>
        <v>0</v>
      </c>
      <c r="W66" s="117" cm="1">
        <f t="array" ref="W66">_xlfn.XLOOKUP(W$1,'PY1 Data(H)'!$A$1:$BP$1,_xlfn.XLOOKUP($A66,'PY1 Data(H)'!$A$1:$A$288,'PY1 Data(H)'!$A$1:$BP$288))</f>
        <v>0</v>
      </c>
      <c r="X66" s="117" cm="1">
        <f t="array" ref="X66">_xlfn.XLOOKUP(X$1,'PY1 Data(H)'!$A$1:$BP$1,_xlfn.XLOOKUP($A66,'PY1 Data(H)'!$A$1:$A$288,'PY1 Data(H)'!$A$1:$BP$288))</f>
        <v>0</v>
      </c>
      <c r="Y66" s="117" cm="1">
        <f t="array" ref="Y66">_xlfn.XLOOKUP(Y$1,'PY1 Data(H)'!$A$1:$BP$1,_xlfn.XLOOKUP($A66,'PY1 Data(H)'!$A$1:$A$288,'PY1 Data(H)'!$A$1:$BP$288))</f>
        <v>0</v>
      </c>
      <c r="Z66" s="117" cm="1">
        <f t="array" ref="Z66">_xlfn.XLOOKUP(Z$1,'PY1 Data(H)'!$A$1:$BP$1,_xlfn.XLOOKUP($A66,'PY1 Data(H)'!$A$1:$A$288,'PY1 Data(H)'!$A$1:$BP$288))</f>
        <v>0</v>
      </c>
      <c r="AA66" s="117" cm="1">
        <f t="array" ref="AA66">_xlfn.XLOOKUP(AA$1,'PY1 Data(H)'!$A$1:$BP$1,_xlfn.XLOOKUP($A66,'PY1 Data(H)'!$A$1:$A$288,'PY1 Data(H)'!$A$1:$BP$288))</f>
        <v>0</v>
      </c>
      <c r="AB66" s="117" cm="1">
        <f t="array" ref="AB66">_xlfn.XLOOKUP(AB$1,'PY1 Data(H)'!$A$1:$BP$1,_xlfn.XLOOKUP($A66,'PY1 Data(H)'!$A$1:$A$288,'PY1 Data(H)'!$A$1:$BP$288))</f>
        <v>0</v>
      </c>
      <c r="AC66" s="117" cm="1">
        <f t="array" ref="AC66">_xlfn.XLOOKUP(AC$1,'PY1 Data(H)'!$A$1:$BP$1,_xlfn.XLOOKUP($A66,'PY1 Data(H)'!$A$1:$A$288,'PY1 Data(H)'!$A$1:$BP$288))</f>
        <v>0</v>
      </c>
      <c r="AD66" s="117" cm="1">
        <f t="array" ref="AD66">_xlfn.XLOOKUP(AD$1,'PY1 Data(H)'!$A$1:$BP$1,_xlfn.XLOOKUP($A66,'PY1 Data(H)'!$A$1:$A$288,'PY1 Data(H)'!$A$1:$BP$288))</f>
        <v>0</v>
      </c>
      <c r="AE66" s="117" cm="1">
        <f t="array" ref="AE66">_xlfn.XLOOKUP(AE$1,'PY1 Data(H)'!$A$1:$BP$1,_xlfn.XLOOKUP($A66,'PY1 Data(H)'!$A$1:$A$288,'PY1 Data(H)'!$A$1:$BP$288))</f>
        <v>0</v>
      </c>
      <c r="AF66" s="117" cm="1">
        <f t="array" ref="AF66">_xlfn.XLOOKUP(AF$1,'PY1 Data(H)'!$A$1:$BP$1,_xlfn.XLOOKUP($A66,'PY1 Data(H)'!$A$1:$A$288,'PY1 Data(H)'!$A$1:$BP$288))</f>
        <v>0</v>
      </c>
      <c r="AG66" s="117" cm="1">
        <f t="array" ref="AG66">_xlfn.XLOOKUP(AG$1,'PY1 Data(H)'!$A$1:$BP$1,_xlfn.XLOOKUP($A66,'PY1 Data(H)'!$A$1:$A$288,'PY1 Data(H)'!$A$1:$BP$288))</f>
        <v>0</v>
      </c>
      <c r="AH66" s="117" cm="1">
        <f t="array" ref="AH66">_xlfn.XLOOKUP(AH$1,'PY1 Data(H)'!$A$1:$BP$1,_xlfn.XLOOKUP($A66,'PY1 Data(H)'!$A$1:$A$288,'PY1 Data(H)'!$A$1:$BP$288))</f>
        <v>0</v>
      </c>
      <c r="AI66" s="117" cm="1">
        <f t="array" ref="AI66">_xlfn.XLOOKUP(AI$1,'PY1 Data(H)'!$A$1:$BP$1,_xlfn.XLOOKUP($A66,'PY1 Data(H)'!$A$1:$A$288,'PY1 Data(H)'!$A$1:$BP$288))</f>
        <v>0</v>
      </c>
      <c r="AJ66" s="117" cm="1">
        <f t="array" ref="AJ66">_xlfn.XLOOKUP(AJ$1,'PY1 Data(H)'!$A$1:$BP$1,_xlfn.XLOOKUP($A66,'PY1 Data(H)'!$A$1:$A$288,'PY1 Data(H)'!$A$1:$BP$288))</f>
        <v>0</v>
      </c>
      <c r="AK66" s="117" cm="1">
        <f t="array" ref="AK66">_xlfn.XLOOKUP(AK$1,'PY1 Data(H)'!$A$1:$BP$1,_xlfn.XLOOKUP($A66,'PY1 Data(H)'!$A$1:$A$288,'PY1 Data(H)'!$A$1:$BP$288))</f>
        <v>0</v>
      </c>
      <c r="AL66" s="117" cm="1">
        <f t="array" ref="AL66">_xlfn.XLOOKUP(AL$1,'PY1 Data(H)'!$A$1:$BP$1,_xlfn.XLOOKUP($A66,'PY1 Data(H)'!$A$1:$A$288,'PY1 Data(H)'!$A$1:$BP$288))</f>
        <v>0</v>
      </c>
      <c r="AM66" s="117" cm="1">
        <f t="array" ref="AM66">_xlfn.XLOOKUP(AM$1,'PY1 Data(H)'!$A$1:$BP$1,_xlfn.XLOOKUP($A66,'PY1 Data(H)'!$A$1:$A$288,'PY1 Data(H)'!$A$1:$BP$288))</f>
        <v>0</v>
      </c>
      <c r="AN66" s="117" cm="1">
        <f t="array" ref="AN66">_xlfn.XLOOKUP(AN$1,'PY1 Data(H)'!$A$1:$BP$1,_xlfn.XLOOKUP($A66,'PY1 Data(H)'!$A$1:$A$288,'PY1 Data(H)'!$A$1:$BP$288))</f>
        <v>0</v>
      </c>
      <c r="AO66" s="117" cm="1">
        <f t="array" ref="AO66">_xlfn.XLOOKUP(AO$1,'PY1 Data(H)'!$A$1:$BP$1,_xlfn.XLOOKUP($A66,'PY1 Data(H)'!$A$1:$A$288,'PY1 Data(H)'!$A$1:$BP$288))</f>
        <v>0</v>
      </c>
      <c r="AP66" s="117" cm="1">
        <f t="array" ref="AP66">_xlfn.XLOOKUP(AP$1,'PY1 Data(H)'!$A$1:$BP$1,_xlfn.XLOOKUP($A66,'PY1 Data(H)'!$A$1:$A$288,'PY1 Data(H)'!$A$1:$BP$288))</f>
        <v>0</v>
      </c>
      <c r="AQ66" s="117" cm="1">
        <f t="array" ref="AQ66">_xlfn.XLOOKUP(AQ$1,'PY1 Data(H)'!$A$1:$BP$1,_xlfn.XLOOKUP($A66,'PY1 Data(H)'!$A$1:$A$288,'PY1 Data(H)'!$A$1:$BP$288))</f>
        <v>0</v>
      </c>
      <c r="AR66" s="117" cm="1">
        <f t="array" ref="AR66">_xlfn.XLOOKUP(AR$1,'PY1 Data(H)'!$A$1:$BP$1,_xlfn.XLOOKUP($A66,'PY1 Data(H)'!$A$1:$A$288,'PY1 Data(H)'!$A$1:$BP$288))</f>
        <v>0</v>
      </c>
      <c r="AS66" s="117" cm="1">
        <f t="array" ref="AS66">_xlfn.XLOOKUP(AS$1,'PY1 Data(H)'!$A$1:$BP$1,_xlfn.XLOOKUP($A66,'PY1 Data(H)'!$A$1:$A$288,'PY1 Data(H)'!$A$1:$BP$288))</f>
        <v>0</v>
      </c>
      <c r="AT66" s="117" cm="1">
        <f t="array" ref="AT66">_xlfn.XLOOKUP(AT$1,'PY1 Data(H)'!$A$1:$BP$1,_xlfn.XLOOKUP($A66,'PY1 Data(H)'!$A$1:$A$288,'PY1 Data(H)'!$A$1:$BP$288))</f>
        <v>0</v>
      </c>
      <c r="AU66" s="117" cm="1">
        <f t="array" ref="AU66">_xlfn.XLOOKUP(AU$1,'PY1 Data(H)'!$A$1:$BP$1,_xlfn.XLOOKUP($A66,'PY1 Data(H)'!$A$1:$A$288,'PY1 Data(H)'!$A$1:$BP$288))</f>
        <v>0</v>
      </c>
      <c r="AV66" s="117" cm="1">
        <f t="array" ref="AV66">_xlfn.XLOOKUP(AV$1,'PY1 Data(H)'!$A$1:$BP$1,_xlfn.XLOOKUP($A66,'PY1 Data(H)'!$A$1:$A$288,'PY1 Data(H)'!$A$1:$BP$288))</f>
        <v>0</v>
      </c>
      <c r="AW66" s="117" cm="1">
        <f t="array" ref="AW66">_xlfn.XLOOKUP(AW$1,'PY1 Data(H)'!$A$1:$BP$1,_xlfn.XLOOKUP($A66,'PY1 Data(H)'!$A$1:$A$288,'PY1 Data(H)'!$A$1:$BP$288))</f>
        <v>0</v>
      </c>
      <c r="AX66" s="117" cm="1">
        <f t="array" ref="AX66">_xlfn.XLOOKUP(AX$1,'PY1 Data(H)'!$A$1:$BP$1,_xlfn.XLOOKUP($A66,'PY1 Data(H)'!$A$1:$A$288,'PY1 Data(H)'!$A$1:$BP$288))</f>
        <v>0</v>
      </c>
      <c r="AY66" s="117" cm="1">
        <f t="array" ref="AY66">_xlfn.XLOOKUP(AY$1,'PY1 Data(H)'!$A$1:$BP$1,_xlfn.XLOOKUP($A66,'PY1 Data(H)'!$A$1:$A$288,'PY1 Data(H)'!$A$1:$BP$288))</f>
        <v>0</v>
      </c>
      <c r="AZ66" s="117" cm="1">
        <f t="array" ref="AZ66">_xlfn.XLOOKUP(AZ$1,'PY1 Data(H)'!$A$1:$BP$1,_xlfn.XLOOKUP($A66,'PY1 Data(H)'!$A$1:$A$288,'PY1 Data(H)'!$A$1:$BP$288))</f>
        <v>0</v>
      </c>
      <c r="BA66" s="117" cm="1">
        <f t="array" ref="BA66">_xlfn.XLOOKUP(BA$1,'PY1 Data(H)'!$A$1:$BP$1,_xlfn.XLOOKUP($A66,'PY1 Data(H)'!$A$1:$A$288,'PY1 Data(H)'!$A$1:$BP$288))</f>
        <v>0</v>
      </c>
      <c r="BB66" s="117" cm="1">
        <f t="array" ref="BB66">_xlfn.XLOOKUP(BB$1,'PY1 Data(H)'!$A$1:$BP$1,_xlfn.XLOOKUP($A66,'PY1 Data(H)'!$A$1:$A$288,'PY1 Data(H)'!$A$1:$BP$288))</f>
        <v>0</v>
      </c>
      <c r="BC66" s="117" cm="1">
        <f t="array" ref="BC66">_xlfn.XLOOKUP(BC$1,'PY1 Data(H)'!$A$1:$BP$1,_xlfn.XLOOKUP($A66,'PY1 Data(H)'!$A$1:$A$288,'PY1 Data(H)'!$A$1:$BP$288))</f>
        <v>0</v>
      </c>
      <c r="BD66" s="117" cm="1">
        <f t="array" ref="BD66">_xlfn.XLOOKUP(BD$1,'PY1 Data(H)'!$A$1:$BP$1,_xlfn.XLOOKUP($A66,'PY1 Data(H)'!$A$1:$A$288,'PY1 Data(H)'!$A$1:$BP$288))</f>
        <v>0</v>
      </c>
      <c r="BE66" s="117" cm="1">
        <f t="array" ref="BE66">_xlfn.XLOOKUP(BE$1,'PY1 Data(H)'!$A$1:$BP$1,_xlfn.XLOOKUP($A66,'PY1 Data(H)'!$A$1:$A$288,'PY1 Data(H)'!$A$1:$BP$288))</f>
        <v>0</v>
      </c>
      <c r="BF66" s="117" cm="1">
        <f t="array" ref="BF66">_xlfn.XLOOKUP(BF$1,'PY1 Data(H)'!$A$1:$BP$1,_xlfn.XLOOKUP($A66,'PY1 Data(H)'!$A$1:$A$288,'PY1 Data(H)'!$A$1:$BP$288))</f>
        <v>0</v>
      </c>
      <c r="BG66" s="117" cm="1">
        <f t="array" ref="BG66">_xlfn.XLOOKUP(BG$1,'PY1 Data(H)'!$A$1:$BP$1,_xlfn.XLOOKUP($A66,'PY1 Data(H)'!$A$1:$A$288,'PY1 Data(H)'!$A$1:$BP$288))</f>
        <v>0</v>
      </c>
      <c r="BH66" s="117" cm="1">
        <f t="array" ref="BH66">_xlfn.XLOOKUP(BH$1,'PY1 Data(H)'!$A$1:$BP$1,_xlfn.XLOOKUP($A66,'PY1 Data(H)'!$A$1:$A$288,'PY1 Data(H)'!$A$1:$BP$288))</f>
        <v>0</v>
      </c>
    </row>
    <row r="67" spans="1:60" x14ac:dyDescent="0.3">
      <c r="A67">
        <v>622</v>
      </c>
      <c r="D67" s="117" cm="1">
        <f t="array" ref="D67">_xlfn.XLOOKUP(D$1,'PY1 Data(H)'!$A$1:$BP$1,_xlfn.XLOOKUP($A67,'PY1 Data(H)'!$A$1:$A$288,'PY1 Data(H)'!$A$1:$BP$288))</f>
        <v>9655523</v>
      </c>
      <c r="E67" s="117" cm="1">
        <f t="array" ref="E67">_xlfn.XLOOKUP(E$1,'PY1 Data(H)'!$A$1:$BP$1,_xlfn.XLOOKUP($A67,'PY1 Data(H)'!$A$1:$A$288,'PY1 Data(H)'!$A$1:$BP$288))</f>
        <v>17043731</v>
      </c>
      <c r="F67" s="117" cm="1">
        <f t="array" ref="F67">_xlfn.XLOOKUP(F$1,'PY1 Data(H)'!$A$1:$BP$1,_xlfn.XLOOKUP($A67,'PY1 Data(H)'!$A$1:$A$288,'PY1 Data(H)'!$A$1:$BP$288))</f>
        <v>13537399</v>
      </c>
      <c r="G67" s="117" cm="1">
        <f t="array" ref="G67">_xlfn.XLOOKUP(G$1,'PY1 Data(H)'!$A$1:$BP$1,_xlfn.XLOOKUP($A67,'PY1 Data(H)'!$A$1:$A$288,'PY1 Data(H)'!$A$1:$BP$288))</f>
        <v>5354086</v>
      </c>
      <c r="H67" s="117" cm="1">
        <f t="array" ref="H67">_xlfn.XLOOKUP(H$1,'PY1 Data(H)'!$A$1:$BP$1,_xlfn.XLOOKUP($A67,'PY1 Data(H)'!$A$1:$A$288,'PY1 Data(H)'!$A$1:$BP$288))</f>
        <v>18127285</v>
      </c>
      <c r="I67" s="117" cm="1">
        <f t="array" ref="I67">_xlfn.XLOOKUP(I$1,'PY1 Data(H)'!$A$1:$BP$1,_xlfn.XLOOKUP($A67,'PY1 Data(H)'!$A$1:$A$288,'PY1 Data(H)'!$A$1:$BP$288))</f>
        <v>7813388</v>
      </c>
      <c r="J67" s="117" cm="1">
        <f t="array" ref="J67">_xlfn.XLOOKUP(J$1,'PY1 Data(H)'!$A$1:$BP$1,_xlfn.XLOOKUP($A67,'PY1 Data(H)'!$A$1:$A$288,'PY1 Data(H)'!$A$1:$BP$288))</f>
        <v>4204976</v>
      </c>
      <c r="K67" s="117" cm="1">
        <f t="array" ref="K67">_xlfn.XLOOKUP(K$1,'PY1 Data(H)'!$A$1:$BP$1,_xlfn.XLOOKUP($A67,'PY1 Data(H)'!$A$1:$A$288,'PY1 Data(H)'!$A$1:$BP$288))</f>
        <v>5248215</v>
      </c>
      <c r="L67" s="117" cm="1">
        <f t="array" ref="L67">_xlfn.XLOOKUP(L$1,'PY1 Data(H)'!$A$1:$BP$1,_xlfn.XLOOKUP($A67,'PY1 Data(H)'!$A$1:$A$288,'PY1 Data(H)'!$A$1:$BP$288))</f>
        <v>10724093</v>
      </c>
      <c r="M67" s="117" cm="1">
        <f t="array" ref="M67">_xlfn.XLOOKUP(M$1,'PY1 Data(H)'!$A$1:$BP$1,_xlfn.XLOOKUP($A67,'PY1 Data(H)'!$A$1:$A$288,'PY1 Data(H)'!$A$1:$BP$288))</f>
        <v>3138914</v>
      </c>
      <c r="N67" s="117" cm="1">
        <f t="array" ref="N67">_xlfn.XLOOKUP(N$1,'PY1 Data(H)'!$A$1:$BP$1,_xlfn.XLOOKUP($A67,'PY1 Data(H)'!$A$1:$A$288,'PY1 Data(H)'!$A$1:$BP$288))</f>
        <v>6104707</v>
      </c>
      <c r="O67" s="117" cm="1">
        <f t="array" ref="O67">_xlfn.XLOOKUP(O$1,'PY1 Data(H)'!$A$1:$BP$1,_xlfn.XLOOKUP($A67,'PY1 Data(H)'!$A$1:$A$288,'PY1 Data(H)'!$A$1:$BP$288))</f>
        <v>22460564</v>
      </c>
      <c r="P67" s="117" cm="1">
        <f t="array" ref="P67">_xlfn.XLOOKUP(P$1,'PY1 Data(H)'!$A$1:$BP$1,_xlfn.XLOOKUP($A67,'PY1 Data(H)'!$A$1:$A$288,'PY1 Data(H)'!$A$1:$BP$288))</f>
        <v>10721752</v>
      </c>
      <c r="Q67" s="117" cm="1">
        <f t="array" ref="Q67">_xlfn.XLOOKUP(Q$1,'PY1 Data(H)'!$A$1:$BP$1,_xlfn.XLOOKUP($A67,'PY1 Data(H)'!$A$1:$A$288,'PY1 Data(H)'!$A$1:$BP$288))</f>
        <v>3068508</v>
      </c>
      <c r="R67" s="117" cm="1">
        <f t="array" ref="R67">_xlfn.XLOOKUP(R$1,'PY1 Data(H)'!$A$1:$BP$1,_xlfn.XLOOKUP($A67,'PY1 Data(H)'!$A$1:$A$288,'PY1 Data(H)'!$A$1:$BP$288))</f>
        <v>22886212</v>
      </c>
      <c r="S67" s="117" cm="1">
        <f t="array" ref="S67">_xlfn.XLOOKUP(S$1,'PY1 Data(H)'!$A$1:$BP$1,_xlfn.XLOOKUP($A67,'PY1 Data(H)'!$A$1:$A$288,'PY1 Data(H)'!$A$1:$BP$288))</f>
        <v>51117146</v>
      </c>
      <c r="T67" s="117" cm="1">
        <f t="array" ref="T67">_xlfn.XLOOKUP(T$1,'PY1 Data(H)'!$A$1:$BP$1,_xlfn.XLOOKUP($A67,'PY1 Data(H)'!$A$1:$A$288,'PY1 Data(H)'!$A$1:$BP$288))</f>
        <v>5515167</v>
      </c>
      <c r="U67" s="117" cm="1">
        <f t="array" ref="U67">_xlfn.XLOOKUP(U$1,'PY1 Data(H)'!$A$1:$BP$1,_xlfn.XLOOKUP($A67,'PY1 Data(H)'!$A$1:$A$288,'PY1 Data(H)'!$A$1:$BP$288))</f>
        <v>23893847</v>
      </c>
      <c r="V67" s="117" cm="1">
        <f t="array" ref="V67">_xlfn.XLOOKUP(V$1,'PY1 Data(H)'!$A$1:$BP$1,_xlfn.XLOOKUP($A67,'PY1 Data(H)'!$A$1:$A$288,'PY1 Data(H)'!$A$1:$BP$288))</f>
        <v>241154</v>
      </c>
      <c r="W67" s="117" cm="1">
        <f t="array" ref="W67">_xlfn.XLOOKUP(W$1,'PY1 Data(H)'!$A$1:$BP$1,_xlfn.XLOOKUP($A67,'PY1 Data(H)'!$A$1:$A$288,'PY1 Data(H)'!$A$1:$BP$288))</f>
        <v>43413330</v>
      </c>
      <c r="X67" s="117" cm="1">
        <f t="array" ref="X67">_xlfn.XLOOKUP(X$1,'PY1 Data(H)'!$A$1:$BP$1,_xlfn.XLOOKUP($A67,'PY1 Data(H)'!$A$1:$A$288,'PY1 Data(H)'!$A$1:$BP$288))</f>
        <v>15184739</v>
      </c>
      <c r="Y67" s="117" cm="1">
        <f t="array" ref="Y67">_xlfn.XLOOKUP(Y$1,'PY1 Data(H)'!$A$1:$BP$1,_xlfn.XLOOKUP($A67,'PY1 Data(H)'!$A$1:$A$288,'PY1 Data(H)'!$A$1:$BP$288))</f>
        <v>2757114</v>
      </c>
      <c r="Z67" s="117" cm="1">
        <f t="array" ref="Z67">_xlfn.XLOOKUP(Z$1,'PY1 Data(H)'!$A$1:$BP$1,_xlfn.XLOOKUP($A67,'PY1 Data(H)'!$A$1:$A$288,'PY1 Data(H)'!$A$1:$BP$288))</f>
        <v>15822041</v>
      </c>
      <c r="AA67" s="117" cm="1">
        <f t="array" ref="AA67">_xlfn.XLOOKUP(AA$1,'PY1 Data(H)'!$A$1:$BP$1,_xlfn.XLOOKUP($A67,'PY1 Data(H)'!$A$1:$A$288,'PY1 Data(H)'!$A$1:$BP$288))</f>
        <v>2914451</v>
      </c>
      <c r="AB67" s="117" cm="1">
        <f t="array" ref="AB67">_xlfn.XLOOKUP(AB$1,'PY1 Data(H)'!$A$1:$BP$1,_xlfn.XLOOKUP($A67,'PY1 Data(H)'!$A$1:$A$288,'PY1 Data(H)'!$A$1:$BP$288))</f>
        <v>8015208</v>
      </c>
      <c r="AC67" s="117" cm="1">
        <f t="array" ref="AC67">_xlfn.XLOOKUP(AC$1,'PY1 Data(H)'!$A$1:$BP$1,_xlfn.XLOOKUP($A67,'PY1 Data(H)'!$A$1:$A$288,'PY1 Data(H)'!$A$1:$BP$288))</f>
        <v>41613339</v>
      </c>
      <c r="AD67" s="117" cm="1">
        <f t="array" ref="AD67">_xlfn.XLOOKUP(AD$1,'PY1 Data(H)'!$A$1:$BP$1,_xlfn.XLOOKUP($A67,'PY1 Data(H)'!$A$1:$A$288,'PY1 Data(H)'!$A$1:$BP$288))</f>
        <v>4402113</v>
      </c>
      <c r="AE67" s="117" cm="1">
        <f t="array" ref="AE67">_xlfn.XLOOKUP(AE$1,'PY1 Data(H)'!$A$1:$BP$1,_xlfn.XLOOKUP($A67,'PY1 Data(H)'!$A$1:$A$288,'PY1 Data(H)'!$A$1:$BP$288))</f>
        <v>25906022</v>
      </c>
      <c r="AF67" s="117" cm="1">
        <f t="array" ref="AF67">_xlfn.XLOOKUP(AF$1,'PY1 Data(H)'!$A$1:$BP$1,_xlfn.XLOOKUP($A67,'PY1 Data(H)'!$A$1:$A$288,'PY1 Data(H)'!$A$1:$BP$288))</f>
        <v>11251822</v>
      </c>
      <c r="AG67" s="117" cm="1">
        <f t="array" ref="AG67">_xlfn.XLOOKUP(AG$1,'PY1 Data(H)'!$A$1:$BP$1,_xlfn.XLOOKUP($A67,'PY1 Data(H)'!$A$1:$A$288,'PY1 Data(H)'!$A$1:$BP$288))</f>
        <v>4736451</v>
      </c>
      <c r="AH67" s="117" cm="1">
        <f t="array" ref="AH67">_xlfn.XLOOKUP(AH$1,'PY1 Data(H)'!$A$1:$BP$1,_xlfn.XLOOKUP($A67,'PY1 Data(H)'!$A$1:$A$288,'PY1 Data(H)'!$A$1:$BP$288))</f>
        <v>33758275</v>
      </c>
      <c r="AI67" s="117" cm="1">
        <f t="array" ref="AI67">_xlfn.XLOOKUP(AI$1,'PY1 Data(H)'!$A$1:$BP$1,_xlfn.XLOOKUP($A67,'PY1 Data(H)'!$A$1:$A$288,'PY1 Data(H)'!$A$1:$BP$288))</f>
        <v>19151838</v>
      </c>
      <c r="AJ67" s="117" cm="1">
        <f t="array" ref="AJ67">_xlfn.XLOOKUP(AJ$1,'PY1 Data(H)'!$A$1:$BP$1,_xlfn.XLOOKUP($A67,'PY1 Data(H)'!$A$1:$A$288,'PY1 Data(H)'!$A$1:$BP$288))</f>
        <v>31957815</v>
      </c>
      <c r="AK67" s="117" cm="1">
        <f t="array" ref="AK67">_xlfn.XLOOKUP(AK$1,'PY1 Data(H)'!$A$1:$BP$1,_xlfn.XLOOKUP($A67,'PY1 Data(H)'!$A$1:$A$288,'PY1 Data(H)'!$A$1:$BP$288))</f>
        <v>13873610</v>
      </c>
      <c r="AL67" s="117" cm="1">
        <f t="array" ref="AL67">_xlfn.XLOOKUP(AL$1,'PY1 Data(H)'!$A$1:$BP$1,_xlfn.XLOOKUP($A67,'PY1 Data(H)'!$A$1:$A$288,'PY1 Data(H)'!$A$1:$BP$288))</f>
        <v>12907121</v>
      </c>
      <c r="AM67" s="117" cm="1">
        <f t="array" ref="AM67">_xlfn.XLOOKUP(AM$1,'PY1 Data(H)'!$A$1:$BP$1,_xlfn.XLOOKUP($A67,'PY1 Data(H)'!$A$1:$A$288,'PY1 Data(H)'!$A$1:$BP$288))</f>
        <v>10323730</v>
      </c>
      <c r="AN67" s="117" cm="1">
        <f t="array" ref="AN67">_xlfn.XLOOKUP(AN$1,'PY1 Data(H)'!$A$1:$BP$1,_xlfn.XLOOKUP($A67,'PY1 Data(H)'!$A$1:$A$288,'PY1 Data(H)'!$A$1:$BP$288))</f>
        <v>13269555</v>
      </c>
      <c r="AO67" s="117" cm="1">
        <f t="array" ref="AO67">_xlfn.XLOOKUP(AO$1,'PY1 Data(H)'!$A$1:$BP$1,_xlfn.XLOOKUP($A67,'PY1 Data(H)'!$A$1:$A$288,'PY1 Data(H)'!$A$1:$BP$288))</f>
        <v>10026853</v>
      </c>
      <c r="AP67" s="117" cm="1">
        <f t="array" ref="AP67">_xlfn.XLOOKUP(AP$1,'PY1 Data(H)'!$A$1:$BP$1,_xlfn.XLOOKUP($A67,'PY1 Data(H)'!$A$1:$A$288,'PY1 Data(H)'!$A$1:$BP$288))</f>
        <v>12439330</v>
      </c>
      <c r="AQ67" s="117" cm="1">
        <f t="array" ref="AQ67">_xlfn.XLOOKUP(AQ$1,'PY1 Data(H)'!$A$1:$BP$1,_xlfn.XLOOKUP($A67,'PY1 Data(H)'!$A$1:$A$288,'PY1 Data(H)'!$A$1:$BP$288))</f>
        <v>3931044</v>
      </c>
      <c r="AR67" s="117" cm="1">
        <f t="array" ref="AR67">_xlfn.XLOOKUP(AR$1,'PY1 Data(H)'!$A$1:$BP$1,_xlfn.XLOOKUP($A67,'PY1 Data(H)'!$A$1:$A$288,'PY1 Data(H)'!$A$1:$BP$288))</f>
        <v>4689157</v>
      </c>
      <c r="AS67" s="117" cm="1">
        <f t="array" ref="AS67">_xlfn.XLOOKUP(AS$1,'PY1 Data(H)'!$A$1:$BP$1,_xlfn.XLOOKUP($A67,'PY1 Data(H)'!$A$1:$A$288,'PY1 Data(H)'!$A$1:$BP$288))</f>
        <v>6823486</v>
      </c>
      <c r="AT67" s="117" cm="1">
        <f t="array" ref="AT67">_xlfn.XLOOKUP(AT$1,'PY1 Data(H)'!$A$1:$BP$1,_xlfn.XLOOKUP($A67,'PY1 Data(H)'!$A$1:$A$288,'PY1 Data(H)'!$A$1:$BP$288))</f>
        <v>1597235</v>
      </c>
      <c r="AU67" s="117" cm="1">
        <f t="array" ref="AU67">_xlfn.XLOOKUP(AU$1,'PY1 Data(H)'!$A$1:$BP$1,_xlfn.XLOOKUP($A67,'PY1 Data(H)'!$A$1:$A$288,'PY1 Data(H)'!$A$1:$BP$288))</f>
        <v>68629137</v>
      </c>
      <c r="AV67" s="117" cm="1">
        <f t="array" ref="AV67">_xlfn.XLOOKUP(AV$1,'PY1 Data(H)'!$A$1:$BP$1,_xlfn.XLOOKUP($A67,'PY1 Data(H)'!$A$1:$A$288,'PY1 Data(H)'!$A$1:$BP$288))</f>
        <v>8091066</v>
      </c>
      <c r="AW67" s="117" cm="1">
        <f t="array" ref="AW67">_xlfn.XLOOKUP(AW$1,'PY1 Data(H)'!$A$1:$BP$1,_xlfn.XLOOKUP($A67,'PY1 Data(H)'!$A$1:$A$288,'PY1 Data(H)'!$A$1:$BP$288))</f>
        <v>312359922</v>
      </c>
      <c r="AX67" s="117" cm="1">
        <f t="array" ref="AX67">_xlfn.XLOOKUP(AX$1,'PY1 Data(H)'!$A$1:$BP$1,_xlfn.XLOOKUP($A67,'PY1 Data(H)'!$A$1:$A$288,'PY1 Data(H)'!$A$1:$BP$288))</f>
        <v>3052119</v>
      </c>
      <c r="AY67" s="117" cm="1">
        <f t="array" ref="AY67">_xlfn.XLOOKUP(AY$1,'PY1 Data(H)'!$A$1:$BP$1,_xlfn.XLOOKUP($A67,'PY1 Data(H)'!$A$1:$A$288,'PY1 Data(H)'!$A$1:$BP$288))</f>
        <v>2149314</v>
      </c>
      <c r="AZ67" s="117" cm="1">
        <f t="array" ref="AZ67">_xlfn.XLOOKUP(AZ$1,'PY1 Data(H)'!$A$1:$BP$1,_xlfn.XLOOKUP($A67,'PY1 Data(H)'!$A$1:$A$288,'PY1 Data(H)'!$A$1:$BP$288))</f>
        <v>9497720</v>
      </c>
      <c r="BA67" s="117" cm="1">
        <f t="array" ref="BA67">_xlfn.XLOOKUP(BA$1,'PY1 Data(H)'!$A$1:$BP$1,_xlfn.XLOOKUP($A67,'PY1 Data(H)'!$A$1:$A$288,'PY1 Data(H)'!$A$1:$BP$288))</f>
        <v>27384319</v>
      </c>
      <c r="BB67" s="117" cm="1">
        <f t="array" ref="BB67">_xlfn.XLOOKUP(BB$1,'PY1 Data(H)'!$A$1:$BP$1,_xlfn.XLOOKUP($A67,'PY1 Data(H)'!$A$1:$A$288,'PY1 Data(H)'!$A$1:$BP$288))</f>
        <v>1547600</v>
      </c>
      <c r="BC67" s="117" cm="1">
        <f t="array" ref="BC67">_xlfn.XLOOKUP(BC$1,'PY1 Data(H)'!$A$1:$BP$1,_xlfn.XLOOKUP($A67,'PY1 Data(H)'!$A$1:$A$288,'PY1 Data(H)'!$A$1:$BP$288))</f>
        <v>3824280</v>
      </c>
      <c r="BD67" s="117" cm="1">
        <f t="array" ref="BD67">_xlfn.XLOOKUP(BD$1,'PY1 Data(H)'!$A$1:$BP$1,_xlfn.XLOOKUP($A67,'PY1 Data(H)'!$A$1:$A$288,'PY1 Data(H)'!$A$1:$BP$288))</f>
        <v>15815485</v>
      </c>
      <c r="BE67" s="117" cm="1">
        <f t="array" ref="BE67">_xlfn.XLOOKUP(BE$1,'PY1 Data(H)'!$A$1:$BP$1,_xlfn.XLOOKUP($A67,'PY1 Data(H)'!$A$1:$A$288,'PY1 Data(H)'!$A$1:$BP$288))</f>
        <v>17490451</v>
      </c>
      <c r="BF67" s="117" cm="1">
        <f t="array" ref="BF67">_xlfn.XLOOKUP(BF$1,'PY1 Data(H)'!$A$1:$BP$1,_xlfn.XLOOKUP($A67,'PY1 Data(H)'!$A$1:$A$288,'PY1 Data(H)'!$A$1:$BP$288))</f>
        <v>94326783</v>
      </c>
      <c r="BG67" s="117" cm="1">
        <f t="array" ref="BG67">_xlfn.XLOOKUP(BG$1,'PY1 Data(H)'!$A$1:$BP$1,_xlfn.XLOOKUP($A67,'PY1 Data(H)'!$A$1:$A$288,'PY1 Data(H)'!$A$1:$BP$288))</f>
        <v>8668431</v>
      </c>
      <c r="BH67" s="117" cm="1">
        <f t="array" ref="BH67">_xlfn.XLOOKUP(BH$1,'PY1 Data(H)'!$A$1:$BP$1,_xlfn.XLOOKUP($A67,'PY1 Data(H)'!$A$1:$A$288,'PY1 Data(H)'!$A$1:$BP$288))</f>
        <v>3900138</v>
      </c>
    </row>
    <row r="68" spans="1:60" x14ac:dyDescent="0.3">
      <c r="A68">
        <v>577</v>
      </c>
      <c r="D68" s="117" cm="1">
        <f t="array" ref="D68">_xlfn.XLOOKUP(D$1,'PY1 Data(H)'!$A$1:$BP$1,_xlfn.XLOOKUP($A68,'PY1 Data(H)'!$A$1:$A$288,'PY1 Data(H)'!$A$1:$BP$288))</f>
        <v>2</v>
      </c>
      <c r="E68" s="117" cm="1">
        <f t="array" ref="E68">_xlfn.XLOOKUP(E$1,'PY1 Data(H)'!$A$1:$BP$1,_xlfn.XLOOKUP($A68,'PY1 Data(H)'!$A$1:$A$288,'PY1 Data(H)'!$A$1:$BP$288))</f>
        <v>2</v>
      </c>
      <c r="F68" s="117" cm="1">
        <f t="array" ref="F68">_xlfn.XLOOKUP(F$1,'PY1 Data(H)'!$A$1:$BP$1,_xlfn.XLOOKUP($A68,'PY1 Data(H)'!$A$1:$A$288,'PY1 Data(H)'!$A$1:$BP$288))</f>
        <v>2</v>
      </c>
      <c r="G68" s="117" cm="1">
        <f t="array" ref="G68">_xlfn.XLOOKUP(G$1,'PY1 Data(H)'!$A$1:$BP$1,_xlfn.XLOOKUP($A68,'PY1 Data(H)'!$A$1:$A$288,'PY1 Data(H)'!$A$1:$BP$288))</f>
        <v>2</v>
      </c>
      <c r="H68" s="117" cm="1">
        <f t="array" ref="H68">_xlfn.XLOOKUP(H$1,'PY1 Data(H)'!$A$1:$BP$1,_xlfn.XLOOKUP($A68,'PY1 Data(H)'!$A$1:$A$288,'PY1 Data(H)'!$A$1:$BP$288))</f>
        <v>2</v>
      </c>
      <c r="I68" s="117" cm="1">
        <f t="array" ref="I68">_xlfn.XLOOKUP(I$1,'PY1 Data(H)'!$A$1:$BP$1,_xlfn.XLOOKUP($A68,'PY1 Data(H)'!$A$1:$A$288,'PY1 Data(H)'!$A$1:$BP$288))</f>
        <v>0</v>
      </c>
      <c r="J68" s="117" cm="1">
        <f t="array" ref="J68">_xlfn.XLOOKUP(J$1,'PY1 Data(H)'!$A$1:$BP$1,_xlfn.XLOOKUP($A68,'PY1 Data(H)'!$A$1:$A$288,'PY1 Data(H)'!$A$1:$BP$288))</f>
        <v>2</v>
      </c>
      <c r="K68" s="117" cm="1">
        <f t="array" ref="K68">_xlfn.XLOOKUP(K$1,'PY1 Data(H)'!$A$1:$BP$1,_xlfn.XLOOKUP($A68,'PY1 Data(H)'!$A$1:$A$288,'PY1 Data(H)'!$A$1:$BP$288))</f>
        <v>0</v>
      </c>
      <c r="L68" s="117" cm="1">
        <f t="array" ref="L68">_xlfn.XLOOKUP(L$1,'PY1 Data(H)'!$A$1:$BP$1,_xlfn.XLOOKUP($A68,'PY1 Data(H)'!$A$1:$A$288,'PY1 Data(H)'!$A$1:$BP$288))</f>
        <v>2</v>
      </c>
      <c r="M68" s="117" cm="1">
        <f t="array" ref="M68">_xlfn.XLOOKUP(M$1,'PY1 Data(H)'!$A$1:$BP$1,_xlfn.XLOOKUP($A68,'PY1 Data(H)'!$A$1:$A$288,'PY1 Data(H)'!$A$1:$BP$288))</f>
        <v>0</v>
      </c>
      <c r="N68" s="117" cm="1">
        <f t="array" ref="N68">_xlfn.XLOOKUP(N$1,'PY1 Data(H)'!$A$1:$BP$1,_xlfn.XLOOKUP($A68,'PY1 Data(H)'!$A$1:$A$288,'PY1 Data(H)'!$A$1:$BP$288))</f>
        <v>2</v>
      </c>
      <c r="O68" s="117" cm="1">
        <f t="array" ref="O68">_xlfn.XLOOKUP(O$1,'PY1 Data(H)'!$A$1:$BP$1,_xlfn.XLOOKUP($A68,'PY1 Data(H)'!$A$1:$A$288,'PY1 Data(H)'!$A$1:$BP$288))</f>
        <v>2</v>
      </c>
      <c r="P68" s="117" cm="1">
        <f t="array" ref="P68">_xlfn.XLOOKUP(P$1,'PY1 Data(H)'!$A$1:$BP$1,_xlfn.XLOOKUP($A68,'PY1 Data(H)'!$A$1:$A$288,'PY1 Data(H)'!$A$1:$BP$288))</f>
        <v>0</v>
      </c>
      <c r="Q68" s="117" cm="1">
        <f t="array" ref="Q68">_xlfn.XLOOKUP(Q$1,'PY1 Data(H)'!$A$1:$BP$1,_xlfn.XLOOKUP($A68,'PY1 Data(H)'!$A$1:$A$288,'PY1 Data(H)'!$A$1:$BP$288))</f>
        <v>2</v>
      </c>
      <c r="R68" s="117" cm="1">
        <f t="array" ref="R68">_xlfn.XLOOKUP(R$1,'PY1 Data(H)'!$A$1:$BP$1,_xlfn.XLOOKUP($A68,'PY1 Data(H)'!$A$1:$A$288,'PY1 Data(H)'!$A$1:$BP$288))</f>
        <v>2</v>
      </c>
      <c r="S68" s="117" cm="1">
        <f t="array" ref="S68">_xlfn.XLOOKUP(S$1,'PY1 Data(H)'!$A$1:$BP$1,_xlfn.XLOOKUP($A68,'PY1 Data(H)'!$A$1:$A$288,'PY1 Data(H)'!$A$1:$BP$288))</f>
        <v>0</v>
      </c>
      <c r="T68" s="117" cm="1">
        <f t="array" ref="T68">_xlfn.XLOOKUP(T$1,'PY1 Data(H)'!$A$1:$BP$1,_xlfn.XLOOKUP($A68,'PY1 Data(H)'!$A$1:$A$288,'PY1 Data(H)'!$A$1:$BP$288))</f>
        <v>2</v>
      </c>
      <c r="U68" s="117" cm="1">
        <f t="array" ref="U68">_xlfn.XLOOKUP(U$1,'PY1 Data(H)'!$A$1:$BP$1,_xlfn.XLOOKUP($A68,'PY1 Data(H)'!$A$1:$A$288,'PY1 Data(H)'!$A$1:$BP$288))</f>
        <v>2</v>
      </c>
      <c r="V68" s="117" cm="1">
        <f t="array" ref="V68">_xlfn.XLOOKUP(V$1,'PY1 Data(H)'!$A$1:$BP$1,_xlfn.XLOOKUP($A68,'PY1 Data(H)'!$A$1:$A$288,'PY1 Data(H)'!$A$1:$BP$288))</f>
        <v>0</v>
      </c>
      <c r="W68" s="117" cm="1">
        <f t="array" ref="W68">_xlfn.XLOOKUP(W$1,'PY1 Data(H)'!$A$1:$BP$1,_xlfn.XLOOKUP($A68,'PY1 Data(H)'!$A$1:$A$288,'PY1 Data(H)'!$A$1:$BP$288))</f>
        <v>2</v>
      </c>
      <c r="X68" s="117" cm="1">
        <f t="array" ref="X68">_xlfn.XLOOKUP(X$1,'PY1 Data(H)'!$A$1:$BP$1,_xlfn.XLOOKUP($A68,'PY1 Data(H)'!$A$1:$A$288,'PY1 Data(H)'!$A$1:$BP$288))</f>
        <v>2</v>
      </c>
      <c r="Y68" s="117" cm="1">
        <f t="array" ref="Y68">_xlfn.XLOOKUP(Y$1,'PY1 Data(H)'!$A$1:$BP$1,_xlfn.XLOOKUP($A68,'PY1 Data(H)'!$A$1:$A$288,'PY1 Data(H)'!$A$1:$BP$288))</f>
        <v>2</v>
      </c>
      <c r="Z68" s="117" cm="1">
        <f t="array" ref="Z68">_xlfn.XLOOKUP(Z$1,'PY1 Data(H)'!$A$1:$BP$1,_xlfn.XLOOKUP($A68,'PY1 Data(H)'!$A$1:$A$288,'PY1 Data(H)'!$A$1:$BP$288))</f>
        <v>2</v>
      </c>
      <c r="AA68" s="117" cm="1">
        <f t="array" ref="AA68">_xlfn.XLOOKUP(AA$1,'PY1 Data(H)'!$A$1:$BP$1,_xlfn.XLOOKUP($A68,'PY1 Data(H)'!$A$1:$A$288,'PY1 Data(H)'!$A$1:$BP$288))</f>
        <v>0</v>
      </c>
      <c r="AB68" s="117" cm="1">
        <f t="array" ref="AB68">_xlfn.XLOOKUP(AB$1,'PY1 Data(H)'!$A$1:$BP$1,_xlfn.XLOOKUP($A68,'PY1 Data(H)'!$A$1:$A$288,'PY1 Data(H)'!$A$1:$BP$288))</f>
        <v>2</v>
      </c>
      <c r="AC68" s="117" cm="1">
        <f t="array" ref="AC68">_xlfn.XLOOKUP(AC$1,'PY1 Data(H)'!$A$1:$BP$1,_xlfn.XLOOKUP($A68,'PY1 Data(H)'!$A$1:$A$288,'PY1 Data(H)'!$A$1:$BP$288))</f>
        <v>2</v>
      </c>
      <c r="AD68" s="117" cm="1">
        <f t="array" ref="AD68">_xlfn.XLOOKUP(AD$1,'PY1 Data(H)'!$A$1:$BP$1,_xlfn.XLOOKUP($A68,'PY1 Data(H)'!$A$1:$A$288,'PY1 Data(H)'!$A$1:$BP$288))</f>
        <v>2</v>
      </c>
      <c r="AE68" s="117" cm="1">
        <f t="array" ref="AE68">_xlfn.XLOOKUP(AE$1,'PY1 Data(H)'!$A$1:$BP$1,_xlfn.XLOOKUP($A68,'PY1 Data(H)'!$A$1:$A$288,'PY1 Data(H)'!$A$1:$BP$288))</f>
        <v>2</v>
      </c>
      <c r="AF68" s="117" cm="1">
        <f t="array" ref="AF68">_xlfn.XLOOKUP(AF$1,'PY1 Data(H)'!$A$1:$BP$1,_xlfn.XLOOKUP($A68,'PY1 Data(H)'!$A$1:$A$288,'PY1 Data(H)'!$A$1:$BP$288))</f>
        <v>2</v>
      </c>
      <c r="AG68" s="117" cm="1">
        <f t="array" ref="AG68">_xlfn.XLOOKUP(AG$1,'PY1 Data(H)'!$A$1:$BP$1,_xlfn.XLOOKUP($A68,'PY1 Data(H)'!$A$1:$A$288,'PY1 Data(H)'!$A$1:$BP$288))</f>
        <v>0</v>
      </c>
      <c r="AH68" s="117" cm="1">
        <f t="array" ref="AH68">_xlfn.XLOOKUP(AH$1,'PY1 Data(H)'!$A$1:$BP$1,_xlfn.XLOOKUP($A68,'PY1 Data(H)'!$A$1:$A$288,'PY1 Data(H)'!$A$1:$BP$288))</f>
        <v>2</v>
      </c>
      <c r="AI68" s="117" cm="1">
        <f t="array" ref="AI68">_xlfn.XLOOKUP(AI$1,'PY1 Data(H)'!$A$1:$BP$1,_xlfn.XLOOKUP($A68,'PY1 Data(H)'!$A$1:$A$288,'PY1 Data(H)'!$A$1:$BP$288))</f>
        <v>2</v>
      </c>
      <c r="AJ68" s="117" cm="1">
        <f t="array" ref="AJ68">_xlfn.XLOOKUP(AJ$1,'PY1 Data(H)'!$A$1:$BP$1,_xlfn.XLOOKUP($A68,'PY1 Data(H)'!$A$1:$A$288,'PY1 Data(H)'!$A$1:$BP$288))</f>
        <v>2</v>
      </c>
      <c r="AK68" s="117" cm="1">
        <f t="array" ref="AK68">_xlfn.XLOOKUP(AK$1,'PY1 Data(H)'!$A$1:$BP$1,_xlfn.XLOOKUP($A68,'PY1 Data(H)'!$A$1:$A$288,'PY1 Data(H)'!$A$1:$BP$288))</f>
        <v>2</v>
      </c>
      <c r="AL68" s="117" cm="1">
        <f t="array" ref="AL68">_xlfn.XLOOKUP(AL$1,'PY1 Data(H)'!$A$1:$BP$1,_xlfn.XLOOKUP($A68,'PY1 Data(H)'!$A$1:$A$288,'PY1 Data(H)'!$A$1:$BP$288))</f>
        <v>0</v>
      </c>
      <c r="AM68" s="117" cm="1">
        <f t="array" ref="AM68">_xlfn.XLOOKUP(AM$1,'PY1 Data(H)'!$A$1:$BP$1,_xlfn.XLOOKUP($A68,'PY1 Data(H)'!$A$1:$A$288,'PY1 Data(H)'!$A$1:$BP$288))</f>
        <v>1</v>
      </c>
      <c r="AN68" s="117" cm="1">
        <f t="array" ref="AN68">_xlfn.XLOOKUP(AN$1,'PY1 Data(H)'!$A$1:$BP$1,_xlfn.XLOOKUP($A68,'PY1 Data(H)'!$A$1:$A$288,'PY1 Data(H)'!$A$1:$BP$288))</f>
        <v>0</v>
      </c>
      <c r="AO68" s="117" cm="1">
        <f t="array" ref="AO68">_xlfn.XLOOKUP(AO$1,'PY1 Data(H)'!$A$1:$BP$1,_xlfn.XLOOKUP($A68,'PY1 Data(H)'!$A$1:$A$288,'PY1 Data(H)'!$A$1:$BP$288))</f>
        <v>2</v>
      </c>
      <c r="AP68" s="117" cm="1">
        <f t="array" ref="AP68">_xlfn.XLOOKUP(AP$1,'PY1 Data(H)'!$A$1:$BP$1,_xlfn.XLOOKUP($A68,'PY1 Data(H)'!$A$1:$A$288,'PY1 Data(H)'!$A$1:$BP$288))</f>
        <v>0</v>
      </c>
      <c r="AQ68" s="117" cm="1">
        <f t="array" ref="AQ68">_xlfn.XLOOKUP(AQ$1,'PY1 Data(H)'!$A$1:$BP$1,_xlfn.XLOOKUP($A68,'PY1 Data(H)'!$A$1:$A$288,'PY1 Data(H)'!$A$1:$BP$288))</f>
        <v>0</v>
      </c>
      <c r="AR68" s="117" cm="1">
        <f t="array" ref="AR68">_xlfn.XLOOKUP(AR$1,'PY1 Data(H)'!$A$1:$BP$1,_xlfn.XLOOKUP($A68,'PY1 Data(H)'!$A$1:$A$288,'PY1 Data(H)'!$A$1:$BP$288))</f>
        <v>0</v>
      </c>
      <c r="AS68" s="117" cm="1">
        <f t="array" ref="AS68">_xlfn.XLOOKUP(AS$1,'PY1 Data(H)'!$A$1:$BP$1,_xlfn.XLOOKUP($A68,'PY1 Data(H)'!$A$1:$A$288,'PY1 Data(H)'!$A$1:$BP$288))</f>
        <v>2</v>
      </c>
      <c r="AT68" s="117" cm="1">
        <f t="array" ref="AT68">_xlfn.XLOOKUP(AT$1,'PY1 Data(H)'!$A$1:$BP$1,_xlfn.XLOOKUP($A68,'PY1 Data(H)'!$A$1:$A$288,'PY1 Data(H)'!$A$1:$BP$288))</f>
        <v>2</v>
      </c>
      <c r="AU68" s="117" cm="1">
        <f t="array" ref="AU68">_xlfn.XLOOKUP(AU$1,'PY1 Data(H)'!$A$1:$BP$1,_xlfn.XLOOKUP($A68,'PY1 Data(H)'!$A$1:$A$288,'PY1 Data(H)'!$A$1:$BP$288))</f>
        <v>0</v>
      </c>
      <c r="AV68" s="117" cm="1">
        <f t="array" ref="AV68">_xlfn.XLOOKUP(AV$1,'PY1 Data(H)'!$A$1:$BP$1,_xlfn.XLOOKUP($A68,'PY1 Data(H)'!$A$1:$A$288,'PY1 Data(H)'!$A$1:$BP$288))</f>
        <v>2</v>
      </c>
      <c r="AW68" s="117" cm="1">
        <f t="array" ref="AW68">_xlfn.XLOOKUP(AW$1,'PY1 Data(H)'!$A$1:$BP$1,_xlfn.XLOOKUP($A68,'PY1 Data(H)'!$A$1:$A$288,'PY1 Data(H)'!$A$1:$BP$288))</f>
        <v>2</v>
      </c>
      <c r="AX68" s="117" cm="1">
        <f t="array" ref="AX68">_xlfn.XLOOKUP(AX$1,'PY1 Data(H)'!$A$1:$BP$1,_xlfn.XLOOKUP($A68,'PY1 Data(H)'!$A$1:$A$288,'PY1 Data(H)'!$A$1:$BP$288))</f>
        <v>2</v>
      </c>
      <c r="AY68" s="117" cm="1">
        <f t="array" ref="AY68">_xlfn.XLOOKUP(AY$1,'PY1 Data(H)'!$A$1:$BP$1,_xlfn.XLOOKUP($A68,'PY1 Data(H)'!$A$1:$A$288,'PY1 Data(H)'!$A$1:$BP$288))</f>
        <v>2</v>
      </c>
      <c r="AZ68" s="117" cm="1">
        <f t="array" ref="AZ68">_xlfn.XLOOKUP(AZ$1,'PY1 Data(H)'!$A$1:$BP$1,_xlfn.XLOOKUP($A68,'PY1 Data(H)'!$A$1:$A$288,'PY1 Data(H)'!$A$1:$BP$288))</f>
        <v>0</v>
      </c>
      <c r="BA68" s="117" cm="1">
        <f t="array" ref="BA68">_xlfn.XLOOKUP(BA$1,'PY1 Data(H)'!$A$1:$BP$1,_xlfn.XLOOKUP($A68,'PY1 Data(H)'!$A$1:$A$288,'PY1 Data(H)'!$A$1:$BP$288))</f>
        <v>0</v>
      </c>
      <c r="BB68" s="117" cm="1">
        <f t="array" ref="BB68">_xlfn.XLOOKUP(BB$1,'PY1 Data(H)'!$A$1:$BP$1,_xlfn.XLOOKUP($A68,'PY1 Data(H)'!$A$1:$A$288,'PY1 Data(H)'!$A$1:$BP$288))</f>
        <v>2</v>
      </c>
      <c r="BC68" s="117" cm="1">
        <f t="array" ref="BC68">_xlfn.XLOOKUP(BC$1,'PY1 Data(H)'!$A$1:$BP$1,_xlfn.XLOOKUP($A68,'PY1 Data(H)'!$A$1:$A$288,'PY1 Data(H)'!$A$1:$BP$288))</f>
        <v>2</v>
      </c>
      <c r="BD68" s="117" cm="1">
        <f t="array" ref="BD68">_xlfn.XLOOKUP(BD$1,'PY1 Data(H)'!$A$1:$BP$1,_xlfn.XLOOKUP($A68,'PY1 Data(H)'!$A$1:$A$288,'PY1 Data(H)'!$A$1:$BP$288))</f>
        <v>2</v>
      </c>
      <c r="BE68" s="117" cm="1">
        <f t="array" ref="BE68">_xlfn.XLOOKUP(BE$1,'PY1 Data(H)'!$A$1:$BP$1,_xlfn.XLOOKUP($A68,'PY1 Data(H)'!$A$1:$A$288,'PY1 Data(H)'!$A$1:$BP$288))</f>
        <v>0</v>
      </c>
      <c r="BF68" s="117" cm="1">
        <f t="array" ref="BF68">_xlfn.XLOOKUP(BF$1,'PY1 Data(H)'!$A$1:$BP$1,_xlfn.XLOOKUP($A68,'PY1 Data(H)'!$A$1:$A$288,'PY1 Data(H)'!$A$1:$BP$288))</f>
        <v>2</v>
      </c>
      <c r="BG68" s="117" cm="1">
        <f t="array" ref="BG68">_xlfn.XLOOKUP(BG$1,'PY1 Data(H)'!$A$1:$BP$1,_xlfn.XLOOKUP($A68,'PY1 Data(H)'!$A$1:$A$288,'PY1 Data(H)'!$A$1:$BP$288))</f>
        <v>2</v>
      </c>
      <c r="BH68" s="117" cm="1">
        <f t="array" ref="BH68">_xlfn.XLOOKUP(BH$1,'PY1 Data(H)'!$A$1:$BP$1,_xlfn.XLOOKUP($A68,'PY1 Data(H)'!$A$1:$A$288,'PY1 Data(H)'!$A$1:$BP$288))</f>
        <v>0</v>
      </c>
    </row>
    <row r="69" spans="1:60" x14ac:dyDescent="0.3">
      <c r="D69" s="117" cm="1">
        <f t="array" ref="D69">_xlfn.XLOOKUP(D$1,'PY1 Data(H)'!$A$1:$BP$1,_xlfn.XLOOKUP($A69,'PY1 Data(H)'!$A$1:$A$288,'PY1 Data(H)'!$A$1:$BP$288))</f>
        <v>0</v>
      </c>
      <c r="E69" s="117" cm="1">
        <f t="array" ref="E69">_xlfn.XLOOKUP(E$1,'PY1 Data(H)'!$A$1:$BP$1,_xlfn.XLOOKUP($A69,'PY1 Data(H)'!$A$1:$A$288,'PY1 Data(H)'!$A$1:$BP$288))</f>
        <v>0</v>
      </c>
      <c r="F69" s="117" cm="1">
        <f t="array" ref="F69">_xlfn.XLOOKUP(F$1,'PY1 Data(H)'!$A$1:$BP$1,_xlfn.XLOOKUP($A69,'PY1 Data(H)'!$A$1:$A$288,'PY1 Data(H)'!$A$1:$BP$288))</f>
        <v>0</v>
      </c>
      <c r="G69" s="117" cm="1">
        <f t="array" ref="G69">_xlfn.XLOOKUP(G$1,'PY1 Data(H)'!$A$1:$BP$1,_xlfn.XLOOKUP($A69,'PY1 Data(H)'!$A$1:$A$288,'PY1 Data(H)'!$A$1:$BP$288))</f>
        <v>0</v>
      </c>
      <c r="H69" s="117" cm="1">
        <f t="array" ref="H69">_xlfn.XLOOKUP(H$1,'PY1 Data(H)'!$A$1:$BP$1,_xlfn.XLOOKUP($A69,'PY1 Data(H)'!$A$1:$A$288,'PY1 Data(H)'!$A$1:$BP$288))</f>
        <v>0</v>
      </c>
      <c r="I69" s="117" cm="1">
        <f t="array" ref="I69">_xlfn.XLOOKUP(I$1,'PY1 Data(H)'!$A$1:$BP$1,_xlfn.XLOOKUP($A69,'PY1 Data(H)'!$A$1:$A$288,'PY1 Data(H)'!$A$1:$BP$288))</f>
        <v>0</v>
      </c>
      <c r="J69" s="117" cm="1">
        <f t="array" ref="J69">_xlfn.XLOOKUP(J$1,'PY1 Data(H)'!$A$1:$BP$1,_xlfn.XLOOKUP($A69,'PY1 Data(H)'!$A$1:$A$288,'PY1 Data(H)'!$A$1:$BP$288))</f>
        <v>0</v>
      </c>
      <c r="K69" s="117" cm="1">
        <f t="array" ref="K69">_xlfn.XLOOKUP(K$1,'PY1 Data(H)'!$A$1:$BP$1,_xlfn.XLOOKUP($A69,'PY1 Data(H)'!$A$1:$A$288,'PY1 Data(H)'!$A$1:$BP$288))</f>
        <v>0</v>
      </c>
      <c r="L69" s="117" cm="1">
        <f t="array" ref="L69">_xlfn.XLOOKUP(L$1,'PY1 Data(H)'!$A$1:$BP$1,_xlfn.XLOOKUP($A69,'PY1 Data(H)'!$A$1:$A$288,'PY1 Data(H)'!$A$1:$BP$288))</f>
        <v>0</v>
      </c>
      <c r="M69" s="117" cm="1">
        <f t="array" ref="M69">_xlfn.XLOOKUP(M$1,'PY1 Data(H)'!$A$1:$BP$1,_xlfn.XLOOKUP($A69,'PY1 Data(H)'!$A$1:$A$288,'PY1 Data(H)'!$A$1:$BP$288))</f>
        <v>0</v>
      </c>
      <c r="N69" s="117" cm="1">
        <f t="array" ref="N69">_xlfn.XLOOKUP(N$1,'PY1 Data(H)'!$A$1:$BP$1,_xlfn.XLOOKUP($A69,'PY1 Data(H)'!$A$1:$A$288,'PY1 Data(H)'!$A$1:$BP$288))</f>
        <v>0</v>
      </c>
      <c r="O69" s="117" cm="1">
        <f t="array" ref="O69">_xlfn.XLOOKUP(O$1,'PY1 Data(H)'!$A$1:$BP$1,_xlfn.XLOOKUP($A69,'PY1 Data(H)'!$A$1:$A$288,'PY1 Data(H)'!$A$1:$BP$288))</f>
        <v>0</v>
      </c>
      <c r="P69" s="117" cm="1">
        <f t="array" ref="P69">_xlfn.XLOOKUP(P$1,'PY1 Data(H)'!$A$1:$BP$1,_xlfn.XLOOKUP($A69,'PY1 Data(H)'!$A$1:$A$288,'PY1 Data(H)'!$A$1:$BP$288))</f>
        <v>0</v>
      </c>
      <c r="Q69" s="117" cm="1">
        <f t="array" ref="Q69">_xlfn.XLOOKUP(Q$1,'PY1 Data(H)'!$A$1:$BP$1,_xlfn.XLOOKUP($A69,'PY1 Data(H)'!$A$1:$A$288,'PY1 Data(H)'!$A$1:$BP$288))</f>
        <v>0</v>
      </c>
      <c r="R69" s="117" cm="1">
        <f t="array" ref="R69">_xlfn.XLOOKUP(R$1,'PY1 Data(H)'!$A$1:$BP$1,_xlfn.XLOOKUP($A69,'PY1 Data(H)'!$A$1:$A$288,'PY1 Data(H)'!$A$1:$BP$288))</f>
        <v>0</v>
      </c>
      <c r="S69" s="117" cm="1">
        <f t="array" ref="S69">_xlfn.XLOOKUP(S$1,'PY1 Data(H)'!$A$1:$BP$1,_xlfn.XLOOKUP($A69,'PY1 Data(H)'!$A$1:$A$288,'PY1 Data(H)'!$A$1:$BP$288))</f>
        <v>0</v>
      </c>
      <c r="T69" s="117" cm="1">
        <f t="array" ref="T69">_xlfn.XLOOKUP(T$1,'PY1 Data(H)'!$A$1:$BP$1,_xlfn.XLOOKUP($A69,'PY1 Data(H)'!$A$1:$A$288,'PY1 Data(H)'!$A$1:$BP$288))</f>
        <v>0</v>
      </c>
      <c r="U69" s="117" cm="1">
        <f t="array" ref="U69">_xlfn.XLOOKUP(U$1,'PY1 Data(H)'!$A$1:$BP$1,_xlfn.XLOOKUP($A69,'PY1 Data(H)'!$A$1:$A$288,'PY1 Data(H)'!$A$1:$BP$288))</f>
        <v>0</v>
      </c>
      <c r="V69" s="117" cm="1">
        <f t="array" ref="V69">_xlfn.XLOOKUP(V$1,'PY1 Data(H)'!$A$1:$BP$1,_xlfn.XLOOKUP($A69,'PY1 Data(H)'!$A$1:$A$288,'PY1 Data(H)'!$A$1:$BP$288))</f>
        <v>0</v>
      </c>
      <c r="W69" s="117" cm="1">
        <f t="array" ref="W69">_xlfn.XLOOKUP(W$1,'PY1 Data(H)'!$A$1:$BP$1,_xlfn.XLOOKUP($A69,'PY1 Data(H)'!$A$1:$A$288,'PY1 Data(H)'!$A$1:$BP$288))</f>
        <v>0</v>
      </c>
      <c r="X69" s="117" cm="1">
        <f t="array" ref="X69">_xlfn.XLOOKUP(X$1,'PY1 Data(H)'!$A$1:$BP$1,_xlfn.XLOOKUP($A69,'PY1 Data(H)'!$A$1:$A$288,'PY1 Data(H)'!$A$1:$BP$288))</f>
        <v>0</v>
      </c>
      <c r="Y69" s="117" cm="1">
        <f t="array" ref="Y69">_xlfn.XLOOKUP(Y$1,'PY1 Data(H)'!$A$1:$BP$1,_xlfn.XLOOKUP($A69,'PY1 Data(H)'!$A$1:$A$288,'PY1 Data(H)'!$A$1:$BP$288))</f>
        <v>0</v>
      </c>
      <c r="Z69" s="117" cm="1">
        <f t="array" ref="Z69">_xlfn.XLOOKUP(Z$1,'PY1 Data(H)'!$A$1:$BP$1,_xlfn.XLOOKUP($A69,'PY1 Data(H)'!$A$1:$A$288,'PY1 Data(H)'!$A$1:$BP$288))</f>
        <v>0</v>
      </c>
      <c r="AA69" s="117" cm="1">
        <f t="array" ref="AA69">_xlfn.XLOOKUP(AA$1,'PY1 Data(H)'!$A$1:$BP$1,_xlfn.XLOOKUP($A69,'PY1 Data(H)'!$A$1:$A$288,'PY1 Data(H)'!$A$1:$BP$288))</f>
        <v>0</v>
      </c>
      <c r="AB69" s="117" cm="1">
        <f t="array" ref="AB69">_xlfn.XLOOKUP(AB$1,'PY1 Data(H)'!$A$1:$BP$1,_xlfn.XLOOKUP($A69,'PY1 Data(H)'!$A$1:$A$288,'PY1 Data(H)'!$A$1:$BP$288))</f>
        <v>0</v>
      </c>
      <c r="AC69" s="117" cm="1">
        <f t="array" ref="AC69">_xlfn.XLOOKUP(AC$1,'PY1 Data(H)'!$A$1:$BP$1,_xlfn.XLOOKUP($A69,'PY1 Data(H)'!$A$1:$A$288,'PY1 Data(H)'!$A$1:$BP$288))</f>
        <v>0</v>
      </c>
      <c r="AD69" s="117" cm="1">
        <f t="array" ref="AD69">_xlfn.XLOOKUP(AD$1,'PY1 Data(H)'!$A$1:$BP$1,_xlfn.XLOOKUP($A69,'PY1 Data(H)'!$A$1:$A$288,'PY1 Data(H)'!$A$1:$BP$288))</f>
        <v>0</v>
      </c>
      <c r="AE69" s="117" cm="1">
        <f t="array" ref="AE69">_xlfn.XLOOKUP(AE$1,'PY1 Data(H)'!$A$1:$BP$1,_xlfn.XLOOKUP($A69,'PY1 Data(H)'!$A$1:$A$288,'PY1 Data(H)'!$A$1:$BP$288))</f>
        <v>0</v>
      </c>
      <c r="AF69" s="117" cm="1">
        <f t="array" ref="AF69">_xlfn.XLOOKUP(AF$1,'PY1 Data(H)'!$A$1:$BP$1,_xlfn.XLOOKUP($A69,'PY1 Data(H)'!$A$1:$A$288,'PY1 Data(H)'!$A$1:$BP$288))</f>
        <v>0</v>
      </c>
      <c r="AG69" s="117" cm="1">
        <f t="array" ref="AG69">_xlfn.XLOOKUP(AG$1,'PY1 Data(H)'!$A$1:$BP$1,_xlfn.XLOOKUP($A69,'PY1 Data(H)'!$A$1:$A$288,'PY1 Data(H)'!$A$1:$BP$288))</f>
        <v>0</v>
      </c>
      <c r="AH69" s="117" cm="1">
        <f t="array" ref="AH69">_xlfn.XLOOKUP(AH$1,'PY1 Data(H)'!$A$1:$BP$1,_xlfn.XLOOKUP($A69,'PY1 Data(H)'!$A$1:$A$288,'PY1 Data(H)'!$A$1:$BP$288))</f>
        <v>0</v>
      </c>
      <c r="AI69" s="117" cm="1">
        <f t="array" ref="AI69">_xlfn.XLOOKUP(AI$1,'PY1 Data(H)'!$A$1:$BP$1,_xlfn.XLOOKUP($A69,'PY1 Data(H)'!$A$1:$A$288,'PY1 Data(H)'!$A$1:$BP$288))</f>
        <v>0</v>
      </c>
      <c r="AJ69" s="117" cm="1">
        <f t="array" ref="AJ69">_xlfn.XLOOKUP(AJ$1,'PY1 Data(H)'!$A$1:$BP$1,_xlfn.XLOOKUP($A69,'PY1 Data(H)'!$A$1:$A$288,'PY1 Data(H)'!$A$1:$BP$288))</f>
        <v>0</v>
      </c>
      <c r="AK69" s="117" cm="1">
        <f t="array" ref="AK69">_xlfn.XLOOKUP(AK$1,'PY1 Data(H)'!$A$1:$BP$1,_xlfn.XLOOKUP($A69,'PY1 Data(H)'!$A$1:$A$288,'PY1 Data(H)'!$A$1:$BP$288))</f>
        <v>0</v>
      </c>
      <c r="AL69" s="117" cm="1">
        <f t="array" ref="AL69">_xlfn.XLOOKUP(AL$1,'PY1 Data(H)'!$A$1:$BP$1,_xlfn.XLOOKUP($A69,'PY1 Data(H)'!$A$1:$A$288,'PY1 Data(H)'!$A$1:$BP$288))</f>
        <v>0</v>
      </c>
      <c r="AM69" s="117" cm="1">
        <f t="array" ref="AM69">_xlfn.XLOOKUP(AM$1,'PY1 Data(H)'!$A$1:$BP$1,_xlfn.XLOOKUP($A69,'PY1 Data(H)'!$A$1:$A$288,'PY1 Data(H)'!$A$1:$BP$288))</f>
        <v>0</v>
      </c>
      <c r="AN69" s="117" cm="1">
        <f t="array" ref="AN69">_xlfn.XLOOKUP(AN$1,'PY1 Data(H)'!$A$1:$BP$1,_xlfn.XLOOKUP($A69,'PY1 Data(H)'!$A$1:$A$288,'PY1 Data(H)'!$A$1:$BP$288))</f>
        <v>0</v>
      </c>
      <c r="AO69" s="117" cm="1">
        <f t="array" ref="AO69">_xlfn.XLOOKUP(AO$1,'PY1 Data(H)'!$A$1:$BP$1,_xlfn.XLOOKUP($A69,'PY1 Data(H)'!$A$1:$A$288,'PY1 Data(H)'!$A$1:$BP$288))</f>
        <v>0</v>
      </c>
      <c r="AP69" s="117" cm="1">
        <f t="array" ref="AP69">_xlfn.XLOOKUP(AP$1,'PY1 Data(H)'!$A$1:$BP$1,_xlfn.XLOOKUP($A69,'PY1 Data(H)'!$A$1:$A$288,'PY1 Data(H)'!$A$1:$BP$288))</f>
        <v>0</v>
      </c>
      <c r="AQ69" s="117" cm="1">
        <f t="array" ref="AQ69">_xlfn.XLOOKUP(AQ$1,'PY1 Data(H)'!$A$1:$BP$1,_xlfn.XLOOKUP($A69,'PY1 Data(H)'!$A$1:$A$288,'PY1 Data(H)'!$A$1:$BP$288))</f>
        <v>0</v>
      </c>
      <c r="AR69" s="117" cm="1">
        <f t="array" ref="AR69">_xlfn.XLOOKUP(AR$1,'PY1 Data(H)'!$A$1:$BP$1,_xlfn.XLOOKUP($A69,'PY1 Data(H)'!$A$1:$A$288,'PY1 Data(H)'!$A$1:$BP$288))</f>
        <v>0</v>
      </c>
      <c r="AS69" s="117" cm="1">
        <f t="array" ref="AS69">_xlfn.XLOOKUP(AS$1,'PY1 Data(H)'!$A$1:$BP$1,_xlfn.XLOOKUP($A69,'PY1 Data(H)'!$A$1:$A$288,'PY1 Data(H)'!$A$1:$BP$288))</f>
        <v>0</v>
      </c>
      <c r="AT69" s="117" cm="1">
        <f t="array" ref="AT69">_xlfn.XLOOKUP(AT$1,'PY1 Data(H)'!$A$1:$BP$1,_xlfn.XLOOKUP($A69,'PY1 Data(H)'!$A$1:$A$288,'PY1 Data(H)'!$A$1:$BP$288))</f>
        <v>0</v>
      </c>
      <c r="AU69" s="117" cm="1">
        <f t="array" ref="AU69">_xlfn.XLOOKUP(AU$1,'PY1 Data(H)'!$A$1:$BP$1,_xlfn.XLOOKUP($A69,'PY1 Data(H)'!$A$1:$A$288,'PY1 Data(H)'!$A$1:$BP$288))</f>
        <v>0</v>
      </c>
      <c r="AV69" s="117" cm="1">
        <f t="array" ref="AV69">_xlfn.XLOOKUP(AV$1,'PY1 Data(H)'!$A$1:$BP$1,_xlfn.XLOOKUP($A69,'PY1 Data(H)'!$A$1:$A$288,'PY1 Data(H)'!$A$1:$BP$288))</f>
        <v>0</v>
      </c>
      <c r="AW69" s="117" cm="1">
        <f t="array" ref="AW69">_xlfn.XLOOKUP(AW$1,'PY1 Data(H)'!$A$1:$BP$1,_xlfn.XLOOKUP($A69,'PY1 Data(H)'!$A$1:$A$288,'PY1 Data(H)'!$A$1:$BP$288))</f>
        <v>0</v>
      </c>
      <c r="AX69" s="117" cm="1">
        <f t="array" ref="AX69">_xlfn.XLOOKUP(AX$1,'PY1 Data(H)'!$A$1:$BP$1,_xlfn.XLOOKUP($A69,'PY1 Data(H)'!$A$1:$A$288,'PY1 Data(H)'!$A$1:$BP$288))</f>
        <v>0</v>
      </c>
      <c r="AY69" s="117" cm="1">
        <f t="array" ref="AY69">_xlfn.XLOOKUP(AY$1,'PY1 Data(H)'!$A$1:$BP$1,_xlfn.XLOOKUP($A69,'PY1 Data(H)'!$A$1:$A$288,'PY1 Data(H)'!$A$1:$BP$288))</f>
        <v>0</v>
      </c>
      <c r="AZ69" s="117" cm="1">
        <f t="array" ref="AZ69">_xlfn.XLOOKUP(AZ$1,'PY1 Data(H)'!$A$1:$BP$1,_xlfn.XLOOKUP($A69,'PY1 Data(H)'!$A$1:$A$288,'PY1 Data(H)'!$A$1:$BP$288))</f>
        <v>0</v>
      </c>
      <c r="BA69" s="117" cm="1">
        <f t="array" ref="BA69">_xlfn.XLOOKUP(BA$1,'PY1 Data(H)'!$A$1:$BP$1,_xlfn.XLOOKUP($A69,'PY1 Data(H)'!$A$1:$A$288,'PY1 Data(H)'!$A$1:$BP$288))</f>
        <v>0</v>
      </c>
      <c r="BB69" s="117" cm="1">
        <f t="array" ref="BB69">_xlfn.XLOOKUP(BB$1,'PY1 Data(H)'!$A$1:$BP$1,_xlfn.XLOOKUP($A69,'PY1 Data(H)'!$A$1:$A$288,'PY1 Data(H)'!$A$1:$BP$288))</f>
        <v>0</v>
      </c>
      <c r="BC69" s="117" cm="1">
        <f t="array" ref="BC69">_xlfn.XLOOKUP(BC$1,'PY1 Data(H)'!$A$1:$BP$1,_xlfn.XLOOKUP($A69,'PY1 Data(H)'!$A$1:$A$288,'PY1 Data(H)'!$A$1:$BP$288))</f>
        <v>0</v>
      </c>
      <c r="BD69" s="117" cm="1">
        <f t="array" ref="BD69">_xlfn.XLOOKUP(BD$1,'PY1 Data(H)'!$A$1:$BP$1,_xlfn.XLOOKUP($A69,'PY1 Data(H)'!$A$1:$A$288,'PY1 Data(H)'!$A$1:$BP$288))</f>
        <v>0</v>
      </c>
      <c r="BE69" s="117" cm="1">
        <f t="array" ref="BE69">_xlfn.XLOOKUP(BE$1,'PY1 Data(H)'!$A$1:$BP$1,_xlfn.XLOOKUP($A69,'PY1 Data(H)'!$A$1:$A$288,'PY1 Data(H)'!$A$1:$BP$288))</f>
        <v>0</v>
      </c>
      <c r="BF69" s="117" cm="1">
        <f t="array" ref="BF69">_xlfn.XLOOKUP(BF$1,'PY1 Data(H)'!$A$1:$BP$1,_xlfn.XLOOKUP($A69,'PY1 Data(H)'!$A$1:$A$288,'PY1 Data(H)'!$A$1:$BP$288))</f>
        <v>0</v>
      </c>
      <c r="BG69" s="117" cm="1">
        <f t="array" ref="BG69">_xlfn.XLOOKUP(BG$1,'PY1 Data(H)'!$A$1:$BP$1,_xlfn.XLOOKUP($A69,'PY1 Data(H)'!$A$1:$A$288,'PY1 Data(H)'!$A$1:$BP$288))</f>
        <v>0</v>
      </c>
      <c r="BH69" s="117" cm="1">
        <f t="array" ref="BH69">_xlfn.XLOOKUP(BH$1,'PY1 Data(H)'!$A$1:$BP$1,_xlfn.XLOOKUP($A69,'PY1 Data(H)'!$A$1:$A$288,'PY1 Data(H)'!$A$1:$BP$288))</f>
        <v>0</v>
      </c>
    </row>
    <row r="70" spans="1:60" x14ac:dyDescent="0.3">
      <c r="A70">
        <v>621</v>
      </c>
      <c r="D70" s="117" cm="1">
        <f t="array" ref="D70">_xlfn.XLOOKUP(D$1,'PY1 Data(H)'!$A$1:$BP$1,_xlfn.XLOOKUP($A70,'PY1 Data(H)'!$A$1:$A$288,'PY1 Data(H)'!$A$1:$BP$288))</f>
        <v>0</v>
      </c>
      <c r="E70" s="117" cm="1">
        <f t="array" ref="E70">_xlfn.XLOOKUP(E$1,'PY1 Data(H)'!$A$1:$BP$1,_xlfn.XLOOKUP($A70,'PY1 Data(H)'!$A$1:$A$288,'PY1 Data(H)'!$A$1:$BP$288))</f>
        <v>99331650</v>
      </c>
      <c r="F70" s="117" cm="1">
        <f t="array" ref="F70">_xlfn.XLOOKUP(F$1,'PY1 Data(H)'!$A$1:$BP$1,_xlfn.XLOOKUP($A70,'PY1 Data(H)'!$A$1:$A$288,'PY1 Data(H)'!$A$1:$BP$288))</f>
        <v>78447719</v>
      </c>
      <c r="G70" s="117" cm="1">
        <f t="array" ref="G70">_xlfn.XLOOKUP(G$1,'PY1 Data(H)'!$A$1:$BP$1,_xlfn.XLOOKUP($A70,'PY1 Data(H)'!$A$1:$A$288,'PY1 Data(H)'!$A$1:$BP$288))</f>
        <v>30190589</v>
      </c>
      <c r="H70" s="117" cm="1">
        <f t="array" ref="H70">_xlfn.XLOOKUP(H$1,'PY1 Data(H)'!$A$1:$BP$1,_xlfn.XLOOKUP($A70,'PY1 Data(H)'!$A$1:$A$288,'PY1 Data(H)'!$A$1:$BP$288))</f>
        <v>0</v>
      </c>
      <c r="I70" s="117" cm="1">
        <f t="array" ref="I70">_xlfn.XLOOKUP(I$1,'PY1 Data(H)'!$A$1:$BP$1,_xlfn.XLOOKUP($A70,'PY1 Data(H)'!$A$1:$A$288,'PY1 Data(H)'!$A$1:$BP$288))</f>
        <v>44903471</v>
      </c>
      <c r="J70" s="117" cm="1">
        <f t="array" ref="J70">_xlfn.XLOOKUP(J$1,'PY1 Data(H)'!$A$1:$BP$1,_xlfn.XLOOKUP($A70,'PY1 Data(H)'!$A$1:$A$288,'PY1 Data(H)'!$A$1:$BP$288))</f>
        <v>24017867</v>
      </c>
      <c r="K70" s="117" cm="1">
        <f t="array" ref="K70">_xlfn.XLOOKUP(K$1,'PY1 Data(H)'!$A$1:$BP$1,_xlfn.XLOOKUP($A70,'PY1 Data(H)'!$A$1:$A$288,'PY1 Data(H)'!$A$1:$BP$288))</f>
        <v>30073427</v>
      </c>
      <c r="L70" s="117" cm="1">
        <f t="array" ref="L70">_xlfn.XLOOKUP(L$1,'PY1 Data(H)'!$A$1:$BP$1,_xlfn.XLOOKUP($A70,'PY1 Data(H)'!$A$1:$A$288,'PY1 Data(H)'!$A$1:$BP$288))</f>
        <v>60670538</v>
      </c>
      <c r="M70" s="117" cm="1">
        <f t="array" ref="M70">_xlfn.XLOOKUP(M$1,'PY1 Data(H)'!$A$1:$BP$1,_xlfn.XLOOKUP($A70,'PY1 Data(H)'!$A$1:$A$288,'PY1 Data(H)'!$A$1:$BP$288))</f>
        <v>18052881</v>
      </c>
      <c r="N70" s="117" cm="1">
        <f t="array" ref="N70">_xlfn.XLOOKUP(N$1,'PY1 Data(H)'!$A$1:$BP$1,_xlfn.XLOOKUP($A70,'PY1 Data(H)'!$A$1:$A$288,'PY1 Data(H)'!$A$1:$BP$288))</f>
        <v>34790375</v>
      </c>
      <c r="O70" s="117" cm="1">
        <f t="array" ref="O70">_xlfn.XLOOKUP(O$1,'PY1 Data(H)'!$A$1:$BP$1,_xlfn.XLOOKUP($A70,'PY1 Data(H)'!$A$1:$A$288,'PY1 Data(H)'!$A$1:$BP$288))</f>
        <v>129175477</v>
      </c>
      <c r="P70" s="117" cm="1">
        <f t="array" ref="P70">_xlfn.XLOOKUP(P$1,'PY1 Data(H)'!$A$1:$BP$1,_xlfn.XLOOKUP($A70,'PY1 Data(H)'!$A$1:$A$288,'PY1 Data(H)'!$A$1:$BP$288))</f>
        <v>62169880</v>
      </c>
      <c r="Q70" s="117" cm="1">
        <f t="array" ref="Q70">_xlfn.XLOOKUP(Q$1,'PY1 Data(H)'!$A$1:$BP$1,_xlfn.XLOOKUP($A70,'PY1 Data(H)'!$A$1:$A$288,'PY1 Data(H)'!$A$1:$BP$288))</f>
        <v>17517159</v>
      </c>
      <c r="R70" s="117" cm="1">
        <f t="array" ref="R70">_xlfn.XLOOKUP(R$1,'PY1 Data(H)'!$A$1:$BP$1,_xlfn.XLOOKUP($A70,'PY1 Data(H)'!$A$1:$A$288,'PY1 Data(H)'!$A$1:$BP$288))</f>
        <v>129142116</v>
      </c>
      <c r="S70" s="117" cm="1">
        <f t="array" ref="S70">_xlfn.XLOOKUP(S$1,'PY1 Data(H)'!$A$1:$BP$1,_xlfn.XLOOKUP($A70,'PY1 Data(H)'!$A$1:$A$288,'PY1 Data(H)'!$A$1:$BP$288))</f>
        <v>291221255</v>
      </c>
      <c r="T70" s="117" cm="1">
        <f t="array" ref="T70">_xlfn.XLOOKUP(T$1,'PY1 Data(H)'!$A$1:$BP$1,_xlfn.XLOOKUP($A70,'PY1 Data(H)'!$A$1:$A$288,'PY1 Data(H)'!$A$1:$BP$288))</f>
        <v>31700302</v>
      </c>
      <c r="U70" s="117" cm="1">
        <f t="array" ref="U70">_xlfn.XLOOKUP(U$1,'PY1 Data(H)'!$A$1:$BP$1,_xlfn.XLOOKUP($A70,'PY1 Data(H)'!$A$1:$A$288,'PY1 Data(H)'!$A$1:$BP$288))</f>
        <v>16015471</v>
      </c>
      <c r="V70" s="117" cm="1">
        <f t="array" ref="V70">_xlfn.XLOOKUP(V$1,'PY1 Data(H)'!$A$1:$BP$1,_xlfn.XLOOKUP($A70,'PY1 Data(H)'!$A$1:$A$288,'PY1 Data(H)'!$A$1:$BP$288))</f>
        <v>1446426</v>
      </c>
      <c r="W70" s="117" cm="1">
        <f t="array" ref="W70">_xlfn.XLOOKUP(W$1,'PY1 Data(H)'!$A$1:$BP$1,_xlfn.XLOOKUP($A70,'PY1 Data(H)'!$A$1:$A$288,'PY1 Data(H)'!$A$1:$BP$288))</f>
        <v>251268554</v>
      </c>
      <c r="X70" s="117" cm="1">
        <f t="array" ref="X70">_xlfn.XLOOKUP(X$1,'PY1 Data(H)'!$A$1:$BP$1,_xlfn.XLOOKUP($A70,'PY1 Data(H)'!$A$1:$A$288,'PY1 Data(H)'!$A$1:$BP$288))</f>
        <v>88581782</v>
      </c>
      <c r="Y70" s="117" cm="1">
        <f t="array" ref="Y70">_xlfn.XLOOKUP(Y$1,'PY1 Data(H)'!$A$1:$BP$1,_xlfn.XLOOKUP($A70,'PY1 Data(H)'!$A$1:$A$288,'PY1 Data(H)'!$A$1:$BP$288))</f>
        <v>15849111</v>
      </c>
      <c r="Z70" s="117" cm="1">
        <f t="array" ref="Z70">_xlfn.XLOOKUP(Z$1,'PY1 Data(H)'!$A$1:$BP$1,_xlfn.XLOOKUP($A70,'PY1 Data(H)'!$A$1:$A$288,'PY1 Data(H)'!$A$1:$BP$288))</f>
        <v>92235177</v>
      </c>
      <c r="AA70" s="117" cm="1">
        <f t="array" ref="AA70">_xlfn.XLOOKUP(AA$1,'PY1 Data(H)'!$A$1:$BP$1,_xlfn.XLOOKUP($A70,'PY1 Data(H)'!$A$1:$A$288,'PY1 Data(H)'!$A$1:$BP$288))</f>
        <v>17273516</v>
      </c>
      <c r="AB70" s="117" cm="1">
        <f t="array" ref="AB70">_xlfn.XLOOKUP(AB$1,'PY1 Data(H)'!$A$1:$BP$1,_xlfn.XLOOKUP($A70,'PY1 Data(H)'!$A$1:$A$288,'PY1 Data(H)'!$A$1:$BP$288))</f>
        <v>46340205</v>
      </c>
      <c r="AC70" s="117" cm="1">
        <f t="array" ref="AC70">_xlfn.XLOOKUP(AC$1,'PY1 Data(H)'!$A$1:$BP$1,_xlfn.XLOOKUP($A70,'PY1 Data(H)'!$A$1:$A$288,'PY1 Data(H)'!$A$1:$BP$288))</f>
        <v>241874724</v>
      </c>
      <c r="AD70" s="117" cm="1">
        <f t="array" ref="AD70">_xlfn.XLOOKUP(AD$1,'PY1 Data(H)'!$A$1:$BP$1,_xlfn.XLOOKUP($A70,'PY1 Data(H)'!$A$1:$A$288,'PY1 Data(H)'!$A$1:$BP$288))</f>
        <v>25148994</v>
      </c>
      <c r="AE70" s="117" cm="1">
        <f t="array" ref="AE70">_xlfn.XLOOKUP(AE$1,'PY1 Data(H)'!$A$1:$BP$1,_xlfn.XLOOKUP($A70,'PY1 Data(H)'!$A$1:$A$288,'PY1 Data(H)'!$A$1:$BP$288))</f>
        <v>148027281</v>
      </c>
      <c r="AF70" s="117" cm="1">
        <f t="array" ref="AF70">_xlfn.XLOOKUP(AF$1,'PY1 Data(H)'!$A$1:$BP$1,_xlfn.XLOOKUP($A70,'PY1 Data(H)'!$A$1:$A$288,'PY1 Data(H)'!$A$1:$BP$288))</f>
        <v>64411115</v>
      </c>
      <c r="AG70" s="117" cm="1">
        <f t="array" ref="AG70">_xlfn.XLOOKUP(AG$1,'PY1 Data(H)'!$A$1:$BP$1,_xlfn.XLOOKUP($A70,'PY1 Data(H)'!$A$1:$A$288,'PY1 Data(H)'!$A$1:$BP$288))</f>
        <v>27659038</v>
      </c>
      <c r="AH70" s="117" cm="1">
        <f t="array" ref="AH70">_xlfn.XLOOKUP(AH$1,'PY1 Data(H)'!$A$1:$BP$1,_xlfn.XLOOKUP($A70,'PY1 Data(H)'!$A$1:$A$288,'PY1 Data(H)'!$A$1:$BP$288))</f>
        <v>192881711</v>
      </c>
      <c r="AI70" s="117" cm="1">
        <f t="array" ref="AI70">_xlfn.XLOOKUP(AI$1,'PY1 Data(H)'!$A$1:$BP$1,_xlfn.XLOOKUP($A70,'PY1 Data(H)'!$A$1:$A$288,'PY1 Data(H)'!$A$1:$BP$288))</f>
        <v>110720701</v>
      </c>
      <c r="AJ70" s="117" cm="1">
        <f t="array" ref="AJ70">_xlfn.XLOOKUP(AJ$1,'PY1 Data(H)'!$A$1:$BP$1,_xlfn.XLOOKUP($A70,'PY1 Data(H)'!$A$1:$A$288,'PY1 Data(H)'!$A$1:$BP$288))</f>
        <v>182967376</v>
      </c>
      <c r="AK70" s="117" cm="1">
        <f t="array" ref="AK70">_xlfn.XLOOKUP(AK$1,'PY1 Data(H)'!$A$1:$BP$1,_xlfn.XLOOKUP($A70,'PY1 Data(H)'!$A$1:$A$288,'PY1 Data(H)'!$A$1:$BP$288))</f>
        <v>78775016</v>
      </c>
      <c r="AL70" s="117" cm="1">
        <f t="array" ref="AL70">_xlfn.XLOOKUP(AL$1,'PY1 Data(H)'!$A$1:$BP$1,_xlfn.XLOOKUP($A70,'PY1 Data(H)'!$A$1:$A$288,'PY1 Data(H)'!$A$1:$BP$288))</f>
        <v>73513006</v>
      </c>
      <c r="AM70" s="117" cm="1">
        <f t="array" ref="AM70">_xlfn.XLOOKUP(AM$1,'PY1 Data(H)'!$A$1:$BP$1,_xlfn.XLOOKUP($A70,'PY1 Data(H)'!$A$1:$A$288,'PY1 Data(H)'!$A$1:$BP$288))</f>
        <v>58212276</v>
      </c>
      <c r="AN70" s="117" cm="1">
        <f t="array" ref="AN70">_xlfn.XLOOKUP(AN$1,'PY1 Data(H)'!$A$1:$BP$1,_xlfn.XLOOKUP($A70,'PY1 Data(H)'!$A$1:$A$288,'PY1 Data(H)'!$A$1:$BP$288))</f>
        <v>75503862</v>
      </c>
      <c r="AO70" s="117" cm="1">
        <f t="array" ref="AO70">_xlfn.XLOOKUP(AO$1,'PY1 Data(H)'!$A$1:$BP$1,_xlfn.XLOOKUP($A70,'PY1 Data(H)'!$A$1:$A$288,'PY1 Data(H)'!$A$1:$BP$288))</f>
        <v>56979486</v>
      </c>
      <c r="AP70" s="117" cm="1">
        <f t="array" ref="AP70">_xlfn.XLOOKUP(AP$1,'PY1 Data(H)'!$A$1:$BP$1,_xlfn.XLOOKUP($A70,'PY1 Data(H)'!$A$1:$A$288,'PY1 Data(H)'!$A$1:$BP$288))</f>
        <v>71052749</v>
      </c>
      <c r="AQ70" s="117" cm="1">
        <f t="array" ref="AQ70">_xlfn.XLOOKUP(AQ$1,'PY1 Data(H)'!$A$1:$BP$1,_xlfn.XLOOKUP($A70,'PY1 Data(H)'!$A$1:$A$288,'PY1 Data(H)'!$A$1:$BP$288))</f>
        <v>22543398</v>
      </c>
      <c r="AR70" s="117" cm="1">
        <f t="array" ref="AR70">_xlfn.XLOOKUP(AR$1,'PY1 Data(H)'!$A$1:$BP$1,_xlfn.XLOOKUP($A70,'PY1 Data(H)'!$A$1:$A$288,'PY1 Data(H)'!$A$1:$BP$288))</f>
        <v>26692084</v>
      </c>
      <c r="AS70" s="117" cm="1">
        <f t="array" ref="AS70">_xlfn.XLOOKUP(AS$1,'PY1 Data(H)'!$A$1:$BP$1,_xlfn.XLOOKUP($A70,'PY1 Data(H)'!$A$1:$A$288,'PY1 Data(H)'!$A$1:$BP$288))</f>
        <v>38997294</v>
      </c>
      <c r="AT70" s="117" cm="1">
        <f t="array" ref="AT70">_xlfn.XLOOKUP(AT$1,'PY1 Data(H)'!$A$1:$BP$1,_xlfn.XLOOKUP($A70,'PY1 Data(H)'!$A$1:$A$288,'PY1 Data(H)'!$A$1:$BP$288))</f>
        <v>4877</v>
      </c>
      <c r="AU70" s="117" cm="1">
        <f t="array" ref="AU70">_xlfn.XLOOKUP(AU$1,'PY1 Data(H)'!$A$1:$BP$1,_xlfn.XLOOKUP($A70,'PY1 Data(H)'!$A$1:$A$288,'PY1 Data(H)'!$A$1:$BP$288))</f>
        <v>394572560</v>
      </c>
      <c r="AV70" s="117" cm="1">
        <f t="array" ref="AV70">_xlfn.XLOOKUP(AV$1,'PY1 Data(H)'!$A$1:$BP$1,_xlfn.XLOOKUP($A70,'PY1 Data(H)'!$A$1:$A$288,'PY1 Data(H)'!$A$1:$BP$288))</f>
        <v>46290110</v>
      </c>
      <c r="AW70" s="117" cm="1">
        <f t="array" ref="AW70">_xlfn.XLOOKUP(AW$1,'PY1 Data(H)'!$A$1:$BP$1,_xlfn.XLOOKUP($A70,'PY1 Data(H)'!$A$1:$A$288,'PY1 Data(H)'!$A$1:$BP$288))</f>
        <v>1808842283</v>
      </c>
      <c r="AX70" s="117" cm="1">
        <f t="array" ref="AX70">_xlfn.XLOOKUP(AX$1,'PY1 Data(H)'!$A$1:$BP$1,_xlfn.XLOOKUP($A70,'PY1 Data(H)'!$A$1:$A$288,'PY1 Data(H)'!$A$1:$BP$288))</f>
        <v>17172320</v>
      </c>
      <c r="AY70" s="117" cm="1">
        <f t="array" ref="AY70">_xlfn.XLOOKUP(AY$1,'PY1 Data(H)'!$A$1:$BP$1,_xlfn.XLOOKUP($A70,'PY1 Data(H)'!$A$1:$A$288,'PY1 Data(H)'!$A$1:$BP$288))</f>
        <v>11889247</v>
      </c>
      <c r="AZ70" s="117" cm="1">
        <f t="array" ref="AZ70">_xlfn.XLOOKUP(AZ$1,'PY1 Data(H)'!$A$1:$BP$1,_xlfn.XLOOKUP($A70,'PY1 Data(H)'!$A$1:$A$288,'PY1 Data(H)'!$A$1:$BP$288))</f>
        <v>54259244</v>
      </c>
      <c r="BA70" s="117" cm="1">
        <f t="array" ref="BA70">_xlfn.XLOOKUP(BA$1,'PY1 Data(H)'!$A$1:$BP$1,_xlfn.XLOOKUP($A70,'PY1 Data(H)'!$A$1:$A$288,'PY1 Data(H)'!$A$1:$BP$288))</f>
        <v>158536898</v>
      </c>
      <c r="BB70" s="117" cm="1">
        <f t="array" ref="BB70">_xlfn.XLOOKUP(BB$1,'PY1 Data(H)'!$A$1:$BP$1,_xlfn.XLOOKUP($A70,'PY1 Data(H)'!$A$1:$A$288,'PY1 Data(H)'!$A$1:$BP$288))</f>
        <v>8782795</v>
      </c>
      <c r="BC70" s="117" cm="1">
        <f t="array" ref="BC70">_xlfn.XLOOKUP(BC$1,'PY1 Data(H)'!$A$1:$BP$1,_xlfn.XLOOKUP($A70,'PY1 Data(H)'!$A$1:$A$288,'PY1 Data(H)'!$A$1:$BP$288))</f>
        <v>21877828</v>
      </c>
      <c r="BD70" s="117" cm="1">
        <f t="array" ref="BD70">_xlfn.XLOOKUP(BD$1,'PY1 Data(H)'!$A$1:$BP$1,_xlfn.XLOOKUP($A70,'PY1 Data(H)'!$A$1:$A$288,'PY1 Data(H)'!$A$1:$BP$288))</f>
        <v>91664450</v>
      </c>
      <c r="BE70" s="117" cm="1">
        <f t="array" ref="BE70">_xlfn.XLOOKUP(BE$1,'PY1 Data(H)'!$A$1:$BP$1,_xlfn.XLOOKUP($A70,'PY1 Data(H)'!$A$1:$A$288,'PY1 Data(H)'!$A$1:$BP$288))</f>
        <v>100381769</v>
      </c>
      <c r="BF70" s="117" cm="1">
        <f t="array" ref="BF70">_xlfn.XLOOKUP(BF$1,'PY1 Data(H)'!$A$1:$BP$1,_xlfn.XLOOKUP($A70,'PY1 Data(H)'!$A$1:$A$288,'PY1 Data(H)'!$A$1:$BP$288))</f>
        <v>538670456</v>
      </c>
      <c r="BG70" s="117" cm="1">
        <f t="array" ref="BG70">_xlfn.XLOOKUP(BG$1,'PY1 Data(H)'!$A$1:$BP$1,_xlfn.XLOOKUP($A70,'PY1 Data(H)'!$A$1:$A$288,'PY1 Data(H)'!$A$1:$BP$288))</f>
        <v>50651092</v>
      </c>
      <c r="BH70" s="117" cm="1">
        <f t="array" ref="BH70">_xlfn.XLOOKUP(BH$1,'PY1 Data(H)'!$A$1:$BP$1,_xlfn.XLOOKUP($A70,'PY1 Data(H)'!$A$1:$A$288,'PY1 Data(H)'!$A$1:$BP$288))</f>
        <v>21750888</v>
      </c>
    </row>
    <row r="71" spans="1:60" x14ac:dyDescent="0.3">
      <c r="A71">
        <v>547</v>
      </c>
      <c r="D71" s="117" cm="1">
        <f t="array" ref="D71">_xlfn.XLOOKUP(D$1,'PY1 Data(H)'!$A$1:$BP$1,_xlfn.XLOOKUP($A71,'PY1 Data(H)'!$A$1:$A$288,'PY1 Data(H)'!$A$1:$BP$288))</f>
        <v>4</v>
      </c>
      <c r="E71" s="117" cm="1">
        <f t="array" ref="E71">_xlfn.XLOOKUP(E$1,'PY1 Data(H)'!$A$1:$BP$1,_xlfn.XLOOKUP($A71,'PY1 Data(H)'!$A$1:$A$288,'PY1 Data(H)'!$A$1:$BP$288))</f>
        <v>4</v>
      </c>
      <c r="F71" s="117" cm="1">
        <f t="array" ref="F71">_xlfn.XLOOKUP(F$1,'PY1 Data(H)'!$A$1:$BP$1,_xlfn.XLOOKUP($A71,'PY1 Data(H)'!$A$1:$A$288,'PY1 Data(H)'!$A$1:$BP$288))</f>
        <v>4</v>
      </c>
      <c r="G71" s="117" cm="1">
        <f t="array" ref="G71">_xlfn.XLOOKUP(G$1,'PY1 Data(H)'!$A$1:$BP$1,_xlfn.XLOOKUP($A71,'PY1 Data(H)'!$A$1:$A$288,'PY1 Data(H)'!$A$1:$BP$288))</f>
        <v>4</v>
      </c>
      <c r="H71" s="117" cm="1">
        <f t="array" ref="H71">_xlfn.XLOOKUP(H$1,'PY1 Data(H)'!$A$1:$BP$1,_xlfn.XLOOKUP($A71,'PY1 Data(H)'!$A$1:$A$288,'PY1 Data(H)'!$A$1:$BP$288))</f>
        <v>4</v>
      </c>
      <c r="I71" s="117" cm="1">
        <f t="array" ref="I71">_xlfn.XLOOKUP(I$1,'PY1 Data(H)'!$A$1:$BP$1,_xlfn.XLOOKUP($A71,'PY1 Data(H)'!$A$1:$A$288,'PY1 Data(H)'!$A$1:$BP$288))</f>
        <v>4</v>
      </c>
      <c r="J71" s="117" cm="1">
        <f t="array" ref="J71">_xlfn.XLOOKUP(J$1,'PY1 Data(H)'!$A$1:$BP$1,_xlfn.XLOOKUP($A71,'PY1 Data(H)'!$A$1:$A$288,'PY1 Data(H)'!$A$1:$BP$288))</f>
        <v>4</v>
      </c>
      <c r="K71" s="117" cm="1">
        <f t="array" ref="K71">_xlfn.XLOOKUP(K$1,'PY1 Data(H)'!$A$1:$BP$1,_xlfn.XLOOKUP($A71,'PY1 Data(H)'!$A$1:$A$288,'PY1 Data(H)'!$A$1:$BP$288))</f>
        <v>4</v>
      </c>
      <c r="L71" s="117" cm="1">
        <f t="array" ref="L71">_xlfn.XLOOKUP(L$1,'PY1 Data(H)'!$A$1:$BP$1,_xlfn.XLOOKUP($A71,'PY1 Data(H)'!$A$1:$A$288,'PY1 Data(H)'!$A$1:$BP$288))</f>
        <v>4</v>
      </c>
      <c r="M71" s="117" cm="1">
        <f t="array" ref="M71">_xlfn.XLOOKUP(M$1,'PY1 Data(H)'!$A$1:$BP$1,_xlfn.XLOOKUP($A71,'PY1 Data(H)'!$A$1:$A$288,'PY1 Data(H)'!$A$1:$BP$288))</f>
        <v>4</v>
      </c>
      <c r="N71" s="117" cm="1">
        <f t="array" ref="N71">_xlfn.XLOOKUP(N$1,'PY1 Data(H)'!$A$1:$BP$1,_xlfn.XLOOKUP($A71,'PY1 Data(H)'!$A$1:$A$288,'PY1 Data(H)'!$A$1:$BP$288))</f>
        <v>4</v>
      </c>
      <c r="O71" s="117" cm="1">
        <f t="array" ref="O71">_xlfn.XLOOKUP(O$1,'PY1 Data(H)'!$A$1:$BP$1,_xlfn.XLOOKUP($A71,'PY1 Data(H)'!$A$1:$A$288,'PY1 Data(H)'!$A$1:$BP$288))</f>
        <v>4</v>
      </c>
      <c r="P71" s="117" cm="1">
        <f t="array" ref="P71">_xlfn.XLOOKUP(P$1,'PY1 Data(H)'!$A$1:$BP$1,_xlfn.XLOOKUP($A71,'PY1 Data(H)'!$A$1:$A$288,'PY1 Data(H)'!$A$1:$BP$288))</f>
        <v>4</v>
      </c>
      <c r="Q71" s="117" cm="1">
        <f t="array" ref="Q71">_xlfn.XLOOKUP(Q$1,'PY1 Data(H)'!$A$1:$BP$1,_xlfn.XLOOKUP($A71,'PY1 Data(H)'!$A$1:$A$288,'PY1 Data(H)'!$A$1:$BP$288))</f>
        <v>4</v>
      </c>
      <c r="R71" s="117" cm="1">
        <f t="array" ref="R71">_xlfn.XLOOKUP(R$1,'PY1 Data(H)'!$A$1:$BP$1,_xlfn.XLOOKUP($A71,'PY1 Data(H)'!$A$1:$A$288,'PY1 Data(H)'!$A$1:$BP$288))</f>
        <v>4</v>
      </c>
      <c r="S71" s="117" cm="1">
        <f t="array" ref="S71">_xlfn.XLOOKUP(S$1,'PY1 Data(H)'!$A$1:$BP$1,_xlfn.XLOOKUP($A71,'PY1 Data(H)'!$A$1:$A$288,'PY1 Data(H)'!$A$1:$BP$288))</f>
        <v>4</v>
      </c>
      <c r="T71" s="117" cm="1">
        <f t="array" ref="T71">_xlfn.XLOOKUP(T$1,'PY1 Data(H)'!$A$1:$BP$1,_xlfn.XLOOKUP($A71,'PY1 Data(H)'!$A$1:$A$288,'PY1 Data(H)'!$A$1:$BP$288))</f>
        <v>4</v>
      </c>
      <c r="U71" s="117" cm="1">
        <f t="array" ref="U71">_xlfn.XLOOKUP(U$1,'PY1 Data(H)'!$A$1:$BP$1,_xlfn.XLOOKUP($A71,'PY1 Data(H)'!$A$1:$A$288,'PY1 Data(H)'!$A$1:$BP$288))</f>
        <v>4</v>
      </c>
      <c r="V71" s="117" cm="1">
        <f t="array" ref="V71">_xlfn.XLOOKUP(V$1,'PY1 Data(H)'!$A$1:$BP$1,_xlfn.XLOOKUP($A71,'PY1 Data(H)'!$A$1:$A$288,'PY1 Data(H)'!$A$1:$BP$288))</f>
        <v>4</v>
      </c>
      <c r="W71" s="117" cm="1">
        <f t="array" ref="W71">_xlfn.XLOOKUP(W$1,'PY1 Data(H)'!$A$1:$BP$1,_xlfn.XLOOKUP($A71,'PY1 Data(H)'!$A$1:$A$288,'PY1 Data(H)'!$A$1:$BP$288))</f>
        <v>4</v>
      </c>
      <c r="X71" s="117" cm="1">
        <f t="array" ref="X71">_xlfn.XLOOKUP(X$1,'PY1 Data(H)'!$A$1:$BP$1,_xlfn.XLOOKUP($A71,'PY1 Data(H)'!$A$1:$A$288,'PY1 Data(H)'!$A$1:$BP$288))</f>
        <v>4</v>
      </c>
      <c r="Y71" s="117" cm="1">
        <f t="array" ref="Y71">_xlfn.XLOOKUP(Y$1,'PY1 Data(H)'!$A$1:$BP$1,_xlfn.XLOOKUP($A71,'PY1 Data(H)'!$A$1:$A$288,'PY1 Data(H)'!$A$1:$BP$288))</f>
        <v>4</v>
      </c>
      <c r="Z71" s="117" cm="1">
        <f t="array" ref="Z71">_xlfn.XLOOKUP(Z$1,'PY1 Data(H)'!$A$1:$BP$1,_xlfn.XLOOKUP($A71,'PY1 Data(H)'!$A$1:$A$288,'PY1 Data(H)'!$A$1:$BP$288))</f>
        <v>4</v>
      </c>
      <c r="AA71" s="117" cm="1">
        <f t="array" ref="AA71">_xlfn.XLOOKUP(AA$1,'PY1 Data(H)'!$A$1:$BP$1,_xlfn.XLOOKUP($A71,'PY1 Data(H)'!$A$1:$A$288,'PY1 Data(H)'!$A$1:$BP$288))</f>
        <v>4</v>
      </c>
      <c r="AB71" s="117" cm="1">
        <f t="array" ref="AB71">_xlfn.XLOOKUP(AB$1,'PY1 Data(H)'!$A$1:$BP$1,_xlfn.XLOOKUP($A71,'PY1 Data(H)'!$A$1:$A$288,'PY1 Data(H)'!$A$1:$BP$288))</f>
        <v>4</v>
      </c>
      <c r="AC71" s="117" cm="1">
        <f t="array" ref="AC71">_xlfn.XLOOKUP(AC$1,'PY1 Data(H)'!$A$1:$BP$1,_xlfn.XLOOKUP($A71,'PY1 Data(H)'!$A$1:$A$288,'PY1 Data(H)'!$A$1:$BP$288))</f>
        <v>4</v>
      </c>
      <c r="AD71" s="117" cm="1">
        <f t="array" ref="AD71">_xlfn.XLOOKUP(AD$1,'PY1 Data(H)'!$A$1:$BP$1,_xlfn.XLOOKUP($A71,'PY1 Data(H)'!$A$1:$A$288,'PY1 Data(H)'!$A$1:$BP$288))</f>
        <v>4</v>
      </c>
      <c r="AE71" s="117" cm="1">
        <f t="array" ref="AE71">_xlfn.XLOOKUP(AE$1,'PY1 Data(H)'!$A$1:$BP$1,_xlfn.XLOOKUP($A71,'PY1 Data(H)'!$A$1:$A$288,'PY1 Data(H)'!$A$1:$BP$288))</f>
        <v>4</v>
      </c>
      <c r="AF71" s="117" cm="1">
        <f t="array" ref="AF71">_xlfn.XLOOKUP(AF$1,'PY1 Data(H)'!$A$1:$BP$1,_xlfn.XLOOKUP($A71,'PY1 Data(H)'!$A$1:$A$288,'PY1 Data(H)'!$A$1:$BP$288))</f>
        <v>4</v>
      </c>
      <c r="AG71" s="117" cm="1">
        <f t="array" ref="AG71">_xlfn.XLOOKUP(AG$1,'PY1 Data(H)'!$A$1:$BP$1,_xlfn.XLOOKUP($A71,'PY1 Data(H)'!$A$1:$A$288,'PY1 Data(H)'!$A$1:$BP$288))</f>
        <v>4</v>
      </c>
      <c r="AH71" s="117" cm="1">
        <f t="array" ref="AH71">_xlfn.XLOOKUP(AH$1,'PY1 Data(H)'!$A$1:$BP$1,_xlfn.XLOOKUP($A71,'PY1 Data(H)'!$A$1:$A$288,'PY1 Data(H)'!$A$1:$BP$288))</f>
        <v>4</v>
      </c>
      <c r="AI71" s="117" cm="1">
        <f t="array" ref="AI71">_xlfn.XLOOKUP(AI$1,'PY1 Data(H)'!$A$1:$BP$1,_xlfn.XLOOKUP($A71,'PY1 Data(H)'!$A$1:$A$288,'PY1 Data(H)'!$A$1:$BP$288))</f>
        <v>4</v>
      </c>
      <c r="AJ71" s="117" cm="1">
        <f t="array" ref="AJ71">_xlfn.XLOOKUP(AJ$1,'PY1 Data(H)'!$A$1:$BP$1,_xlfn.XLOOKUP($A71,'PY1 Data(H)'!$A$1:$A$288,'PY1 Data(H)'!$A$1:$BP$288))</f>
        <v>4</v>
      </c>
      <c r="AK71" s="117" cm="1">
        <f t="array" ref="AK71">_xlfn.XLOOKUP(AK$1,'PY1 Data(H)'!$A$1:$BP$1,_xlfn.XLOOKUP($A71,'PY1 Data(H)'!$A$1:$A$288,'PY1 Data(H)'!$A$1:$BP$288))</f>
        <v>4</v>
      </c>
      <c r="AL71" s="117" cm="1">
        <f t="array" ref="AL71">_xlfn.XLOOKUP(AL$1,'PY1 Data(H)'!$A$1:$BP$1,_xlfn.XLOOKUP($A71,'PY1 Data(H)'!$A$1:$A$288,'PY1 Data(H)'!$A$1:$BP$288))</f>
        <v>4</v>
      </c>
      <c r="AM71" s="117" cm="1">
        <f t="array" ref="AM71">_xlfn.XLOOKUP(AM$1,'PY1 Data(H)'!$A$1:$BP$1,_xlfn.XLOOKUP($A71,'PY1 Data(H)'!$A$1:$A$288,'PY1 Data(H)'!$A$1:$BP$288))</f>
        <v>4</v>
      </c>
      <c r="AN71" s="117" cm="1">
        <f t="array" ref="AN71">_xlfn.XLOOKUP(AN$1,'PY1 Data(H)'!$A$1:$BP$1,_xlfn.XLOOKUP($A71,'PY1 Data(H)'!$A$1:$A$288,'PY1 Data(H)'!$A$1:$BP$288))</f>
        <v>4</v>
      </c>
      <c r="AO71" s="117" cm="1">
        <f t="array" ref="AO71">_xlfn.XLOOKUP(AO$1,'PY1 Data(H)'!$A$1:$BP$1,_xlfn.XLOOKUP($A71,'PY1 Data(H)'!$A$1:$A$288,'PY1 Data(H)'!$A$1:$BP$288))</f>
        <v>4</v>
      </c>
      <c r="AP71" s="117" cm="1">
        <f t="array" ref="AP71">_xlfn.XLOOKUP(AP$1,'PY1 Data(H)'!$A$1:$BP$1,_xlfn.XLOOKUP($A71,'PY1 Data(H)'!$A$1:$A$288,'PY1 Data(H)'!$A$1:$BP$288))</f>
        <v>4</v>
      </c>
      <c r="AQ71" s="117" cm="1">
        <f t="array" ref="AQ71">_xlfn.XLOOKUP(AQ$1,'PY1 Data(H)'!$A$1:$BP$1,_xlfn.XLOOKUP($A71,'PY1 Data(H)'!$A$1:$A$288,'PY1 Data(H)'!$A$1:$BP$288))</f>
        <v>4</v>
      </c>
      <c r="AR71" s="117" cm="1">
        <f t="array" ref="AR71">_xlfn.XLOOKUP(AR$1,'PY1 Data(H)'!$A$1:$BP$1,_xlfn.XLOOKUP($A71,'PY1 Data(H)'!$A$1:$A$288,'PY1 Data(H)'!$A$1:$BP$288))</f>
        <v>4</v>
      </c>
      <c r="AS71" s="117" cm="1">
        <f t="array" ref="AS71">_xlfn.XLOOKUP(AS$1,'PY1 Data(H)'!$A$1:$BP$1,_xlfn.XLOOKUP($A71,'PY1 Data(H)'!$A$1:$A$288,'PY1 Data(H)'!$A$1:$BP$288))</f>
        <v>4</v>
      </c>
      <c r="AT71" s="117" cm="1">
        <f t="array" ref="AT71">_xlfn.XLOOKUP(AT$1,'PY1 Data(H)'!$A$1:$BP$1,_xlfn.XLOOKUP($A71,'PY1 Data(H)'!$A$1:$A$288,'PY1 Data(H)'!$A$1:$BP$288))</f>
        <v>4</v>
      </c>
      <c r="AU71" s="117" cm="1">
        <f t="array" ref="AU71">_xlfn.XLOOKUP(AU$1,'PY1 Data(H)'!$A$1:$BP$1,_xlfn.XLOOKUP($A71,'PY1 Data(H)'!$A$1:$A$288,'PY1 Data(H)'!$A$1:$BP$288))</f>
        <v>4</v>
      </c>
      <c r="AV71" s="117" cm="1">
        <f t="array" ref="AV71">_xlfn.XLOOKUP(AV$1,'PY1 Data(H)'!$A$1:$BP$1,_xlfn.XLOOKUP($A71,'PY1 Data(H)'!$A$1:$A$288,'PY1 Data(H)'!$A$1:$BP$288))</f>
        <v>4</v>
      </c>
      <c r="AW71" s="117" cm="1">
        <f t="array" ref="AW71">_xlfn.XLOOKUP(AW$1,'PY1 Data(H)'!$A$1:$BP$1,_xlfn.XLOOKUP($A71,'PY1 Data(H)'!$A$1:$A$288,'PY1 Data(H)'!$A$1:$BP$288))</f>
        <v>4</v>
      </c>
      <c r="AX71" s="117" cm="1">
        <f t="array" ref="AX71">_xlfn.XLOOKUP(AX$1,'PY1 Data(H)'!$A$1:$BP$1,_xlfn.XLOOKUP($A71,'PY1 Data(H)'!$A$1:$A$288,'PY1 Data(H)'!$A$1:$BP$288))</f>
        <v>4</v>
      </c>
      <c r="AY71" s="117" cm="1">
        <f t="array" ref="AY71">_xlfn.XLOOKUP(AY$1,'PY1 Data(H)'!$A$1:$BP$1,_xlfn.XLOOKUP($A71,'PY1 Data(H)'!$A$1:$A$288,'PY1 Data(H)'!$A$1:$BP$288))</f>
        <v>4</v>
      </c>
      <c r="AZ71" s="117" cm="1">
        <f t="array" ref="AZ71">_xlfn.XLOOKUP(AZ$1,'PY1 Data(H)'!$A$1:$BP$1,_xlfn.XLOOKUP($A71,'PY1 Data(H)'!$A$1:$A$288,'PY1 Data(H)'!$A$1:$BP$288))</f>
        <v>4</v>
      </c>
      <c r="BA71" s="117" cm="1">
        <f t="array" ref="BA71">_xlfn.XLOOKUP(BA$1,'PY1 Data(H)'!$A$1:$BP$1,_xlfn.XLOOKUP($A71,'PY1 Data(H)'!$A$1:$A$288,'PY1 Data(H)'!$A$1:$BP$288))</f>
        <v>4</v>
      </c>
      <c r="BB71" s="117" cm="1">
        <f t="array" ref="BB71">_xlfn.XLOOKUP(BB$1,'PY1 Data(H)'!$A$1:$BP$1,_xlfn.XLOOKUP($A71,'PY1 Data(H)'!$A$1:$A$288,'PY1 Data(H)'!$A$1:$BP$288))</f>
        <v>4</v>
      </c>
      <c r="BC71" s="117" cm="1">
        <f t="array" ref="BC71">_xlfn.XLOOKUP(BC$1,'PY1 Data(H)'!$A$1:$BP$1,_xlfn.XLOOKUP($A71,'PY1 Data(H)'!$A$1:$A$288,'PY1 Data(H)'!$A$1:$BP$288))</f>
        <v>1</v>
      </c>
      <c r="BD71" s="117" cm="1">
        <f t="array" ref="BD71">_xlfn.XLOOKUP(BD$1,'PY1 Data(H)'!$A$1:$BP$1,_xlfn.XLOOKUP($A71,'PY1 Data(H)'!$A$1:$A$288,'PY1 Data(H)'!$A$1:$BP$288))</f>
        <v>4</v>
      </c>
      <c r="BE71" s="117" cm="1">
        <f t="array" ref="BE71">_xlfn.XLOOKUP(BE$1,'PY1 Data(H)'!$A$1:$BP$1,_xlfn.XLOOKUP($A71,'PY1 Data(H)'!$A$1:$A$288,'PY1 Data(H)'!$A$1:$BP$288))</f>
        <v>4</v>
      </c>
      <c r="BF71" s="117" cm="1">
        <f t="array" ref="BF71">_xlfn.XLOOKUP(BF$1,'PY1 Data(H)'!$A$1:$BP$1,_xlfn.XLOOKUP($A71,'PY1 Data(H)'!$A$1:$A$288,'PY1 Data(H)'!$A$1:$BP$288))</f>
        <v>4</v>
      </c>
      <c r="BG71" s="117" cm="1">
        <f t="array" ref="BG71">_xlfn.XLOOKUP(BG$1,'PY1 Data(H)'!$A$1:$BP$1,_xlfn.XLOOKUP($A71,'PY1 Data(H)'!$A$1:$A$288,'PY1 Data(H)'!$A$1:$BP$288))</f>
        <v>4</v>
      </c>
      <c r="BH71" s="117" cm="1">
        <f t="array" ref="BH71">_xlfn.XLOOKUP(BH$1,'PY1 Data(H)'!$A$1:$BP$1,_xlfn.XLOOKUP($A71,'PY1 Data(H)'!$A$1:$A$288,'PY1 Data(H)'!$A$1:$BP$288))</f>
        <v>4</v>
      </c>
    </row>
    <row r="72" spans="1:60" x14ac:dyDescent="0.3">
      <c r="A72">
        <v>659</v>
      </c>
      <c r="D72" s="117" cm="1">
        <f t="array" ref="D72">_xlfn.XLOOKUP(D$1,'PY1 Data(H)'!$A$1:$BP$1,_xlfn.XLOOKUP($A72,'PY1 Data(H)'!$A$1:$A$288,'PY1 Data(H)'!$A$1:$BP$288))</f>
        <v>0</v>
      </c>
      <c r="E72" s="117" cm="1">
        <f t="array" ref="E72">_xlfn.XLOOKUP(E$1,'PY1 Data(H)'!$A$1:$BP$1,_xlfn.XLOOKUP($A72,'PY1 Data(H)'!$A$1:$A$288,'PY1 Data(H)'!$A$1:$BP$288))</f>
        <v>0</v>
      </c>
      <c r="F72" s="117" cm="1">
        <f t="array" ref="F72">_xlfn.XLOOKUP(F$1,'PY1 Data(H)'!$A$1:$BP$1,_xlfn.XLOOKUP($A72,'PY1 Data(H)'!$A$1:$A$288,'PY1 Data(H)'!$A$1:$BP$288))</f>
        <v>0</v>
      </c>
      <c r="G72" s="117" cm="1">
        <f t="array" ref="G72">_xlfn.XLOOKUP(G$1,'PY1 Data(H)'!$A$1:$BP$1,_xlfn.XLOOKUP($A72,'PY1 Data(H)'!$A$1:$A$288,'PY1 Data(H)'!$A$1:$BP$288))</f>
        <v>0</v>
      </c>
      <c r="H72" s="117" cm="1">
        <f t="array" ref="H72">_xlfn.XLOOKUP(H$1,'PY1 Data(H)'!$A$1:$BP$1,_xlfn.XLOOKUP($A72,'PY1 Data(H)'!$A$1:$A$288,'PY1 Data(H)'!$A$1:$BP$288))</f>
        <v>0</v>
      </c>
      <c r="I72" s="117" cm="1">
        <f t="array" ref="I72">_xlfn.XLOOKUP(I$1,'PY1 Data(H)'!$A$1:$BP$1,_xlfn.XLOOKUP($A72,'PY1 Data(H)'!$A$1:$A$288,'PY1 Data(H)'!$A$1:$BP$288))</f>
        <v>0</v>
      </c>
      <c r="J72" s="117" cm="1">
        <f t="array" ref="J72">_xlfn.XLOOKUP(J$1,'PY1 Data(H)'!$A$1:$BP$1,_xlfn.XLOOKUP($A72,'PY1 Data(H)'!$A$1:$A$288,'PY1 Data(H)'!$A$1:$BP$288))</f>
        <v>0</v>
      </c>
      <c r="K72" s="117" cm="1">
        <f t="array" ref="K72">_xlfn.XLOOKUP(K$1,'PY1 Data(H)'!$A$1:$BP$1,_xlfn.XLOOKUP($A72,'PY1 Data(H)'!$A$1:$A$288,'PY1 Data(H)'!$A$1:$BP$288))</f>
        <v>30073427</v>
      </c>
      <c r="L72" s="117" cm="1">
        <f t="array" ref="L72">_xlfn.XLOOKUP(L$1,'PY1 Data(H)'!$A$1:$BP$1,_xlfn.XLOOKUP($A72,'PY1 Data(H)'!$A$1:$A$288,'PY1 Data(H)'!$A$1:$BP$288))</f>
        <v>33500219000</v>
      </c>
      <c r="M72" s="117" cm="1">
        <f t="array" ref="M72">_xlfn.XLOOKUP(M$1,'PY1 Data(H)'!$A$1:$BP$1,_xlfn.XLOOKUP($A72,'PY1 Data(H)'!$A$1:$A$288,'PY1 Data(H)'!$A$1:$BP$288))</f>
        <v>0</v>
      </c>
      <c r="N72" s="117" cm="1">
        <f t="array" ref="N72">_xlfn.XLOOKUP(N$1,'PY1 Data(H)'!$A$1:$BP$1,_xlfn.XLOOKUP($A72,'PY1 Data(H)'!$A$1:$A$288,'PY1 Data(H)'!$A$1:$BP$288))</f>
        <v>0</v>
      </c>
      <c r="O72" s="117" cm="1">
        <f t="array" ref="O72">_xlfn.XLOOKUP(O$1,'PY1 Data(H)'!$A$1:$BP$1,_xlfn.XLOOKUP($A72,'PY1 Data(H)'!$A$1:$A$288,'PY1 Data(H)'!$A$1:$BP$288))</f>
        <v>0</v>
      </c>
      <c r="P72" s="117" cm="1">
        <f t="array" ref="P72">_xlfn.XLOOKUP(P$1,'PY1 Data(H)'!$A$1:$BP$1,_xlfn.XLOOKUP($A72,'PY1 Data(H)'!$A$1:$A$288,'PY1 Data(H)'!$A$1:$BP$288))</f>
        <v>0</v>
      </c>
      <c r="Q72" s="117" cm="1">
        <f t="array" ref="Q72">_xlfn.XLOOKUP(Q$1,'PY1 Data(H)'!$A$1:$BP$1,_xlfn.XLOOKUP($A72,'PY1 Data(H)'!$A$1:$A$288,'PY1 Data(H)'!$A$1:$BP$288))</f>
        <v>0</v>
      </c>
      <c r="R72" s="117" cm="1">
        <f t="array" ref="R72">_xlfn.XLOOKUP(R$1,'PY1 Data(H)'!$A$1:$BP$1,_xlfn.XLOOKUP($A72,'PY1 Data(H)'!$A$1:$A$288,'PY1 Data(H)'!$A$1:$BP$288))</f>
        <v>0</v>
      </c>
      <c r="S72" s="117" cm="1">
        <f t="array" ref="S72">_xlfn.XLOOKUP(S$1,'PY1 Data(H)'!$A$1:$BP$1,_xlfn.XLOOKUP($A72,'PY1 Data(H)'!$A$1:$A$288,'PY1 Data(H)'!$A$1:$BP$288))</f>
        <v>0</v>
      </c>
      <c r="T72" s="117" cm="1">
        <f t="array" ref="T72">_xlfn.XLOOKUP(T$1,'PY1 Data(H)'!$A$1:$BP$1,_xlfn.XLOOKUP($A72,'PY1 Data(H)'!$A$1:$A$288,'PY1 Data(H)'!$A$1:$BP$288))</f>
        <v>0</v>
      </c>
      <c r="U72" s="117" cm="1">
        <f t="array" ref="U72">_xlfn.XLOOKUP(U$1,'PY1 Data(H)'!$A$1:$BP$1,_xlfn.XLOOKUP($A72,'PY1 Data(H)'!$A$1:$A$288,'PY1 Data(H)'!$A$1:$BP$288))</f>
        <v>0</v>
      </c>
      <c r="V72" s="117" cm="1">
        <f t="array" ref="V72">_xlfn.XLOOKUP(V$1,'PY1 Data(H)'!$A$1:$BP$1,_xlfn.XLOOKUP($A72,'PY1 Data(H)'!$A$1:$A$288,'PY1 Data(H)'!$A$1:$BP$288))</f>
        <v>0</v>
      </c>
      <c r="W72" s="117" cm="1">
        <f t="array" ref="W72">_xlfn.XLOOKUP(W$1,'PY1 Data(H)'!$A$1:$BP$1,_xlfn.XLOOKUP($A72,'PY1 Data(H)'!$A$1:$A$288,'PY1 Data(H)'!$A$1:$BP$288))</f>
        <v>0</v>
      </c>
      <c r="X72" s="117" cm="1">
        <f t="array" ref="X72">_xlfn.XLOOKUP(X$1,'PY1 Data(H)'!$A$1:$BP$1,_xlfn.XLOOKUP($A72,'PY1 Data(H)'!$A$1:$A$288,'PY1 Data(H)'!$A$1:$BP$288))</f>
        <v>0</v>
      </c>
      <c r="Y72" s="117" cm="1">
        <f t="array" ref="Y72">_xlfn.XLOOKUP(Y$1,'PY1 Data(H)'!$A$1:$BP$1,_xlfn.XLOOKUP($A72,'PY1 Data(H)'!$A$1:$A$288,'PY1 Data(H)'!$A$1:$BP$288))</f>
        <v>15849111</v>
      </c>
      <c r="Z72" s="117" cm="1">
        <f t="array" ref="Z72">_xlfn.XLOOKUP(Z$1,'PY1 Data(H)'!$A$1:$BP$1,_xlfn.XLOOKUP($A72,'PY1 Data(H)'!$A$1:$A$288,'PY1 Data(H)'!$A$1:$BP$288))</f>
        <v>0</v>
      </c>
      <c r="AA72" s="117" cm="1">
        <f t="array" ref="AA72">_xlfn.XLOOKUP(AA$1,'PY1 Data(H)'!$A$1:$BP$1,_xlfn.XLOOKUP($A72,'PY1 Data(H)'!$A$1:$A$288,'PY1 Data(H)'!$A$1:$BP$288))</f>
        <v>0</v>
      </c>
      <c r="AB72" s="117" cm="1">
        <f t="array" ref="AB72">_xlfn.XLOOKUP(AB$1,'PY1 Data(H)'!$A$1:$BP$1,_xlfn.XLOOKUP($A72,'PY1 Data(H)'!$A$1:$A$288,'PY1 Data(H)'!$A$1:$BP$288))</f>
        <v>0</v>
      </c>
      <c r="AC72" s="117" cm="1">
        <f t="array" ref="AC72">_xlfn.XLOOKUP(AC$1,'PY1 Data(H)'!$A$1:$BP$1,_xlfn.XLOOKUP($A72,'PY1 Data(H)'!$A$1:$A$288,'PY1 Data(H)'!$A$1:$BP$288))</f>
        <v>0</v>
      </c>
      <c r="AD72" s="117" cm="1">
        <f t="array" ref="AD72">_xlfn.XLOOKUP(AD$1,'PY1 Data(H)'!$A$1:$BP$1,_xlfn.XLOOKUP($A72,'PY1 Data(H)'!$A$1:$A$288,'PY1 Data(H)'!$A$1:$BP$288))</f>
        <v>0</v>
      </c>
      <c r="AE72" s="117" cm="1">
        <f t="array" ref="AE72">_xlfn.XLOOKUP(AE$1,'PY1 Data(H)'!$A$1:$BP$1,_xlfn.XLOOKUP($A72,'PY1 Data(H)'!$A$1:$A$288,'PY1 Data(H)'!$A$1:$BP$288))</f>
        <v>0</v>
      </c>
      <c r="AF72" s="117" cm="1">
        <f t="array" ref="AF72">_xlfn.XLOOKUP(AF$1,'PY1 Data(H)'!$A$1:$BP$1,_xlfn.XLOOKUP($A72,'PY1 Data(H)'!$A$1:$A$288,'PY1 Data(H)'!$A$1:$BP$288))</f>
        <v>0</v>
      </c>
      <c r="AG72" s="117" cm="1">
        <f t="array" ref="AG72">_xlfn.XLOOKUP(AG$1,'PY1 Data(H)'!$A$1:$BP$1,_xlfn.XLOOKUP($A72,'PY1 Data(H)'!$A$1:$A$288,'PY1 Data(H)'!$A$1:$BP$288))</f>
        <v>0</v>
      </c>
      <c r="AH72" s="117" cm="1">
        <f t="array" ref="AH72">_xlfn.XLOOKUP(AH$1,'PY1 Data(H)'!$A$1:$BP$1,_xlfn.XLOOKUP($A72,'PY1 Data(H)'!$A$1:$A$288,'PY1 Data(H)'!$A$1:$BP$288))</f>
        <v>192881710</v>
      </c>
      <c r="AI72" s="117" cm="1">
        <f t="array" ref="AI72">_xlfn.XLOOKUP(AI$1,'PY1 Data(H)'!$A$1:$BP$1,_xlfn.XLOOKUP($A72,'PY1 Data(H)'!$A$1:$A$288,'PY1 Data(H)'!$A$1:$BP$288))</f>
        <v>0</v>
      </c>
      <c r="AJ72" s="117" cm="1">
        <f t="array" ref="AJ72">_xlfn.XLOOKUP(AJ$1,'PY1 Data(H)'!$A$1:$BP$1,_xlfn.XLOOKUP($A72,'PY1 Data(H)'!$A$1:$A$288,'PY1 Data(H)'!$A$1:$BP$288))</f>
        <v>0</v>
      </c>
      <c r="AK72" s="117" cm="1">
        <f t="array" ref="AK72">_xlfn.XLOOKUP(AK$1,'PY1 Data(H)'!$A$1:$BP$1,_xlfn.XLOOKUP($A72,'PY1 Data(H)'!$A$1:$A$288,'PY1 Data(H)'!$A$1:$BP$288))</f>
        <v>0</v>
      </c>
      <c r="AL72" s="117" cm="1">
        <f t="array" ref="AL72">_xlfn.XLOOKUP(AL$1,'PY1 Data(H)'!$A$1:$BP$1,_xlfn.XLOOKUP($A72,'PY1 Data(H)'!$A$1:$A$288,'PY1 Data(H)'!$A$1:$BP$288))</f>
        <v>0</v>
      </c>
      <c r="AM72" s="117" cm="1">
        <f t="array" ref="AM72">_xlfn.XLOOKUP(AM$1,'PY1 Data(H)'!$A$1:$BP$1,_xlfn.XLOOKUP($A72,'PY1 Data(H)'!$A$1:$A$288,'PY1 Data(H)'!$A$1:$BP$288))</f>
        <v>0</v>
      </c>
      <c r="AN72" s="117" cm="1">
        <f t="array" ref="AN72">_xlfn.XLOOKUP(AN$1,'PY1 Data(H)'!$A$1:$BP$1,_xlfn.XLOOKUP($A72,'PY1 Data(H)'!$A$1:$A$288,'PY1 Data(H)'!$A$1:$BP$288))</f>
        <v>0</v>
      </c>
      <c r="AO72" s="117" cm="1">
        <f t="array" ref="AO72">_xlfn.XLOOKUP(AO$1,'PY1 Data(H)'!$A$1:$BP$1,_xlfn.XLOOKUP($A72,'PY1 Data(H)'!$A$1:$A$288,'PY1 Data(H)'!$A$1:$BP$288))</f>
        <v>56979486</v>
      </c>
      <c r="AP72" s="117" cm="1">
        <f t="array" ref="AP72">_xlfn.XLOOKUP(AP$1,'PY1 Data(H)'!$A$1:$BP$1,_xlfn.XLOOKUP($A72,'PY1 Data(H)'!$A$1:$A$288,'PY1 Data(H)'!$A$1:$BP$288))</f>
        <v>0</v>
      </c>
      <c r="AQ72" s="117" cm="1">
        <f t="array" ref="AQ72">_xlfn.XLOOKUP(AQ$1,'PY1 Data(H)'!$A$1:$BP$1,_xlfn.XLOOKUP($A72,'PY1 Data(H)'!$A$1:$A$288,'PY1 Data(H)'!$A$1:$BP$288))</f>
        <v>33500219</v>
      </c>
      <c r="AR72" s="117" cm="1">
        <f t="array" ref="AR72">_xlfn.XLOOKUP(AR$1,'PY1 Data(H)'!$A$1:$BP$1,_xlfn.XLOOKUP($A72,'PY1 Data(H)'!$A$1:$A$288,'PY1 Data(H)'!$A$1:$BP$288))</f>
        <v>0</v>
      </c>
      <c r="AS72" s="117" cm="1">
        <f t="array" ref="AS72">_xlfn.XLOOKUP(AS$1,'PY1 Data(H)'!$A$1:$BP$1,_xlfn.XLOOKUP($A72,'PY1 Data(H)'!$A$1:$A$288,'PY1 Data(H)'!$A$1:$BP$288))</f>
        <v>0</v>
      </c>
      <c r="AT72" s="117" cm="1">
        <f t="array" ref="AT72">_xlfn.XLOOKUP(AT$1,'PY1 Data(H)'!$A$1:$BP$1,_xlfn.XLOOKUP($A72,'PY1 Data(H)'!$A$1:$A$288,'PY1 Data(H)'!$A$1:$BP$288))</f>
        <v>0</v>
      </c>
      <c r="AU72" s="117" cm="1">
        <f t="array" ref="AU72">_xlfn.XLOOKUP(AU$1,'PY1 Data(H)'!$A$1:$BP$1,_xlfn.XLOOKUP($A72,'PY1 Data(H)'!$A$1:$A$288,'PY1 Data(H)'!$A$1:$BP$288))</f>
        <v>0</v>
      </c>
      <c r="AV72" s="117" cm="1">
        <f t="array" ref="AV72">_xlfn.XLOOKUP(AV$1,'PY1 Data(H)'!$A$1:$BP$1,_xlfn.XLOOKUP($A72,'PY1 Data(H)'!$A$1:$A$288,'PY1 Data(H)'!$A$1:$BP$288))</f>
        <v>0</v>
      </c>
      <c r="AW72" s="117" cm="1">
        <f t="array" ref="AW72">_xlfn.XLOOKUP(AW$1,'PY1 Data(H)'!$A$1:$BP$1,_xlfn.XLOOKUP($A72,'PY1 Data(H)'!$A$1:$A$288,'PY1 Data(H)'!$A$1:$BP$288))</f>
        <v>0</v>
      </c>
      <c r="AX72" s="117" cm="1">
        <f t="array" ref="AX72">_xlfn.XLOOKUP(AX$1,'PY1 Data(H)'!$A$1:$BP$1,_xlfn.XLOOKUP($A72,'PY1 Data(H)'!$A$1:$A$288,'PY1 Data(H)'!$A$1:$BP$288))</f>
        <v>0</v>
      </c>
      <c r="AY72" s="117" cm="1">
        <f t="array" ref="AY72">_xlfn.XLOOKUP(AY$1,'PY1 Data(H)'!$A$1:$BP$1,_xlfn.XLOOKUP($A72,'PY1 Data(H)'!$A$1:$A$288,'PY1 Data(H)'!$A$1:$BP$288))</f>
        <v>0</v>
      </c>
      <c r="AZ72" s="117" cm="1">
        <f t="array" ref="AZ72">_xlfn.XLOOKUP(AZ$1,'PY1 Data(H)'!$A$1:$BP$1,_xlfn.XLOOKUP($A72,'PY1 Data(H)'!$A$1:$A$288,'PY1 Data(H)'!$A$1:$BP$288))</f>
        <v>0</v>
      </c>
      <c r="BA72" s="117" cm="1">
        <f t="array" ref="BA72">_xlfn.XLOOKUP(BA$1,'PY1 Data(H)'!$A$1:$BP$1,_xlfn.XLOOKUP($A72,'PY1 Data(H)'!$A$1:$A$288,'PY1 Data(H)'!$A$1:$BP$288))</f>
        <v>0</v>
      </c>
      <c r="BB72" s="117" cm="1">
        <f t="array" ref="BB72">_xlfn.XLOOKUP(BB$1,'PY1 Data(H)'!$A$1:$BP$1,_xlfn.XLOOKUP($A72,'PY1 Data(H)'!$A$1:$A$288,'PY1 Data(H)'!$A$1:$BP$288))</f>
        <v>0</v>
      </c>
      <c r="BC72" s="117" cm="1">
        <f t="array" ref="BC72">_xlfn.XLOOKUP(BC$1,'PY1 Data(H)'!$A$1:$BP$1,_xlfn.XLOOKUP($A72,'PY1 Data(H)'!$A$1:$A$288,'PY1 Data(H)'!$A$1:$BP$288))</f>
        <v>1062252</v>
      </c>
      <c r="BD72" s="117" cm="1">
        <f t="array" ref="BD72">_xlfn.XLOOKUP(BD$1,'PY1 Data(H)'!$A$1:$BP$1,_xlfn.XLOOKUP($A72,'PY1 Data(H)'!$A$1:$A$288,'PY1 Data(H)'!$A$1:$BP$288))</f>
        <v>0</v>
      </c>
      <c r="BE72" s="117" cm="1">
        <f t="array" ref="BE72">_xlfn.XLOOKUP(BE$1,'PY1 Data(H)'!$A$1:$BP$1,_xlfn.XLOOKUP($A72,'PY1 Data(H)'!$A$1:$A$288,'PY1 Data(H)'!$A$1:$BP$288))</f>
        <v>0</v>
      </c>
      <c r="BF72" s="117" cm="1">
        <f t="array" ref="BF72">_xlfn.XLOOKUP(BF$1,'PY1 Data(H)'!$A$1:$BP$1,_xlfn.XLOOKUP($A72,'PY1 Data(H)'!$A$1:$A$288,'PY1 Data(H)'!$A$1:$BP$288))</f>
        <v>588962875</v>
      </c>
      <c r="BG72" s="117" cm="1">
        <f t="array" ref="BG72">_xlfn.XLOOKUP(BG$1,'PY1 Data(H)'!$A$1:$BP$1,_xlfn.XLOOKUP($A72,'PY1 Data(H)'!$A$1:$A$288,'PY1 Data(H)'!$A$1:$BP$288))</f>
        <v>0</v>
      </c>
      <c r="BH72" s="117" cm="1">
        <f t="array" ref="BH72">_xlfn.XLOOKUP(BH$1,'PY1 Data(H)'!$A$1:$BP$1,_xlfn.XLOOKUP($A72,'PY1 Data(H)'!$A$1:$A$288,'PY1 Data(H)'!$A$1:$BP$288))</f>
        <v>0</v>
      </c>
    </row>
    <row r="73" spans="1:60" x14ac:dyDescent="0.3">
      <c r="A73">
        <v>660</v>
      </c>
      <c r="D73" s="117" cm="1">
        <f t="array" ref="D73">_xlfn.XLOOKUP(D$1,'PY1 Data(H)'!$A$1:$BP$1,_xlfn.XLOOKUP($A73,'PY1 Data(H)'!$A$1:$A$288,'PY1 Data(H)'!$A$1:$BP$288))</f>
        <v>0</v>
      </c>
      <c r="E73" s="117" cm="1">
        <f t="array" ref="E73">_xlfn.XLOOKUP(E$1,'PY1 Data(H)'!$A$1:$BP$1,_xlfn.XLOOKUP($A73,'PY1 Data(H)'!$A$1:$A$288,'PY1 Data(H)'!$A$1:$BP$288))</f>
        <v>0</v>
      </c>
      <c r="F73" s="117" cm="1">
        <f t="array" ref="F73">_xlfn.XLOOKUP(F$1,'PY1 Data(H)'!$A$1:$BP$1,_xlfn.XLOOKUP($A73,'PY1 Data(H)'!$A$1:$A$288,'PY1 Data(H)'!$A$1:$BP$288))</f>
        <v>0</v>
      </c>
      <c r="G73" s="117" cm="1">
        <f t="array" ref="G73">_xlfn.XLOOKUP(G$1,'PY1 Data(H)'!$A$1:$BP$1,_xlfn.XLOOKUP($A73,'PY1 Data(H)'!$A$1:$A$288,'PY1 Data(H)'!$A$1:$BP$288))</f>
        <v>0</v>
      </c>
      <c r="H73" s="117" cm="1">
        <f t="array" ref="H73">_xlfn.XLOOKUP(H$1,'PY1 Data(H)'!$A$1:$BP$1,_xlfn.XLOOKUP($A73,'PY1 Data(H)'!$A$1:$A$288,'PY1 Data(H)'!$A$1:$BP$288))</f>
        <v>0</v>
      </c>
      <c r="I73" s="117" cm="1">
        <f t="array" ref="I73">_xlfn.XLOOKUP(I$1,'PY1 Data(H)'!$A$1:$BP$1,_xlfn.XLOOKUP($A73,'PY1 Data(H)'!$A$1:$A$288,'PY1 Data(H)'!$A$1:$BP$288))</f>
        <v>0</v>
      </c>
      <c r="J73" s="117" cm="1">
        <f t="array" ref="J73">_xlfn.XLOOKUP(J$1,'PY1 Data(H)'!$A$1:$BP$1,_xlfn.XLOOKUP($A73,'PY1 Data(H)'!$A$1:$A$288,'PY1 Data(H)'!$A$1:$BP$288))</f>
        <v>0</v>
      </c>
      <c r="K73" s="117" cm="1">
        <f t="array" ref="K73">_xlfn.XLOOKUP(K$1,'PY1 Data(H)'!$A$1:$BP$1,_xlfn.XLOOKUP($A73,'PY1 Data(H)'!$A$1:$A$288,'PY1 Data(H)'!$A$1:$BP$288))</f>
        <v>1359251</v>
      </c>
      <c r="L73" s="117" cm="1">
        <f t="array" ref="L73">_xlfn.XLOOKUP(L$1,'PY1 Data(H)'!$A$1:$BP$1,_xlfn.XLOOKUP($A73,'PY1 Data(H)'!$A$1:$A$288,'PY1 Data(H)'!$A$1:$BP$288))</f>
        <v>2584626000</v>
      </c>
      <c r="M73" s="117" cm="1">
        <f t="array" ref="M73">_xlfn.XLOOKUP(M$1,'PY1 Data(H)'!$A$1:$BP$1,_xlfn.XLOOKUP($A73,'PY1 Data(H)'!$A$1:$A$288,'PY1 Data(H)'!$A$1:$BP$288))</f>
        <v>0</v>
      </c>
      <c r="N73" s="117" cm="1">
        <f t="array" ref="N73">_xlfn.XLOOKUP(N$1,'PY1 Data(H)'!$A$1:$BP$1,_xlfn.XLOOKUP($A73,'PY1 Data(H)'!$A$1:$A$288,'PY1 Data(H)'!$A$1:$BP$288))</f>
        <v>0</v>
      </c>
      <c r="O73" s="117" cm="1">
        <f t="array" ref="O73">_xlfn.XLOOKUP(O$1,'PY1 Data(H)'!$A$1:$BP$1,_xlfn.XLOOKUP($A73,'PY1 Data(H)'!$A$1:$A$288,'PY1 Data(H)'!$A$1:$BP$288))</f>
        <v>0</v>
      </c>
      <c r="P73" s="117" cm="1">
        <f t="array" ref="P73">_xlfn.XLOOKUP(P$1,'PY1 Data(H)'!$A$1:$BP$1,_xlfn.XLOOKUP($A73,'PY1 Data(H)'!$A$1:$A$288,'PY1 Data(H)'!$A$1:$BP$288))</f>
        <v>0</v>
      </c>
      <c r="Q73" s="117" cm="1">
        <f t="array" ref="Q73">_xlfn.XLOOKUP(Q$1,'PY1 Data(H)'!$A$1:$BP$1,_xlfn.XLOOKUP($A73,'PY1 Data(H)'!$A$1:$A$288,'PY1 Data(H)'!$A$1:$BP$288))</f>
        <v>0</v>
      </c>
      <c r="R73" s="117" cm="1">
        <f t="array" ref="R73">_xlfn.XLOOKUP(R$1,'PY1 Data(H)'!$A$1:$BP$1,_xlfn.XLOOKUP($A73,'PY1 Data(H)'!$A$1:$A$288,'PY1 Data(H)'!$A$1:$BP$288))</f>
        <v>0</v>
      </c>
      <c r="S73" s="117" cm="1">
        <f t="array" ref="S73">_xlfn.XLOOKUP(S$1,'PY1 Data(H)'!$A$1:$BP$1,_xlfn.XLOOKUP($A73,'PY1 Data(H)'!$A$1:$A$288,'PY1 Data(H)'!$A$1:$BP$288))</f>
        <v>0</v>
      </c>
      <c r="T73" s="117" cm="1">
        <f t="array" ref="T73">_xlfn.XLOOKUP(T$1,'PY1 Data(H)'!$A$1:$BP$1,_xlfn.XLOOKUP($A73,'PY1 Data(H)'!$A$1:$A$288,'PY1 Data(H)'!$A$1:$BP$288))</f>
        <v>0</v>
      </c>
      <c r="U73" s="117" cm="1">
        <f t="array" ref="U73">_xlfn.XLOOKUP(U$1,'PY1 Data(H)'!$A$1:$BP$1,_xlfn.XLOOKUP($A73,'PY1 Data(H)'!$A$1:$A$288,'PY1 Data(H)'!$A$1:$BP$288))</f>
        <v>0</v>
      </c>
      <c r="V73" s="117" cm="1">
        <f t="array" ref="V73">_xlfn.XLOOKUP(V$1,'PY1 Data(H)'!$A$1:$BP$1,_xlfn.XLOOKUP($A73,'PY1 Data(H)'!$A$1:$A$288,'PY1 Data(H)'!$A$1:$BP$288))</f>
        <v>0</v>
      </c>
      <c r="W73" s="117" cm="1">
        <f t="array" ref="W73">_xlfn.XLOOKUP(W$1,'PY1 Data(H)'!$A$1:$BP$1,_xlfn.XLOOKUP($A73,'PY1 Data(H)'!$A$1:$A$288,'PY1 Data(H)'!$A$1:$BP$288))</f>
        <v>0</v>
      </c>
      <c r="X73" s="117" cm="1">
        <f t="array" ref="X73">_xlfn.XLOOKUP(X$1,'PY1 Data(H)'!$A$1:$BP$1,_xlfn.XLOOKUP($A73,'PY1 Data(H)'!$A$1:$A$288,'PY1 Data(H)'!$A$1:$BP$288))</f>
        <v>0</v>
      </c>
      <c r="Y73" s="117" cm="1">
        <f t="array" ref="Y73">_xlfn.XLOOKUP(Y$1,'PY1 Data(H)'!$A$1:$BP$1,_xlfn.XLOOKUP($A73,'PY1 Data(H)'!$A$1:$A$288,'PY1 Data(H)'!$A$1:$BP$288))</f>
        <v>0</v>
      </c>
      <c r="Z73" s="117" cm="1">
        <f t="array" ref="Z73">_xlfn.XLOOKUP(Z$1,'PY1 Data(H)'!$A$1:$BP$1,_xlfn.XLOOKUP($A73,'PY1 Data(H)'!$A$1:$A$288,'PY1 Data(H)'!$A$1:$BP$288))</f>
        <v>0</v>
      </c>
      <c r="AA73" s="117" cm="1">
        <f t="array" ref="AA73">_xlfn.XLOOKUP(AA$1,'PY1 Data(H)'!$A$1:$BP$1,_xlfn.XLOOKUP($A73,'PY1 Data(H)'!$A$1:$A$288,'PY1 Data(H)'!$A$1:$BP$288))</f>
        <v>0</v>
      </c>
      <c r="AB73" s="117" cm="1">
        <f t="array" ref="AB73">_xlfn.XLOOKUP(AB$1,'PY1 Data(H)'!$A$1:$BP$1,_xlfn.XLOOKUP($A73,'PY1 Data(H)'!$A$1:$A$288,'PY1 Data(H)'!$A$1:$BP$288))</f>
        <v>0</v>
      </c>
      <c r="AC73" s="117" cm="1">
        <f t="array" ref="AC73">_xlfn.XLOOKUP(AC$1,'PY1 Data(H)'!$A$1:$BP$1,_xlfn.XLOOKUP($A73,'PY1 Data(H)'!$A$1:$A$288,'PY1 Data(H)'!$A$1:$BP$288))</f>
        <v>0</v>
      </c>
      <c r="AD73" s="117" cm="1">
        <f t="array" ref="AD73">_xlfn.XLOOKUP(AD$1,'PY1 Data(H)'!$A$1:$BP$1,_xlfn.XLOOKUP($A73,'PY1 Data(H)'!$A$1:$A$288,'PY1 Data(H)'!$A$1:$BP$288))</f>
        <v>0</v>
      </c>
      <c r="AE73" s="117" cm="1">
        <f t="array" ref="AE73">_xlfn.XLOOKUP(AE$1,'PY1 Data(H)'!$A$1:$BP$1,_xlfn.XLOOKUP($A73,'PY1 Data(H)'!$A$1:$A$288,'PY1 Data(H)'!$A$1:$BP$288))</f>
        <v>0</v>
      </c>
      <c r="AF73" s="117" cm="1">
        <f t="array" ref="AF73">_xlfn.XLOOKUP(AF$1,'PY1 Data(H)'!$A$1:$BP$1,_xlfn.XLOOKUP($A73,'PY1 Data(H)'!$A$1:$A$288,'PY1 Data(H)'!$A$1:$BP$288))</f>
        <v>0</v>
      </c>
      <c r="AG73" s="117" cm="1">
        <f t="array" ref="AG73">_xlfn.XLOOKUP(AG$1,'PY1 Data(H)'!$A$1:$BP$1,_xlfn.XLOOKUP($A73,'PY1 Data(H)'!$A$1:$A$288,'PY1 Data(H)'!$A$1:$BP$288))</f>
        <v>0</v>
      </c>
      <c r="AH73" s="117" cm="1">
        <f t="array" ref="AH73">_xlfn.XLOOKUP(AH$1,'PY1 Data(H)'!$A$1:$BP$1,_xlfn.XLOOKUP($A73,'PY1 Data(H)'!$A$1:$A$288,'PY1 Data(H)'!$A$1:$BP$288))</f>
        <v>0</v>
      </c>
      <c r="AI73" s="117" cm="1">
        <f t="array" ref="AI73">_xlfn.XLOOKUP(AI$1,'PY1 Data(H)'!$A$1:$BP$1,_xlfn.XLOOKUP($A73,'PY1 Data(H)'!$A$1:$A$288,'PY1 Data(H)'!$A$1:$BP$288))</f>
        <v>0</v>
      </c>
      <c r="AJ73" s="117" cm="1">
        <f t="array" ref="AJ73">_xlfn.XLOOKUP(AJ$1,'PY1 Data(H)'!$A$1:$BP$1,_xlfn.XLOOKUP($A73,'PY1 Data(H)'!$A$1:$A$288,'PY1 Data(H)'!$A$1:$BP$288))</f>
        <v>0</v>
      </c>
      <c r="AK73" s="117" cm="1">
        <f t="array" ref="AK73">_xlfn.XLOOKUP(AK$1,'PY1 Data(H)'!$A$1:$BP$1,_xlfn.XLOOKUP($A73,'PY1 Data(H)'!$A$1:$A$288,'PY1 Data(H)'!$A$1:$BP$288))</f>
        <v>0</v>
      </c>
      <c r="AL73" s="117" cm="1">
        <f t="array" ref="AL73">_xlfn.XLOOKUP(AL$1,'PY1 Data(H)'!$A$1:$BP$1,_xlfn.XLOOKUP($A73,'PY1 Data(H)'!$A$1:$A$288,'PY1 Data(H)'!$A$1:$BP$288))</f>
        <v>0</v>
      </c>
      <c r="AM73" s="117" cm="1">
        <f t="array" ref="AM73">_xlfn.XLOOKUP(AM$1,'PY1 Data(H)'!$A$1:$BP$1,_xlfn.XLOOKUP($A73,'PY1 Data(H)'!$A$1:$A$288,'PY1 Data(H)'!$A$1:$BP$288))</f>
        <v>0</v>
      </c>
      <c r="AN73" s="117" cm="1">
        <f t="array" ref="AN73">_xlfn.XLOOKUP(AN$1,'PY1 Data(H)'!$A$1:$BP$1,_xlfn.XLOOKUP($A73,'PY1 Data(H)'!$A$1:$A$288,'PY1 Data(H)'!$A$1:$BP$288))</f>
        <v>0</v>
      </c>
      <c r="AO73" s="117" cm="1">
        <f t="array" ref="AO73">_xlfn.XLOOKUP(AO$1,'PY1 Data(H)'!$A$1:$BP$1,_xlfn.XLOOKUP($A73,'PY1 Data(H)'!$A$1:$A$288,'PY1 Data(H)'!$A$1:$BP$288))</f>
        <v>0</v>
      </c>
      <c r="AP73" s="117" cm="1">
        <f t="array" ref="AP73">_xlfn.XLOOKUP(AP$1,'PY1 Data(H)'!$A$1:$BP$1,_xlfn.XLOOKUP($A73,'PY1 Data(H)'!$A$1:$A$288,'PY1 Data(H)'!$A$1:$BP$288))</f>
        <v>0</v>
      </c>
      <c r="AQ73" s="117" cm="1">
        <f t="array" ref="AQ73">_xlfn.XLOOKUP(AQ$1,'PY1 Data(H)'!$A$1:$BP$1,_xlfn.XLOOKUP($A73,'PY1 Data(H)'!$A$1:$A$288,'PY1 Data(H)'!$A$1:$BP$288))</f>
        <v>2584626</v>
      </c>
      <c r="AR73" s="117" cm="1">
        <f t="array" ref="AR73">_xlfn.XLOOKUP(AR$1,'PY1 Data(H)'!$A$1:$BP$1,_xlfn.XLOOKUP($A73,'PY1 Data(H)'!$A$1:$A$288,'PY1 Data(H)'!$A$1:$BP$288))</f>
        <v>0</v>
      </c>
      <c r="AS73" s="117" cm="1">
        <f t="array" ref="AS73">_xlfn.XLOOKUP(AS$1,'PY1 Data(H)'!$A$1:$BP$1,_xlfn.XLOOKUP($A73,'PY1 Data(H)'!$A$1:$A$288,'PY1 Data(H)'!$A$1:$BP$288))</f>
        <v>0</v>
      </c>
      <c r="AT73" s="117" cm="1">
        <f t="array" ref="AT73">_xlfn.XLOOKUP(AT$1,'PY1 Data(H)'!$A$1:$BP$1,_xlfn.XLOOKUP($A73,'PY1 Data(H)'!$A$1:$A$288,'PY1 Data(H)'!$A$1:$BP$288))</f>
        <v>0</v>
      </c>
      <c r="AU73" s="117" cm="1">
        <f t="array" ref="AU73">_xlfn.XLOOKUP(AU$1,'PY1 Data(H)'!$A$1:$BP$1,_xlfn.XLOOKUP($A73,'PY1 Data(H)'!$A$1:$A$288,'PY1 Data(H)'!$A$1:$BP$288))</f>
        <v>0</v>
      </c>
      <c r="AV73" s="117" cm="1">
        <f t="array" ref="AV73">_xlfn.XLOOKUP(AV$1,'PY1 Data(H)'!$A$1:$BP$1,_xlfn.XLOOKUP($A73,'PY1 Data(H)'!$A$1:$A$288,'PY1 Data(H)'!$A$1:$BP$288))</f>
        <v>0</v>
      </c>
      <c r="AW73" s="117" cm="1">
        <f t="array" ref="AW73">_xlfn.XLOOKUP(AW$1,'PY1 Data(H)'!$A$1:$BP$1,_xlfn.XLOOKUP($A73,'PY1 Data(H)'!$A$1:$A$288,'PY1 Data(H)'!$A$1:$BP$288))</f>
        <v>0</v>
      </c>
      <c r="AX73" s="117" cm="1">
        <f t="array" ref="AX73">_xlfn.XLOOKUP(AX$1,'PY1 Data(H)'!$A$1:$BP$1,_xlfn.XLOOKUP($A73,'PY1 Data(H)'!$A$1:$A$288,'PY1 Data(H)'!$A$1:$BP$288))</f>
        <v>0</v>
      </c>
      <c r="AY73" s="117" cm="1">
        <f t="array" ref="AY73">_xlfn.XLOOKUP(AY$1,'PY1 Data(H)'!$A$1:$BP$1,_xlfn.XLOOKUP($A73,'PY1 Data(H)'!$A$1:$A$288,'PY1 Data(H)'!$A$1:$BP$288))</f>
        <v>0</v>
      </c>
      <c r="AZ73" s="117" cm="1">
        <f t="array" ref="AZ73">_xlfn.XLOOKUP(AZ$1,'PY1 Data(H)'!$A$1:$BP$1,_xlfn.XLOOKUP($A73,'PY1 Data(H)'!$A$1:$A$288,'PY1 Data(H)'!$A$1:$BP$288))</f>
        <v>0</v>
      </c>
      <c r="BA73" s="117" cm="1">
        <f t="array" ref="BA73">_xlfn.XLOOKUP(BA$1,'PY1 Data(H)'!$A$1:$BP$1,_xlfn.XLOOKUP($A73,'PY1 Data(H)'!$A$1:$A$288,'PY1 Data(H)'!$A$1:$BP$288))</f>
        <v>0</v>
      </c>
      <c r="BB73" s="117" cm="1">
        <f t="array" ref="BB73">_xlfn.XLOOKUP(BB$1,'PY1 Data(H)'!$A$1:$BP$1,_xlfn.XLOOKUP($A73,'PY1 Data(H)'!$A$1:$A$288,'PY1 Data(H)'!$A$1:$BP$288))</f>
        <v>0</v>
      </c>
      <c r="BC73" s="117" cm="1">
        <f t="array" ref="BC73">_xlfn.XLOOKUP(BC$1,'PY1 Data(H)'!$A$1:$BP$1,_xlfn.XLOOKUP($A73,'PY1 Data(H)'!$A$1:$A$288,'PY1 Data(H)'!$A$1:$BP$288))</f>
        <v>0</v>
      </c>
      <c r="BD73" s="117" cm="1">
        <f t="array" ref="BD73">_xlfn.XLOOKUP(BD$1,'PY1 Data(H)'!$A$1:$BP$1,_xlfn.XLOOKUP($A73,'PY1 Data(H)'!$A$1:$A$288,'PY1 Data(H)'!$A$1:$BP$288))</f>
        <v>0</v>
      </c>
      <c r="BE73" s="117" cm="1">
        <f t="array" ref="BE73">_xlfn.XLOOKUP(BE$1,'PY1 Data(H)'!$A$1:$BP$1,_xlfn.XLOOKUP($A73,'PY1 Data(H)'!$A$1:$A$288,'PY1 Data(H)'!$A$1:$BP$288))</f>
        <v>0</v>
      </c>
      <c r="BF73" s="117" cm="1">
        <f t="array" ref="BF73">_xlfn.XLOOKUP(BF$1,'PY1 Data(H)'!$A$1:$BP$1,_xlfn.XLOOKUP($A73,'PY1 Data(H)'!$A$1:$A$288,'PY1 Data(H)'!$A$1:$BP$288))</f>
        <v>0</v>
      </c>
      <c r="BG73" s="117" cm="1">
        <f t="array" ref="BG73">_xlfn.XLOOKUP(BG$1,'PY1 Data(H)'!$A$1:$BP$1,_xlfn.XLOOKUP($A73,'PY1 Data(H)'!$A$1:$A$288,'PY1 Data(H)'!$A$1:$BP$288))</f>
        <v>0</v>
      </c>
      <c r="BH73" s="117" cm="1">
        <f t="array" ref="BH73">_xlfn.XLOOKUP(BH$1,'PY1 Data(H)'!$A$1:$BP$1,_xlfn.XLOOKUP($A73,'PY1 Data(H)'!$A$1:$A$288,'PY1 Data(H)'!$A$1:$BP$288))</f>
        <v>0</v>
      </c>
    </row>
    <row r="74" spans="1:60" x14ac:dyDescent="0.3">
      <c r="A74">
        <v>661</v>
      </c>
      <c r="D74" s="117" cm="1">
        <f t="array" ref="D74">_xlfn.XLOOKUP(D$1,'PY1 Data(H)'!$A$1:$BP$1,_xlfn.XLOOKUP($A74,'PY1 Data(H)'!$A$1:$A$288,'PY1 Data(H)'!$A$1:$BP$288))</f>
        <v>0</v>
      </c>
      <c r="E74" s="117" cm="1">
        <f t="array" ref="E74">_xlfn.XLOOKUP(E$1,'PY1 Data(H)'!$A$1:$BP$1,_xlfn.XLOOKUP($A74,'PY1 Data(H)'!$A$1:$A$288,'PY1 Data(H)'!$A$1:$BP$288))</f>
        <v>0</v>
      </c>
      <c r="F74" s="117" cm="1">
        <f t="array" ref="F74">_xlfn.XLOOKUP(F$1,'PY1 Data(H)'!$A$1:$BP$1,_xlfn.XLOOKUP($A74,'PY1 Data(H)'!$A$1:$A$288,'PY1 Data(H)'!$A$1:$BP$288))</f>
        <v>0</v>
      </c>
      <c r="G74" s="117" cm="1">
        <f t="array" ref="G74">_xlfn.XLOOKUP(G$1,'PY1 Data(H)'!$A$1:$BP$1,_xlfn.XLOOKUP($A74,'PY1 Data(H)'!$A$1:$A$288,'PY1 Data(H)'!$A$1:$BP$288))</f>
        <v>0</v>
      </c>
      <c r="H74" s="117" cm="1">
        <f t="array" ref="H74">_xlfn.XLOOKUP(H$1,'PY1 Data(H)'!$A$1:$BP$1,_xlfn.XLOOKUP($A74,'PY1 Data(H)'!$A$1:$A$288,'PY1 Data(H)'!$A$1:$BP$288))</f>
        <v>0</v>
      </c>
      <c r="I74" s="117" cm="1">
        <f t="array" ref="I74">_xlfn.XLOOKUP(I$1,'PY1 Data(H)'!$A$1:$BP$1,_xlfn.XLOOKUP($A74,'PY1 Data(H)'!$A$1:$A$288,'PY1 Data(H)'!$A$1:$BP$288))</f>
        <v>0</v>
      </c>
      <c r="J74" s="117" cm="1">
        <f t="array" ref="J74">_xlfn.XLOOKUP(J$1,'PY1 Data(H)'!$A$1:$BP$1,_xlfn.XLOOKUP($A74,'PY1 Data(H)'!$A$1:$A$288,'PY1 Data(H)'!$A$1:$BP$288))</f>
        <v>0</v>
      </c>
      <c r="K74" s="117" cm="1">
        <f t="array" ref="K74">_xlfn.XLOOKUP(K$1,'PY1 Data(H)'!$A$1:$BP$1,_xlfn.XLOOKUP($A74,'PY1 Data(H)'!$A$1:$A$288,'PY1 Data(H)'!$A$1:$BP$288))</f>
        <v>4.4000000000000004</v>
      </c>
      <c r="L74" s="117" cm="1">
        <f t="array" ref="L74">_xlfn.XLOOKUP(L$1,'PY1 Data(H)'!$A$1:$BP$1,_xlfn.XLOOKUP($A74,'PY1 Data(H)'!$A$1:$A$288,'PY1 Data(H)'!$A$1:$BP$288))</f>
        <v>7.7</v>
      </c>
      <c r="M74" s="117" cm="1">
        <f t="array" ref="M74">_xlfn.XLOOKUP(M$1,'PY1 Data(H)'!$A$1:$BP$1,_xlfn.XLOOKUP($A74,'PY1 Data(H)'!$A$1:$A$288,'PY1 Data(H)'!$A$1:$BP$288))</f>
        <v>0</v>
      </c>
      <c r="N74" s="117" cm="1">
        <f t="array" ref="N74">_xlfn.XLOOKUP(N$1,'PY1 Data(H)'!$A$1:$BP$1,_xlfn.XLOOKUP($A74,'PY1 Data(H)'!$A$1:$A$288,'PY1 Data(H)'!$A$1:$BP$288))</f>
        <v>0</v>
      </c>
      <c r="O74" s="117" cm="1">
        <f t="array" ref="O74">_xlfn.XLOOKUP(O$1,'PY1 Data(H)'!$A$1:$BP$1,_xlfn.XLOOKUP($A74,'PY1 Data(H)'!$A$1:$A$288,'PY1 Data(H)'!$A$1:$BP$288))</f>
        <v>0</v>
      </c>
      <c r="P74" s="117" cm="1">
        <f t="array" ref="P74">_xlfn.XLOOKUP(P$1,'PY1 Data(H)'!$A$1:$BP$1,_xlfn.XLOOKUP($A74,'PY1 Data(H)'!$A$1:$A$288,'PY1 Data(H)'!$A$1:$BP$288))</f>
        <v>0</v>
      </c>
      <c r="Q74" s="117" cm="1">
        <f t="array" ref="Q74">_xlfn.XLOOKUP(Q$1,'PY1 Data(H)'!$A$1:$BP$1,_xlfn.XLOOKUP($A74,'PY1 Data(H)'!$A$1:$A$288,'PY1 Data(H)'!$A$1:$BP$288))</f>
        <v>0</v>
      </c>
      <c r="R74" s="117" cm="1">
        <f t="array" ref="R74">_xlfn.XLOOKUP(R$1,'PY1 Data(H)'!$A$1:$BP$1,_xlfn.XLOOKUP($A74,'PY1 Data(H)'!$A$1:$A$288,'PY1 Data(H)'!$A$1:$BP$288))</f>
        <v>0</v>
      </c>
      <c r="S74" s="117" cm="1">
        <f t="array" ref="S74">_xlfn.XLOOKUP(S$1,'PY1 Data(H)'!$A$1:$BP$1,_xlfn.XLOOKUP($A74,'PY1 Data(H)'!$A$1:$A$288,'PY1 Data(H)'!$A$1:$BP$288))</f>
        <v>0</v>
      </c>
      <c r="T74" s="117" cm="1">
        <f t="array" ref="T74">_xlfn.XLOOKUP(T$1,'PY1 Data(H)'!$A$1:$BP$1,_xlfn.XLOOKUP($A74,'PY1 Data(H)'!$A$1:$A$288,'PY1 Data(H)'!$A$1:$BP$288))</f>
        <v>0</v>
      </c>
      <c r="U74" s="117" cm="1">
        <f t="array" ref="U74">_xlfn.XLOOKUP(U$1,'PY1 Data(H)'!$A$1:$BP$1,_xlfn.XLOOKUP($A74,'PY1 Data(H)'!$A$1:$A$288,'PY1 Data(H)'!$A$1:$BP$288))</f>
        <v>0</v>
      </c>
      <c r="V74" s="117" cm="1">
        <f t="array" ref="V74">_xlfn.XLOOKUP(V$1,'PY1 Data(H)'!$A$1:$BP$1,_xlfn.XLOOKUP($A74,'PY1 Data(H)'!$A$1:$A$288,'PY1 Data(H)'!$A$1:$BP$288))</f>
        <v>0</v>
      </c>
      <c r="W74" s="117" cm="1">
        <f t="array" ref="W74">_xlfn.XLOOKUP(W$1,'PY1 Data(H)'!$A$1:$BP$1,_xlfn.XLOOKUP($A74,'PY1 Data(H)'!$A$1:$A$288,'PY1 Data(H)'!$A$1:$BP$288))</f>
        <v>0</v>
      </c>
      <c r="X74" s="117" cm="1">
        <f t="array" ref="X74">_xlfn.XLOOKUP(X$1,'PY1 Data(H)'!$A$1:$BP$1,_xlfn.XLOOKUP($A74,'PY1 Data(H)'!$A$1:$A$288,'PY1 Data(H)'!$A$1:$BP$288))</f>
        <v>0</v>
      </c>
      <c r="Y74" s="117" cm="1">
        <f t="array" ref="Y74">_xlfn.XLOOKUP(Y$1,'PY1 Data(H)'!$A$1:$BP$1,_xlfn.XLOOKUP($A74,'PY1 Data(H)'!$A$1:$A$288,'PY1 Data(H)'!$A$1:$BP$288))</f>
        <v>0</v>
      </c>
      <c r="Z74" s="117" cm="1">
        <f t="array" ref="Z74">_xlfn.XLOOKUP(Z$1,'PY1 Data(H)'!$A$1:$BP$1,_xlfn.XLOOKUP($A74,'PY1 Data(H)'!$A$1:$A$288,'PY1 Data(H)'!$A$1:$BP$288))</f>
        <v>0</v>
      </c>
      <c r="AA74" s="117" cm="1">
        <f t="array" ref="AA74">_xlfn.XLOOKUP(AA$1,'PY1 Data(H)'!$A$1:$BP$1,_xlfn.XLOOKUP($A74,'PY1 Data(H)'!$A$1:$A$288,'PY1 Data(H)'!$A$1:$BP$288))</f>
        <v>0</v>
      </c>
      <c r="AB74" s="117" cm="1">
        <f t="array" ref="AB74">_xlfn.XLOOKUP(AB$1,'PY1 Data(H)'!$A$1:$BP$1,_xlfn.XLOOKUP($A74,'PY1 Data(H)'!$A$1:$A$288,'PY1 Data(H)'!$A$1:$BP$288))</f>
        <v>0</v>
      </c>
      <c r="AC74" s="117" cm="1">
        <f t="array" ref="AC74">_xlfn.XLOOKUP(AC$1,'PY1 Data(H)'!$A$1:$BP$1,_xlfn.XLOOKUP($A74,'PY1 Data(H)'!$A$1:$A$288,'PY1 Data(H)'!$A$1:$BP$288))</f>
        <v>0</v>
      </c>
      <c r="AD74" s="117" cm="1">
        <f t="array" ref="AD74">_xlfn.XLOOKUP(AD$1,'PY1 Data(H)'!$A$1:$BP$1,_xlfn.XLOOKUP($A74,'PY1 Data(H)'!$A$1:$A$288,'PY1 Data(H)'!$A$1:$BP$288))</f>
        <v>0</v>
      </c>
      <c r="AE74" s="117" cm="1">
        <f t="array" ref="AE74">_xlfn.XLOOKUP(AE$1,'PY1 Data(H)'!$A$1:$BP$1,_xlfn.XLOOKUP($A74,'PY1 Data(H)'!$A$1:$A$288,'PY1 Data(H)'!$A$1:$BP$288))</f>
        <v>0</v>
      </c>
      <c r="AF74" s="117" cm="1">
        <f t="array" ref="AF74">_xlfn.XLOOKUP(AF$1,'PY1 Data(H)'!$A$1:$BP$1,_xlfn.XLOOKUP($A74,'PY1 Data(H)'!$A$1:$A$288,'PY1 Data(H)'!$A$1:$BP$288))</f>
        <v>0</v>
      </c>
      <c r="AG74" s="117" cm="1">
        <f t="array" ref="AG74">_xlfn.XLOOKUP(AG$1,'PY1 Data(H)'!$A$1:$BP$1,_xlfn.XLOOKUP($A74,'PY1 Data(H)'!$A$1:$A$288,'PY1 Data(H)'!$A$1:$BP$288))</f>
        <v>0</v>
      </c>
      <c r="AH74" s="117" cm="1">
        <f t="array" ref="AH74">_xlfn.XLOOKUP(AH$1,'PY1 Data(H)'!$A$1:$BP$1,_xlfn.XLOOKUP($A74,'PY1 Data(H)'!$A$1:$A$288,'PY1 Data(H)'!$A$1:$BP$288))</f>
        <v>0</v>
      </c>
      <c r="AI74" s="117" cm="1">
        <f t="array" ref="AI74">_xlfn.XLOOKUP(AI$1,'PY1 Data(H)'!$A$1:$BP$1,_xlfn.XLOOKUP($A74,'PY1 Data(H)'!$A$1:$A$288,'PY1 Data(H)'!$A$1:$BP$288))</f>
        <v>0</v>
      </c>
      <c r="AJ74" s="117" cm="1">
        <f t="array" ref="AJ74">_xlfn.XLOOKUP(AJ$1,'PY1 Data(H)'!$A$1:$BP$1,_xlfn.XLOOKUP($A74,'PY1 Data(H)'!$A$1:$A$288,'PY1 Data(H)'!$A$1:$BP$288))</f>
        <v>0</v>
      </c>
      <c r="AK74" s="117" cm="1">
        <f t="array" ref="AK74">_xlfn.XLOOKUP(AK$1,'PY1 Data(H)'!$A$1:$BP$1,_xlfn.XLOOKUP($A74,'PY1 Data(H)'!$A$1:$A$288,'PY1 Data(H)'!$A$1:$BP$288))</f>
        <v>0</v>
      </c>
      <c r="AL74" s="117" cm="1">
        <f t="array" ref="AL74">_xlfn.XLOOKUP(AL$1,'PY1 Data(H)'!$A$1:$BP$1,_xlfn.XLOOKUP($A74,'PY1 Data(H)'!$A$1:$A$288,'PY1 Data(H)'!$A$1:$BP$288))</f>
        <v>0</v>
      </c>
      <c r="AM74" s="117" cm="1">
        <f t="array" ref="AM74">_xlfn.XLOOKUP(AM$1,'PY1 Data(H)'!$A$1:$BP$1,_xlfn.XLOOKUP($A74,'PY1 Data(H)'!$A$1:$A$288,'PY1 Data(H)'!$A$1:$BP$288))</f>
        <v>0</v>
      </c>
      <c r="AN74" s="117" cm="1">
        <f t="array" ref="AN74">_xlfn.XLOOKUP(AN$1,'PY1 Data(H)'!$A$1:$BP$1,_xlfn.XLOOKUP($A74,'PY1 Data(H)'!$A$1:$A$288,'PY1 Data(H)'!$A$1:$BP$288))</f>
        <v>0</v>
      </c>
      <c r="AO74" s="117" cm="1">
        <f t="array" ref="AO74">_xlfn.XLOOKUP(AO$1,'PY1 Data(H)'!$A$1:$BP$1,_xlfn.XLOOKUP($A74,'PY1 Data(H)'!$A$1:$A$288,'PY1 Data(H)'!$A$1:$BP$288))</f>
        <v>0</v>
      </c>
      <c r="AP74" s="117" cm="1">
        <f t="array" ref="AP74">_xlfn.XLOOKUP(AP$1,'PY1 Data(H)'!$A$1:$BP$1,_xlfn.XLOOKUP($A74,'PY1 Data(H)'!$A$1:$A$288,'PY1 Data(H)'!$A$1:$BP$288))</f>
        <v>0</v>
      </c>
      <c r="AQ74" s="117" cm="1">
        <f t="array" ref="AQ74">_xlfn.XLOOKUP(AQ$1,'PY1 Data(H)'!$A$1:$BP$1,_xlfn.XLOOKUP($A74,'PY1 Data(H)'!$A$1:$A$288,'PY1 Data(H)'!$A$1:$BP$288))</f>
        <v>7.7</v>
      </c>
      <c r="AR74" s="117" cm="1">
        <f t="array" ref="AR74">_xlfn.XLOOKUP(AR$1,'PY1 Data(H)'!$A$1:$BP$1,_xlfn.XLOOKUP($A74,'PY1 Data(H)'!$A$1:$A$288,'PY1 Data(H)'!$A$1:$BP$288))</f>
        <v>0</v>
      </c>
      <c r="AS74" s="117" cm="1">
        <f t="array" ref="AS74">_xlfn.XLOOKUP(AS$1,'PY1 Data(H)'!$A$1:$BP$1,_xlfn.XLOOKUP($A74,'PY1 Data(H)'!$A$1:$A$288,'PY1 Data(H)'!$A$1:$BP$288))</f>
        <v>0</v>
      </c>
      <c r="AT74" s="117" cm="1">
        <f t="array" ref="AT74">_xlfn.XLOOKUP(AT$1,'PY1 Data(H)'!$A$1:$BP$1,_xlfn.XLOOKUP($A74,'PY1 Data(H)'!$A$1:$A$288,'PY1 Data(H)'!$A$1:$BP$288))</f>
        <v>0</v>
      </c>
      <c r="AU74" s="117" cm="1">
        <f t="array" ref="AU74">_xlfn.XLOOKUP(AU$1,'PY1 Data(H)'!$A$1:$BP$1,_xlfn.XLOOKUP($A74,'PY1 Data(H)'!$A$1:$A$288,'PY1 Data(H)'!$A$1:$BP$288))</f>
        <v>0</v>
      </c>
      <c r="AV74" s="117" cm="1">
        <f t="array" ref="AV74">_xlfn.XLOOKUP(AV$1,'PY1 Data(H)'!$A$1:$BP$1,_xlfn.XLOOKUP($A74,'PY1 Data(H)'!$A$1:$A$288,'PY1 Data(H)'!$A$1:$BP$288))</f>
        <v>0</v>
      </c>
      <c r="AW74" s="117" cm="1">
        <f t="array" ref="AW74">_xlfn.XLOOKUP(AW$1,'PY1 Data(H)'!$A$1:$BP$1,_xlfn.XLOOKUP($A74,'PY1 Data(H)'!$A$1:$A$288,'PY1 Data(H)'!$A$1:$BP$288))</f>
        <v>0</v>
      </c>
      <c r="AX74" s="117" cm="1">
        <f t="array" ref="AX74">_xlfn.XLOOKUP(AX$1,'PY1 Data(H)'!$A$1:$BP$1,_xlfn.XLOOKUP($A74,'PY1 Data(H)'!$A$1:$A$288,'PY1 Data(H)'!$A$1:$BP$288))</f>
        <v>0</v>
      </c>
      <c r="AY74" s="117" cm="1">
        <f t="array" ref="AY74">_xlfn.XLOOKUP(AY$1,'PY1 Data(H)'!$A$1:$BP$1,_xlfn.XLOOKUP($A74,'PY1 Data(H)'!$A$1:$A$288,'PY1 Data(H)'!$A$1:$BP$288))</f>
        <v>0</v>
      </c>
      <c r="AZ74" s="117" cm="1">
        <f t="array" ref="AZ74">_xlfn.XLOOKUP(AZ$1,'PY1 Data(H)'!$A$1:$BP$1,_xlfn.XLOOKUP($A74,'PY1 Data(H)'!$A$1:$A$288,'PY1 Data(H)'!$A$1:$BP$288))</f>
        <v>0</v>
      </c>
      <c r="BA74" s="117" cm="1">
        <f t="array" ref="BA74">_xlfn.XLOOKUP(BA$1,'PY1 Data(H)'!$A$1:$BP$1,_xlfn.XLOOKUP($A74,'PY1 Data(H)'!$A$1:$A$288,'PY1 Data(H)'!$A$1:$BP$288))</f>
        <v>0</v>
      </c>
      <c r="BB74" s="117" cm="1">
        <f t="array" ref="BB74">_xlfn.XLOOKUP(BB$1,'PY1 Data(H)'!$A$1:$BP$1,_xlfn.XLOOKUP($A74,'PY1 Data(H)'!$A$1:$A$288,'PY1 Data(H)'!$A$1:$BP$288))</f>
        <v>0</v>
      </c>
      <c r="BC74" s="117" cm="1">
        <f t="array" ref="BC74">_xlfn.XLOOKUP(BC$1,'PY1 Data(H)'!$A$1:$BP$1,_xlfn.XLOOKUP($A74,'PY1 Data(H)'!$A$1:$A$288,'PY1 Data(H)'!$A$1:$BP$288))</f>
        <v>0</v>
      </c>
      <c r="BD74" s="117" cm="1">
        <f t="array" ref="BD74">_xlfn.XLOOKUP(BD$1,'PY1 Data(H)'!$A$1:$BP$1,_xlfn.XLOOKUP($A74,'PY1 Data(H)'!$A$1:$A$288,'PY1 Data(H)'!$A$1:$BP$288))</f>
        <v>0</v>
      </c>
      <c r="BE74" s="117" cm="1">
        <f t="array" ref="BE74">_xlfn.XLOOKUP(BE$1,'PY1 Data(H)'!$A$1:$BP$1,_xlfn.XLOOKUP($A74,'PY1 Data(H)'!$A$1:$A$288,'PY1 Data(H)'!$A$1:$BP$288))</f>
        <v>0</v>
      </c>
      <c r="BF74" s="117" cm="1">
        <f t="array" ref="BF74">_xlfn.XLOOKUP(BF$1,'PY1 Data(H)'!$A$1:$BP$1,_xlfn.XLOOKUP($A74,'PY1 Data(H)'!$A$1:$A$288,'PY1 Data(H)'!$A$1:$BP$288))</f>
        <v>0</v>
      </c>
      <c r="BG74" s="117" cm="1">
        <f t="array" ref="BG74">_xlfn.XLOOKUP(BG$1,'PY1 Data(H)'!$A$1:$BP$1,_xlfn.XLOOKUP($A74,'PY1 Data(H)'!$A$1:$A$288,'PY1 Data(H)'!$A$1:$BP$288))</f>
        <v>0</v>
      </c>
      <c r="BH74" s="117" cm="1">
        <f t="array" ref="BH74">_xlfn.XLOOKUP(BH$1,'PY1 Data(H)'!$A$1:$BP$1,_xlfn.XLOOKUP($A74,'PY1 Data(H)'!$A$1:$A$288,'PY1 Data(H)'!$A$1:$BP$288))</f>
        <v>0</v>
      </c>
    </row>
    <row r="75" spans="1:60" x14ac:dyDescent="0.3">
      <c r="D75" s="117" cm="1">
        <f t="array" ref="D75">_xlfn.XLOOKUP(D$1,'PY1 Data(H)'!$A$1:$BP$1,_xlfn.XLOOKUP($A75,'PY1 Data(H)'!$A$1:$A$288,'PY1 Data(H)'!$A$1:$BP$288))</f>
        <v>0</v>
      </c>
      <c r="E75" s="117" cm="1">
        <f t="array" ref="E75">_xlfn.XLOOKUP(E$1,'PY1 Data(H)'!$A$1:$BP$1,_xlfn.XLOOKUP($A75,'PY1 Data(H)'!$A$1:$A$288,'PY1 Data(H)'!$A$1:$BP$288))</f>
        <v>0</v>
      </c>
      <c r="F75" s="117" cm="1">
        <f t="array" ref="F75">_xlfn.XLOOKUP(F$1,'PY1 Data(H)'!$A$1:$BP$1,_xlfn.XLOOKUP($A75,'PY1 Data(H)'!$A$1:$A$288,'PY1 Data(H)'!$A$1:$BP$288))</f>
        <v>0</v>
      </c>
      <c r="G75" s="117" cm="1">
        <f t="array" ref="G75">_xlfn.XLOOKUP(G$1,'PY1 Data(H)'!$A$1:$BP$1,_xlfn.XLOOKUP($A75,'PY1 Data(H)'!$A$1:$A$288,'PY1 Data(H)'!$A$1:$BP$288))</f>
        <v>0</v>
      </c>
      <c r="H75" s="117" cm="1">
        <f t="array" ref="H75">_xlfn.XLOOKUP(H$1,'PY1 Data(H)'!$A$1:$BP$1,_xlfn.XLOOKUP($A75,'PY1 Data(H)'!$A$1:$A$288,'PY1 Data(H)'!$A$1:$BP$288))</f>
        <v>0</v>
      </c>
      <c r="I75" s="117" cm="1">
        <f t="array" ref="I75">_xlfn.XLOOKUP(I$1,'PY1 Data(H)'!$A$1:$BP$1,_xlfn.XLOOKUP($A75,'PY1 Data(H)'!$A$1:$A$288,'PY1 Data(H)'!$A$1:$BP$288))</f>
        <v>0</v>
      </c>
      <c r="J75" s="117" cm="1">
        <f t="array" ref="J75">_xlfn.XLOOKUP(J$1,'PY1 Data(H)'!$A$1:$BP$1,_xlfn.XLOOKUP($A75,'PY1 Data(H)'!$A$1:$A$288,'PY1 Data(H)'!$A$1:$BP$288))</f>
        <v>0</v>
      </c>
      <c r="K75" s="117" cm="1">
        <f t="array" ref="K75">_xlfn.XLOOKUP(K$1,'PY1 Data(H)'!$A$1:$BP$1,_xlfn.XLOOKUP($A75,'PY1 Data(H)'!$A$1:$A$288,'PY1 Data(H)'!$A$1:$BP$288))</f>
        <v>0</v>
      </c>
      <c r="L75" s="117" cm="1">
        <f t="array" ref="L75">_xlfn.XLOOKUP(L$1,'PY1 Data(H)'!$A$1:$BP$1,_xlfn.XLOOKUP($A75,'PY1 Data(H)'!$A$1:$A$288,'PY1 Data(H)'!$A$1:$BP$288))</f>
        <v>0</v>
      </c>
      <c r="M75" s="117" cm="1">
        <f t="array" ref="M75">_xlfn.XLOOKUP(M$1,'PY1 Data(H)'!$A$1:$BP$1,_xlfn.XLOOKUP($A75,'PY1 Data(H)'!$A$1:$A$288,'PY1 Data(H)'!$A$1:$BP$288))</f>
        <v>0</v>
      </c>
      <c r="N75" s="117" cm="1">
        <f t="array" ref="N75">_xlfn.XLOOKUP(N$1,'PY1 Data(H)'!$A$1:$BP$1,_xlfn.XLOOKUP($A75,'PY1 Data(H)'!$A$1:$A$288,'PY1 Data(H)'!$A$1:$BP$288))</f>
        <v>0</v>
      </c>
      <c r="O75" s="117" cm="1">
        <f t="array" ref="O75">_xlfn.XLOOKUP(O$1,'PY1 Data(H)'!$A$1:$BP$1,_xlfn.XLOOKUP($A75,'PY1 Data(H)'!$A$1:$A$288,'PY1 Data(H)'!$A$1:$BP$288))</f>
        <v>0</v>
      </c>
      <c r="P75" s="117" cm="1">
        <f t="array" ref="P75">_xlfn.XLOOKUP(P$1,'PY1 Data(H)'!$A$1:$BP$1,_xlfn.XLOOKUP($A75,'PY1 Data(H)'!$A$1:$A$288,'PY1 Data(H)'!$A$1:$BP$288))</f>
        <v>0</v>
      </c>
      <c r="Q75" s="117" cm="1">
        <f t="array" ref="Q75">_xlfn.XLOOKUP(Q$1,'PY1 Data(H)'!$A$1:$BP$1,_xlfn.XLOOKUP($A75,'PY1 Data(H)'!$A$1:$A$288,'PY1 Data(H)'!$A$1:$BP$288))</f>
        <v>0</v>
      </c>
      <c r="R75" s="117" cm="1">
        <f t="array" ref="R75">_xlfn.XLOOKUP(R$1,'PY1 Data(H)'!$A$1:$BP$1,_xlfn.XLOOKUP($A75,'PY1 Data(H)'!$A$1:$A$288,'PY1 Data(H)'!$A$1:$BP$288))</f>
        <v>0</v>
      </c>
      <c r="S75" s="117" cm="1">
        <f t="array" ref="S75">_xlfn.XLOOKUP(S$1,'PY1 Data(H)'!$A$1:$BP$1,_xlfn.XLOOKUP($A75,'PY1 Data(H)'!$A$1:$A$288,'PY1 Data(H)'!$A$1:$BP$288))</f>
        <v>0</v>
      </c>
      <c r="T75" s="117" cm="1">
        <f t="array" ref="T75">_xlfn.XLOOKUP(T$1,'PY1 Data(H)'!$A$1:$BP$1,_xlfn.XLOOKUP($A75,'PY1 Data(H)'!$A$1:$A$288,'PY1 Data(H)'!$A$1:$BP$288))</f>
        <v>0</v>
      </c>
      <c r="U75" s="117" cm="1">
        <f t="array" ref="U75">_xlfn.XLOOKUP(U$1,'PY1 Data(H)'!$A$1:$BP$1,_xlfn.XLOOKUP($A75,'PY1 Data(H)'!$A$1:$A$288,'PY1 Data(H)'!$A$1:$BP$288))</f>
        <v>0</v>
      </c>
      <c r="V75" s="117" cm="1">
        <f t="array" ref="V75">_xlfn.XLOOKUP(V$1,'PY1 Data(H)'!$A$1:$BP$1,_xlfn.XLOOKUP($A75,'PY1 Data(H)'!$A$1:$A$288,'PY1 Data(H)'!$A$1:$BP$288))</f>
        <v>0</v>
      </c>
      <c r="W75" s="117" cm="1">
        <f t="array" ref="W75">_xlfn.XLOOKUP(W$1,'PY1 Data(H)'!$A$1:$BP$1,_xlfn.XLOOKUP($A75,'PY1 Data(H)'!$A$1:$A$288,'PY1 Data(H)'!$A$1:$BP$288))</f>
        <v>0</v>
      </c>
      <c r="X75" s="117" cm="1">
        <f t="array" ref="X75">_xlfn.XLOOKUP(X$1,'PY1 Data(H)'!$A$1:$BP$1,_xlfn.XLOOKUP($A75,'PY1 Data(H)'!$A$1:$A$288,'PY1 Data(H)'!$A$1:$BP$288))</f>
        <v>0</v>
      </c>
      <c r="Y75" s="117" cm="1">
        <f t="array" ref="Y75">_xlfn.XLOOKUP(Y$1,'PY1 Data(H)'!$A$1:$BP$1,_xlfn.XLOOKUP($A75,'PY1 Data(H)'!$A$1:$A$288,'PY1 Data(H)'!$A$1:$BP$288))</f>
        <v>0</v>
      </c>
      <c r="Z75" s="117" cm="1">
        <f t="array" ref="Z75">_xlfn.XLOOKUP(Z$1,'PY1 Data(H)'!$A$1:$BP$1,_xlfn.XLOOKUP($A75,'PY1 Data(H)'!$A$1:$A$288,'PY1 Data(H)'!$A$1:$BP$288))</f>
        <v>0</v>
      </c>
      <c r="AA75" s="117" cm="1">
        <f t="array" ref="AA75">_xlfn.XLOOKUP(AA$1,'PY1 Data(H)'!$A$1:$BP$1,_xlfn.XLOOKUP($A75,'PY1 Data(H)'!$A$1:$A$288,'PY1 Data(H)'!$A$1:$BP$288))</f>
        <v>0</v>
      </c>
      <c r="AB75" s="117" cm="1">
        <f t="array" ref="AB75">_xlfn.XLOOKUP(AB$1,'PY1 Data(H)'!$A$1:$BP$1,_xlfn.XLOOKUP($A75,'PY1 Data(H)'!$A$1:$A$288,'PY1 Data(H)'!$A$1:$BP$288))</f>
        <v>0</v>
      </c>
      <c r="AC75" s="117" cm="1">
        <f t="array" ref="AC75">_xlfn.XLOOKUP(AC$1,'PY1 Data(H)'!$A$1:$BP$1,_xlfn.XLOOKUP($A75,'PY1 Data(H)'!$A$1:$A$288,'PY1 Data(H)'!$A$1:$BP$288))</f>
        <v>0</v>
      </c>
      <c r="AD75" s="117" cm="1">
        <f t="array" ref="AD75">_xlfn.XLOOKUP(AD$1,'PY1 Data(H)'!$A$1:$BP$1,_xlfn.XLOOKUP($A75,'PY1 Data(H)'!$A$1:$A$288,'PY1 Data(H)'!$A$1:$BP$288))</f>
        <v>0</v>
      </c>
      <c r="AE75" s="117" cm="1">
        <f t="array" ref="AE75">_xlfn.XLOOKUP(AE$1,'PY1 Data(H)'!$A$1:$BP$1,_xlfn.XLOOKUP($A75,'PY1 Data(H)'!$A$1:$A$288,'PY1 Data(H)'!$A$1:$BP$288))</f>
        <v>0</v>
      </c>
      <c r="AF75" s="117" cm="1">
        <f t="array" ref="AF75">_xlfn.XLOOKUP(AF$1,'PY1 Data(H)'!$A$1:$BP$1,_xlfn.XLOOKUP($A75,'PY1 Data(H)'!$A$1:$A$288,'PY1 Data(H)'!$A$1:$BP$288))</f>
        <v>0</v>
      </c>
      <c r="AG75" s="117" cm="1">
        <f t="array" ref="AG75">_xlfn.XLOOKUP(AG$1,'PY1 Data(H)'!$A$1:$BP$1,_xlfn.XLOOKUP($A75,'PY1 Data(H)'!$A$1:$A$288,'PY1 Data(H)'!$A$1:$BP$288))</f>
        <v>0</v>
      </c>
      <c r="AH75" s="117" cm="1">
        <f t="array" ref="AH75">_xlfn.XLOOKUP(AH$1,'PY1 Data(H)'!$A$1:$BP$1,_xlfn.XLOOKUP($A75,'PY1 Data(H)'!$A$1:$A$288,'PY1 Data(H)'!$A$1:$BP$288))</f>
        <v>0</v>
      </c>
      <c r="AI75" s="117" cm="1">
        <f t="array" ref="AI75">_xlfn.XLOOKUP(AI$1,'PY1 Data(H)'!$A$1:$BP$1,_xlfn.XLOOKUP($A75,'PY1 Data(H)'!$A$1:$A$288,'PY1 Data(H)'!$A$1:$BP$288))</f>
        <v>0</v>
      </c>
      <c r="AJ75" s="117" cm="1">
        <f t="array" ref="AJ75">_xlfn.XLOOKUP(AJ$1,'PY1 Data(H)'!$A$1:$BP$1,_xlfn.XLOOKUP($A75,'PY1 Data(H)'!$A$1:$A$288,'PY1 Data(H)'!$A$1:$BP$288))</f>
        <v>0</v>
      </c>
      <c r="AK75" s="117" cm="1">
        <f t="array" ref="AK75">_xlfn.XLOOKUP(AK$1,'PY1 Data(H)'!$A$1:$BP$1,_xlfn.XLOOKUP($A75,'PY1 Data(H)'!$A$1:$A$288,'PY1 Data(H)'!$A$1:$BP$288))</f>
        <v>0</v>
      </c>
      <c r="AL75" s="117" cm="1">
        <f t="array" ref="AL75">_xlfn.XLOOKUP(AL$1,'PY1 Data(H)'!$A$1:$BP$1,_xlfn.XLOOKUP($A75,'PY1 Data(H)'!$A$1:$A$288,'PY1 Data(H)'!$A$1:$BP$288))</f>
        <v>0</v>
      </c>
      <c r="AM75" s="117" cm="1">
        <f t="array" ref="AM75">_xlfn.XLOOKUP(AM$1,'PY1 Data(H)'!$A$1:$BP$1,_xlfn.XLOOKUP($A75,'PY1 Data(H)'!$A$1:$A$288,'PY1 Data(H)'!$A$1:$BP$288))</f>
        <v>0</v>
      </c>
      <c r="AN75" s="117" cm="1">
        <f t="array" ref="AN75">_xlfn.XLOOKUP(AN$1,'PY1 Data(H)'!$A$1:$BP$1,_xlfn.XLOOKUP($A75,'PY1 Data(H)'!$A$1:$A$288,'PY1 Data(H)'!$A$1:$BP$288))</f>
        <v>0</v>
      </c>
      <c r="AO75" s="117" cm="1">
        <f t="array" ref="AO75">_xlfn.XLOOKUP(AO$1,'PY1 Data(H)'!$A$1:$BP$1,_xlfn.XLOOKUP($A75,'PY1 Data(H)'!$A$1:$A$288,'PY1 Data(H)'!$A$1:$BP$288))</f>
        <v>0</v>
      </c>
      <c r="AP75" s="117" cm="1">
        <f t="array" ref="AP75">_xlfn.XLOOKUP(AP$1,'PY1 Data(H)'!$A$1:$BP$1,_xlfn.XLOOKUP($A75,'PY1 Data(H)'!$A$1:$A$288,'PY1 Data(H)'!$A$1:$BP$288))</f>
        <v>0</v>
      </c>
      <c r="AQ75" s="117" cm="1">
        <f t="array" ref="AQ75">_xlfn.XLOOKUP(AQ$1,'PY1 Data(H)'!$A$1:$BP$1,_xlfn.XLOOKUP($A75,'PY1 Data(H)'!$A$1:$A$288,'PY1 Data(H)'!$A$1:$BP$288))</f>
        <v>0</v>
      </c>
      <c r="AR75" s="117" cm="1">
        <f t="array" ref="AR75">_xlfn.XLOOKUP(AR$1,'PY1 Data(H)'!$A$1:$BP$1,_xlfn.XLOOKUP($A75,'PY1 Data(H)'!$A$1:$A$288,'PY1 Data(H)'!$A$1:$BP$288))</f>
        <v>0</v>
      </c>
      <c r="AS75" s="117" cm="1">
        <f t="array" ref="AS75">_xlfn.XLOOKUP(AS$1,'PY1 Data(H)'!$A$1:$BP$1,_xlfn.XLOOKUP($A75,'PY1 Data(H)'!$A$1:$A$288,'PY1 Data(H)'!$A$1:$BP$288))</f>
        <v>0</v>
      </c>
      <c r="AT75" s="117" cm="1">
        <f t="array" ref="AT75">_xlfn.XLOOKUP(AT$1,'PY1 Data(H)'!$A$1:$BP$1,_xlfn.XLOOKUP($A75,'PY1 Data(H)'!$A$1:$A$288,'PY1 Data(H)'!$A$1:$BP$288))</f>
        <v>0</v>
      </c>
      <c r="AU75" s="117" cm="1">
        <f t="array" ref="AU75">_xlfn.XLOOKUP(AU$1,'PY1 Data(H)'!$A$1:$BP$1,_xlfn.XLOOKUP($A75,'PY1 Data(H)'!$A$1:$A$288,'PY1 Data(H)'!$A$1:$BP$288))</f>
        <v>0</v>
      </c>
      <c r="AV75" s="117" cm="1">
        <f t="array" ref="AV75">_xlfn.XLOOKUP(AV$1,'PY1 Data(H)'!$A$1:$BP$1,_xlfn.XLOOKUP($A75,'PY1 Data(H)'!$A$1:$A$288,'PY1 Data(H)'!$A$1:$BP$288))</f>
        <v>0</v>
      </c>
      <c r="AW75" s="117" cm="1">
        <f t="array" ref="AW75">_xlfn.XLOOKUP(AW$1,'PY1 Data(H)'!$A$1:$BP$1,_xlfn.XLOOKUP($A75,'PY1 Data(H)'!$A$1:$A$288,'PY1 Data(H)'!$A$1:$BP$288))</f>
        <v>0</v>
      </c>
      <c r="AX75" s="117" cm="1">
        <f t="array" ref="AX75">_xlfn.XLOOKUP(AX$1,'PY1 Data(H)'!$A$1:$BP$1,_xlfn.XLOOKUP($A75,'PY1 Data(H)'!$A$1:$A$288,'PY1 Data(H)'!$A$1:$BP$288))</f>
        <v>0</v>
      </c>
      <c r="AY75" s="117" cm="1">
        <f t="array" ref="AY75">_xlfn.XLOOKUP(AY$1,'PY1 Data(H)'!$A$1:$BP$1,_xlfn.XLOOKUP($A75,'PY1 Data(H)'!$A$1:$A$288,'PY1 Data(H)'!$A$1:$BP$288))</f>
        <v>0</v>
      </c>
      <c r="AZ75" s="117" cm="1">
        <f t="array" ref="AZ75">_xlfn.XLOOKUP(AZ$1,'PY1 Data(H)'!$A$1:$BP$1,_xlfn.XLOOKUP($A75,'PY1 Data(H)'!$A$1:$A$288,'PY1 Data(H)'!$A$1:$BP$288))</f>
        <v>0</v>
      </c>
      <c r="BA75" s="117" cm="1">
        <f t="array" ref="BA75">_xlfn.XLOOKUP(BA$1,'PY1 Data(H)'!$A$1:$BP$1,_xlfn.XLOOKUP($A75,'PY1 Data(H)'!$A$1:$A$288,'PY1 Data(H)'!$A$1:$BP$288))</f>
        <v>0</v>
      </c>
      <c r="BB75" s="117" cm="1">
        <f t="array" ref="BB75">_xlfn.XLOOKUP(BB$1,'PY1 Data(H)'!$A$1:$BP$1,_xlfn.XLOOKUP($A75,'PY1 Data(H)'!$A$1:$A$288,'PY1 Data(H)'!$A$1:$BP$288))</f>
        <v>0</v>
      </c>
      <c r="BC75" s="117" cm="1">
        <f t="array" ref="BC75">_xlfn.XLOOKUP(BC$1,'PY1 Data(H)'!$A$1:$BP$1,_xlfn.XLOOKUP($A75,'PY1 Data(H)'!$A$1:$A$288,'PY1 Data(H)'!$A$1:$BP$288))</f>
        <v>0</v>
      </c>
      <c r="BD75" s="117" cm="1">
        <f t="array" ref="BD75">_xlfn.XLOOKUP(BD$1,'PY1 Data(H)'!$A$1:$BP$1,_xlfn.XLOOKUP($A75,'PY1 Data(H)'!$A$1:$A$288,'PY1 Data(H)'!$A$1:$BP$288))</f>
        <v>0</v>
      </c>
      <c r="BE75" s="117" cm="1">
        <f t="array" ref="BE75">_xlfn.XLOOKUP(BE$1,'PY1 Data(H)'!$A$1:$BP$1,_xlfn.XLOOKUP($A75,'PY1 Data(H)'!$A$1:$A$288,'PY1 Data(H)'!$A$1:$BP$288))</f>
        <v>0</v>
      </c>
      <c r="BF75" s="117" cm="1">
        <f t="array" ref="BF75">_xlfn.XLOOKUP(BF$1,'PY1 Data(H)'!$A$1:$BP$1,_xlfn.XLOOKUP($A75,'PY1 Data(H)'!$A$1:$A$288,'PY1 Data(H)'!$A$1:$BP$288))</f>
        <v>0</v>
      </c>
      <c r="BG75" s="117" cm="1">
        <f t="array" ref="BG75">_xlfn.XLOOKUP(BG$1,'PY1 Data(H)'!$A$1:$BP$1,_xlfn.XLOOKUP($A75,'PY1 Data(H)'!$A$1:$A$288,'PY1 Data(H)'!$A$1:$BP$288))</f>
        <v>0</v>
      </c>
      <c r="BH75" s="117" cm="1">
        <f t="array" ref="BH75">_xlfn.XLOOKUP(BH$1,'PY1 Data(H)'!$A$1:$BP$1,_xlfn.XLOOKUP($A75,'PY1 Data(H)'!$A$1:$A$288,'PY1 Data(H)'!$A$1:$BP$288))</f>
        <v>0</v>
      </c>
    </row>
    <row r="76" spans="1:60" x14ac:dyDescent="0.3">
      <c r="D76" s="117" cm="1">
        <f t="array" ref="D76">_xlfn.XLOOKUP(D$1,'PY1 Data(H)'!$A$1:$BP$1,_xlfn.XLOOKUP($A76,'PY1 Data(H)'!$A$1:$A$288,'PY1 Data(H)'!$A$1:$BP$288))</f>
        <v>0</v>
      </c>
      <c r="E76" s="117" cm="1">
        <f t="array" ref="E76">_xlfn.XLOOKUP(E$1,'PY1 Data(H)'!$A$1:$BP$1,_xlfn.XLOOKUP($A76,'PY1 Data(H)'!$A$1:$A$288,'PY1 Data(H)'!$A$1:$BP$288))</f>
        <v>0</v>
      </c>
      <c r="F76" s="117" cm="1">
        <f t="array" ref="F76">_xlfn.XLOOKUP(F$1,'PY1 Data(H)'!$A$1:$BP$1,_xlfn.XLOOKUP($A76,'PY1 Data(H)'!$A$1:$A$288,'PY1 Data(H)'!$A$1:$BP$288))</f>
        <v>0</v>
      </c>
      <c r="G76" s="117" cm="1">
        <f t="array" ref="G76">_xlfn.XLOOKUP(G$1,'PY1 Data(H)'!$A$1:$BP$1,_xlfn.XLOOKUP($A76,'PY1 Data(H)'!$A$1:$A$288,'PY1 Data(H)'!$A$1:$BP$288))</f>
        <v>0</v>
      </c>
      <c r="H76" s="117" cm="1">
        <f t="array" ref="H76">_xlfn.XLOOKUP(H$1,'PY1 Data(H)'!$A$1:$BP$1,_xlfn.XLOOKUP($A76,'PY1 Data(H)'!$A$1:$A$288,'PY1 Data(H)'!$A$1:$BP$288))</f>
        <v>0</v>
      </c>
      <c r="I76" s="117" cm="1">
        <f t="array" ref="I76">_xlfn.XLOOKUP(I$1,'PY1 Data(H)'!$A$1:$BP$1,_xlfn.XLOOKUP($A76,'PY1 Data(H)'!$A$1:$A$288,'PY1 Data(H)'!$A$1:$BP$288))</f>
        <v>0</v>
      </c>
      <c r="J76" s="117" cm="1">
        <f t="array" ref="J76">_xlfn.XLOOKUP(J$1,'PY1 Data(H)'!$A$1:$BP$1,_xlfn.XLOOKUP($A76,'PY1 Data(H)'!$A$1:$A$288,'PY1 Data(H)'!$A$1:$BP$288))</f>
        <v>0</v>
      </c>
      <c r="K76" s="117" cm="1">
        <f t="array" ref="K76">_xlfn.XLOOKUP(K$1,'PY1 Data(H)'!$A$1:$BP$1,_xlfn.XLOOKUP($A76,'PY1 Data(H)'!$A$1:$A$288,'PY1 Data(H)'!$A$1:$BP$288))</f>
        <v>0</v>
      </c>
      <c r="L76" s="117" cm="1">
        <f t="array" ref="L76">_xlfn.XLOOKUP(L$1,'PY1 Data(H)'!$A$1:$BP$1,_xlfn.XLOOKUP($A76,'PY1 Data(H)'!$A$1:$A$288,'PY1 Data(H)'!$A$1:$BP$288))</f>
        <v>0</v>
      </c>
      <c r="M76" s="117" cm="1">
        <f t="array" ref="M76">_xlfn.XLOOKUP(M$1,'PY1 Data(H)'!$A$1:$BP$1,_xlfn.XLOOKUP($A76,'PY1 Data(H)'!$A$1:$A$288,'PY1 Data(H)'!$A$1:$BP$288))</f>
        <v>0</v>
      </c>
      <c r="N76" s="117" cm="1">
        <f t="array" ref="N76">_xlfn.XLOOKUP(N$1,'PY1 Data(H)'!$A$1:$BP$1,_xlfn.XLOOKUP($A76,'PY1 Data(H)'!$A$1:$A$288,'PY1 Data(H)'!$A$1:$BP$288))</f>
        <v>0</v>
      </c>
      <c r="O76" s="117" cm="1">
        <f t="array" ref="O76">_xlfn.XLOOKUP(O$1,'PY1 Data(H)'!$A$1:$BP$1,_xlfn.XLOOKUP($A76,'PY1 Data(H)'!$A$1:$A$288,'PY1 Data(H)'!$A$1:$BP$288))</f>
        <v>0</v>
      </c>
      <c r="P76" s="117" cm="1">
        <f t="array" ref="P76">_xlfn.XLOOKUP(P$1,'PY1 Data(H)'!$A$1:$BP$1,_xlfn.XLOOKUP($A76,'PY1 Data(H)'!$A$1:$A$288,'PY1 Data(H)'!$A$1:$BP$288))</f>
        <v>0</v>
      </c>
      <c r="Q76" s="117" cm="1">
        <f t="array" ref="Q76">_xlfn.XLOOKUP(Q$1,'PY1 Data(H)'!$A$1:$BP$1,_xlfn.XLOOKUP($A76,'PY1 Data(H)'!$A$1:$A$288,'PY1 Data(H)'!$A$1:$BP$288))</f>
        <v>0</v>
      </c>
      <c r="R76" s="117" cm="1">
        <f t="array" ref="R76">_xlfn.XLOOKUP(R$1,'PY1 Data(H)'!$A$1:$BP$1,_xlfn.XLOOKUP($A76,'PY1 Data(H)'!$A$1:$A$288,'PY1 Data(H)'!$A$1:$BP$288))</f>
        <v>0</v>
      </c>
      <c r="S76" s="117" cm="1">
        <f t="array" ref="S76">_xlfn.XLOOKUP(S$1,'PY1 Data(H)'!$A$1:$BP$1,_xlfn.XLOOKUP($A76,'PY1 Data(H)'!$A$1:$A$288,'PY1 Data(H)'!$A$1:$BP$288))</f>
        <v>0</v>
      </c>
      <c r="T76" s="117" cm="1">
        <f t="array" ref="T76">_xlfn.XLOOKUP(T$1,'PY1 Data(H)'!$A$1:$BP$1,_xlfn.XLOOKUP($A76,'PY1 Data(H)'!$A$1:$A$288,'PY1 Data(H)'!$A$1:$BP$288))</f>
        <v>0</v>
      </c>
      <c r="U76" s="117" cm="1">
        <f t="array" ref="U76">_xlfn.XLOOKUP(U$1,'PY1 Data(H)'!$A$1:$BP$1,_xlfn.XLOOKUP($A76,'PY1 Data(H)'!$A$1:$A$288,'PY1 Data(H)'!$A$1:$BP$288))</f>
        <v>0</v>
      </c>
      <c r="V76" s="117" cm="1">
        <f t="array" ref="V76">_xlfn.XLOOKUP(V$1,'PY1 Data(H)'!$A$1:$BP$1,_xlfn.XLOOKUP($A76,'PY1 Data(H)'!$A$1:$A$288,'PY1 Data(H)'!$A$1:$BP$288))</f>
        <v>0</v>
      </c>
      <c r="W76" s="117" cm="1">
        <f t="array" ref="W76">_xlfn.XLOOKUP(W$1,'PY1 Data(H)'!$A$1:$BP$1,_xlfn.XLOOKUP($A76,'PY1 Data(H)'!$A$1:$A$288,'PY1 Data(H)'!$A$1:$BP$288))</f>
        <v>0</v>
      </c>
      <c r="X76" s="117" cm="1">
        <f t="array" ref="X76">_xlfn.XLOOKUP(X$1,'PY1 Data(H)'!$A$1:$BP$1,_xlfn.XLOOKUP($A76,'PY1 Data(H)'!$A$1:$A$288,'PY1 Data(H)'!$A$1:$BP$288))</f>
        <v>0</v>
      </c>
      <c r="Y76" s="117" cm="1">
        <f t="array" ref="Y76">_xlfn.XLOOKUP(Y$1,'PY1 Data(H)'!$A$1:$BP$1,_xlfn.XLOOKUP($A76,'PY1 Data(H)'!$A$1:$A$288,'PY1 Data(H)'!$A$1:$BP$288))</f>
        <v>0</v>
      </c>
      <c r="Z76" s="117" cm="1">
        <f t="array" ref="Z76">_xlfn.XLOOKUP(Z$1,'PY1 Data(H)'!$A$1:$BP$1,_xlfn.XLOOKUP($A76,'PY1 Data(H)'!$A$1:$A$288,'PY1 Data(H)'!$A$1:$BP$288))</f>
        <v>0</v>
      </c>
      <c r="AA76" s="117" cm="1">
        <f t="array" ref="AA76">_xlfn.XLOOKUP(AA$1,'PY1 Data(H)'!$A$1:$BP$1,_xlfn.XLOOKUP($A76,'PY1 Data(H)'!$A$1:$A$288,'PY1 Data(H)'!$A$1:$BP$288))</f>
        <v>0</v>
      </c>
      <c r="AB76" s="117" cm="1">
        <f t="array" ref="AB76">_xlfn.XLOOKUP(AB$1,'PY1 Data(H)'!$A$1:$BP$1,_xlfn.XLOOKUP($A76,'PY1 Data(H)'!$A$1:$A$288,'PY1 Data(H)'!$A$1:$BP$288))</f>
        <v>0</v>
      </c>
      <c r="AC76" s="117" cm="1">
        <f t="array" ref="AC76">_xlfn.XLOOKUP(AC$1,'PY1 Data(H)'!$A$1:$BP$1,_xlfn.XLOOKUP($A76,'PY1 Data(H)'!$A$1:$A$288,'PY1 Data(H)'!$A$1:$BP$288))</f>
        <v>0</v>
      </c>
      <c r="AD76" s="117" cm="1">
        <f t="array" ref="AD76">_xlfn.XLOOKUP(AD$1,'PY1 Data(H)'!$A$1:$BP$1,_xlfn.XLOOKUP($A76,'PY1 Data(H)'!$A$1:$A$288,'PY1 Data(H)'!$A$1:$BP$288))</f>
        <v>0</v>
      </c>
      <c r="AE76" s="117" cm="1">
        <f t="array" ref="AE76">_xlfn.XLOOKUP(AE$1,'PY1 Data(H)'!$A$1:$BP$1,_xlfn.XLOOKUP($A76,'PY1 Data(H)'!$A$1:$A$288,'PY1 Data(H)'!$A$1:$BP$288))</f>
        <v>0</v>
      </c>
      <c r="AF76" s="117" cm="1">
        <f t="array" ref="AF76">_xlfn.XLOOKUP(AF$1,'PY1 Data(H)'!$A$1:$BP$1,_xlfn.XLOOKUP($A76,'PY1 Data(H)'!$A$1:$A$288,'PY1 Data(H)'!$A$1:$BP$288))</f>
        <v>0</v>
      </c>
      <c r="AG76" s="117" cm="1">
        <f t="array" ref="AG76">_xlfn.XLOOKUP(AG$1,'PY1 Data(H)'!$A$1:$BP$1,_xlfn.XLOOKUP($A76,'PY1 Data(H)'!$A$1:$A$288,'PY1 Data(H)'!$A$1:$BP$288))</f>
        <v>0</v>
      </c>
      <c r="AH76" s="117" cm="1">
        <f t="array" ref="AH76">_xlfn.XLOOKUP(AH$1,'PY1 Data(H)'!$A$1:$BP$1,_xlfn.XLOOKUP($A76,'PY1 Data(H)'!$A$1:$A$288,'PY1 Data(H)'!$A$1:$BP$288))</f>
        <v>0</v>
      </c>
      <c r="AI76" s="117" cm="1">
        <f t="array" ref="AI76">_xlfn.XLOOKUP(AI$1,'PY1 Data(H)'!$A$1:$BP$1,_xlfn.XLOOKUP($A76,'PY1 Data(H)'!$A$1:$A$288,'PY1 Data(H)'!$A$1:$BP$288))</f>
        <v>0</v>
      </c>
      <c r="AJ76" s="117" cm="1">
        <f t="array" ref="AJ76">_xlfn.XLOOKUP(AJ$1,'PY1 Data(H)'!$A$1:$BP$1,_xlfn.XLOOKUP($A76,'PY1 Data(H)'!$A$1:$A$288,'PY1 Data(H)'!$A$1:$BP$288))</f>
        <v>0</v>
      </c>
      <c r="AK76" s="117" cm="1">
        <f t="array" ref="AK76">_xlfn.XLOOKUP(AK$1,'PY1 Data(H)'!$A$1:$BP$1,_xlfn.XLOOKUP($A76,'PY1 Data(H)'!$A$1:$A$288,'PY1 Data(H)'!$A$1:$BP$288))</f>
        <v>0</v>
      </c>
      <c r="AL76" s="117" cm="1">
        <f t="array" ref="AL76">_xlfn.XLOOKUP(AL$1,'PY1 Data(H)'!$A$1:$BP$1,_xlfn.XLOOKUP($A76,'PY1 Data(H)'!$A$1:$A$288,'PY1 Data(H)'!$A$1:$BP$288))</f>
        <v>0</v>
      </c>
      <c r="AM76" s="117" cm="1">
        <f t="array" ref="AM76">_xlfn.XLOOKUP(AM$1,'PY1 Data(H)'!$A$1:$BP$1,_xlfn.XLOOKUP($A76,'PY1 Data(H)'!$A$1:$A$288,'PY1 Data(H)'!$A$1:$BP$288))</f>
        <v>0</v>
      </c>
      <c r="AN76" s="117" cm="1">
        <f t="array" ref="AN76">_xlfn.XLOOKUP(AN$1,'PY1 Data(H)'!$A$1:$BP$1,_xlfn.XLOOKUP($A76,'PY1 Data(H)'!$A$1:$A$288,'PY1 Data(H)'!$A$1:$BP$288))</f>
        <v>0</v>
      </c>
      <c r="AO76" s="117" cm="1">
        <f t="array" ref="AO76">_xlfn.XLOOKUP(AO$1,'PY1 Data(H)'!$A$1:$BP$1,_xlfn.XLOOKUP($A76,'PY1 Data(H)'!$A$1:$A$288,'PY1 Data(H)'!$A$1:$BP$288))</f>
        <v>0</v>
      </c>
      <c r="AP76" s="117" cm="1">
        <f t="array" ref="AP76">_xlfn.XLOOKUP(AP$1,'PY1 Data(H)'!$A$1:$BP$1,_xlfn.XLOOKUP($A76,'PY1 Data(H)'!$A$1:$A$288,'PY1 Data(H)'!$A$1:$BP$288))</f>
        <v>0</v>
      </c>
      <c r="AQ76" s="117" cm="1">
        <f t="array" ref="AQ76">_xlfn.XLOOKUP(AQ$1,'PY1 Data(H)'!$A$1:$BP$1,_xlfn.XLOOKUP($A76,'PY1 Data(H)'!$A$1:$A$288,'PY1 Data(H)'!$A$1:$BP$288))</f>
        <v>0</v>
      </c>
      <c r="AR76" s="117" cm="1">
        <f t="array" ref="AR76">_xlfn.XLOOKUP(AR$1,'PY1 Data(H)'!$A$1:$BP$1,_xlfn.XLOOKUP($A76,'PY1 Data(H)'!$A$1:$A$288,'PY1 Data(H)'!$A$1:$BP$288))</f>
        <v>0</v>
      </c>
      <c r="AS76" s="117" cm="1">
        <f t="array" ref="AS76">_xlfn.XLOOKUP(AS$1,'PY1 Data(H)'!$A$1:$BP$1,_xlfn.XLOOKUP($A76,'PY1 Data(H)'!$A$1:$A$288,'PY1 Data(H)'!$A$1:$BP$288))</f>
        <v>0</v>
      </c>
      <c r="AT76" s="117" cm="1">
        <f t="array" ref="AT76">_xlfn.XLOOKUP(AT$1,'PY1 Data(H)'!$A$1:$BP$1,_xlfn.XLOOKUP($A76,'PY1 Data(H)'!$A$1:$A$288,'PY1 Data(H)'!$A$1:$BP$288))</f>
        <v>0</v>
      </c>
      <c r="AU76" s="117" cm="1">
        <f t="array" ref="AU76">_xlfn.XLOOKUP(AU$1,'PY1 Data(H)'!$A$1:$BP$1,_xlfn.XLOOKUP($A76,'PY1 Data(H)'!$A$1:$A$288,'PY1 Data(H)'!$A$1:$BP$288))</f>
        <v>0</v>
      </c>
      <c r="AV76" s="117" cm="1">
        <f t="array" ref="AV76">_xlfn.XLOOKUP(AV$1,'PY1 Data(H)'!$A$1:$BP$1,_xlfn.XLOOKUP($A76,'PY1 Data(H)'!$A$1:$A$288,'PY1 Data(H)'!$A$1:$BP$288))</f>
        <v>0</v>
      </c>
      <c r="AW76" s="117" cm="1">
        <f t="array" ref="AW76">_xlfn.XLOOKUP(AW$1,'PY1 Data(H)'!$A$1:$BP$1,_xlfn.XLOOKUP($A76,'PY1 Data(H)'!$A$1:$A$288,'PY1 Data(H)'!$A$1:$BP$288))</f>
        <v>0</v>
      </c>
      <c r="AX76" s="117" cm="1">
        <f t="array" ref="AX76">_xlfn.XLOOKUP(AX$1,'PY1 Data(H)'!$A$1:$BP$1,_xlfn.XLOOKUP($A76,'PY1 Data(H)'!$A$1:$A$288,'PY1 Data(H)'!$A$1:$BP$288))</f>
        <v>0</v>
      </c>
      <c r="AY76" s="117" cm="1">
        <f t="array" ref="AY76">_xlfn.XLOOKUP(AY$1,'PY1 Data(H)'!$A$1:$BP$1,_xlfn.XLOOKUP($A76,'PY1 Data(H)'!$A$1:$A$288,'PY1 Data(H)'!$A$1:$BP$288))</f>
        <v>0</v>
      </c>
      <c r="AZ76" s="117" cm="1">
        <f t="array" ref="AZ76">_xlfn.XLOOKUP(AZ$1,'PY1 Data(H)'!$A$1:$BP$1,_xlfn.XLOOKUP($A76,'PY1 Data(H)'!$A$1:$A$288,'PY1 Data(H)'!$A$1:$BP$288))</f>
        <v>0</v>
      </c>
      <c r="BA76" s="117" cm="1">
        <f t="array" ref="BA76">_xlfn.XLOOKUP(BA$1,'PY1 Data(H)'!$A$1:$BP$1,_xlfn.XLOOKUP($A76,'PY1 Data(H)'!$A$1:$A$288,'PY1 Data(H)'!$A$1:$BP$288))</f>
        <v>0</v>
      </c>
      <c r="BB76" s="117" cm="1">
        <f t="array" ref="BB76">_xlfn.XLOOKUP(BB$1,'PY1 Data(H)'!$A$1:$BP$1,_xlfn.XLOOKUP($A76,'PY1 Data(H)'!$A$1:$A$288,'PY1 Data(H)'!$A$1:$BP$288))</f>
        <v>0</v>
      </c>
      <c r="BC76" s="117" cm="1">
        <f t="array" ref="BC76">_xlfn.XLOOKUP(BC$1,'PY1 Data(H)'!$A$1:$BP$1,_xlfn.XLOOKUP($A76,'PY1 Data(H)'!$A$1:$A$288,'PY1 Data(H)'!$A$1:$BP$288))</f>
        <v>0</v>
      </c>
      <c r="BD76" s="117" cm="1">
        <f t="array" ref="BD76">_xlfn.XLOOKUP(BD$1,'PY1 Data(H)'!$A$1:$BP$1,_xlfn.XLOOKUP($A76,'PY1 Data(H)'!$A$1:$A$288,'PY1 Data(H)'!$A$1:$BP$288))</f>
        <v>0</v>
      </c>
      <c r="BE76" s="117" cm="1">
        <f t="array" ref="BE76">_xlfn.XLOOKUP(BE$1,'PY1 Data(H)'!$A$1:$BP$1,_xlfn.XLOOKUP($A76,'PY1 Data(H)'!$A$1:$A$288,'PY1 Data(H)'!$A$1:$BP$288))</f>
        <v>0</v>
      </c>
      <c r="BF76" s="117" cm="1">
        <f t="array" ref="BF76">_xlfn.XLOOKUP(BF$1,'PY1 Data(H)'!$A$1:$BP$1,_xlfn.XLOOKUP($A76,'PY1 Data(H)'!$A$1:$A$288,'PY1 Data(H)'!$A$1:$BP$288))</f>
        <v>0</v>
      </c>
      <c r="BG76" s="117" cm="1">
        <f t="array" ref="BG76">_xlfn.XLOOKUP(BG$1,'PY1 Data(H)'!$A$1:$BP$1,_xlfn.XLOOKUP($A76,'PY1 Data(H)'!$A$1:$A$288,'PY1 Data(H)'!$A$1:$BP$288))</f>
        <v>0</v>
      </c>
      <c r="BH76" s="117" cm="1">
        <f t="array" ref="BH76">_xlfn.XLOOKUP(BH$1,'PY1 Data(H)'!$A$1:$BP$1,_xlfn.XLOOKUP($A76,'PY1 Data(H)'!$A$1:$A$288,'PY1 Data(H)'!$A$1:$BP$288))</f>
        <v>0</v>
      </c>
    </row>
    <row r="77" spans="1:60" x14ac:dyDescent="0.3">
      <c r="A77">
        <v>6</v>
      </c>
      <c r="D77" s="117" cm="1">
        <f t="array" ref="D77">_xlfn.XLOOKUP(D$1,'PY1 Data(H)'!$A$1:$BP$1,_xlfn.XLOOKUP($A77,'PY1 Data(H)'!$A$1:$A$288,'PY1 Data(H)'!$A$1:$BP$288))</f>
        <v>0</v>
      </c>
      <c r="E77" s="117" cm="1">
        <f t="array" ref="E77">_xlfn.XLOOKUP(E$1,'PY1 Data(H)'!$A$1:$BP$1,_xlfn.XLOOKUP($A77,'PY1 Data(H)'!$A$1:$A$288,'PY1 Data(H)'!$A$1:$BP$288))</f>
        <v>0</v>
      </c>
      <c r="F77" s="117" cm="1">
        <f t="array" ref="F77">_xlfn.XLOOKUP(F$1,'PY1 Data(H)'!$A$1:$BP$1,_xlfn.XLOOKUP($A77,'PY1 Data(H)'!$A$1:$A$288,'PY1 Data(H)'!$A$1:$BP$288))</f>
        <v>0</v>
      </c>
      <c r="G77" s="117" cm="1">
        <f t="array" ref="G77">_xlfn.XLOOKUP(G$1,'PY1 Data(H)'!$A$1:$BP$1,_xlfn.XLOOKUP($A77,'PY1 Data(H)'!$A$1:$A$288,'PY1 Data(H)'!$A$1:$BP$288))</f>
        <v>0</v>
      </c>
      <c r="H77" s="117" cm="1">
        <f t="array" ref="H77">_xlfn.XLOOKUP(H$1,'PY1 Data(H)'!$A$1:$BP$1,_xlfn.XLOOKUP($A77,'PY1 Data(H)'!$A$1:$A$288,'PY1 Data(H)'!$A$1:$BP$288))</f>
        <v>0</v>
      </c>
      <c r="I77" s="117" cm="1">
        <f t="array" ref="I77">_xlfn.XLOOKUP(I$1,'PY1 Data(H)'!$A$1:$BP$1,_xlfn.XLOOKUP($A77,'PY1 Data(H)'!$A$1:$A$288,'PY1 Data(H)'!$A$1:$BP$288))</f>
        <v>0</v>
      </c>
      <c r="J77" s="117" cm="1">
        <f t="array" ref="J77">_xlfn.XLOOKUP(J$1,'PY1 Data(H)'!$A$1:$BP$1,_xlfn.XLOOKUP($A77,'PY1 Data(H)'!$A$1:$A$288,'PY1 Data(H)'!$A$1:$BP$288))</f>
        <v>0</v>
      </c>
      <c r="K77" s="117" cm="1">
        <f t="array" ref="K77">_xlfn.XLOOKUP(K$1,'PY1 Data(H)'!$A$1:$BP$1,_xlfn.XLOOKUP($A77,'PY1 Data(H)'!$A$1:$A$288,'PY1 Data(H)'!$A$1:$BP$288))</f>
        <v>0</v>
      </c>
      <c r="L77" s="117" cm="1">
        <f t="array" ref="L77">_xlfn.XLOOKUP(L$1,'PY1 Data(H)'!$A$1:$BP$1,_xlfn.XLOOKUP($A77,'PY1 Data(H)'!$A$1:$A$288,'PY1 Data(H)'!$A$1:$BP$288))</f>
        <v>0</v>
      </c>
      <c r="M77" s="117" cm="1">
        <f t="array" ref="M77">_xlfn.XLOOKUP(M$1,'PY1 Data(H)'!$A$1:$BP$1,_xlfn.XLOOKUP($A77,'PY1 Data(H)'!$A$1:$A$288,'PY1 Data(H)'!$A$1:$BP$288))</f>
        <v>0</v>
      </c>
      <c r="N77" s="117" cm="1">
        <f t="array" ref="N77">_xlfn.XLOOKUP(N$1,'PY1 Data(H)'!$A$1:$BP$1,_xlfn.XLOOKUP($A77,'PY1 Data(H)'!$A$1:$A$288,'PY1 Data(H)'!$A$1:$BP$288))</f>
        <v>0</v>
      </c>
      <c r="O77" s="117" cm="1">
        <f t="array" ref="O77">_xlfn.XLOOKUP(O$1,'PY1 Data(H)'!$A$1:$BP$1,_xlfn.XLOOKUP($A77,'PY1 Data(H)'!$A$1:$A$288,'PY1 Data(H)'!$A$1:$BP$288))</f>
        <v>0</v>
      </c>
      <c r="P77" s="117" cm="1">
        <f t="array" ref="P77">_xlfn.XLOOKUP(P$1,'PY1 Data(H)'!$A$1:$BP$1,_xlfn.XLOOKUP($A77,'PY1 Data(H)'!$A$1:$A$288,'PY1 Data(H)'!$A$1:$BP$288))</f>
        <v>0</v>
      </c>
      <c r="Q77" s="117" cm="1">
        <f t="array" ref="Q77">_xlfn.XLOOKUP(Q$1,'PY1 Data(H)'!$A$1:$BP$1,_xlfn.XLOOKUP($A77,'PY1 Data(H)'!$A$1:$A$288,'PY1 Data(H)'!$A$1:$BP$288))</f>
        <v>0</v>
      </c>
      <c r="R77" s="117" cm="1">
        <f t="array" ref="R77">_xlfn.XLOOKUP(R$1,'PY1 Data(H)'!$A$1:$BP$1,_xlfn.XLOOKUP($A77,'PY1 Data(H)'!$A$1:$A$288,'PY1 Data(H)'!$A$1:$BP$288))</f>
        <v>0</v>
      </c>
      <c r="S77" s="117" cm="1">
        <f t="array" ref="S77">_xlfn.XLOOKUP(S$1,'PY1 Data(H)'!$A$1:$BP$1,_xlfn.XLOOKUP($A77,'PY1 Data(H)'!$A$1:$A$288,'PY1 Data(H)'!$A$1:$BP$288))</f>
        <v>1444935</v>
      </c>
      <c r="T77" s="117" cm="1">
        <f t="array" ref="T77">_xlfn.XLOOKUP(T$1,'PY1 Data(H)'!$A$1:$BP$1,_xlfn.XLOOKUP($A77,'PY1 Data(H)'!$A$1:$A$288,'PY1 Data(H)'!$A$1:$BP$288))</f>
        <v>0</v>
      </c>
      <c r="U77" s="117" cm="1">
        <f t="array" ref="U77">_xlfn.XLOOKUP(U$1,'PY1 Data(H)'!$A$1:$BP$1,_xlfn.XLOOKUP($A77,'PY1 Data(H)'!$A$1:$A$288,'PY1 Data(H)'!$A$1:$BP$288))</f>
        <v>0</v>
      </c>
      <c r="V77" s="117" cm="1">
        <f t="array" ref="V77">_xlfn.XLOOKUP(V$1,'PY1 Data(H)'!$A$1:$BP$1,_xlfn.XLOOKUP($A77,'PY1 Data(H)'!$A$1:$A$288,'PY1 Data(H)'!$A$1:$BP$288))</f>
        <v>0</v>
      </c>
      <c r="W77" s="117" cm="1">
        <f t="array" ref="W77">_xlfn.XLOOKUP(W$1,'PY1 Data(H)'!$A$1:$BP$1,_xlfn.XLOOKUP($A77,'PY1 Data(H)'!$A$1:$A$288,'PY1 Data(H)'!$A$1:$BP$288))</f>
        <v>7512543</v>
      </c>
      <c r="X77" s="117" cm="1">
        <f t="array" ref="X77">_xlfn.XLOOKUP(X$1,'PY1 Data(H)'!$A$1:$BP$1,_xlfn.XLOOKUP($A77,'PY1 Data(H)'!$A$1:$A$288,'PY1 Data(H)'!$A$1:$BP$288))</f>
        <v>0</v>
      </c>
      <c r="Y77" s="117" cm="1">
        <f t="array" ref="Y77">_xlfn.XLOOKUP(Y$1,'PY1 Data(H)'!$A$1:$BP$1,_xlfn.XLOOKUP($A77,'PY1 Data(H)'!$A$1:$A$288,'PY1 Data(H)'!$A$1:$BP$288))</f>
        <v>0</v>
      </c>
      <c r="Z77" s="117" cm="1">
        <f t="array" ref="Z77">_xlfn.XLOOKUP(Z$1,'PY1 Data(H)'!$A$1:$BP$1,_xlfn.XLOOKUP($A77,'PY1 Data(H)'!$A$1:$A$288,'PY1 Data(H)'!$A$1:$BP$288))</f>
        <v>0</v>
      </c>
      <c r="AA77" s="117" cm="1">
        <f t="array" ref="AA77">_xlfn.XLOOKUP(AA$1,'PY1 Data(H)'!$A$1:$BP$1,_xlfn.XLOOKUP($A77,'PY1 Data(H)'!$A$1:$A$288,'PY1 Data(H)'!$A$1:$BP$288))</f>
        <v>0</v>
      </c>
      <c r="AB77" s="117" cm="1">
        <f t="array" ref="AB77">_xlfn.XLOOKUP(AB$1,'PY1 Data(H)'!$A$1:$BP$1,_xlfn.XLOOKUP($A77,'PY1 Data(H)'!$A$1:$A$288,'PY1 Data(H)'!$A$1:$BP$288))</f>
        <v>0</v>
      </c>
      <c r="AC77" s="117" cm="1">
        <f t="array" ref="AC77">_xlfn.XLOOKUP(AC$1,'PY1 Data(H)'!$A$1:$BP$1,_xlfn.XLOOKUP($A77,'PY1 Data(H)'!$A$1:$A$288,'PY1 Data(H)'!$A$1:$BP$288))</f>
        <v>0</v>
      </c>
      <c r="AD77" s="117" cm="1">
        <f t="array" ref="AD77">_xlfn.XLOOKUP(AD$1,'PY1 Data(H)'!$A$1:$BP$1,_xlfn.XLOOKUP($A77,'PY1 Data(H)'!$A$1:$A$288,'PY1 Data(H)'!$A$1:$BP$288))</f>
        <v>0</v>
      </c>
      <c r="AE77" s="117" cm="1">
        <f t="array" ref="AE77">_xlfn.XLOOKUP(AE$1,'PY1 Data(H)'!$A$1:$BP$1,_xlfn.XLOOKUP($A77,'PY1 Data(H)'!$A$1:$A$288,'PY1 Data(H)'!$A$1:$BP$288))</f>
        <v>0</v>
      </c>
      <c r="AF77" s="117" cm="1">
        <f t="array" ref="AF77">_xlfn.XLOOKUP(AF$1,'PY1 Data(H)'!$A$1:$BP$1,_xlfn.XLOOKUP($A77,'PY1 Data(H)'!$A$1:$A$288,'PY1 Data(H)'!$A$1:$BP$288))</f>
        <v>0</v>
      </c>
      <c r="AG77" s="117" cm="1">
        <f t="array" ref="AG77">_xlfn.XLOOKUP(AG$1,'PY1 Data(H)'!$A$1:$BP$1,_xlfn.XLOOKUP($A77,'PY1 Data(H)'!$A$1:$A$288,'PY1 Data(H)'!$A$1:$BP$288))</f>
        <v>0</v>
      </c>
      <c r="AH77" s="117" cm="1">
        <f t="array" ref="AH77">_xlfn.XLOOKUP(AH$1,'PY1 Data(H)'!$A$1:$BP$1,_xlfn.XLOOKUP($A77,'PY1 Data(H)'!$A$1:$A$288,'PY1 Data(H)'!$A$1:$BP$288))</f>
        <v>0</v>
      </c>
      <c r="AI77" s="117" cm="1">
        <f t="array" ref="AI77">_xlfn.XLOOKUP(AI$1,'PY1 Data(H)'!$A$1:$BP$1,_xlfn.XLOOKUP($A77,'PY1 Data(H)'!$A$1:$A$288,'PY1 Data(H)'!$A$1:$BP$288))</f>
        <v>0</v>
      </c>
      <c r="AJ77" s="117" cm="1">
        <f t="array" ref="AJ77">_xlfn.XLOOKUP(AJ$1,'PY1 Data(H)'!$A$1:$BP$1,_xlfn.XLOOKUP($A77,'PY1 Data(H)'!$A$1:$A$288,'PY1 Data(H)'!$A$1:$BP$288))</f>
        <v>0</v>
      </c>
      <c r="AK77" s="117" cm="1">
        <f t="array" ref="AK77">_xlfn.XLOOKUP(AK$1,'PY1 Data(H)'!$A$1:$BP$1,_xlfn.XLOOKUP($A77,'PY1 Data(H)'!$A$1:$A$288,'PY1 Data(H)'!$A$1:$BP$288))</f>
        <v>0</v>
      </c>
      <c r="AL77" s="117" cm="1">
        <f t="array" ref="AL77">_xlfn.XLOOKUP(AL$1,'PY1 Data(H)'!$A$1:$BP$1,_xlfn.XLOOKUP($A77,'PY1 Data(H)'!$A$1:$A$288,'PY1 Data(H)'!$A$1:$BP$288))</f>
        <v>0</v>
      </c>
      <c r="AM77" s="117" cm="1">
        <f t="array" ref="AM77">_xlfn.XLOOKUP(AM$1,'PY1 Data(H)'!$A$1:$BP$1,_xlfn.XLOOKUP($A77,'PY1 Data(H)'!$A$1:$A$288,'PY1 Data(H)'!$A$1:$BP$288))</f>
        <v>0</v>
      </c>
      <c r="AN77" s="117" cm="1">
        <f t="array" ref="AN77">_xlfn.XLOOKUP(AN$1,'PY1 Data(H)'!$A$1:$BP$1,_xlfn.XLOOKUP($A77,'PY1 Data(H)'!$A$1:$A$288,'PY1 Data(H)'!$A$1:$BP$288))</f>
        <v>0</v>
      </c>
      <c r="AO77" s="117" cm="1">
        <f t="array" ref="AO77">_xlfn.XLOOKUP(AO$1,'PY1 Data(H)'!$A$1:$BP$1,_xlfn.XLOOKUP($A77,'PY1 Data(H)'!$A$1:$A$288,'PY1 Data(H)'!$A$1:$BP$288))</f>
        <v>0</v>
      </c>
      <c r="AP77" s="117" cm="1">
        <f t="array" ref="AP77">_xlfn.XLOOKUP(AP$1,'PY1 Data(H)'!$A$1:$BP$1,_xlfn.XLOOKUP($A77,'PY1 Data(H)'!$A$1:$A$288,'PY1 Data(H)'!$A$1:$BP$288))</f>
        <v>0</v>
      </c>
      <c r="AQ77" s="117" cm="1">
        <f t="array" ref="AQ77">_xlfn.XLOOKUP(AQ$1,'PY1 Data(H)'!$A$1:$BP$1,_xlfn.XLOOKUP($A77,'PY1 Data(H)'!$A$1:$A$288,'PY1 Data(H)'!$A$1:$BP$288))</f>
        <v>0</v>
      </c>
      <c r="AR77" s="117" cm="1">
        <f t="array" ref="AR77">_xlfn.XLOOKUP(AR$1,'PY1 Data(H)'!$A$1:$BP$1,_xlfn.XLOOKUP($A77,'PY1 Data(H)'!$A$1:$A$288,'PY1 Data(H)'!$A$1:$BP$288))</f>
        <v>0</v>
      </c>
      <c r="AS77" s="117" cm="1">
        <f t="array" ref="AS77">_xlfn.XLOOKUP(AS$1,'PY1 Data(H)'!$A$1:$BP$1,_xlfn.XLOOKUP($A77,'PY1 Data(H)'!$A$1:$A$288,'PY1 Data(H)'!$A$1:$BP$288))</f>
        <v>0</v>
      </c>
      <c r="AT77" s="117" cm="1">
        <f t="array" ref="AT77">_xlfn.XLOOKUP(AT$1,'PY1 Data(H)'!$A$1:$BP$1,_xlfn.XLOOKUP($A77,'PY1 Data(H)'!$A$1:$A$288,'PY1 Data(H)'!$A$1:$BP$288))</f>
        <v>0</v>
      </c>
      <c r="AU77" s="117" cm="1">
        <f t="array" ref="AU77">_xlfn.XLOOKUP(AU$1,'PY1 Data(H)'!$A$1:$BP$1,_xlfn.XLOOKUP($A77,'PY1 Data(H)'!$A$1:$A$288,'PY1 Data(H)'!$A$1:$BP$288))</f>
        <v>0</v>
      </c>
      <c r="AV77" s="117" cm="1">
        <f t="array" ref="AV77">_xlfn.XLOOKUP(AV$1,'PY1 Data(H)'!$A$1:$BP$1,_xlfn.XLOOKUP($A77,'PY1 Data(H)'!$A$1:$A$288,'PY1 Data(H)'!$A$1:$BP$288))</f>
        <v>0</v>
      </c>
      <c r="AW77" s="117" cm="1">
        <f t="array" ref="AW77">_xlfn.XLOOKUP(AW$1,'PY1 Data(H)'!$A$1:$BP$1,_xlfn.XLOOKUP($A77,'PY1 Data(H)'!$A$1:$A$288,'PY1 Data(H)'!$A$1:$BP$288))</f>
        <v>1778019</v>
      </c>
      <c r="AX77" s="117" cm="1">
        <f t="array" ref="AX77">_xlfn.XLOOKUP(AX$1,'PY1 Data(H)'!$A$1:$BP$1,_xlfn.XLOOKUP($A77,'PY1 Data(H)'!$A$1:$A$288,'PY1 Data(H)'!$A$1:$BP$288))</f>
        <v>0</v>
      </c>
      <c r="AY77" s="117" cm="1">
        <f t="array" ref="AY77">_xlfn.XLOOKUP(AY$1,'PY1 Data(H)'!$A$1:$BP$1,_xlfn.XLOOKUP($A77,'PY1 Data(H)'!$A$1:$A$288,'PY1 Data(H)'!$A$1:$BP$288))</f>
        <v>0</v>
      </c>
      <c r="AZ77" s="117" cm="1">
        <f t="array" ref="AZ77">_xlfn.XLOOKUP(AZ$1,'PY1 Data(H)'!$A$1:$BP$1,_xlfn.XLOOKUP($A77,'PY1 Data(H)'!$A$1:$A$288,'PY1 Data(H)'!$A$1:$BP$288))</f>
        <v>0</v>
      </c>
      <c r="BA77" s="117" cm="1">
        <f t="array" ref="BA77">_xlfn.XLOOKUP(BA$1,'PY1 Data(H)'!$A$1:$BP$1,_xlfn.XLOOKUP($A77,'PY1 Data(H)'!$A$1:$A$288,'PY1 Data(H)'!$A$1:$BP$288))</f>
        <v>0</v>
      </c>
      <c r="BB77" s="117" cm="1">
        <f t="array" ref="BB77">_xlfn.XLOOKUP(BB$1,'PY1 Data(H)'!$A$1:$BP$1,_xlfn.XLOOKUP($A77,'PY1 Data(H)'!$A$1:$A$288,'PY1 Data(H)'!$A$1:$BP$288))</f>
        <v>0</v>
      </c>
      <c r="BC77" s="117" cm="1">
        <f t="array" ref="BC77">_xlfn.XLOOKUP(BC$1,'PY1 Data(H)'!$A$1:$BP$1,_xlfn.XLOOKUP($A77,'PY1 Data(H)'!$A$1:$A$288,'PY1 Data(H)'!$A$1:$BP$288))</f>
        <v>0</v>
      </c>
      <c r="BD77" s="117" cm="1">
        <f t="array" ref="BD77">_xlfn.XLOOKUP(BD$1,'PY1 Data(H)'!$A$1:$BP$1,_xlfn.XLOOKUP($A77,'PY1 Data(H)'!$A$1:$A$288,'PY1 Data(H)'!$A$1:$BP$288))</f>
        <v>0</v>
      </c>
      <c r="BE77" s="117" cm="1">
        <f t="array" ref="BE77">_xlfn.XLOOKUP(BE$1,'PY1 Data(H)'!$A$1:$BP$1,_xlfn.XLOOKUP($A77,'PY1 Data(H)'!$A$1:$A$288,'PY1 Data(H)'!$A$1:$BP$288))</f>
        <v>0</v>
      </c>
      <c r="BF77" s="117" cm="1">
        <f t="array" ref="BF77">_xlfn.XLOOKUP(BF$1,'PY1 Data(H)'!$A$1:$BP$1,_xlfn.XLOOKUP($A77,'PY1 Data(H)'!$A$1:$A$288,'PY1 Data(H)'!$A$1:$BP$288))</f>
        <v>2465347</v>
      </c>
      <c r="BG77" s="117" cm="1">
        <f t="array" ref="BG77">_xlfn.XLOOKUP(BG$1,'PY1 Data(H)'!$A$1:$BP$1,_xlfn.XLOOKUP($A77,'PY1 Data(H)'!$A$1:$A$288,'PY1 Data(H)'!$A$1:$BP$288))</f>
        <v>0</v>
      </c>
      <c r="BH77" s="117" cm="1">
        <f t="array" ref="BH77">_xlfn.XLOOKUP(BH$1,'PY1 Data(H)'!$A$1:$BP$1,_xlfn.XLOOKUP($A77,'PY1 Data(H)'!$A$1:$A$288,'PY1 Data(H)'!$A$1:$BP$288))</f>
        <v>0</v>
      </c>
    </row>
  </sheetData>
  <sheetProtection algorithmName="SHA-512" hashValue="w/uK6B6+IfyJNZvQxSjK1BBwUTOpJSEylwkYhYycywJIJ3yQwUtEqEhNxrF5OJaz1QQ4ANlMgEeC5/ljAvqbsQ==" saltValue="usV+mo8E4YIskFwl45QU6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AC5A-C67A-4149-8E12-FFD1DD682630}">
  <dimension ref="A1:BH79"/>
  <sheetViews>
    <sheetView workbookViewId="0">
      <selection activeCell="C1" sqref="C1"/>
    </sheetView>
  </sheetViews>
  <sheetFormatPr defaultRowHeight="14.4" x14ac:dyDescent="0.3"/>
  <cols>
    <col min="4" max="60" width="20.77734375" customWidth="1"/>
  </cols>
  <sheetData>
    <row r="1" spans="1:60" x14ac:dyDescent="0.3">
      <c r="D1" t="s">
        <v>578</v>
      </c>
      <c r="E1" t="s">
        <v>579</v>
      </c>
      <c r="F1" t="s">
        <v>580</v>
      </c>
      <c r="G1" t="s">
        <v>581</v>
      </c>
      <c r="H1" t="s">
        <v>582</v>
      </c>
      <c r="I1" t="s">
        <v>583</v>
      </c>
      <c r="J1" t="s">
        <v>584</v>
      </c>
      <c r="K1" t="s">
        <v>585</v>
      </c>
      <c r="L1" t="s">
        <v>586</v>
      </c>
      <c r="M1" t="s">
        <v>587</v>
      </c>
      <c r="N1" t="s">
        <v>588</v>
      </c>
      <c r="O1" t="s">
        <v>589</v>
      </c>
      <c r="P1" t="s">
        <v>590</v>
      </c>
      <c r="Q1" t="s">
        <v>591</v>
      </c>
      <c r="R1" t="s">
        <v>592</v>
      </c>
      <c r="S1" t="s">
        <v>593</v>
      </c>
      <c r="T1" t="s">
        <v>594</v>
      </c>
      <c r="U1" t="s">
        <v>595</v>
      </c>
      <c r="V1" t="s">
        <v>596</v>
      </c>
      <c r="W1" t="s">
        <v>597</v>
      </c>
      <c r="X1" t="s">
        <v>598</v>
      </c>
      <c r="Y1" t="s">
        <v>599</v>
      </c>
      <c r="Z1" t="s">
        <v>600</v>
      </c>
      <c r="AA1" t="s">
        <v>601</v>
      </c>
      <c r="AB1" t="s">
        <v>602</v>
      </c>
      <c r="AC1" t="s">
        <v>603</v>
      </c>
      <c r="AD1" t="s">
        <v>604</v>
      </c>
      <c r="AE1" t="s">
        <v>605</v>
      </c>
      <c r="AF1" t="s">
        <v>606</v>
      </c>
      <c r="AG1" t="s">
        <v>607</v>
      </c>
      <c r="AH1" t="s">
        <v>608</v>
      </c>
      <c r="AI1" t="s">
        <v>609</v>
      </c>
      <c r="AJ1" t="s">
        <v>610</v>
      </c>
      <c r="AK1" t="s">
        <v>611</v>
      </c>
      <c r="AL1" t="s">
        <v>612</v>
      </c>
      <c r="AM1" t="s">
        <v>613</v>
      </c>
      <c r="AN1" t="s">
        <v>614</v>
      </c>
      <c r="AO1" t="s">
        <v>615</v>
      </c>
      <c r="AP1" t="s">
        <v>616</v>
      </c>
      <c r="AQ1" t="s">
        <v>617</v>
      </c>
      <c r="AR1" t="s">
        <v>618</v>
      </c>
      <c r="AS1" t="s">
        <v>619</v>
      </c>
      <c r="AT1" t="s">
        <v>620</v>
      </c>
      <c r="AU1" t="s">
        <v>621</v>
      </c>
      <c r="AV1" t="s">
        <v>622</v>
      </c>
      <c r="AW1" t="s">
        <v>623</v>
      </c>
      <c r="AX1" t="s">
        <v>624</v>
      </c>
      <c r="AY1" t="s">
        <v>625</v>
      </c>
      <c r="AZ1" t="s">
        <v>626</v>
      </c>
      <c r="BA1" t="s">
        <v>627</v>
      </c>
      <c r="BB1" t="s">
        <v>628</v>
      </c>
      <c r="BC1" t="s">
        <v>629</v>
      </c>
      <c r="BD1" t="s">
        <v>630</v>
      </c>
      <c r="BE1" t="s">
        <v>631</v>
      </c>
      <c r="BF1" t="s">
        <v>632</v>
      </c>
      <c r="BG1" t="s">
        <v>633</v>
      </c>
      <c r="BH1" t="s">
        <v>634</v>
      </c>
    </row>
    <row r="2" spans="1:60" x14ac:dyDescent="0.3">
      <c r="D2">
        <v>52821</v>
      </c>
      <c r="E2">
        <v>52823</v>
      </c>
      <c r="F2">
        <v>52824</v>
      </c>
      <c r="G2">
        <v>52825</v>
      </c>
      <c r="H2">
        <v>52826</v>
      </c>
      <c r="I2">
        <v>52827</v>
      </c>
      <c r="J2">
        <v>52828</v>
      </c>
      <c r="K2">
        <v>52829</v>
      </c>
      <c r="L2">
        <v>52830</v>
      </c>
      <c r="M2">
        <v>52831</v>
      </c>
      <c r="N2">
        <v>52832</v>
      </c>
      <c r="O2">
        <v>52833</v>
      </c>
      <c r="P2">
        <v>52834</v>
      </c>
      <c r="Q2">
        <v>52835</v>
      </c>
      <c r="R2">
        <v>52994</v>
      </c>
      <c r="S2">
        <v>52836</v>
      </c>
      <c r="T2">
        <v>52837</v>
      </c>
      <c r="U2">
        <v>52838</v>
      </c>
      <c r="V2">
        <v>524017</v>
      </c>
      <c r="W2">
        <v>52839</v>
      </c>
      <c r="X2">
        <v>52840</v>
      </c>
      <c r="Y2">
        <v>52841</v>
      </c>
      <c r="Z2">
        <v>52842</v>
      </c>
      <c r="AA2">
        <v>52843</v>
      </c>
      <c r="AB2">
        <v>52844</v>
      </c>
      <c r="AC2">
        <v>52845</v>
      </c>
      <c r="AD2">
        <v>52846</v>
      </c>
      <c r="AE2">
        <v>52847</v>
      </c>
      <c r="AF2">
        <v>52848</v>
      </c>
      <c r="AG2">
        <v>52849</v>
      </c>
      <c r="AH2">
        <v>52850</v>
      </c>
      <c r="AI2">
        <v>52851</v>
      </c>
      <c r="AJ2">
        <v>52995</v>
      </c>
      <c r="AK2">
        <v>52852</v>
      </c>
      <c r="AL2">
        <v>52853</v>
      </c>
      <c r="AM2">
        <v>52854</v>
      </c>
      <c r="AN2">
        <v>52856</v>
      </c>
      <c r="AO2">
        <v>52857</v>
      </c>
      <c r="AP2">
        <v>52858</v>
      </c>
      <c r="AQ2">
        <v>52859</v>
      </c>
      <c r="AR2">
        <v>52860</v>
      </c>
      <c r="AS2">
        <v>52861</v>
      </c>
      <c r="AT2">
        <v>52862</v>
      </c>
      <c r="AU2">
        <v>52863</v>
      </c>
      <c r="AV2">
        <v>52864</v>
      </c>
      <c r="AW2">
        <v>52865</v>
      </c>
      <c r="AX2">
        <v>52866</v>
      </c>
      <c r="AY2">
        <v>52867</v>
      </c>
      <c r="AZ2">
        <v>52868</v>
      </c>
      <c r="BA2">
        <v>52869</v>
      </c>
      <c r="BB2">
        <v>52870</v>
      </c>
      <c r="BC2">
        <v>52871</v>
      </c>
      <c r="BD2">
        <v>52872</v>
      </c>
      <c r="BE2">
        <v>52873</v>
      </c>
      <c r="BF2">
        <v>52996</v>
      </c>
      <c r="BG2">
        <v>52874</v>
      </c>
      <c r="BH2">
        <v>52875</v>
      </c>
    </row>
    <row r="3" spans="1:60" x14ac:dyDescent="0.3">
      <c r="A3">
        <v>333</v>
      </c>
      <c r="D3">
        <v>902195</v>
      </c>
      <c r="E3">
        <v>11527872</v>
      </c>
      <c r="F3">
        <v>7285956</v>
      </c>
      <c r="G3">
        <v>3079889</v>
      </c>
      <c r="H3">
        <v>5943949</v>
      </c>
      <c r="I3">
        <v>3430067</v>
      </c>
      <c r="J3">
        <v>2629738</v>
      </c>
      <c r="K3">
        <v>7036266</v>
      </c>
      <c r="L3">
        <v>9230789</v>
      </c>
      <c r="M3">
        <v>2890382</v>
      </c>
      <c r="N3">
        <v>6392046</v>
      </c>
      <c r="O3">
        <v>17669646</v>
      </c>
      <c r="P3">
        <v>15468726</v>
      </c>
      <c r="Q3">
        <v>2578803</v>
      </c>
      <c r="R3">
        <v>12678365</v>
      </c>
      <c r="S3">
        <v>41633055</v>
      </c>
      <c r="T3">
        <v>4259107</v>
      </c>
      <c r="U3">
        <v>3128082</v>
      </c>
      <c r="V3">
        <v>758581</v>
      </c>
      <c r="W3">
        <v>74740481</v>
      </c>
      <c r="X3">
        <v>15200945</v>
      </c>
      <c r="Y3">
        <v>2327353</v>
      </c>
      <c r="Z3">
        <v>14151876</v>
      </c>
      <c r="AA3">
        <v>1898603</v>
      </c>
      <c r="AB3">
        <v>4300353</v>
      </c>
      <c r="AC3">
        <v>20683899</v>
      </c>
      <c r="AD3">
        <v>2617990</v>
      </c>
      <c r="AE3">
        <v>10989424</v>
      </c>
      <c r="AF3">
        <v>9747412</v>
      </c>
      <c r="AG3">
        <v>4855226</v>
      </c>
      <c r="AH3">
        <v>23501506</v>
      </c>
      <c r="AI3">
        <v>25541705</v>
      </c>
      <c r="AJ3">
        <v>16875330</v>
      </c>
      <c r="AK3">
        <v>14875461</v>
      </c>
      <c r="AL3">
        <v>9882621</v>
      </c>
      <c r="AM3">
        <v>0</v>
      </c>
      <c r="AN3">
        <v>7910669</v>
      </c>
      <c r="AO3">
        <v>5760946</v>
      </c>
      <c r="AP3">
        <v>7971375</v>
      </c>
      <c r="AQ3">
        <v>5252924</v>
      </c>
      <c r="AR3">
        <v>1237206</v>
      </c>
      <c r="AS3">
        <v>3665005</v>
      </c>
      <c r="AT3">
        <v>1081810</v>
      </c>
      <c r="AU3">
        <v>32996567</v>
      </c>
      <c r="AV3">
        <v>6769093</v>
      </c>
      <c r="AW3">
        <v>181679842</v>
      </c>
      <c r="AX3">
        <v>3564993</v>
      </c>
      <c r="AY3">
        <v>2330224</v>
      </c>
      <c r="AZ3">
        <v>5618674</v>
      </c>
      <c r="BA3">
        <v>6895904</v>
      </c>
      <c r="BB3">
        <v>2981579</v>
      </c>
      <c r="BC3">
        <v>6585643</v>
      </c>
      <c r="BD3">
        <v>14712204</v>
      </c>
      <c r="BE3">
        <v>18156899</v>
      </c>
      <c r="BF3">
        <v>39530793</v>
      </c>
      <c r="BG3">
        <v>4566745</v>
      </c>
      <c r="BH3">
        <v>4747897</v>
      </c>
    </row>
    <row r="4" spans="1:60" x14ac:dyDescent="0.3">
      <c r="A4">
        <v>500</v>
      </c>
      <c r="D4">
        <v>0</v>
      </c>
      <c r="E4">
        <v>0</v>
      </c>
      <c r="F4">
        <v>0</v>
      </c>
      <c r="G4">
        <v>0</v>
      </c>
      <c r="H4">
        <v>0</v>
      </c>
      <c r="I4">
        <v>0</v>
      </c>
      <c r="J4">
        <v>0</v>
      </c>
      <c r="K4">
        <v>0</v>
      </c>
      <c r="L4">
        <v>0</v>
      </c>
      <c r="M4">
        <v>0</v>
      </c>
      <c r="N4">
        <v>0</v>
      </c>
      <c r="O4">
        <v>0</v>
      </c>
      <c r="P4">
        <v>15169142</v>
      </c>
      <c r="Q4">
        <v>0</v>
      </c>
      <c r="R4">
        <v>0</v>
      </c>
      <c r="S4">
        <v>0</v>
      </c>
      <c r="T4">
        <v>2505401</v>
      </c>
      <c r="U4">
        <v>0</v>
      </c>
      <c r="V4">
        <v>0</v>
      </c>
      <c r="W4">
        <v>0</v>
      </c>
      <c r="X4">
        <v>0</v>
      </c>
      <c r="Y4">
        <v>0</v>
      </c>
      <c r="Z4">
        <v>0</v>
      </c>
      <c r="AA4">
        <v>79586</v>
      </c>
      <c r="AB4">
        <v>0</v>
      </c>
      <c r="AC4">
        <v>0</v>
      </c>
      <c r="AD4">
        <v>103358</v>
      </c>
      <c r="AE4">
        <v>0</v>
      </c>
      <c r="AF4">
        <v>0</v>
      </c>
      <c r="AG4">
        <v>0</v>
      </c>
      <c r="AH4">
        <v>0</v>
      </c>
      <c r="AI4">
        <v>0</v>
      </c>
      <c r="AJ4">
        <v>0</v>
      </c>
      <c r="AK4">
        <v>0</v>
      </c>
      <c r="AL4">
        <v>0</v>
      </c>
      <c r="AM4">
        <v>0</v>
      </c>
      <c r="AN4">
        <v>0</v>
      </c>
      <c r="AO4">
        <v>0</v>
      </c>
      <c r="AP4">
        <v>0</v>
      </c>
      <c r="AQ4">
        <v>62753</v>
      </c>
      <c r="AR4">
        <v>0</v>
      </c>
      <c r="AS4">
        <v>0</v>
      </c>
      <c r="AT4">
        <v>16519</v>
      </c>
      <c r="AU4">
        <v>0</v>
      </c>
      <c r="AV4">
        <v>202148</v>
      </c>
      <c r="AW4">
        <v>38680</v>
      </c>
      <c r="AX4">
        <v>0</v>
      </c>
      <c r="AY4">
        <v>0</v>
      </c>
      <c r="AZ4">
        <v>0</v>
      </c>
      <c r="BA4">
        <v>0</v>
      </c>
      <c r="BB4">
        <v>0</v>
      </c>
      <c r="BC4">
        <v>0</v>
      </c>
      <c r="BD4">
        <v>0</v>
      </c>
      <c r="BE4">
        <v>0</v>
      </c>
      <c r="BF4">
        <v>0</v>
      </c>
      <c r="BG4">
        <v>0</v>
      </c>
      <c r="BH4">
        <v>0</v>
      </c>
    </row>
    <row r="5" spans="1:60" x14ac:dyDescent="0.3">
      <c r="A5">
        <v>385</v>
      </c>
      <c r="D5">
        <v>95184075</v>
      </c>
      <c r="E5">
        <v>154325621</v>
      </c>
      <c r="F5">
        <v>106526827</v>
      </c>
      <c r="G5">
        <v>34589672</v>
      </c>
      <c r="H5">
        <v>141020867</v>
      </c>
      <c r="I5">
        <v>82199632</v>
      </c>
      <c r="J5">
        <v>41841990</v>
      </c>
      <c r="K5">
        <v>49750062</v>
      </c>
      <c r="L5">
        <v>106043562</v>
      </c>
      <c r="M5">
        <v>29637974</v>
      </c>
      <c r="N5">
        <v>53156470</v>
      </c>
      <c r="O5">
        <v>278956212</v>
      </c>
      <c r="P5">
        <v>100553012</v>
      </c>
      <c r="Q5">
        <v>37259671</v>
      </c>
      <c r="R5">
        <v>197040738</v>
      </c>
      <c r="S5">
        <v>419002311</v>
      </c>
      <c r="T5">
        <v>64149989</v>
      </c>
      <c r="U5">
        <v>29067652</v>
      </c>
      <c r="V5">
        <v>2391168</v>
      </c>
      <c r="W5">
        <v>433329770</v>
      </c>
      <c r="X5">
        <v>126719546</v>
      </c>
      <c r="Y5">
        <v>14783386</v>
      </c>
      <c r="Z5">
        <v>216632501</v>
      </c>
      <c r="AA5">
        <v>29749251</v>
      </c>
      <c r="AB5">
        <v>42120640</v>
      </c>
      <c r="AC5">
        <v>295155411</v>
      </c>
      <c r="AD5">
        <v>24241773</v>
      </c>
      <c r="AE5">
        <v>228708715</v>
      </c>
      <c r="AF5">
        <v>80331177</v>
      </c>
      <c r="AG5">
        <v>44529684</v>
      </c>
      <c r="AH5">
        <v>198460133</v>
      </c>
      <c r="AI5">
        <v>135112262</v>
      </c>
      <c r="AJ5">
        <v>207676971</v>
      </c>
      <c r="AK5">
        <v>134732392</v>
      </c>
      <c r="AL5">
        <v>132610126</v>
      </c>
      <c r="AM5">
        <v>0</v>
      </c>
      <c r="AN5">
        <v>83936310</v>
      </c>
      <c r="AO5">
        <v>97129846</v>
      </c>
      <c r="AP5">
        <v>120581553</v>
      </c>
      <c r="AQ5">
        <v>40647253</v>
      </c>
      <c r="AR5">
        <v>27855954</v>
      </c>
      <c r="AS5">
        <v>54549365</v>
      </c>
      <c r="AT5">
        <v>10802684</v>
      </c>
      <c r="AU5">
        <v>796287191</v>
      </c>
      <c r="AV5">
        <v>60026100</v>
      </c>
      <c r="AW5">
        <v>4658718995</v>
      </c>
      <c r="AX5">
        <v>23053268</v>
      </c>
      <c r="AY5">
        <v>19921453</v>
      </c>
      <c r="AZ5">
        <v>43276172</v>
      </c>
      <c r="BA5">
        <v>151109952</v>
      </c>
      <c r="BB5">
        <v>8791326</v>
      </c>
      <c r="BC5">
        <v>22162968</v>
      </c>
      <c r="BD5">
        <v>106532661</v>
      </c>
      <c r="BE5">
        <v>122701199</v>
      </c>
      <c r="BF5">
        <v>928952254</v>
      </c>
      <c r="BG5">
        <v>59160548</v>
      </c>
      <c r="BH5">
        <v>37406764</v>
      </c>
    </row>
    <row r="6" spans="1:60" x14ac:dyDescent="0.3">
      <c r="A6">
        <v>575</v>
      </c>
      <c r="D6">
        <v>116331</v>
      </c>
      <c r="E6">
        <v>88504</v>
      </c>
      <c r="F6">
        <v>0</v>
      </c>
      <c r="G6">
        <v>0</v>
      </c>
      <c r="H6">
        <v>405983</v>
      </c>
      <c r="I6">
        <v>0</v>
      </c>
      <c r="J6">
        <v>68289</v>
      </c>
      <c r="K6">
        <v>0</v>
      </c>
      <c r="L6">
        <v>0</v>
      </c>
      <c r="M6">
        <v>0</v>
      </c>
      <c r="N6">
        <v>0</v>
      </c>
      <c r="O6">
        <v>0</v>
      </c>
      <c r="P6">
        <v>0</v>
      </c>
      <c r="Q6">
        <v>0</v>
      </c>
      <c r="R6">
        <v>0</v>
      </c>
      <c r="S6">
        <v>0</v>
      </c>
      <c r="T6">
        <v>0</v>
      </c>
      <c r="U6">
        <v>30234</v>
      </c>
      <c r="V6">
        <v>0</v>
      </c>
      <c r="W6">
        <v>1335</v>
      </c>
      <c r="X6">
        <v>0</v>
      </c>
      <c r="Y6">
        <v>0</v>
      </c>
      <c r="Z6">
        <v>0</v>
      </c>
      <c r="AA6">
        <v>85000</v>
      </c>
      <c r="AB6">
        <v>0</v>
      </c>
      <c r="AC6">
        <v>0</v>
      </c>
      <c r="AD6">
        <v>0</v>
      </c>
      <c r="AE6">
        <v>0</v>
      </c>
      <c r="AF6">
        <v>0</v>
      </c>
      <c r="AG6">
        <v>0</v>
      </c>
      <c r="AH6">
        <v>0</v>
      </c>
      <c r="AI6">
        <v>300850</v>
      </c>
      <c r="AJ6">
        <v>764569</v>
      </c>
      <c r="AK6">
        <v>0</v>
      </c>
      <c r="AL6">
        <v>0</v>
      </c>
      <c r="AM6">
        <v>0</v>
      </c>
      <c r="AN6">
        <v>224507</v>
      </c>
      <c r="AO6">
        <v>0</v>
      </c>
      <c r="AP6">
        <v>251057</v>
      </c>
      <c r="AQ6">
        <v>173410</v>
      </c>
      <c r="AR6">
        <v>63592</v>
      </c>
      <c r="AS6">
        <v>38444</v>
      </c>
      <c r="AT6">
        <v>0</v>
      </c>
      <c r="AU6">
        <v>0</v>
      </c>
      <c r="AV6">
        <v>32293</v>
      </c>
      <c r="AW6">
        <v>0</v>
      </c>
      <c r="AX6">
        <v>0</v>
      </c>
      <c r="AY6">
        <v>0</v>
      </c>
      <c r="AZ6">
        <v>0</v>
      </c>
      <c r="BA6">
        <v>0</v>
      </c>
      <c r="BB6">
        <v>0</v>
      </c>
      <c r="BC6">
        <v>0</v>
      </c>
      <c r="BD6">
        <v>0</v>
      </c>
      <c r="BE6">
        <v>0</v>
      </c>
      <c r="BF6">
        <v>226467</v>
      </c>
      <c r="BG6">
        <v>38000</v>
      </c>
      <c r="BH6">
        <v>0</v>
      </c>
    </row>
    <row r="7" spans="1:60" x14ac:dyDescent="0.3">
      <c r="A7">
        <v>576</v>
      </c>
      <c r="D7">
        <v>0</v>
      </c>
      <c r="E7">
        <v>0</v>
      </c>
      <c r="F7">
        <v>10405</v>
      </c>
      <c r="G7">
        <v>0</v>
      </c>
      <c r="H7">
        <v>0</v>
      </c>
      <c r="I7">
        <v>0</v>
      </c>
      <c r="J7">
        <v>0</v>
      </c>
      <c r="K7">
        <v>0</v>
      </c>
      <c r="L7">
        <v>0</v>
      </c>
      <c r="M7">
        <v>0</v>
      </c>
      <c r="N7">
        <v>0</v>
      </c>
      <c r="O7">
        <v>0</v>
      </c>
      <c r="P7">
        <v>0</v>
      </c>
      <c r="Q7">
        <v>0</v>
      </c>
      <c r="R7">
        <v>-84014</v>
      </c>
      <c r="S7">
        <v>0</v>
      </c>
      <c r="T7">
        <v>106243</v>
      </c>
      <c r="U7">
        <v>0</v>
      </c>
      <c r="V7">
        <v>0</v>
      </c>
      <c r="W7">
        <v>0</v>
      </c>
      <c r="X7">
        <v>30236</v>
      </c>
      <c r="Y7">
        <v>0</v>
      </c>
      <c r="Z7">
        <v>34812</v>
      </c>
      <c r="AA7">
        <v>0</v>
      </c>
      <c r="AB7">
        <v>0</v>
      </c>
      <c r="AC7">
        <v>0</v>
      </c>
      <c r="AD7">
        <v>0</v>
      </c>
      <c r="AE7">
        <v>0</v>
      </c>
      <c r="AF7">
        <v>0</v>
      </c>
      <c r="AG7">
        <v>0</v>
      </c>
      <c r="AH7">
        <v>130597</v>
      </c>
      <c r="AI7">
        <v>0</v>
      </c>
      <c r="AJ7">
        <v>0</v>
      </c>
      <c r="AK7">
        <v>0</v>
      </c>
      <c r="AL7">
        <v>0</v>
      </c>
      <c r="AM7">
        <v>0</v>
      </c>
      <c r="AN7">
        <v>0</v>
      </c>
      <c r="AO7">
        <v>0</v>
      </c>
      <c r="AP7">
        <v>0</v>
      </c>
      <c r="AQ7">
        <v>0</v>
      </c>
      <c r="AR7">
        <v>0</v>
      </c>
      <c r="AS7">
        <v>0</v>
      </c>
      <c r="AT7">
        <v>0</v>
      </c>
      <c r="AU7">
        <v>0</v>
      </c>
      <c r="AV7">
        <v>0</v>
      </c>
      <c r="AW7">
        <v>4698</v>
      </c>
      <c r="AX7">
        <v>17751</v>
      </c>
      <c r="AY7">
        <v>205</v>
      </c>
      <c r="AZ7">
        <v>2775</v>
      </c>
      <c r="BA7">
        <v>0</v>
      </c>
      <c r="BB7">
        <v>0</v>
      </c>
      <c r="BC7">
        <v>0</v>
      </c>
      <c r="BD7">
        <v>0</v>
      </c>
      <c r="BE7">
        <v>0</v>
      </c>
      <c r="BF7">
        <v>0</v>
      </c>
      <c r="BG7">
        <v>0</v>
      </c>
      <c r="BH7">
        <v>0</v>
      </c>
    </row>
    <row r="8" spans="1:60" x14ac:dyDescent="0.3">
      <c r="A8">
        <v>626</v>
      </c>
      <c r="D8">
        <v>466054</v>
      </c>
      <c r="E8">
        <v>3651330</v>
      </c>
      <c r="F8">
        <v>6998291</v>
      </c>
      <c r="G8">
        <v>1207742</v>
      </c>
      <c r="H8">
        <v>4223368</v>
      </c>
      <c r="I8">
        <v>1533479</v>
      </c>
      <c r="J8">
        <v>2075070</v>
      </c>
      <c r="K8">
        <v>3245673</v>
      </c>
      <c r="L8">
        <v>4449284</v>
      </c>
      <c r="M8">
        <v>1091687</v>
      </c>
      <c r="N8">
        <v>1168921</v>
      </c>
      <c r="O8">
        <v>6494774</v>
      </c>
      <c r="P8">
        <v>8829847</v>
      </c>
      <c r="Q8">
        <v>784702</v>
      </c>
      <c r="R8">
        <v>12158428</v>
      </c>
      <c r="S8">
        <v>20176425</v>
      </c>
      <c r="T8">
        <v>2111481</v>
      </c>
      <c r="U8">
        <v>1073126</v>
      </c>
      <c r="V8">
        <v>45393</v>
      </c>
      <c r="W8">
        <v>8651423</v>
      </c>
      <c r="X8">
        <v>6728644</v>
      </c>
      <c r="Y8">
        <v>1263001</v>
      </c>
      <c r="Z8">
        <v>3991094</v>
      </c>
      <c r="AA8">
        <v>1807038</v>
      </c>
      <c r="AB8">
        <v>2695177</v>
      </c>
      <c r="AC8">
        <v>13148645</v>
      </c>
      <c r="AD8">
        <v>1577446</v>
      </c>
      <c r="AE8">
        <v>13102108</v>
      </c>
      <c r="AF8">
        <v>7308565</v>
      </c>
      <c r="AG8">
        <v>2052035</v>
      </c>
      <c r="AH8">
        <v>9009179</v>
      </c>
      <c r="AI8">
        <v>4647873</v>
      </c>
      <c r="AJ8">
        <v>5917649</v>
      </c>
      <c r="AK8">
        <v>4991982</v>
      </c>
      <c r="AL8">
        <v>6826711</v>
      </c>
      <c r="AM8">
        <v>0</v>
      </c>
      <c r="AN8">
        <v>5380442</v>
      </c>
      <c r="AO8">
        <v>3349851</v>
      </c>
      <c r="AP8">
        <v>3516180</v>
      </c>
      <c r="AQ8">
        <v>1914474</v>
      </c>
      <c r="AR8">
        <v>2137615</v>
      </c>
      <c r="AS8">
        <v>3086902</v>
      </c>
      <c r="AT8">
        <v>564104</v>
      </c>
      <c r="AU8">
        <v>31711415</v>
      </c>
      <c r="AV8">
        <v>3147746</v>
      </c>
      <c r="AW8">
        <v>107081596</v>
      </c>
      <c r="AX8">
        <v>1003209</v>
      </c>
      <c r="AY8">
        <v>876859</v>
      </c>
      <c r="AZ8">
        <v>3369748</v>
      </c>
      <c r="BA8">
        <v>13038201</v>
      </c>
      <c r="BB8">
        <v>253909</v>
      </c>
      <c r="BC8">
        <v>978539</v>
      </c>
      <c r="BD8">
        <v>7560311</v>
      </c>
      <c r="BE8">
        <v>7164991</v>
      </c>
      <c r="BF8">
        <v>37666498</v>
      </c>
      <c r="BG8">
        <v>4778228</v>
      </c>
      <c r="BH8">
        <v>1263772</v>
      </c>
    </row>
    <row r="9" spans="1:60" x14ac:dyDescent="0.3">
      <c r="A9">
        <v>627</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row>
    <row r="10" spans="1:60" x14ac:dyDescent="0.3">
      <c r="A10">
        <v>628</v>
      </c>
      <c r="D10">
        <v>0</v>
      </c>
      <c r="E10">
        <v>2538994</v>
      </c>
      <c r="F10">
        <v>3500000</v>
      </c>
      <c r="G10">
        <v>0</v>
      </c>
      <c r="H10">
        <v>0</v>
      </c>
      <c r="I10">
        <v>1291381</v>
      </c>
      <c r="J10">
        <v>763678</v>
      </c>
      <c r="K10">
        <v>0</v>
      </c>
      <c r="L10">
        <v>2230000</v>
      </c>
      <c r="M10">
        <v>0</v>
      </c>
      <c r="N10">
        <v>964459</v>
      </c>
      <c r="O10">
        <v>3060105</v>
      </c>
      <c r="P10">
        <v>1722578</v>
      </c>
      <c r="Q10">
        <v>0</v>
      </c>
      <c r="R10">
        <v>5381340</v>
      </c>
      <c r="S10">
        <v>8266782</v>
      </c>
      <c r="T10">
        <v>935313</v>
      </c>
      <c r="U10">
        <v>789474</v>
      </c>
      <c r="V10">
        <v>21914</v>
      </c>
      <c r="W10">
        <v>5431023</v>
      </c>
      <c r="X10">
        <v>1800961</v>
      </c>
      <c r="Y10">
        <v>546569</v>
      </c>
      <c r="Z10">
        <v>1250431</v>
      </c>
      <c r="AA10">
        <v>792009</v>
      </c>
      <c r="AB10">
        <v>1007510</v>
      </c>
      <c r="AC10">
        <v>3231071</v>
      </c>
      <c r="AD10">
        <v>850482</v>
      </c>
      <c r="AE10">
        <v>4377883</v>
      </c>
      <c r="AF10">
        <v>2856787</v>
      </c>
      <c r="AG10">
        <v>1197359</v>
      </c>
      <c r="AH10">
        <v>0</v>
      </c>
      <c r="AI10">
        <v>2704727</v>
      </c>
      <c r="AJ10">
        <v>0</v>
      </c>
      <c r="AK10">
        <v>0</v>
      </c>
      <c r="AL10">
        <v>2337270</v>
      </c>
      <c r="AM10">
        <v>0</v>
      </c>
      <c r="AN10">
        <v>2297838</v>
      </c>
      <c r="AO10">
        <v>0</v>
      </c>
      <c r="AP10">
        <v>2327534</v>
      </c>
      <c r="AQ10">
        <v>888700</v>
      </c>
      <c r="AR10">
        <v>720099</v>
      </c>
      <c r="AS10">
        <v>1403527</v>
      </c>
      <c r="AT10">
        <v>278757</v>
      </c>
      <c r="AU10">
        <v>10304111</v>
      </c>
      <c r="AV10">
        <v>1678082</v>
      </c>
      <c r="AW10">
        <v>65000</v>
      </c>
      <c r="AX10">
        <v>0</v>
      </c>
      <c r="AY10">
        <v>778833</v>
      </c>
      <c r="AZ10">
        <v>1446060</v>
      </c>
      <c r="BA10">
        <v>5740795</v>
      </c>
      <c r="BB10">
        <v>380443</v>
      </c>
      <c r="BC10">
        <v>27561</v>
      </c>
      <c r="BD10">
        <v>4128151</v>
      </c>
      <c r="BE10">
        <v>3069214</v>
      </c>
      <c r="BF10">
        <v>0</v>
      </c>
      <c r="BG10">
        <v>1578674</v>
      </c>
      <c r="BH10">
        <v>878102</v>
      </c>
    </row>
    <row r="11" spans="1:60" x14ac:dyDescent="0.3">
      <c r="A11">
        <v>629</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row>
    <row r="12" spans="1:60" x14ac:dyDescent="0.3">
      <c r="A12">
        <v>630</v>
      </c>
      <c r="D12">
        <v>0</v>
      </c>
      <c r="E12">
        <v>0</v>
      </c>
      <c r="F12">
        <v>0</v>
      </c>
      <c r="G12">
        <v>0</v>
      </c>
      <c r="H12">
        <v>0</v>
      </c>
      <c r="I12">
        <v>0</v>
      </c>
      <c r="J12">
        <v>0</v>
      </c>
      <c r="K12">
        <v>0</v>
      </c>
      <c r="L12">
        <v>0</v>
      </c>
      <c r="M12">
        <v>0</v>
      </c>
      <c r="N12">
        <v>0</v>
      </c>
      <c r="O12">
        <v>0</v>
      </c>
      <c r="P12">
        <v>1066667</v>
      </c>
      <c r="Q12">
        <v>0</v>
      </c>
      <c r="R12">
        <v>0</v>
      </c>
      <c r="S12">
        <v>374949</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row>
    <row r="13" spans="1:60" x14ac:dyDescent="0.3">
      <c r="A13">
        <v>631</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row>
    <row r="14" spans="1:60" x14ac:dyDescent="0.3">
      <c r="A14">
        <v>338</v>
      </c>
      <c r="D14">
        <v>110385475</v>
      </c>
      <c r="E14">
        <v>200487245</v>
      </c>
      <c r="F14">
        <v>151544443</v>
      </c>
      <c r="G14">
        <v>60359148</v>
      </c>
      <c r="H14">
        <v>205389581</v>
      </c>
      <c r="I14">
        <v>84965970</v>
      </c>
      <c r="J14">
        <v>47439868</v>
      </c>
      <c r="K14">
        <v>65747649</v>
      </c>
      <c r="L14">
        <v>118939371</v>
      </c>
      <c r="M14">
        <v>37201647</v>
      </c>
      <c r="N14">
        <v>73753405</v>
      </c>
      <c r="O14">
        <v>249316770</v>
      </c>
      <c r="P14">
        <v>136240136</v>
      </c>
      <c r="Q14">
        <v>32689880</v>
      </c>
      <c r="R14">
        <v>269918988</v>
      </c>
      <c r="S14">
        <v>541121127</v>
      </c>
      <c r="T14">
        <v>61970832</v>
      </c>
      <c r="U14">
        <v>36550076</v>
      </c>
      <c r="V14">
        <v>3282758</v>
      </c>
      <c r="W14">
        <v>462907583</v>
      </c>
      <c r="X14">
        <v>175615294</v>
      </c>
      <c r="Y14">
        <v>32276132</v>
      </c>
      <c r="Z14">
        <v>169705050</v>
      </c>
      <c r="AA14">
        <v>34841652</v>
      </c>
      <c r="AB14">
        <v>94529733</v>
      </c>
      <c r="AC14">
        <v>454794029</v>
      </c>
      <c r="AD14">
        <v>49777477</v>
      </c>
      <c r="AE14">
        <v>305208101</v>
      </c>
      <c r="AF14">
        <v>129632667</v>
      </c>
      <c r="AG14">
        <v>54302750</v>
      </c>
      <c r="AH14">
        <v>385604319</v>
      </c>
      <c r="AI14">
        <v>216904907</v>
      </c>
      <c r="AJ14">
        <v>360589429</v>
      </c>
      <c r="AK14">
        <v>160196453</v>
      </c>
      <c r="AL14">
        <v>149489085</v>
      </c>
      <c r="AM14">
        <v>0</v>
      </c>
      <c r="AN14">
        <v>151748267</v>
      </c>
      <c r="AO14">
        <v>116721393</v>
      </c>
      <c r="AP14">
        <v>146067597</v>
      </c>
      <c r="AQ14">
        <v>45832793</v>
      </c>
      <c r="AR14">
        <v>50066051</v>
      </c>
      <c r="AS14">
        <v>74210024</v>
      </c>
      <c r="AT14">
        <v>16830581</v>
      </c>
      <c r="AU14">
        <v>793149764</v>
      </c>
      <c r="AV14">
        <v>107523860</v>
      </c>
      <c r="AW14">
        <v>3380625242</v>
      </c>
      <c r="AX14">
        <v>40494106</v>
      </c>
      <c r="AY14">
        <v>27514675</v>
      </c>
      <c r="AZ14">
        <v>102021583</v>
      </c>
      <c r="BA14">
        <v>324533435</v>
      </c>
      <c r="BB14">
        <v>19817276</v>
      </c>
      <c r="BC14">
        <v>41639551</v>
      </c>
      <c r="BD14">
        <v>181128532</v>
      </c>
      <c r="BE14">
        <v>199813966</v>
      </c>
      <c r="BF14">
        <v>1108216533</v>
      </c>
      <c r="BG14">
        <v>100391159</v>
      </c>
      <c r="BH14">
        <v>46801612</v>
      </c>
    </row>
    <row r="15" spans="1:60" x14ac:dyDescent="0.3">
      <c r="A15">
        <v>335</v>
      </c>
      <c r="D15">
        <v>0</v>
      </c>
      <c r="E15">
        <v>0</v>
      </c>
      <c r="F15">
        <v>0</v>
      </c>
      <c r="G15">
        <v>0</v>
      </c>
      <c r="H15">
        <v>0</v>
      </c>
      <c r="I15">
        <v>0</v>
      </c>
      <c r="J15">
        <v>0</v>
      </c>
      <c r="K15">
        <v>0</v>
      </c>
      <c r="L15">
        <v>104836</v>
      </c>
      <c r="M15">
        <v>0</v>
      </c>
      <c r="N15">
        <v>0</v>
      </c>
      <c r="O15">
        <v>0</v>
      </c>
      <c r="P15">
        <v>0</v>
      </c>
      <c r="Q15">
        <v>11354</v>
      </c>
      <c r="R15">
        <v>237250</v>
      </c>
      <c r="S15">
        <v>102118</v>
      </c>
      <c r="T15">
        <v>0</v>
      </c>
      <c r="U15">
        <v>0</v>
      </c>
      <c r="V15">
        <v>0</v>
      </c>
      <c r="W15">
        <v>0</v>
      </c>
      <c r="X15">
        <v>56771</v>
      </c>
      <c r="Y15">
        <v>0</v>
      </c>
      <c r="Z15">
        <v>0</v>
      </c>
      <c r="AA15">
        <v>0</v>
      </c>
      <c r="AB15">
        <v>0</v>
      </c>
      <c r="AC15">
        <v>0</v>
      </c>
      <c r="AD15">
        <v>0</v>
      </c>
      <c r="AE15">
        <v>0</v>
      </c>
      <c r="AF15">
        <v>0</v>
      </c>
      <c r="AG15">
        <v>938</v>
      </c>
      <c r="AH15">
        <v>0</v>
      </c>
      <c r="AI15">
        <v>0</v>
      </c>
      <c r="AJ15">
        <v>0</v>
      </c>
      <c r="AK15">
        <v>4203876</v>
      </c>
      <c r="AL15">
        <v>0</v>
      </c>
      <c r="AM15">
        <v>0</v>
      </c>
      <c r="AN15">
        <v>0</v>
      </c>
      <c r="AO15">
        <v>235087</v>
      </c>
      <c r="AP15">
        <v>0</v>
      </c>
      <c r="AQ15">
        <v>100903</v>
      </c>
      <c r="AR15">
        <v>0</v>
      </c>
      <c r="AS15">
        <v>0</v>
      </c>
      <c r="AT15">
        <v>0</v>
      </c>
      <c r="AU15">
        <v>232164</v>
      </c>
      <c r="AV15">
        <v>0</v>
      </c>
      <c r="AW15">
        <v>0</v>
      </c>
      <c r="AX15">
        <v>0</v>
      </c>
      <c r="AY15">
        <v>0</v>
      </c>
      <c r="AZ15">
        <v>0</v>
      </c>
      <c r="BA15">
        <v>0</v>
      </c>
      <c r="BB15">
        <v>0</v>
      </c>
      <c r="BC15">
        <v>0</v>
      </c>
      <c r="BD15">
        <v>130848</v>
      </c>
      <c r="BE15">
        <v>0</v>
      </c>
      <c r="BF15">
        <v>4688164</v>
      </c>
      <c r="BG15">
        <v>729082</v>
      </c>
      <c r="BH15">
        <v>0</v>
      </c>
    </row>
    <row r="16" spans="1:60" x14ac:dyDescent="0.3">
      <c r="A16">
        <v>252</v>
      </c>
      <c r="D16">
        <v>75591436</v>
      </c>
      <c r="E16">
        <v>109190243</v>
      </c>
      <c r="F16">
        <v>74725188</v>
      </c>
      <c r="G16">
        <v>20716431</v>
      </c>
      <c r="H16">
        <v>101047208</v>
      </c>
      <c r="I16">
        <v>63960082</v>
      </c>
      <c r="J16">
        <v>29351454</v>
      </c>
      <c r="K16">
        <v>29692850</v>
      </c>
      <c r="L16">
        <v>78825653</v>
      </c>
      <c r="M16">
        <v>21179794</v>
      </c>
      <c r="N16">
        <v>35451338</v>
      </c>
      <c r="O16">
        <v>221463599</v>
      </c>
      <c r="P16">
        <v>31236885</v>
      </c>
      <c r="Q16">
        <v>28445486</v>
      </c>
      <c r="R16">
        <v>137474289</v>
      </c>
      <c r="S16">
        <v>290728410</v>
      </c>
      <c r="T16">
        <v>48633379</v>
      </c>
      <c r="U16">
        <v>20224442</v>
      </c>
      <c r="V16">
        <v>1116209</v>
      </c>
      <c r="W16">
        <v>285384399</v>
      </c>
      <c r="X16">
        <v>83322887</v>
      </c>
      <c r="Y16">
        <v>6729442</v>
      </c>
      <c r="Z16">
        <v>170954378</v>
      </c>
      <c r="AA16">
        <v>21772140</v>
      </c>
      <c r="AB16">
        <v>21834116</v>
      </c>
      <c r="AC16">
        <v>193138750</v>
      </c>
      <c r="AD16">
        <v>14031123</v>
      </c>
      <c r="AE16">
        <v>165141209</v>
      </c>
      <c r="AF16">
        <v>49251411</v>
      </c>
      <c r="AG16">
        <v>30027294</v>
      </c>
      <c r="AH16">
        <v>112552243</v>
      </c>
      <c r="AI16">
        <v>65698678</v>
      </c>
      <c r="AJ16">
        <v>122160490</v>
      </c>
      <c r="AK16">
        <v>96705540</v>
      </c>
      <c r="AL16">
        <v>98139678</v>
      </c>
      <c r="AM16">
        <v>0</v>
      </c>
      <c r="AN16">
        <v>49576891</v>
      </c>
      <c r="AO16">
        <v>73402855</v>
      </c>
      <c r="AP16">
        <v>88145809</v>
      </c>
      <c r="AQ16">
        <v>25602321</v>
      </c>
      <c r="AR16">
        <v>17937210</v>
      </c>
      <c r="AS16">
        <v>38949599</v>
      </c>
      <c r="AT16">
        <v>6345519</v>
      </c>
      <c r="AU16">
        <v>636437194</v>
      </c>
      <c r="AV16">
        <v>38640289</v>
      </c>
      <c r="AW16">
        <v>3892210778</v>
      </c>
      <c r="AX16">
        <v>13772204</v>
      </c>
      <c r="AY16">
        <v>16356619</v>
      </c>
      <c r="AZ16">
        <v>18993445</v>
      </c>
      <c r="BA16">
        <v>90752776</v>
      </c>
      <c r="BB16">
        <v>3038843</v>
      </c>
      <c r="BC16">
        <v>8386536</v>
      </c>
      <c r="BD16">
        <v>63326824</v>
      </c>
      <c r="BE16">
        <v>73443123</v>
      </c>
      <c r="BF16">
        <v>691413997</v>
      </c>
      <c r="BG16">
        <v>38357456</v>
      </c>
      <c r="BH16">
        <v>26071479</v>
      </c>
    </row>
    <row r="17" spans="1:60" x14ac:dyDescent="0.3">
      <c r="A17">
        <v>253</v>
      </c>
      <c r="D17">
        <v>1093088</v>
      </c>
      <c r="E17">
        <v>3794063</v>
      </c>
      <c r="F17">
        <v>2506283</v>
      </c>
      <c r="G17">
        <v>1504779</v>
      </c>
      <c r="H17">
        <v>6267568</v>
      </c>
      <c r="I17">
        <v>1368134</v>
      </c>
      <c r="J17">
        <v>1235638</v>
      </c>
      <c r="K17">
        <v>2817903</v>
      </c>
      <c r="L17">
        <v>1940337</v>
      </c>
      <c r="M17">
        <v>1344962</v>
      </c>
      <c r="N17">
        <v>1856413</v>
      </c>
      <c r="O17">
        <v>5553782</v>
      </c>
      <c r="P17">
        <v>18663220</v>
      </c>
      <c r="Q17">
        <v>384204</v>
      </c>
      <c r="R17">
        <v>2812822</v>
      </c>
      <c r="S17">
        <v>9777046</v>
      </c>
      <c r="T17">
        <v>3427969</v>
      </c>
      <c r="U17">
        <v>565203</v>
      </c>
      <c r="V17">
        <v>66952</v>
      </c>
      <c r="W17">
        <v>53168504</v>
      </c>
      <c r="X17">
        <v>4140875</v>
      </c>
      <c r="Y17">
        <v>1223787</v>
      </c>
      <c r="Z17">
        <v>5764867</v>
      </c>
      <c r="AA17">
        <v>545104</v>
      </c>
      <c r="AB17">
        <v>1523014</v>
      </c>
      <c r="AC17">
        <v>7586331</v>
      </c>
      <c r="AD17">
        <v>697840</v>
      </c>
      <c r="AE17">
        <v>5860922</v>
      </c>
      <c r="AF17">
        <v>4211669</v>
      </c>
      <c r="AG17">
        <v>1335621</v>
      </c>
      <c r="AH17">
        <v>14755766</v>
      </c>
      <c r="AI17">
        <v>11263396</v>
      </c>
      <c r="AJ17">
        <v>10044010</v>
      </c>
      <c r="AK17">
        <v>7270594</v>
      </c>
      <c r="AL17">
        <v>2799021</v>
      </c>
      <c r="AM17">
        <v>0</v>
      </c>
      <c r="AN17">
        <v>3334514</v>
      </c>
      <c r="AO17">
        <v>2087094</v>
      </c>
      <c r="AP17">
        <v>2271941</v>
      </c>
      <c r="AQ17">
        <v>514792</v>
      </c>
      <c r="AR17">
        <v>493196</v>
      </c>
      <c r="AS17">
        <v>1525261</v>
      </c>
      <c r="AT17">
        <v>636192</v>
      </c>
      <c r="AU17">
        <v>13137634</v>
      </c>
      <c r="AV17">
        <v>1484834</v>
      </c>
      <c r="AW17">
        <v>21662737</v>
      </c>
      <c r="AX17">
        <v>509349</v>
      </c>
      <c r="AY17">
        <v>969432</v>
      </c>
      <c r="AZ17">
        <v>1637440</v>
      </c>
      <c r="BA17">
        <v>2347049</v>
      </c>
      <c r="BB17">
        <v>1138165</v>
      </c>
      <c r="BC17">
        <v>3298905</v>
      </c>
      <c r="BD17">
        <v>10332925</v>
      </c>
      <c r="BE17">
        <v>4039965</v>
      </c>
      <c r="BF17">
        <v>18191219</v>
      </c>
      <c r="BG17">
        <v>1455619</v>
      </c>
      <c r="BH17">
        <v>2491899</v>
      </c>
    </row>
    <row r="18" spans="1:60" x14ac:dyDescent="0.3">
      <c r="A18">
        <v>254</v>
      </c>
      <c r="D18">
        <v>-91885924</v>
      </c>
      <c r="E18">
        <v>-159145930</v>
      </c>
      <c r="F18">
        <v>-122249087</v>
      </c>
      <c r="G18">
        <v>-47990686</v>
      </c>
      <c r="H18">
        <v>-171683490</v>
      </c>
      <c r="I18">
        <v>-68094554</v>
      </c>
      <c r="J18">
        <v>-36184970</v>
      </c>
      <c r="K18">
        <v>-48508340</v>
      </c>
      <c r="L18">
        <v>-93661799</v>
      </c>
      <c r="M18">
        <v>-30088429</v>
      </c>
      <c r="N18">
        <v>-57904686</v>
      </c>
      <c r="O18">
        <v>-197377939</v>
      </c>
      <c r="P18">
        <v>-85587229</v>
      </c>
      <c r="Q18">
        <v>-24259899</v>
      </c>
      <c r="R18">
        <v>-213165361</v>
      </c>
      <c r="S18">
        <v>-422624272</v>
      </c>
      <c r="T18">
        <v>-49882191</v>
      </c>
      <c r="U18">
        <v>-28272069</v>
      </c>
      <c r="V18">
        <v>-2074751</v>
      </c>
      <c r="W18">
        <v>-368130716</v>
      </c>
      <c r="X18">
        <v>-136359510</v>
      </c>
      <c r="Y18">
        <v>-25445975</v>
      </c>
      <c r="Z18">
        <v>-129791794</v>
      </c>
      <c r="AA18">
        <v>-27409645</v>
      </c>
      <c r="AB18">
        <v>-75766223</v>
      </c>
      <c r="AC18">
        <v>-360363699</v>
      </c>
      <c r="AD18">
        <v>-40264667</v>
      </c>
      <c r="AE18">
        <v>-247501517</v>
      </c>
      <c r="AF18">
        <v>-102764570</v>
      </c>
      <c r="AG18">
        <v>-41135981</v>
      </c>
      <c r="AH18">
        <v>-314452195</v>
      </c>
      <c r="AI18">
        <v>-158754719</v>
      </c>
      <c r="AJ18">
        <v>-285116958</v>
      </c>
      <c r="AK18">
        <v>-129440195</v>
      </c>
      <c r="AL18">
        <v>-117817658</v>
      </c>
      <c r="AM18">
        <v>0</v>
      </c>
      <c r="AN18">
        <v>-120723362</v>
      </c>
      <c r="AO18">
        <v>-95081496</v>
      </c>
      <c r="AP18">
        <v>-115903794</v>
      </c>
      <c r="AQ18">
        <v>-31302653</v>
      </c>
      <c r="AR18">
        <v>-40640503</v>
      </c>
      <c r="AS18">
        <v>-60135519</v>
      </c>
      <c r="AT18">
        <v>-13009608</v>
      </c>
      <c r="AU18">
        <v>-646437401</v>
      </c>
      <c r="AV18">
        <v>-87622883</v>
      </c>
      <c r="AW18">
        <v>-2635779762</v>
      </c>
      <c r="AX18">
        <v>-31722391</v>
      </c>
      <c r="AY18">
        <v>-24919273</v>
      </c>
      <c r="AZ18">
        <v>-79376296</v>
      </c>
      <c r="BA18">
        <v>-266523308</v>
      </c>
      <c r="BB18">
        <v>-15202958</v>
      </c>
      <c r="BC18">
        <v>-31162024</v>
      </c>
      <c r="BD18">
        <v>-148255620</v>
      </c>
      <c r="BE18">
        <v>-154595855</v>
      </c>
      <c r="BF18">
        <v>-888869495</v>
      </c>
      <c r="BG18">
        <v>-81043686</v>
      </c>
      <c r="BH18">
        <v>-37958226</v>
      </c>
    </row>
    <row r="19" spans="1:60" x14ac:dyDescent="0.3">
      <c r="D19" t="e">
        <v>#N/A</v>
      </c>
      <c r="E19" t="e">
        <v>#N/A</v>
      </c>
      <c r="F19" t="e">
        <v>#N/A</v>
      </c>
      <c r="G19" t="e">
        <v>#N/A</v>
      </c>
      <c r="H19" t="e">
        <v>#N/A</v>
      </c>
      <c r="I19" t="e">
        <v>#N/A</v>
      </c>
      <c r="J19" t="e">
        <v>#N/A</v>
      </c>
      <c r="K19" t="e">
        <v>#N/A</v>
      </c>
      <c r="L19" t="e">
        <v>#N/A</v>
      </c>
      <c r="M19" t="e">
        <v>#N/A</v>
      </c>
      <c r="N19" t="e">
        <v>#N/A</v>
      </c>
      <c r="O19" t="e">
        <v>#N/A</v>
      </c>
      <c r="P19" t="e">
        <v>#N/A</v>
      </c>
      <c r="Q19" t="e">
        <v>#N/A</v>
      </c>
      <c r="R19" t="e">
        <v>#N/A</v>
      </c>
      <c r="S19" t="e">
        <v>#N/A</v>
      </c>
      <c r="T19" t="e">
        <v>#N/A</v>
      </c>
      <c r="U19" t="e">
        <v>#N/A</v>
      </c>
      <c r="V19" t="e">
        <v>#N/A</v>
      </c>
      <c r="W19" t="e">
        <v>#N/A</v>
      </c>
      <c r="X19" t="e">
        <v>#N/A</v>
      </c>
      <c r="Y19" t="e">
        <v>#N/A</v>
      </c>
      <c r="Z19" t="e">
        <v>#N/A</v>
      </c>
      <c r="AA19" t="e">
        <v>#N/A</v>
      </c>
      <c r="AB19" t="e">
        <v>#N/A</v>
      </c>
      <c r="AC19" t="e">
        <v>#N/A</v>
      </c>
      <c r="AD19" t="e">
        <v>#N/A</v>
      </c>
      <c r="AE19" t="e">
        <v>#N/A</v>
      </c>
      <c r="AF19" t="e">
        <v>#N/A</v>
      </c>
      <c r="AG19" t="e">
        <v>#N/A</v>
      </c>
      <c r="AH19" t="e">
        <v>#N/A</v>
      </c>
      <c r="AI19" t="e">
        <v>#N/A</v>
      </c>
      <c r="AJ19" t="e">
        <v>#N/A</v>
      </c>
      <c r="AK19" t="e">
        <v>#N/A</v>
      </c>
      <c r="AL19" t="e">
        <v>#N/A</v>
      </c>
      <c r="AM19" t="e">
        <v>#N/A</v>
      </c>
      <c r="AN19" t="e">
        <v>#N/A</v>
      </c>
      <c r="AO19" t="e">
        <v>#N/A</v>
      </c>
      <c r="AP19" t="e">
        <v>#N/A</v>
      </c>
      <c r="AQ19" t="e">
        <v>#N/A</v>
      </c>
      <c r="AR19" t="e">
        <v>#N/A</v>
      </c>
      <c r="AS19" t="e">
        <v>#N/A</v>
      </c>
      <c r="AT19" t="e">
        <v>#N/A</v>
      </c>
      <c r="AU19" t="e">
        <v>#N/A</v>
      </c>
      <c r="AV19" t="e">
        <v>#N/A</v>
      </c>
      <c r="AW19" t="e">
        <v>#N/A</v>
      </c>
      <c r="AX19" t="e">
        <v>#N/A</v>
      </c>
      <c r="AY19" t="e">
        <v>#N/A</v>
      </c>
      <c r="AZ19" t="e">
        <v>#N/A</v>
      </c>
      <c r="BA19" t="e">
        <v>#N/A</v>
      </c>
      <c r="BB19" t="e">
        <v>#N/A</v>
      </c>
      <c r="BC19" t="e">
        <v>#N/A</v>
      </c>
      <c r="BD19" t="e">
        <v>#N/A</v>
      </c>
      <c r="BE19" t="e">
        <v>#N/A</v>
      </c>
      <c r="BF19" t="e">
        <v>#N/A</v>
      </c>
      <c r="BG19" t="e">
        <v>#N/A</v>
      </c>
      <c r="BH19" t="e">
        <v>#N/A</v>
      </c>
    </row>
    <row r="20" spans="1:60" x14ac:dyDescent="0.3">
      <c r="A20">
        <v>502</v>
      </c>
      <c r="D20">
        <v>175599</v>
      </c>
      <c r="E20">
        <v>975350</v>
      </c>
      <c r="F20">
        <v>2323971</v>
      </c>
      <c r="G20">
        <v>1112238</v>
      </c>
      <c r="H20">
        <v>2392492</v>
      </c>
      <c r="I20">
        <v>623245</v>
      </c>
      <c r="J20">
        <v>515425</v>
      </c>
      <c r="K20">
        <v>1370133</v>
      </c>
      <c r="L20">
        <v>1168654</v>
      </c>
      <c r="M20">
        <v>321705</v>
      </c>
      <c r="N20">
        <v>830031</v>
      </c>
      <c r="O20">
        <v>1977651</v>
      </c>
      <c r="P20">
        <v>2626436</v>
      </c>
      <c r="Q20">
        <v>366059</v>
      </c>
      <c r="R20">
        <v>2198234</v>
      </c>
      <c r="S20">
        <v>3384217</v>
      </c>
      <c r="T20">
        <v>1927994</v>
      </c>
      <c r="U20">
        <v>471741</v>
      </c>
      <c r="V20">
        <v>0</v>
      </c>
      <c r="W20">
        <v>6831317</v>
      </c>
      <c r="X20">
        <v>1356242</v>
      </c>
      <c r="Y20">
        <v>364853</v>
      </c>
      <c r="Z20">
        <v>3288974</v>
      </c>
      <c r="AA20">
        <v>60202</v>
      </c>
      <c r="AB20">
        <v>978333</v>
      </c>
      <c r="AC20">
        <v>2930537</v>
      </c>
      <c r="AD20">
        <v>78297</v>
      </c>
      <c r="AE20">
        <v>4071079</v>
      </c>
      <c r="AF20">
        <v>1238277</v>
      </c>
      <c r="AG20">
        <v>438866</v>
      </c>
      <c r="AH20">
        <v>9597957</v>
      </c>
      <c r="AI20">
        <v>2543702</v>
      </c>
      <c r="AJ20">
        <v>5192537</v>
      </c>
      <c r="AK20">
        <v>899131</v>
      </c>
      <c r="AL20">
        <v>3700313</v>
      </c>
      <c r="AM20">
        <v>0</v>
      </c>
      <c r="AN20">
        <v>1868505</v>
      </c>
      <c r="AO20">
        <v>921717</v>
      </c>
      <c r="AP20">
        <v>1971539</v>
      </c>
      <c r="AQ20">
        <v>1119227</v>
      </c>
      <c r="AR20">
        <v>10873473</v>
      </c>
      <c r="AS20">
        <v>595857</v>
      </c>
      <c r="AT20">
        <v>397054</v>
      </c>
      <c r="AU20">
        <v>3881858</v>
      </c>
      <c r="AV20">
        <v>826557</v>
      </c>
      <c r="AW20">
        <v>20683416</v>
      </c>
      <c r="AX20">
        <v>1563207</v>
      </c>
      <c r="AY20">
        <v>182659</v>
      </c>
      <c r="AZ20">
        <v>735396</v>
      </c>
      <c r="BA20">
        <v>4605320</v>
      </c>
      <c r="BB20">
        <v>229998</v>
      </c>
      <c r="BC20">
        <v>1223797</v>
      </c>
      <c r="BD20">
        <v>2043624</v>
      </c>
      <c r="BE20">
        <v>1044877</v>
      </c>
      <c r="BF20">
        <v>12150431</v>
      </c>
      <c r="BG20">
        <v>2239031</v>
      </c>
      <c r="BH20">
        <v>451139</v>
      </c>
    </row>
    <row r="21" spans="1:60" x14ac:dyDescent="0.3">
      <c r="A21">
        <v>503</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row>
    <row r="22" spans="1:60" x14ac:dyDescent="0.3">
      <c r="D22" t="e">
        <v>#N/A</v>
      </c>
      <c r="E22" t="e">
        <v>#N/A</v>
      </c>
      <c r="F22" t="e">
        <v>#N/A</v>
      </c>
      <c r="G22" t="e">
        <v>#N/A</v>
      </c>
      <c r="H22" t="e">
        <v>#N/A</v>
      </c>
      <c r="I22" t="e">
        <v>#N/A</v>
      </c>
      <c r="J22" t="e">
        <v>#N/A</v>
      </c>
      <c r="K22" t="e">
        <v>#N/A</v>
      </c>
      <c r="L22" t="e">
        <v>#N/A</v>
      </c>
      <c r="M22" t="e">
        <v>#N/A</v>
      </c>
      <c r="N22" t="e">
        <v>#N/A</v>
      </c>
      <c r="O22" t="e">
        <v>#N/A</v>
      </c>
      <c r="P22" t="e">
        <v>#N/A</v>
      </c>
      <c r="Q22" t="e">
        <v>#N/A</v>
      </c>
      <c r="R22" t="e">
        <v>#N/A</v>
      </c>
      <c r="S22" t="e">
        <v>#N/A</v>
      </c>
      <c r="T22" t="e">
        <v>#N/A</v>
      </c>
      <c r="U22" t="e">
        <v>#N/A</v>
      </c>
      <c r="V22" t="e">
        <v>#N/A</v>
      </c>
      <c r="W22" t="e">
        <v>#N/A</v>
      </c>
      <c r="X22" t="e">
        <v>#N/A</v>
      </c>
      <c r="Y22" t="e">
        <v>#N/A</v>
      </c>
      <c r="Z22" t="e">
        <v>#N/A</v>
      </c>
      <c r="AA22" t="e">
        <v>#N/A</v>
      </c>
      <c r="AB22" t="e">
        <v>#N/A</v>
      </c>
      <c r="AC22" t="e">
        <v>#N/A</v>
      </c>
      <c r="AD22" t="e">
        <v>#N/A</v>
      </c>
      <c r="AE22" t="e">
        <v>#N/A</v>
      </c>
      <c r="AF22" t="e">
        <v>#N/A</v>
      </c>
      <c r="AG22" t="e">
        <v>#N/A</v>
      </c>
      <c r="AH22" t="e">
        <v>#N/A</v>
      </c>
      <c r="AI22" t="e">
        <v>#N/A</v>
      </c>
      <c r="AJ22" t="e">
        <v>#N/A</v>
      </c>
      <c r="AK22" t="e">
        <v>#N/A</v>
      </c>
      <c r="AL22" t="e">
        <v>#N/A</v>
      </c>
      <c r="AM22" t="e">
        <v>#N/A</v>
      </c>
      <c r="AN22" t="e">
        <v>#N/A</v>
      </c>
      <c r="AO22" t="e">
        <v>#N/A</v>
      </c>
      <c r="AP22" t="e">
        <v>#N/A</v>
      </c>
      <c r="AQ22" t="e">
        <v>#N/A</v>
      </c>
      <c r="AR22" t="e">
        <v>#N/A</v>
      </c>
      <c r="AS22" t="e">
        <v>#N/A</v>
      </c>
      <c r="AT22" t="e">
        <v>#N/A</v>
      </c>
      <c r="AU22" t="e">
        <v>#N/A</v>
      </c>
      <c r="AV22" t="e">
        <v>#N/A</v>
      </c>
      <c r="AW22" t="e">
        <v>#N/A</v>
      </c>
      <c r="AX22" t="e">
        <v>#N/A</v>
      </c>
      <c r="AY22" t="e">
        <v>#N/A</v>
      </c>
      <c r="AZ22" t="e">
        <v>#N/A</v>
      </c>
      <c r="BA22" t="e">
        <v>#N/A</v>
      </c>
      <c r="BB22" t="e">
        <v>#N/A</v>
      </c>
      <c r="BC22" t="e">
        <v>#N/A</v>
      </c>
      <c r="BD22" t="e">
        <v>#N/A</v>
      </c>
      <c r="BE22" t="e">
        <v>#N/A</v>
      </c>
      <c r="BF22" t="e">
        <v>#N/A</v>
      </c>
      <c r="BG22" t="e">
        <v>#N/A</v>
      </c>
      <c r="BH22" t="e">
        <v>#N/A</v>
      </c>
    </row>
    <row r="23" spans="1:60" x14ac:dyDescent="0.3">
      <c r="A23">
        <v>388</v>
      </c>
      <c r="D23">
        <v>59647038</v>
      </c>
      <c r="E23">
        <v>95184792</v>
      </c>
      <c r="F23">
        <v>85866358</v>
      </c>
      <c r="G23">
        <v>32466515</v>
      </c>
      <c r="H23">
        <v>110411327</v>
      </c>
      <c r="I23">
        <v>49288437</v>
      </c>
      <c r="J23">
        <v>28232180</v>
      </c>
      <c r="K23">
        <v>37852971</v>
      </c>
      <c r="L23">
        <v>62628179</v>
      </c>
      <c r="M23">
        <v>20187636</v>
      </c>
      <c r="N23">
        <v>40150488</v>
      </c>
      <c r="O23">
        <v>132751982</v>
      </c>
      <c r="P23">
        <v>68082385</v>
      </c>
      <c r="Q23">
        <v>19279337</v>
      </c>
      <c r="R23">
        <v>141583350</v>
      </c>
      <c r="S23">
        <v>292245598</v>
      </c>
      <c r="T23">
        <v>28316710</v>
      </c>
      <c r="U23">
        <v>23361832</v>
      </c>
      <c r="V23">
        <v>1818182</v>
      </c>
      <c r="W23">
        <v>272720402</v>
      </c>
      <c r="X23">
        <v>102416459</v>
      </c>
      <c r="Y23">
        <v>18357610</v>
      </c>
      <c r="Z23">
        <v>98803228</v>
      </c>
      <c r="AA23">
        <v>19467192</v>
      </c>
      <c r="AB23">
        <v>48533559</v>
      </c>
      <c r="AC23">
        <v>242226786</v>
      </c>
      <c r="AD23">
        <v>26806934</v>
      </c>
      <c r="AE23">
        <v>143836993</v>
      </c>
      <c r="AF23">
        <v>71514060</v>
      </c>
      <c r="AG23">
        <v>28428686</v>
      </c>
      <c r="AH23">
        <v>218524067</v>
      </c>
      <c r="AI23">
        <v>114655028</v>
      </c>
      <c r="AJ23">
        <v>196492353</v>
      </c>
      <c r="AK23">
        <v>83329285</v>
      </c>
      <c r="AL23">
        <v>78772012</v>
      </c>
      <c r="AM23">
        <v>0</v>
      </c>
      <c r="AN23">
        <v>80981503</v>
      </c>
      <c r="AO23">
        <v>60868777</v>
      </c>
      <c r="AP23">
        <v>73926016</v>
      </c>
      <c r="AQ23">
        <v>22312415</v>
      </c>
      <c r="AR23">
        <v>24613008</v>
      </c>
      <c r="AS23">
        <v>41009329</v>
      </c>
      <c r="AT23">
        <v>9545578</v>
      </c>
      <c r="AU23">
        <v>409530137</v>
      </c>
      <c r="AV23">
        <v>57406946</v>
      </c>
      <c r="AW23">
        <v>1734288531</v>
      </c>
      <c r="AX23">
        <v>23649838</v>
      </c>
      <c r="AY23">
        <v>15645520</v>
      </c>
      <c r="AZ23">
        <v>52789975</v>
      </c>
      <c r="BA23">
        <v>173148269</v>
      </c>
      <c r="BB23">
        <v>10586658</v>
      </c>
      <c r="BC23">
        <v>24150708</v>
      </c>
      <c r="BD23">
        <v>89061988</v>
      </c>
      <c r="BE23">
        <v>107477405</v>
      </c>
      <c r="BF23">
        <v>576891186</v>
      </c>
      <c r="BG23">
        <v>50532909</v>
      </c>
      <c r="BH23">
        <v>23221980</v>
      </c>
    </row>
    <row r="24" spans="1:60" x14ac:dyDescent="0.3">
      <c r="A24">
        <v>339</v>
      </c>
      <c r="D24">
        <v>82879</v>
      </c>
      <c r="E24">
        <v>32338</v>
      </c>
      <c r="F24">
        <v>1185663</v>
      </c>
      <c r="G24">
        <v>233515</v>
      </c>
      <c r="H24">
        <v>7023</v>
      </c>
      <c r="I24">
        <v>420359</v>
      </c>
      <c r="J24">
        <v>39032</v>
      </c>
      <c r="K24">
        <v>107343</v>
      </c>
      <c r="L24">
        <v>196464</v>
      </c>
      <c r="M24">
        <v>446636</v>
      </c>
      <c r="N24">
        <v>620753</v>
      </c>
      <c r="O24">
        <v>2692699</v>
      </c>
      <c r="P24">
        <v>52371</v>
      </c>
      <c r="Q24">
        <v>188952</v>
      </c>
      <c r="R24">
        <v>927222</v>
      </c>
      <c r="S24">
        <v>3097</v>
      </c>
      <c r="T24">
        <v>16443</v>
      </c>
      <c r="U24">
        <v>55537</v>
      </c>
      <c r="V24">
        <v>0</v>
      </c>
      <c r="W24">
        <v>3019402</v>
      </c>
      <c r="X24">
        <v>533261</v>
      </c>
      <c r="Y24">
        <v>422958</v>
      </c>
      <c r="Z24">
        <v>922432</v>
      </c>
      <c r="AA24">
        <v>209156</v>
      </c>
      <c r="AB24">
        <v>172897</v>
      </c>
      <c r="AC24">
        <v>725684</v>
      </c>
      <c r="AD24">
        <v>65000</v>
      </c>
      <c r="AE24">
        <v>1551421</v>
      </c>
      <c r="AF24">
        <v>976066</v>
      </c>
      <c r="AG24">
        <v>210088</v>
      </c>
      <c r="AH24">
        <v>9074191</v>
      </c>
      <c r="AI24">
        <v>1330228</v>
      </c>
      <c r="AJ24">
        <v>3350520</v>
      </c>
      <c r="AK24">
        <v>43416</v>
      </c>
      <c r="AL24">
        <v>2275121</v>
      </c>
      <c r="AM24">
        <v>0</v>
      </c>
      <c r="AN24">
        <v>24244</v>
      </c>
      <c r="AO24">
        <v>3241</v>
      </c>
      <c r="AP24">
        <v>105871</v>
      </c>
      <c r="AQ24">
        <v>107111</v>
      </c>
      <c r="AR24">
        <v>5947</v>
      </c>
      <c r="AS24">
        <v>988926</v>
      </c>
      <c r="AT24">
        <v>40935</v>
      </c>
      <c r="AU24">
        <v>5453089</v>
      </c>
      <c r="AV24">
        <v>246508</v>
      </c>
      <c r="AW24">
        <v>13947</v>
      </c>
      <c r="AX24">
        <v>820</v>
      </c>
      <c r="AY24">
        <v>14215</v>
      </c>
      <c r="AZ24">
        <v>91768</v>
      </c>
      <c r="BA24">
        <v>831708</v>
      </c>
      <c r="BB24">
        <v>30266</v>
      </c>
      <c r="BC24">
        <v>444527</v>
      </c>
      <c r="BD24">
        <v>2236295</v>
      </c>
      <c r="BE24">
        <v>1165020</v>
      </c>
      <c r="BF24">
        <v>428397</v>
      </c>
      <c r="BG24">
        <v>11593</v>
      </c>
      <c r="BH24">
        <v>296937</v>
      </c>
    </row>
    <row r="25" spans="1:60" x14ac:dyDescent="0.3">
      <c r="A25">
        <v>504</v>
      </c>
      <c r="D25">
        <v>44309705</v>
      </c>
      <c r="E25">
        <v>73366888</v>
      </c>
      <c r="F25">
        <v>68963867</v>
      </c>
      <c r="G25">
        <v>25830448</v>
      </c>
      <c r="H25">
        <v>82494295</v>
      </c>
      <c r="I25">
        <v>36806540</v>
      </c>
      <c r="J25">
        <v>22547035</v>
      </c>
      <c r="K25">
        <v>29502650</v>
      </c>
      <c r="L25">
        <v>51306147</v>
      </c>
      <c r="M25">
        <v>16282934</v>
      </c>
      <c r="N25">
        <v>35135229</v>
      </c>
      <c r="O25">
        <v>93345535</v>
      </c>
      <c r="P25">
        <v>40334311</v>
      </c>
      <c r="Q25">
        <v>14967296</v>
      </c>
      <c r="R25">
        <v>114660862</v>
      </c>
      <c r="S25">
        <v>194852575</v>
      </c>
      <c r="T25">
        <v>22439874</v>
      </c>
      <c r="U25">
        <v>17877572</v>
      </c>
      <c r="V25">
        <v>1833848</v>
      </c>
      <c r="W25">
        <v>206906257</v>
      </c>
      <c r="X25">
        <v>55105942</v>
      </c>
      <c r="Y25">
        <v>14744511</v>
      </c>
      <c r="Z25">
        <v>75284733</v>
      </c>
      <c r="AA25">
        <v>15096181</v>
      </c>
      <c r="AB25">
        <v>38224799</v>
      </c>
      <c r="AC25">
        <v>199603999</v>
      </c>
      <c r="AD25">
        <v>20957480</v>
      </c>
      <c r="AE25">
        <v>120634223</v>
      </c>
      <c r="AF25">
        <v>59117433</v>
      </c>
      <c r="AG25">
        <v>22354460</v>
      </c>
      <c r="AH25">
        <v>198611828</v>
      </c>
      <c r="AI25">
        <v>99300003</v>
      </c>
      <c r="AJ25">
        <v>145194291</v>
      </c>
      <c r="AK25">
        <v>62822817</v>
      </c>
      <c r="AL25">
        <v>65431876</v>
      </c>
      <c r="AM25">
        <v>0</v>
      </c>
      <c r="AN25">
        <v>66247394</v>
      </c>
      <c r="AO25">
        <v>50399513</v>
      </c>
      <c r="AP25">
        <v>61287292</v>
      </c>
      <c r="AQ25">
        <v>16977113</v>
      </c>
      <c r="AR25">
        <v>18320503</v>
      </c>
      <c r="AS25">
        <v>27350751</v>
      </c>
      <c r="AT25">
        <v>6859721</v>
      </c>
      <c r="AU25">
        <v>284002564</v>
      </c>
      <c r="AV25">
        <v>51854099</v>
      </c>
      <c r="AW25">
        <v>1156494973</v>
      </c>
      <c r="AX25">
        <v>20459248</v>
      </c>
      <c r="AY25">
        <v>13521708</v>
      </c>
      <c r="AZ25">
        <v>36381776</v>
      </c>
      <c r="BA25">
        <v>147039661</v>
      </c>
      <c r="BB25">
        <v>9726478</v>
      </c>
      <c r="BC25">
        <v>21899863</v>
      </c>
      <c r="BD25">
        <v>71972104</v>
      </c>
      <c r="BE25">
        <v>86485293</v>
      </c>
      <c r="BF25">
        <v>419220199</v>
      </c>
      <c r="BG25">
        <v>42395092</v>
      </c>
      <c r="BH25">
        <v>19647100</v>
      </c>
    </row>
    <row r="26" spans="1:60" x14ac:dyDescent="0.3">
      <c r="A26">
        <v>505</v>
      </c>
      <c r="D26">
        <v>104590</v>
      </c>
      <c r="E26">
        <v>547688</v>
      </c>
      <c r="F26">
        <v>531175</v>
      </c>
      <c r="G26">
        <v>0</v>
      </c>
      <c r="H26">
        <v>292621</v>
      </c>
      <c r="I26">
        <v>131603</v>
      </c>
      <c r="J26">
        <v>213397</v>
      </c>
      <c r="K26">
        <v>5357948</v>
      </c>
      <c r="L26">
        <v>0</v>
      </c>
      <c r="M26">
        <v>130974</v>
      </c>
      <c r="N26">
        <v>152394</v>
      </c>
      <c r="O26">
        <v>818922</v>
      </c>
      <c r="P26">
        <v>0</v>
      </c>
      <c r="Q26">
        <v>0</v>
      </c>
      <c r="R26">
        <v>942320</v>
      </c>
      <c r="S26">
        <v>0</v>
      </c>
      <c r="T26">
        <v>0</v>
      </c>
      <c r="U26">
        <v>236544</v>
      </c>
      <c r="V26">
        <v>0</v>
      </c>
      <c r="W26">
        <v>1252699</v>
      </c>
      <c r="X26">
        <v>217147</v>
      </c>
      <c r="Y26">
        <v>363093</v>
      </c>
      <c r="Z26">
        <v>1006465</v>
      </c>
      <c r="AA26">
        <v>0</v>
      </c>
      <c r="AB26">
        <v>603314</v>
      </c>
      <c r="AC26">
        <v>4106672</v>
      </c>
      <c r="AD26">
        <v>43101</v>
      </c>
      <c r="AE26">
        <v>1328757</v>
      </c>
      <c r="AF26">
        <v>382564</v>
      </c>
      <c r="AG26">
        <v>0</v>
      </c>
      <c r="AH26">
        <v>0</v>
      </c>
      <c r="AI26">
        <v>561685</v>
      </c>
      <c r="AJ26">
        <v>1004281</v>
      </c>
      <c r="AK26">
        <v>0</v>
      </c>
      <c r="AL26">
        <v>1077730</v>
      </c>
      <c r="AM26">
        <v>0</v>
      </c>
      <c r="AN26">
        <v>43880</v>
      </c>
      <c r="AO26">
        <v>411430</v>
      </c>
      <c r="AP26">
        <v>246076</v>
      </c>
      <c r="AQ26">
        <v>4000</v>
      </c>
      <c r="AR26">
        <v>0</v>
      </c>
      <c r="AS26">
        <v>0</v>
      </c>
      <c r="AT26">
        <v>52453</v>
      </c>
      <c r="AU26">
        <v>565854</v>
      </c>
      <c r="AV26">
        <v>369403</v>
      </c>
      <c r="AW26">
        <v>0</v>
      </c>
      <c r="AX26">
        <v>333053</v>
      </c>
      <c r="AY26">
        <v>87407</v>
      </c>
      <c r="AZ26">
        <v>114660</v>
      </c>
      <c r="BA26">
        <v>543520</v>
      </c>
      <c r="BB26">
        <v>0</v>
      </c>
      <c r="BC26">
        <v>7225</v>
      </c>
      <c r="BD26">
        <v>305080</v>
      </c>
      <c r="BE26">
        <v>0</v>
      </c>
      <c r="BF26">
        <v>0</v>
      </c>
      <c r="BG26">
        <v>255919</v>
      </c>
      <c r="BH26">
        <v>109452</v>
      </c>
    </row>
    <row r="27" spans="1:60" x14ac:dyDescent="0.3">
      <c r="A27">
        <v>341</v>
      </c>
      <c r="D27">
        <v>14776052</v>
      </c>
      <c r="E27">
        <v>24173074</v>
      </c>
      <c r="F27">
        <v>14299436</v>
      </c>
      <c r="G27">
        <v>8533396</v>
      </c>
      <c r="H27">
        <v>30957991</v>
      </c>
      <c r="I27">
        <v>13557167</v>
      </c>
      <c r="J27">
        <v>5747590</v>
      </c>
      <c r="K27">
        <v>8683902</v>
      </c>
      <c r="L27">
        <v>19129680</v>
      </c>
      <c r="M27">
        <v>5105756</v>
      </c>
      <c r="N27">
        <v>8246598</v>
      </c>
      <c r="O27">
        <v>71379223</v>
      </c>
      <c r="P27">
        <v>28164938</v>
      </c>
      <c r="Q27">
        <v>3976016</v>
      </c>
      <c r="R27">
        <v>32812953</v>
      </c>
      <c r="S27">
        <v>97351797</v>
      </c>
      <c r="T27">
        <v>9324900</v>
      </c>
      <c r="U27">
        <v>5629239</v>
      </c>
      <c r="V27">
        <v>313929</v>
      </c>
      <c r="W27">
        <v>113780523</v>
      </c>
      <c r="X27">
        <v>52440738</v>
      </c>
      <c r="Y27">
        <v>5011011</v>
      </c>
      <c r="Z27">
        <v>23455421</v>
      </c>
      <c r="AA27">
        <v>5233050</v>
      </c>
      <c r="AB27">
        <v>12506038</v>
      </c>
      <c r="AC27">
        <v>49685208</v>
      </c>
      <c r="AD27">
        <v>7559604</v>
      </c>
      <c r="AE27">
        <v>51578528</v>
      </c>
      <c r="AF27">
        <v>15150059</v>
      </c>
      <c r="AG27">
        <v>7022632</v>
      </c>
      <c r="AH27">
        <v>15666420</v>
      </c>
      <c r="AI27">
        <v>19341970</v>
      </c>
      <c r="AJ27">
        <v>47811813</v>
      </c>
      <c r="AK27">
        <v>40858971</v>
      </c>
      <c r="AL27">
        <v>17597567</v>
      </c>
      <c r="AM27">
        <v>0</v>
      </c>
      <c r="AN27">
        <v>18345028</v>
      </c>
      <c r="AO27">
        <v>15741636</v>
      </c>
      <c r="AP27">
        <v>21838675</v>
      </c>
      <c r="AQ27">
        <v>9105708</v>
      </c>
      <c r="AR27">
        <v>7294334</v>
      </c>
      <c r="AS27">
        <v>16778003</v>
      </c>
      <c r="AT27">
        <v>2843266</v>
      </c>
      <c r="AU27">
        <v>134444080</v>
      </c>
      <c r="AV27">
        <v>12820991</v>
      </c>
      <c r="AW27">
        <v>816356918</v>
      </c>
      <c r="AX27">
        <v>6272625</v>
      </c>
      <c r="AY27">
        <v>3791003</v>
      </c>
      <c r="AZ27">
        <v>18785533</v>
      </c>
      <c r="BA27">
        <v>34920336</v>
      </c>
      <c r="BB27">
        <v>3286107</v>
      </c>
      <c r="BC27">
        <v>3490994</v>
      </c>
      <c r="BD27">
        <v>20021576</v>
      </c>
      <c r="BE27">
        <v>30266695</v>
      </c>
      <c r="BF27">
        <v>212654903</v>
      </c>
      <c r="BG27">
        <v>9558388</v>
      </c>
      <c r="BH27">
        <v>5663621</v>
      </c>
    </row>
    <row r="28" spans="1:60" x14ac:dyDescent="0.3">
      <c r="A28">
        <v>386</v>
      </c>
      <c r="D28">
        <v>0</v>
      </c>
      <c r="E28">
        <v>0</v>
      </c>
      <c r="F28">
        <v>0</v>
      </c>
      <c r="G28">
        <v>0</v>
      </c>
      <c r="H28">
        <v>0</v>
      </c>
      <c r="I28">
        <v>0</v>
      </c>
      <c r="J28">
        <v>0</v>
      </c>
      <c r="K28">
        <v>0</v>
      </c>
      <c r="L28">
        <v>0</v>
      </c>
      <c r="M28">
        <v>0</v>
      </c>
      <c r="N28">
        <v>0</v>
      </c>
      <c r="O28">
        <v>112854</v>
      </c>
      <c r="P28">
        <v>0</v>
      </c>
      <c r="Q28">
        <v>0</v>
      </c>
      <c r="R28">
        <v>0</v>
      </c>
      <c r="S28">
        <v>202485</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row>
    <row r="29" spans="1:60" x14ac:dyDescent="0.3">
      <c r="A29">
        <v>387</v>
      </c>
      <c r="D29">
        <v>81690</v>
      </c>
      <c r="E29">
        <v>229068</v>
      </c>
      <c r="F29">
        <v>726407</v>
      </c>
      <c r="G29">
        <v>46400</v>
      </c>
      <c r="H29">
        <v>45000</v>
      </c>
      <c r="I29">
        <v>45011</v>
      </c>
      <c r="J29">
        <v>45000</v>
      </c>
      <c r="K29">
        <v>0</v>
      </c>
      <c r="L29">
        <v>45995</v>
      </c>
      <c r="M29">
        <v>82985</v>
      </c>
      <c r="N29">
        <v>136277</v>
      </c>
      <c r="O29">
        <v>0</v>
      </c>
      <c r="P29">
        <v>356603</v>
      </c>
      <c r="Q29">
        <v>0</v>
      </c>
      <c r="R29">
        <v>172520</v>
      </c>
      <c r="S29">
        <v>81908</v>
      </c>
      <c r="T29">
        <v>15156</v>
      </c>
      <c r="U29">
        <v>51085</v>
      </c>
      <c r="V29">
        <v>0</v>
      </c>
      <c r="W29">
        <v>45000</v>
      </c>
      <c r="X29">
        <v>43920</v>
      </c>
      <c r="Y29">
        <v>0</v>
      </c>
      <c r="Z29">
        <v>45000</v>
      </c>
      <c r="AA29">
        <v>189033</v>
      </c>
      <c r="AB29">
        <v>46712</v>
      </c>
      <c r="AC29">
        <v>45417</v>
      </c>
      <c r="AD29">
        <v>89810</v>
      </c>
      <c r="AE29">
        <v>215379</v>
      </c>
      <c r="AF29">
        <v>226375</v>
      </c>
      <c r="AG29">
        <v>79914</v>
      </c>
      <c r="AH29">
        <v>0</v>
      </c>
      <c r="AI29">
        <v>78326</v>
      </c>
      <c r="AJ29">
        <v>108819</v>
      </c>
      <c r="AK29">
        <v>45000</v>
      </c>
      <c r="AL29">
        <v>59308</v>
      </c>
      <c r="AM29">
        <v>0</v>
      </c>
      <c r="AN29">
        <v>118930</v>
      </c>
      <c r="AO29">
        <v>45000</v>
      </c>
      <c r="AP29">
        <v>49500</v>
      </c>
      <c r="AQ29">
        <v>50357</v>
      </c>
      <c r="AR29">
        <v>84582</v>
      </c>
      <c r="AS29">
        <v>391976</v>
      </c>
      <c r="AT29">
        <v>66829</v>
      </c>
      <c r="AU29">
        <v>648026</v>
      </c>
      <c r="AV29">
        <v>60098</v>
      </c>
      <c r="AW29">
        <v>3790656</v>
      </c>
      <c r="AX29">
        <v>90820</v>
      </c>
      <c r="AY29">
        <v>95971</v>
      </c>
      <c r="AZ29">
        <v>116686</v>
      </c>
      <c r="BA29">
        <v>308800</v>
      </c>
      <c r="BB29">
        <v>52654</v>
      </c>
      <c r="BC29">
        <v>0</v>
      </c>
      <c r="BD29">
        <v>114187</v>
      </c>
      <c r="BE29">
        <v>47979</v>
      </c>
      <c r="BF29">
        <v>202040</v>
      </c>
      <c r="BG29">
        <v>45241</v>
      </c>
      <c r="BH29">
        <v>58317</v>
      </c>
    </row>
    <row r="30" spans="1:60" x14ac:dyDescent="0.3">
      <c r="A30">
        <v>389</v>
      </c>
      <c r="D30">
        <v>0</v>
      </c>
      <c r="E30">
        <v>0</v>
      </c>
      <c r="F30">
        <v>0</v>
      </c>
      <c r="G30">
        <v>0</v>
      </c>
      <c r="H30">
        <v>0</v>
      </c>
      <c r="I30">
        <v>0</v>
      </c>
      <c r="J30">
        <v>0</v>
      </c>
      <c r="K30">
        <v>8357</v>
      </c>
      <c r="L30">
        <v>0</v>
      </c>
      <c r="M30">
        <v>0</v>
      </c>
      <c r="N30">
        <v>0</v>
      </c>
      <c r="O30">
        <v>0</v>
      </c>
      <c r="P30">
        <v>0</v>
      </c>
      <c r="Q30">
        <v>0</v>
      </c>
      <c r="R30">
        <v>0</v>
      </c>
      <c r="S30">
        <v>-473487</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row>
    <row r="31" spans="1:60" x14ac:dyDescent="0.3">
      <c r="A31">
        <v>255</v>
      </c>
      <c r="D31">
        <v>-455502</v>
      </c>
      <c r="E31">
        <v>2706128</v>
      </c>
      <c r="F31">
        <v>-1612624</v>
      </c>
      <c r="G31">
        <v>2084444</v>
      </c>
      <c r="H31">
        <v>3295603</v>
      </c>
      <c r="I31">
        <v>1582221</v>
      </c>
      <c r="J31">
        <v>269874</v>
      </c>
      <c r="K31">
        <v>5807229</v>
      </c>
      <c r="L31">
        <v>7958117</v>
      </c>
      <c r="M31">
        <v>1695679</v>
      </c>
      <c r="N31">
        <v>3868209</v>
      </c>
      <c r="O31">
        <v>35597251</v>
      </c>
      <c r="P31">
        <v>112632</v>
      </c>
      <c r="Q31">
        <v>-147073</v>
      </c>
      <c r="R31">
        <v>7587487</v>
      </c>
      <c r="S31">
        <v>-391039</v>
      </c>
      <c r="T31">
        <v>3449351</v>
      </c>
      <c r="U31">
        <v>385975</v>
      </c>
      <c r="V31">
        <v>329595</v>
      </c>
      <c r="W31">
        <v>52193479</v>
      </c>
      <c r="X31">
        <v>5836709</v>
      </c>
      <c r="Y31">
        <v>2183963</v>
      </c>
      <c r="Z31">
        <v>1820823</v>
      </c>
      <c r="AA31">
        <v>882162</v>
      </c>
      <c r="AB31">
        <v>2926777</v>
      </c>
      <c r="AC31">
        <v>11849360</v>
      </c>
      <c r="AD31">
        <v>1728441</v>
      </c>
      <c r="AE31">
        <v>31040557</v>
      </c>
      <c r="AF31">
        <v>3885687</v>
      </c>
      <c r="AG31">
        <v>1078580</v>
      </c>
      <c r="AH31">
        <v>4828372</v>
      </c>
      <c r="AI31">
        <v>5800532</v>
      </c>
      <c r="AJ31">
        <v>759733</v>
      </c>
      <c r="AK31">
        <v>20350919</v>
      </c>
      <c r="AL31">
        <v>7550974</v>
      </c>
      <c r="AM31">
        <v>0</v>
      </c>
      <c r="AN31">
        <v>3560113</v>
      </c>
      <c r="AO31">
        <v>5642043</v>
      </c>
      <c r="AP31">
        <v>9502398</v>
      </c>
      <c r="AQ31">
        <v>3831160</v>
      </c>
      <c r="AR31">
        <v>923194</v>
      </c>
      <c r="AS31">
        <v>3716375</v>
      </c>
      <c r="AT31">
        <v>183968</v>
      </c>
      <c r="AU31">
        <v>14287424</v>
      </c>
      <c r="AV31">
        <v>7823957</v>
      </c>
      <c r="AW31">
        <v>234786651</v>
      </c>
      <c r="AX31">
        <v>3325088</v>
      </c>
      <c r="AY31">
        <v>1672842</v>
      </c>
      <c r="AZ31">
        <v>2467076</v>
      </c>
      <c r="BA31">
        <v>9878156</v>
      </c>
      <c r="BB31">
        <v>2403629</v>
      </c>
      <c r="BC31">
        <v>1691901</v>
      </c>
      <c r="BD31">
        <v>5358880</v>
      </c>
      <c r="BE31">
        <v>10391624</v>
      </c>
      <c r="BF31">
        <v>55210273</v>
      </c>
      <c r="BG31">
        <v>1642842</v>
      </c>
      <c r="BH31">
        <v>2436813</v>
      </c>
    </row>
    <row r="32" spans="1:60" x14ac:dyDescent="0.3">
      <c r="A32">
        <v>376</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19106</v>
      </c>
      <c r="AU32">
        <v>0</v>
      </c>
      <c r="AV32">
        <v>0</v>
      </c>
      <c r="AW32">
        <v>0</v>
      </c>
      <c r="AX32">
        <v>0</v>
      </c>
      <c r="AY32">
        <v>0</v>
      </c>
      <c r="AZ32">
        <v>0</v>
      </c>
      <c r="BA32">
        <v>0</v>
      </c>
      <c r="BB32">
        <v>0</v>
      </c>
      <c r="BC32">
        <v>0</v>
      </c>
      <c r="BD32">
        <v>0</v>
      </c>
      <c r="BE32">
        <v>0</v>
      </c>
      <c r="BF32">
        <v>0</v>
      </c>
      <c r="BG32">
        <v>0</v>
      </c>
      <c r="BH32">
        <v>0</v>
      </c>
    </row>
    <row r="33" spans="1:60" x14ac:dyDescent="0.3">
      <c r="D33" t="e">
        <v>#N/A</v>
      </c>
      <c r="E33" t="e">
        <v>#N/A</v>
      </c>
      <c r="F33" t="e">
        <v>#N/A</v>
      </c>
      <c r="G33" t="e">
        <v>#N/A</v>
      </c>
      <c r="H33" t="e">
        <v>#N/A</v>
      </c>
      <c r="I33" t="e">
        <v>#N/A</v>
      </c>
      <c r="J33" t="e">
        <v>#N/A</v>
      </c>
      <c r="K33" t="e">
        <v>#N/A</v>
      </c>
      <c r="L33" t="e">
        <v>#N/A</v>
      </c>
      <c r="M33" t="e">
        <v>#N/A</v>
      </c>
      <c r="N33" t="e">
        <v>#N/A</v>
      </c>
      <c r="O33" t="e">
        <v>#N/A</v>
      </c>
      <c r="P33" t="e">
        <v>#N/A</v>
      </c>
      <c r="Q33" t="e">
        <v>#N/A</v>
      </c>
      <c r="R33" t="e">
        <v>#N/A</v>
      </c>
      <c r="S33" t="e">
        <v>#N/A</v>
      </c>
      <c r="T33" t="e">
        <v>#N/A</v>
      </c>
      <c r="U33" t="e">
        <v>#N/A</v>
      </c>
      <c r="V33" t="e">
        <v>#N/A</v>
      </c>
      <c r="W33" t="e">
        <v>#N/A</v>
      </c>
      <c r="X33" t="e">
        <v>#N/A</v>
      </c>
      <c r="Y33" t="e">
        <v>#N/A</v>
      </c>
      <c r="Z33" t="e">
        <v>#N/A</v>
      </c>
      <c r="AA33" t="e">
        <v>#N/A</v>
      </c>
      <c r="AB33" t="e">
        <v>#N/A</v>
      </c>
      <c r="AC33" t="e">
        <v>#N/A</v>
      </c>
      <c r="AD33" t="e">
        <v>#N/A</v>
      </c>
      <c r="AE33" t="e">
        <v>#N/A</v>
      </c>
      <c r="AF33" t="e">
        <v>#N/A</v>
      </c>
      <c r="AG33" t="e">
        <v>#N/A</v>
      </c>
      <c r="AH33" t="e">
        <v>#N/A</v>
      </c>
      <c r="AI33" t="e">
        <v>#N/A</v>
      </c>
      <c r="AJ33" t="e">
        <v>#N/A</v>
      </c>
      <c r="AK33" t="e">
        <v>#N/A</v>
      </c>
      <c r="AL33" t="e">
        <v>#N/A</v>
      </c>
      <c r="AM33" t="e">
        <v>#N/A</v>
      </c>
      <c r="AN33" t="e">
        <v>#N/A</v>
      </c>
      <c r="AO33" t="e">
        <v>#N/A</v>
      </c>
      <c r="AP33" t="e">
        <v>#N/A</v>
      </c>
      <c r="AQ33" t="e">
        <v>#N/A</v>
      </c>
      <c r="AR33" t="e">
        <v>#N/A</v>
      </c>
      <c r="AS33" t="e">
        <v>#N/A</v>
      </c>
      <c r="AT33" t="e">
        <v>#N/A</v>
      </c>
      <c r="AU33" t="e">
        <v>#N/A</v>
      </c>
      <c r="AV33" t="e">
        <v>#N/A</v>
      </c>
      <c r="AW33" t="e">
        <v>#N/A</v>
      </c>
      <c r="AX33" t="e">
        <v>#N/A</v>
      </c>
      <c r="AY33" t="e">
        <v>#N/A</v>
      </c>
      <c r="AZ33" t="e">
        <v>#N/A</v>
      </c>
      <c r="BA33" t="e">
        <v>#N/A</v>
      </c>
      <c r="BB33" t="e">
        <v>#N/A</v>
      </c>
      <c r="BC33" t="e">
        <v>#N/A</v>
      </c>
      <c r="BD33" t="e">
        <v>#N/A</v>
      </c>
      <c r="BE33" t="e">
        <v>#N/A</v>
      </c>
      <c r="BF33" t="e">
        <v>#N/A</v>
      </c>
      <c r="BG33" t="e">
        <v>#N/A</v>
      </c>
      <c r="BH33" t="e">
        <v>#N/A</v>
      </c>
    </row>
    <row r="34" spans="1:60" x14ac:dyDescent="0.3">
      <c r="A34">
        <v>592</v>
      </c>
      <c r="D34">
        <v>1618875</v>
      </c>
      <c r="E34">
        <v>1804568</v>
      </c>
      <c r="F34">
        <v>357124</v>
      </c>
      <c r="G34">
        <v>11634</v>
      </c>
      <c r="H34">
        <v>2372602</v>
      </c>
      <c r="I34">
        <v>402569</v>
      </c>
      <c r="J34">
        <v>115754</v>
      </c>
      <c r="K34">
        <v>185642</v>
      </c>
      <c r="L34">
        <v>589673</v>
      </c>
      <c r="M34">
        <v>60493</v>
      </c>
      <c r="N34">
        <v>309564</v>
      </c>
      <c r="O34">
        <v>866299</v>
      </c>
      <c r="P34">
        <v>46281</v>
      </c>
      <c r="Q34">
        <v>209387</v>
      </c>
      <c r="R34">
        <v>-1249190</v>
      </c>
      <c r="S34">
        <v>-215264</v>
      </c>
      <c r="T34">
        <v>138135</v>
      </c>
      <c r="U34">
        <v>315741</v>
      </c>
      <c r="V34">
        <v>0</v>
      </c>
      <c r="W34">
        <v>-88585</v>
      </c>
      <c r="X34">
        <v>387281</v>
      </c>
      <c r="Y34">
        <v>183135</v>
      </c>
      <c r="Z34">
        <v>561967</v>
      </c>
      <c r="AA34">
        <v>59130</v>
      </c>
      <c r="AB34">
        <v>9888</v>
      </c>
      <c r="AC34">
        <v>-477373</v>
      </c>
      <c r="AD34">
        <v>240784</v>
      </c>
      <c r="AE34">
        <v>109751</v>
      </c>
      <c r="AF34">
        <v>605509</v>
      </c>
      <c r="AG34">
        <v>164663</v>
      </c>
      <c r="AH34">
        <v>5601580</v>
      </c>
      <c r="AI34">
        <v>1089420</v>
      </c>
      <c r="AJ34">
        <v>946797</v>
      </c>
      <c r="AK34">
        <v>947220</v>
      </c>
      <c r="AL34">
        <v>2488786</v>
      </c>
      <c r="AM34">
        <v>0</v>
      </c>
      <c r="AN34">
        <v>839363</v>
      </c>
      <c r="AO34">
        <v>81128</v>
      </c>
      <c r="AP34">
        <v>2418432</v>
      </c>
      <c r="AQ34">
        <v>522337</v>
      </c>
      <c r="AR34">
        <v>5782616</v>
      </c>
      <c r="AS34">
        <v>567501</v>
      </c>
      <c r="AT34">
        <v>105173</v>
      </c>
      <c r="AU34">
        <v>-461652</v>
      </c>
      <c r="AV34">
        <v>-90191</v>
      </c>
      <c r="AW34">
        <v>-1793903</v>
      </c>
      <c r="AX34">
        <v>721229</v>
      </c>
      <c r="AY34">
        <v>109795</v>
      </c>
      <c r="AZ34">
        <v>-276064</v>
      </c>
      <c r="BA34">
        <v>713696</v>
      </c>
      <c r="BB34">
        <v>-12326</v>
      </c>
      <c r="BC34">
        <v>295715</v>
      </c>
      <c r="BD34">
        <v>1527492</v>
      </c>
      <c r="BE34">
        <v>-171584</v>
      </c>
      <c r="BF34">
        <v>-360986</v>
      </c>
      <c r="BG34">
        <v>1761810</v>
      </c>
      <c r="BH34">
        <v>48124</v>
      </c>
    </row>
    <row r="35" spans="1:60" x14ac:dyDescent="0.3">
      <c r="A35">
        <v>591</v>
      </c>
      <c r="D35">
        <v>775237</v>
      </c>
      <c r="E35">
        <v>3047350</v>
      </c>
      <c r="F35">
        <v>4175374</v>
      </c>
      <c r="G35">
        <v>1615121</v>
      </c>
      <c r="H35">
        <v>4655147</v>
      </c>
      <c r="I35">
        <v>2309715</v>
      </c>
      <c r="J35">
        <v>1671326</v>
      </c>
      <c r="K35">
        <v>1538161</v>
      </c>
      <c r="L35">
        <v>3128022</v>
      </c>
      <c r="M35">
        <v>810907</v>
      </c>
      <c r="N35">
        <v>2100748</v>
      </c>
      <c r="O35">
        <v>3932859</v>
      </c>
      <c r="P35">
        <v>2658139</v>
      </c>
      <c r="Q35">
        <v>1028117</v>
      </c>
      <c r="R35">
        <v>5111976</v>
      </c>
      <c r="S35">
        <v>8877189</v>
      </c>
      <c r="T35">
        <v>2238481</v>
      </c>
      <c r="U35">
        <v>1083267</v>
      </c>
      <c r="V35">
        <v>0</v>
      </c>
      <c r="W35">
        <v>8479810</v>
      </c>
      <c r="X35">
        <v>3500547</v>
      </c>
      <c r="Y35">
        <v>782615</v>
      </c>
      <c r="Z35">
        <v>4119929</v>
      </c>
      <c r="AA35">
        <v>862891</v>
      </c>
      <c r="AB35">
        <v>1864746</v>
      </c>
      <c r="AC35">
        <v>7408275</v>
      </c>
      <c r="AD35">
        <v>1273208</v>
      </c>
      <c r="AE35">
        <v>6520163</v>
      </c>
      <c r="AF35">
        <v>3812821</v>
      </c>
      <c r="AG35">
        <v>942525</v>
      </c>
      <c r="AH35">
        <v>21445960</v>
      </c>
      <c r="AI35">
        <v>4687949</v>
      </c>
      <c r="AJ35">
        <v>10409174</v>
      </c>
      <c r="AK35">
        <v>3150187</v>
      </c>
      <c r="AL35">
        <v>5229947</v>
      </c>
      <c r="AM35">
        <v>0</v>
      </c>
      <c r="AN35">
        <v>3588712</v>
      </c>
      <c r="AO35">
        <v>2965565</v>
      </c>
      <c r="AP35">
        <v>3597068</v>
      </c>
      <c r="AQ35">
        <v>2191088</v>
      </c>
      <c r="AR35">
        <v>5864928</v>
      </c>
      <c r="AS35">
        <v>1962990</v>
      </c>
      <c r="AT35">
        <v>532526</v>
      </c>
      <c r="AU35">
        <v>11572456</v>
      </c>
      <c r="AV35">
        <v>2336999</v>
      </c>
      <c r="AW35">
        <v>33553905</v>
      </c>
      <c r="AX35">
        <v>1823608</v>
      </c>
      <c r="AY35">
        <v>1003238</v>
      </c>
      <c r="AZ35">
        <v>2112383</v>
      </c>
      <c r="BA35">
        <v>5391667</v>
      </c>
      <c r="BB35">
        <v>644499</v>
      </c>
      <c r="BC35">
        <v>1452668</v>
      </c>
      <c r="BD35">
        <v>5175521</v>
      </c>
      <c r="BE35">
        <v>3913143</v>
      </c>
      <c r="BF35">
        <v>17801590</v>
      </c>
      <c r="BG35">
        <v>3986909</v>
      </c>
      <c r="BH35">
        <v>776409</v>
      </c>
    </row>
    <row r="36" spans="1:60" x14ac:dyDescent="0.3">
      <c r="D36" t="e">
        <v>#N/A</v>
      </c>
      <c r="E36" t="e">
        <v>#N/A</v>
      </c>
      <c r="F36" t="e">
        <v>#N/A</v>
      </c>
      <c r="G36" t="e">
        <v>#N/A</v>
      </c>
      <c r="H36" t="e">
        <v>#N/A</v>
      </c>
      <c r="I36" t="e">
        <v>#N/A</v>
      </c>
      <c r="J36" t="e">
        <v>#N/A</v>
      </c>
      <c r="K36" t="e">
        <v>#N/A</v>
      </c>
      <c r="L36" t="e">
        <v>#N/A</v>
      </c>
      <c r="M36" t="e">
        <v>#N/A</v>
      </c>
      <c r="N36" t="e">
        <v>#N/A</v>
      </c>
      <c r="O36" t="e">
        <v>#N/A</v>
      </c>
      <c r="P36" t="e">
        <v>#N/A</v>
      </c>
      <c r="Q36" t="e">
        <v>#N/A</v>
      </c>
      <c r="R36" t="e">
        <v>#N/A</v>
      </c>
      <c r="S36" t="e">
        <v>#N/A</v>
      </c>
      <c r="T36" t="e">
        <v>#N/A</v>
      </c>
      <c r="U36" t="e">
        <v>#N/A</v>
      </c>
      <c r="V36" t="e">
        <v>#N/A</v>
      </c>
      <c r="W36" t="e">
        <v>#N/A</v>
      </c>
      <c r="X36" t="e">
        <v>#N/A</v>
      </c>
      <c r="Y36" t="e">
        <v>#N/A</v>
      </c>
      <c r="Z36" t="e">
        <v>#N/A</v>
      </c>
      <c r="AA36" t="e">
        <v>#N/A</v>
      </c>
      <c r="AB36" t="e">
        <v>#N/A</v>
      </c>
      <c r="AC36" t="e">
        <v>#N/A</v>
      </c>
      <c r="AD36" t="e">
        <v>#N/A</v>
      </c>
      <c r="AE36" t="e">
        <v>#N/A</v>
      </c>
      <c r="AF36" t="e">
        <v>#N/A</v>
      </c>
      <c r="AG36" t="e">
        <v>#N/A</v>
      </c>
      <c r="AH36" t="e">
        <v>#N/A</v>
      </c>
      <c r="AI36" t="e">
        <v>#N/A</v>
      </c>
      <c r="AJ36" t="e">
        <v>#N/A</v>
      </c>
      <c r="AK36" t="e">
        <v>#N/A</v>
      </c>
      <c r="AL36" t="e">
        <v>#N/A</v>
      </c>
      <c r="AM36" t="e">
        <v>#N/A</v>
      </c>
      <c r="AN36" t="e">
        <v>#N/A</v>
      </c>
      <c r="AO36" t="e">
        <v>#N/A</v>
      </c>
      <c r="AP36" t="e">
        <v>#N/A</v>
      </c>
      <c r="AQ36" t="e">
        <v>#N/A</v>
      </c>
      <c r="AR36" t="e">
        <v>#N/A</v>
      </c>
      <c r="AS36" t="e">
        <v>#N/A</v>
      </c>
      <c r="AT36" t="e">
        <v>#N/A</v>
      </c>
      <c r="AU36" t="e">
        <v>#N/A</v>
      </c>
      <c r="AV36" t="e">
        <v>#N/A</v>
      </c>
      <c r="AW36" t="e">
        <v>#N/A</v>
      </c>
      <c r="AX36" t="e">
        <v>#N/A</v>
      </c>
      <c r="AY36" t="e">
        <v>#N/A</v>
      </c>
      <c r="AZ36" t="e">
        <v>#N/A</v>
      </c>
      <c r="BA36" t="e">
        <v>#N/A</v>
      </c>
      <c r="BB36" t="e">
        <v>#N/A</v>
      </c>
      <c r="BC36" t="e">
        <v>#N/A</v>
      </c>
      <c r="BD36" t="e">
        <v>#N/A</v>
      </c>
      <c r="BE36" t="e">
        <v>#N/A</v>
      </c>
      <c r="BF36" t="e">
        <v>#N/A</v>
      </c>
      <c r="BG36" t="e">
        <v>#N/A</v>
      </c>
      <c r="BH36" t="e">
        <v>#N/A</v>
      </c>
    </row>
    <row r="37" spans="1:60" x14ac:dyDescent="0.3">
      <c r="A37">
        <v>506</v>
      </c>
      <c r="D37">
        <v>380850</v>
      </c>
      <c r="E37">
        <v>6296022</v>
      </c>
      <c r="F37">
        <v>3086200</v>
      </c>
      <c r="G37">
        <v>2029216</v>
      </c>
      <c r="H37">
        <v>1386480</v>
      </c>
      <c r="I37">
        <v>2205577</v>
      </c>
      <c r="J37">
        <v>656742</v>
      </c>
      <c r="K37">
        <v>4143190</v>
      </c>
      <c r="L37">
        <v>6974233</v>
      </c>
      <c r="M37">
        <v>1785000</v>
      </c>
      <c r="N37">
        <v>4684653</v>
      </c>
      <c r="O37">
        <v>7152031</v>
      </c>
      <c r="P37">
        <v>4305448</v>
      </c>
      <c r="Q37">
        <v>1495355</v>
      </c>
      <c r="R37">
        <v>7191758</v>
      </c>
      <c r="S37">
        <v>33489846</v>
      </c>
      <c r="T37">
        <v>3477122</v>
      </c>
      <c r="U37">
        <v>1209182</v>
      </c>
      <c r="V37">
        <v>706270</v>
      </c>
      <c r="W37">
        <v>22510765</v>
      </c>
      <c r="X37">
        <v>8973253</v>
      </c>
      <c r="Y37">
        <v>1099899</v>
      </c>
      <c r="Z37">
        <v>6518897</v>
      </c>
      <c r="AA37">
        <v>1096082</v>
      </c>
      <c r="AB37">
        <v>3264509</v>
      </c>
      <c r="AC37">
        <v>7981878</v>
      </c>
      <c r="AD37">
        <v>1279141</v>
      </c>
      <c r="AE37">
        <v>8671203</v>
      </c>
      <c r="AF37">
        <v>6164794</v>
      </c>
      <c r="AG37">
        <v>2552575</v>
      </c>
      <c r="AH37">
        <v>7785599</v>
      </c>
      <c r="AI37">
        <v>13990795</v>
      </c>
      <c r="AJ37">
        <v>4840056</v>
      </c>
      <c r="AK37">
        <v>4396844</v>
      </c>
      <c r="AL37">
        <v>8141705</v>
      </c>
      <c r="AM37">
        <v>0</v>
      </c>
      <c r="AN37">
        <v>1794635</v>
      </c>
      <c r="AO37">
        <v>2980974</v>
      </c>
      <c r="AP37">
        <v>4528203</v>
      </c>
      <c r="AQ37">
        <v>43145</v>
      </c>
      <c r="AR37">
        <v>709238</v>
      </c>
      <c r="AS37">
        <v>1934704</v>
      </c>
      <c r="AT37">
        <v>371311</v>
      </c>
      <c r="AU37">
        <v>16823434</v>
      </c>
      <c r="AV37">
        <v>1924009</v>
      </c>
      <c r="AW37">
        <v>143416902</v>
      </c>
      <c r="AX37">
        <v>1875675</v>
      </c>
      <c r="AY37">
        <v>1229542</v>
      </c>
      <c r="AZ37">
        <v>4394935</v>
      </c>
      <c r="BA37">
        <v>1237418</v>
      </c>
      <c r="BB37">
        <v>1477240</v>
      </c>
      <c r="BC37">
        <v>1885098</v>
      </c>
      <c r="BD37">
        <v>11036639</v>
      </c>
      <c r="BE37">
        <v>13503844</v>
      </c>
      <c r="BF37">
        <v>24677649</v>
      </c>
      <c r="BG37">
        <v>2263152</v>
      </c>
      <c r="BH37">
        <v>2376763</v>
      </c>
    </row>
    <row r="38" spans="1:60" x14ac:dyDescent="0.3">
      <c r="A38">
        <v>536</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79586</v>
      </c>
      <c r="AB38">
        <v>0</v>
      </c>
      <c r="AC38">
        <v>0</v>
      </c>
      <c r="AD38">
        <v>0</v>
      </c>
      <c r="AE38">
        <v>0</v>
      </c>
      <c r="AF38">
        <v>0</v>
      </c>
      <c r="AG38">
        <v>0</v>
      </c>
      <c r="AH38">
        <v>0</v>
      </c>
      <c r="AI38">
        <v>0</v>
      </c>
      <c r="AJ38">
        <v>0</v>
      </c>
      <c r="AK38">
        <v>0</v>
      </c>
      <c r="AL38">
        <v>0</v>
      </c>
      <c r="AM38">
        <v>0</v>
      </c>
      <c r="AN38">
        <v>0</v>
      </c>
      <c r="AO38">
        <v>0</v>
      </c>
      <c r="AP38">
        <v>0</v>
      </c>
      <c r="AQ38">
        <v>0</v>
      </c>
      <c r="AR38">
        <v>0</v>
      </c>
      <c r="AS38">
        <v>0</v>
      </c>
      <c r="AT38">
        <v>16519</v>
      </c>
      <c r="AU38">
        <v>0</v>
      </c>
      <c r="AV38">
        <v>0</v>
      </c>
      <c r="AW38">
        <v>38680</v>
      </c>
      <c r="AX38">
        <v>0</v>
      </c>
      <c r="AY38">
        <v>0</v>
      </c>
      <c r="AZ38">
        <v>0</v>
      </c>
      <c r="BA38">
        <v>0</v>
      </c>
      <c r="BB38">
        <v>0</v>
      </c>
      <c r="BC38">
        <v>0</v>
      </c>
      <c r="BD38">
        <v>0</v>
      </c>
      <c r="BE38">
        <v>0</v>
      </c>
      <c r="BF38">
        <v>0</v>
      </c>
      <c r="BG38">
        <v>0</v>
      </c>
      <c r="BH38">
        <v>0</v>
      </c>
    </row>
    <row r="39" spans="1:60" x14ac:dyDescent="0.3">
      <c r="A39">
        <v>586</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row>
    <row r="40" spans="1:60" x14ac:dyDescent="0.3">
      <c r="A40">
        <v>379</v>
      </c>
      <c r="D40">
        <v>614783</v>
      </c>
      <c r="E40">
        <v>7073286</v>
      </c>
      <c r="F40">
        <v>4116289</v>
      </c>
      <c r="G40">
        <v>2069832</v>
      </c>
      <c r="H40">
        <v>1747849</v>
      </c>
      <c r="I40">
        <v>2277526</v>
      </c>
      <c r="J40">
        <v>1128668</v>
      </c>
      <c r="K40">
        <v>4486457</v>
      </c>
      <c r="L40">
        <v>7039510</v>
      </c>
      <c r="M40">
        <v>1791534</v>
      </c>
      <c r="N40">
        <v>4787631</v>
      </c>
      <c r="O40">
        <v>7475895</v>
      </c>
      <c r="P40">
        <v>4465068</v>
      </c>
      <c r="Q40">
        <v>1536930</v>
      </c>
      <c r="R40">
        <v>7862279</v>
      </c>
      <c r="S40">
        <v>35085510</v>
      </c>
      <c r="T40">
        <v>3520896</v>
      </c>
      <c r="U40">
        <v>1454951</v>
      </c>
      <c r="V40">
        <v>718972</v>
      </c>
      <c r="W40">
        <v>23783457</v>
      </c>
      <c r="X40">
        <v>9022291</v>
      </c>
      <c r="Y40">
        <v>1100322</v>
      </c>
      <c r="Z40">
        <v>6624331</v>
      </c>
      <c r="AA40">
        <v>1270874</v>
      </c>
      <c r="AB40">
        <v>3264509</v>
      </c>
      <c r="AC40">
        <v>13360107</v>
      </c>
      <c r="AD40">
        <v>1285141</v>
      </c>
      <c r="AE40">
        <v>11574582</v>
      </c>
      <c r="AF40">
        <v>6165234</v>
      </c>
      <c r="AG40">
        <v>2552575</v>
      </c>
      <c r="AH40">
        <v>9555428</v>
      </c>
      <c r="AI40">
        <v>15366486</v>
      </c>
      <c r="AJ40">
        <v>6028510</v>
      </c>
      <c r="AK40">
        <v>4438738</v>
      </c>
      <c r="AL40">
        <v>9422589</v>
      </c>
      <c r="AM40">
        <v>0</v>
      </c>
      <c r="AN40">
        <v>1794635</v>
      </c>
      <c r="AO40">
        <v>3157296</v>
      </c>
      <c r="AP40">
        <v>4988966</v>
      </c>
      <c r="AQ40">
        <v>58353</v>
      </c>
      <c r="AR40">
        <v>851536</v>
      </c>
      <c r="AS40">
        <v>1995883</v>
      </c>
      <c r="AT40">
        <v>398031</v>
      </c>
      <c r="AU40">
        <v>16878923</v>
      </c>
      <c r="AV40">
        <v>2228717</v>
      </c>
      <c r="AW40">
        <v>150391632</v>
      </c>
      <c r="AX40">
        <v>1881710</v>
      </c>
      <c r="AY40">
        <v>1489334</v>
      </c>
      <c r="AZ40">
        <v>4821705</v>
      </c>
      <c r="BA40">
        <v>2094570</v>
      </c>
      <c r="BB40">
        <v>1564746</v>
      </c>
      <c r="BC40">
        <v>1892139</v>
      </c>
      <c r="BD40">
        <v>11794293</v>
      </c>
      <c r="BE40">
        <v>14204726</v>
      </c>
      <c r="BF40">
        <v>26914047</v>
      </c>
      <c r="BG40">
        <v>2335555</v>
      </c>
      <c r="BH40">
        <v>2487250</v>
      </c>
    </row>
    <row r="41" spans="1:60" x14ac:dyDescent="0.3">
      <c r="A41">
        <v>4</v>
      </c>
      <c r="D41">
        <v>157251</v>
      </c>
      <c r="E41">
        <v>1987402</v>
      </c>
      <c r="F41">
        <v>565338</v>
      </c>
      <c r="G41">
        <v>320195</v>
      </c>
      <c r="H41">
        <v>114764</v>
      </c>
      <c r="I41">
        <v>139844</v>
      </c>
      <c r="J41">
        <v>184768</v>
      </c>
      <c r="K41">
        <v>735080</v>
      </c>
      <c r="L41">
        <v>406659</v>
      </c>
      <c r="M41">
        <v>255370</v>
      </c>
      <c r="N41">
        <v>720461</v>
      </c>
      <c r="O41">
        <v>1100852</v>
      </c>
      <c r="P41">
        <v>225117</v>
      </c>
      <c r="Q41">
        <v>111365</v>
      </c>
      <c r="R41">
        <v>2170921</v>
      </c>
      <c r="S41">
        <v>8808712</v>
      </c>
      <c r="T41">
        <v>326807</v>
      </c>
      <c r="U41">
        <v>549061</v>
      </c>
      <c r="V41">
        <v>398</v>
      </c>
      <c r="W41">
        <v>1097449</v>
      </c>
      <c r="X41">
        <v>2408187</v>
      </c>
      <c r="Y41">
        <v>59469</v>
      </c>
      <c r="Z41">
        <v>410811</v>
      </c>
      <c r="AA41">
        <v>362913</v>
      </c>
      <c r="AB41">
        <v>1089530</v>
      </c>
      <c r="AC41">
        <v>1760201</v>
      </c>
      <c r="AD41">
        <v>178531</v>
      </c>
      <c r="AE41">
        <v>723185</v>
      </c>
      <c r="AF41">
        <v>1548071</v>
      </c>
      <c r="AG41">
        <v>133446</v>
      </c>
      <c r="AH41">
        <v>1422557</v>
      </c>
      <c r="AI41">
        <v>889568</v>
      </c>
      <c r="AJ41">
        <v>1155157</v>
      </c>
      <c r="AK41">
        <v>677170</v>
      </c>
      <c r="AL41">
        <v>1291019</v>
      </c>
      <c r="AM41">
        <v>0</v>
      </c>
      <c r="AN41">
        <v>229441</v>
      </c>
      <c r="AO41">
        <v>299567</v>
      </c>
      <c r="AP41">
        <v>531264</v>
      </c>
      <c r="AQ41">
        <v>0</v>
      </c>
      <c r="AR41">
        <v>522970</v>
      </c>
      <c r="AS41">
        <v>245157</v>
      </c>
      <c r="AT41">
        <v>13413</v>
      </c>
      <c r="AU41">
        <v>3898138</v>
      </c>
      <c r="AV41">
        <v>183459</v>
      </c>
      <c r="AW41">
        <v>21843377</v>
      </c>
      <c r="AX41">
        <v>347917</v>
      </c>
      <c r="AY41">
        <v>72438</v>
      </c>
      <c r="AZ41">
        <v>405279</v>
      </c>
      <c r="BA41">
        <v>1250593</v>
      </c>
      <c r="BB41">
        <v>101388</v>
      </c>
      <c r="BC41">
        <v>66095</v>
      </c>
      <c r="BD41">
        <v>5966760</v>
      </c>
      <c r="BE41">
        <v>849053</v>
      </c>
      <c r="BF41">
        <v>6634369</v>
      </c>
      <c r="BG41">
        <v>672438</v>
      </c>
      <c r="BH41">
        <v>341403</v>
      </c>
    </row>
    <row r="42" spans="1:60" x14ac:dyDescent="0.3">
      <c r="A42">
        <v>5</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1532</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row>
    <row r="43" spans="1:60" x14ac:dyDescent="0.3">
      <c r="A43">
        <v>380</v>
      </c>
      <c r="D43">
        <v>0</v>
      </c>
      <c r="E43">
        <v>0</v>
      </c>
      <c r="F43">
        <v>99739</v>
      </c>
      <c r="G43">
        <v>0</v>
      </c>
      <c r="H43">
        <v>0</v>
      </c>
      <c r="I43">
        <v>0</v>
      </c>
      <c r="J43">
        <v>0</v>
      </c>
      <c r="K43">
        <v>0</v>
      </c>
      <c r="L43">
        <v>0</v>
      </c>
      <c r="M43">
        <v>0</v>
      </c>
      <c r="N43">
        <v>0</v>
      </c>
      <c r="O43">
        <v>0</v>
      </c>
      <c r="P43">
        <v>58577</v>
      </c>
      <c r="Q43">
        <v>0</v>
      </c>
      <c r="R43">
        <v>0</v>
      </c>
      <c r="S43">
        <v>0</v>
      </c>
      <c r="T43">
        <v>0</v>
      </c>
      <c r="U43">
        <v>0</v>
      </c>
      <c r="V43">
        <v>0</v>
      </c>
      <c r="W43">
        <v>0</v>
      </c>
      <c r="X43">
        <v>0</v>
      </c>
      <c r="Y43">
        <v>0</v>
      </c>
      <c r="Z43">
        <v>0</v>
      </c>
      <c r="AA43">
        <v>0</v>
      </c>
      <c r="AB43">
        <v>0</v>
      </c>
      <c r="AC43">
        <v>0</v>
      </c>
      <c r="AD43">
        <v>0</v>
      </c>
      <c r="AE43">
        <v>32782</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row>
    <row r="44" spans="1:60" x14ac:dyDescent="0.3">
      <c r="A44">
        <v>391</v>
      </c>
      <c r="D44">
        <v>233933</v>
      </c>
      <c r="E44">
        <v>95771</v>
      </c>
      <c r="F44">
        <v>8359</v>
      </c>
      <c r="G44">
        <v>40616</v>
      </c>
      <c r="H44">
        <v>361369</v>
      </c>
      <c r="I44">
        <v>71949</v>
      </c>
      <c r="J44">
        <v>27524</v>
      </c>
      <c r="K44">
        <v>90517</v>
      </c>
      <c r="L44">
        <v>65277</v>
      </c>
      <c r="M44">
        <v>6534</v>
      </c>
      <c r="N44">
        <v>15919</v>
      </c>
      <c r="O44">
        <v>100</v>
      </c>
      <c r="P44">
        <v>159620</v>
      </c>
      <c r="Q44">
        <v>41575</v>
      </c>
      <c r="R44">
        <v>80025</v>
      </c>
      <c r="S44">
        <v>532262</v>
      </c>
      <c r="T44">
        <v>43774</v>
      </c>
      <c r="U44">
        <v>141653</v>
      </c>
      <c r="V44">
        <v>12702</v>
      </c>
      <c r="W44">
        <v>280412</v>
      </c>
      <c r="X44">
        <v>49038</v>
      </c>
      <c r="Y44">
        <v>423</v>
      </c>
      <c r="Z44">
        <v>105434</v>
      </c>
      <c r="AA44">
        <v>95206</v>
      </c>
      <c r="AB44">
        <v>0</v>
      </c>
      <c r="AC44">
        <v>44674</v>
      </c>
      <c r="AD44">
        <v>6000</v>
      </c>
      <c r="AE44">
        <v>362928</v>
      </c>
      <c r="AF44">
        <v>440</v>
      </c>
      <c r="AG44">
        <v>0</v>
      </c>
      <c r="AH44">
        <v>11194</v>
      </c>
      <c r="AI44">
        <v>1375691</v>
      </c>
      <c r="AJ44">
        <v>40849</v>
      </c>
      <c r="AK44">
        <v>41894</v>
      </c>
      <c r="AL44">
        <v>433927</v>
      </c>
      <c r="AM44">
        <v>0</v>
      </c>
      <c r="AN44">
        <v>0</v>
      </c>
      <c r="AO44">
        <v>176322</v>
      </c>
      <c r="AP44">
        <v>42587</v>
      </c>
      <c r="AQ44">
        <v>15208</v>
      </c>
      <c r="AR44">
        <v>142298</v>
      </c>
      <c r="AS44">
        <v>61179</v>
      </c>
      <c r="AT44">
        <v>10201</v>
      </c>
      <c r="AU44">
        <v>67386</v>
      </c>
      <c r="AV44">
        <v>183178</v>
      </c>
      <c r="AW44">
        <v>5077480</v>
      </c>
      <c r="AX44">
        <v>6035</v>
      </c>
      <c r="AY44">
        <v>108676</v>
      </c>
      <c r="AZ44">
        <v>100494</v>
      </c>
      <c r="BA44">
        <v>7485</v>
      </c>
      <c r="BB44">
        <v>87506</v>
      </c>
      <c r="BC44">
        <v>7041</v>
      </c>
      <c r="BD44">
        <v>493945</v>
      </c>
      <c r="BE44">
        <v>33718</v>
      </c>
      <c r="BF44">
        <v>5567858</v>
      </c>
      <c r="BG44">
        <v>72403</v>
      </c>
      <c r="BH44">
        <v>14059</v>
      </c>
    </row>
    <row r="45" spans="1:60" x14ac:dyDescent="0.3">
      <c r="A45">
        <v>7</v>
      </c>
      <c r="D45">
        <v>0</v>
      </c>
      <c r="E45">
        <v>681493</v>
      </c>
      <c r="F45">
        <v>921991</v>
      </c>
      <c r="G45">
        <v>52632</v>
      </c>
      <c r="H45">
        <v>0</v>
      </c>
      <c r="I45">
        <v>0</v>
      </c>
      <c r="J45">
        <v>444402</v>
      </c>
      <c r="K45">
        <v>252750</v>
      </c>
      <c r="L45">
        <v>0</v>
      </c>
      <c r="M45">
        <v>0</v>
      </c>
      <c r="N45">
        <v>87059</v>
      </c>
      <c r="O45">
        <v>323764</v>
      </c>
      <c r="P45">
        <v>0</v>
      </c>
      <c r="Q45">
        <v>0</v>
      </c>
      <c r="R45">
        <v>420771</v>
      </c>
      <c r="S45">
        <v>1386325</v>
      </c>
      <c r="T45">
        <v>0</v>
      </c>
      <c r="U45">
        <v>104116</v>
      </c>
      <c r="V45">
        <v>0</v>
      </c>
      <c r="W45">
        <v>992280</v>
      </c>
      <c r="X45">
        <v>0</v>
      </c>
      <c r="Y45">
        <v>0</v>
      </c>
      <c r="Z45">
        <v>0</v>
      </c>
      <c r="AA45">
        <v>0</v>
      </c>
      <c r="AB45">
        <v>0</v>
      </c>
      <c r="AC45">
        <v>391674</v>
      </c>
      <c r="AD45">
        <v>0</v>
      </c>
      <c r="AE45">
        <v>2507670</v>
      </c>
      <c r="AF45">
        <v>0</v>
      </c>
      <c r="AG45">
        <v>0</v>
      </c>
      <c r="AH45">
        <v>1758635</v>
      </c>
      <c r="AI45">
        <v>0</v>
      </c>
      <c r="AJ45">
        <v>1114790</v>
      </c>
      <c r="AK45">
        <v>0</v>
      </c>
      <c r="AL45">
        <v>846957</v>
      </c>
      <c r="AM45">
        <v>0</v>
      </c>
      <c r="AN45">
        <v>0</v>
      </c>
      <c r="AO45">
        <v>0</v>
      </c>
      <c r="AP45">
        <v>418176</v>
      </c>
      <c r="AQ45">
        <v>0</v>
      </c>
      <c r="AR45">
        <v>0</v>
      </c>
      <c r="AS45">
        <v>0</v>
      </c>
      <c r="AT45">
        <v>0</v>
      </c>
      <c r="AU45">
        <v>0</v>
      </c>
      <c r="AV45">
        <v>121530</v>
      </c>
      <c r="AW45">
        <v>4328945</v>
      </c>
      <c r="AX45">
        <v>0</v>
      </c>
      <c r="AY45">
        <v>151116</v>
      </c>
      <c r="AZ45">
        <v>100494</v>
      </c>
      <c r="BA45">
        <v>849667</v>
      </c>
      <c r="BB45">
        <v>0</v>
      </c>
      <c r="BC45">
        <v>0</v>
      </c>
      <c r="BD45">
        <v>263709</v>
      </c>
      <c r="BE45">
        <v>667164</v>
      </c>
      <c r="BF45">
        <v>1095371</v>
      </c>
      <c r="BG45">
        <v>0</v>
      </c>
      <c r="BH45">
        <v>96428</v>
      </c>
    </row>
    <row r="46" spans="1:60" x14ac:dyDescent="0.3">
      <c r="A46">
        <v>645</v>
      </c>
      <c r="D46">
        <v>0</v>
      </c>
      <c r="E46">
        <v>0</v>
      </c>
      <c r="F46">
        <v>1020000</v>
      </c>
      <c r="G46">
        <v>0</v>
      </c>
      <c r="H46">
        <v>0</v>
      </c>
      <c r="I46">
        <v>361299</v>
      </c>
      <c r="J46">
        <v>165550</v>
      </c>
      <c r="K46">
        <v>785181</v>
      </c>
      <c r="L46">
        <v>200000</v>
      </c>
      <c r="M46">
        <v>211609</v>
      </c>
      <c r="N46">
        <v>983016</v>
      </c>
      <c r="O46">
        <v>2100000</v>
      </c>
      <c r="P46">
        <v>0</v>
      </c>
      <c r="Q46">
        <v>0</v>
      </c>
      <c r="R46">
        <v>0</v>
      </c>
      <c r="S46">
        <v>12394487</v>
      </c>
      <c r="T46">
        <v>0</v>
      </c>
      <c r="U46">
        <v>0</v>
      </c>
      <c r="V46">
        <v>0</v>
      </c>
      <c r="W46">
        <v>7219815</v>
      </c>
      <c r="X46">
        <v>2710995</v>
      </c>
      <c r="Y46">
        <v>0</v>
      </c>
      <c r="Z46">
        <v>1007183</v>
      </c>
      <c r="AA46">
        <v>125000</v>
      </c>
      <c r="AB46">
        <v>400251</v>
      </c>
      <c r="AC46">
        <v>957055</v>
      </c>
      <c r="AD46">
        <v>150000</v>
      </c>
      <c r="AE46">
        <v>0</v>
      </c>
      <c r="AF46">
        <v>2448748</v>
      </c>
      <c r="AG46">
        <v>770550</v>
      </c>
      <c r="AH46">
        <v>0</v>
      </c>
      <c r="AI46">
        <v>6287569</v>
      </c>
      <c r="AJ46">
        <v>1063764</v>
      </c>
      <c r="AK46">
        <v>0</v>
      </c>
      <c r="AL46">
        <v>417794</v>
      </c>
      <c r="AM46">
        <v>0</v>
      </c>
      <c r="AN46">
        <v>0</v>
      </c>
      <c r="AO46">
        <v>0</v>
      </c>
      <c r="AP46">
        <v>0</v>
      </c>
      <c r="AQ46">
        <v>0</v>
      </c>
      <c r="AR46">
        <v>0</v>
      </c>
      <c r="AS46">
        <v>123720</v>
      </c>
      <c r="AT46">
        <v>0</v>
      </c>
      <c r="AU46">
        <v>2860000</v>
      </c>
      <c r="AV46">
        <v>0</v>
      </c>
      <c r="AW46">
        <v>74534097</v>
      </c>
      <c r="AX46">
        <v>0</v>
      </c>
      <c r="AY46">
        <v>0</v>
      </c>
      <c r="AZ46">
        <v>0</v>
      </c>
      <c r="BA46">
        <v>0</v>
      </c>
      <c r="BB46">
        <v>72090</v>
      </c>
      <c r="BC46">
        <v>0</v>
      </c>
      <c r="BD46">
        <v>1127708</v>
      </c>
      <c r="BE46">
        <v>3419203</v>
      </c>
      <c r="BF46">
        <v>7057699</v>
      </c>
      <c r="BG46">
        <v>400000</v>
      </c>
      <c r="BH46">
        <v>0</v>
      </c>
    </row>
    <row r="47" spans="1:60" x14ac:dyDescent="0.3">
      <c r="A47">
        <v>646</v>
      </c>
      <c r="D47">
        <v>223599</v>
      </c>
      <c r="E47">
        <v>4308620</v>
      </c>
      <c r="F47">
        <v>1500862</v>
      </c>
      <c r="G47">
        <v>0</v>
      </c>
      <c r="H47">
        <v>1271716</v>
      </c>
      <c r="I47">
        <v>1704434</v>
      </c>
      <c r="J47">
        <v>306424</v>
      </c>
      <c r="K47">
        <v>2622929</v>
      </c>
      <c r="L47">
        <v>6367574</v>
      </c>
      <c r="M47">
        <v>1318022</v>
      </c>
      <c r="N47">
        <v>2981176</v>
      </c>
      <c r="O47">
        <v>3951179</v>
      </c>
      <c r="P47">
        <v>4021754</v>
      </c>
      <c r="Q47">
        <v>1383990</v>
      </c>
      <c r="R47">
        <v>5190562</v>
      </c>
      <c r="S47">
        <v>11963724</v>
      </c>
      <c r="T47">
        <v>3150315</v>
      </c>
      <c r="U47">
        <v>660121</v>
      </c>
      <c r="V47">
        <v>705872</v>
      </c>
      <c r="W47">
        <v>9193501</v>
      </c>
      <c r="X47">
        <v>3854071</v>
      </c>
      <c r="Y47">
        <v>1040430</v>
      </c>
      <c r="Z47">
        <v>5099371</v>
      </c>
      <c r="AA47">
        <v>687755</v>
      </c>
      <c r="AB47">
        <v>1774728</v>
      </c>
      <c r="AC47">
        <v>3660034</v>
      </c>
      <c r="AD47">
        <v>950610</v>
      </c>
      <c r="AE47">
        <v>7050770</v>
      </c>
      <c r="AF47">
        <v>2167975</v>
      </c>
      <c r="AG47">
        <v>1648579</v>
      </c>
      <c r="AH47">
        <v>6363042</v>
      </c>
      <c r="AI47">
        <v>6813658</v>
      </c>
      <c r="AJ47">
        <v>2653950</v>
      </c>
      <c r="AK47">
        <v>1719674</v>
      </c>
      <c r="AL47">
        <v>6204100</v>
      </c>
      <c r="AM47">
        <v>0</v>
      </c>
      <c r="AN47">
        <v>1565194</v>
      </c>
      <c r="AO47">
        <v>2681407</v>
      </c>
      <c r="AP47">
        <v>3996939</v>
      </c>
      <c r="AQ47">
        <v>58353</v>
      </c>
      <c r="AR47">
        <v>-33327</v>
      </c>
      <c r="AS47">
        <v>1565827</v>
      </c>
      <c r="AT47">
        <v>374417</v>
      </c>
      <c r="AU47">
        <v>9446925</v>
      </c>
      <c r="AV47">
        <v>1740550</v>
      </c>
      <c r="AW47">
        <v>44697733</v>
      </c>
      <c r="AX47">
        <v>1527758</v>
      </c>
      <c r="AY47">
        <v>1157104</v>
      </c>
      <c r="AZ47">
        <v>3989656</v>
      </c>
      <c r="BA47">
        <v>-13175</v>
      </c>
      <c r="BB47">
        <v>1303762</v>
      </c>
      <c r="BC47">
        <v>1819003</v>
      </c>
      <c r="BD47">
        <v>3880955</v>
      </c>
      <c r="BE47">
        <v>9235588</v>
      </c>
      <c r="BF47">
        <v>6558750</v>
      </c>
      <c r="BG47">
        <v>1190714</v>
      </c>
      <c r="BH47">
        <v>2035360</v>
      </c>
    </row>
    <row r="48" spans="1:60" x14ac:dyDescent="0.3">
      <c r="A48">
        <v>9</v>
      </c>
      <c r="D48">
        <v>457532</v>
      </c>
      <c r="E48">
        <v>5085884</v>
      </c>
      <c r="F48">
        <v>3451212</v>
      </c>
      <c r="G48">
        <v>1749637</v>
      </c>
      <c r="H48">
        <v>1633085</v>
      </c>
      <c r="I48">
        <v>2137682</v>
      </c>
      <c r="J48">
        <v>943900</v>
      </c>
      <c r="K48">
        <v>3751377</v>
      </c>
      <c r="L48">
        <v>6632851</v>
      </c>
      <c r="M48">
        <v>1536164</v>
      </c>
      <c r="N48">
        <v>4067170</v>
      </c>
      <c r="O48">
        <v>6375043</v>
      </c>
      <c r="P48">
        <v>4181374</v>
      </c>
      <c r="Q48">
        <v>1425565</v>
      </c>
      <c r="R48">
        <v>5691358</v>
      </c>
      <c r="S48">
        <v>26276798</v>
      </c>
      <c r="T48">
        <v>3194089</v>
      </c>
      <c r="U48">
        <v>905890</v>
      </c>
      <c r="V48">
        <v>718574</v>
      </c>
      <c r="W48">
        <v>22686008</v>
      </c>
      <c r="X48">
        <v>6614104</v>
      </c>
      <c r="Y48">
        <v>1040853</v>
      </c>
      <c r="Z48">
        <v>6211988</v>
      </c>
      <c r="AA48">
        <v>907961</v>
      </c>
      <c r="AB48">
        <v>2174979</v>
      </c>
      <c r="AC48">
        <v>11599906</v>
      </c>
      <c r="AD48">
        <v>1106610</v>
      </c>
      <c r="AE48">
        <v>10818615</v>
      </c>
      <c r="AF48">
        <v>4617163</v>
      </c>
      <c r="AG48">
        <v>2419129</v>
      </c>
      <c r="AH48">
        <v>8132871</v>
      </c>
      <c r="AI48">
        <v>14476918</v>
      </c>
      <c r="AJ48">
        <v>4873353</v>
      </c>
      <c r="AK48">
        <v>3761568</v>
      </c>
      <c r="AL48">
        <v>8131570</v>
      </c>
      <c r="AM48">
        <v>0</v>
      </c>
      <c r="AN48">
        <v>1565194</v>
      </c>
      <c r="AO48">
        <v>2857729</v>
      </c>
      <c r="AP48">
        <v>4457702</v>
      </c>
      <c r="AQ48">
        <v>58353</v>
      </c>
      <c r="AR48">
        <v>328566</v>
      </c>
      <c r="AS48">
        <v>1750726</v>
      </c>
      <c r="AT48">
        <v>384618</v>
      </c>
      <c r="AU48">
        <v>12980785</v>
      </c>
      <c r="AV48">
        <v>2045258</v>
      </c>
      <c r="AW48">
        <v>128548255</v>
      </c>
      <c r="AX48">
        <v>1533793</v>
      </c>
      <c r="AY48">
        <v>1416896</v>
      </c>
      <c r="AZ48">
        <v>4416426</v>
      </c>
      <c r="BA48">
        <v>843977</v>
      </c>
      <c r="BB48">
        <v>1463358</v>
      </c>
      <c r="BC48">
        <v>1826044</v>
      </c>
      <c r="BD48">
        <v>5827533</v>
      </c>
      <c r="BE48">
        <v>13355673</v>
      </c>
      <c r="BF48">
        <v>20279678</v>
      </c>
      <c r="BG48">
        <v>1663117</v>
      </c>
      <c r="BH48">
        <v>2145847</v>
      </c>
    </row>
    <row r="49" spans="1:60" x14ac:dyDescent="0.3">
      <c r="A49">
        <v>1052</v>
      </c>
      <c r="D49" t="e">
        <v>#N/A</v>
      </c>
      <c r="E49" t="e">
        <v>#N/A</v>
      </c>
      <c r="F49" t="e">
        <v>#N/A</v>
      </c>
      <c r="G49" t="e">
        <v>#N/A</v>
      </c>
      <c r="H49" t="e">
        <v>#N/A</v>
      </c>
      <c r="I49" t="e">
        <v>#N/A</v>
      </c>
      <c r="J49" t="e">
        <v>#N/A</v>
      </c>
      <c r="K49" t="e">
        <v>#N/A</v>
      </c>
      <c r="L49" t="e">
        <v>#N/A</v>
      </c>
      <c r="M49" t="e">
        <v>#N/A</v>
      </c>
      <c r="N49" t="e">
        <v>#N/A</v>
      </c>
      <c r="O49" t="e">
        <v>#N/A</v>
      </c>
      <c r="P49" t="e">
        <v>#N/A</v>
      </c>
      <c r="Q49" t="e">
        <v>#N/A</v>
      </c>
      <c r="R49" t="e">
        <v>#N/A</v>
      </c>
      <c r="S49" t="e">
        <v>#N/A</v>
      </c>
      <c r="T49" t="e">
        <v>#N/A</v>
      </c>
      <c r="U49" t="e">
        <v>#N/A</v>
      </c>
      <c r="V49" t="e">
        <v>#N/A</v>
      </c>
      <c r="W49" t="e">
        <v>#N/A</v>
      </c>
      <c r="X49" t="e">
        <v>#N/A</v>
      </c>
      <c r="Y49" t="e">
        <v>#N/A</v>
      </c>
      <c r="Z49" t="e">
        <v>#N/A</v>
      </c>
      <c r="AA49" t="e">
        <v>#N/A</v>
      </c>
      <c r="AB49" t="e">
        <v>#N/A</v>
      </c>
      <c r="AC49" t="e">
        <v>#N/A</v>
      </c>
      <c r="AD49" t="e">
        <v>#N/A</v>
      </c>
      <c r="AE49" t="e">
        <v>#N/A</v>
      </c>
      <c r="AF49" t="e">
        <v>#N/A</v>
      </c>
      <c r="AG49" t="e">
        <v>#N/A</v>
      </c>
      <c r="AH49" t="e">
        <v>#N/A</v>
      </c>
      <c r="AI49" t="e">
        <v>#N/A</v>
      </c>
      <c r="AJ49" t="e">
        <v>#N/A</v>
      </c>
      <c r="AK49" t="e">
        <v>#N/A</v>
      </c>
      <c r="AL49" t="e">
        <v>#N/A</v>
      </c>
      <c r="AM49" t="e">
        <v>#N/A</v>
      </c>
      <c r="AN49" t="e">
        <v>#N/A</v>
      </c>
      <c r="AO49" t="e">
        <v>#N/A</v>
      </c>
      <c r="AP49" t="e">
        <v>#N/A</v>
      </c>
      <c r="AQ49" t="e">
        <v>#N/A</v>
      </c>
      <c r="AR49" t="e">
        <v>#N/A</v>
      </c>
      <c r="AS49" t="e">
        <v>#N/A</v>
      </c>
      <c r="AT49" t="e">
        <v>#N/A</v>
      </c>
      <c r="AU49" t="e">
        <v>#N/A</v>
      </c>
      <c r="AV49" t="e">
        <v>#N/A</v>
      </c>
      <c r="AW49" t="e">
        <v>#N/A</v>
      </c>
      <c r="AX49" t="e">
        <v>#N/A</v>
      </c>
      <c r="AY49" t="e">
        <v>#N/A</v>
      </c>
      <c r="AZ49" t="e">
        <v>#N/A</v>
      </c>
      <c r="BA49" t="e">
        <v>#N/A</v>
      </c>
      <c r="BB49" t="e">
        <v>#N/A</v>
      </c>
      <c r="BC49" t="e">
        <v>#N/A</v>
      </c>
      <c r="BD49" t="e">
        <v>#N/A</v>
      </c>
      <c r="BE49" t="e">
        <v>#N/A</v>
      </c>
      <c r="BF49" t="e">
        <v>#N/A</v>
      </c>
      <c r="BG49" t="e">
        <v>#N/A</v>
      </c>
      <c r="BH49" t="e">
        <v>#N/A</v>
      </c>
    </row>
    <row r="50" spans="1:60" x14ac:dyDescent="0.3">
      <c r="D50" t="e">
        <v>#N/A</v>
      </c>
      <c r="E50" t="e">
        <v>#N/A</v>
      </c>
      <c r="F50" t="e">
        <v>#N/A</v>
      </c>
      <c r="G50" t="e">
        <v>#N/A</v>
      </c>
      <c r="H50" t="e">
        <v>#N/A</v>
      </c>
      <c r="I50" t="e">
        <v>#N/A</v>
      </c>
      <c r="J50" t="e">
        <v>#N/A</v>
      </c>
      <c r="K50" t="e">
        <v>#N/A</v>
      </c>
      <c r="L50" t="e">
        <v>#N/A</v>
      </c>
      <c r="M50" t="e">
        <v>#N/A</v>
      </c>
      <c r="N50" t="e">
        <v>#N/A</v>
      </c>
      <c r="O50" t="e">
        <v>#N/A</v>
      </c>
      <c r="P50" t="e">
        <v>#N/A</v>
      </c>
      <c r="Q50" t="e">
        <v>#N/A</v>
      </c>
      <c r="R50" t="e">
        <v>#N/A</v>
      </c>
      <c r="S50" t="e">
        <v>#N/A</v>
      </c>
      <c r="T50" t="e">
        <v>#N/A</v>
      </c>
      <c r="U50" t="e">
        <v>#N/A</v>
      </c>
      <c r="V50" t="e">
        <v>#N/A</v>
      </c>
      <c r="W50" t="e">
        <v>#N/A</v>
      </c>
      <c r="X50" t="e">
        <v>#N/A</v>
      </c>
      <c r="Y50" t="e">
        <v>#N/A</v>
      </c>
      <c r="Z50" t="e">
        <v>#N/A</v>
      </c>
      <c r="AA50" t="e">
        <v>#N/A</v>
      </c>
      <c r="AB50" t="e">
        <v>#N/A</v>
      </c>
      <c r="AC50" t="e">
        <v>#N/A</v>
      </c>
      <c r="AD50" t="e">
        <v>#N/A</v>
      </c>
      <c r="AE50" t="e">
        <v>#N/A</v>
      </c>
      <c r="AF50" t="e">
        <v>#N/A</v>
      </c>
      <c r="AG50" t="e">
        <v>#N/A</v>
      </c>
      <c r="AH50" t="e">
        <v>#N/A</v>
      </c>
      <c r="AI50" t="e">
        <v>#N/A</v>
      </c>
      <c r="AJ50" t="e">
        <v>#N/A</v>
      </c>
      <c r="AK50" t="e">
        <v>#N/A</v>
      </c>
      <c r="AL50" t="e">
        <v>#N/A</v>
      </c>
      <c r="AM50" t="e">
        <v>#N/A</v>
      </c>
      <c r="AN50" t="e">
        <v>#N/A</v>
      </c>
      <c r="AO50" t="e">
        <v>#N/A</v>
      </c>
      <c r="AP50" t="e">
        <v>#N/A</v>
      </c>
      <c r="AQ50" t="e">
        <v>#N/A</v>
      </c>
      <c r="AR50" t="e">
        <v>#N/A</v>
      </c>
      <c r="AS50" t="e">
        <v>#N/A</v>
      </c>
      <c r="AT50" t="e">
        <v>#N/A</v>
      </c>
      <c r="AU50" t="e">
        <v>#N/A</v>
      </c>
      <c r="AV50" t="e">
        <v>#N/A</v>
      </c>
      <c r="AW50" t="e">
        <v>#N/A</v>
      </c>
      <c r="AX50" t="e">
        <v>#N/A</v>
      </c>
      <c r="AY50" t="e">
        <v>#N/A</v>
      </c>
      <c r="AZ50" t="e">
        <v>#N/A</v>
      </c>
      <c r="BA50" t="e">
        <v>#N/A</v>
      </c>
      <c r="BB50" t="e">
        <v>#N/A</v>
      </c>
      <c r="BC50" t="e">
        <v>#N/A</v>
      </c>
      <c r="BD50" t="e">
        <v>#N/A</v>
      </c>
      <c r="BE50" t="e">
        <v>#N/A</v>
      </c>
      <c r="BF50" t="e">
        <v>#N/A</v>
      </c>
      <c r="BG50" t="e">
        <v>#N/A</v>
      </c>
      <c r="BH50" t="e">
        <v>#N/A</v>
      </c>
    </row>
    <row r="51" spans="1:60" x14ac:dyDescent="0.3">
      <c r="A51">
        <v>16</v>
      </c>
      <c r="D51">
        <v>11999361</v>
      </c>
      <c r="E51">
        <v>19110891</v>
      </c>
      <c r="F51">
        <v>10173142</v>
      </c>
      <c r="G51">
        <v>5615007</v>
      </c>
      <c r="H51">
        <v>19281268</v>
      </c>
      <c r="I51">
        <v>10337459</v>
      </c>
      <c r="J51">
        <v>3051537</v>
      </c>
      <c r="K51">
        <v>6198483</v>
      </c>
      <c r="L51">
        <v>12457705</v>
      </c>
      <c r="M51">
        <v>2871833</v>
      </c>
      <c r="N51">
        <v>5762764</v>
      </c>
      <c r="O51">
        <v>30753543</v>
      </c>
      <c r="P51">
        <v>20966860</v>
      </c>
      <c r="Q51">
        <v>3139628</v>
      </c>
      <c r="R51">
        <v>23608021</v>
      </c>
      <c r="S51">
        <v>85231929</v>
      </c>
      <c r="T51">
        <v>6845934</v>
      </c>
      <c r="U51">
        <v>3539977</v>
      </c>
      <c r="V51">
        <v>313929</v>
      </c>
      <c r="W51">
        <v>57097128</v>
      </c>
      <c r="X51">
        <v>35927859</v>
      </c>
      <c r="Y51">
        <v>4028615</v>
      </c>
      <c r="Z51">
        <v>20537907</v>
      </c>
      <c r="AA51">
        <v>2992303</v>
      </c>
      <c r="AB51">
        <v>10539157</v>
      </c>
      <c r="AC51">
        <v>45706595</v>
      </c>
      <c r="AD51">
        <v>5553482</v>
      </c>
      <c r="AE51">
        <v>27388698</v>
      </c>
      <c r="AF51">
        <v>8995084</v>
      </c>
      <c r="AG51">
        <v>4548426</v>
      </c>
      <c r="AH51">
        <v>20847635</v>
      </c>
      <c r="AI51">
        <v>16226643</v>
      </c>
      <c r="AJ51">
        <v>38544542</v>
      </c>
      <c r="AK51">
        <v>15618381</v>
      </c>
      <c r="AL51">
        <v>12979677</v>
      </c>
      <c r="AM51">
        <v>0</v>
      </c>
      <c r="AN51">
        <v>12744317</v>
      </c>
      <c r="AO51">
        <v>13101327</v>
      </c>
      <c r="AP51">
        <v>10031846</v>
      </c>
      <c r="AQ51">
        <v>1094251</v>
      </c>
      <c r="AR51">
        <v>5889961</v>
      </c>
      <c r="AS51">
        <v>12885779</v>
      </c>
      <c r="AT51">
        <v>686299</v>
      </c>
      <c r="AU51">
        <v>109440946</v>
      </c>
      <c r="AV51">
        <v>7488958</v>
      </c>
      <c r="AW51">
        <v>529806584</v>
      </c>
      <c r="AX51">
        <v>5097160</v>
      </c>
      <c r="AY51">
        <v>1820437</v>
      </c>
      <c r="AZ51">
        <v>15946242</v>
      </c>
      <c r="BA51">
        <v>19887779</v>
      </c>
      <c r="BB51">
        <v>2223923</v>
      </c>
      <c r="BC51">
        <v>2332986</v>
      </c>
      <c r="BD51">
        <v>17579266</v>
      </c>
      <c r="BE51">
        <v>22745687</v>
      </c>
      <c r="BF51">
        <v>136994920</v>
      </c>
      <c r="BG51">
        <v>7397272</v>
      </c>
      <c r="BH51">
        <v>3730014</v>
      </c>
    </row>
    <row r="52" spans="1:60" x14ac:dyDescent="0.3">
      <c r="A52">
        <v>532</v>
      </c>
      <c r="D52">
        <v>11906659</v>
      </c>
      <c r="E52">
        <v>16971228</v>
      </c>
      <c r="F52">
        <v>10005119</v>
      </c>
      <c r="G52">
        <v>5342958</v>
      </c>
      <c r="H52">
        <v>19169360</v>
      </c>
      <c r="I52">
        <v>9635392</v>
      </c>
      <c r="J52">
        <v>2843434</v>
      </c>
      <c r="K52">
        <v>5135977</v>
      </c>
      <c r="L52">
        <v>11671757</v>
      </c>
      <c r="M52">
        <v>2265542</v>
      </c>
      <c r="N52">
        <v>4782618</v>
      </c>
      <c r="O52">
        <v>28014069</v>
      </c>
      <c r="P52">
        <v>24321452</v>
      </c>
      <c r="Q52">
        <v>3156101</v>
      </c>
      <c r="R52">
        <v>22184843</v>
      </c>
      <c r="S52">
        <v>86484627</v>
      </c>
      <c r="T52">
        <v>6220440</v>
      </c>
      <c r="U52">
        <v>3514444</v>
      </c>
      <c r="V52">
        <v>255649</v>
      </c>
      <c r="W52">
        <v>52661652</v>
      </c>
      <c r="X52">
        <v>35437603</v>
      </c>
      <c r="Y52">
        <v>3389312</v>
      </c>
      <c r="Z52">
        <v>18551164</v>
      </c>
      <c r="AA52">
        <v>2499031</v>
      </c>
      <c r="AB52">
        <v>9993919</v>
      </c>
      <c r="AC52">
        <v>41345807</v>
      </c>
      <c r="AD52">
        <v>5029155</v>
      </c>
      <c r="AE52">
        <v>24507777</v>
      </c>
      <c r="AF52">
        <v>7504401</v>
      </c>
      <c r="AG52">
        <v>3656427</v>
      </c>
      <c r="AH52">
        <v>17148776</v>
      </c>
      <c r="AI52">
        <v>16864957</v>
      </c>
      <c r="AJ52">
        <v>40019400</v>
      </c>
      <c r="AK52">
        <v>15594300</v>
      </c>
      <c r="AL52">
        <v>9823834</v>
      </c>
      <c r="AM52">
        <v>0</v>
      </c>
      <c r="AN52">
        <v>11864206</v>
      </c>
      <c r="AO52">
        <v>11236333</v>
      </c>
      <c r="AP52">
        <v>8464175</v>
      </c>
      <c r="AQ52">
        <v>1092398</v>
      </c>
      <c r="AR52">
        <v>5046414</v>
      </c>
      <c r="AS52">
        <v>11976600</v>
      </c>
      <c r="AT52">
        <v>645787</v>
      </c>
      <c r="AU52">
        <v>97893432</v>
      </c>
      <c r="AV52">
        <v>6576216</v>
      </c>
      <c r="AW52">
        <v>486863843</v>
      </c>
      <c r="AX52">
        <v>4562456</v>
      </c>
      <c r="AY52">
        <v>1401702</v>
      </c>
      <c r="AZ52">
        <v>15710633</v>
      </c>
      <c r="BA52">
        <v>14170862</v>
      </c>
      <c r="BB52">
        <v>1630852</v>
      </c>
      <c r="BC52">
        <v>2002427</v>
      </c>
      <c r="BD52">
        <v>17485444</v>
      </c>
      <c r="BE52">
        <v>17465760</v>
      </c>
      <c r="BF52">
        <v>126247175</v>
      </c>
      <c r="BG52">
        <v>7349954</v>
      </c>
      <c r="BH52">
        <v>2883006</v>
      </c>
    </row>
    <row r="53" spans="1:60" x14ac:dyDescent="0.3">
      <c r="A53">
        <v>17</v>
      </c>
      <c r="D53">
        <v>0</v>
      </c>
      <c r="E53">
        <v>0</v>
      </c>
      <c r="F53">
        <v>0</v>
      </c>
      <c r="G53">
        <v>0</v>
      </c>
      <c r="H53">
        <v>0</v>
      </c>
      <c r="I53">
        <v>0</v>
      </c>
      <c r="J53">
        <v>0</v>
      </c>
      <c r="K53">
        <v>0</v>
      </c>
      <c r="L53">
        <v>0</v>
      </c>
      <c r="M53">
        <v>0</v>
      </c>
      <c r="N53">
        <v>0</v>
      </c>
      <c r="O53">
        <v>0</v>
      </c>
      <c r="P53">
        <v>0</v>
      </c>
      <c r="Q53">
        <v>0</v>
      </c>
      <c r="R53">
        <v>0</v>
      </c>
      <c r="S53">
        <v>0</v>
      </c>
      <c r="T53">
        <v>65214</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105000</v>
      </c>
    </row>
    <row r="54" spans="1:60" x14ac:dyDescent="0.3">
      <c r="A54">
        <v>20</v>
      </c>
      <c r="D54">
        <v>0</v>
      </c>
      <c r="E54">
        <v>0</v>
      </c>
      <c r="F54">
        <v>0</v>
      </c>
      <c r="G54">
        <v>0</v>
      </c>
      <c r="H54">
        <v>0</v>
      </c>
      <c r="I54">
        <v>0</v>
      </c>
      <c r="J54">
        <v>0</v>
      </c>
      <c r="K54">
        <v>0</v>
      </c>
      <c r="L54">
        <v>0</v>
      </c>
      <c r="M54">
        <v>312</v>
      </c>
      <c r="N54">
        <v>0</v>
      </c>
      <c r="O54">
        <v>0</v>
      </c>
      <c r="P54">
        <v>256072</v>
      </c>
      <c r="Q54">
        <v>0</v>
      </c>
      <c r="R54">
        <v>10000</v>
      </c>
      <c r="S54">
        <v>130</v>
      </c>
      <c r="T54">
        <v>0</v>
      </c>
      <c r="U54">
        <v>0</v>
      </c>
      <c r="V54">
        <v>0</v>
      </c>
      <c r="W54">
        <v>0</v>
      </c>
      <c r="X54">
        <v>0</v>
      </c>
      <c r="Y54">
        <v>65000</v>
      </c>
      <c r="Z54">
        <v>0</v>
      </c>
      <c r="AA54">
        <v>0</v>
      </c>
      <c r="AB54">
        <v>0</v>
      </c>
      <c r="AC54">
        <v>2500000</v>
      </c>
      <c r="AD54">
        <v>44748</v>
      </c>
      <c r="AE54">
        <v>215379</v>
      </c>
      <c r="AF54">
        <v>0</v>
      </c>
      <c r="AG54">
        <v>0</v>
      </c>
      <c r="AH54">
        <v>0</v>
      </c>
      <c r="AI54">
        <v>0</v>
      </c>
      <c r="AJ54">
        <v>0</v>
      </c>
      <c r="AK54">
        <v>0</v>
      </c>
      <c r="AL54">
        <v>0</v>
      </c>
      <c r="AM54">
        <v>0</v>
      </c>
      <c r="AN54">
        <v>0</v>
      </c>
      <c r="AO54">
        <v>0</v>
      </c>
      <c r="AP54">
        <v>0</v>
      </c>
      <c r="AQ54">
        <v>0</v>
      </c>
      <c r="AR54">
        <v>40579</v>
      </c>
      <c r="AS54">
        <v>250000</v>
      </c>
      <c r="AT54">
        <v>0</v>
      </c>
      <c r="AU54">
        <v>600000</v>
      </c>
      <c r="AV54">
        <v>0</v>
      </c>
      <c r="AW54">
        <v>3617283</v>
      </c>
      <c r="AX54">
        <v>0</v>
      </c>
      <c r="AY54">
        <v>15850</v>
      </c>
      <c r="AZ54">
        <v>0</v>
      </c>
      <c r="BA54">
        <v>0</v>
      </c>
      <c r="BB54">
        <v>0</v>
      </c>
      <c r="BC54">
        <v>0</v>
      </c>
      <c r="BD54">
        <v>48187</v>
      </c>
      <c r="BE54">
        <v>53762</v>
      </c>
      <c r="BF54">
        <v>202040</v>
      </c>
      <c r="BG54">
        <v>0</v>
      </c>
      <c r="BH54">
        <v>0</v>
      </c>
    </row>
    <row r="55" spans="1:60" x14ac:dyDescent="0.3">
      <c r="A55">
        <v>533</v>
      </c>
      <c r="D55">
        <v>0</v>
      </c>
      <c r="E55">
        <v>0</v>
      </c>
      <c r="F55">
        <v>0</v>
      </c>
      <c r="G55">
        <v>0</v>
      </c>
      <c r="H55">
        <v>0</v>
      </c>
      <c r="I55">
        <v>0</v>
      </c>
      <c r="J55">
        <v>0</v>
      </c>
      <c r="K55">
        <v>0</v>
      </c>
      <c r="L55">
        <v>0</v>
      </c>
      <c r="M55">
        <v>0</v>
      </c>
      <c r="N55">
        <v>0</v>
      </c>
      <c r="O55">
        <v>0</v>
      </c>
      <c r="P55">
        <v>5360628</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row>
    <row r="56" spans="1:60" x14ac:dyDescent="0.3">
      <c r="A56">
        <v>23</v>
      </c>
      <c r="D56">
        <v>92702</v>
      </c>
      <c r="E56">
        <v>2139663</v>
      </c>
      <c r="F56">
        <v>168023</v>
      </c>
      <c r="G56">
        <v>272049</v>
      </c>
      <c r="H56">
        <v>111908</v>
      </c>
      <c r="I56">
        <v>702067</v>
      </c>
      <c r="J56">
        <v>208103</v>
      </c>
      <c r="K56">
        <v>1062506</v>
      </c>
      <c r="L56">
        <v>785948</v>
      </c>
      <c r="M56">
        <v>605979</v>
      </c>
      <c r="N56">
        <v>980146</v>
      </c>
      <c r="O56">
        <v>2739474</v>
      </c>
      <c r="P56">
        <v>1749964</v>
      </c>
      <c r="Q56">
        <v>-16473</v>
      </c>
      <c r="R56">
        <v>1413178</v>
      </c>
      <c r="S56">
        <v>-1252828</v>
      </c>
      <c r="T56">
        <v>690708</v>
      </c>
      <c r="U56">
        <v>25533</v>
      </c>
      <c r="V56">
        <v>58280</v>
      </c>
      <c r="W56">
        <v>4435476</v>
      </c>
      <c r="X56">
        <v>490256</v>
      </c>
      <c r="Y56">
        <v>574303</v>
      </c>
      <c r="Z56">
        <v>1986743</v>
      </c>
      <c r="AA56">
        <v>493272</v>
      </c>
      <c r="AB56">
        <v>545238</v>
      </c>
      <c r="AC56">
        <v>1860788</v>
      </c>
      <c r="AD56">
        <v>479579</v>
      </c>
      <c r="AE56">
        <v>2665542</v>
      </c>
      <c r="AF56">
        <v>1490683</v>
      </c>
      <c r="AG56">
        <v>891999</v>
      </c>
      <c r="AH56">
        <v>3698859</v>
      </c>
      <c r="AI56">
        <v>-638314</v>
      </c>
      <c r="AJ56">
        <v>-1474858</v>
      </c>
      <c r="AK56">
        <v>24081</v>
      </c>
      <c r="AL56">
        <v>3155843</v>
      </c>
      <c r="AM56">
        <v>0</v>
      </c>
      <c r="AN56">
        <v>880111</v>
      </c>
      <c r="AO56">
        <v>1864994</v>
      </c>
      <c r="AP56">
        <v>1567671</v>
      </c>
      <c r="AQ56">
        <v>1853</v>
      </c>
      <c r="AR56">
        <v>802968</v>
      </c>
      <c r="AS56">
        <v>659179</v>
      </c>
      <c r="AT56">
        <v>40512</v>
      </c>
      <c r="AU56">
        <v>10947514</v>
      </c>
      <c r="AV56">
        <v>912742</v>
      </c>
      <c r="AW56">
        <v>39325458</v>
      </c>
      <c r="AX56">
        <v>534704</v>
      </c>
      <c r="AY56">
        <v>402885</v>
      </c>
      <c r="AZ56">
        <v>235609</v>
      </c>
      <c r="BA56">
        <v>5716917</v>
      </c>
      <c r="BB56">
        <v>593071</v>
      </c>
      <c r="BC56">
        <v>330559</v>
      </c>
      <c r="BD56">
        <v>45635</v>
      </c>
      <c r="BE56">
        <v>5226165</v>
      </c>
      <c r="BF56">
        <v>10545705</v>
      </c>
      <c r="BG56">
        <v>47318</v>
      </c>
      <c r="BH56">
        <v>952008</v>
      </c>
    </row>
    <row r="57" spans="1:60" x14ac:dyDescent="0.3">
      <c r="A57">
        <v>507</v>
      </c>
      <c r="D57">
        <v>0</v>
      </c>
      <c r="E57">
        <v>44487</v>
      </c>
      <c r="F57">
        <v>195875</v>
      </c>
      <c r="G57">
        <v>0</v>
      </c>
      <c r="H57">
        <v>0</v>
      </c>
      <c r="I57">
        <v>0</v>
      </c>
      <c r="J57">
        <v>30843</v>
      </c>
      <c r="K57">
        <v>4682</v>
      </c>
      <c r="L57">
        <v>0</v>
      </c>
      <c r="M57">
        <v>-1</v>
      </c>
      <c r="N57">
        <v>-26338</v>
      </c>
      <c r="O57">
        <v>149239</v>
      </c>
      <c r="P57">
        <v>0</v>
      </c>
      <c r="Q57">
        <v>0</v>
      </c>
      <c r="R57">
        <v>38291</v>
      </c>
      <c r="S57">
        <v>2946</v>
      </c>
      <c r="T57">
        <v>0</v>
      </c>
      <c r="U57">
        <v>44256</v>
      </c>
      <c r="V57">
        <v>0</v>
      </c>
      <c r="W57">
        <v>98064</v>
      </c>
      <c r="X57">
        <v>0</v>
      </c>
      <c r="Y57">
        <v>0</v>
      </c>
      <c r="Z57">
        <v>0</v>
      </c>
      <c r="AA57">
        <v>0</v>
      </c>
      <c r="AB57">
        <v>0</v>
      </c>
      <c r="AC57">
        <v>23842</v>
      </c>
      <c r="AD57">
        <v>0</v>
      </c>
      <c r="AE57">
        <v>-16190</v>
      </c>
      <c r="AF57">
        <v>0</v>
      </c>
      <c r="AG57">
        <v>0</v>
      </c>
      <c r="AH57">
        <v>0</v>
      </c>
      <c r="AI57">
        <v>0</v>
      </c>
      <c r="AJ57">
        <v>0</v>
      </c>
      <c r="AK57">
        <v>0</v>
      </c>
      <c r="AL57">
        <v>24531</v>
      </c>
      <c r="AM57">
        <v>0</v>
      </c>
      <c r="AN57">
        <v>0</v>
      </c>
      <c r="AO57">
        <v>0</v>
      </c>
      <c r="AP57">
        <v>-125697</v>
      </c>
      <c r="AQ57">
        <v>0</v>
      </c>
      <c r="AR57">
        <v>0</v>
      </c>
      <c r="AS57">
        <v>0</v>
      </c>
      <c r="AT57">
        <v>0</v>
      </c>
      <c r="AU57">
        <v>0</v>
      </c>
      <c r="AV57">
        <v>8848</v>
      </c>
      <c r="AW57">
        <v>-1666154</v>
      </c>
      <c r="AX57">
        <v>0</v>
      </c>
      <c r="AY57">
        <v>-23628</v>
      </c>
      <c r="AZ57">
        <v>5955</v>
      </c>
      <c r="BA57">
        <v>171064</v>
      </c>
      <c r="BB57">
        <v>0</v>
      </c>
      <c r="BC57">
        <v>0</v>
      </c>
      <c r="BD57">
        <v>28087</v>
      </c>
      <c r="BE57">
        <v>33900</v>
      </c>
      <c r="BF57">
        <v>-163881</v>
      </c>
      <c r="BG57">
        <v>0</v>
      </c>
      <c r="BH57">
        <v>870</v>
      </c>
    </row>
    <row r="58" spans="1:60" x14ac:dyDescent="0.3">
      <c r="A58">
        <v>546</v>
      </c>
      <c r="D58">
        <v>0</v>
      </c>
      <c r="E58">
        <v>0</v>
      </c>
      <c r="F58">
        <v>0</v>
      </c>
      <c r="G58">
        <v>1602047</v>
      </c>
      <c r="H58">
        <v>0</v>
      </c>
      <c r="I58">
        <v>0</v>
      </c>
      <c r="J58">
        <v>0</v>
      </c>
      <c r="K58">
        <v>0</v>
      </c>
      <c r="L58">
        <v>0</v>
      </c>
      <c r="M58">
        <v>0</v>
      </c>
      <c r="N58">
        <v>0</v>
      </c>
      <c r="O58">
        <v>0</v>
      </c>
      <c r="P58">
        <v>8645642</v>
      </c>
      <c r="Q58">
        <v>966602</v>
      </c>
      <c r="R58">
        <v>0</v>
      </c>
      <c r="S58">
        <v>0</v>
      </c>
      <c r="T58">
        <v>0</v>
      </c>
      <c r="U58">
        <v>0</v>
      </c>
      <c r="V58">
        <v>0</v>
      </c>
      <c r="W58">
        <v>0</v>
      </c>
      <c r="X58">
        <v>0</v>
      </c>
      <c r="Y58">
        <v>0</v>
      </c>
      <c r="Z58">
        <v>0</v>
      </c>
      <c r="AA58">
        <v>0</v>
      </c>
      <c r="AB58">
        <v>0</v>
      </c>
      <c r="AC58">
        <v>0</v>
      </c>
      <c r="AD58">
        <v>0</v>
      </c>
      <c r="AE58">
        <v>2486624</v>
      </c>
      <c r="AF58">
        <v>0</v>
      </c>
      <c r="AG58">
        <v>2239459</v>
      </c>
      <c r="AH58">
        <v>0</v>
      </c>
      <c r="AI58">
        <v>0</v>
      </c>
      <c r="AJ58">
        <v>0</v>
      </c>
      <c r="AK58">
        <v>0</v>
      </c>
      <c r="AL58">
        <v>0</v>
      </c>
      <c r="AM58">
        <v>0</v>
      </c>
      <c r="AN58">
        <v>0</v>
      </c>
      <c r="AO58">
        <v>0</v>
      </c>
      <c r="AP58">
        <v>0</v>
      </c>
      <c r="AQ58">
        <v>0</v>
      </c>
      <c r="AR58">
        <v>1613165</v>
      </c>
      <c r="AS58">
        <v>0</v>
      </c>
      <c r="AT58">
        <v>0</v>
      </c>
      <c r="AU58">
        <v>0</v>
      </c>
      <c r="AV58">
        <v>0</v>
      </c>
      <c r="AW58">
        <v>0</v>
      </c>
      <c r="AX58">
        <v>0</v>
      </c>
      <c r="AY58">
        <v>0</v>
      </c>
      <c r="AZ58">
        <v>0</v>
      </c>
      <c r="BA58">
        <v>0</v>
      </c>
      <c r="BB58">
        <v>1440600</v>
      </c>
      <c r="BC58">
        <v>0</v>
      </c>
      <c r="BD58">
        <v>0</v>
      </c>
      <c r="BE58">
        <v>0</v>
      </c>
      <c r="BF58">
        <v>0</v>
      </c>
      <c r="BG58">
        <v>0</v>
      </c>
      <c r="BH58">
        <v>0</v>
      </c>
    </row>
    <row r="59" spans="1:60" x14ac:dyDescent="0.3">
      <c r="A59">
        <v>149</v>
      </c>
      <c r="D59">
        <v>11835081</v>
      </c>
      <c r="E59">
        <v>18912278</v>
      </c>
      <c r="F59">
        <v>9900000</v>
      </c>
      <c r="G59">
        <v>3961285</v>
      </c>
      <c r="H59">
        <v>19281268</v>
      </c>
      <c r="I59">
        <v>8918672</v>
      </c>
      <c r="J59">
        <v>2951120</v>
      </c>
      <c r="K59">
        <v>6000000</v>
      </c>
      <c r="L59">
        <v>9243000</v>
      </c>
      <c r="M59">
        <v>2334809</v>
      </c>
      <c r="N59">
        <v>5556387</v>
      </c>
      <c r="O59">
        <v>30350000</v>
      </c>
      <c r="P59">
        <v>13095000</v>
      </c>
      <c r="Q59">
        <v>2043619</v>
      </c>
      <c r="R59">
        <v>23096054</v>
      </c>
      <c r="S59">
        <v>82887553</v>
      </c>
      <c r="T59">
        <v>511576</v>
      </c>
      <c r="U59">
        <v>3500000</v>
      </c>
      <c r="V59">
        <v>0</v>
      </c>
      <c r="W59">
        <v>56455917</v>
      </c>
      <c r="X59">
        <v>35617252</v>
      </c>
      <c r="Y59">
        <v>4000000</v>
      </c>
      <c r="Z59">
        <v>20220842</v>
      </c>
      <c r="AA59">
        <v>2900000</v>
      </c>
      <c r="AB59">
        <v>10442896</v>
      </c>
      <c r="AC59">
        <v>41497811</v>
      </c>
      <c r="AD59">
        <v>5429441</v>
      </c>
      <c r="AE59">
        <v>20514073</v>
      </c>
      <c r="AF59">
        <v>7873240</v>
      </c>
      <c r="AG59">
        <v>2139822</v>
      </c>
      <c r="AH59">
        <v>13305000</v>
      </c>
      <c r="AI59">
        <v>15834840</v>
      </c>
      <c r="AJ59">
        <v>37962067</v>
      </c>
      <c r="AK59">
        <v>15415884</v>
      </c>
      <c r="AL59">
        <v>9358327</v>
      </c>
      <c r="AM59">
        <v>0</v>
      </c>
      <c r="AN59">
        <v>12422530</v>
      </c>
      <c r="AO59">
        <v>12969071</v>
      </c>
      <c r="AP59">
        <v>9446240</v>
      </c>
      <c r="AQ59">
        <v>1048617</v>
      </c>
      <c r="AR59">
        <v>3178147</v>
      </c>
      <c r="AS59">
        <v>12794494</v>
      </c>
      <c r="AT59">
        <v>567595</v>
      </c>
      <c r="AU59">
        <v>108696045</v>
      </c>
      <c r="AV59">
        <v>7202436</v>
      </c>
      <c r="AW59">
        <v>525073614</v>
      </c>
      <c r="AX59">
        <v>4985886</v>
      </c>
      <c r="AY59">
        <v>1735000</v>
      </c>
      <c r="AZ59">
        <v>13864099</v>
      </c>
      <c r="BA59">
        <v>19467996</v>
      </c>
      <c r="BB59">
        <v>761623</v>
      </c>
      <c r="BC59">
        <v>2272697</v>
      </c>
      <c r="BD59">
        <v>12769284</v>
      </c>
      <c r="BE59">
        <v>22461930</v>
      </c>
      <c r="BF59">
        <v>135629423</v>
      </c>
      <c r="BG59">
        <v>7217959</v>
      </c>
      <c r="BH59">
        <v>3338872</v>
      </c>
    </row>
    <row r="60" spans="1:60" x14ac:dyDescent="0.3">
      <c r="A60">
        <v>150</v>
      </c>
      <c r="D60">
        <v>768981</v>
      </c>
      <c r="E60">
        <v>1600506</v>
      </c>
      <c r="F60">
        <v>240177</v>
      </c>
      <c r="G60">
        <v>1070248</v>
      </c>
      <c r="H60">
        <v>6451301</v>
      </c>
      <c r="I60">
        <v>2661570</v>
      </c>
      <c r="J60">
        <v>1389808</v>
      </c>
      <c r="K60">
        <v>1500001</v>
      </c>
      <c r="L60">
        <v>1701414</v>
      </c>
      <c r="M60">
        <v>425421</v>
      </c>
      <c r="N60">
        <v>1446173</v>
      </c>
      <c r="O60">
        <v>34870069</v>
      </c>
      <c r="P60">
        <v>2541814</v>
      </c>
      <c r="Q60">
        <v>565861</v>
      </c>
      <c r="R60">
        <v>2239395</v>
      </c>
      <c r="S60">
        <v>7430693</v>
      </c>
      <c r="T60">
        <v>1683685</v>
      </c>
      <c r="U60">
        <v>324250</v>
      </c>
      <c r="V60">
        <v>0</v>
      </c>
      <c r="W60">
        <v>39153152</v>
      </c>
      <c r="X60">
        <v>15192901</v>
      </c>
      <c r="Y60">
        <v>579879</v>
      </c>
      <c r="Z60">
        <v>2417484</v>
      </c>
      <c r="AA60">
        <v>564535</v>
      </c>
      <c r="AB60">
        <v>971324</v>
      </c>
      <c r="AC60">
        <v>3914729</v>
      </c>
      <c r="AD60">
        <v>312000</v>
      </c>
      <c r="AE60">
        <v>25287741</v>
      </c>
      <c r="AF60">
        <v>2350255</v>
      </c>
      <c r="AG60">
        <v>255023</v>
      </c>
      <c r="AH60">
        <v>0</v>
      </c>
      <c r="AI60">
        <v>2291999</v>
      </c>
      <c r="AJ60">
        <v>4113836</v>
      </c>
      <c r="AK60">
        <v>18310502</v>
      </c>
      <c r="AL60">
        <v>1575481</v>
      </c>
      <c r="AM60">
        <v>0</v>
      </c>
      <c r="AN60">
        <v>2945000</v>
      </c>
      <c r="AO60">
        <v>1533106</v>
      </c>
      <c r="AP60">
        <v>8081277</v>
      </c>
      <c r="AQ60">
        <v>942583</v>
      </c>
      <c r="AR60">
        <v>964953</v>
      </c>
      <c r="AS60">
        <v>3093002</v>
      </c>
      <c r="AT60">
        <v>100000</v>
      </c>
      <c r="AU60">
        <v>24113621</v>
      </c>
      <c r="AV60">
        <v>1886621</v>
      </c>
      <c r="AW60">
        <v>255970316</v>
      </c>
      <c r="AX60">
        <v>309884</v>
      </c>
      <c r="AY60">
        <v>400000</v>
      </c>
      <c r="AZ60">
        <v>1554493</v>
      </c>
      <c r="BA60">
        <v>5412040</v>
      </c>
      <c r="BB60">
        <v>198298</v>
      </c>
      <c r="BC60">
        <v>445303</v>
      </c>
      <c r="BD60">
        <v>3506487</v>
      </c>
      <c r="BE60">
        <v>1230425</v>
      </c>
      <c r="BF60">
        <v>61504039</v>
      </c>
      <c r="BG60">
        <v>502816</v>
      </c>
      <c r="BH60">
        <v>394627</v>
      </c>
    </row>
    <row r="61" spans="1:60" x14ac:dyDescent="0.3">
      <c r="A61">
        <v>587</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row>
    <row r="62" spans="1:60" x14ac:dyDescent="0.3">
      <c r="A62">
        <v>588</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row>
    <row r="63" spans="1:60" s="381" customFormat="1" x14ac:dyDescent="0.3">
      <c r="A63" s="381">
        <v>31</v>
      </c>
      <c r="D63" s="503">
        <v>1618875</v>
      </c>
      <c r="E63" s="381">
        <v>1804568</v>
      </c>
      <c r="F63" s="381">
        <v>357124</v>
      </c>
      <c r="G63" s="503">
        <v>11634</v>
      </c>
      <c r="H63" s="503">
        <v>2372602</v>
      </c>
      <c r="I63" s="381">
        <v>402569</v>
      </c>
      <c r="J63" s="381">
        <v>115754</v>
      </c>
      <c r="K63" s="381">
        <v>185642</v>
      </c>
      <c r="L63" s="503">
        <v>589673</v>
      </c>
      <c r="M63" s="381">
        <v>60493</v>
      </c>
      <c r="N63" s="381">
        <v>309564</v>
      </c>
      <c r="O63" s="503">
        <v>866299</v>
      </c>
      <c r="P63" s="381">
        <v>50748</v>
      </c>
      <c r="Q63" s="503">
        <v>230801</v>
      </c>
      <c r="R63" s="381">
        <v>-1249190</v>
      </c>
      <c r="S63" s="381">
        <v>-215264</v>
      </c>
      <c r="T63" s="503">
        <v>138135</v>
      </c>
      <c r="U63" s="381">
        <v>315741</v>
      </c>
      <c r="V63" s="503">
        <v>0</v>
      </c>
      <c r="W63" s="503">
        <v>-88585</v>
      </c>
      <c r="X63" s="381">
        <v>387281</v>
      </c>
      <c r="Y63" s="381">
        <v>183135</v>
      </c>
      <c r="Z63" s="381">
        <v>561967</v>
      </c>
      <c r="AA63" s="381">
        <v>59130</v>
      </c>
      <c r="AB63" s="381">
        <v>-3807</v>
      </c>
      <c r="AC63" s="503">
        <v>-477373</v>
      </c>
      <c r="AD63" s="381">
        <v>240784</v>
      </c>
      <c r="AE63" s="503">
        <v>109751</v>
      </c>
      <c r="AF63" s="381">
        <v>605509</v>
      </c>
      <c r="AG63" s="381">
        <v>164663</v>
      </c>
      <c r="AH63" s="503">
        <v>5601580</v>
      </c>
      <c r="AI63" s="381">
        <v>1089420</v>
      </c>
      <c r="AJ63" s="503">
        <v>946797</v>
      </c>
      <c r="AK63" s="381">
        <v>947220</v>
      </c>
      <c r="AL63" s="381">
        <v>2488786</v>
      </c>
      <c r="AM63" s="504">
        <v>0</v>
      </c>
      <c r="AN63" s="503">
        <v>839363</v>
      </c>
      <c r="AO63" s="381">
        <v>81128</v>
      </c>
      <c r="AP63" s="503">
        <v>2418432</v>
      </c>
      <c r="AQ63" s="381">
        <v>522337</v>
      </c>
      <c r="AR63" s="381">
        <v>5742037</v>
      </c>
      <c r="AS63" s="381">
        <v>567501</v>
      </c>
      <c r="AT63" s="381">
        <v>105173</v>
      </c>
      <c r="AU63" s="381">
        <v>-461652</v>
      </c>
      <c r="AV63" s="381">
        <v>-90191</v>
      </c>
      <c r="AW63" s="381">
        <v>-1793903</v>
      </c>
      <c r="AX63" s="381">
        <v>721229</v>
      </c>
      <c r="AY63" s="503">
        <v>109795</v>
      </c>
      <c r="AZ63" s="381">
        <v>-276064</v>
      </c>
      <c r="BA63" s="381">
        <v>713696</v>
      </c>
      <c r="BB63" s="381">
        <v>-12326</v>
      </c>
      <c r="BC63" s="381">
        <v>295715</v>
      </c>
      <c r="BD63" s="381">
        <v>1527492</v>
      </c>
      <c r="BE63" s="381">
        <v>-171584</v>
      </c>
      <c r="BF63" s="381">
        <v>-360986</v>
      </c>
      <c r="BG63" s="381">
        <v>1761810</v>
      </c>
      <c r="BH63" s="381">
        <v>48124</v>
      </c>
    </row>
    <row r="64" spans="1:60" x14ac:dyDescent="0.3">
      <c r="D64" t="e">
        <v>#N/A</v>
      </c>
      <c r="E64" t="e">
        <v>#N/A</v>
      </c>
      <c r="F64" t="e">
        <v>#N/A</v>
      </c>
      <c r="G64" t="e">
        <v>#N/A</v>
      </c>
      <c r="H64" t="e">
        <v>#N/A</v>
      </c>
      <c r="I64" t="e">
        <v>#N/A</v>
      </c>
      <c r="J64" t="e">
        <v>#N/A</v>
      </c>
      <c r="K64" t="e">
        <v>#N/A</v>
      </c>
      <c r="L64" t="e">
        <v>#N/A</v>
      </c>
      <c r="M64" t="e">
        <v>#N/A</v>
      </c>
      <c r="N64" t="e">
        <v>#N/A</v>
      </c>
      <c r="O64" t="e">
        <v>#N/A</v>
      </c>
      <c r="P64" t="e">
        <v>#N/A</v>
      </c>
      <c r="Q64" t="e">
        <v>#N/A</v>
      </c>
      <c r="R64" t="e">
        <v>#N/A</v>
      </c>
      <c r="S64" t="e">
        <v>#N/A</v>
      </c>
      <c r="T64" t="e">
        <v>#N/A</v>
      </c>
      <c r="U64" t="e">
        <v>#N/A</v>
      </c>
      <c r="V64" t="e">
        <v>#N/A</v>
      </c>
      <c r="W64" t="e">
        <v>#N/A</v>
      </c>
      <c r="X64" t="e">
        <v>#N/A</v>
      </c>
      <c r="Y64" t="e">
        <v>#N/A</v>
      </c>
      <c r="Z64" t="e">
        <v>#N/A</v>
      </c>
      <c r="AA64" t="e">
        <v>#N/A</v>
      </c>
      <c r="AB64" t="e">
        <v>#N/A</v>
      </c>
      <c r="AC64" t="e">
        <v>#N/A</v>
      </c>
      <c r="AD64" t="e">
        <v>#N/A</v>
      </c>
      <c r="AE64" t="e">
        <v>#N/A</v>
      </c>
      <c r="AF64" t="e">
        <v>#N/A</v>
      </c>
      <c r="AG64" t="e">
        <v>#N/A</v>
      </c>
      <c r="AH64" t="e">
        <v>#N/A</v>
      </c>
      <c r="AI64" t="e">
        <v>#N/A</v>
      </c>
      <c r="AJ64" t="e">
        <v>#N/A</v>
      </c>
      <c r="AK64" t="e">
        <v>#N/A</v>
      </c>
      <c r="AL64" t="e">
        <v>#N/A</v>
      </c>
      <c r="AM64" t="e">
        <v>#N/A</v>
      </c>
      <c r="AN64" t="e">
        <v>#N/A</v>
      </c>
      <c r="AO64" t="e">
        <v>#N/A</v>
      </c>
      <c r="AP64" t="e">
        <v>#N/A</v>
      </c>
      <c r="AQ64" t="e">
        <v>#N/A</v>
      </c>
      <c r="AR64" t="e">
        <v>#N/A</v>
      </c>
      <c r="AS64" t="e">
        <v>#N/A</v>
      </c>
      <c r="AT64" t="e">
        <v>#N/A</v>
      </c>
      <c r="AU64" t="e">
        <v>#N/A</v>
      </c>
      <c r="AV64" t="e">
        <v>#N/A</v>
      </c>
      <c r="AW64" t="e">
        <v>#N/A</v>
      </c>
      <c r="AX64" t="e">
        <v>#N/A</v>
      </c>
      <c r="AY64" t="e">
        <v>#N/A</v>
      </c>
      <c r="AZ64" t="e">
        <v>#N/A</v>
      </c>
      <c r="BA64" t="e">
        <v>#N/A</v>
      </c>
      <c r="BB64" t="e">
        <v>#N/A</v>
      </c>
      <c r="BC64" t="e">
        <v>#N/A</v>
      </c>
      <c r="BD64" t="e">
        <v>#N/A</v>
      </c>
      <c r="BE64" t="e">
        <v>#N/A</v>
      </c>
      <c r="BF64" t="e">
        <v>#N/A</v>
      </c>
      <c r="BG64" t="e">
        <v>#N/A</v>
      </c>
      <c r="BH64" t="e">
        <v>#N/A</v>
      </c>
    </row>
    <row r="65" spans="1:60" x14ac:dyDescent="0.3">
      <c r="A65">
        <v>512</v>
      </c>
      <c r="D65">
        <v>0</v>
      </c>
      <c r="E65">
        <v>0</v>
      </c>
      <c r="F65">
        <v>1498920</v>
      </c>
      <c r="G65">
        <v>0</v>
      </c>
      <c r="H65">
        <v>0</v>
      </c>
      <c r="I65">
        <v>69815</v>
      </c>
      <c r="J65">
        <v>0</v>
      </c>
      <c r="K65">
        <v>0</v>
      </c>
      <c r="L65">
        <v>0</v>
      </c>
      <c r="M65">
        <v>0</v>
      </c>
      <c r="N65">
        <v>0</v>
      </c>
      <c r="O65">
        <v>362510</v>
      </c>
      <c r="P65">
        <v>217617</v>
      </c>
      <c r="Q65">
        <v>20981</v>
      </c>
      <c r="R65">
        <v>0</v>
      </c>
      <c r="S65">
        <v>0</v>
      </c>
      <c r="T65">
        <v>266422</v>
      </c>
      <c r="U65">
        <v>30008</v>
      </c>
      <c r="V65">
        <v>0</v>
      </c>
      <c r="W65">
        <v>153140</v>
      </c>
      <c r="X65">
        <v>116661</v>
      </c>
      <c r="Y65">
        <v>0</v>
      </c>
      <c r="Z65">
        <v>0</v>
      </c>
      <c r="AA65">
        <v>0</v>
      </c>
      <c r="AB65">
        <v>208960</v>
      </c>
      <c r="AC65">
        <v>0</v>
      </c>
      <c r="AD65">
        <v>0</v>
      </c>
      <c r="AE65">
        <v>0</v>
      </c>
      <c r="AF65">
        <v>0</v>
      </c>
      <c r="AG65">
        <v>115200</v>
      </c>
      <c r="AH65">
        <v>0</v>
      </c>
      <c r="AI65">
        <v>120627</v>
      </c>
      <c r="AJ65">
        <v>0</v>
      </c>
      <c r="AK65">
        <v>244873</v>
      </c>
      <c r="AL65">
        <v>4495</v>
      </c>
      <c r="AM65">
        <v>0</v>
      </c>
      <c r="AN65">
        <v>0</v>
      </c>
      <c r="AO65">
        <v>0</v>
      </c>
      <c r="AP65">
        <v>0</v>
      </c>
      <c r="AQ65">
        <v>0</v>
      </c>
      <c r="AR65">
        <v>0</v>
      </c>
      <c r="AS65">
        <v>349582</v>
      </c>
      <c r="AT65">
        <v>0</v>
      </c>
      <c r="AU65">
        <v>0</v>
      </c>
      <c r="AV65">
        <v>0</v>
      </c>
      <c r="AW65">
        <v>0</v>
      </c>
      <c r="AX65">
        <v>0</v>
      </c>
      <c r="AY65">
        <v>11879</v>
      </c>
      <c r="AZ65">
        <v>123660</v>
      </c>
      <c r="BA65">
        <v>475093</v>
      </c>
      <c r="BB65">
        <v>0</v>
      </c>
      <c r="BC65">
        <v>179953</v>
      </c>
      <c r="BD65">
        <v>0</v>
      </c>
      <c r="BE65">
        <v>136015</v>
      </c>
      <c r="BF65">
        <v>0</v>
      </c>
      <c r="BG65">
        <v>0</v>
      </c>
      <c r="BH65">
        <v>162782</v>
      </c>
    </row>
    <row r="66" spans="1:60" x14ac:dyDescent="0.3">
      <c r="D66" t="e">
        <v>#N/A</v>
      </c>
      <c r="E66" t="e">
        <v>#N/A</v>
      </c>
      <c r="F66" t="e">
        <v>#N/A</v>
      </c>
      <c r="G66" t="e">
        <v>#N/A</v>
      </c>
      <c r="H66" t="e">
        <v>#N/A</v>
      </c>
      <c r="I66" t="e">
        <v>#N/A</v>
      </c>
      <c r="J66" t="e">
        <v>#N/A</v>
      </c>
      <c r="K66" t="e">
        <v>#N/A</v>
      </c>
      <c r="L66" t="e">
        <v>#N/A</v>
      </c>
      <c r="M66" t="e">
        <v>#N/A</v>
      </c>
      <c r="N66" t="e">
        <v>#N/A</v>
      </c>
      <c r="O66" t="e">
        <v>#N/A</v>
      </c>
      <c r="P66" t="e">
        <v>#N/A</v>
      </c>
      <c r="Q66" t="e">
        <v>#N/A</v>
      </c>
      <c r="R66" t="e">
        <v>#N/A</v>
      </c>
      <c r="S66" t="e">
        <v>#N/A</v>
      </c>
      <c r="T66" t="e">
        <v>#N/A</v>
      </c>
      <c r="U66" t="e">
        <v>#N/A</v>
      </c>
      <c r="V66" t="e">
        <v>#N/A</v>
      </c>
      <c r="W66" t="e">
        <v>#N/A</v>
      </c>
      <c r="X66" t="e">
        <v>#N/A</v>
      </c>
      <c r="Y66" t="e">
        <v>#N/A</v>
      </c>
      <c r="Z66" t="e">
        <v>#N/A</v>
      </c>
      <c r="AA66" t="e">
        <v>#N/A</v>
      </c>
      <c r="AB66" t="e">
        <v>#N/A</v>
      </c>
      <c r="AC66" t="e">
        <v>#N/A</v>
      </c>
      <c r="AD66" t="e">
        <v>#N/A</v>
      </c>
      <c r="AE66" t="e">
        <v>#N/A</v>
      </c>
      <c r="AF66" t="e">
        <v>#N/A</v>
      </c>
      <c r="AG66" t="e">
        <v>#N/A</v>
      </c>
      <c r="AH66" t="e">
        <v>#N/A</v>
      </c>
      <c r="AI66" t="e">
        <v>#N/A</v>
      </c>
      <c r="AJ66" t="e">
        <v>#N/A</v>
      </c>
      <c r="AK66" t="e">
        <v>#N/A</v>
      </c>
      <c r="AL66" t="e">
        <v>#N/A</v>
      </c>
      <c r="AM66" t="e">
        <v>#N/A</v>
      </c>
      <c r="AN66" t="e">
        <v>#N/A</v>
      </c>
      <c r="AO66" t="e">
        <v>#N/A</v>
      </c>
      <c r="AP66" t="e">
        <v>#N/A</v>
      </c>
      <c r="AQ66" t="e">
        <v>#N/A</v>
      </c>
      <c r="AR66" t="e">
        <v>#N/A</v>
      </c>
      <c r="AS66" t="e">
        <v>#N/A</v>
      </c>
      <c r="AT66" t="e">
        <v>#N/A</v>
      </c>
      <c r="AU66" t="e">
        <v>#N/A</v>
      </c>
      <c r="AV66" t="e">
        <v>#N/A</v>
      </c>
      <c r="AW66" t="e">
        <v>#N/A</v>
      </c>
      <c r="AX66" t="e">
        <v>#N/A</v>
      </c>
      <c r="AY66" t="e">
        <v>#N/A</v>
      </c>
      <c r="AZ66" t="e">
        <v>#N/A</v>
      </c>
      <c r="BA66" t="e">
        <v>#N/A</v>
      </c>
      <c r="BB66" t="e">
        <v>#N/A</v>
      </c>
      <c r="BC66" t="e">
        <v>#N/A</v>
      </c>
      <c r="BD66" t="e">
        <v>#N/A</v>
      </c>
      <c r="BE66" t="e">
        <v>#N/A</v>
      </c>
      <c r="BF66" t="e">
        <v>#N/A</v>
      </c>
      <c r="BG66" t="e">
        <v>#N/A</v>
      </c>
      <c r="BH66" t="e">
        <v>#N/A</v>
      </c>
    </row>
    <row r="67" spans="1:60" x14ac:dyDescent="0.3">
      <c r="A67">
        <v>622</v>
      </c>
      <c r="D67">
        <v>25557048</v>
      </c>
      <c r="E67">
        <v>47049713</v>
      </c>
      <c r="F67">
        <v>36072010</v>
      </c>
      <c r="G67">
        <v>14105732</v>
      </c>
      <c r="H67">
        <v>48550297</v>
      </c>
      <c r="I67">
        <v>20528521</v>
      </c>
      <c r="J67">
        <v>11373992</v>
      </c>
      <c r="K67">
        <v>15216067</v>
      </c>
      <c r="L67">
        <v>28825228</v>
      </c>
      <c r="M67">
        <v>8665208</v>
      </c>
      <c r="N67">
        <v>17412574</v>
      </c>
      <c r="O67">
        <v>60126058</v>
      </c>
      <c r="P67">
        <v>27702811</v>
      </c>
      <c r="Q67">
        <v>8111853</v>
      </c>
      <c r="R67">
        <v>62068843</v>
      </c>
      <c r="S67">
        <v>130625721</v>
      </c>
      <c r="T67">
        <v>14363078</v>
      </c>
      <c r="U67">
        <v>8415111</v>
      </c>
      <c r="V67">
        <v>716462</v>
      </c>
      <c r="W67">
        <v>115856686</v>
      </c>
      <c r="X67">
        <v>40100148</v>
      </c>
      <c r="Y67">
        <v>7719187</v>
      </c>
      <c r="Z67">
        <v>41607981</v>
      </c>
      <c r="AA67">
        <v>8366783</v>
      </c>
      <c r="AB67">
        <v>21597778</v>
      </c>
      <c r="AC67">
        <v>110667306</v>
      </c>
      <c r="AD67">
        <v>11823442</v>
      </c>
      <c r="AE67">
        <v>70009122</v>
      </c>
      <c r="AF67">
        <v>30252112</v>
      </c>
      <c r="AG67">
        <v>12992980</v>
      </c>
      <c r="AH67">
        <v>92298001</v>
      </c>
      <c r="AI67">
        <v>48977999</v>
      </c>
      <c r="AJ67">
        <v>85064508</v>
      </c>
      <c r="AK67">
        <v>38280599</v>
      </c>
      <c r="AL67">
        <v>35449787</v>
      </c>
      <c r="AM67">
        <v>0</v>
      </c>
      <c r="AN67">
        <v>36179540</v>
      </c>
      <c r="AO67">
        <v>26853447</v>
      </c>
      <c r="AP67">
        <v>34024112</v>
      </c>
      <c r="AQ67">
        <v>10529460</v>
      </c>
      <c r="AR67">
        <v>12464996</v>
      </c>
      <c r="AS67">
        <v>18112122</v>
      </c>
      <c r="AT67">
        <v>4078882</v>
      </c>
      <c r="AU67">
        <v>191695381</v>
      </c>
      <c r="AV67">
        <v>23060908</v>
      </c>
      <c r="AW67">
        <v>809760809</v>
      </c>
      <c r="AX67">
        <v>8320871</v>
      </c>
      <c r="AY67">
        <v>5973339</v>
      </c>
      <c r="AZ67">
        <v>24931201</v>
      </c>
      <c r="BA67">
        <v>78328795</v>
      </c>
      <c r="BB67">
        <v>4302399</v>
      </c>
      <c r="BC67">
        <v>10183915</v>
      </c>
      <c r="BD67">
        <v>42800474</v>
      </c>
      <c r="BE67">
        <v>46949432</v>
      </c>
      <c r="BF67">
        <v>247807799</v>
      </c>
      <c r="BG67">
        <v>23557478</v>
      </c>
      <c r="BH67">
        <v>10798889</v>
      </c>
    </row>
    <row r="68" spans="1:60" x14ac:dyDescent="0.3">
      <c r="A68">
        <v>577</v>
      </c>
      <c r="D68">
        <v>2</v>
      </c>
      <c r="E68">
        <v>2</v>
      </c>
      <c r="F68">
        <v>2</v>
      </c>
      <c r="G68">
        <v>2</v>
      </c>
      <c r="H68">
        <v>2</v>
      </c>
      <c r="I68">
        <v>2</v>
      </c>
      <c r="J68">
        <v>2</v>
      </c>
      <c r="K68">
        <v>2</v>
      </c>
      <c r="L68">
        <v>0</v>
      </c>
      <c r="M68">
        <v>2</v>
      </c>
      <c r="N68">
        <v>2</v>
      </c>
      <c r="O68">
        <v>2</v>
      </c>
      <c r="P68">
        <v>2</v>
      </c>
      <c r="Q68">
        <v>2</v>
      </c>
      <c r="R68">
        <v>2</v>
      </c>
      <c r="S68">
        <v>2</v>
      </c>
      <c r="T68">
        <v>0</v>
      </c>
      <c r="U68">
        <v>2</v>
      </c>
      <c r="V68">
        <v>0</v>
      </c>
      <c r="W68">
        <v>2</v>
      </c>
      <c r="X68">
        <v>2</v>
      </c>
      <c r="Y68">
        <v>2</v>
      </c>
      <c r="Z68">
        <v>2</v>
      </c>
      <c r="AA68">
        <v>2</v>
      </c>
      <c r="AB68">
        <v>2</v>
      </c>
      <c r="AC68">
        <v>2</v>
      </c>
      <c r="AD68">
        <v>2</v>
      </c>
      <c r="AE68">
        <v>2</v>
      </c>
      <c r="AF68">
        <v>2</v>
      </c>
      <c r="AG68">
        <v>0</v>
      </c>
      <c r="AH68">
        <v>2</v>
      </c>
      <c r="AI68">
        <v>2</v>
      </c>
      <c r="AJ68">
        <v>2</v>
      </c>
      <c r="AK68">
        <v>0</v>
      </c>
      <c r="AL68">
        <v>0</v>
      </c>
      <c r="AM68">
        <v>0</v>
      </c>
      <c r="AN68">
        <v>2</v>
      </c>
      <c r="AO68">
        <v>2</v>
      </c>
      <c r="AP68">
        <v>2</v>
      </c>
      <c r="AQ68">
        <v>2</v>
      </c>
      <c r="AR68">
        <v>2</v>
      </c>
      <c r="AS68">
        <v>2</v>
      </c>
      <c r="AT68">
        <v>2</v>
      </c>
      <c r="AU68">
        <v>0</v>
      </c>
      <c r="AV68">
        <v>2</v>
      </c>
      <c r="AW68">
        <v>2</v>
      </c>
      <c r="AX68">
        <v>0</v>
      </c>
      <c r="AY68">
        <v>2</v>
      </c>
      <c r="AZ68">
        <v>0</v>
      </c>
      <c r="BA68">
        <v>0</v>
      </c>
      <c r="BB68">
        <v>2</v>
      </c>
      <c r="BC68">
        <v>2</v>
      </c>
      <c r="BD68">
        <v>2</v>
      </c>
      <c r="BE68">
        <v>0</v>
      </c>
      <c r="BF68">
        <v>2</v>
      </c>
      <c r="BG68">
        <v>2</v>
      </c>
      <c r="BH68">
        <v>0</v>
      </c>
    </row>
    <row r="69" spans="1:60" x14ac:dyDescent="0.3">
      <c r="D69" t="e">
        <v>#N/A</v>
      </c>
      <c r="E69" t="e">
        <v>#N/A</v>
      </c>
      <c r="F69" t="e">
        <v>#N/A</v>
      </c>
      <c r="G69" t="e">
        <v>#N/A</v>
      </c>
      <c r="H69" t="e">
        <v>#N/A</v>
      </c>
      <c r="I69" t="e">
        <v>#N/A</v>
      </c>
      <c r="J69" t="e">
        <v>#N/A</v>
      </c>
      <c r="K69" t="e">
        <v>#N/A</v>
      </c>
      <c r="L69" t="e">
        <v>#N/A</v>
      </c>
      <c r="M69" t="e">
        <v>#N/A</v>
      </c>
      <c r="N69" t="e">
        <v>#N/A</v>
      </c>
      <c r="O69" t="e">
        <v>#N/A</v>
      </c>
      <c r="P69" t="e">
        <v>#N/A</v>
      </c>
      <c r="Q69" t="e">
        <v>#N/A</v>
      </c>
      <c r="R69" t="e">
        <v>#N/A</v>
      </c>
      <c r="S69" t="e">
        <v>#N/A</v>
      </c>
      <c r="T69" t="e">
        <v>#N/A</v>
      </c>
      <c r="U69" t="e">
        <v>#N/A</v>
      </c>
      <c r="V69" t="e">
        <v>#N/A</v>
      </c>
      <c r="W69" t="e">
        <v>#N/A</v>
      </c>
      <c r="X69" t="e">
        <v>#N/A</v>
      </c>
      <c r="Y69" t="e">
        <v>#N/A</v>
      </c>
      <c r="Z69" t="e">
        <v>#N/A</v>
      </c>
      <c r="AA69" t="e">
        <v>#N/A</v>
      </c>
      <c r="AB69" t="e">
        <v>#N/A</v>
      </c>
      <c r="AC69" t="e">
        <v>#N/A</v>
      </c>
      <c r="AD69" t="e">
        <v>#N/A</v>
      </c>
      <c r="AE69" t="e">
        <v>#N/A</v>
      </c>
      <c r="AF69" t="e">
        <v>#N/A</v>
      </c>
      <c r="AG69" t="e">
        <v>#N/A</v>
      </c>
      <c r="AH69" t="e">
        <v>#N/A</v>
      </c>
      <c r="AI69" t="e">
        <v>#N/A</v>
      </c>
      <c r="AJ69" t="e">
        <v>#N/A</v>
      </c>
      <c r="AK69" t="e">
        <v>#N/A</v>
      </c>
      <c r="AL69" t="e">
        <v>#N/A</v>
      </c>
      <c r="AM69" t="e">
        <v>#N/A</v>
      </c>
      <c r="AN69" t="e">
        <v>#N/A</v>
      </c>
      <c r="AO69" t="e">
        <v>#N/A</v>
      </c>
      <c r="AP69" t="e">
        <v>#N/A</v>
      </c>
      <c r="AQ69" t="e">
        <v>#N/A</v>
      </c>
      <c r="AR69" t="e">
        <v>#N/A</v>
      </c>
      <c r="AS69" t="e">
        <v>#N/A</v>
      </c>
      <c r="AT69" t="e">
        <v>#N/A</v>
      </c>
      <c r="AU69" t="e">
        <v>#N/A</v>
      </c>
      <c r="AV69" t="e">
        <v>#N/A</v>
      </c>
      <c r="AW69" t="e">
        <v>#N/A</v>
      </c>
      <c r="AX69" t="e">
        <v>#N/A</v>
      </c>
      <c r="AY69" t="e">
        <v>#N/A</v>
      </c>
      <c r="AZ69" t="e">
        <v>#N/A</v>
      </c>
      <c r="BA69" t="e">
        <v>#N/A</v>
      </c>
      <c r="BB69" t="e">
        <v>#N/A</v>
      </c>
      <c r="BC69" t="e">
        <v>#N/A</v>
      </c>
      <c r="BD69" t="e">
        <v>#N/A</v>
      </c>
      <c r="BE69" t="e">
        <v>#N/A</v>
      </c>
      <c r="BF69" t="e">
        <v>#N/A</v>
      </c>
      <c r="BG69" t="e">
        <v>#N/A</v>
      </c>
      <c r="BH69" t="e">
        <v>#N/A</v>
      </c>
    </row>
    <row r="70" spans="1:60" x14ac:dyDescent="0.3">
      <c r="A70">
        <v>621</v>
      </c>
      <c r="D70">
        <v>51678811</v>
      </c>
      <c r="E70">
        <v>95684983</v>
      </c>
      <c r="F70">
        <v>72620305</v>
      </c>
      <c r="G70">
        <v>27995904</v>
      </c>
      <c r="H70">
        <v>97542223</v>
      </c>
      <c r="I70">
        <v>41136340</v>
      </c>
      <c r="J70">
        <v>22249976</v>
      </c>
      <c r="K70">
        <v>29975128</v>
      </c>
      <c r="L70">
        <v>57116035</v>
      </c>
      <c r="M70">
        <v>17457476</v>
      </c>
      <c r="N70">
        <v>33870937</v>
      </c>
      <c r="O70">
        <v>121892374</v>
      </c>
      <c r="P70">
        <v>55401806</v>
      </c>
      <c r="Q70">
        <v>15974813</v>
      </c>
      <c r="R70">
        <v>122348533</v>
      </c>
      <c r="S70">
        <v>260085848</v>
      </c>
      <c r="T70">
        <v>29442284</v>
      </c>
      <c r="U70">
        <v>16678334</v>
      </c>
      <c r="V70">
        <v>1248388</v>
      </c>
      <c r="W70">
        <v>233171846</v>
      </c>
      <c r="X70">
        <v>81380270</v>
      </c>
      <c r="Y70">
        <v>15602223</v>
      </c>
      <c r="Z70">
        <v>83378760</v>
      </c>
      <c r="AA70">
        <v>17087565</v>
      </c>
      <c r="AB70">
        <v>43685877</v>
      </c>
      <c r="AC70">
        <v>224978470</v>
      </c>
      <c r="AD70">
        <v>23480843</v>
      </c>
      <c r="AE70">
        <v>140235532</v>
      </c>
      <c r="AF70">
        <v>61364257</v>
      </c>
      <c r="AG70">
        <v>26109965</v>
      </c>
      <c r="AH70">
        <v>186628760</v>
      </c>
      <c r="AI70">
        <v>97169457</v>
      </c>
      <c r="AJ70">
        <v>171945048</v>
      </c>
      <c r="AK70">
        <v>76709081</v>
      </c>
      <c r="AL70">
        <v>69636753</v>
      </c>
      <c r="AM70">
        <v>0</v>
      </c>
      <c r="AN70">
        <v>72244995</v>
      </c>
      <c r="AO70">
        <v>53421258</v>
      </c>
      <c r="AP70">
        <v>67738655</v>
      </c>
      <c r="AQ70">
        <v>20924897</v>
      </c>
      <c r="AR70">
        <v>25500282</v>
      </c>
      <c r="AS70">
        <v>36208317</v>
      </c>
      <c r="AT70">
        <v>8390798</v>
      </c>
      <c r="AU70">
        <v>380897241</v>
      </c>
      <c r="AV70">
        <v>45495459</v>
      </c>
      <c r="AW70">
        <v>1632187418</v>
      </c>
      <c r="AX70">
        <v>17237027</v>
      </c>
      <c r="AY70">
        <v>11704241</v>
      </c>
      <c r="AZ70">
        <v>50704690</v>
      </c>
      <c r="BA70">
        <v>156100760</v>
      </c>
      <c r="BB70">
        <v>8500043</v>
      </c>
      <c r="BC70">
        <v>20151018</v>
      </c>
      <c r="BD70">
        <v>85545368</v>
      </c>
      <c r="BE70">
        <v>93091220</v>
      </c>
      <c r="BF70">
        <v>491772118</v>
      </c>
      <c r="BG70">
        <v>47219635</v>
      </c>
      <c r="BH70">
        <v>21117222</v>
      </c>
    </row>
    <row r="71" spans="1:60" x14ac:dyDescent="0.3">
      <c r="A71">
        <v>547</v>
      </c>
      <c r="D71">
        <v>4</v>
      </c>
      <c r="E71">
        <v>4</v>
      </c>
      <c r="F71">
        <v>4</v>
      </c>
      <c r="G71">
        <v>4</v>
      </c>
      <c r="H71">
        <v>4</v>
      </c>
      <c r="I71">
        <v>4</v>
      </c>
      <c r="J71">
        <v>4</v>
      </c>
      <c r="K71">
        <v>4</v>
      </c>
      <c r="L71">
        <v>4</v>
      </c>
      <c r="M71">
        <v>4</v>
      </c>
      <c r="N71">
        <v>4</v>
      </c>
      <c r="O71">
        <v>4</v>
      </c>
      <c r="P71">
        <v>4</v>
      </c>
      <c r="Q71">
        <v>4</v>
      </c>
      <c r="R71">
        <v>4</v>
      </c>
      <c r="S71">
        <v>4</v>
      </c>
      <c r="T71">
        <v>4</v>
      </c>
      <c r="U71">
        <v>4</v>
      </c>
      <c r="V71">
        <v>4</v>
      </c>
      <c r="W71">
        <v>4</v>
      </c>
      <c r="X71">
        <v>4</v>
      </c>
      <c r="Y71">
        <v>4</v>
      </c>
      <c r="Z71">
        <v>4</v>
      </c>
      <c r="AA71">
        <v>4</v>
      </c>
      <c r="AB71">
        <v>4</v>
      </c>
      <c r="AC71">
        <v>4</v>
      </c>
      <c r="AD71">
        <v>4</v>
      </c>
      <c r="AE71">
        <v>4</v>
      </c>
      <c r="AF71">
        <v>4</v>
      </c>
      <c r="AG71">
        <v>4</v>
      </c>
      <c r="AH71">
        <v>4</v>
      </c>
      <c r="AI71">
        <v>4</v>
      </c>
      <c r="AJ71">
        <v>4</v>
      </c>
      <c r="AK71">
        <v>4</v>
      </c>
      <c r="AL71">
        <v>4</v>
      </c>
      <c r="AM71">
        <v>0</v>
      </c>
      <c r="AN71">
        <v>4</v>
      </c>
      <c r="AO71">
        <v>4</v>
      </c>
      <c r="AP71">
        <v>4</v>
      </c>
      <c r="AQ71">
        <v>4</v>
      </c>
      <c r="AR71">
        <v>4</v>
      </c>
      <c r="AS71">
        <v>4</v>
      </c>
      <c r="AT71">
        <v>4</v>
      </c>
      <c r="AU71">
        <v>4</v>
      </c>
      <c r="AV71">
        <v>4</v>
      </c>
      <c r="AW71">
        <v>4</v>
      </c>
      <c r="AX71">
        <v>4</v>
      </c>
      <c r="AY71">
        <v>4</v>
      </c>
      <c r="AZ71">
        <v>4</v>
      </c>
      <c r="BA71">
        <v>4</v>
      </c>
      <c r="BB71">
        <v>4</v>
      </c>
      <c r="BC71">
        <v>1</v>
      </c>
      <c r="BD71">
        <v>4</v>
      </c>
      <c r="BE71">
        <v>4</v>
      </c>
      <c r="BF71">
        <v>4</v>
      </c>
      <c r="BG71">
        <v>4</v>
      </c>
      <c r="BH71">
        <v>4</v>
      </c>
    </row>
    <row r="72" spans="1:60" x14ac:dyDescent="0.3">
      <c r="A72">
        <v>659</v>
      </c>
      <c r="D72">
        <v>0</v>
      </c>
      <c r="E72">
        <v>0</v>
      </c>
      <c r="F72">
        <v>0</v>
      </c>
      <c r="G72">
        <v>0</v>
      </c>
      <c r="H72">
        <v>0</v>
      </c>
      <c r="I72">
        <v>0</v>
      </c>
      <c r="J72">
        <v>0</v>
      </c>
      <c r="K72">
        <v>29975128</v>
      </c>
      <c r="L72">
        <v>29802158000</v>
      </c>
      <c r="M72">
        <v>0</v>
      </c>
      <c r="N72">
        <v>0</v>
      </c>
      <c r="O72">
        <v>0</v>
      </c>
      <c r="P72">
        <v>0</v>
      </c>
      <c r="Q72">
        <v>0</v>
      </c>
      <c r="R72">
        <v>0</v>
      </c>
      <c r="S72">
        <v>259621029</v>
      </c>
      <c r="T72">
        <v>0</v>
      </c>
      <c r="U72">
        <v>0</v>
      </c>
      <c r="V72">
        <v>0</v>
      </c>
      <c r="W72">
        <v>0</v>
      </c>
      <c r="X72">
        <v>0</v>
      </c>
      <c r="Y72">
        <v>15602223</v>
      </c>
      <c r="Z72">
        <v>0</v>
      </c>
      <c r="AA72">
        <v>0</v>
      </c>
      <c r="AB72">
        <v>0</v>
      </c>
      <c r="AC72">
        <v>0</v>
      </c>
      <c r="AD72">
        <v>0</v>
      </c>
      <c r="AE72">
        <v>140235532</v>
      </c>
      <c r="AF72">
        <v>0</v>
      </c>
      <c r="AG72">
        <v>0</v>
      </c>
      <c r="AH72">
        <v>186628760</v>
      </c>
      <c r="AI72">
        <v>0</v>
      </c>
      <c r="AJ72">
        <v>0</v>
      </c>
      <c r="AK72">
        <v>0</v>
      </c>
      <c r="AL72">
        <v>0</v>
      </c>
      <c r="AM72">
        <v>0</v>
      </c>
      <c r="AN72">
        <v>0</v>
      </c>
      <c r="AO72">
        <v>53421258</v>
      </c>
      <c r="AP72">
        <v>0</v>
      </c>
      <c r="AQ72">
        <v>29802158000</v>
      </c>
      <c r="AR72">
        <v>0</v>
      </c>
      <c r="AS72">
        <v>0</v>
      </c>
      <c r="AT72">
        <v>0</v>
      </c>
      <c r="AU72">
        <v>0</v>
      </c>
      <c r="AV72">
        <v>0</v>
      </c>
      <c r="AW72">
        <v>0</v>
      </c>
      <c r="AX72">
        <v>0</v>
      </c>
      <c r="AY72">
        <v>0</v>
      </c>
      <c r="AZ72">
        <v>0</v>
      </c>
      <c r="BA72">
        <v>0</v>
      </c>
      <c r="BB72">
        <v>0</v>
      </c>
      <c r="BC72">
        <v>906761</v>
      </c>
      <c r="BD72">
        <v>0</v>
      </c>
      <c r="BE72">
        <v>0</v>
      </c>
      <c r="BF72">
        <v>540312747</v>
      </c>
      <c r="BG72">
        <v>0</v>
      </c>
      <c r="BH72">
        <v>0</v>
      </c>
    </row>
    <row r="73" spans="1:60" x14ac:dyDescent="0.3">
      <c r="A73">
        <v>660</v>
      </c>
      <c r="D73">
        <v>0</v>
      </c>
      <c r="E73">
        <v>0</v>
      </c>
      <c r="F73">
        <v>0</v>
      </c>
      <c r="G73">
        <v>0</v>
      </c>
      <c r="H73">
        <v>0</v>
      </c>
      <c r="I73">
        <v>0</v>
      </c>
      <c r="J73">
        <v>0</v>
      </c>
      <c r="K73">
        <v>1318906</v>
      </c>
      <c r="L73">
        <v>2061207000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2061307000</v>
      </c>
      <c r="AR73">
        <v>0</v>
      </c>
      <c r="AS73">
        <v>0</v>
      </c>
      <c r="AT73">
        <v>0</v>
      </c>
      <c r="AU73">
        <v>0</v>
      </c>
      <c r="AV73">
        <v>0</v>
      </c>
      <c r="AW73">
        <v>0</v>
      </c>
      <c r="AX73">
        <v>0</v>
      </c>
      <c r="AY73">
        <v>0</v>
      </c>
      <c r="AZ73">
        <v>0</v>
      </c>
      <c r="BA73">
        <v>0</v>
      </c>
      <c r="BB73">
        <v>0</v>
      </c>
      <c r="BC73">
        <v>0</v>
      </c>
      <c r="BD73">
        <v>0</v>
      </c>
      <c r="BE73">
        <v>0</v>
      </c>
      <c r="BF73">
        <v>0</v>
      </c>
      <c r="BG73">
        <v>0</v>
      </c>
      <c r="BH73">
        <v>0</v>
      </c>
    </row>
    <row r="74" spans="1:60" x14ac:dyDescent="0.3">
      <c r="A74">
        <v>661</v>
      </c>
      <c r="D74">
        <v>0</v>
      </c>
      <c r="E74">
        <v>0</v>
      </c>
      <c r="F74">
        <v>0</v>
      </c>
      <c r="G74">
        <v>0</v>
      </c>
      <c r="H74">
        <v>0</v>
      </c>
      <c r="I74">
        <v>0</v>
      </c>
      <c r="J74">
        <v>0</v>
      </c>
      <c r="K74">
        <v>4.4000000000000004</v>
      </c>
      <c r="L74">
        <v>6.9</v>
      </c>
      <c r="M74">
        <v>0</v>
      </c>
      <c r="N74">
        <v>0</v>
      </c>
      <c r="O74">
        <v>0</v>
      </c>
      <c r="P74">
        <v>0</v>
      </c>
      <c r="Q74">
        <v>0</v>
      </c>
      <c r="R74">
        <v>0</v>
      </c>
      <c r="S74">
        <v>0</v>
      </c>
      <c r="T74">
        <v>0</v>
      </c>
      <c r="U74">
        <v>0</v>
      </c>
      <c r="V74">
        <v>0</v>
      </c>
      <c r="W74">
        <v>0</v>
      </c>
      <c r="X74">
        <v>0</v>
      </c>
      <c r="Y74">
        <v>4.4000000000000004</v>
      </c>
      <c r="Z74">
        <v>0</v>
      </c>
      <c r="AA74">
        <v>0</v>
      </c>
      <c r="AB74">
        <v>0</v>
      </c>
      <c r="AC74">
        <v>0</v>
      </c>
      <c r="AD74">
        <v>0</v>
      </c>
      <c r="AE74">
        <v>0</v>
      </c>
      <c r="AF74">
        <v>0</v>
      </c>
      <c r="AG74">
        <v>0</v>
      </c>
      <c r="AH74">
        <v>0</v>
      </c>
      <c r="AI74">
        <v>0</v>
      </c>
      <c r="AJ74">
        <v>0</v>
      </c>
      <c r="AK74">
        <v>0</v>
      </c>
      <c r="AL74">
        <v>0</v>
      </c>
      <c r="AM74">
        <v>0</v>
      </c>
      <c r="AN74">
        <v>0</v>
      </c>
      <c r="AO74">
        <v>0</v>
      </c>
      <c r="AP74">
        <v>0</v>
      </c>
      <c r="AQ74">
        <v>6.9</v>
      </c>
      <c r="AR74">
        <v>0</v>
      </c>
      <c r="AS74">
        <v>0</v>
      </c>
      <c r="AT74">
        <v>0</v>
      </c>
      <c r="AU74">
        <v>0</v>
      </c>
      <c r="AV74">
        <v>0</v>
      </c>
      <c r="AW74">
        <v>0</v>
      </c>
      <c r="AX74">
        <v>0</v>
      </c>
      <c r="AY74">
        <v>0</v>
      </c>
      <c r="AZ74">
        <v>0</v>
      </c>
      <c r="BA74">
        <v>0</v>
      </c>
      <c r="BB74">
        <v>0</v>
      </c>
      <c r="BC74">
        <v>0</v>
      </c>
      <c r="BD74">
        <v>0</v>
      </c>
      <c r="BE74">
        <v>0</v>
      </c>
      <c r="BF74">
        <v>0</v>
      </c>
      <c r="BG74">
        <v>0</v>
      </c>
      <c r="BH74">
        <v>0</v>
      </c>
    </row>
    <row r="75" spans="1:60" x14ac:dyDescent="0.3">
      <c r="D75" t="e">
        <v>#N/A</v>
      </c>
      <c r="E75" t="e">
        <v>#N/A</v>
      </c>
      <c r="F75" t="e">
        <v>#N/A</v>
      </c>
      <c r="G75" t="e">
        <v>#N/A</v>
      </c>
      <c r="H75" t="e">
        <v>#N/A</v>
      </c>
      <c r="I75" t="e">
        <v>#N/A</v>
      </c>
      <c r="J75" t="e">
        <v>#N/A</v>
      </c>
      <c r="K75" t="e">
        <v>#N/A</v>
      </c>
      <c r="L75" t="e">
        <v>#N/A</v>
      </c>
      <c r="M75" t="e">
        <v>#N/A</v>
      </c>
      <c r="N75" t="e">
        <v>#N/A</v>
      </c>
      <c r="O75" t="e">
        <v>#N/A</v>
      </c>
      <c r="P75" t="e">
        <v>#N/A</v>
      </c>
      <c r="Q75" t="e">
        <v>#N/A</v>
      </c>
      <c r="R75" t="e">
        <v>#N/A</v>
      </c>
      <c r="S75" t="e">
        <v>#N/A</v>
      </c>
      <c r="T75" t="e">
        <v>#N/A</v>
      </c>
      <c r="U75" t="e">
        <v>#N/A</v>
      </c>
      <c r="V75" t="e">
        <v>#N/A</v>
      </c>
      <c r="W75" t="e">
        <v>#N/A</v>
      </c>
      <c r="X75" t="e">
        <v>#N/A</v>
      </c>
      <c r="Y75" t="e">
        <v>#N/A</v>
      </c>
      <c r="Z75" t="e">
        <v>#N/A</v>
      </c>
      <c r="AA75" t="e">
        <v>#N/A</v>
      </c>
      <c r="AB75" t="e">
        <v>#N/A</v>
      </c>
      <c r="AC75" t="e">
        <v>#N/A</v>
      </c>
      <c r="AD75" t="e">
        <v>#N/A</v>
      </c>
      <c r="AE75" t="e">
        <v>#N/A</v>
      </c>
      <c r="AF75" t="e">
        <v>#N/A</v>
      </c>
      <c r="AG75" t="e">
        <v>#N/A</v>
      </c>
      <c r="AH75" t="e">
        <v>#N/A</v>
      </c>
      <c r="AI75" t="e">
        <v>#N/A</v>
      </c>
      <c r="AJ75" t="e">
        <v>#N/A</v>
      </c>
      <c r="AK75" t="e">
        <v>#N/A</v>
      </c>
      <c r="AL75" t="e">
        <v>#N/A</v>
      </c>
      <c r="AM75" t="e">
        <v>#N/A</v>
      </c>
      <c r="AN75" t="e">
        <v>#N/A</v>
      </c>
      <c r="AO75" t="e">
        <v>#N/A</v>
      </c>
      <c r="AP75" t="e">
        <v>#N/A</v>
      </c>
      <c r="AQ75" t="e">
        <v>#N/A</v>
      </c>
      <c r="AR75" t="e">
        <v>#N/A</v>
      </c>
      <c r="AS75" t="e">
        <v>#N/A</v>
      </c>
      <c r="AT75" t="e">
        <v>#N/A</v>
      </c>
      <c r="AU75" t="e">
        <v>#N/A</v>
      </c>
      <c r="AV75" t="e">
        <v>#N/A</v>
      </c>
      <c r="AW75" t="e">
        <v>#N/A</v>
      </c>
      <c r="AX75" t="e">
        <v>#N/A</v>
      </c>
      <c r="AY75" t="e">
        <v>#N/A</v>
      </c>
      <c r="AZ75" t="e">
        <v>#N/A</v>
      </c>
      <c r="BA75" t="e">
        <v>#N/A</v>
      </c>
      <c r="BB75" t="e">
        <v>#N/A</v>
      </c>
      <c r="BC75" t="e">
        <v>#N/A</v>
      </c>
      <c r="BD75" t="e">
        <v>#N/A</v>
      </c>
      <c r="BE75" t="e">
        <v>#N/A</v>
      </c>
      <c r="BF75" t="e">
        <v>#N/A</v>
      </c>
      <c r="BG75" t="e">
        <v>#N/A</v>
      </c>
      <c r="BH75" t="e">
        <v>#N/A</v>
      </c>
    </row>
    <row r="76" spans="1:60" x14ac:dyDescent="0.3">
      <c r="D76" t="e">
        <v>#N/A</v>
      </c>
      <c r="E76" t="e">
        <v>#N/A</v>
      </c>
      <c r="F76" t="e">
        <v>#N/A</v>
      </c>
      <c r="G76" t="e">
        <v>#N/A</v>
      </c>
      <c r="H76" t="e">
        <v>#N/A</v>
      </c>
      <c r="I76" t="e">
        <v>#N/A</v>
      </c>
      <c r="J76" t="e">
        <v>#N/A</v>
      </c>
      <c r="K76" t="e">
        <v>#N/A</v>
      </c>
      <c r="L76" t="e">
        <v>#N/A</v>
      </c>
      <c r="M76" t="e">
        <v>#N/A</v>
      </c>
      <c r="N76" t="e">
        <v>#N/A</v>
      </c>
      <c r="O76" t="e">
        <v>#N/A</v>
      </c>
      <c r="P76" t="e">
        <v>#N/A</v>
      </c>
      <c r="Q76" t="e">
        <v>#N/A</v>
      </c>
      <c r="R76" t="e">
        <v>#N/A</v>
      </c>
      <c r="S76" t="e">
        <v>#N/A</v>
      </c>
      <c r="T76" t="e">
        <v>#N/A</v>
      </c>
      <c r="U76" t="e">
        <v>#N/A</v>
      </c>
      <c r="V76" t="e">
        <v>#N/A</v>
      </c>
      <c r="W76" t="e">
        <v>#N/A</v>
      </c>
      <c r="X76" t="e">
        <v>#N/A</v>
      </c>
      <c r="Y76" t="e">
        <v>#N/A</v>
      </c>
      <c r="Z76" t="e">
        <v>#N/A</v>
      </c>
      <c r="AA76" t="e">
        <v>#N/A</v>
      </c>
      <c r="AB76" t="e">
        <v>#N/A</v>
      </c>
      <c r="AC76" t="e">
        <v>#N/A</v>
      </c>
      <c r="AD76" t="e">
        <v>#N/A</v>
      </c>
      <c r="AE76" t="e">
        <v>#N/A</v>
      </c>
      <c r="AF76" t="e">
        <v>#N/A</v>
      </c>
      <c r="AG76" t="e">
        <v>#N/A</v>
      </c>
      <c r="AH76" t="e">
        <v>#N/A</v>
      </c>
      <c r="AI76" t="e">
        <v>#N/A</v>
      </c>
      <c r="AJ76" t="e">
        <v>#N/A</v>
      </c>
      <c r="AK76" t="e">
        <v>#N/A</v>
      </c>
      <c r="AL76" t="e">
        <v>#N/A</v>
      </c>
      <c r="AM76" t="e">
        <v>#N/A</v>
      </c>
      <c r="AN76" t="e">
        <v>#N/A</v>
      </c>
      <c r="AO76" t="e">
        <v>#N/A</v>
      </c>
      <c r="AP76" t="e">
        <v>#N/A</v>
      </c>
      <c r="AQ76" t="e">
        <v>#N/A</v>
      </c>
      <c r="AR76" t="e">
        <v>#N/A</v>
      </c>
      <c r="AS76" t="e">
        <v>#N/A</v>
      </c>
      <c r="AT76" t="e">
        <v>#N/A</v>
      </c>
      <c r="AU76" t="e">
        <v>#N/A</v>
      </c>
      <c r="AV76" t="e">
        <v>#N/A</v>
      </c>
      <c r="AW76" t="e">
        <v>#N/A</v>
      </c>
      <c r="AX76" t="e">
        <v>#N/A</v>
      </c>
      <c r="AY76" t="e">
        <v>#N/A</v>
      </c>
      <c r="AZ76" t="e">
        <v>#N/A</v>
      </c>
      <c r="BA76" t="e">
        <v>#N/A</v>
      </c>
      <c r="BB76" t="e">
        <v>#N/A</v>
      </c>
      <c r="BC76" t="e">
        <v>#N/A</v>
      </c>
      <c r="BD76" t="e">
        <v>#N/A</v>
      </c>
      <c r="BE76" t="e">
        <v>#N/A</v>
      </c>
      <c r="BF76" t="e">
        <v>#N/A</v>
      </c>
      <c r="BG76" t="e">
        <v>#N/A</v>
      </c>
      <c r="BH76" t="e">
        <v>#N/A</v>
      </c>
    </row>
    <row r="77" spans="1:60" x14ac:dyDescent="0.3">
      <c r="A77">
        <v>6</v>
      </c>
      <c r="D77">
        <v>0</v>
      </c>
      <c r="E77">
        <v>0</v>
      </c>
      <c r="F77">
        <v>0</v>
      </c>
      <c r="G77">
        <v>0</v>
      </c>
      <c r="H77">
        <v>0</v>
      </c>
      <c r="I77">
        <v>0</v>
      </c>
      <c r="J77">
        <v>0</v>
      </c>
      <c r="K77">
        <v>0</v>
      </c>
      <c r="L77">
        <v>0</v>
      </c>
      <c r="M77">
        <v>0</v>
      </c>
      <c r="N77">
        <v>0</v>
      </c>
      <c r="O77">
        <v>0</v>
      </c>
      <c r="P77">
        <v>0</v>
      </c>
      <c r="Q77">
        <v>0</v>
      </c>
      <c r="R77">
        <v>0</v>
      </c>
      <c r="S77">
        <v>1961805</v>
      </c>
      <c r="T77">
        <v>0</v>
      </c>
      <c r="U77">
        <v>0</v>
      </c>
      <c r="V77">
        <v>0</v>
      </c>
      <c r="W77">
        <v>7219815</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618371</v>
      </c>
      <c r="AV77">
        <v>0</v>
      </c>
      <c r="AW77">
        <v>2341695</v>
      </c>
      <c r="AX77">
        <v>0</v>
      </c>
      <c r="AY77">
        <v>0</v>
      </c>
      <c r="AZ77">
        <v>0</v>
      </c>
      <c r="BA77">
        <v>0</v>
      </c>
      <c r="BB77">
        <v>0</v>
      </c>
      <c r="BC77">
        <v>0</v>
      </c>
      <c r="BD77">
        <v>0</v>
      </c>
      <c r="BE77">
        <v>0</v>
      </c>
      <c r="BF77">
        <v>4426831</v>
      </c>
      <c r="BG77">
        <v>0</v>
      </c>
      <c r="BH77">
        <v>0</v>
      </c>
    </row>
    <row r="79" spans="1:60" x14ac:dyDescent="0.3">
      <c r="D79" t="str">
        <f>D1</f>
        <v>Kannapolis City Schools</v>
      </c>
      <c r="E79" s="117" t="str">
        <f t="shared" ref="E79:BH79" si="0">E1</f>
        <v>Lee County Schools</v>
      </c>
      <c r="F79" s="117" t="str">
        <f t="shared" si="0"/>
        <v>Lenoir County Schools</v>
      </c>
      <c r="G79" s="117" t="str">
        <f t="shared" si="0"/>
        <v>Lexington City Schools</v>
      </c>
      <c r="H79" s="117" t="str">
        <f t="shared" si="0"/>
        <v>Lincoln County Schools</v>
      </c>
      <c r="I79" s="117" t="str">
        <f t="shared" si="0"/>
        <v>Macon County Schools</v>
      </c>
      <c r="J79" s="117" t="str">
        <f t="shared" si="0"/>
        <v>Madison County Schools</v>
      </c>
      <c r="K79" s="117" t="str">
        <f t="shared" si="0"/>
        <v>Martin County Schools</v>
      </c>
      <c r="L79" s="117" t="str">
        <f t="shared" si="0"/>
        <v>McDowell County Schools</v>
      </c>
      <c r="M79" s="117" t="str">
        <f t="shared" si="0"/>
        <v>Mitchell County Schools</v>
      </c>
      <c r="N79" s="117" t="str">
        <f t="shared" si="0"/>
        <v>Montgomery County Schools</v>
      </c>
      <c r="O79" s="117" t="str">
        <f t="shared" si="0"/>
        <v>Moore County Schools</v>
      </c>
      <c r="P79" s="117" t="str">
        <f t="shared" si="0"/>
        <v>Mooresville Graded School District</v>
      </c>
      <c r="Q79" s="117" t="str">
        <f t="shared" si="0"/>
        <v>Mount Airy City Schools</v>
      </c>
      <c r="R79" s="117" t="str">
        <f t="shared" si="0"/>
        <v>Nash County Public Schools</v>
      </c>
      <c r="S79" s="117" t="str">
        <f t="shared" si="0"/>
        <v>New Hanover County Schools</v>
      </c>
      <c r="T79" s="117" t="str">
        <f t="shared" si="0"/>
        <v>Newton/Conover City Schools</v>
      </c>
      <c r="U79" s="117" t="str">
        <f t="shared" si="0"/>
        <v>Northampton County Schools</v>
      </c>
      <c r="V79" s="117" t="str">
        <f t="shared" si="0"/>
        <v>Northeast Regional School of Biotechnology and Agriscience</v>
      </c>
      <c r="W79" s="117" t="str">
        <f t="shared" si="0"/>
        <v>Onslow County Schools</v>
      </c>
      <c r="X79" s="117" t="str">
        <f t="shared" si="0"/>
        <v>Orange County Schools</v>
      </c>
      <c r="Y79" s="117" t="str">
        <f t="shared" si="0"/>
        <v>Pamlico County Schools</v>
      </c>
      <c r="Z79" s="117" t="str">
        <f t="shared" si="0"/>
        <v>Pender County Schools</v>
      </c>
      <c r="AA79" s="117" t="str">
        <f t="shared" si="0"/>
        <v>Perquimans County Schools</v>
      </c>
      <c r="AB79" s="117" t="str">
        <f t="shared" si="0"/>
        <v>Person County Schools</v>
      </c>
      <c r="AC79" s="117" t="str">
        <f t="shared" si="0"/>
        <v>Pitt County Schools</v>
      </c>
      <c r="AD79" s="117" t="str">
        <f t="shared" si="0"/>
        <v>Polk County Schools</v>
      </c>
      <c r="AE79" s="117" t="str">
        <f t="shared" si="0"/>
        <v>Randolph County Schools</v>
      </c>
      <c r="AF79" s="117" t="str">
        <f t="shared" si="0"/>
        <v>Richmond County Schools</v>
      </c>
      <c r="AG79" s="117" t="str">
        <f t="shared" si="0"/>
        <v>Roanoke Rapids City Schools</v>
      </c>
      <c r="AH79" s="117" t="str">
        <f t="shared" si="0"/>
        <v>Robeson County Schools</v>
      </c>
      <c r="AI79" s="117" t="str">
        <f t="shared" si="0"/>
        <v>Rockingham County Schools</v>
      </c>
      <c r="AJ79" s="117" t="str">
        <f t="shared" si="0"/>
        <v>Rowan County/Salisbury City Schools</v>
      </c>
      <c r="AK79" s="117" t="str">
        <f t="shared" si="0"/>
        <v>Rutherford County Schools</v>
      </c>
      <c r="AL79" s="117" t="str">
        <f t="shared" si="0"/>
        <v>Sampson County Schools</v>
      </c>
      <c r="AM79" s="117" t="str">
        <f t="shared" si="0"/>
        <v>Scotland County Schools</v>
      </c>
      <c r="AN79" s="117" t="str">
        <f t="shared" si="0"/>
        <v>Stanly County Schools</v>
      </c>
      <c r="AO79" s="117" t="str">
        <f t="shared" si="0"/>
        <v>Stokes County Schools</v>
      </c>
      <c r="AP79" s="117" t="str">
        <f t="shared" si="0"/>
        <v>Surry County Schools</v>
      </c>
      <c r="AQ79" s="117" t="str">
        <f t="shared" si="0"/>
        <v>Swain County Schools</v>
      </c>
      <c r="AR79" s="117" t="str">
        <f t="shared" si="0"/>
        <v>Thomasville City Schools</v>
      </c>
      <c r="AS79" s="117" t="str">
        <f t="shared" si="0"/>
        <v>Transylvania County Schools</v>
      </c>
      <c r="AT79" s="117" t="str">
        <f t="shared" si="0"/>
        <v>Tyrrell County Schools</v>
      </c>
      <c r="AU79" s="117" t="str">
        <f t="shared" si="0"/>
        <v>Union County Schools</v>
      </c>
      <c r="AV79" s="117" t="str">
        <f t="shared" si="0"/>
        <v>Vance County Schools</v>
      </c>
      <c r="AW79" s="117" t="str">
        <f t="shared" si="0"/>
        <v>Wake County Schools</v>
      </c>
      <c r="AX79" s="117" t="str">
        <f t="shared" si="0"/>
        <v>Warren County Schools</v>
      </c>
      <c r="AY79" s="117" t="str">
        <f t="shared" si="0"/>
        <v>Washington County Schools</v>
      </c>
      <c r="AZ79" s="117" t="str">
        <f t="shared" si="0"/>
        <v>Watauga County Schools</v>
      </c>
      <c r="BA79" s="117" t="str">
        <f t="shared" si="0"/>
        <v>Wayne County Public Schools</v>
      </c>
      <c r="BB79" s="117" t="str">
        <f t="shared" si="0"/>
        <v>Weldon City Schools</v>
      </c>
      <c r="BC79" s="117" t="str">
        <f t="shared" si="0"/>
        <v>Whiteville City Schools</v>
      </c>
      <c r="BD79" s="117" t="str">
        <f t="shared" si="0"/>
        <v>Wilkes County Schools</v>
      </c>
      <c r="BE79" s="117" t="str">
        <f t="shared" si="0"/>
        <v>Wilson County Schools</v>
      </c>
      <c r="BF79" s="117" t="str">
        <f t="shared" si="0"/>
        <v>Winston-Salem/Forsyth County Schools</v>
      </c>
      <c r="BG79" s="117" t="str">
        <f t="shared" si="0"/>
        <v>Yadkin County Schools</v>
      </c>
      <c r="BH79" s="117" t="str">
        <f t="shared" si="0"/>
        <v>Yancey County Schools</v>
      </c>
    </row>
  </sheetData>
  <sheetProtection algorithmName="SHA-512" hashValue="+qnTvnvj/5022/meGernVfy5nWFLj/mZ6lu+CUkpq/7d9GDonixgyL66u0T7KEr6ll3Ct6mqjL+ZV0am31MWgA==" saltValue="pT1dA4EqSBfD1CYgDcQgT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dimension ref="A1:BH162"/>
  <sheetViews>
    <sheetView workbookViewId="0">
      <selection activeCell="B1" sqref="B1"/>
    </sheetView>
  </sheetViews>
  <sheetFormatPr defaultColWidth="8.88671875" defaultRowHeight="14.4" x14ac:dyDescent="0.3"/>
  <cols>
    <col min="1" max="1" width="29.33203125" style="426" customWidth="1"/>
    <col min="2" max="2" width="72.6640625" style="427" customWidth="1"/>
    <col min="3" max="3" width="54.33203125" style="429" customWidth="1"/>
    <col min="4" max="60" width="20.77734375" style="429" customWidth="1"/>
    <col min="61" max="16384" width="8.88671875" style="429"/>
  </cols>
  <sheetData>
    <row r="1" spans="1:60" s="427" customFormat="1" ht="57.6" x14ac:dyDescent="0.3">
      <c r="A1" s="428" t="s">
        <v>527</v>
      </c>
      <c r="B1" s="427" t="s">
        <v>129</v>
      </c>
      <c r="C1" s="427" t="s">
        <v>129</v>
      </c>
      <c r="D1" s="427" t="s">
        <v>578</v>
      </c>
      <c r="E1" s="427" t="s">
        <v>579</v>
      </c>
      <c r="F1" s="427" t="s">
        <v>580</v>
      </c>
      <c r="G1" s="427" t="s">
        <v>581</v>
      </c>
      <c r="H1" s="427" t="s">
        <v>582</v>
      </c>
      <c r="I1" s="427" t="s">
        <v>583</v>
      </c>
      <c r="J1" s="427" t="s">
        <v>584</v>
      </c>
      <c r="K1" s="427" t="s">
        <v>585</v>
      </c>
      <c r="L1" s="427" t="s">
        <v>586</v>
      </c>
      <c r="M1" s="427" t="s">
        <v>587</v>
      </c>
      <c r="N1" s="427" t="s">
        <v>588</v>
      </c>
      <c r="O1" s="427" t="s">
        <v>589</v>
      </c>
      <c r="P1" s="427" t="s">
        <v>590</v>
      </c>
      <c r="Q1" s="427" t="s">
        <v>591</v>
      </c>
      <c r="R1" s="427" t="s">
        <v>592</v>
      </c>
      <c r="S1" s="427" t="s">
        <v>593</v>
      </c>
      <c r="T1" s="427" t="s">
        <v>594</v>
      </c>
      <c r="U1" s="427" t="s">
        <v>595</v>
      </c>
      <c r="V1" s="427" t="s">
        <v>596</v>
      </c>
      <c r="W1" s="427" t="s">
        <v>597</v>
      </c>
      <c r="X1" s="427" t="s">
        <v>598</v>
      </c>
      <c r="Y1" s="427" t="s">
        <v>599</v>
      </c>
      <c r="Z1" s="427" t="s">
        <v>600</v>
      </c>
      <c r="AA1" s="427" t="s">
        <v>601</v>
      </c>
      <c r="AB1" s="427" t="s">
        <v>602</v>
      </c>
      <c r="AC1" s="427" t="s">
        <v>603</v>
      </c>
      <c r="AD1" s="427" t="s">
        <v>604</v>
      </c>
      <c r="AE1" s="427" t="s">
        <v>605</v>
      </c>
      <c r="AF1" s="427" t="s">
        <v>606</v>
      </c>
      <c r="AG1" s="427" t="s">
        <v>607</v>
      </c>
      <c r="AH1" s="427" t="s">
        <v>608</v>
      </c>
      <c r="AI1" s="427" t="s">
        <v>609</v>
      </c>
      <c r="AJ1" s="427" t="s">
        <v>610</v>
      </c>
      <c r="AK1" s="427" t="s">
        <v>611</v>
      </c>
      <c r="AL1" s="427" t="s">
        <v>612</v>
      </c>
      <c r="AM1" s="427" t="s">
        <v>613</v>
      </c>
      <c r="AN1" s="427" t="s">
        <v>614</v>
      </c>
      <c r="AO1" s="427" t="s">
        <v>615</v>
      </c>
      <c r="AP1" s="427" t="s">
        <v>616</v>
      </c>
      <c r="AQ1" s="427" t="s">
        <v>617</v>
      </c>
      <c r="AR1" s="427" t="s">
        <v>618</v>
      </c>
      <c r="AS1" s="427" t="s">
        <v>619</v>
      </c>
      <c r="AT1" s="427" t="s">
        <v>620</v>
      </c>
      <c r="AU1" s="427" t="s">
        <v>621</v>
      </c>
      <c r="AV1" s="427" t="s">
        <v>622</v>
      </c>
      <c r="AW1" s="427" t="s">
        <v>623</v>
      </c>
      <c r="AX1" s="427" t="s">
        <v>624</v>
      </c>
      <c r="AY1" s="427" t="s">
        <v>625</v>
      </c>
      <c r="AZ1" s="427" t="s">
        <v>626</v>
      </c>
      <c r="BA1" s="427" t="s">
        <v>627</v>
      </c>
      <c r="BB1" s="427" t="s">
        <v>628</v>
      </c>
      <c r="BC1" s="427" t="s">
        <v>629</v>
      </c>
      <c r="BD1" s="427" t="s">
        <v>630</v>
      </c>
      <c r="BE1" s="427" t="s">
        <v>631</v>
      </c>
      <c r="BF1" s="427" t="s">
        <v>632</v>
      </c>
      <c r="BG1" s="427" t="s">
        <v>633</v>
      </c>
      <c r="BH1" s="427" t="s">
        <v>634</v>
      </c>
    </row>
    <row r="2" spans="1:60" x14ac:dyDescent="0.3">
      <c r="A2" s="426" t="s">
        <v>276</v>
      </c>
      <c r="B2" s="427" t="s">
        <v>10</v>
      </c>
      <c r="C2" s="429" t="s">
        <v>2</v>
      </c>
      <c r="D2" s="429">
        <v>52821</v>
      </c>
      <c r="E2" s="429">
        <v>52823</v>
      </c>
      <c r="F2" s="429">
        <v>52824</v>
      </c>
      <c r="G2" s="429">
        <v>52825</v>
      </c>
      <c r="H2" s="429">
        <v>52826</v>
      </c>
      <c r="I2" s="429">
        <v>52827</v>
      </c>
      <c r="J2" s="429">
        <v>52828</v>
      </c>
      <c r="K2" s="429">
        <v>52829</v>
      </c>
      <c r="L2" s="429">
        <v>52830</v>
      </c>
      <c r="M2" s="429">
        <v>52831</v>
      </c>
      <c r="N2" s="429">
        <v>52832</v>
      </c>
      <c r="O2" s="429">
        <v>52833</v>
      </c>
      <c r="P2" s="429">
        <v>52834</v>
      </c>
      <c r="Q2" s="429">
        <v>52835</v>
      </c>
      <c r="R2" s="429">
        <v>52994</v>
      </c>
      <c r="S2" s="429">
        <v>52836</v>
      </c>
      <c r="T2" s="429">
        <v>52837</v>
      </c>
      <c r="U2" s="429">
        <v>52838</v>
      </c>
      <c r="V2" s="429">
        <v>524017</v>
      </c>
      <c r="W2" s="429">
        <v>52839</v>
      </c>
      <c r="X2" s="429">
        <v>52840</v>
      </c>
      <c r="Y2" s="429">
        <v>52841</v>
      </c>
      <c r="Z2" s="429">
        <v>52842</v>
      </c>
      <c r="AA2" s="429">
        <v>52843</v>
      </c>
      <c r="AB2" s="429">
        <v>52844</v>
      </c>
      <c r="AC2" s="429">
        <v>52845</v>
      </c>
      <c r="AD2" s="429">
        <v>52846</v>
      </c>
      <c r="AE2" s="429">
        <v>52847</v>
      </c>
      <c r="AF2" s="429">
        <v>52848</v>
      </c>
      <c r="AG2" s="429">
        <v>52849</v>
      </c>
      <c r="AH2" s="429">
        <v>52850</v>
      </c>
      <c r="AI2" s="429">
        <v>52851</v>
      </c>
      <c r="AJ2" s="429">
        <v>52995</v>
      </c>
      <c r="AK2" s="429">
        <v>52852</v>
      </c>
      <c r="AL2" s="429">
        <v>52853</v>
      </c>
      <c r="AM2" s="429">
        <v>52854</v>
      </c>
      <c r="AN2" s="429">
        <v>52856</v>
      </c>
      <c r="AO2" s="429">
        <v>52857</v>
      </c>
      <c r="AP2" s="429">
        <v>52858</v>
      </c>
      <c r="AQ2" s="429">
        <v>52859</v>
      </c>
      <c r="AR2" s="429">
        <v>52860</v>
      </c>
      <c r="AS2" s="429">
        <v>52861</v>
      </c>
      <c r="AT2" s="429">
        <v>52862</v>
      </c>
      <c r="AU2" s="429">
        <v>52863</v>
      </c>
      <c r="AV2" s="429">
        <v>52864</v>
      </c>
      <c r="AW2" s="429">
        <v>52865</v>
      </c>
      <c r="AX2" s="429">
        <v>52866</v>
      </c>
      <c r="AY2" s="429">
        <v>52867</v>
      </c>
      <c r="AZ2" s="429">
        <v>52868</v>
      </c>
      <c r="BA2" s="429">
        <v>52869</v>
      </c>
      <c r="BB2" s="429">
        <v>52870</v>
      </c>
      <c r="BC2" s="429">
        <v>52871</v>
      </c>
      <c r="BD2" s="429">
        <v>52872</v>
      </c>
      <c r="BE2" s="429">
        <v>52873</v>
      </c>
      <c r="BF2" s="429">
        <v>52996</v>
      </c>
      <c r="BG2" s="429">
        <v>52874</v>
      </c>
      <c r="BH2" s="429">
        <v>52875</v>
      </c>
    </row>
    <row r="3" spans="1:60" x14ac:dyDescent="0.3">
      <c r="A3" s="426">
        <v>4</v>
      </c>
      <c r="B3" s="427" t="s">
        <v>37</v>
      </c>
      <c r="D3" s="429">
        <v>161116</v>
      </c>
      <c r="E3" s="429">
        <v>2044163</v>
      </c>
      <c r="F3" s="429">
        <v>299179</v>
      </c>
      <c r="G3" s="429">
        <v>190285</v>
      </c>
      <c r="H3" s="429">
        <v>1793273</v>
      </c>
      <c r="I3" s="429">
        <v>132963</v>
      </c>
      <c r="J3" s="429">
        <v>188553</v>
      </c>
      <c r="K3" s="429">
        <v>566475</v>
      </c>
      <c r="L3" s="429">
        <v>303369</v>
      </c>
      <c r="M3" s="429">
        <v>151221</v>
      </c>
      <c r="N3" s="429">
        <v>123412</v>
      </c>
      <c r="O3" s="429">
        <v>1013858</v>
      </c>
      <c r="P3" s="429">
        <v>238584</v>
      </c>
      <c r="Q3" s="429">
        <v>66054</v>
      </c>
      <c r="R3" s="429">
        <v>3083485</v>
      </c>
      <c r="S3" s="429">
        <v>8305801</v>
      </c>
      <c r="T3" s="429">
        <v>298727</v>
      </c>
      <c r="U3" s="429">
        <v>231303</v>
      </c>
      <c r="W3" s="429">
        <v>1137770</v>
      </c>
      <c r="X3" s="429">
        <v>1975217</v>
      </c>
      <c r="Y3" s="429">
        <v>13529</v>
      </c>
      <c r="Z3" s="429">
        <v>341536</v>
      </c>
      <c r="AA3" s="429">
        <v>27607</v>
      </c>
      <c r="AB3" s="429">
        <v>222972</v>
      </c>
      <c r="AC3" s="429">
        <v>1041919</v>
      </c>
      <c r="AD3" s="429">
        <v>160925</v>
      </c>
      <c r="AE3" s="429">
        <v>640887</v>
      </c>
      <c r="AF3" s="429">
        <v>535249</v>
      </c>
      <c r="AG3" s="429">
        <v>145855</v>
      </c>
      <c r="AH3" s="429">
        <v>4593825</v>
      </c>
      <c r="AI3" s="429">
        <v>2039662</v>
      </c>
      <c r="AJ3" s="429">
        <v>1766237</v>
      </c>
      <c r="AK3" s="429">
        <v>1167295</v>
      </c>
      <c r="AL3" s="429">
        <v>412764</v>
      </c>
      <c r="AM3" s="429">
        <v>1837199</v>
      </c>
      <c r="AN3" s="429">
        <v>226208</v>
      </c>
      <c r="AO3" s="429">
        <v>302854</v>
      </c>
      <c r="AP3" s="429">
        <v>494430</v>
      </c>
      <c r="AQ3" s="429">
        <v>1903</v>
      </c>
      <c r="AR3" s="429">
        <v>660840</v>
      </c>
      <c r="AS3" s="429">
        <v>249956</v>
      </c>
      <c r="AT3" s="429">
        <v>10882</v>
      </c>
      <c r="AU3" s="429">
        <v>4400101</v>
      </c>
      <c r="AV3" s="429">
        <v>253641</v>
      </c>
      <c r="AW3" s="429">
        <v>20492017</v>
      </c>
      <c r="AX3" s="429">
        <v>94790</v>
      </c>
      <c r="AY3" s="429">
        <v>36034</v>
      </c>
      <c r="AZ3" s="429">
        <v>446637</v>
      </c>
      <c r="BA3" s="429">
        <v>6587775</v>
      </c>
      <c r="BB3" s="429">
        <v>93993</v>
      </c>
      <c r="BC3" s="429">
        <v>79664</v>
      </c>
      <c r="BD3" s="429">
        <v>4873010</v>
      </c>
      <c r="BE3" s="429">
        <v>826917</v>
      </c>
      <c r="BF3" s="429">
        <v>5164661</v>
      </c>
      <c r="BG3" s="429">
        <v>179756</v>
      </c>
      <c r="BH3" s="429">
        <v>256736</v>
      </c>
    </row>
    <row r="4" spans="1:60" x14ac:dyDescent="0.3">
      <c r="A4" s="426">
        <v>5</v>
      </c>
      <c r="B4" s="427" t="s">
        <v>38</v>
      </c>
      <c r="L4" s="429">
        <v>230595</v>
      </c>
      <c r="Z4" s="429">
        <v>1532</v>
      </c>
    </row>
    <row r="5" spans="1:60" x14ac:dyDescent="0.3">
      <c r="A5" s="426">
        <v>6</v>
      </c>
      <c r="B5" s="427" t="s">
        <v>95</v>
      </c>
      <c r="S5" s="429">
        <v>12749505</v>
      </c>
      <c r="W5" s="429">
        <v>6582159</v>
      </c>
      <c r="AU5" s="429">
        <v>305963</v>
      </c>
      <c r="AW5" s="429">
        <v>2034083</v>
      </c>
      <c r="BF5" s="429">
        <v>793806</v>
      </c>
    </row>
    <row r="6" spans="1:60" x14ac:dyDescent="0.3">
      <c r="A6" s="426">
        <v>7</v>
      </c>
      <c r="B6" s="427" t="s">
        <v>85</v>
      </c>
      <c r="E6" s="429">
        <v>637006</v>
      </c>
      <c r="F6" s="429">
        <v>641528</v>
      </c>
      <c r="G6" s="429">
        <v>48381</v>
      </c>
      <c r="J6" s="429">
        <v>408485</v>
      </c>
      <c r="K6" s="429">
        <v>248069</v>
      </c>
      <c r="N6" s="429">
        <v>113397</v>
      </c>
      <c r="O6" s="429">
        <v>174525</v>
      </c>
      <c r="R6" s="429">
        <v>382480</v>
      </c>
      <c r="S6" s="429">
        <v>2509326</v>
      </c>
      <c r="U6" s="429">
        <v>59860</v>
      </c>
      <c r="W6" s="429">
        <v>894216</v>
      </c>
      <c r="AC6" s="429">
        <v>367832</v>
      </c>
      <c r="AE6" s="429">
        <v>2518024</v>
      </c>
      <c r="AH6" s="429">
        <v>873957</v>
      </c>
      <c r="AL6" s="429">
        <v>793155</v>
      </c>
      <c r="AP6" s="429">
        <v>543873</v>
      </c>
      <c r="AR6" s="429">
        <v>13340</v>
      </c>
      <c r="AV6" s="429">
        <v>541377</v>
      </c>
      <c r="AW6" s="429">
        <v>5905099</v>
      </c>
      <c r="AY6" s="429">
        <v>174744</v>
      </c>
      <c r="AZ6" s="429">
        <v>268876</v>
      </c>
      <c r="BA6" s="429">
        <v>678603</v>
      </c>
      <c r="BD6" s="429">
        <v>235623</v>
      </c>
      <c r="BE6" s="429">
        <v>1046841</v>
      </c>
      <c r="BF6" s="429">
        <v>1247999</v>
      </c>
      <c r="BH6" s="429">
        <v>95558</v>
      </c>
    </row>
    <row r="7" spans="1:60" x14ac:dyDescent="0.3">
      <c r="A7" s="426">
        <v>9</v>
      </c>
      <c r="B7" s="427" t="s">
        <v>86</v>
      </c>
      <c r="D7" s="429">
        <v>364830</v>
      </c>
      <c r="E7" s="429">
        <v>2901734</v>
      </c>
      <c r="F7" s="429">
        <v>3087314</v>
      </c>
      <c r="G7" s="429">
        <v>1477588</v>
      </c>
      <c r="H7" s="429">
        <v>1521177</v>
      </c>
      <c r="I7" s="429">
        <v>1435615</v>
      </c>
      <c r="J7" s="429">
        <v>704954</v>
      </c>
      <c r="K7" s="429">
        <v>2684189</v>
      </c>
      <c r="L7" s="429">
        <v>5846903</v>
      </c>
      <c r="M7" s="429">
        <v>930186</v>
      </c>
      <c r="N7" s="429">
        <v>3113362</v>
      </c>
      <c r="O7" s="429">
        <v>3486330</v>
      </c>
      <c r="P7" s="429">
        <v>2431410</v>
      </c>
      <c r="Q7" s="429">
        <v>1442038</v>
      </c>
      <c r="R7" s="429">
        <v>4239889</v>
      </c>
      <c r="S7" s="429">
        <v>27526680</v>
      </c>
      <c r="T7" s="429">
        <v>2503381</v>
      </c>
      <c r="U7" s="429">
        <v>836101</v>
      </c>
      <c r="V7" s="429">
        <v>660294</v>
      </c>
      <c r="W7" s="429">
        <v>18152468</v>
      </c>
      <c r="X7" s="429">
        <v>6123848</v>
      </c>
      <c r="Y7" s="429">
        <v>466550</v>
      </c>
      <c r="Z7" s="429">
        <v>4225245</v>
      </c>
      <c r="AA7" s="429">
        <v>414689</v>
      </c>
      <c r="AB7" s="429">
        <v>1629741</v>
      </c>
      <c r="AC7" s="429">
        <v>9715276</v>
      </c>
      <c r="AD7" s="429">
        <v>627031</v>
      </c>
      <c r="AE7" s="429">
        <v>8169263</v>
      </c>
      <c r="AF7" s="429">
        <v>3126480</v>
      </c>
      <c r="AG7" s="429">
        <v>1527130</v>
      </c>
      <c r="AH7" s="429">
        <v>4434012</v>
      </c>
      <c r="AI7" s="429">
        <v>15115232</v>
      </c>
      <c r="AJ7" s="429">
        <v>6348211</v>
      </c>
      <c r="AK7" s="429">
        <v>3737487</v>
      </c>
      <c r="AL7" s="429">
        <v>4951196</v>
      </c>
      <c r="AM7" s="429">
        <v>1784661</v>
      </c>
      <c r="AN7" s="429">
        <v>685083</v>
      </c>
      <c r="AO7" s="429">
        <v>992735</v>
      </c>
      <c r="AP7" s="429">
        <v>3015728</v>
      </c>
      <c r="AQ7" s="429">
        <v>56500</v>
      </c>
      <c r="AR7" s="429">
        <v>-474402</v>
      </c>
      <c r="AS7" s="429">
        <v>1091547</v>
      </c>
      <c r="AT7" s="429">
        <v>344106</v>
      </c>
      <c r="AU7" s="429">
        <v>2033271</v>
      </c>
      <c r="AV7" s="429">
        <v>1123668</v>
      </c>
      <c r="AW7" s="429">
        <v>90888951</v>
      </c>
      <c r="AX7" s="429">
        <v>999089</v>
      </c>
      <c r="AY7" s="429">
        <v>1037639</v>
      </c>
      <c r="AZ7" s="429">
        <v>4174862</v>
      </c>
      <c r="BA7" s="429">
        <v>-5044004</v>
      </c>
      <c r="BB7" s="429">
        <v>870287</v>
      </c>
      <c r="BC7" s="429">
        <v>1495485</v>
      </c>
      <c r="BD7" s="429">
        <v>5753811</v>
      </c>
      <c r="BE7" s="429">
        <v>8095608</v>
      </c>
      <c r="BF7" s="429">
        <v>9897854</v>
      </c>
      <c r="BG7" s="429">
        <v>1615799</v>
      </c>
      <c r="BH7" s="429">
        <v>1192969</v>
      </c>
    </row>
    <row r="8" spans="1:60" x14ac:dyDescent="0.3">
      <c r="A8" s="426">
        <v>16</v>
      </c>
      <c r="B8" s="427" t="s">
        <v>87</v>
      </c>
      <c r="D8" s="429">
        <v>11568190</v>
      </c>
      <c r="E8" s="429">
        <v>19343968</v>
      </c>
      <c r="F8" s="429">
        <v>10239507</v>
      </c>
      <c r="G8" s="429">
        <v>5637341</v>
      </c>
      <c r="H8" s="429">
        <v>19869890</v>
      </c>
      <c r="I8" s="429">
        <v>9982663</v>
      </c>
      <c r="J8" s="429">
        <v>2895368</v>
      </c>
      <c r="K8" s="429">
        <v>6223096</v>
      </c>
      <c r="L8" s="429">
        <v>12450277</v>
      </c>
      <c r="M8" s="429">
        <v>2737301</v>
      </c>
      <c r="N8" s="429">
        <v>5545105</v>
      </c>
      <c r="O8" s="429">
        <v>31659093</v>
      </c>
      <c r="P8" s="429">
        <v>19466205</v>
      </c>
      <c r="Q8" s="429">
        <v>3123250</v>
      </c>
      <c r="R8" s="429">
        <v>23679326</v>
      </c>
      <c r="S8" s="429">
        <v>87979510</v>
      </c>
      <c r="T8" s="429">
        <v>6693818</v>
      </c>
      <c r="U8" s="429">
        <v>3566290</v>
      </c>
      <c r="V8" s="429">
        <v>335707</v>
      </c>
      <c r="W8" s="429">
        <v>54343278</v>
      </c>
      <c r="X8" s="429">
        <v>35639312</v>
      </c>
      <c r="Y8" s="429">
        <v>3934395</v>
      </c>
      <c r="Z8" s="429">
        <v>19159775</v>
      </c>
      <c r="AA8" s="429">
        <v>2966607</v>
      </c>
      <c r="AB8" s="429">
        <v>10549743</v>
      </c>
      <c r="AC8" s="429">
        <v>43176648</v>
      </c>
      <c r="AD8" s="429">
        <v>5271694</v>
      </c>
      <c r="AE8" s="429">
        <v>26517934</v>
      </c>
      <c r="AF8" s="429">
        <v>8543591</v>
      </c>
      <c r="AG8" s="429">
        <v>4191159</v>
      </c>
      <c r="AH8" s="429">
        <v>19962134</v>
      </c>
      <c r="AI8" s="429">
        <v>16543997</v>
      </c>
      <c r="AJ8" s="429">
        <v>38224788</v>
      </c>
      <c r="AK8" s="429">
        <v>16340765</v>
      </c>
      <c r="AL8" s="429">
        <v>12108004</v>
      </c>
      <c r="AM8" s="429">
        <v>14407942</v>
      </c>
      <c r="AN8" s="429">
        <v>12454323</v>
      </c>
      <c r="AO8" s="429">
        <v>13281402</v>
      </c>
      <c r="AP8" s="429">
        <v>10214234</v>
      </c>
      <c r="AQ8" s="429">
        <v>1004598</v>
      </c>
      <c r="AR8" s="429">
        <v>5848773</v>
      </c>
      <c r="AS8" s="429">
        <v>12867046</v>
      </c>
      <c r="AT8" s="429">
        <v>713757</v>
      </c>
      <c r="AU8" s="429">
        <v>103782884</v>
      </c>
      <c r="AV8" s="429">
        <v>7603382</v>
      </c>
      <c r="AW8" s="429">
        <v>517986114</v>
      </c>
      <c r="AX8" s="429">
        <v>4908197</v>
      </c>
      <c r="AY8" s="429">
        <v>1893626</v>
      </c>
      <c r="AZ8" s="429">
        <v>15267334</v>
      </c>
      <c r="BA8" s="429">
        <v>19467699</v>
      </c>
      <c r="BB8" s="429">
        <v>2215991</v>
      </c>
      <c r="BC8" s="429">
        <v>2258991</v>
      </c>
      <c r="BD8" s="429">
        <v>18956398</v>
      </c>
      <c r="BE8" s="429">
        <v>22089941</v>
      </c>
      <c r="BF8" s="429">
        <v>128203563</v>
      </c>
      <c r="BG8" s="429">
        <v>7322965</v>
      </c>
      <c r="BH8" s="429">
        <v>3259626</v>
      </c>
    </row>
    <row r="9" spans="1:60" x14ac:dyDescent="0.3">
      <c r="A9" s="426">
        <v>17</v>
      </c>
      <c r="B9" s="427" t="s">
        <v>89</v>
      </c>
      <c r="N9" s="429">
        <v>358537</v>
      </c>
      <c r="T9" s="429">
        <v>57988</v>
      </c>
      <c r="AN9" s="429">
        <v>500000</v>
      </c>
      <c r="BH9" s="429">
        <v>122798</v>
      </c>
    </row>
    <row r="10" spans="1:60" x14ac:dyDescent="0.3">
      <c r="A10" s="426">
        <v>20</v>
      </c>
      <c r="B10" s="427" t="s">
        <v>90</v>
      </c>
      <c r="L10" s="429">
        <v>10000</v>
      </c>
      <c r="M10" s="429">
        <v>10165</v>
      </c>
      <c r="P10" s="429">
        <v>94824</v>
      </c>
      <c r="S10" s="429">
        <v>71224</v>
      </c>
      <c r="X10" s="429">
        <v>205063</v>
      </c>
      <c r="Y10" s="429">
        <v>65000</v>
      </c>
      <c r="AC10" s="429">
        <v>1277000</v>
      </c>
      <c r="AD10" s="429">
        <v>48115</v>
      </c>
      <c r="AE10" s="429">
        <v>215721</v>
      </c>
      <c r="AS10" s="429">
        <v>250000</v>
      </c>
      <c r="AY10" s="429">
        <v>1000</v>
      </c>
      <c r="BD10" s="429">
        <v>46838</v>
      </c>
      <c r="BE10" s="429">
        <v>53762</v>
      </c>
    </row>
    <row r="11" spans="1:60" x14ac:dyDescent="0.3">
      <c r="A11" s="426">
        <v>23</v>
      </c>
      <c r="B11" s="427" t="s">
        <v>92</v>
      </c>
      <c r="D11" s="429">
        <v>13143</v>
      </c>
      <c r="E11" s="429">
        <v>2126787</v>
      </c>
      <c r="F11" s="429">
        <v>180868</v>
      </c>
      <c r="G11" s="429">
        <v>508403</v>
      </c>
      <c r="H11" s="429">
        <v>238480</v>
      </c>
      <c r="I11" s="429">
        <v>242270</v>
      </c>
      <c r="J11" s="429">
        <v>-109125</v>
      </c>
      <c r="K11" s="429">
        <v>-384278</v>
      </c>
      <c r="L11" s="429">
        <v>-129453</v>
      </c>
      <c r="M11" s="429">
        <v>350952</v>
      </c>
      <c r="N11" s="429">
        <v>455369</v>
      </c>
      <c r="O11" s="429">
        <v>1176536</v>
      </c>
      <c r="P11" s="429">
        <v>1076309</v>
      </c>
      <c r="Q11" s="429">
        <v>263828</v>
      </c>
      <c r="R11" s="429">
        <v>920360</v>
      </c>
      <c r="S11" s="429">
        <v>7940070</v>
      </c>
      <c r="T11" s="429">
        <v>290282</v>
      </c>
      <c r="U11" s="429">
        <v>-157323</v>
      </c>
      <c r="V11" s="429">
        <v>154064</v>
      </c>
      <c r="W11" s="429">
        <v>1919189</v>
      </c>
      <c r="X11" s="429">
        <v>1433464</v>
      </c>
      <c r="Y11" s="429">
        <v>134138</v>
      </c>
      <c r="Z11" s="429">
        <v>984886</v>
      </c>
      <c r="AA11" s="429">
        <v>181253</v>
      </c>
      <c r="AB11" s="429">
        <v>673544</v>
      </c>
      <c r="AC11" s="429">
        <v>2375872</v>
      </c>
      <c r="AD11" s="429">
        <v>79898</v>
      </c>
      <c r="AE11" s="429">
        <v>1222438</v>
      </c>
      <c r="AF11" s="429">
        <v>-42636</v>
      </c>
      <c r="AG11" s="429">
        <v>148292</v>
      </c>
      <c r="AH11" s="429">
        <v>2340035</v>
      </c>
      <c r="AI11" s="429">
        <v>655593</v>
      </c>
      <c r="AJ11" s="429">
        <v>-383900</v>
      </c>
      <c r="AK11" s="429">
        <v>2032375</v>
      </c>
      <c r="AL11" s="429">
        <v>1686235</v>
      </c>
      <c r="AM11" s="429">
        <v>-34296</v>
      </c>
      <c r="AN11" s="429">
        <v>208271</v>
      </c>
      <c r="AO11" s="429">
        <v>534129</v>
      </c>
      <c r="AP11" s="429">
        <v>-115408</v>
      </c>
      <c r="AQ11" s="429">
        <v>8782</v>
      </c>
      <c r="AR11" s="429">
        <v>262389</v>
      </c>
      <c r="AS11" s="429">
        <v>223103</v>
      </c>
      <c r="AT11" s="429">
        <v>23578</v>
      </c>
      <c r="AU11" s="429">
        <v>659821</v>
      </c>
      <c r="AV11" s="429">
        <v>287490</v>
      </c>
      <c r="AW11" s="429">
        <v>26693955</v>
      </c>
      <c r="AX11" s="429">
        <v>487343</v>
      </c>
      <c r="AY11" s="429">
        <v>326953</v>
      </c>
      <c r="AZ11" s="429">
        <v>134616</v>
      </c>
      <c r="BA11" s="429">
        <v>-2202514</v>
      </c>
      <c r="BB11" s="429">
        <v>604754</v>
      </c>
      <c r="BC11" s="429">
        <v>372661</v>
      </c>
      <c r="BD11" s="429">
        <v>1246504</v>
      </c>
      <c r="BE11" s="429">
        <v>2592153</v>
      </c>
      <c r="BF11" s="429">
        <v>3226028</v>
      </c>
      <c r="BG11" s="429">
        <v>975677</v>
      </c>
      <c r="BH11" s="429">
        <v>346294</v>
      </c>
    </row>
    <row r="12" spans="1:60" x14ac:dyDescent="0.3">
      <c r="A12" s="426">
        <v>31</v>
      </c>
      <c r="B12" s="427" t="s">
        <v>277</v>
      </c>
      <c r="D12" s="429">
        <v>-442400</v>
      </c>
      <c r="E12" s="429">
        <v>-515005</v>
      </c>
      <c r="F12" s="429">
        <v>159286</v>
      </c>
      <c r="G12" s="429">
        <v>-353287</v>
      </c>
      <c r="H12" s="429">
        <v>862550</v>
      </c>
      <c r="I12" s="429">
        <v>442461</v>
      </c>
      <c r="J12" s="429">
        <v>69590</v>
      </c>
      <c r="K12" s="429">
        <v>41366</v>
      </c>
      <c r="L12" s="429">
        <v>11241</v>
      </c>
      <c r="M12" s="429">
        <v>34005</v>
      </c>
      <c r="N12" s="429">
        <v>64364</v>
      </c>
      <c r="O12" s="429">
        <v>258116</v>
      </c>
      <c r="P12" s="429">
        <v>450941</v>
      </c>
      <c r="Q12" s="429">
        <v>124831</v>
      </c>
      <c r="R12" s="429">
        <v>1977873</v>
      </c>
      <c r="S12" s="429">
        <v>242384</v>
      </c>
      <c r="T12" s="429">
        <v>105353</v>
      </c>
      <c r="U12" s="429">
        <v>20404</v>
      </c>
      <c r="W12" s="429">
        <v>-150911</v>
      </c>
      <c r="X12" s="429">
        <v>110575</v>
      </c>
      <c r="Y12" s="429">
        <v>53691</v>
      </c>
      <c r="Z12" s="429">
        <v>657186</v>
      </c>
      <c r="AA12" s="429">
        <v>56843</v>
      </c>
      <c r="AB12" s="429">
        <v>272246</v>
      </c>
      <c r="AC12" s="429">
        <v>1515105</v>
      </c>
      <c r="AD12" s="429">
        <v>235847</v>
      </c>
      <c r="AE12" s="429">
        <v>-717748</v>
      </c>
      <c r="AF12" s="429">
        <v>-243501</v>
      </c>
      <c r="AG12" s="429">
        <v>26736</v>
      </c>
      <c r="AH12" s="429">
        <v>222555</v>
      </c>
      <c r="AI12" s="429">
        <v>25576</v>
      </c>
      <c r="AJ12" s="429">
        <v>577019</v>
      </c>
      <c r="AK12" s="429">
        <v>719903</v>
      </c>
      <c r="AL12" s="429">
        <v>-153149</v>
      </c>
      <c r="AM12" s="429">
        <v>23396</v>
      </c>
      <c r="AN12" s="429">
        <v>569475</v>
      </c>
      <c r="AO12" s="429">
        <v>443345</v>
      </c>
      <c r="AP12" s="429">
        <v>-634926</v>
      </c>
      <c r="AQ12" s="429">
        <v>375988</v>
      </c>
      <c r="AR12" s="429">
        <v>3150576</v>
      </c>
      <c r="AS12" s="429">
        <v>4357</v>
      </c>
      <c r="AT12" s="429">
        <v>43613</v>
      </c>
      <c r="AU12" s="429">
        <v>-1545816</v>
      </c>
      <c r="AV12" s="429">
        <v>434737</v>
      </c>
      <c r="AW12" s="429">
        <v>-5647649</v>
      </c>
      <c r="AX12" s="429">
        <v>-218743</v>
      </c>
      <c r="AY12" s="429">
        <v>95653</v>
      </c>
      <c r="AZ12" s="429">
        <v>369097</v>
      </c>
      <c r="BA12" s="429">
        <v>166909</v>
      </c>
      <c r="BB12" s="429">
        <v>107569</v>
      </c>
      <c r="BC12" s="429">
        <v>127050</v>
      </c>
      <c r="BD12" s="429">
        <v>96339</v>
      </c>
      <c r="BE12" s="429">
        <v>-602732</v>
      </c>
      <c r="BF12" s="429">
        <v>258683</v>
      </c>
      <c r="BG12" s="429">
        <v>94486</v>
      </c>
      <c r="BH12" s="429">
        <v>222975</v>
      </c>
    </row>
    <row r="13" spans="1:60" x14ac:dyDescent="0.3">
      <c r="A13" s="426">
        <v>44</v>
      </c>
      <c r="B13" s="427" t="s">
        <v>278</v>
      </c>
      <c r="D13" s="429">
        <v>0</v>
      </c>
      <c r="E13" s="429">
        <v>0</v>
      </c>
      <c r="F13" s="429">
        <v>0</v>
      </c>
      <c r="G13" s="429">
        <v>0</v>
      </c>
      <c r="H13" s="429">
        <v>0</v>
      </c>
      <c r="I13" s="429">
        <v>0</v>
      </c>
      <c r="J13" s="429">
        <v>0</v>
      </c>
      <c r="K13" s="429">
        <v>0</v>
      </c>
      <c r="L13" s="429">
        <v>0</v>
      </c>
      <c r="M13" s="429">
        <v>0</v>
      </c>
      <c r="N13" s="429">
        <v>0</v>
      </c>
      <c r="O13" s="429">
        <v>0</v>
      </c>
      <c r="P13" s="429">
        <v>0</v>
      </c>
      <c r="Q13" s="429">
        <v>0</v>
      </c>
      <c r="R13" s="429">
        <v>0</v>
      </c>
      <c r="S13" s="429">
        <v>0</v>
      </c>
      <c r="T13" s="429">
        <v>0</v>
      </c>
      <c r="U13" s="429">
        <v>0</v>
      </c>
      <c r="W13" s="429">
        <v>0</v>
      </c>
      <c r="X13" s="429">
        <v>0</v>
      </c>
      <c r="Y13" s="429">
        <v>0</v>
      </c>
      <c r="Z13" s="429">
        <v>0</v>
      </c>
      <c r="AA13" s="429">
        <v>0</v>
      </c>
      <c r="AB13" s="429">
        <v>0</v>
      </c>
      <c r="AC13" s="429">
        <v>0</v>
      </c>
      <c r="AD13" s="429">
        <v>0</v>
      </c>
      <c r="AE13" s="429">
        <v>0</v>
      </c>
      <c r="AF13" s="429">
        <v>0</v>
      </c>
      <c r="AG13" s="429">
        <v>0</v>
      </c>
      <c r="AH13" s="429">
        <v>0</v>
      </c>
      <c r="AI13" s="429">
        <v>0</v>
      </c>
      <c r="AJ13" s="429">
        <v>0</v>
      </c>
      <c r="AK13" s="429">
        <v>0</v>
      </c>
      <c r="AL13" s="429">
        <v>0</v>
      </c>
      <c r="AM13" s="429">
        <v>0</v>
      </c>
      <c r="AN13" s="429">
        <v>0</v>
      </c>
      <c r="AO13" s="429">
        <v>0</v>
      </c>
      <c r="AP13" s="429">
        <v>0</v>
      </c>
      <c r="AQ13" s="429">
        <v>0</v>
      </c>
      <c r="AR13" s="429">
        <v>0</v>
      </c>
      <c r="AS13" s="429">
        <v>0</v>
      </c>
      <c r="AT13" s="429">
        <v>0</v>
      </c>
      <c r="AU13" s="429">
        <v>0</v>
      </c>
      <c r="AV13" s="429">
        <v>0</v>
      </c>
      <c r="AW13" s="429">
        <v>0</v>
      </c>
      <c r="AX13" s="429">
        <v>0</v>
      </c>
      <c r="AY13" s="429">
        <v>0</v>
      </c>
      <c r="AZ13" s="429">
        <v>0</v>
      </c>
      <c r="BA13" s="429">
        <v>0</v>
      </c>
      <c r="BB13" s="429">
        <v>0</v>
      </c>
      <c r="BC13" s="429">
        <v>0</v>
      </c>
      <c r="BD13" s="429">
        <v>0</v>
      </c>
      <c r="BE13" s="429">
        <v>0</v>
      </c>
      <c r="BF13" s="429">
        <v>0</v>
      </c>
      <c r="BG13" s="429">
        <v>0</v>
      </c>
      <c r="BH13" s="429">
        <v>0</v>
      </c>
    </row>
    <row r="14" spans="1:60" x14ac:dyDescent="0.3">
      <c r="A14" s="426">
        <v>45</v>
      </c>
      <c r="B14" s="427" t="s">
        <v>279</v>
      </c>
      <c r="D14" s="429">
        <v>0</v>
      </c>
      <c r="E14" s="429">
        <v>0</v>
      </c>
      <c r="F14" s="429">
        <v>0</v>
      </c>
      <c r="G14" s="429">
        <v>0</v>
      </c>
      <c r="H14" s="429">
        <v>0</v>
      </c>
      <c r="I14" s="429">
        <v>0</v>
      </c>
      <c r="J14" s="429">
        <v>0</v>
      </c>
      <c r="K14" s="429">
        <v>0</v>
      </c>
      <c r="L14" s="429">
        <v>0</v>
      </c>
      <c r="M14" s="429">
        <v>0</v>
      </c>
      <c r="N14" s="429">
        <v>0</v>
      </c>
      <c r="O14" s="429">
        <v>0</v>
      </c>
      <c r="P14" s="429">
        <v>0</v>
      </c>
      <c r="Q14" s="429">
        <v>0</v>
      </c>
      <c r="R14" s="429">
        <v>0</v>
      </c>
      <c r="S14" s="429">
        <v>0</v>
      </c>
      <c r="T14" s="429">
        <v>0</v>
      </c>
      <c r="U14" s="429">
        <v>0</v>
      </c>
      <c r="W14" s="429">
        <v>0</v>
      </c>
      <c r="X14" s="429">
        <v>0</v>
      </c>
      <c r="Y14" s="429">
        <v>0</v>
      </c>
      <c r="Z14" s="429">
        <v>0</v>
      </c>
      <c r="AA14" s="429">
        <v>0</v>
      </c>
      <c r="AB14" s="429">
        <v>0</v>
      </c>
      <c r="AC14" s="429">
        <v>0</v>
      </c>
      <c r="AD14" s="429">
        <v>0</v>
      </c>
      <c r="AE14" s="429">
        <v>0</v>
      </c>
      <c r="AF14" s="429">
        <v>0</v>
      </c>
      <c r="AG14" s="429">
        <v>0</v>
      </c>
      <c r="AH14" s="429">
        <v>0</v>
      </c>
      <c r="AI14" s="429">
        <v>0</v>
      </c>
      <c r="AJ14" s="429">
        <v>0</v>
      </c>
      <c r="AK14" s="429">
        <v>0</v>
      </c>
      <c r="AL14" s="429">
        <v>0</v>
      </c>
      <c r="AM14" s="429">
        <v>0</v>
      </c>
      <c r="AN14" s="429">
        <v>0</v>
      </c>
      <c r="AO14" s="429">
        <v>0</v>
      </c>
      <c r="AP14" s="429">
        <v>0</v>
      </c>
      <c r="AQ14" s="429">
        <v>0</v>
      </c>
      <c r="AR14" s="429">
        <v>0</v>
      </c>
      <c r="AS14" s="429">
        <v>0</v>
      </c>
      <c r="AT14" s="429">
        <v>0</v>
      </c>
      <c r="AU14" s="429">
        <v>0</v>
      </c>
      <c r="AV14" s="429">
        <v>0</v>
      </c>
      <c r="AW14" s="429">
        <v>0</v>
      </c>
      <c r="AX14" s="429">
        <v>0</v>
      </c>
      <c r="AY14" s="429">
        <v>0</v>
      </c>
      <c r="AZ14" s="429">
        <v>0</v>
      </c>
      <c r="BA14" s="429">
        <v>0</v>
      </c>
      <c r="BB14" s="429">
        <v>0</v>
      </c>
      <c r="BC14" s="429">
        <v>0</v>
      </c>
      <c r="BD14" s="429">
        <v>0</v>
      </c>
      <c r="BE14" s="429">
        <v>0</v>
      </c>
      <c r="BF14" s="429">
        <v>0</v>
      </c>
      <c r="BG14" s="429">
        <v>0</v>
      </c>
      <c r="BH14" s="429">
        <v>0</v>
      </c>
    </row>
    <row r="15" spans="1:60" x14ac:dyDescent="0.3">
      <c r="A15" s="426">
        <v>47</v>
      </c>
      <c r="B15" s="427" t="s">
        <v>280</v>
      </c>
      <c r="D15" s="429">
        <v>0</v>
      </c>
      <c r="E15" s="429">
        <v>0</v>
      </c>
      <c r="F15" s="429">
        <v>0</v>
      </c>
      <c r="G15" s="429">
        <v>0</v>
      </c>
      <c r="H15" s="429">
        <v>0</v>
      </c>
      <c r="I15" s="429">
        <v>0</v>
      </c>
      <c r="J15" s="429">
        <v>0</v>
      </c>
      <c r="K15" s="429">
        <v>0</v>
      </c>
      <c r="L15" s="429">
        <v>0</v>
      </c>
      <c r="M15" s="429">
        <v>0</v>
      </c>
      <c r="N15" s="429">
        <v>0</v>
      </c>
      <c r="O15" s="429">
        <v>0</v>
      </c>
      <c r="P15" s="429">
        <v>0</v>
      </c>
      <c r="Q15" s="429">
        <v>0</v>
      </c>
      <c r="R15" s="429">
        <v>0</v>
      </c>
      <c r="S15" s="429">
        <v>0</v>
      </c>
      <c r="T15" s="429">
        <v>0</v>
      </c>
      <c r="U15" s="429">
        <v>0</v>
      </c>
      <c r="W15" s="429">
        <v>0</v>
      </c>
      <c r="X15" s="429">
        <v>0</v>
      </c>
      <c r="Y15" s="429">
        <v>0</v>
      </c>
      <c r="Z15" s="429">
        <v>0</v>
      </c>
      <c r="AA15" s="429">
        <v>0</v>
      </c>
      <c r="AB15" s="429">
        <v>0</v>
      </c>
      <c r="AC15" s="429">
        <v>0</v>
      </c>
      <c r="AD15" s="429">
        <v>0</v>
      </c>
      <c r="AE15" s="429">
        <v>0</v>
      </c>
      <c r="AF15" s="429">
        <v>0</v>
      </c>
      <c r="AG15" s="429">
        <v>0</v>
      </c>
      <c r="AH15" s="429">
        <v>0</v>
      </c>
      <c r="AI15" s="429">
        <v>0</v>
      </c>
      <c r="AJ15" s="429">
        <v>0</v>
      </c>
      <c r="AK15" s="429">
        <v>0</v>
      </c>
      <c r="AL15" s="429">
        <v>0</v>
      </c>
      <c r="AM15" s="429">
        <v>0</v>
      </c>
      <c r="AN15" s="429">
        <v>0</v>
      </c>
      <c r="AO15" s="429">
        <v>0</v>
      </c>
      <c r="AP15" s="429">
        <v>0</v>
      </c>
      <c r="AQ15" s="429">
        <v>0</v>
      </c>
      <c r="AR15" s="429">
        <v>0</v>
      </c>
      <c r="AS15" s="429">
        <v>0</v>
      </c>
      <c r="AT15" s="429">
        <v>0</v>
      </c>
      <c r="AU15" s="429">
        <v>0</v>
      </c>
      <c r="AV15" s="429">
        <v>0</v>
      </c>
      <c r="AW15" s="429">
        <v>0</v>
      </c>
      <c r="AX15" s="429">
        <v>0</v>
      </c>
      <c r="AY15" s="429">
        <v>0</v>
      </c>
      <c r="AZ15" s="429">
        <v>0</v>
      </c>
      <c r="BA15" s="429">
        <v>0</v>
      </c>
      <c r="BB15" s="429">
        <v>0</v>
      </c>
      <c r="BC15" s="429">
        <v>0</v>
      </c>
      <c r="BD15" s="429">
        <v>0</v>
      </c>
      <c r="BE15" s="429">
        <v>0</v>
      </c>
      <c r="BF15" s="429">
        <v>0</v>
      </c>
      <c r="BG15" s="429">
        <v>0</v>
      </c>
      <c r="BH15" s="429">
        <v>0</v>
      </c>
    </row>
    <row r="16" spans="1:60" x14ac:dyDescent="0.3">
      <c r="A16" s="426">
        <v>48</v>
      </c>
      <c r="B16" s="427" t="s">
        <v>40</v>
      </c>
      <c r="D16" s="429">
        <v>0</v>
      </c>
      <c r="E16" s="429">
        <v>0</v>
      </c>
      <c r="F16" s="429">
        <v>0</v>
      </c>
      <c r="G16" s="429">
        <v>0</v>
      </c>
      <c r="H16" s="429">
        <v>0</v>
      </c>
      <c r="I16" s="429">
        <v>0</v>
      </c>
      <c r="J16" s="429">
        <v>0</v>
      </c>
      <c r="K16" s="429">
        <v>0</v>
      </c>
      <c r="L16" s="429">
        <v>0</v>
      </c>
      <c r="M16" s="429">
        <v>0</v>
      </c>
      <c r="N16" s="429">
        <v>0</v>
      </c>
      <c r="O16" s="429">
        <v>0</v>
      </c>
      <c r="P16" s="429">
        <v>0</v>
      </c>
      <c r="Q16" s="429">
        <v>0</v>
      </c>
      <c r="R16" s="429">
        <v>0</v>
      </c>
      <c r="S16" s="429">
        <v>0</v>
      </c>
      <c r="T16" s="429">
        <v>0</v>
      </c>
      <c r="U16" s="429">
        <v>0</v>
      </c>
      <c r="W16" s="429">
        <v>0</v>
      </c>
      <c r="X16" s="429">
        <v>0</v>
      </c>
      <c r="Y16" s="429">
        <v>0</v>
      </c>
      <c r="Z16" s="429">
        <v>0</v>
      </c>
      <c r="AA16" s="429">
        <v>0</v>
      </c>
      <c r="AB16" s="429">
        <v>0</v>
      </c>
      <c r="AC16" s="429">
        <v>0</v>
      </c>
      <c r="AD16" s="429">
        <v>0</v>
      </c>
      <c r="AE16" s="429">
        <v>0</v>
      </c>
      <c r="AF16" s="429">
        <v>0</v>
      </c>
      <c r="AG16" s="429">
        <v>0</v>
      </c>
      <c r="AH16" s="429">
        <v>0</v>
      </c>
      <c r="AI16" s="429">
        <v>0</v>
      </c>
      <c r="AJ16" s="429">
        <v>0</v>
      </c>
      <c r="AK16" s="429">
        <v>0</v>
      </c>
      <c r="AL16" s="429">
        <v>0</v>
      </c>
      <c r="AM16" s="429">
        <v>0</v>
      </c>
      <c r="AN16" s="429">
        <v>0</v>
      </c>
      <c r="AO16" s="429">
        <v>0</v>
      </c>
      <c r="AP16" s="429">
        <v>0</v>
      </c>
      <c r="AQ16" s="429">
        <v>0</v>
      </c>
      <c r="AR16" s="429">
        <v>0</v>
      </c>
      <c r="AS16" s="429">
        <v>0</v>
      </c>
      <c r="AT16" s="429">
        <v>0</v>
      </c>
      <c r="AU16" s="429">
        <v>0</v>
      </c>
      <c r="AV16" s="429">
        <v>0</v>
      </c>
      <c r="AW16" s="429">
        <v>0</v>
      </c>
      <c r="AX16" s="429">
        <v>0</v>
      </c>
      <c r="AY16" s="429">
        <v>0</v>
      </c>
      <c r="AZ16" s="429">
        <v>0</v>
      </c>
      <c r="BA16" s="429">
        <v>0</v>
      </c>
      <c r="BB16" s="429">
        <v>0</v>
      </c>
      <c r="BC16" s="429">
        <v>0</v>
      </c>
      <c r="BD16" s="429">
        <v>0</v>
      </c>
      <c r="BE16" s="429">
        <v>0</v>
      </c>
      <c r="BF16" s="429">
        <v>0</v>
      </c>
      <c r="BG16" s="429">
        <v>0</v>
      </c>
      <c r="BH16" s="429">
        <v>0</v>
      </c>
    </row>
    <row r="17" spans="1:60" x14ac:dyDescent="0.3">
      <c r="A17" s="426">
        <v>149</v>
      </c>
      <c r="B17" s="427" t="s">
        <v>281</v>
      </c>
      <c r="D17" s="429">
        <v>11375237</v>
      </c>
      <c r="E17" s="429">
        <v>18912278</v>
      </c>
      <c r="F17" s="429">
        <v>10000000</v>
      </c>
      <c r="G17" s="429">
        <v>3910246</v>
      </c>
      <c r="H17" s="429">
        <v>19568705</v>
      </c>
      <c r="I17" s="429">
        <v>8909968</v>
      </c>
      <c r="J17" s="429">
        <v>2791120</v>
      </c>
      <c r="K17" s="429">
        <v>6044207</v>
      </c>
      <c r="L17" s="429">
        <v>9243000</v>
      </c>
      <c r="M17" s="429">
        <v>2321310</v>
      </c>
      <c r="N17" s="429">
        <v>5329824</v>
      </c>
      <c r="O17" s="429">
        <v>31089133</v>
      </c>
      <c r="P17" s="429">
        <v>11110275</v>
      </c>
      <c r="Q17" s="429">
        <v>2115080</v>
      </c>
      <c r="R17" s="429">
        <v>23115861</v>
      </c>
      <c r="S17" s="429">
        <v>81366950</v>
      </c>
      <c r="T17" s="429">
        <v>5245387</v>
      </c>
      <c r="U17" s="429">
        <v>3500000</v>
      </c>
      <c r="W17" s="429">
        <v>53023431</v>
      </c>
      <c r="X17" s="429">
        <v>35401202</v>
      </c>
      <c r="Y17" s="429">
        <v>3908414</v>
      </c>
      <c r="Z17" s="429">
        <v>18830040</v>
      </c>
      <c r="AA17" s="429">
        <v>2900000</v>
      </c>
      <c r="AB17" s="429">
        <v>10442896</v>
      </c>
      <c r="AC17" s="429">
        <v>40905920</v>
      </c>
      <c r="AD17" s="429">
        <v>5130055</v>
      </c>
      <c r="AE17" s="429">
        <v>20081808</v>
      </c>
      <c r="AF17" s="429">
        <v>7873240</v>
      </c>
      <c r="AG17" s="429">
        <v>2139822</v>
      </c>
      <c r="AH17" s="429">
        <v>13305000</v>
      </c>
      <c r="AI17" s="429">
        <v>15834840</v>
      </c>
      <c r="AJ17" s="429">
        <v>37487555</v>
      </c>
      <c r="AK17" s="429">
        <v>16173010</v>
      </c>
      <c r="AL17" s="429">
        <v>9020616</v>
      </c>
      <c r="AM17" s="429">
        <v>10044895</v>
      </c>
      <c r="AN17" s="429">
        <v>12250706</v>
      </c>
      <c r="AO17" s="429">
        <v>13143003</v>
      </c>
      <c r="AP17" s="429">
        <v>9916350</v>
      </c>
      <c r="AQ17" s="429">
        <v>942047</v>
      </c>
      <c r="AR17" s="429">
        <v>2867038</v>
      </c>
      <c r="AS17" s="429">
        <v>12740313</v>
      </c>
      <c r="AT17" s="429">
        <v>567595</v>
      </c>
      <c r="AU17" s="429">
        <v>102942093</v>
      </c>
      <c r="AV17" s="429">
        <v>7202440</v>
      </c>
      <c r="AW17" s="429">
        <v>513103536</v>
      </c>
      <c r="AX17" s="429">
        <v>4789331</v>
      </c>
      <c r="AY17" s="429">
        <v>1805006</v>
      </c>
      <c r="AZ17" s="429">
        <v>13664099</v>
      </c>
      <c r="BA17" s="429">
        <v>19053791</v>
      </c>
      <c r="BB17" s="429">
        <v>810863</v>
      </c>
      <c r="BC17" s="429">
        <v>2206501</v>
      </c>
      <c r="BD17" s="429">
        <v>13917773</v>
      </c>
      <c r="BE17" s="429">
        <v>21702347</v>
      </c>
      <c r="BF17" s="429">
        <v>125913734</v>
      </c>
      <c r="BG17" s="429">
        <v>7146494</v>
      </c>
      <c r="BH17" s="429">
        <v>2960900</v>
      </c>
    </row>
    <row r="18" spans="1:60" x14ac:dyDescent="0.3">
      <c r="A18" s="426">
        <v>150</v>
      </c>
      <c r="B18" s="427" t="s">
        <v>282</v>
      </c>
      <c r="D18" s="429">
        <v>1869380</v>
      </c>
      <c r="E18" s="429">
        <v>8282105</v>
      </c>
      <c r="F18" s="429">
        <v>383049</v>
      </c>
      <c r="G18" s="429">
        <v>1387956</v>
      </c>
      <c r="H18" s="429">
        <v>5488792</v>
      </c>
      <c r="I18" s="429">
        <v>2815946</v>
      </c>
      <c r="J18" s="429">
        <v>963077</v>
      </c>
      <c r="K18" s="429">
        <v>551114</v>
      </c>
      <c r="L18" s="429">
        <v>4154081</v>
      </c>
      <c r="M18" s="429">
        <v>272563</v>
      </c>
      <c r="N18" s="429">
        <v>408537</v>
      </c>
      <c r="O18" s="429">
        <v>73206282</v>
      </c>
      <c r="P18" s="429">
        <v>2293961</v>
      </c>
      <c r="Q18" s="429">
        <v>1604268</v>
      </c>
      <c r="R18" s="429">
        <v>1846558</v>
      </c>
      <c r="S18" s="429">
        <v>31222153</v>
      </c>
      <c r="T18" s="429">
        <v>842786</v>
      </c>
      <c r="U18" s="429">
        <v>347403</v>
      </c>
      <c r="W18" s="429">
        <v>19855101</v>
      </c>
      <c r="X18" s="429">
        <v>15139213</v>
      </c>
      <c r="Y18" s="429">
        <v>560372</v>
      </c>
      <c r="Z18" s="429">
        <v>3189084</v>
      </c>
      <c r="AA18" s="429">
        <v>486532</v>
      </c>
      <c r="AB18" s="429">
        <v>583201</v>
      </c>
      <c r="AC18" s="429">
        <v>2280288</v>
      </c>
      <c r="AD18" s="429">
        <v>977886</v>
      </c>
      <c r="AE18" s="429">
        <v>14007940</v>
      </c>
      <c r="AF18" s="429">
        <v>2379330</v>
      </c>
      <c r="AG18" s="429">
        <v>299435</v>
      </c>
      <c r="AI18" s="429">
        <v>2311233</v>
      </c>
      <c r="AJ18" s="429">
        <v>6675427</v>
      </c>
      <c r="AK18" s="429">
        <v>5027817</v>
      </c>
      <c r="AL18" s="429">
        <v>906747</v>
      </c>
      <c r="AM18" s="429">
        <v>13516681</v>
      </c>
      <c r="AN18" s="429">
        <v>4175000</v>
      </c>
      <c r="AO18" s="429">
        <v>1785748</v>
      </c>
      <c r="AP18" s="429">
        <v>15256116</v>
      </c>
      <c r="AQ18" s="429">
        <v>1081730</v>
      </c>
      <c r="AR18" s="429">
        <v>1265196</v>
      </c>
      <c r="AS18" s="429">
        <v>2716211</v>
      </c>
      <c r="AT18" s="429">
        <v>120000</v>
      </c>
      <c r="AU18" s="429">
        <v>42545304</v>
      </c>
      <c r="AV18" s="429">
        <v>807000</v>
      </c>
      <c r="AW18" s="429">
        <v>274820533</v>
      </c>
      <c r="AY18" s="429">
        <v>400000</v>
      </c>
      <c r="AZ18" s="429">
        <v>1260345</v>
      </c>
      <c r="BA18" s="429">
        <v>7361004</v>
      </c>
      <c r="BB18" s="429">
        <v>252199</v>
      </c>
      <c r="BC18" s="429">
        <v>210977</v>
      </c>
      <c r="BD18" s="429">
        <v>3089010</v>
      </c>
      <c r="BE18" s="429">
        <v>1432727</v>
      </c>
      <c r="BF18" s="429">
        <v>43304192</v>
      </c>
      <c r="BG18" s="429">
        <v>570885</v>
      </c>
      <c r="BH18" s="429">
        <v>421032</v>
      </c>
    </row>
    <row r="19" spans="1:60" x14ac:dyDescent="0.3">
      <c r="A19" s="426">
        <v>252</v>
      </c>
      <c r="B19" s="427" t="s">
        <v>28</v>
      </c>
      <c r="D19" s="429">
        <v>77495113</v>
      </c>
      <c r="E19" s="429">
        <v>112086085</v>
      </c>
      <c r="F19" s="429">
        <v>76251605</v>
      </c>
      <c r="G19" s="429">
        <v>20687441</v>
      </c>
      <c r="H19" s="429">
        <v>104995761</v>
      </c>
      <c r="I19" s="429">
        <v>64576551</v>
      </c>
      <c r="J19" s="429">
        <v>29944960</v>
      </c>
      <c r="K19" s="429">
        <v>27619351</v>
      </c>
      <c r="L19" s="429">
        <v>75445340</v>
      </c>
      <c r="M19" s="429">
        <v>22132869</v>
      </c>
      <c r="N19" s="429">
        <v>35838485</v>
      </c>
      <c r="O19" s="429">
        <v>197636773</v>
      </c>
      <c r="P19" s="429">
        <v>50953747</v>
      </c>
      <c r="Q19" s="429">
        <v>28403477</v>
      </c>
      <c r="R19" s="429">
        <v>139815707</v>
      </c>
      <c r="S19" s="429">
        <v>300642058</v>
      </c>
      <c r="T19" s="429">
        <v>48272030</v>
      </c>
      <c r="U19" s="429">
        <v>20718194</v>
      </c>
      <c r="V19" s="429">
        <v>1022671</v>
      </c>
      <c r="W19" s="429">
        <v>255457122</v>
      </c>
      <c r="X19" s="429">
        <v>79612167</v>
      </c>
      <c r="Y19" s="429">
        <v>6136015</v>
      </c>
      <c r="Z19" s="429">
        <v>172931189</v>
      </c>
      <c r="AA19" s="429">
        <v>22615328</v>
      </c>
      <c r="AB19" s="429">
        <v>21764753</v>
      </c>
      <c r="AC19" s="429">
        <v>195915978</v>
      </c>
      <c r="AD19" s="429">
        <v>14608407</v>
      </c>
      <c r="AE19" s="429">
        <v>146811343</v>
      </c>
      <c r="AF19" s="429">
        <v>50295547</v>
      </c>
      <c r="AG19" s="429">
        <v>30749175</v>
      </c>
      <c r="AH19" s="429">
        <v>118297474</v>
      </c>
      <c r="AI19" s="429">
        <v>68560223</v>
      </c>
      <c r="AJ19" s="429">
        <v>127999738</v>
      </c>
      <c r="AK19" s="429">
        <v>81359039</v>
      </c>
      <c r="AL19" s="429">
        <v>98997157</v>
      </c>
      <c r="AM19" s="429">
        <v>65574348</v>
      </c>
      <c r="AN19" s="429">
        <v>51604220</v>
      </c>
      <c r="AO19" s="429">
        <v>73951242</v>
      </c>
      <c r="AP19" s="429">
        <v>83938330</v>
      </c>
      <c r="AQ19" s="429">
        <v>21756510</v>
      </c>
      <c r="AR19" s="429">
        <v>18436681</v>
      </c>
      <c r="AS19" s="429">
        <v>37774767</v>
      </c>
      <c r="AT19" s="429">
        <v>6492569</v>
      </c>
      <c r="AU19" s="429">
        <v>635033673</v>
      </c>
      <c r="AV19" s="429">
        <v>39776920</v>
      </c>
      <c r="AW19" s="429">
        <v>3733190940</v>
      </c>
      <c r="AX19" s="429">
        <v>13954281</v>
      </c>
      <c r="AY19" s="429">
        <v>14565841</v>
      </c>
      <c r="AZ19" s="429">
        <v>17802293</v>
      </c>
      <c r="BA19" s="429">
        <v>91685653</v>
      </c>
      <c r="BB19" s="429">
        <v>3178019</v>
      </c>
      <c r="BC19" s="429">
        <v>8899148</v>
      </c>
      <c r="BD19" s="429">
        <v>66101931</v>
      </c>
      <c r="BE19" s="429">
        <v>75237536</v>
      </c>
      <c r="BF19" s="429">
        <v>661272174</v>
      </c>
      <c r="BG19" s="429">
        <v>39297662</v>
      </c>
      <c r="BH19" s="429">
        <v>26462926</v>
      </c>
    </row>
    <row r="20" spans="1:60" x14ac:dyDescent="0.3">
      <c r="A20" s="426">
        <v>253</v>
      </c>
      <c r="B20" s="427" t="s">
        <v>29</v>
      </c>
      <c r="D20" s="429">
        <v>840459</v>
      </c>
      <c r="E20" s="429">
        <v>3107591</v>
      </c>
      <c r="F20" s="429">
        <v>4056932</v>
      </c>
      <c r="G20" s="429">
        <v>949851</v>
      </c>
      <c r="H20" s="429">
        <v>4775395</v>
      </c>
      <c r="I20" s="429">
        <v>1257700</v>
      </c>
      <c r="J20" s="429">
        <v>1348047</v>
      </c>
      <c r="K20" s="429">
        <v>2311213</v>
      </c>
      <c r="L20" s="429">
        <v>2066090</v>
      </c>
      <c r="M20" s="429">
        <v>1334934</v>
      </c>
      <c r="N20" s="429">
        <v>1263135</v>
      </c>
      <c r="O20" s="429">
        <v>3181068</v>
      </c>
      <c r="P20" s="429">
        <v>3162056</v>
      </c>
      <c r="Q20" s="429">
        <v>425214</v>
      </c>
      <c r="R20" s="429">
        <v>3228905</v>
      </c>
      <c r="S20" s="429">
        <v>9858403</v>
      </c>
      <c r="T20" s="429">
        <v>3324494</v>
      </c>
      <c r="U20" s="429">
        <v>1278377</v>
      </c>
      <c r="V20" s="429">
        <v>48271</v>
      </c>
      <c r="W20" s="429">
        <v>39826521</v>
      </c>
      <c r="X20" s="429">
        <v>3818944</v>
      </c>
      <c r="Y20" s="429">
        <v>713857</v>
      </c>
      <c r="Z20" s="429">
        <v>6141169</v>
      </c>
      <c r="AA20" s="429">
        <v>468391</v>
      </c>
      <c r="AB20" s="429">
        <v>1010892</v>
      </c>
      <c r="AC20" s="429">
        <v>6857492</v>
      </c>
      <c r="AD20" s="429">
        <v>791070</v>
      </c>
      <c r="AE20" s="429">
        <v>5632618</v>
      </c>
      <c r="AF20" s="429">
        <v>4117614</v>
      </c>
      <c r="AG20" s="429">
        <v>1272203</v>
      </c>
      <c r="AH20" s="429">
        <v>19177103</v>
      </c>
      <c r="AI20" s="429">
        <v>7884515</v>
      </c>
      <c r="AJ20" s="429">
        <v>8563789</v>
      </c>
      <c r="AK20" s="429">
        <v>7091710</v>
      </c>
      <c r="AL20" s="429">
        <v>2087884</v>
      </c>
      <c r="AM20" s="429">
        <v>699008</v>
      </c>
      <c r="AN20" s="429">
        <v>2356900</v>
      </c>
      <c r="AO20" s="429">
        <v>1986320</v>
      </c>
      <c r="AP20" s="429">
        <v>2162591</v>
      </c>
      <c r="AQ20" s="429">
        <v>2421020</v>
      </c>
      <c r="AR20" s="429">
        <v>469889</v>
      </c>
      <c r="AS20" s="429">
        <v>1761970</v>
      </c>
      <c r="AT20" s="429">
        <v>737959</v>
      </c>
      <c r="AU20" s="429">
        <v>17194566</v>
      </c>
      <c r="AV20" s="429">
        <v>1154144</v>
      </c>
      <c r="AW20" s="429">
        <v>22443897</v>
      </c>
      <c r="AX20" s="429">
        <v>769091</v>
      </c>
      <c r="AY20" s="429">
        <v>548998</v>
      </c>
      <c r="AZ20" s="429">
        <v>1284913</v>
      </c>
      <c r="BA20" s="429">
        <v>2319923</v>
      </c>
      <c r="BB20" s="429">
        <v>909384</v>
      </c>
      <c r="BC20" s="429">
        <v>2845594</v>
      </c>
      <c r="BD20" s="429">
        <v>8073244</v>
      </c>
      <c r="BE20" s="429">
        <v>4231076</v>
      </c>
      <c r="BF20" s="429">
        <v>10684573</v>
      </c>
      <c r="BG20" s="429">
        <v>1471654</v>
      </c>
      <c r="BH20" s="429">
        <v>2109549</v>
      </c>
    </row>
    <row r="21" spans="1:60" x14ac:dyDescent="0.3">
      <c r="A21" s="426">
        <v>254</v>
      </c>
      <c r="B21" s="427" t="s">
        <v>30</v>
      </c>
      <c r="D21" s="429">
        <v>-93081470</v>
      </c>
      <c r="E21" s="429">
        <v>-164061428</v>
      </c>
      <c r="F21" s="429">
        <v>-123713529</v>
      </c>
      <c r="G21" s="429">
        <v>-49491212</v>
      </c>
      <c r="H21" s="429">
        <v>-177435473</v>
      </c>
      <c r="I21" s="429">
        <v>-70182810</v>
      </c>
      <c r="J21" s="429">
        <v>-37160759</v>
      </c>
      <c r="K21" s="429">
        <v>-51735380</v>
      </c>
      <c r="L21" s="429">
        <v>-98365356</v>
      </c>
      <c r="M21" s="429">
        <v>-32727155</v>
      </c>
      <c r="N21" s="429">
        <v>-61566764</v>
      </c>
      <c r="O21" s="429">
        <v>-206775650</v>
      </c>
      <c r="P21" s="429">
        <v>-89915559</v>
      </c>
      <c r="Q21" s="429">
        <v>-24111827</v>
      </c>
      <c r="R21" s="429">
        <v>-223510349</v>
      </c>
      <c r="S21" s="429">
        <v>-432228238</v>
      </c>
      <c r="T21" s="429">
        <v>-52866718</v>
      </c>
      <c r="U21" s="429">
        <v>-29864970</v>
      </c>
      <c r="V21" s="429">
        <v>-2292127</v>
      </c>
      <c r="W21" s="429">
        <v>-377054935</v>
      </c>
      <c r="X21" s="429">
        <v>-138163568</v>
      </c>
      <c r="Y21" s="429">
        <v>-26526581</v>
      </c>
      <c r="Z21" s="429">
        <v>-133965730</v>
      </c>
      <c r="AA21" s="429">
        <v>-29058282</v>
      </c>
      <c r="AB21" s="429">
        <v>-78111515</v>
      </c>
      <c r="AC21" s="429">
        <v>-374261448</v>
      </c>
      <c r="AD21" s="429">
        <v>-42663622</v>
      </c>
      <c r="AE21" s="429">
        <v>-259983904</v>
      </c>
      <c r="AF21" s="429">
        <v>-107600338</v>
      </c>
      <c r="AG21" s="429">
        <v>-42873024</v>
      </c>
      <c r="AH21" s="429">
        <v>-329447135</v>
      </c>
      <c r="AI21" s="429">
        <v>-164037915</v>
      </c>
      <c r="AJ21" s="429">
        <v>-290235718</v>
      </c>
      <c r="AK21" s="429">
        <v>-134265729</v>
      </c>
      <c r="AL21" s="429">
        <v>-125514974</v>
      </c>
      <c r="AM21" s="429">
        <v>-101061092</v>
      </c>
      <c r="AN21" s="429">
        <v>-125333190</v>
      </c>
      <c r="AO21" s="429">
        <v>-101171152</v>
      </c>
      <c r="AP21" s="429">
        <v>-121089363</v>
      </c>
      <c r="AQ21" s="429">
        <v>-33194230</v>
      </c>
      <c r="AR21" s="429">
        <v>-42039861</v>
      </c>
      <c r="AS21" s="429">
        <v>-62913771</v>
      </c>
      <c r="AT21" s="429">
        <v>-13461499</v>
      </c>
      <c r="AU21" s="429">
        <v>-663378236</v>
      </c>
      <c r="AV21" s="429">
        <v>-96252781</v>
      </c>
      <c r="AW21" s="429">
        <v>-2712327735</v>
      </c>
      <c r="AX21" s="429">
        <v>-35489298</v>
      </c>
      <c r="AY21" s="429">
        <v>-24380903</v>
      </c>
      <c r="AZ21" s="429">
        <v>-80299693</v>
      </c>
      <c r="BA21" s="429">
        <v>-277307215</v>
      </c>
      <c r="BB21" s="429">
        <v>-17516982</v>
      </c>
      <c r="BC21" s="429">
        <v>-32913226</v>
      </c>
      <c r="BD21" s="429">
        <v>-154129926</v>
      </c>
      <c r="BE21" s="429">
        <v>-166973003</v>
      </c>
      <c r="BF21" s="429">
        <v>-906431299</v>
      </c>
      <c r="BG21" s="429">
        <v>-83642769</v>
      </c>
      <c r="BH21" s="429">
        <v>-40404136</v>
      </c>
    </row>
    <row r="22" spans="1:60" x14ac:dyDescent="0.3">
      <c r="A22" s="426">
        <v>255</v>
      </c>
      <c r="B22" s="427" t="s">
        <v>81</v>
      </c>
      <c r="D22" s="429">
        <v>-5171135</v>
      </c>
      <c r="E22" s="429">
        <v>3034990</v>
      </c>
      <c r="F22" s="429">
        <v>-2128126</v>
      </c>
      <c r="G22" s="429">
        <v>-592852</v>
      </c>
      <c r="H22" s="429">
        <v>-2457791</v>
      </c>
      <c r="I22" s="429">
        <v>-440379</v>
      </c>
      <c r="J22" s="429">
        <v>-1498988</v>
      </c>
      <c r="K22" s="429">
        <v>-413996</v>
      </c>
      <c r="L22" s="429">
        <v>10874207</v>
      </c>
      <c r="M22" s="429">
        <v>-719642</v>
      </c>
      <c r="N22" s="429">
        <v>-363039</v>
      </c>
      <c r="O22" s="429">
        <v>64814980</v>
      </c>
      <c r="P22" s="429">
        <v>-2394288</v>
      </c>
      <c r="Q22" s="429">
        <v>208170</v>
      </c>
      <c r="R22" s="429">
        <v>-1806683</v>
      </c>
      <c r="S22" s="429">
        <v>13650255</v>
      </c>
      <c r="T22" s="429">
        <v>2638063</v>
      </c>
      <c r="U22" s="429">
        <v>-470374</v>
      </c>
      <c r="V22" s="429">
        <v>1069747</v>
      </c>
      <c r="W22" s="429">
        <v>20275218</v>
      </c>
      <c r="X22" s="429">
        <v>9748411</v>
      </c>
      <c r="Y22" s="429">
        <v>-120536</v>
      </c>
      <c r="Z22" s="429">
        <v>-5819775</v>
      </c>
      <c r="AA22" s="429">
        <v>-816123</v>
      </c>
      <c r="AB22" s="429">
        <v>-920243</v>
      </c>
      <c r="AC22" s="429">
        <v>-3839244</v>
      </c>
      <c r="AD22" s="429">
        <v>47969</v>
      </c>
      <c r="AE22" s="429">
        <v>9906495</v>
      </c>
      <c r="AF22" s="429">
        <v>-602371</v>
      </c>
      <c r="AG22" s="429">
        <v>-1209528</v>
      </c>
      <c r="AH22" s="429">
        <v>1832146</v>
      </c>
      <c r="AI22" s="429">
        <v>869558</v>
      </c>
      <c r="AJ22" s="429">
        <v>841235</v>
      </c>
      <c r="AK22" s="429">
        <v>-2250075</v>
      </c>
      <c r="AL22" s="429">
        <v>528408</v>
      </c>
      <c r="AM22" s="429">
        <v>11939050</v>
      </c>
      <c r="AN22" s="429">
        <v>426587</v>
      </c>
      <c r="AO22" s="429">
        <v>1366483</v>
      </c>
      <c r="AP22" s="429">
        <v>12523547</v>
      </c>
      <c r="AQ22" s="429">
        <v>2413656</v>
      </c>
      <c r="AR22" s="429">
        <v>159851</v>
      </c>
      <c r="AS22" s="429">
        <v>849939</v>
      </c>
      <c r="AT22" s="429">
        <v>117598</v>
      </c>
      <c r="AU22" s="429">
        <v>18086619</v>
      </c>
      <c r="AV22" s="429">
        <v>2183638</v>
      </c>
      <c r="AW22" s="429">
        <v>157689819</v>
      </c>
      <c r="AX22" s="429">
        <v>1205628</v>
      </c>
      <c r="AY22" s="429">
        <v>527577</v>
      </c>
      <c r="AZ22" s="429">
        <v>-2896581</v>
      </c>
      <c r="BA22" s="429">
        <v>-2084464</v>
      </c>
      <c r="BB22" s="429">
        <v>1708564</v>
      </c>
      <c r="BC22" s="429">
        <v>303139</v>
      </c>
      <c r="BD22" s="429">
        <v>1156150</v>
      </c>
      <c r="BE22" s="429">
        <v>1892560</v>
      </c>
      <c r="BF22" s="429">
        <v>-26439</v>
      </c>
      <c r="BG22" s="429">
        <v>524028</v>
      </c>
      <c r="BH22" s="429">
        <v>736459</v>
      </c>
    </row>
    <row r="23" spans="1:60" x14ac:dyDescent="0.3">
      <c r="A23" s="426">
        <v>333</v>
      </c>
      <c r="B23" s="427" t="s">
        <v>70</v>
      </c>
      <c r="D23" s="429">
        <v>1012401</v>
      </c>
      <c r="E23" s="429">
        <v>6745184</v>
      </c>
      <c r="F23" s="429">
        <v>7808908</v>
      </c>
      <c r="G23" s="429">
        <v>2282980</v>
      </c>
      <c r="H23" s="429">
        <v>6775801</v>
      </c>
      <c r="I23" s="429">
        <v>2715261</v>
      </c>
      <c r="J23" s="429">
        <v>2726430</v>
      </c>
      <c r="K23" s="429">
        <v>5678837</v>
      </c>
      <c r="L23" s="429">
        <v>7931646</v>
      </c>
      <c r="M23" s="429">
        <v>2470049</v>
      </c>
      <c r="N23" s="429">
        <v>4263760</v>
      </c>
      <c r="O23" s="429">
        <v>9181539</v>
      </c>
      <c r="P23" s="429">
        <v>11567789</v>
      </c>
      <c r="Q23" s="429">
        <v>2319968</v>
      </c>
      <c r="R23" s="429">
        <v>11405886</v>
      </c>
      <c r="S23" s="429">
        <v>37616955</v>
      </c>
      <c r="T23" s="429">
        <v>3424958</v>
      </c>
      <c r="U23" s="429">
        <v>2583317</v>
      </c>
      <c r="W23" s="429">
        <v>57777768</v>
      </c>
      <c r="X23" s="429">
        <v>12710188</v>
      </c>
      <c r="Y23" s="429">
        <v>1034233</v>
      </c>
      <c r="Z23" s="429">
        <v>11286102</v>
      </c>
      <c r="AA23" s="429">
        <v>880512</v>
      </c>
      <c r="AB23" s="429">
        <v>2741416</v>
      </c>
      <c r="AC23" s="429">
        <v>22369100</v>
      </c>
      <c r="AD23" s="429">
        <v>1554961</v>
      </c>
      <c r="AE23" s="429">
        <v>7893822</v>
      </c>
      <c r="AF23" s="429">
        <v>7406095</v>
      </c>
      <c r="AG23" s="429">
        <v>3452487</v>
      </c>
      <c r="AH23" s="429">
        <v>25603558</v>
      </c>
      <c r="AI23" s="429">
        <v>26832031</v>
      </c>
      <c r="AJ23" s="429">
        <v>19310671</v>
      </c>
      <c r="AK23" s="429">
        <v>13286452</v>
      </c>
      <c r="AL23" s="429">
        <v>5807626</v>
      </c>
      <c r="AM23" s="429">
        <v>4011166</v>
      </c>
      <c r="AN23" s="429">
        <v>4844664</v>
      </c>
      <c r="AO23" s="429">
        <v>4003838</v>
      </c>
      <c r="AP23" s="429">
        <v>6545612</v>
      </c>
      <c r="AQ23" s="429">
        <v>4438475</v>
      </c>
      <c r="AR23" s="429">
        <v>178060</v>
      </c>
      <c r="AS23" s="429">
        <v>2968226</v>
      </c>
      <c r="AT23" s="429">
        <v>1120065</v>
      </c>
      <c r="AU23" s="429">
        <v>24818539</v>
      </c>
      <c r="AV23" s="429">
        <v>4206406</v>
      </c>
      <c r="AW23" s="429">
        <v>133701076</v>
      </c>
      <c r="AX23" s="429">
        <v>2075667</v>
      </c>
      <c r="AY23" s="429">
        <v>833859</v>
      </c>
      <c r="AZ23" s="429">
        <v>5299925</v>
      </c>
      <c r="BA23" s="429">
        <v>5199791</v>
      </c>
      <c r="BB23" s="429">
        <v>1975045</v>
      </c>
      <c r="BC23" s="429">
        <v>5443907</v>
      </c>
      <c r="BD23" s="429">
        <v>12780214</v>
      </c>
      <c r="BE23" s="429">
        <v>11946347</v>
      </c>
      <c r="BF23" s="429">
        <v>27123131</v>
      </c>
      <c r="BG23" s="429">
        <v>3475895</v>
      </c>
      <c r="BH23" s="429">
        <v>3522513</v>
      </c>
    </row>
    <row r="24" spans="1:60" x14ac:dyDescent="0.3">
      <c r="A24" s="426">
        <v>335</v>
      </c>
      <c r="B24" s="427" t="s">
        <v>35</v>
      </c>
      <c r="Q24" s="429">
        <v>5320</v>
      </c>
      <c r="R24" s="429">
        <v>304632</v>
      </c>
      <c r="S24" s="429">
        <v>66393</v>
      </c>
      <c r="X24" s="429">
        <v>65284</v>
      </c>
      <c r="AD24" s="429">
        <v>376482</v>
      </c>
      <c r="AG24" s="429">
        <v>929</v>
      </c>
      <c r="AK24" s="429">
        <v>2206649</v>
      </c>
      <c r="AO24" s="429">
        <v>276841</v>
      </c>
      <c r="AU24" s="429">
        <v>226339</v>
      </c>
      <c r="BD24" s="429">
        <v>17932</v>
      </c>
      <c r="BE24" s="429">
        <v>3855</v>
      </c>
      <c r="BF24" s="429">
        <v>5596674</v>
      </c>
      <c r="BG24" s="429">
        <v>155660</v>
      </c>
    </row>
    <row r="25" spans="1:60" x14ac:dyDescent="0.3">
      <c r="A25" s="426">
        <v>336</v>
      </c>
      <c r="B25" s="427" t="s">
        <v>283</v>
      </c>
      <c r="D25" s="429">
        <v>266749</v>
      </c>
      <c r="E25" s="429">
        <v>3991840</v>
      </c>
      <c r="F25" s="429">
        <v>3329025</v>
      </c>
      <c r="G25" s="429">
        <v>1230527</v>
      </c>
      <c r="H25" s="429">
        <v>6342546</v>
      </c>
      <c r="I25" s="429">
        <v>239057</v>
      </c>
      <c r="J25" s="429">
        <v>1245958</v>
      </c>
      <c r="K25" s="429">
        <v>1696229</v>
      </c>
      <c r="L25" s="429">
        <v>2121612</v>
      </c>
      <c r="M25" s="429">
        <v>1469678</v>
      </c>
      <c r="N25" s="429">
        <v>604488</v>
      </c>
      <c r="O25" s="429">
        <v>3558950</v>
      </c>
      <c r="P25" s="429">
        <v>4452096</v>
      </c>
      <c r="Q25" s="429">
        <v>577523</v>
      </c>
      <c r="R25" s="429">
        <v>9153942</v>
      </c>
      <c r="S25" s="429">
        <v>20036945</v>
      </c>
      <c r="T25" s="429">
        <v>1206148</v>
      </c>
      <c r="U25" s="429">
        <v>1055859</v>
      </c>
      <c r="W25" s="429">
        <v>4817295</v>
      </c>
      <c r="X25" s="429">
        <v>6102460</v>
      </c>
      <c r="Y25" s="429">
        <v>671167</v>
      </c>
      <c r="Z25" s="429">
        <v>2953438</v>
      </c>
      <c r="AA25" s="429">
        <v>693207</v>
      </c>
      <c r="AB25" s="429">
        <v>1843113</v>
      </c>
      <c r="AC25" s="429">
        <v>8142302</v>
      </c>
      <c r="AD25" s="429">
        <v>1034220</v>
      </c>
      <c r="AE25" s="429">
        <v>8324350</v>
      </c>
      <c r="AF25" s="429">
        <v>3330326</v>
      </c>
      <c r="AG25" s="429">
        <v>852952</v>
      </c>
      <c r="AH25" s="429">
        <v>11542308</v>
      </c>
      <c r="AI25" s="429">
        <v>5959184</v>
      </c>
      <c r="AJ25" s="429">
        <v>6813129</v>
      </c>
      <c r="AK25" s="429">
        <v>3464230</v>
      </c>
      <c r="AL25" s="429">
        <v>3746581</v>
      </c>
      <c r="AM25" s="429">
        <v>5106303</v>
      </c>
      <c r="AN25" s="429">
        <v>2180951</v>
      </c>
      <c r="AO25" s="429">
        <v>3196151</v>
      </c>
      <c r="AP25" s="429">
        <v>4623211</v>
      </c>
      <c r="AQ25" s="429">
        <v>644938</v>
      </c>
      <c r="AR25" s="429">
        <v>1138754</v>
      </c>
      <c r="AS25" s="429">
        <v>1700276</v>
      </c>
      <c r="AT25" s="429">
        <v>284506</v>
      </c>
      <c r="AU25" s="429">
        <v>25087960</v>
      </c>
      <c r="AV25" s="429">
        <v>1721758</v>
      </c>
      <c r="AW25" s="429">
        <v>82675693</v>
      </c>
      <c r="AX25" s="429">
        <v>369050</v>
      </c>
      <c r="AY25" s="429">
        <v>973959</v>
      </c>
      <c r="AZ25" s="429">
        <v>2167694</v>
      </c>
      <c r="BA25" s="429">
        <v>12934752</v>
      </c>
      <c r="BB25" s="429">
        <v>315301</v>
      </c>
      <c r="BC25" s="429">
        <v>971036</v>
      </c>
      <c r="BD25" s="429">
        <v>3384738</v>
      </c>
      <c r="BE25" s="429">
        <v>4159323</v>
      </c>
      <c r="BF25" s="429">
        <v>37989468</v>
      </c>
      <c r="BG25" s="429">
        <v>2019755</v>
      </c>
      <c r="BH25" s="429">
        <v>403310</v>
      </c>
    </row>
    <row r="26" spans="1:60" x14ac:dyDescent="0.3">
      <c r="A26" s="426">
        <v>338</v>
      </c>
      <c r="B26" s="427" t="s">
        <v>34</v>
      </c>
      <c r="D26" s="429">
        <v>111181390</v>
      </c>
      <c r="E26" s="429">
        <v>203569288</v>
      </c>
      <c r="F26" s="429">
        <v>150005494</v>
      </c>
      <c r="G26" s="429">
        <v>61792763</v>
      </c>
      <c r="H26" s="429">
        <v>210733957</v>
      </c>
      <c r="I26" s="429">
        <v>86344781</v>
      </c>
      <c r="J26" s="429">
        <v>48496777</v>
      </c>
      <c r="K26" s="429">
        <v>65280193</v>
      </c>
      <c r="L26" s="429">
        <v>122030159</v>
      </c>
      <c r="M26" s="429">
        <v>39212287</v>
      </c>
      <c r="N26" s="429">
        <v>76076620</v>
      </c>
      <c r="O26" s="429">
        <v>253406350</v>
      </c>
      <c r="P26" s="429">
        <v>118258960</v>
      </c>
      <c r="Q26" s="429">
        <v>31365401</v>
      </c>
      <c r="R26" s="429">
        <v>280407291</v>
      </c>
      <c r="S26" s="429">
        <v>559644289</v>
      </c>
      <c r="T26" s="429">
        <v>63970549</v>
      </c>
      <c r="U26" s="429">
        <v>37730122</v>
      </c>
      <c r="W26" s="429">
        <v>467550247</v>
      </c>
      <c r="X26" s="429">
        <v>178118820</v>
      </c>
      <c r="Y26" s="429">
        <v>32375749</v>
      </c>
      <c r="Z26" s="429">
        <v>168812016</v>
      </c>
      <c r="AA26" s="429">
        <v>35576683</v>
      </c>
      <c r="AB26" s="429">
        <v>95227036</v>
      </c>
      <c r="AC26" s="429">
        <v>458884374</v>
      </c>
      <c r="AD26" s="429">
        <v>51187841</v>
      </c>
      <c r="AE26" s="429">
        <v>314904058</v>
      </c>
      <c r="AF26" s="429">
        <v>131437291</v>
      </c>
      <c r="AG26" s="429">
        <v>55278647</v>
      </c>
      <c r="AH26" s="429">
        <v>400261630</v>
      </c>
      <c r="AI26" s="429">
        <v>214194651</v>
      </c>
      <c r="AJ26" s="429">
        <v>360706291</v>
      </c>
      <c r="AK26" s="429">
        <v>162385040</v>
      </c>
      <c r="AL26" s="429">
        <v>153057287</v>
      </c>
      <c r="AM26" s="429">
        <v>123351156</v>
      </c>
      <c r="AN26" s="429">
        <v>149433303</v>
      </c>
      <c r="AO26" s="429">
        <v>120207264</v>
      </c>
      <c r="AP26" s="429">
        <v>149793795</v>
      </c>
      <c r="AQ26" s="429">
        <v>46568548</v>
      </c>
      <c r="AR26" s="429">
        <v>50249762</v>
      </c>
      <c r="AS26" s="429">
        <v>75883860</v>
      </c>
      <c r="AT26" s="429">
        <v>16293546</v>
      </c>
      <c r="AU26" s="429">
        <v>811046685</v>
      </c>
      <c r="AV26" s="429">
        <v>114365928</v>
      </c>
      <c r="AW26" s="429">
        <v>3390075581</v>
      </c>
      <c r="AX26" s="429">
        <v>42215707</v>
      </c>
      <c r="AY26" s="429">
        <v>29852640</v>
      </c>
      <c r="AZ26" s="429">
        <v>102290077</v>
      </c>
      <c r="BA26" s="429">
        <v>334497924</v>
      </c>
      <c r="BB26" s="429">
        <v>21288838</v>
      </c>
      <c r="BC26" s="429">
        <v>42270070</v>
      </c>
      <c r="BD26" s="429">
        <v>186464115</v>
      </c>
      <c r="BE26" s="429">
        <v>206006411</v>
      </c>
      <c r="BF26" s="429">
        <v>1109067716</v>
      </c>
      <c r="BG26" s="429">
        <v>101724141</v>
      </c>
      <c r="BH26" s="429">
        <v>48536388</v>
      </c>
    </row>
    <row r="27" spans="1:60" x14ac:dyDescent="0.3">
      <c r="A27" s="426">
        <v>339</v>
      </c>
      <c r="B27" s="427" t="s">
        <v>74</v>
      </c>
      <c r="D27" s="429">
        <v>62401</v>
      </c>
      <c r="E27" s="429">
        <v>128930</v>
      </c>
      <c r="F27" s="429">
        <v>1267457</v>
      </c>
      <c r="G27" s="429">
        <v>395493</v>
      </c>
      <c r="H27" s="429">
        <v>217168</v>
      </c>
      <c r="I27" s="429">
        <v>273510</v>
      </c>
      <c r="J27" s="429">
        <v>55463</v>
      </c>
      <c r="K27" s="429">
        <v>143303</v>
      </c>
      <c r="L27" s="429">
        <v>388444</v>
      </c>
      <c r="M27" s="429">
        <v>1181592</v>
      </c>
      <c r="N27" s="429">
        <v>896308</v>
      </c>
      <c r="O27" s="429">
        <v>3995595</v>
      </c>
      <c r="P27" s="429">
        <v>56067</v>
      </c>
      <c r="Q27" s="429">
        <v>111874</v>
      </c>
      <c r="R27" s="429">
        <v>2555073</v>
      </c>
      <c r="S27" s="429">
        <v>190170</v>
      </c>
      <c r="T27" s="429">
        <v>15898</v>
      </c>
      <c r="U27" s="429">
        <v>221648</v>
      </c>
      <c r="W27" s="429">
        <v>5069165</v>
      </c>
      <c r="X27" s="429">
        <v>1534140</v>
      </c>
      <c r="Y27" s="429">
        <v>487655</v>
      </c>
      <c r="Z27" s="429">
        <v>1560187</v>
      </c>
      <c r="AA27" s="429">
        <v>301406</v>
      </c>
      <c r="AB27" s="429">
        <v>133883</v>
      </c>
      <c r="AD27" s="429">
        <v>65000</v>
      </c>
      <c r="AE27" s="429">
        <v>2173974</v>
      </c>
      <c r="AF27" s="429">
        <v>1750170</v>
      </c>
      <c r="AG27" s="429">
        <v>415073</v>
      </c>
      <c r="AH27" s="429">
        <v>9385584</v>
      </c>
      <c r="AI27" s="429">
        <v>1160869</v>
      </c>
      <c r="AJ27" s="429">
        <v>6299602</v>
      </c>
      <c r="AK27" s="429">
        <v>58840</v>
      </c>
      <c r="AL27" s="429">
        <v>3167306</v>
      </c>
      <c r="AM27" s="429">
        <v>1011830</v>
      </c>
      <c r="AN27" s="429">
        <v>171890</v>
      </c>
      <c r="AO27" s="429">
        <v>3659</v>
      </c>
      <c r="AP27" s="429">
        <v>47347</v>
      </c>
      <c r="AQ27" s="429">
        <v>181165</v>
      </c>
      <c r="AR27" s="429">
        <v>763105</v>
      </c>
      <c r="AS27" s="429">
        <v>1526356</v>
      </c>
      <c r="AT27" s="429">
        <v>141487</v>
      </c>
      <c r="AU27" s="429">
        <v>10653228</v>
      </c>
      <c r="AV27" s="429">
        <v>403671</v>
      </c>
      <c r="AW27" s="429">
        <v>1100760</v>
      </c>
      <c r="AX27" s="429">
        <v>3913</v>
      </c>
      <c r="AY27" s="429">
        <v>204056</v>
      </c>
      <c r="AZ27" s="429">
        <v>40916</v>
      </c>
      <c r="BA27" s="429">
        <v>2552557</v>
      </c>
      <c r="BB27" s="429">
        <v>195640</v>
      </c>
      <c r="BC27" s="429">
        <v>631688</v>
      </c>
      <c r="BD27" s="429">
        <v>3240132</v>
      </c>
      <c r="BE27" s="429">
        <v>1972941</v>
      </c>
      <c r="BF27" s="429">
        <v>575777</v>
      </c>
      <c r="BG27" s="429">
        <v>269725</v>
      </c>
      <c r="BH27" s="429">
        <v>766742</v>
      </c>
    </row>
    <row r="28" spans="1:60" x14ac:dyDescent="0.3">
      <c r="A28" s="426">
        <v>341</v>
      </c>
      <c r="B28" s="427" t="s">
        <v>284</v>
      </c>
      <c r="D28" s="429">
        <v>16408557</v>
      </c>
      <c r="E28" s="429">
        <v>32793274</v>
      </c>
      <c r="F28" s="429">
        <v>14824591</v>
      </c>
      <c r="G28" s="429">
        <v>8771891</v>
      </c>
      <c r="H28" s="429">
        <v>31325999</v>
      </c>
      <c r="I28" s="429">
        <v>14265494</v>
      </c>
      <c r="J28" s="429">
        <v>5787763</v>
      </c>
      <c r="K28" s="429">
        <v>8112243</v>
      </c>
      <c r="L28" s="429">
        <v>25912980</v>
      </c>
      <c r="M28" s="429">
        <v>4785533</v>
      </c>
      <c r="N28" s="429">
        <v>7090091</v>
      </c>
      <c r="O28" s="429">
        <v>106696863</v>
      </c>
      <c r="P28" s="429">
        <v>24621203</v>
      </c>
      <c r="Q28" s="429">
        <v>4734339</v>
      </c>
      <c r="R28" s="429">
        <v>31615854</v>
      </c>
      <c r="S28" s="429">
        <v>124346357</v>
      </c>
      <c r="T28" s="429">
        <v>11611234</v>
      </c>
      <c r="U28" s="429">
        <v>5417739</v>
      </c>
      <c r="V28" s="429">
        <v>1105877</v>
      </c>
      <c r="W28" s="429">
        <v>98702140</v>
      </c>
      <c r="X28" s="429">
        <v>52232376</v>
      </c>
      <c r="Y28" s="429">
        <v>4649457</v>
      </c>
      <c r="Z28" s="429">
        <v>22981583</v>
      </c>
      <c r="AA28" s="429">
        <v>5076001</v>
      </c>
      <c r="AB28" s="429">
        <v>12132960</v>
      </c>
      <c r="AC28" s="429">
        <v>48729271</v>
      </c>
      <c r="AD28" s="429">
        <v>7820645</v>
      </c>
      <c r="AE28" s="429">
        <v>39537333</v>
      </c>
      <c r="AF28" s="429">
        <v>14985818</v>
      </c>
      <c r="AG28" s="429">
        <v>6440895</v>
      </c>
      <c r="AH28" s="429">
        <v>22472359</v>
      </c>
      <c r="AI28" s="429">
        <v>19211411</v>
      </c>
      <c r="AJ28" s="429">
        <v>50332966</v>
      </c>
      <c r="AK28" s="429">
        <v>20701782</v>
      </c>
      <c r="AL28" s="429">
        <v>15609851</v>
      </c>
      <c r="AM28" s="429">
        <v>28382815</v>
      </c>
      <c r="AN28" s="429">
        <v>20228993</v>
      </c>
      <c r="AO28" s="429">
        <v>15262584</v>
      </c>
      <c r="AP28" s="429">
        <v>30398383</v>
      </c>
      <c r="AQ28" s="429">
        <v>9586407</v>
      </c>
      <c r="AR28" s="429">
        <v>6465156</v>
      </c>
      <c r="AS28" s="429">
        <v>15732099</v>
      </c>
      <c r="AT28" s="429">
        <v>2887948</v>
      </c>
      <c r="AU28" s="429">
        <v>147113368</v>
      </c>
      <c r="AV28" s="429">
        <v>14661042</v>
      </c>
      <c r="AW28" s="429">
        <v>796038187</v>
      </c>
      <c r="AX28" s="429">
        <v>5617162</v>
      </c>
      <c r="AY28" s="429">
        <v>3743273</v>
      </c>
      <c r="AZ28" s="429">
        <v>18693400</v>
      </c>
      <c r="BA28" s="429">
        <v>37125268</v>
      </c>
      <c r="BB28" s="429">
        <v>3264797</v>
      </c>
      <c r="BC28" s="429">
        <v>3116157</v>
      </c>
      <c r="BD28" s="429">
        <v>21136971</v>
      </c>
      <c r="BE28" s="429">
        <v>28600696</v>
      </c>
      <c r="BF28" s="429">
        <v>176133541</v>
      </c>
      <c r="BG28" s="429">
        <v>10469068</v>
      </c>
      <c r="BH28" s="429">
        <v>5498067</v>
      </c>
    </row>
    <row r="29" spans="1:60" x14ac:dyDescent="0.3">
      <c r="A29" s="426">
        <v>376</v>
      </c>
      <c r="B29" s="427" t="s">
        <v>31</v>
      </c>
      <c r="H29" s="429">
        <v>-3372338</v>
      </c>
      <c r="AA29" s="429">
        <v>-180</v>
      </c>
      <c r="AJ29" s="429">
        <v>608462</v>
      </c>
      <c r="AY29" s="429">
        <v>2</v>
      </c>
      <c r="BA29" s="429">
        <v>-5475169</v>
      </c>
    </row>
    <row r="30" spans="1:60" x14ac:dyDescent="0.3">
      <c r="A30" s="426">
        <v>379</v>
      </c>
      <c r="B30" s="427" t="s">
        <v>36</v>
      </c>
      <c r="D30" s="429">
        <v>525946</v>
      </c>
      <c r="E30" s="429">
        <v>4945897</v>
      </c>
      <c r="F30" s="429">
        <v>3430939</v>
      </c>
      <c r="G30" s="429">
        <v>1667873</v>
      </c>
      <c r="H30" s="429">
        <v>3314450</v>
      </c>
      <c r="I30" s="429">
        <v>1568578</v>
      </c>
      <c r="J30" s="429">
        <v>893507</v>
      </c>
      <c r="K30" s="429">
        <v>3250664</v>
      </c>
      <c r="L30" s="429">
        <v>6380867</v>
      </c>
      <c r="M30" s="429">
        <v>1081407</v>
      </c>
      <c r="N30" s="429">
        <v>3236774</v>
      </c>
      <c r="O30" s="429">
        <v>4500188</v>
      </c>
      <c r="P30" s="429">
        <v>2713069</v>
      </c>
      <c r="Q30" s="429">
        <v>1508092</v>
      </c>
      <c r="R30" s="429">
        <v>7323374</v>
      </c>
      <c r="S30" s="429">
        <v>35832481</v>
      </c>
      <c r="T30" s="429">
        <v>2802108</v>
      </c>
      <c r="U30" s="429">
        <v>1067404</v>
      </c>
      <c r="W30" s="429">
        <v>19290238</v>
      </c>
      <c r="X30" s="429">
        <v>8099065</v>
      </c>
      <c r="Y30" s="429">
        <v>480079</v>
      </c>
      <c r="Z30" s="429">
        <v>4568313</v>
      </c>
      <c r="AA30" s="429">
        <v>442296</v>
      </c>
      <c r="AB30" s="429">
        <v>1852713</v>
      </c>
      <c r="AC30" s="429">
        <v>10757195</v>
      </c>
      <c r="AD30" s="429">
        <v>787956</v>
      </c>
      <c r="AE30" s="429">
        <v>8848647</v>
      </c>
      <c r="AF30" s="429">
        <v>3661729</v>
      </c>
      <c r="AG30" s="429">
        <v>1672985</v>
      </c>
      <c r="AH30" s="429">
        <v>9027837</v>
      </c>
      <c r="AI30" s="429">
        <v>17154894</v>
      </c>
      <c r="AJ30" s="429">
        <v>8114448</v>
      </c>
      <c r="AK30" s="429">
        <v>4904782</v>
      </c>
      <c r="AL30" s="429">
        <v>5363960</v>
      </c>
      <c r="AM30" s="429">
        <v>3621860</v>
      </c>
      <c r="AN30" s="429">
        <v>911291</v>
      </c>
      <c r="AO30" s="429">
        <v>1295589</v>
      </c>
      <c r="AP30" s="429">
        <v>3510158</v>
      </c>
      <c r="AQ30" s="429">
        <v>58403</v>
      </c>
      <c r="AR30" s="429">
        <v>186438</v>
      </c>
      <c r="AS30" s="429">
        <v>1341503</v>
      </c>
      <c r="AT30" s="429">
        <v>354988</v>
      </c>
      <c r="AU30" s="429">
        <v>6433372</v>
      </c>
      <c r="AV30" s="429">
        <v>1377309</v>
      </c>
      <c r="AW30" s="429">
        <v>111380968</v>
      </c>
      <c r="AX30" s="429">
        <v>1093879</v>
      </c>
      <c r="AY30" s="429">
        <v>1090161</v>
      </c>
      <c r="AZ30" s="429">
        <v>4621499</v>
      </c>
      <c r="BA30" s="429">
        <v>1543771</v>
      </c>
      <c r="BB30" s="429">
        <v>964280</v>
      </c>
      <c r="BC30" s="429">
        <v>1575149</v>
      </c>
      <c r="BD30" s="429">
        <v>10626821</v>
      </c>
      <c r="BE30" s="429">
        <v>8922525</v>
      </c>
      <c r="BF30" s="429">
        <v>15062515</v>
      </c>
      <c r="BG30" s="429">
        <v>1795555</v>
      </c>
      <c r="BH30" s="429">
        <v>1449705</v>
      </c>
    </row>
    <row r="31" spans="1:60" x14ac:dyDescent="0.3">
      <c r="A31" s="426">
        <v>380</v>
      </c>
      <c r="B31" s="427" t="s">
        <v>39</v>
      </c>
      <c r="F31" s="429">
        <v>44446</v>
      </c>
      <c r="P31" s="429">
        <v>43075</v>
      </c>
      <c r="AE31" s="429">
        <v>38497</v>
      </c>
      <c r="AY31" s="429">
        <v>16488</v>
      </c>
    </row>
    <row r="32" spans="1:60" x14ac:dyDescent="0.3">
      <c r="A32" s="426">
        <v>385</v>
      </c>
      <c r="B32" s="427" t="s">
        <v>33</v>
      </c>
      <c r="D32" s="429">
        <v>96435492</v>
      </c>
      <c r="E32" s="429">
        <v>154701536</v>
      </c>
      <c r="F32" s="429">
        <v>106600502</v>
      </c>
      <c r="G32" s="429">
        <v>33938843</v>
      </c>
      <c r="H32" s="429">
        <v>143069640</v>
      </c>
      <c r="I32" s="429">
        <v>81996222</v>
      </c>
      <c r="J32" s="429">
        <v>42629025</v>
      </c>
      <c r="K32" s="429">
        <v>43475377</v>
      </c>
      <c r="L32" s="429">
        <v>101176233</v>
      </c>
      <c r="M32" s="429">
        <v>29952935</v>
      </c>
      <c r="N32" s="429">
        <v>51611476</v>
      </c>
      <c r="O32" s="429">
        <v>247448541</v>
      </c>
      <c r="P32" s="429">
        <v>82459204</v>
      </c>
      <c r="Q32" s="429">
        <v>36082265</v>
      </c>
      <c r="R32" s="429">
        <v>199941554</v>
      </c>
      <c r="S32" s="429">
        <v>437916512</v>
      </c>
      <c r="T32" s="429">
        <v>62700355</v>
      </c>
      <c r="U32" s="429">
        <v>29861723</v>
      </c>
      <c r="W32" s="429">
        <v>385778955</v>
      </c>
      <c r="X32" s="429">
        <v>123386363</v>
      </c>
      <c r="Y32" s="429">
        <v>12699040</v>
      </c>
      <c r="Z32" s="429">
        <v>213918644</v>
      </c>
      <c r="AA32" s="429">
        <v>29602120</v>
      </c>
      <c r="AB32" s="429">
        <v>39891166</v>
      </c>
      <c r="AC32" s="429">
        <v>287396396</v>
      </c>
      <c r="AD32" s="429">
        <v>23923696</v>
      </c>
      <c r="AE32" s="429">
        <v>207364115</v>
      </c>
      <c r="AF32" s="429">
        <v>78250114</v>
      </c>
      <c r="AG32" s="429">
        <v>44427001</v>
      </c>
      <c r="AH32" s="429">
        <v>208289072</v>
      </c>
      <c r="AI32" s="429">
        <v>126601474</v>
      </c>
      <c r="AJ32" s="429">
        <v>207034100</v>
      </c>
      <c r="AK32" s="429">
        <v>116570060</v>
      </c>
      <c r="AL32" s="429">
        <v>128627354</v>
      </c>
      <c r="AM32" s="429">
        <v>88563420</v>
      </c>
      <c r="AN32" s="429">
        <v>78061233</v>
      </c>
      <c r="AO32" s="429">
        <v>94973674</v>
      </c>
      <c r="AP32" s="429">
        <v>114805353</v>
      </c>
      <c r="AQ32" s="429">
        <v>37551848</v>
      </c>
      <c r="AR32" s="429">
        <v>27116471</v>
      </c>
      <c r="AS32" s="429">
        <v>52506826</v>
      </c>
      <c r="AT32" s="429">
        <v>10062575</v>
      </c>
      <c r="AU32" s="429">
        <v>799896688</v>
      </c>
      <c r="AV32" s="429">
        <v>59044211</v>
      </c>
      <c r="AW32" s="429">
        <v>4433382683</v>
      </c>
      <c r="AX32" s="429">
        <v>21449781</v>
      </c>
      <c r="AY32" s="429">
        <v>20586576</v>
      </c>
      <c r="AZ32" s="429">
        <v>41077590</v>
      </c>
      <c r="BA32" s="429">
        <v>151196285</v>
      </c>
      <c r="BB32" s="429">
        <v>7859259</v>
      </c>
      <c r="BC32" s="429">
        <v>21101586</v>
      </c>
      <c r="BD32" s="429">
        <v>106509363</v>
      </c>
      <c r="BE32" s="429">
        <v>118502020</v>
      </c>
      <c r="BF32" s="429">
        <v>874593164</v>
      </c>
      <c r="BG32" s="429">
        <v>58850688</v>
      </c>
      <c r="BH32" s="429">
        <v>36704727</v>
      </c>
    </row>
    <row r="33" spans="1:60" x14ac:dyDescent="0.3">
      <c r="A33" s="426">
        <v>386</v>
      </c>
      <c r="B33" s="427" t="s">
        <v>78</v>
      </c>
      <c r="O33" s="429">
        <v>4532</v>
      </c>
      <c r="S33" s="429">
        <v>67090</v>
      </c>
    </row>
    <row r="34" spans="1:60" x14ac:dyDescent="0.3">
      <c r="A34" s="426">
        <v>387</v>
      </c>
      <c r="B34" s="427" t="s">
        <v>79</v>
      </c>
      <c r="D34" s="429">
        <v>244658</v>
      </c>
      <c r="E34" s="429">
        <v>302292</v>
      </c>
      <c r="F34" s="429">
        <v>309316</v>
      </c>
      <c r="G34" s="429">
        <v>94451</v>
      </c>
      <c r="H34" s="429">
        <v>157078</v>
      </c>
      <c r="I34" s="429">
        <v>78900</v>
      </c>
      <c r="J34" s="429">
        <v>69361</v>
      </c>
      <c r="K34" s="429">
        <v>89700</v>
      </c>
      <c r="L34" s="429">
        <v>56135</v>
      </c>
      <c r="M34" s="429">
        <v>105347</v>
      </c>
      <c r="N34" s="429">
        <v>112775</v>
      </c>
      <c r="P34" s="429">
        <v>193396</v>
      </c>
      <c r="Q34" s="429">
        <v>48374</v>
      </c>
      <c r="R34" s="429">
        <v>107017</v>
      </c>
      <c r="S34" s="429">
        <v>493359</v>
      </c>
      <c r="T34" s="429">
        <v>98498</v>
      </c>
      <c r="U34" s="429">
        <v>47172</v>
      </c>
      <c r="W34" s="429">
        <v>45000</v>
      </c>
      <c r="X34" s="429">
        <v>258528</v>
      </c>
      <c r="Z34" s="429">
        <v>107949</v>
      </c>
      <c r="AA34" s="429">
        <v>110156</v>
      </c>
      <c r="AB34" s="429">
        <v>216351</v>
      </c>
      <c r="AC34" s="429">
        <v>365648</v>
      </c>
      <c r="AD34" s="429">
        <v>101366</v>
      </c>
      <c r="AE34" s="429">
        <v>267726</v>
      </c>
      <c r="AF34" s="429">
        <v>156599</v>
      </c>
      <c r="AG34" s="429">
        <v>159188</v>
      </c>
      <c r="AH34" s="429">
        <v>821000</v>
      </c>
      <c r="AI34" s="429">
        <v>402868</v>
      </c>
      <c r="AJ34" s="429">
        <v>577970</v>
      </c>
      <c r="AK34" s="429">
        <v>45000</v>
      </c>
      <c r="AL34" s="429">
        <v>56154</v>
      </c>
      <c r="AM34" s="429">
        <v>279583</v>
      </c>
      <c r="AN34" s="429">
        <v>102529</v>
      </c>
      <c r="AO34" s="429">
        <v>45000</v>
      </c>
      <c r="AP34" s="429">
        <v>167749</v>
      </c>
      <c r="AQ34" s="429">
        <v>61381</v>
      </c>
      <c r="AR34" s="429">
        <v>45902</v>
      </c>
      <c r="AS34" s="429">
        <v>439532</v>
      </c>
      <c r="AT34" s="429">
        <v>91057</v>
      </c>
      <c r="AU34" s="429">
        <v>1261703</v>
      </c>
      <c r="AW34" s="429">
        <v>2448756</v>
      </c>
      <c r="AX34" s="429">
        <v>105559</v>
      </c>
      <c r="AY34" s="429">
        <v>172113</v>
      </c>
      <c r="AZ34" s="429">
        <v>111993</v>
      </c>
      <c r="BA34" s="429">
        <v>37674</v>
      </c>
      <c r="BB34" s="429">
        <v>63180</v>
      </c>
      <c r="BC34" s="429">
        <v>51625</v>
      </c>
      <c r="BD34" s="429">
        <v>341921</v>
      </c>
      <c r="BE34" s="429">
        <v>426164</v>
      </c>
      <c r="BG34" s="429">
        <v>125518</v>
      </c>
      <c r="BH34" s="429">
        <v>53191</v>
      </c>
    </row>
    <row r="35" spans="1:60" x14ac:dyDescent="0.3">
      <c r="A35" s="426">
        <v>388</v>
      </c>
      <c r="B35" s="427" t="s">
        <v>73</v>
      </c>
      <c r="D35" s="429">
        <v>60604249</v>
      </c>
      <c r="E35" s="429">
        <v>98052394</v>
      </c>
      <c r="F35" s="429">
        <v>82223647</v>
      </c>
      <c r="G35" s="429">
        <v>33242888</v>
      </c>
      <c r="H35" s="429">
        <v>109400935</v>
      </c>
      <c r="I35" s="429">
        <v>48781910</v>
      </c>
      <c r="J35" s="429">
        <v>28244673</v>
      </c>
      <c r="K35" s="429">
        <v>36378770</v>
      </c>
      <c r="L35" s="429">
        <v>65382191</v>
      </c>
      <c r="M35" s="429">
        <v>22670299</v>
      </c>
      <c r="N35" s="429">
        <v>42220726</v>
      </c>
      <c r="O35" s="429">
        <v>134179257</v>
      </c>
      <c r="P35" s="429">
        <v>65022229</v>
      </c>
      <c r="Q35" s="429">
        <v>18922964</v>
      </c>
      <c r="R35" s="429">
        <v>144870535</v>
      </c>
      <c r="S35" s="429">
        <v>300310748</v>
      </c>
      <c r="T35" s="429">
        <v>29983740</v>
      </c>
      <c r="U35" s="429">
        <v>24058694</v>
      </c>
      <c r="W35" s="429">
        <v>268321007</v>
      </c>
      <c r="X35" s="429">
        <v>96599906</v>
      </c>
      <c r="Y35" s="429">
        <v>19120058</v>
      </c>
      <c r="Z35" s="429">
        <v>100517065</v>
      </c>
      <c r="AA35" s="429">
        <v>19808371</v>
      </c>
      <c r="AB35" s="429">
        <v>48738731</v>
      </c>
      <c r="AC35" s="429">
        <v>241622389</v>
      </c>
      <c r="AD35" s="429">
        <v>26787119</v>
      </c>
      <c r="AE35" s="429">
        <v>150488199</v>
      </c>
      <c r="AF35" s="429">
        <v>72042398</v>
      </c>
      <c r="AG35" s="429">
        <v>28682697</v>
      </c>
      <c r="AH35" s="429">
        <v>206902708</v>
      </c>
      <c r="AI35" s="429">
        <v>115614234</v>
      </c>
      <c r="AJ35" s="429">
        <v>193226741</v>
      </c>
      <c r="AK35" s="429">
        <v>91993483</v>
      </c>
      <c r="AL35" s="429">
        <v>77759593</v>
      </c>
      <c r="AM35" s="429">
        <v>65417587</v>
      </c>
      <c r="AN35" s="429">
        <v>82905316</v>
      </c>
      <c r="AO35" s="429">
        <v>61878915</v>
      </c>
      <c r="AP35" s="429">
        <v>75638135</v>
      </c>
      <c r="AQ35" s="429">
        <v>23708543</v>
      </c>
      <c r="AR35" s="429">
        <v>25928492</v>
      </c>
      <c r="AS35" s="429">
        <v>41510151</v>
      </c>
      <c r="AT35" s="429">
        <v>9360544</v>
      </c>
      <c r="AU35" s="429">
        <v>414110898</v>
      </c>
      <c r="AV35" s="429">
        <v>60135670</v>
      </c>
      <c r="AW35" s="429">
        <v>1757724427</v>
      </c>
      <c r="AX35" s="429">
        <v>23414718</v>
      </c>
      <c r="AY35" s="429">
        <v>17059022</v>
      </c>
      <c r="AZ35" s="429">
        <v>54928161</v>
      </c>
      <c r="BA35" s="429">
        <v>183689150</v>
      </c>
      <c r="BB35" s="429">
        <v>10815477</v>
      </c>
      <c r="BC35" s="429">
        <v>22650589</v>
      </c>
      <c r="BD35" s="429">
        <v>91899044</v>
      </c>
      <c r="BE35" s="429">
        <v>106224938</v>
      </c>
      <c r="BF35" s="429">
        <v>580483923</v>
      </c>
      <c r="BG35" s="429">
        <v>50781035</v>
      </c>
      <c r="BH35" s="429">
        <v>24163999</v>
      </c>
    </row>
    <row r="36" spans="1:60" x14ac:dyDescent="0.3">
      <c r="A36" s="426">
        <v>389</v>
      </c>
      <c r="B36" s="427" t="s">
        <v>80</v>
      </c>
      <c r="K36" s="429">
        <v>-77204</v>
      </c>
      <c r="Z36" s="429">
        <v>-18529</v>
      </c>
      <c r="BC36" s="429">
        <v>-511468</v>
      </c>
    </row>
    <row r="37" spans="1:60" x14ac:dyDescent="0.3">
      <c r="A37" s="426">
        <v>391</v>
      </c>
      <c r="B37" s="427" t="s">
        <v>84</v>
      </c>
      <c r="D37" s="429">
        <v>20968</v>
      </c>
      <c r="E37" s="429">
        <v>405457</v>
      </c>
      <c r="F37" s="429">
        <v>7064</v>
      </c>
      <c r="G37" s="429">
        <v>31561</v>
      </c>
      <c r="H37" s="429">
        <v>413660</v>
      </c>
      <c r="I37" s="429">
        <v>24165</v>
      </c>
      <c r="J37" s="429">
        <v>28369</v>
      </c>
      <c r="K37" s="429">
        <v>41901</v>
      </c>
      <c r="L37" s="429">
        <v>334496</v>
      </c>
      <c r="M37" s="429">
        <v>2776</v>
      </c>
      <c r="N37" s="429">
        <v>64394</v>
      </c>
      <c r="O37" s="429">
        <v>503725</v>
      </c>
      <c r="P37" s="429">
        <v>123698</v>
      </c>
      <c r="Q37" s="429">
        <v>65842</v>
      </c>
      <c r="R37" s="429">
        <v>49541</v>
      </c>
      <c r="S37" s="429">
        <v>1963096</v>
      </c>
      <c r="T37" s="429">
        <v>189811</v>
      </c>
      <c r="U37" s="429">
        <v>733382</v>
      </c>
      <c r="W37" s="429">
        <v>34577</v>
      </c>
      <c r="X37" s="429">
        <v>150952</v>
      </c>
      <c r="Z37" s="429">
        <v>80695</v>
      </c>
      <c r="AA37" s="429">
        <v>91615</v>
      </c>
      <c r="AC37" s="429">
        <v>426224</v>
      </c>
      <c r="AD37" s="429">
        <v>7415</v>
      </c>
      <c r="AE37" s="429">
        <v>435947</v>
      </c>
      <c r="AF37" s="429">
        <v>3032</v>
      </c>
      <c r="AG37" s="429">
        <v>30373</v>
      </c>
      <c r="AH37" s="429">
        <v>204220</v>
      </c>
      <c r="AI37" s="429">
        <v>31681</v>
      </c>
      <c r="AJ37" s="429">
        <v>34732</v>
      </c>
      <c r="AK37" s="429">
        <v>31160</v>
      </c>
      <c r="AL37" s="429">
        <v>202740</v>
      </c>
      <c r="AM37" s="429">
        <v>73777</v>
      </c>
      <c r="AN37" s="429">
        <v>2312</v>
      </c>
      <c r="AO37" s="429">
        <v>162837</v>
      </c>
      <c r="AP37" s="429">
        <v>10931</v>
      </c>
      <c r="AR37" s="429">
        <v>173098</v>
      </c>
      <c r="AS37" s="429">
        <v>43452</v>
      </c>
      <c r="AT37" s="429">
        <v>12229</v>
      </c>
      <c r="AU37" s="429">
        <v>430361</v>
      </c>
      <c r="AV37" s="429">
        <v>29405</v>
      </c>
      <c r="AW37" s="429">
        <v>5005418</v>
      </c>
      <c r="AX37" s="429">
        <v>166377</v>
      </c>
      <c r="AY37" s="429">
        <v>103540</v>
      </c>
      <c r="AZ37" s="429">
        <v>130065</v>
      </c>
      <c r="BA37" s="429">
        <v>2776</v>
      </c>
      <c r="BB37" s="429">
        <v>73140</v>
      </c>
      <c r="BC37" s="429">
        <v>5808</v>
      </c>
      <c r="BD37" s="429">
        <v>305654</v>
      </c>
      <c r="BE37" s="429">
        <v>14358</v>
      </c>
      <c r="BF37" s="429">
        <v>892871</v>
      </c>
      <c r="BG37" s="429">
        <v>8473</v>
      </c>
      <c r="BH37" s="429">
        <v>42248</v>
      </c>
    </row>
    <row r="38" spans="1:60" x14ac:dyDescent="0.3">
      <c r="A38" s="426">
        <v>500</v>
      </c>
      <c r="B38" s="427" t="s">
        <v>69</v>
      </c>
      <c r="K38" s="429">
        <v>94342</v>
      </c>
      <c r="T38" s="429">
        <v>2227309</v>
      </c>
      <c r="AD38" s="429">
        <v>102829</v>
      </c>
      <c r="AQ38" s="429">
        <v>1998020</v>
      </c>
      <c r="AT38" s="429">
        <v>13001</v>
      </c>
      <c r="AV38" s="429">
        <v>208107</v>
      </c>
      <c r="AW38" s="429">
        <v>1170115</v>
      </c>
    </row>
    <row r="39" spans="1:60" x14ac:dyDescent="0.3">
      <c r="A39" s="426">
        <v>502</v>
      </c>
      <c r="B39" s="427" t="s">
        <v>71</v>
      </c>
      <c r="D39" s="429">
        <v>88922</v>
      </c>
      <c r="E39" s="429">
        <v>654164</v>
      </c>
      <c r="F39" s="429">
        <v>2101546</v>
      </c>
      <c r="G39" s="429">
        <v>1088545</v>
      </c>
      <c r="H39" s="429">
        <v>670991</v>
      </c>
      <c r="I39" s="429">
        <v>260099</v>
      </c>
      <c r="J39" s="429">
        <v>536836</v>
      </c>
      <c r="K39" s="429">
        <v>1292078</v>
      </c>
      <c r="L39" s="429">
        <v>679264</v>
      </c>
      <c r="M39" s="429">
        <v>297614</v>
      </c>
      <c r="N39" s="429">
        <v>655895</v>
      </c>
      <c r="O39" s="429">
        <v>1915455</v>
      </c>
      <c r="P39" s="429">
        <v>2607070</v>
      </c>
      <c r="Q39" s="429">
        <v>135258</v>
      </c>
      <c r="R39" s="429">
        <v>2922361</v>
      </c>
      <c r="S39" s="429">
        <v>3885515</v>
      </c>
      <c r="T39" s="429">
        <v>1969151</v>
      </c>
      <c r="U39" s="429">
        <v>241453</v>
      </c>
      <c r="W39" s="429">
        <v>6806071</v>
      </c>
      <c r="X39" s="429">
        <v>1014179</v>
      </c>
      <c r="Y39" s="429">
        <v>144808</v>
      </c>
      <c r="Z39" s="429">
        <v>2056451</v>
      </c>
      <c r="AA39" s="429">
        <v>114826</v>
      </c>
      <c r="AB39" s="429">
        <v>1240541</v>
      </c>
      <c r="AC39" s="429">
        <v>5637188</v>
      </c>
      <c r="AD39" s="429">
        <v>9071</v>
      </c>
      <c r="AE39" s="429">
        <v>4165107</v>
      </c>
      <c r="AF39" s="429">
        <v>1536608</v>
      </c>
      <c r="AG39" s="429">
        <v>513376</v>
      </c>
      <c r="AH39" s="429">
        <v>5017209</v>
      </c>
      <c r="AI39" s="429">
        <v>2205797</v>
      </c>
      <c r="AJ39" s="429">
        <v>2945701</v>
      </c>
      <c r="AK39" s="429">
        <v>546373</v>
      </c>
      <c r="AL39" s="429">
        <v>1517379</v>
      </c>
      <c r="AM39" s="429">
        <v>1508119</v>
      </c>
      <c r="AN39" s="429">
        <v>926846</v>
      </c>
      <c r="AO39" s="429">
        <v>809738</v>
      </c>
      <c r="AP39" s="429">
        <v>794552</v>
      </c>
      <c r="AQ39" s="429">
        <v>606750</v>
      </c>
      <c r="AR39" s="429">
        <v>1986270</v>
      </c>
      <c r="AS39" s="429">
        <v>161418</v>
      </c>
      <c r="AT39" s="429">
        <v>289511</v>
      </c>
      <c r="AU39" s="429">
        <v>6256530</v>
      </c>
      <c r="AV39" s="429">
        <v>1102269</v>
      </c>
      <c r="AW39" s="429">
        <v>23634435</v>
      </c>
      <c r="AX39" s="429">
        <v>824039</v>
      </c>
      <c r="AY39" s="429">
        <v>130401</v>
      </c>
      <c r="AZ39" s="429">
        <v>1071655</v>
      </c>
      <c r="BA39" s="429">
        <v>2514065</v>
      </c>
      <c r="BB39" s="429">
        <v>221202</v>
      </c>
      <c r="BC39" s="429">
        <v>928045</v>
      </c>
      <c r="BD39" s="429">
        <v>752293</v>
      </c>
      <c r="BE39" s="429">
        <v>1406961</v>
      </c>
      <c r="BF39" s="429">
        <v>12599141</v>
      </c>
      <c r="BG39" s="429">
        <v>933195</v>
      </c>
      <c r="BH39" s="429">
        <v>457217</v>
      </c>
    </row>
    <row r="40" spans="1:60" x14ac:dyDescent="0.3">
      <c r="A40" s="426">
        <v>503</v>
      </c>
      <c r="B40" s="427" t="s">
        <v>72</v>
      </c>
    </row>
    <row r="41" spans="1:60" x14ac:dyDescent="0.3">
      <c r="A41" s="426">
        <v>504</v>
      </c>
      <c r="B41" s="427" t="s">
        <v>75</v>
      </c>
      <c r="D41" s="429">
        <v>39070088</v>
      </c>
      <c r="E41" s="429">
        <v>68040763</v>
      </c>
      <c r="F41" s="429">
        <v>63829540</v>
      </c>
      <c r="G41" s="429">
        <v>23577103</v>
      </c>
      <c r="H41" s="429">
        <v>75387174</v>
      </c>
      <c r="I41" s="429">
        <v>33646171</v>
      </c>
      <c r="J41" s="429">
        <v>20777843</v>
      </c>
      <c r="K41" s="429">
        <v>26747059</v>
      </c>
      <c r="L41" s="429">
        <v>49891628</v>
      </c>
      <c r="M41" s="429">
        <v>15393021</v>
      </c>
      <c r="N41" s="429">
        <v>33636634</v>
      </c>
      <c r="O41" s="429">
        <v>87665899</v>
      </c>
      <c r="P41" s="429">
        <v>38144067</v>
      </c>
      <c r="Q41" s="429">
        <v>14333295</v>
      </c>
      <c r="R41" s="429">
        <v>108157936</v>
      </c>
      <c r="S41" s="429">
        <v>189850745</v>
      </c>
      <c r="T41" s="429">
        <v>21093169</v>
      </c>
      <c r="U41" s="429">
        <v>17764315</v>
      </c>
      <c r="V41" s="429">
        <v>1790232</v>
      </c>
      <c r="W41" s="429">
        <v>184158420</v>
      </c>
      <c r="X41" s="429">
        <v>52453156</v>
      </c>
      <c r="Y41" s="429">
        <v>13701198</v>
      </c>
      <c r="Z41" s="429">
        <v>69408928</v>
      </c>
      <c r="AA41" s="429">
        <v>13612623</v>
      </c>
      <c r="AB41" s="429">
        <v>35532006</v>
      </c>
      <c r="AC41" s="429">
        <v>186710961</v>
      </c>
      <c r="AD41" s="429">
        <v>19007708</v>
      </c>
      <c r="AE41" s="429">
        <v>117429870</v>
      </c>
      <c r="AF41" s="429">
        <v>54250978</v>
      </c>
      <c r="AG41" s="429">
        <v>20776389</v>
      </c>
      <c r="AH41" s="429">
        <v>177697911</v>
      </c>
      <c r="AI41" s="429">
        <v>96065138</v>
      </c>
      <c r="AJ41" s="429">
        <v>136715631</v>
      </c>
      <c r="AK41" s="429">
        <v>69027786</v>
      </c>
      <c r="AL41" s="429">
        <v>58638744</v>
      </c>
      <c r="AM41" s="429">
        <v>47784227</v>
      </c>
      <c r="AN41" s="429">
        <v>62816006</v>
      </c>
      <c r="AO41" s="429">
        <v>47784961</v>
      </c>
      <c r="AP41" s="429">
        <v>57742729</v>
      </c>
      <c r="AQ41" s="429">
        <v>16403819</v>
      </c>
      <c r="AR41" s="429">
        <v>18900481</v>
      </c>
      <c r="AS41" s="429">
        <v>25517329</v>
      </c>
      <c r="AT41" s="429">
        <v>6241660</v>
      </c>
      <c r="AU41" s="429">
        <v>275242644</v>
      </c>
      <c r="AV41" s="429">
        <v>46874711</v>
      </c>
      <c r="AW41" s="429">
        <v>1120724055</v>
      </c>
      <c r="AX41" s="429">
        <v>18930264</v>
      </c>
      <c r="AY41" s="429">
        <v>13811383</v>
      </c>
      <c r="AZ41" s="429">
        <v>33324424</v>
      </c>
      <c r="BA41" s="429">
        <v>141057454</v>
      </c>
      <c r="BB41" s="429">
        <v>9126784</v>
      </c>
      <c r="BC41" s="429">
        <v>19507466</v>
      </c>
      <c r="BD41" s="429">
        <v>68585393</v>
      </c>
      <c r="BE41" s="429">
        <v>77970025</v>
      </c>
      <c r="BF41" s="429">
        <v>403748166</v>
      </c>
      <c r="BG41" s="429">
        <v>40407864</v>
      </c>
      <c r="BH41" s="429">
        <v>18215790</v>
      </c>
    </row>
    <row r="42" spans="1:60" x14ac:dyDescent="0.3">
      <c r="A42" s="426">
        <v>505</v>
      </c>
      <c r="B42" s="427" t="s">
        <v>76</v>
      </c>
      <c r="D42" s="429">
        <v>136726</v>
      </c>
      <c r="E42" s="429">
        <v>426709</v>
      </c>
      <c r="F42" s="429">
        <v>483249</v>
      </c>
      <c r="H42" s="429">
        <v>169881</v>
      </c>
      <c r="I42" s="429">
        <v>235256</v>
      </c>
      <c r="J42" s="429">
        <v>193977</v>
      </c>
      <c r="K42" s="429">
        <v>1129073</v>
      </c>
      <c r="L42" s="429">
        <v>119481</v>
      </c>
      <c r="M42" s="429">
        <v>695858</v>
      </c>
      <c r="N42" s="429">
        <v>347429</v>
      </c>
      <c r="O42" s="429">
        <v>631348</v>
      </c>
      <c r="R42" s="429">
        <v>842006</v>
      </c>
      <c r="U42" s="429">
        <v>231790</v>
      </c>
      <c r="W42" s="429">
        <v>711500</v>
      </c>
      <c r="X42" s="429">
        <v>387173</v>
      </c>
      <c r="Y42" s="429">
        <v>161212</v>
      </c>
      <c r="Z42" s="429">
        <v>873070</v>
      </c>
      <c r="AA42" s="429">
        <v>112374</v>
      </c>
      <c r="AB42" s="429">
        <v>235990</v>
      </c>
      <c r="AC42" s="429">
        <v>2708561</v>
      </c>
      <c r="AD42" s="429">
        <v>43101</v>
      </c>
      <c r="AE42" s="429">
        <v>1521243</v>
      </c>
      <c r="AF42" s="429">
        <v>609660</v>
      </c>
      <c r="AI42" s="429">
        <v>449242</v>
      </c>
      <c r="AJ42" s="429">
        <v>1297747</v>
      </c>
      <c r="AL42" s="429">
        <v>928254</v>
      </c>
      <c r="AM42" s="429">
        <v>457348</v>
      </c>
      <c r="AN42" s="429">
        <v>217543</v>
      </c>
      <c r="AO42" s="429">
        <v>239194</v>
      </c>
      <c r="AP42" s="429">
        <v>140972</v>
      </c>
      <c r="AQ42" s="429">
        <v>12189</v>
      </c>
      <c r="AR42" s="429">
        <v>5503</v>
      </c>
      <c r="AS42" s="429">
        <v>23838</v>
      </c>
      <c r="AT42" s="429">
        <v>298104</v>
      </c>
      <c r="AU42" s="429">
        <v>449980</v>
      </c>
      <c r="AV42" s="429">
        <v>379884</v>
      </c>
      <c r="AX42" s="429">
        <v>174566</v>
      </c>
      <c r="AZ42" s="429">
        <v>84833</v>
      </c>
      <c r="BA42" s="429">
        <v>907081</v>
      </c>
      <c r="BC42" s="429">
        <v>261510</v>
      </c>
      <c r="BD42" s="429">
        <v>434619</v>
      </c>
      <c r="BG42" s="429">
        <v>283924</v>
      </c>
      <c r="BH42" s="429">
        <v>473050</v>
      </c>
    </row>
    <row r="43" spans="1:60" x14ac:dyDescent="0.3">
      <c r="A43" s="426">
        <v>506</v>
      </c>
      <c r="B43" s="427" t="s">
        <v>82</v>
      </c>
      <c r="D43" s="429">
        <v>504978</v>
      </c>
      <c r="E43" s="429">
        <v>3903434</v>
      </c>
      <c r="F43" s="429">
        <v>2737901</v>
      </c>
      <c r="G43" s="429">
        <v>1636312</v>
      </c>
      <c r="H43" s="429">
        <v>2900790</v>
      </c>
      <c r="I43" s="429">
        <v>1544413</v>
      </c>
      <c r="J43" s="429">
        <v>456653</v>
      </c>
      <c r="K43" s="429">
        <v>2960694</v>
      </c>
      <c r="L43" s="429">
        <v>5809465</v>
      </c>
      <c r="M43" s="429">
        <v>1078631</v>
      </c>
      <c r="N43" s="429">
        <v>3058983</v>
      </c>
      <c r="O43" s="429">
        <v>3821938</v>
      </c>
      <c r="P43" s="429">
        <v>2589371</v>
      </c>
      <c r="Q43" s="429">
        <v>1442250</v>
      </c>
      <c r="R43" s="429">
        <v>6891353</v>
      </c>
      <c r="S43" s="429">
        <v>31774305</v>
      </c>
      <c r="T43" s="429">
        <v>2612297</v>
      </c>
      <c r="U43" s="429">
        <v>274162</v>
      </c>
      <c r="V43" s="429">
        <v>657504</v>
      </c>
      <c r="W43" s="429">
        <v>18361445</v>
      </c>
      <c r="X43" s="429">
        <v>7948113</v>
      </c>
      <c r="Y43" s="429">
        <v>480079</v>
      </c>
      <c r="Z43" s="429">
        <v>4487618</v>
      </c>
      <c r="AA43" s="429">
        <v>350681</v>
      </c>
      <c r="AB43" s="429">
        <v>1852709</v>
      </c>
      <c r="AC43" s="429">
        <v>9963139</v>
      </c>
      <c r="AD43" s="429">
        <v>780541</v>
      </c>
      <c r="AE43" s="429">
        <v>5856179</v>
      </c>
      <c r="AF43" s="429">
        <v>3658697</v>
      </c>
      <c r="AG43" s="429">
        <v>1642612</v>
      </c>
      <c r="AH43" s="429">
        <v>7949660</v>
      </c>
      <c r="AI43" s="429">
        <v>17123213</v>
      </c>
      <c r="AJ43" s="429">
        <v>8079716</v>
      </c>
      <c r="AK43" s="429">
        <v>4873622</v>
      </c>
      <c r="AL43" s="429">
        <v>4368065</v>
      </c>
      <c r="AM43" s="429">
        <v>3548083</v>
      </c>
      <c r="AN43" s="429">
        <v>908979</v>
      </c>
      <c r="AO43" s="429">
        <v>1132752</v>
      </c>
      <c r="AP43" s="429">
        <v>2955354</v>
      </c>
      <c r="AQ43" s="429">
        <v>58403</v>
      </c>
      <c r="AS43" s="429">
        <v>1298051</v>
      </c>
      <c r="AT43" s="429">
        <v>329758</v>
      </c>
      <c r="AU43" s="429">
        <v>6308974</v>
      </c>
      <c r="AV43" s="429">
        <v>806527</v>
      </c>
      <c r="AW43" s="429">
        <v>101334419</v>
      </c>
      <c r="AX43" s="429">
        <v>927502</v>
      </c>
      <c r="AY43" s="429">
        <v>373268</v>
      </c>
      <c r="AZ43" s="429">
        <v>4222558</v>
      </c>
      <c r="BA43" s="429">
        <v>862392</v>
      </c>
      <c r="BB43" s="429">
        <v>891140</v>
      </c>
      <c r="BC43" s="429">
        <v>1569341</v>
      </c>
      <c r="BD43" s="429">
        <v>10085544</v>
      </c>
      <c r="BE43" s="429">
        <v>7861326</v>
      </c>
      <c r="BF43" s="429">
        <v>13715451</v>
      </c>
      <c r="BG43" s="429">
        <v>1787082</v>
      </c>
      <c r="BH43" s="429">
        <v>1192969</v>
      </c>
    </row>
    <row r="44" spans="1:60" x14ac:dyDescent="0.3">
      <c r="A44" s="426">
        <v>507</v>
      </c>
      <c r="B44" s="427" t="s">
        <v>285</v>
      </c>
      <c r="E44" s="429">
        <v>57862</v>
      </c>
      <c r="F44" s="429">
        <v>44544</v>
      </c>
      <c r="J44" s="429">
        <v>-5074</v>
      </c>
      <c r="K44" s="429">
        <v>4763</v>
      </c>
      <c r="M44" s="429">
        <v>2</v>
      </c>
      <c r="N44" s="429">
        <v>-18050</v>
      </c>
      <c r="O44" s="429">
        <v>-133516</v>
      </c>
      <c r="R44" s="429">
        <v>49639</v>
      </c>
      <c r="S44" s="429">
        <v>-74536</v>
      </c>
      <c r="U44" s="429">
        <v>-16355</v>
      </c>
      <c r="W44" s="429">
        <v>30340</v>
      </c>
      <c r="AC44" s="429">
        <v>23194</v>
      </c>
      <c r="AE44" s="429">
        <v>4996</v>
      </c>
      <c r="AL44" s="429">
        <v>-54828</v>
      </c>
      <c r="AP44" s="429">
        <v>-61738</v>
      </c>
      <c r="AV44" s="429">
        <v>3723</v>
      </c>
      <c r="AW44" s="429">
        <v>1345985</v>
      </c>
      <c r="AY44" s="429">
        <v>-5057</v>
      </c>
      <c r="AZ44" s="429">
        <v>4790</v>
      </c>
      <c r="BA44" s="429">
        <v>-424798</v>
      </c>
      <c r="BD44" s="429">
        <v>38206</v>
      </c>
      <c r="BE44" s="429">
        <v>-33038</v>
      </c>
      <c r="BF44" s="429">
        <v>38193</v>
      </c>
      <c r="BH44" s="429">
        <v>5917</v>
      </c>
    </row>
    <row r="45" spans="1:60" x14ac:dyDescent="0.3">
      <c r="A45" s="426">
        <v>512</v>
      </c>
      <c r="B45" s="427" t="s">
        <v>94</v>
      </c>
      <c r="F45" s="429">
        <v>1450941</v>
      </c>
      <c r="I45" s="429">
        <v>123012</v>
      </c>
      <c r="O45" s="429">
        <v>358740</v>
      </c>
      <c r="P45" s="429">
        <v>219660</v>
      </c>
      <c r="Q45" s="429">
        <v>21959</v>
      </c>
      <c r="T45" s="429">
        <v>234354</v>
      </c>
      <c r="U45" s="429">
        <v>26974</v>
      </c>
      <c r="W45" s="429">
        <v>156503</v>
      </c>
      <c r="X45" s="429">
        <v>116578</v>
      </c>
      <c r="AB45" s="429">
        <v>208960</v>
      </c>
      <c r="AG45" s="429">
        <v>101515</v>
      </c>
      <c r="AI45" s="429">
        <v>115314</v>
      </c>
      <c r="AK45" s="429">
        <v>244508</v>
      </c>
      <c r="AL45" s="429">
        <v>4495</v>
      </c>
      <c r="AM45" s="429">
        <v>126721</v>
      </c>
      <c r="AS45" s="429">
        <v>354069</v>
      </c>
      <c r="AY45" s="429">
        <v>15908</v>
      </c>
      <c r="AZ45" s="429">
        <v>131015</v>
      </c>
      <c r="BA45" s="429">
        <v>470318</v>
      </c>
      <c r="BC45" s="429">
        <v>157363</v>
      </c>
      <c r="BD45" s="429">
        <v>57577</v>
      </c>
      <c r="BE45" s="429">
        <v>135563</v>
      </c>
      <c r="BH45" s="429">
        <v>147665</v>
      </c>
    </row>
    <row r="46" spans="1:60" x14ac:dyDescent="0.3">
      <c r="A46" s="426">
        <v>532</v>
      </c>
      <c r="B46" s="427" t="s">
        <v>286</v>
      </c>
      <c r="D46" s="429">
        <v>11555047</v>
      </c>
      <c r="E46" s="429">
        <v>17217181</v>
      </c>
      <c r="F46" s="429">
        <v>10058639</v>
      </c>
      <c r="G46" s="429">
        <v>5128938</v>
      </c>
      <c r="H46" s="429">
        <v>19631410</v>
      </c>
      <c r="I46" s="429">
        <v>9740393</v>
      </c>
      <c r="J46" s="429">
        <v>3004493</v>
      </c>
      <c r="K46" s="429">
        <v>6607374</v>
      </c>
      <c r="L46" s="429">
        <v>12569730</v>
      </c>
      <c r="M46" s="429">
        <v>2376184</v>
      </c>
      <c r="N46" s="429">
        <v>5448273</v>
      </c>
      <c r="O46" s="429">
        <v>30482557</v>
      </c>
      <c r="P46" s="429">
        <v>18295072</v>
      </c>
      <c r="Q46" s="429">
        <v>2859422</v>
      </c>
      <c r="R46" s="429">
        <v>22758966</v>
      </c>
      <c r="S46" s="429">
        <v>79968216</v>
      </c>
      <c r="T46" s="429">
        <v>6461524</v>
      </c>
      <c r="U46" s="429">
        <v>3723613</v>
      </c>
      <c r="V46" s="429">
        <v>181643</v>
      </c>
      <c r="W46" s="429">
        <v>52424089</v>
      </c>
      <c r="X46" s="429">
        <v>34000785</v>
      </c>
      <c r="Y46" s="429">
        <v>3735257</v>
      </c>
      <c r="Z46" s="429">
        <v>18174889</v>
      </c>
      <c r="AA46" s="429">
        <v>2785354</v>
      </c>
      <c r="AB46" s="429">
        <v>9876199</v>
      </c>
      <c r="AC46" s="429">
        <v>39523776</v>
      </c>
      <c r="AD46" s="429">
        <v>5143681</v>
      </c>
      <c r="AE46" s="429">
        <v>25079775</v>
      </c>
      <c r="AF46" s="429">
        <v>8586227</v>
      </c>
      <c r="AG46" s="429">
        <v>4042867</v>
      </c>
      <c r="AH46" s="429">
        <v>17622099</v>
      </c>
      <c r="AI46" s="429">
        <v>17349614</v>
      </c>
      <c r="AJ46" s="429">
        <v>38608688</v>
      </c>
      <c r="AK46" s="429">
        <v>14308390</v>
      </c>
      <c r="AL46" s="429">
        <v>10421769</v>
      </c>
      <c r="AM46" s="429">
        <v>14442238</v>
      </c>
      <c r="AN46" s="429">
        <v>12746052</v>
      </c>
      <c r="AO46" s="429">
        <v>12747273</v>
      </c>
      <c r="AP46" s="429">
        <v>10329642</v>
      </c>
      <c r="AQ46" s="429">
        <v>995816</v>
      </c>
      <c r="AR46" s="429">
        <v>5586384</v>
      </c>
      <c r="AS46" s="429">
        <v>12393943</v>
      </c>
      <c r="AT46" s="429">
        <v>690179</v>
      </c>
      <c r="AU46" s="429">
        <v>103123063</v>
      </c>
      <c r="AV46" s="429">
        <v>7315892</v>
      </c>
      <c r="AW46" s="429">
        <v>491593892</v>
      </c>
      <c r="AX46" s="429">
        <v>4420854</v>
      </c>
      <c r="AY46" s="429">
        <v>1565673</v>
      </c>
      <c r="AZ46" s="429">
        <v>15132718</v>
      </c>
      <c r="BA46" s="429">
        <v>21670213</v>
      </c>
      <c r="BB46" s="429">
        <v>1611237</v>
      </c>
      <c r="BC46" s="429">
        <v>1886330</v>
      </c>
      <c r="BD46" s="429">
        <v>17663056</v>
      </c>
      <c r="BE46" s="429">
        <v>19444026</v>
      </c>
      <c r="BF46" s="429">
        <v>124977535</v>
      </c>
      <c r="BG46" s="429">
        <v>6347288</v>
      </c>
      <c r="BH46" s="429">
        <v>3036130</v>
      </c>
    </row>
    <row r="47" spans="1:60" x14ac:dyDescent="0.3">
      <c r="A47" s="426">
        <v>533</v>
      </c>
      <c r="B47" s="427" t="s">
        <v>287</v>
      </c>
      <c r="AI47" s="429">
        <v>1461210</v>
      </c>
      <c r="AW47" s="429">
        <v>301733</v>
      </c>
    </row>
    <row r="48" spans="1:60" x14ac:dyDescent="0.3">
      <c r="A48" s="426">
        <v>536</v>
      </c>
      <c r="B48" s="427" t="s">
        <v>83</v>
      </c>
      <c r="AT48" s="429">
        <v>13001</v>
      </c>
      <c r="AW48" s="429">
        <v>1170115</v>
      </c>
    </row>
    <row r="49" spans="1:60" x14ac:dyDescent="0.3">
      <c r="A49" s="426">
        <v>546</v>
      </c>
      <c r="B49" s="427" t="s">
        <v>288</v>
      </c>
      <c r="G49" s="429">
        <v>1565203</v>
      </c>
      <c r="P49" s="429">
        <v>8128163</v>
      </c>
      <c r="Q49" s="429">
        <v>936088</v>
      </c>
      <c r="AE49" s="429">
        <v>2404813</v>
      </c>
      <c r="AG49" s="429">
        <v>1871788</v>
      </c>
      <c r="AR49" s="429">
        <v>58568</v>
      </c>
      <c r="BB49" s="429">
        <v>1383552</v>
      </c>
    </row>
    <row r="50" spans="1:60" ht="72" x14ac:dyDescent="0.3">
      <c r="A50" s="426">
        <v>547</v>
      </c>
      <c r="B50" s="427" t="s">
        <v>289</v>
      </c>
      <c r="D50" s="429">
        <v>4</v>
      </c>
      <c r="E50" s="429">
        <v>4</v>
      </c>
      <c r="F50" s="429">
        <v>4</v>
      </c>
      <c r="G50" s="429">
        <v>4</v>
      </c>
      <c r="H50" s="429">
        <v>4</v>
      </c>
      <c r="I50" s="429">
        <v>4</v>
      </c>
      <c r="J50" s="429">
        <v>4</v>
      </c>
      <c r="K50" s="429">
        <v>4</v>
      </c>
      <c r="L50" s="429">
        <v>4</v>
      </c>
      <c r="M50" s="429">
        <v>4</v>
      </c>
      <c r="N50" s="429">
        <v>4</v>
      </c>
      <c r="O50" s="429">
        <v>4</v>
      </c>
      <c r="P50" s="429">
        <v>4</v>
      </c>
      <c r="Q50" s="429">
        <v>4</v>
      </c>
      <c r="R50" s="429">
        <v>4</v>
      </c>
      <c r="S50" s="429">
        <v>4</v>
      </c>
      <c r="T50" s="429">
        <v>4</v>
      </c>
      <c r="U50" s="429">
        <v>4</v>
      </c>
      <c r="V50" s="429">
        <v>4</v>
      </c>
      <c r="W50" s="429">
        <v>4</v>
      </c>
      <c r="X50" s="429">
        <v>4</v>
      </c>
      <c r="Y50" s="429">
        <v>4</v>
      </c>
      <c r="Z50" s="429">
        <v>4</v>
      </c>
      <c r="AA50" s="429">
        <v>4</v>
      </c>
      <c r="AB50" s="429">
        <v>4</v>
      </c>
      <c r="AC50" s="429">
        <v>4</v>
      </c>
      <c r="AD50" s="429">
        <v>4</v>
      </c>
      <c r="AE50" s="429">
        <v>4</v>
      </c>
      <c r="AF50" s="429">
        <v>4</v>
      </c>
      <c r="AG50" s="429">
        <v>4</v>
      </c>
      <c r="AH50" s="429">
        <v>4</v>
      </c>
      <c r="AI50" s="429">
        <v>4</v>
      </c>
      <c r="AJ50" s="429">
        <v>4</v>
      </c>
      <c r="AK50" s="429">
        <v>4</v>
      </c>
      <c r="AL50" s="429">
        <v>4</v>
      </c>
      <c r="AM50" s="429">
        <v>4</v>
      </c>
      <c r="AN50" s="429">
        <v>4</v>
      </c>
      <c r="AO50" s="429">
        <v>4</v>
      </c>
      <c r="AP50" s="429">
        <v>4</v>
      </c>
      <c r="AQ50" s="429">
        <v>4</v>
      </c>
      <c r="AR50" s="429">
        <v>4</v>
      </c>
      <c r="AS50" s="429">
        <v>4</v>
      </c>
      <c r="AT50" s="429">
        <v>4</v>
      </c>
      <c r="AU50" s="429">
        <v>4</v>
      </c>
      <c r="AV50" s="429">
        <v>4</v>
      </c>
      <c r="AW50" s="429">
        <v>4</v>
      </c>
      <c r="AX50" s="429">
        <v>4</v>
      </c>
      <c r="AY50" s="429">
        <v>4</v>
      </c>
      <c r="AZ50" s="429">
        <v>4</v>
      </c>
      <c r="BA50" s="429">
        <v>4</v>
      </c>
      <c r="BB50" s="429">
        <v>4</v>
      </c>
      <c r="BC50" s="429">
        <v>1</v>
      </c>
      <c r="BD50" s="429">
        <v>4</v>
      </c>
      <c r="BE50" s="429">
        <v>4</v>
      </c>
      <c r="BF50" s="429">
        <v>4</v>
      </c>
      <c r="BG50" s="429">
        <v>4</v>
      </c>
      <c r="BH50" s="429">
        <v>4</v>
      </c>
    </row>
    <row r="51" spans="1:60" ht="28.8" x14ac:dyDescent="0.3">
      <c r="A51" s="426">
        <v>554</v>
      </c>
      <c r="B51" s="427" t="s">
        <v>113</v>
      </c>
      <c r="D51" s="429">
        <v>8157175</v>
      </c>
      <c r="E51" s="429">
        <v>9425900</v>
      </c>
      <c r="F51" s="429">
        <v>13421072</v>
      </c>
      <c r="G51" s="429">
        <v>4918807</v>
      </c>
      <c r="H51" s="429">
        <v>10122450</v>
      </c>
      <c r="I51" s="429">
        <v>5944500</v>
      </c>
      <c r="J51" s="429">
        <v>3153033</v>
      </c>
      <c r="K51" s="429">
        <v>4407047</v>
      </c>
      <c r="L51" s="429">
        <v>9466284</v>
      </c>
      <c r="M51" s="429">
        <v>2154754</v>
      </c>
      <c r="N51" s="429">
        <v>6814166</v>
      </c>
      <c r="O51" s="429">
        <v>8956595</v>
      </c>
      <c r="P51" s="429">
        <v>4104641</v>
      </c>
      <c r="Q51" s="429">
        <v>2709074</v>
      </c>
      <c r="R51" s="429">
        <v>19740843</v>
      </c>
      <c r="S51" s="429">
        <v>28333267</v>
      </c>
      <c r="T51" s="429">
        <v>3293669</v>
      </c>
      <c r="U51" s="429">
        <v>4486786</v>
      </c>
      <c r="V51" s="429">
        <v>21906</v>
      </c>
      <c r="W51" s="429">
        <v>32025069</v>
      </c>
      <c r="X51" s="429">
        <v>4835749</v>
      </c>
      <c r="Y51" s="429">
        <v>1965306</v>
      </c>
      <c r="Z51" s="429">
        <v>12190901</v>
      </c>
      <c r="AA51" s="429">
        <v>1938392</v>
      </c>
      <c r="AC51" s="429">
        <v>34255653</v>
      </c>
      <c r="AD51" s="429">
        <v>2758744</v>
      </c>
      <c r="AE51" s="429">
        <v>15188781</v>
      </c>
      <c r="AF51" s="429">
        <v>11435285</v>
      </c>
      <c r="AG51" s="429">
        <v>3021263</v>
      </c>
      <c r="AH51" s="429">
        <v>34977682</v>
      </c>
      <c r="AI51" s="429">
        <v>15128873</v>
      </c>
      <c r="AJ51" s="429">
        <v>25317617</v>
      </c>
      <c r="AK51" s="429">
        <v>13813604</v>
      </c>
      <c r="AL51" s="429">
        <v>11985611</v>
      </c>
      <c r="AM51" s="429">
        <v>11599188</v>
      </c>
      <c r="AN51" s="429">
        <v>9348316</v>
      </c>
      <c r="AO51" s="429">
        <v>6467125</v>
      </c>
      <c r="AP51" s="429">
        <v>11073712</v>
      </c>
      <c r="AQ51" s="429">
        <v>6719083</v>
      </c>
      <c r="AR51" s="429">
        <v>11276191</v>
      </c>
      <c r="AS51" s="429">
        <v>3755521</v>
      </c>
      <c r="AT51" s="429">
        <v>1057263</v>
      </c>
      <c r="AV51" s="429">
        <v>9185097</v>
      </c>
      <c r="AW51" s="429">
        <v>117930985</v>
      </c>
      <c r="AX51" s="429">
        <v>3516281</v>
      </c>
      <c r="AY51" s="429">
        <v>2612958</v>
      </c>
      <c r="AZ51" s="429">
        <v>4170000</v>
      </c>
      <c r="BA51" s="429">
        <v>26104817</v>
      </c>
      <c r="BB51" s="429">
        <v>1887077</v>
      </c>
      <c r="BC51" s="429">
        <v>4115065</v>
      </c>
      <c r="BD51" s="429">
        <v>11775709</v>
      </c>
      <c r="BE51" s="429">
        <v>14315987</v>
      </c>
      <c r="BF51" s="429">
        <v>60088730</v>
      </c>
      <c r="BG51" s="429">
        <v>7283503</v>
      </c>
      <c r="BH51" s="429">
        <v>2953806</v>
      </c>
    </row>
    <row r="52" spans="1:60" ht="28.8" x14ac:dyDescent="0.3">
      <c r="A52" s="426">
        <v>555</v>
      </c>
      <c r="B52" s="427" t="s">
        <v>114</v>
      </c>
      <c r="D52" s="429">
        <v>3124507</v>
      </c>
      <c r="E52" s="429">
        <v>4482238</v>
      </c>
      <c r="F52" s="429">
        <v>5518675</v>
      </c>
      <c r="G52" s="429">
        <v>1161122</v>
      </c>
      <c r="H52" s="429">
        <v>2271258</v>
      </c>
      <c r="I52" s="429">
        <v>2921302</v>
      </c>
      <c r="J52" s="429">
        <v>781305</v>
      </c>
      <c r="K52" s="429">
        <v>1990946</v>
      </c>
      <c r="L52" s="429">
        <v>2201206</v>
      </c>
      <c r="M52" s="429">
        <v>441096</v>
      </c>
      <c r="N52" s="429">
        <v>2992664</v>
      </c>
      <c r="O52" s="429">
        <v>2558582</v>
      </c>
      <c r="P52" s="429">
        <v>1678669</v>
      </c>
      <c r="Q52" s="429">
        <v>933804</v>
      </c>
      <c r="R52" s="429">
        <v>13729446</v>
      </c>
      <c r="S52" s="429">
        <v>10948950</v>
      </c>
      <c r="T52" s="429">
        <v>1310601</v>
      </c>
      <c r="U52" s="429">
        <v>1904831</v>
      </c>
      <c r="V52" s="429">
        <v>0</v>
      </c>
      <c r="W52" s="429">
        <v>12523805</v>
      </c>
      <c r="X52" s="429">
        <v>1404728</v>
      </c>
      <c r="Y52" s="429">
        <v>430195</v>
      </c>
      <c r="Z52" s="429">
        <v>3734147</v>
      </c>
      <c r="AA52" s="429">
        <v>1366136</v>
      </c>
      <c r="AC52" s="429">
        <v>10950433</v>
      </c>
      <c r="AD52" s="429">
        <v>1060601</v>
      </c>
      <c r="AE52" s="429">
        <v>5943521</v>
      </c>
      <c r="AF52" s="429">
        <v>5106163</v>
      </c>
      <c r="AG52" s="429">
        <v>1106730</v>
      </c>
      <c r="AH52" s="429">
        <v>16653453</v>
      </c>
      <c r="AI52" s="429">
        <v>5253751</v>
      </c>
      <c r="AJ52" s="429">
        <v>11718709</v>
      </c>
      <c r="AK52" s="429">
        <v>4318472</v>
      </c>
      <c r="AL52" s="429">
        <v>6162553</v>
      </c>
      <c r="AM52" s="429">
        <v>4534539</v>
      </c>
      <c r="AN52" s="429">
        <v>5808176</v>
      </c>
      <c r="AO52" s="429">
        <v>2895467</v>
      </c>
      <c r="AP52" s="429">
        <v>2441526</v>
      </c>
      <c r="AQ52" s="429">
        <v>3336662</v>
      </c>
      <c r="AR52" s="429">
        <v>6009961</v>
      </c>
      <c r="AS52" s="429">
        <v>812987</v>
      </c>
      <c r="AT52" s="429">
        <v>539102</v>
      </c>
      <c r="AV52" s="429">
        <v>4265234</v>
      </c>
      <c r="AW52" s="429">
        <v>49131824</v>
      </c>
      <c r="AX52" s="429">
        <v>1670998</v>
      </c>
      <c r="AY52" s="429">
        <v>806254</v>
      </c>
      <c r="AZ52" s="429">
        <v>1584052</v>
      </c>
      <c r="BA52" s="429">
        <v>9082743</v>
      </c>
      <c r="BB52" s="429">
        <v>643593</v>
      </c>
      <c r="BC52" s="429">
        <v>1993948</v>
      </c>
      <c r="BD52" s="429">
        <v>2851478</v>
      </c>
      <c r="BE52" s="429">
        <v>7239258</v>
      </c>
      <c r="BF52" s="429">
        <v>42880709</v>
      </c>
      <c r="BG52" s="429">
        <v>4902323</v>
      </c>
      <c r="BH52" s="429">
        <v>787879</v>
      </c>
    </row>
    <row r="53" spans="1:60" ht="28.8" x14ac:dyDescent="0.3">
      <c r="A53" s="426">
        <v>556</v>
      </c>
      <c r="B53" s="427" t="s">
        <v>115</v>
      </c>
      <c r="D53" s="429">
        <v>34491347</v>
      </c>
      <c r="E53" s="429">
        <v>64828938</v>
      </c>
      <c r="F53" s="429">
        <v>59829139</v>
      </c>
      <c r="G53" s="429">
        <v>21329428</v>
      </c>
      <c r="H53" s="429">
        <v>70337902</v>
      </c>
      <c r="I53" s="429">
        <v>31349873</v>
      </c>
      <c r="J53" s="429">
        <v>19191877</v>
      </c>
      <c r="K53" s="429">
        <v>25366652</v>
      </c>
      <c r="L53" s="429">
        <v>52993883</v>
      </c>
      <c r="M53" s="429">
        <v>16665273</v>
      </c>
      <c r="N53" s="429">
        <v>29345692</v>
      </c>
      <c r="O53" s="429">
        <v>81841221</v>
      </c>
      <c r="P53" s="429">
        <v>35896386</v>
      </c>
      <c r="Q53" s="429">
        <v>12015509</v>
      </c>
      <c r="R53" s="429">
        <v>100600729</v>
      </c>
      <c r="S53" s="429">
        <v>169962862</v>
      </c>
      <c r="T53" s="429">
        <v>19989785</v>
      </c>
      <c r="U53" s="429">
        <v>15964541</v>
      </c>
      <c r="V53" s="429">
        <v>1718062</v>
      </c>
      <c r="W53" s="429">
        <v>169637768</v>
      </c>
      <c r="X53" s="429">
        <v>48842052</v>
      </c>
      <c r="Y53" s="429">
        <v>12324274</v>
      </c>
      <c r="Z53" s="429">
        <v>62995887</v>
      </c>
      <c r="AA53" s="429">
        <v>13905679</v>
      </c>
      <c r="AC53" s="429">
        <v>162487410</v>
      </c>
      <c r="AD53" s="429">
        <v>17400601</v>
      </c>
      <c r="AE53" s="429">
        <v>107953366</v>
      </c>
      <c r="AF53" s="429">
        <v>52259396</v>
      </c>
      <c r="AG53" s="429">
        <v>19953505</v>
      </c>
      <c r="AH53" s="429">
        <v>160410935</v>
      </c>
      <c r="AI53" s="429">
        <v>80916189</v>
      </c>
      <c r="AJ53" s="429">
        <v>124896933</v>
      </c>
      <c r="AK53" s="429">
        <v>56645394</v>
      </c>
      <c r="AL53" s="429">
        <v>57858210</v>
      </c>
      <c r="AM53" s="429">
        <v>44293202</v>
      </c>
      <c r="AN53" s="429">
        <v>57662991</v>
      </c>
      <c r="AO53" s="429">
        <v>41721169</v>
      </c>
      <c r="AP53" s="429">
        <v>53487587</v>
      </c>
      <c r="AQ53" s="429">
        <v>18622533</v>
      </c>
      <c r="AR53" s="429">
        <v>16326882</v>
      </c>
      <c r="AS53" s="429">
        <v>22766789</v>
      </c>
      <c r="AT53" s="429">
        <v>7687980</v>
      </c>
      <c r="AV53" s="429">
        <v>46547107</v>
      </c>
      <c r="AW53" s="429">
        <v>1002743254</v>
      </c>
      <c r="AX53" s="429">
        <v>17277404</v>
      </c>
      <c r="AY53" s="429">
        <v>13071371</v>
      </c>
      <c r="AZ53" s="429">
        <v>31907473</v>
      </c>
      <c r="BA53" s="429">
        <v>131063410</v>
      </c>
      <c r="BB53" s="429">
        <v>7877558</v>
      </c>
      <c r="BC53" s="429">
        <v>16995213</v>
      </c>
      <c r="BD53" s="429">
        <v>64720163</v>
      </c>
      <c r="BE53" s="429">
        <v>72018368</v>
      </c>
      <c r="BF53" s="429">
        <v>344748211</v>
      </c>
      <c r="BG53" s="429">
        <v>37918759</v>
      </c>
      <c r="BH53" s="429">
        <v>17824950</v>
      </c>
    </row>
    <row r="54" spans="1:60" ht="28.8" x14ac:dyDescent="0.3">
      <c r="A54" s="426">
        <v>557</v>
      </c>
      <c r="B54" s="427" t="s">
        <v>116</v>
      </c>
      <c r="D54" s="429">
        <v>32432553</v>
      </c>
      <c r="E54" s="429">
        <v>60323766</v>
      </c>
      <c r="F54" s="429">
        <v>58363019</v>
      </c>
      <c r="G54" s="429">
        <v>19562142</v>
      </c>
      <c r="H54" s="429">
        <v>65562099</v>
      </c>
      <c r="I54" s="429">
        <v>28943572</v>
      </c>
      <c r="J54" s="429">
        <v>17152456</v>
      </c>
      <c r="K54" s="429">
        <v>25192581</v>
      </c>
      <c r="L54" s="429">
        <v>41404632</v>
      </c>
      <c r="M54" s="429">
        <v>15623937</v>
      </c>
      <c r="N54" s="429">
        <v>25753332</v>
      </c>
      <c r="O54" s="429">
        <v>75034489</v>
      </c>
      <c r="P54" s="429">
        <v>33180284</v>
      </c>
      <c r="Q54" s="429">
        <v>10567124</v>
      </c>
      <c r="R54" s="429">
        <v>94035514</v>
      </c>
      <c r="S54" s="429">
        <v>153475935</v>
      </c>
      <c r="T54" s="429">
        <v>18102226</v>
      </c>
      <c r="U54" s="429">
        <v>14502845</v>
      </c>
      <c r="V54" s="429">
        <v>1718062</v>
      </c>
      <c r="W54" s="429">
        <v>161225382</v>
      </c>
      <c r="X54" s="429">
        <v>45031301</v>
      </c>
      <c r="Y54" s="429">
        <v>11991061</v>
      </c>
      <c r="Z54" s="429">
        <v>60778674</v>
      </c>
      <c r="AA54" s="429">
        <v>13203922</v>
      </c>
      <c r="AC54" s="429">
        <v>154037312</v>
      </c>
      <c r="AD54" s="429">
        <v>16579866</v>
      </c>
      <c r="AE54" s="429">
        <v>99787491</v>
      </c>
      <c r="AF54" s="429">
        <v>47689064</v>
      </c>
      <c r="AG54" s="429">
        <v>17985867</v>
      </c>
      <c r="AH54" s="429">
        <v>152870189</v>
      </c>
      <c r="AI54" s="429">
        <v>75594213</v>
      </c>
      <c r="AJ54" s="429">
        <v>124622757</v>
      </c>
      <c r="AK54" s="429">
        <v>53031122</v>
      </c>
      <c r="AL54" s="429">
        <v>56235974</v>
      </c>
      <c r="AM54" s="429">
        <v>39898205</v>
      </c>
      <c r="AN54" s="429">
        <v>53838234</v>
      </c>
      <c r="AO54" s="429">
        <v>37810640</v>
      </c>
      <c r="AP54" s="429">
        <v>49614373</v>
      </c>
      <c r="AQ54" s="429">
        <v>17118368</v>
      </c>
      <c r="AR54" s="429">
        <v>15002975</v>
      </c>
      <c r="AS54" s="429">
        <v>22116442</v>
      </c>
      <c r="AT54" s="429">
        <v>6887011</v>
      </c>
      <c r="AV54" s="429">
        <v>43483993</v>
      </c>
      <c r="AW54" s="429">
        <v>946734762</v>
      </c>
      <c r="AX54" s="429">
        <v>16216736</v>
      </c>
      <c r="AY54" s="429">
        <v>12085834</v>
      </c>
      <c r="AZ54" s="429">
        <v>29315196</v>
      </c>
      <c r="BA54" s="429">
        <v>122965036</v>
      </c>
      <c r="BB54" s="429">
        <v>7365363</v>
      </c>
      <c r="BC54" s="429">
        <v>15471477</v>
      </c>
      <c r="BD54" s="429">
        <v>59895374</v>
      </c>
      <c r="BE54" s="429">
        <v>66590697</v>
      </c>
      <c r="BF54" s="429">
        <v>321963776</v>
      </c>
      <c r="BG54" s="429">
        <v>34356147</v>
      </c>
      <c r="BH54" s="429">
        <v>15707131</v>
      </c>
    </row>
    <row r="55" spans="1:60" x14ac:dyDescent="0.3">
      <c r="A55" s="426">
        <v>570</v>
      </c>
      <c r="B55" s="427" t="s">
        <v>907</v>
      </c>
    </row>
    <row r="56" spans="1:60" x14ac:dyDescent="0.3">
      <c r="A56" s="426">
        <v>575</v>
      </c>
      <c r="B56" s="427" t="s">
        <v>107</v>
      </c>
      <c r="D56" s="429">
        <v>116331</v>
      </c>
      <c r="E56" s="429">
        <v>334301</v>
      </c>
      <c r="H56" s="429">
        <v>505983</v>
      </c>
      <c r="J56" s="429">
        <v>46025</v>
      </c>
      <c r="L56" s="429">
        <v>236906</v>
      </c>
      <c r="AA56" s="429">
        <v>85000</v>
      </c>
      <c r="AM56" s="429">
        <v>26586</v>
      </c>
      <c r="AP56" s="429">
        <v>35839</v>
      </c>
      <c r="AQ56" s="429">
        <v>147297</v>
      </c>
      <c r="AR56" s="429">
        <v>32197</v>
      </c>
      <c r="AS56" s="429">
        <v>38444</v>
      </c>
      <c r="AT56" s="429">
        <v>4003</v>
      </c>
      <c r="AU56" s="429">
        <v>990000</v>
      </c>
      <c r="AX56" s="429">
        <v>65876</v>
      </c>
      <c r="BF56" s="429">
        <v>170848</v>
      </c>
    </row>
    <row r="57" spans="1:60" x14ac:dyDescent="0.3">
      <c r="A57" s="426">
        <v>576</v>
      </c>
      <c r="B57" s="427" t="s">
        <v>108</v>
      </c>
      <c r="R57" s="429">
        <v>947437</v>
      </c>
      <c r="T57" s="429">
        <v>113463</v>
      </c>
      <c r="U57" s="429">
        <v>129894</v>
      </c>
      <c r="W57" s="429">
        <v>1960</v>
      </c>
      <c r="Z57" s="429">
        <v>117961</v>
      </c>
      <c r="AH57" s="429">
        <v>151500</v>
      </c>
      <c r="AW57" s="429">
        <v>6367</v>
      </c>
      <c r="AY57" s="429">
        <v>205</v>
      </c>
      <c r="AZ57" s="429">
        <v>2775</v>
      </c>
      <c r="BA57" s="429">
        <v>2866571</v>
      </c>
    </row>
    <row r="58" spans="1:60" x14ac:dyDescent="0.3">
      <c r="A58" s="426">
        <v>577</v>
      </c>
      <c r="B58" s="427" t="s">
        <v>290</v>
      </c>
      <c r="V58" s="429">
        <v>1</v>
      </c>
    </row>
    <row r="59" spans="1:60" x14ac:dyDescent="0.3">
      <c r="A59" s="426">
        <v>586</v>
      </c>
      <c r="B59" s="427" t="s">
        <v>291</v>
      </c>
    </row>
    <row r="60" spans="1:60" x14ac:dyDescent="0.3">
      <c r="A60" s="426">
        <v>587</v>
      </c>
      <c r="B60" s="427" t="s">
        <v>292</v>
      </c>
    </row>
    <row r="61" spans="1:60" x14ac:dyDescent="0.3">
      <c r="A61" s="426">
        <v>588</v>
      </c>
      <c r="B61" s="427" t="s">
        <v>293</v>
      </c>
    </row>
    <row r="62" spans="1:60" x14ac:dyDescent="0.3">
      <c r="A62" s="426">
        <v>591</v>
      </c>
      <c r="B62" s="427" t="s">
        <v>122</v>
      </c>
      <c r="D62" s="429">
        <v>4058182</v>
      </c>
      <c r="E62" s="429">
        <v>5090727</v>
      </c>
      <c r="F62" s="429">
        <v>6050233</v>
      </c>
      <c r="G62" s="429">
        <v>2722336</v>
      </c>
      <c r="H62" s="429">
        <v>5272151</v>
      </c>
      <c r="I62" s="429">
        <v>3436774</v>
      </c>
      <c r="J62" s="429">
        <v>1656001</v>
      </c>
      <c r="K62" s="429">
        <v>2200754</v>
      </c>
      <c r="L62" s="429">
        <v>3683367</v>
      </c>
      <c r="M62" s="429">
        <v>1113950</v>
      </c>
      <c r="N62" s="429">
        <v>2659969</v>
      </c>
      <c r="O62" s="429">
        <v>4584807</v>
      </c>
      <c r="P62" s="429">
        <v>3047344</v>
      </c>
      <c r="Q62" s="429">
        <v>1359175</v>
      </c>
      <c r="R62" s="429">
        <v>5961376</v>
      </c>
      <c r="S62" s="429">
        <v>12109364</v>
      </c>
      <c r="T62" s="429">
        <v>2536877</v>
      </c>
      <c r="U62" s="429">
        <v>1403246</v>
      </c>
      <c r="W62" s="429">
        <v>10417792</v>
      </c>
      <c r="X62" s="429">
        <v>3533264</v>
      </c>
      <c r="Y62" s="429">
        <v>781151</v>
      </c>
      <c r="Z62" s="429">
        <v>5985035</v>
      </c>
      <c r="AA62" s="429">
        <v>952415</v>
      </c>
      <c r="AB62" s="429">
        <v>2496276</v>
      </c>
      <c r="AC62" s="429">
        <v>10832403</v>
      </c>
      <c r="AD62" s="429">
        <v>1530744</v>
      </c>
      <c r="AE62" s="429">
        <v>8139605</v>
      </c>
      <c r="AF62" s="429">
        <v>5995239</v>
      </c>
      <c r="AG62" s="429">
        <v>1572208</v>
      </c>
      <c r="AH62" s="429">
        <v>18467157</v>
      </c>
      <c r="AI62" s="429">
        <v>6147415</v>
      </c>
      <c r="AJ62" s="429">
        <v>13092373</v>
      </c>
      <c r="AK62" s="429">
        <v>4797175</v>
      </c>
      <c r="AL62" s="429">
        <v>6691092</v>
      </c>
      <c r="AM62" s="429">
        <v>4892388</v>
      </c>
      <c r="AN62" s="429">
        <v>4041251</v>
      </c>
      <c r="AO62" s="429">
        <v>3162995</v>
      </c>
      <c r="AP62" s="429">
        <v>7326109</v>
      </c>
      <c r="AQ62" s="429">
        <v>2114290</v>
      </c>
      <c r="AR62" s="429">
        <v>5522883</v>
      </c>
      <c r="AS62" s="429">
        <v>2243356</v>
      </c>
      <c r="AT62" s="429">
        <v>691580</v>
      </c>
      <c r="AU62" s="429">
        <v>18676276</v>
      </c>
      <c r="AV62" s="429">
        <v>3777804</v>
      </c>
      <c r="AW62" s="429">
        <v>60929138</v>
      </c>
      <c r="AX62" s="429">
        <v>2106066</v>
      </c>
      <c r="AY62" s="429">
        <v>18172155</v>
      </c>
      <c r="AZ62" s="429">
        <v>2425610</v>
      </c>
      <c r="BA62" s="429">
        <v>8193819</v>
      </c>
      <c r="BB62" s="429">
        <v>564069</v>
      </c>
      <c r="BC62" s="429">
        <v>1866633</v>
      </c>
      <c r="BD62" s="429">
        <v>6812230</v>
      </c>
      <c r="BE62" s="429">
        <v>6901317</v>
      </c>
      <c r="BF62" s="429">
        <v>24221921</v>
      </c>
      <c r="BG62" s="429">
        <v>5847510</v>
      </c>
      <c r="BH62" s="429">
        <v>1009294</v>
      </c>
    </row>
    <row r="63" spans="1:60" x14ac:dyDescent="0.3">
      <c r="A63" s="426">
        <v>592</v>
      </c>
      <c r="B63" s="427" t="s">
        <v>123</v>
      </c>
      <c r="D63" s="429">
        <v>-442400</v>
      </c>
      <c r="E63" s="429">
        <v>-515005</v>
      </c>
      <c r="F63" s="429">
        <v>159286</v>
      </c>
      <c r="G63" s="429">
        <v>-353287</v>
      </c>
      <c r="H63" s="429">
        <v>862550</v>
      </c>
      <c r="I63" s="429">
        <v>442461</v>
      </c>
      <c r="J63" s="429">
        <v>69590</v>
      </c>
      <c r="K63" s="429">
        <v>41366</v>
      </c>
      <c r="L63" s="429">
        <v>11241</v>
      </c>
      <c r="M63" s="429">
        <v>34005</v>
      </c>
      <c r="N63" s="429">
        <v>64364</v>
      </c>
      <c r="O63" s="429">
        <v>258116</v>
      </c>
      <c r="P63" s="429">
        <v>450941</v>
      </c>
      <c r="Q63" s="429">
        <v>124831</v>
      </c>
      <c r="R63" s="429">
        <v>1977873</v>
      </c>
      <c r="S63" s="429">
        <v>242384</v>
      </c>
      <c r="T63" s="429">
        <v>105353</v>
      </c>
      <c r="U63" s="429">
        <v>-615738</v>
      </c>
      <c r="W63" s="429">
        <v>1701552</v>
      </c>
      <c r="X63" s="429">
        <v>110575</v>
      </c>
      <c r="Y63" s="429">
        <v>53691</v>
      </c>
      <c r="Z63" s="429">
        <v>657186</v>
      </c>
      <c r="AA63" s="429">
        <v>56843</v>
      </c>
      <c r="AB63" s="429">
        <v>-1551078</v>
      </c>
      <c r="AC63" s="429">
        <v>1515105</v>
      </c>
      <c r="AD63" s="429">
        <v>235847</v>
      </c>
      <c r="AE63" s="429">
        <v>-717748</v>
      </c>
      <c r="AF63" s="429">
        <v>-243501</v>
      </c>
      <c r="AG63" s="429">
        <v>26736</v>
      </c>
      <c r="AH63" s="429">
        <v>222555</v>
      </c>
      <c r="AI63" s="429">
        <v>39241</v>
      </c>
      <c r="AJ63" s="429">
        <v>577019</v>
      </c>
      <c r="AK63" s="429">
        <v>719903</v>
      </c>
      <c r="AL63" s="429">
        <v>-153149</v>
      </c>
      <c r="AM63" s="429">
        <v>23396</v>
      </c>
      <c r="AN63" s="429">
        <v>569475</v>
      </c>
      <c r="AO63" s="429">
        <v>443345</v>
      </c>
      <c r="AP63" s="429">
        <v>-634926</v>
      </c>
      <c r="AQ63" s="429">
        <v>375988</v>
      </c>
      <c r="AR63" s="429">
        <v>3150576</v>
      </c>
      <c r="AS63" s="429">
        <v>4357</v>
      </c>
      <c r="AT63" s="429">
        <v>43613</v>
      </c>
      <c r="AU63" s="429">
        <v>-1545816</v>
      </c>
      <c r="AV63" s="429">
        <v>434737</v>
      </c>
      <c r="AW63" s="429">
        <v>-5647649</v>
      </c>
      <c r="AX63" s="429">
        <v>-218743</v>
      </c>
      <c r="AY63" s="429">
        <v>-788204</v>
      </c>
      <c r="AZ63" s="429">
        <v>396097</v>
      </c>
      <c r="BA63" s="429">
        <v>166909</v>
      </c>
      <c r="BB63" s="429">
        <v>107569</v>
      </c>
      <c r="BC63" s="429">
        <v>127050</v>
      </c>
      <c r="BD63" s="429">
        <v>96339</v>
      </c>
      <c r="BE63" s="429">
        <v>-602732</v>
      </c>
      <c r="BF63" s="429">
        <v>258683</v>
      </c>
      <c r="BG63" s="429">
        <v>94486</v>
      </c>
      <c r="BH63" s="429">
        <v>222975</v>
      </c>
    </row>
    <row r="64" spans="1:60" ht="129.6" x14ac:dyDescent="0.3">
      <c r="A64" s="426">
        <v>603</v>
      </c>
      <c r="B64" s="427" t="s">
        <v>374</v>
      </c>
      <c r="D64" s="429">
        <v>0</v>
      </c>
      <c r="E64" s="429">
        <v>0</v>
      </c>
      <c r="F64" s="429">
        <v>2</v>
      </c>
      <c r="G64" s="429">
        <v>0</v>
      </c>
      <c r="H64" s="429">
        <v>0</v>
      </c>
      <c r="I64" s="429">
        <v>0</v>
      </c>
      <c r="J64" s="429">
        <v>0</v>
      </c>
      <c r="K64" s="429">
        <v>0</v>
      </c>
      <c r="L64" s="429">
        <v>0</v>
      </c>
      <c r="M64" s="429">
        <v>0</v>
      </c>
      <c r="N64" s="429">
        <v>0</v>
      </c>
      <c r="O64" s="429">
        <v>0</v>
      </c>
      <c r="P64" s="429">
        <v>0</v>
      </c>
      <c r="Q64" s="429">
        <v>0</v>
      </c>
      <c r="R64" s="429">
        <v>0</v>
      </c>
      <c r="S64" s="429">
        <v>2</v>
      </c>
      <c r="T64" s="429">
        <v>0</v>
      </c>
      <c r="U64" s="429">
        <v>0</v>
      </c>
      <c r="V64" s="429">
        <v>0</v>
      </c>
      <c r="W64" s="429">
        <v>0</v>
      </c>
      <c r="X64" s="429">
        <v>0</v>
      </c>
      <c r="Y64" s="429">
        <v>0</v>
      </c>
      <c r="Z64" s="429">
        <v>0</v>
      </c>
      <c r="AA64" s="429">
        <v>0</v>
      </c>
      <c r="AB64" s="429">
        <v>0</v>
      </c>
      <c r="AC64" s="429">
        <v>0</v>
      </c>
      <c r="AD64" s="429">
        <v>0</v>
      </c>
      <c r="AE64" s="429">
        <v>0</v>
      </c>
      <c r="AF64" s="429">
        <v>0</v>
      </c>
      <c r="AG64" s="429">
        <v>0</v>
      </c>
      <c r="AH64" s="429">
        <v>1</v>
      </c>
      <c r="AI64" s="429">
        <v>0</v>
      </c>
      <c r="AJ64" s="429">
        <v>0</v>
      </c>
      <c r="AK64" s="429">
        <v>0</v>
      </c>
      <c r="AL64" s="429">
        <v>0</v>
      </c>
      <c r="AM64" s="429">
        <v>7</v>
      </c>
      <c r="AN64" s="429">
        <v>0</v>
      </c>
      <c r="AO64" s="429">
        <v>0</v>
      </c>
      <c r="AP64" s="429">
        <v>0</v>
      </c>
      <c r="AQ64" s="429">
        <v>0</v>
      </c>
      <c r="AR64" s="429">
        <v>7</v>
      </c>
      <c r="AS64" s="429">
        <v>0</v>
      </c>
      <c r="AT64" s="429">
        <v>0</v>
      </c>
      <c r="AU64" s="429">
        <v>0</v>
      </c>
      <c r="AV64" s="429">
        <v>7</v>
      </c>
      <c r="AW64" s="429">
        <v>0</v>
      </c>
      <c r="AX64" s="429">
        <v>4</v>
      </c>
      <c r="AY64" s="429">
        <v>7</v>
      </c>
      <c r="AZ64" s="429">
        <v>0</v>
      </c>
      <c r="BA64" s="429">
        <v>7</v>
      </c>
      <c r="BB64" s="429">
        <v>0</v>
      </c>
      <c r="BC64" s="429">
        <v>0</v>
      </c>
      <c r="BD64" s="429">
        <v>0</v>
      </c>
      <c r="BE64" s="429">
        <v>0</v>
      </c>
      <c r="BF64" s="429">
        <v>7</v>
      </c>
      <c r="BG64" s="429">
        <v>0</v>
      </c>
      <c r="BH64" s="429">
        <v>0</v>
      </c>
    </row>
    <row r="65" spans="1:60" x14ac:dyDescent="0.3">
      <c r="A65" s="426">
        <v>606</v>
      </c>
      <c r="B65" s="427" t="s">
        <v>294</v>
      </c>
      <c r="D65" s="429">
        <v>1</v>
      </c>
      <c r="E65" s="429">
        <v>1</v>
      </c>
      <c r="F65" s="429">
        <v>1</v>
      </c>
      <c r="G65" s="429">
        <v>1</v>
      </c>
      <c r="H65" s="429">
        <v>1</v>
      </c>
      <c r="I65" s="429">
        <v>1</v>
      </c>
      <c r="J65" s="429">
        <v>1</v>
      </c>
      <c r="K65" s="429">
        <v>1</v>
      </c>
      <c r="L65" s="429">
        <v>1</v>
      </c>
      <c r="M65" s="429">
        <v>1</v>
      </c>
      <c r="N65" s="429">
        <v>1</v>
      </c>
      <c r="O65" s="429">
        <v>1</v>
      </c>
      <c r="P65" s="429">
        <v>1</v>
      </c>
      <c r="Q65" s="429">
        <v>1</v>
      </c>
      <c r="R65" s="429">
        <v>1</v>
      </c>
      <c r="S65" s="429">
        <v>1</v>
      </c>
      <c r="T65" s="429">
        <v>1</v>
      </c>
      <c r="U65" s="429">
        <v>1</v>
      </c>
      <c r="V65" s="429">
        <v>1</v>
      </c>
      <c r="W65" s="429">
        <v>1</v>
      </c>
      <c r="X65" s="429">
        <v>1</v>
      </c>
      <c r="Y65" s="429">
        <v>1</v>
      </c>
      <c r="Z65" s="429">
        <v>1</v>
      </c>
      <c r="AA65" s="429">
        <v>1</v>
      </c>
      <c r="AC65" s="429">
        <v>1</v>
      </c>
      <c r="AD65" s="429">
        <v>1</v>
      </c>
      <c r="AE65" s="429">
        <v>1</v>
      </c>
      <c r="AF65" s="429">
        <v>1</v>
      </c>
      <c r="AG65" s="429">
        <v>1</v>
      </c>
      <c r="AH65" s="429">
        <v>1</v>
      </c>
      <c r="AI65" s="429">
        <v>1</v>
      </c>
      <c r="AJ65" s="429">
        <v>1</v>
      </c>
      <c r="AK65" s="429">
        <v>1</v>
      </c>
      <c r="AL65" s="429">
        <v>1</v>
      </c>
      <c r="AM65" s="429">
        <v>1</v>
      </c>
      <c r="AN65" s="429">
        <v>1</v>
      </c>
      <c r="AO65" s="429">
        <v>1</v>
      </c>
      <c r="AP65" s="429">
        <v>1</v>
      </c>
      <c r="AQ65" s="429">
        <v>1</v>
      </c>
      <c r="AR65" s="429">
        <v>1</v>
      </c>
      <c r="AS65" s="429">
        <v>1</v>
      </c>
      <c r="AT65" s="429">
        <v>1</v>
      </c>
      <c r="AV65" s="429">
        <v>1</v>
      </c>
      <c r="AW65" s="429">
        <v>1</v>
      </c>
      <c r="AX65" s="429">
        <v>1</v>
      </c>
      <c r="AY65" s="429">
        <v>1</v>
      </c>
      <c r="AZ65" s="429">
        <v>1</v>
      </c>
      <c r="BA65" s="429">
        <v>1</v>
      </c>
      <c r="BB65" s="429">
        <v>1</v>
      </c>
      <c r="BC65" s="429">
        <v>1</v>
      </c>
      <c r="BD65" s="429">
        <v>1</v>
      </c>
      <c r="BE65" s="429">
        <v>1</v>
      </c>
      <c r="BF65" s="429">
        <v>1</v>
      </c>
      <c r="BG65" s="429">
        <v>1</v>
      </c>
      <c r="BH65" s="429">
        <v>1</v>
      </c>
    </row>
    <row r="66" spans="1:60" ht="43.2" x14ac:dyDescent="0.3">
      <c r="A66" s="426">
        <v>621</v>
      </c>
      <c r="B66" s="427" t="s">
        <v>295</v>
      </c>
      <c r="D66" s="429">
        <v>60537539</v>
      </c>
      <c r="E66" s="429">
        <v>112163956</v>
      </c>
      <c r="F66" s="429">
        <v>81729518</v>
      </c>
      <c r="G66" s="429">
        <v>34369253</v>
      </c>
      <c r="H66" s="429">
        <v>112292721</v>
      </c>
      <c r="I66" s="429">
        <v>47527815</v>
      </c>
      <c r="J66" s="429">
        <v>25585947</v>
      </c>
      <c r="K66" s="429">
        <v>33971673</v>
      </c>
      <c r="L66" s="429">
        <v>66438762</v>
      </c>
      <c r="M66" s="429">
        <v>20242046</v>
      </c>
      <c r="N66" s="429">
        <v>40269251</v>
      </c>
      <c r="O66" s="429">
        <v>138173080</v>
      </c>
      <c r="P66" s="429">
        <v>62702296</v>
      </c>
      <c r="Q66" s="429">
        <v>17509058</v>
      </c>
      <c r="R66" s="429">
        <v>145364768</v>
      </c>
      <c r="S66" s="429">
        <v>302393398</v>
      </c>
      <c r="T66" s="429">
        <v>34736358</v>
      </c>
      <c r="U66" s="429">
        <v>19777685</v>
      </c>
      <c r="V66" s="429">
        <v>1569930</v>
      </c>
      <c r="W66" s="429">
        <v>265038752</v>
      </c>
      <c r="X66" s="429">
        <v>95720788</v>
      </c>
      <c r="Y66" s="429">
        <v>17482789</v>
      </c>
      <c r="Z66" s="429">
        <v>93128113</v>
      </c>
      <c r="AA66" s="429">
        <v>19584400</v>
      </c>
      <c r="AB66" s="429">
        <v>52738082</v>
      </c>
      <c r="AC66" s="429">
        <v>255933196</v>
      </c>
      <c r="AD66" s="429">
        <v>27365871</v>
      </c>
      <c r="AE66" s="429">
        <v>165982005</v>
      </c>
      <c r="AF66" s="429">
        <v>72121857</v>
      </c>
      <c r="AG66" s="429">
        <v>3027131</v>
      </c>
      <c r="AH66" s="429">
        <v>225729260</v>
      </c>
      <c r="AI66" s="429">
        <v>110197980</v>
      </c>
      <c r="AJ66" s="429">
        <v>198371446</v>
      </c>
      <c r="AK66" s="429">
        <v>89175142</v>
      </c>
      <c r="AL66" s="429">
        <v>82489853</v>
      </c>
      <c r="AM66" s="429">
        <v>63900498</v>
      </c>
      <c r="AN66" s="429">
        <v>79981458</v>
      </c>
      <c r="AO66" s="429">
        <v>61551753</v>
      </c>
      <c r="AP66" s="429">
        <v>80832601</v>
      </c>
      <c r="AQ66" s="429">
        <v>24653104</v>
      </c>
      <c r="AR66" s="429">
        <v>28605144</v>
      </c>
      <c r="AS66" s="429">
        <v>41509900</v>
      </c>
      <c r="AT66" s="429">
        <v>8852932</v>
      </c>
      <c r="AU66" s="429">
        <v>434277197</v>
      </c>
      <c r="AV66" s="429">
        <v>55327794</v>
      </c>
      <c r="AW66" s="429">
        <v>1855820546</v>
      </c>
      <c r="AX66" s="429">
        <v>21873914</v>
      </c>
      <c r="AY66" s="429">
        <v>14952901</v>
      </c>
      <c r="AZ66" s="429">
        <v>57175779</v>
      </c>
      <c r="BA66" s="429">
        <v>177681503</v>
      </c>
      <c r="BB66" s="429">
        <v>9966537</v>
      </c>
      <c r="BC66" s="429">
        <v>22854343</v>
      </c>
      <c r="BD66" s="429">
        <v>99075013</v>
      </c>
      <c r="BE66" s="429">
        <v>110491491</v>
      </c>
      <c r="BF66" s="429">
        <v>569657981</v>
      </c>
      <c r="BG66" s="429">
        <v>56297677</v>
      </c>
      <c r="BH66" s="429">
        <v>24832570</v>
      </c>
    </row>
    <row r="67" spans="1:60" ht="57.6" x14ac:dyDescent="0.3">
      <c r="A67" s="426">
        <v>622</v>
      </c>
      <c r="B67" s="427" t="s">
        <v>296</v>
      </c>
      <c r="D67" s="429">
        <v>22385370</v>
      </c>
      <c r="E67" s="429">
        <v>41353791</v>
      </c>
      <c r="F67" s="429">
        <v>30772238</v>
      </c>
      <c r="G67" s="429">
        <v>12821852</v>
      </c>
      <c r="H67" s="429">
        <v>41845185</v>
      </c>
      <c r="I67" s="429">
        <v>17390570</v>
      </c>
      <c r="J67" s="429">
        <v>9597729</v>
      </c>
      <c r="K67" s="429">
        <v>13024008</v>
      </c>
      <c r="L67" s="429">
        <v>25272568</v>
      </c>
      <c r="M67" s="429">
        <v>7542998</v>
      </c>
      <c r="N67" s="429">
        <v>15241500</v>
      </c>
      <c r="O67" s="429">
        <v>51961262</v>
      </c>
      <c r="P67" s="429">
        <v>23906203</v>
      </c>
      <c r="Q67" s="429">
        <v>6625522</v>
      </c>
      <c r="R67" s="429">
        <v>54152837</v>
      </c>
      <c r="S67" s="429">
        <v>113436280</v>
      </c>
      <c r="T67" s="429">
        <v>12900641</v>
      </c>
      <c r="U67" s="429">
        <v>7598979</v>
      </c>
      <c r="V67" s="429">
        <v>617871</v>
      </c>
      <c r="W67" s="429">
        <v>98690321</v>
      </c>
      <c r="X67" s="429">
        <v>35043425</v>
      </c>
      <c r="Y67" s="429">
        <v>6548806</v>
      </c>
      <c r="Z67" s="429">
        <v>34674361</v>
      </c>
      <c r="AA67" s="429">
        <v>7197778</v>
      </c>
      <c r="AB67" s="429">
        <v>19435971</v>
      </c>
      <c r="AC67" s="429">
        <v>95411252</v>
      </c>
      <c r="AD67" s="429">
        <v>10310975</v>
      </c>
      <c r="AE67" s="429">
        <v>61737294</v>
      </c>
      <c r="AF67" s="429">
        <v>26881520</v>
      </c>
      <c r="AG67" s="429">
        <v>11391212</v>
      </c>
      <c r="AH67" s="429">
        <v>85670459</v>
      </c>
      <c r="AI67" s="429">
        <v>41242865</v>
      </c>
      <c r="AJ67" s="429">
        <v>73794073</v>
      </c>
      <c r="AK67" s="429">
        <v>33931050</v>
      </c>
      <c r="AL67" s="429">
        <v>31260522</v>
      </c>
      <c r="AM67" s="429">
        <v>24442175</v>
      </c>
      <c r="AN67" s="429">
        <v>29839212</v>
      </c>
      <c r="AO67" s="429">
        <v>22910975</v>
      </c>
      <c r="AP67" s="429">
        <v>30314019</v>
      </c>
      <c r="AQ67" s="429">
        <v>9163353</v>
      </c>
      <c r="AR67" s="429">
        <v>10795112</v>
      </c>
      <c r="AS67" s="429">
        <v>15418775</v>
      </c>
      <c r="AT67" s="429">
        <v>3451160</v>
      </c>
      <c r="AU67" s="429">
        <v>164023920</v>
      </c>
      <c r="AV67" s="429">
        <v>21377702</v>
      </c>
      <c r="AW67" s="429">
        <v>691000187</v>
      </c>
      <c r="AX67" s="429">
        <v>8130804</v>
      </c>
      <c r="AY67" s="429">
        <v>5860441</v>
      </c>
      <c r="AZ67" s="429">
        <v>21426427</v>
      </c>
      <c r="BA67" s="429">
        <v>67074212</v>
      </c>
      <c r="BB67" s="429">
        <v>3788086</v>
      </c>
      <c r="BC67" s="429">
        <v>8730014</v>
      </c>
      <c r="BD67" s="429">
        <v>37292018</v>
      </c>
      <c r="BE67" s="429">
        <v>41454351</v>
      </c>
      <c r="BF67" s="429">
        <v>213912827</v>
      </c>
      <c r="BG67" s="429">
        <v>20993088</v>
      </c>
      <c r="BH67" s="429">
        <v>9341665</v>
      </c>
    </row>
    <row r="68" spans="1:60" x14ac:dyDescent="0.3">
      <c r="A68" s="426">
        <v>626</v>
      </c>
      <c r="B68" s="427" t="s">
        <v>297</v>
      </c>
      <c r="D68" s="429">
        <v>266749</v>
      </c>
      <c r="E68" s="429">
        <v>6608897</v>
      </c>
      <c r="F68" s="429">
        <v>6829025</v>
      </c>
      <c r="G68" s="429">
        <v>1230527</v>
      </c>
      <c r="H68" s="429">
        <v>6342546</v>
      </c>
      <c r="I68" s="429">
        <v>1523209</v>
      </c>
      <c r="J68" s="429">
        <v>1965976</v>
      </c>
      <c r="K68" s="429">
        <v>1696229</v>
      </c>
      <c r="L68" s="429">
        <v>4721612</v>
      </c>
      <c r="M68" s="429">
        <v>1469678</v>
      </c>
      <c r="N68" s="429">
        <v>1609372</v>
      </c>
      <c r="O68" s="429">
        <v>6634808</v>
      </c>
      <c r="P68" s="429">
        <v>5661635</v>
      </c>
      <c r="Q68" s="429">
        <v>577523</v>
      </c>
      <c r="R68" s="429">
        <v>14712100</v>
      </c>
      <c r="S68" s="429">
        <v>28328962</v>
      </c>
      <c r="T68" s="429">
        <v>2127524</v>
      </c>
      <c r="U68" s="429">
        <v>1833471</v>
      </c>
      <c r="W68" s="429">
        <v>10283108</v>
      </c>
      <c r="X68" s="429">
        <v>7882715</v>
      </c>
      <c r="Y68" s="429">
        <v>1237455</v>
      </c>
      <c r="Z68" s="429">
        <v>4202275</v>
      </c>
      <c r="AA68" s="429">
        <v>1354885</v>
      </c>
      <c r="AB68" s="429">
        <v>2784924</v>
      </c>
      <c r="AC68" s="429">
        <v>11361726</v>
      </c>
      <c r="AD68" s="429">
        <v>1871108</v>
      </c>
      <c r="AE68" s="429">
        <v>12753610</v>
      </c>
      <c r="AF68" s="429">
        <v>6436265</v>
      </c>
      <c r="AG68" s="429">
        <v>2005013</v>
      </c>
      <c r="AH68" s="429">
        <v>11542308</v>
      </c>
      <c r="AI68" s="429">
        <v>8522942</v>
      </c>
      <c r="AJ68" s="429">
        <v>11240520</v>
      </c>
      <c r="AK68" s="429">
        <v>3464230</v>
      </c>
      <c r="AL68" s="429">
        <v>6138337</v>
      </c>
      <c r="AM68" s="429">
        <v>7012036</v>
      </c>
      <c r="AN68" s="429">
        <v>4478330</v>
      </c>
      <c r="AO68" s="429">
        <v>3196151</v>
      </c>
      <c r="AP68" s="429">
        <v>6889382</v>
      </c>
      <c r="AQ68" s="429">
        <v>1498526</v>
      </c>
      <c r="AR68" s="429">
        <v>1867352</v>
      </c>
      <c r="AS68" s="429">
        <v>3009994</v>
      </c>
      <c r="AT68" s="429">
        <v>578765</v>
      </c>
      <c r="AU68" s="429">
        <v>36011137</v>
      </c>
      <c r="AV68" s="429">
        <v>3410445</v>
      </c>
      <c r="AW68" s="429">
        <v>82740693</v>
      </c>
      <c r="AX68" s="429">
        <v>1011078</v>
      </c>
      <c r="AY68" s="429">
        <v>1257643</v>
      </c>
      <c r="AZ68" s="429">
        <v>3405286</v>
      </c>
      <c r="BA68" s="429">
        <v>18578111</v>
      </c>
      <c r="BB68" s="429">
        <v>718228</v>
      </c>
      <c r="BC68" s="429">
        <v>1067914</v>
      </c>
      <c r="BD68" s="429">
        <v>7202958</v>
      </c>
      <c r="BE68" s="429">
        <v>7196246</v>
      </c>
      <c r="BF68" s="429">
        <v>37989468</v>
      </c>
      <c r="BG68" s="429">
        <v>3596883</v>
      </c>
      <c r="BH68" s="429">
        <v>1396575</v>
      </c>
    </row>
    <row r="69" spans="1:60" x14ac:dyDescent="0.3">
      <c r="A69" s="426">
        <v>627</v>
      </c>
      <c r="B69" s="427" t="s">
        <v>298</v>
      </c>
    </row>
    <row r="70" spans="1:60" x14ac:dyDescent="0.3">
      <c r="A70" s="426">
        <v>628</v>
      </c>
      <c r="B70" s="427" t="s">
        <v>299</v>
      </c>
      <c r="E70" s="429">
        <v>2617057</v>
      </c>
      <c r="F70" s="429">
        <v>3500000</v>
      </c>
      <c r="I70" s="429">
        <v>1284152</v>
      </c>
      <c r="J70" s="429">
        <v>720018</v>
      </c>
      <c r="L70" s="429">
        <v>2600000</v>
      </c>
      <c r="N70" s="429">
        <v>1004884</v>
      </c>
      <c r="O70" s="429">
        <v>3075858</v>
      </c>
      <c r="P70" s="429">
        <v>1209539</v>
      </c>
      <c r="R70" s="429">
        <v>5558158</v>
      </c>
      <c r="S70" s="429">
        <v>8080515</v>
      </c>
      <c r="T70" s="429">
        <v>921376</v>
      </c>
      <c r="U70" s="429">
        <v>777612</v>
      </c>
      <c r="W70" s="429">
        <v>5465813</v>
      </c>
      <c r="X70" s="429">
        <v>1780255</v>
      </c>
      <c r="Y70" s="429">
        <v>566288</v>
      </c>
      <c r="Z70" s="429">
        <v>1248837</v>
      </c>
      <c r="AA70" s="429">
        <v>661678</v>
      </c>
      <c r="AB70" s="429">
        <v>941811</v>
      </c>
      <c r="AC70" s="429">
        <v>3219424</v>
      </c>
      <c r="AD70" s="429">
        <v>836888</v>
      </c>
      <c r="AE70" s="429">
        <v>4429260</v>
      </c>
      <c r="AF70" s="429">
        <v>3105939</v>
      </c>
      <c r="AG70" s="429">
        <v>1152061</v>
      </c>
      <c r="AI70" s="429">
        <v>2563758</v>
      </c>
      <c r="AJ70" s="429">
        <v>4427391</v>
      </c>
      <c r="AL70" s="429">
        <v>2391756</v>
      </c>
      <c r="AN70" s="429">
        <v>2297379</v>
      </c>
      <c r="AP70" s="429">
        <v>2266171</v>
      </c>
      <c r="AQ70" s="429">
        <v>830500</v>
      </c>
      <c r="AR70" s="429">
        <v>728598</v>
      </c>
      <c r="AS70" s="429">
        <v>1309718</v>
      </c>
      <c r="AT70" s="429">
        <v>294259</v>
      </c>
      <c r="AU70" s="429">
        <v>10923177</v>
      </c>
      <c r="AV70" s="429">
        <v>1688687</v>
      </c>
      <c r="AW70" s="429">
        <v>65000</v>
      </c>
      <c r="AX70" s="429">
        <v>642028</v>
      </c>
      <c r="AY70" s="429">
        <v>283684</v>
      </c>
      <c r="AZ70" s="429">
        <v>1237592</v>
      </c>
      <c r="BA70" s="429">
        <v>5643359</v>
      </c>
      <c r="BB70" s="429">
        <v>402927</v>
      </c>
      <c r="BC70" s="429">
        <v>96878</v>
      </c>
      <c r="BD70" s="429">
        <v>3818220</v>
      </c>
      <c r="BE70" s="429">
        <v>3036923</v>
      </c>
      <c r="BG70" s="429">
        <v>1577128</v>
      </c>
      <c r="BH70" s="429">
        <v>993265</v>
      </c>
    </row>
    <row r="71" spans="1:60" x14ac:dyDescent="0.3">
      <c r="A71" s="426">
        <v>629</v>
      </c>
      <c r="B71" s="427" t="s">
        <v>300</v>
      </c>
      <c r="AM71" s="429">
        <v>1905733</v>
      </c>
    </row>
    <row r="72" spans="1:60" x14ac:dyDescent="0.3">
      <c r="A72" s="426">
        <v>630</v>
      </c>
      <c r="B72" s="427" t="s">
        <v>301</v>
      </c>
      <c r="S72" s="429">
        <v>211502</v>
      </c>
      <c r="AQ72" s="429">
        <v>23088</v>
      </c>
    </row>
    <row r="73" spans="1:60" x14ac:dyDescent="0.3">
      <c r="A73" s="426">
        <v>631</v>
      </c>
      <c r="B73" s="427" t="s">
        <v>302</v>
      </c>
    </row>
    <row r="74" spans="1:60" x14ac:dyDescent="0.3">
      <c r="A74" s="426">
        <v>645</v>
      </c>
      <c r="B74" s="427" t="s">
        <v>144</v>
      </c>
      <c r="F74" s="429">
        <v>970000</v>
      </c>
      <c r="I74" s="429">
        <v>339842</v>
      </c>
      <c r="J74" s="429">
        <v>165550</v>
      </c>
      <c r="K74" s="429">
        <v>558935</v>
      </c>
      <c r="L74" s="429">
        <v>478000</v>
      </c>
      <c r="M74" s="429">
        <v>95915</v>
      </c>
      <c r="N74" s="429">
        <v>983016</v>
      </c>
      <c r="O74" s="429">
        <v>175000</v>
      </c>
      <c r="Q74" s="429">
        <v>321001</v>
      </c>
      <c r="R74" s="429">
        <v>92929</v>
      </c>
      <c r="S74" s="429">
        <v>7121273</v>
      </c>
      <c r="T74" s="429">
        <v>1576785</v>
      </c>
      <c r="W74" s="429">
        <v>6582159</v>
      </c>
      <c r="X74" s="429">
        <v>300000</v>
      </c>
      <c r="Z74" s="429">
        <v>1119619</v>
      </c>
      <c r="AA74" s="429">
        <v>109115</v>
      </c>
      <c r="AC74" s="429">
        <v>555551</v>
      </c>
      <c r="AD74" s="429">
        <v>150000</v>
      </c>
      <c r="AF74" s="429">
        <v>2448748</v>
      </c>
      <c r="AG74" s="429">
        <v>376839</v>
      </c>
      <c r="AI74" s="429">
        <v>5389091</v>
      </c>
      <c r="AL74" s="429">
        <v>1050000</v>
      </c>
      <c r="AP74" s="429">
        <v>1582500</v>
      </c>
      <c r="AS74" s="429">
        <v>123720</v>
      </c>
      <c r="AT74" s="429">
        <v>11812</v>
      </c>
      <c r="AW74" s="429">
        <v>43537206</v>
      </c>
      <c r="AY74" s="429">
        <v>45334</v>
      </c>
      <c r="BD74" s="429">
        <v>2447715</v>
      </c>
      <c r="BE74" s="429">
        <v>1919203</v>
      </c>
      <c r="BG74" s="429">
        <v>402904</v>
      </c>
    </row>
    <row r="75" spans="1:60" x14ac:dyDescent="0.3">
      <c r="A75" s="426">
        <v>646</v>
      </c>
      <c r="B75" s="427" t="s">
        <v>134</v>
      </c>
      <c r="D75" s="429">
        <v>343862</v>
      </c>
      <c r="E75" s="429">
        <v>1859271</v>
      </c>
      <c r="F75" s="429">
        <v>1468722</v>
      </c>
      <c r="H75" s="429">
        <v>1107517</v>
      </c>
      <c r="I75" s="429">
        <v>1071608</v>
      </c>
      <c r="J75" s="429">
        <v>102550</v>
      </c>
      <c r="K75" s="429">
        <v>1835284</v>
      </c>
      <c r="L75" s="429">
        <v>5034903</v>
      </c>
      <c r="M75" s="429">
        <v>831495</v>
      </c>
      <c r="N75" s="429">
        <v>1952555</v>
      </c>
      <c r="O75" s="429">
        <v>2633080</v>
      </c>
      <c r="P75" s="429">
        <v>2307712</v>
      </c>
      <c r="Q75" s="429">
        <v>1055195</v>
      </c>
      <c r="R75" s="429">
        <v>3714939</v>
      </c>
      <c r="S75" s="429">
        <v>15932985</v>
      </c>
      <c r="T75" s="429">
        <v>736785</v>
      </c>
      <c r="U75" s="429">
        <v>42859</v>
      </c>
      <c r="W75" s="429">
        <v>8641516</v>
      </c>
      <c r="X75" s="429">
        <v>5672896</v>
      </c>
      <c r="Y75" s="429">
        <v>466550</v>
      </c>
      <c r="Z75" s="429">
        <v>3024931</v>
      </c>
      <c r="AA75" s="429">
        <v>213959</v>
      </c>
      <c r="AB75" s="429">
        <v>1629737</v>
      </c>
      <c r="AC75" s="429">
        <v>3785478</v>
      </c>
      <c r="AD75" s="429">
        <v>469616</v>
      </c>
      <c r="AE75" s="429">
        <v>4273877</v>
      </c>
      <c r="AF75" s="429">
        <v>674700</v>
      </c>
      <c r="AG75" s="429">
        <v>1119918</v>
      </c>
      <c r="AH75" s="429">
        <v>3355835</v>
      </c>
      <c r="AI75" s="429">
        <v>9694460</v>
      </c>
      <c r="AJ75" s="429">
        <v>6313479</v>
      </c>
      <c r="AK75" s="429">
        <v>1706327</v>
      </c>
      <c r="AL75" s="429">
        <v>2905301</v>
      </c>
      <c r="AM75" s="429">
        <v>1710884</v>
      </c>
      <c r="AN75" s="429">
        <v>682771</v>
      </c>
      <c r="AO75" s="429">
        <v>829898</v>
      </c>
      <c r="AP75" s="429">
        <v>878424</v>
      </c>
      <c r="AQ75" s="429">
        <v>56500</v>
      </c>
      <c r="AR75" s="429">
        <v>660840</v>
      </c>
      <c r="AS75" s="429">
        <v>924375</v>
      </c>
      <c r="AT75" s="429">
        <v>320065</v>
      </c>
      <c r="AU75" s="429">
        <v>1602910</v>
      </c>
      <c r="AV75" s="429">
        <v>552886</v>
      </c>
      <c r="AW75" s="429">
        <v>35271113</v>
      </c>
      <c r="AX75" s="429">
        <v>832712</v>
      </c>
      <c r="AY75" s="429">
        <v>714021</v>
      </c>
      <c r="AZ75" s="429">
        <v>3775921</v>
      </c>
      <c r="BA75" s="429">
        <v>-5725383</v>
      </c>
      <c r="BB75" s="429">
        <v>797147</v>
      </c>
      <c r="BC75" s="429">
        <v>1489677</v>
      </c>
      <c r="BD75" s="429">
        <v>2764819</v>
      </c>
      <c r="BE75" s="429">
        <v>5115206</v>
      </c>
      <c r="BF75" s="429">
        <v>7756984</v>
      </c>
      <c r="BG75" s="429">
        <v>1204422</v>
      </c>
      <c r="BH75" s="429">
        <v>1055163</v>
      </c>
    </row>
    <row r="76" spans="1:60" x14ac:dyDescent="0.3">
      <c r="A76" s="426">
        <v>659</v>
      </c>
      <c r="B76" s="427" t="s">
        <v>303</v>
      </c>
      <c r="K76" s="429">
        <v>33971673</v>
      </c>
      <c r="L76" s="429">
        <v>33095182000</v>
      </c>
      <c r="O76" s="429">
        <v>138173080</v>
      </c>
      <c r="Q76" s="429">
        <v>17509058</v>
      </c>
      <c r="S76" s="429">
        <v>301976457</v>
      </c>
      <c r="Y76" s="429">
        <v>17482789</v>
      </c>
      <c r="AE76" s="429">
        <v>165982005</v>
      </c>
      <c r="AH76" s="429">
        <v>225729260</v>
      </c>
      <c r="AO76" s="429">
        <v>61551753</v>
      </c>
      <c r="AQ76" s="429">
        <v>33095182000</v>
      </c>
      <c r="AR76" s="429">
        <v>28565131</v>
      </c>
      <c r="AV76" s="429">
        <v>55327794</v>
      </c>
      <c r="AW76" s="429">
        <v>1855820546</v>
      </c>
      <c r="BC76" s="429">
        <v>885608</v>
      </c>
      <c r="BD76" s="429">
        <v>99075013</v>
      </c>
      <c r="BF76" s="429">
        <v>605527697</v>
      </c>
    </row>
    <row r="77" spans="1:60" x14ac:dyDescent="0.3">
      <c r="A77" s="426">
        <v>660</v>
      </c>
      <c r="B77" s="427" t="s">
        <v>304</v>
      </c>
      <c r="K77" s="429">
        <v>1494754</v>
      </c>
      <c r="L77" s="429">
        <v>1455683000</v>
      </c>
      <c r="AQ77" s="429">
        <v>1455683000</v>
      </c>
      <c r="BD77" s="429">
        <v>31639499499</v>
      </c>
    </row>
    <row r="78" spans="1:60" x14ac:dyDescent="0.3">
      <c r="A78" s="426">
        <v>661</v>
      </c>
      <c r="B78" s="427" t="s">
        <v>162</v>
      </c>
      <c r="K78" s="429">
        <v>4.4000000000000004</v>
      </c>
      <c r="L78" s="429">
        <v>4.4000000000000004</v>
      </c>
      <c r="V78" s="429">
        <v>0</v>
      </c>
      <c r="Y78" s="429">
        <v>4.4000000000000004</v>
      </c>
      <c r="AE78" s="429">
        <v>4.4000000000000004</v>
      </c>
      <c r="AH78" s="429">
        <v>0</v>
      </c>
      <c r="AQ78" s="429">
        <v>4.4000000000000004</v>
      </c>
      <c r="BD78" s="429">
        <v>0.3</v>
      </c>
    </row>
    <row r="79" spans="1:60" x14ac:dyDescent="0.3">
      <c r="A79" s="426">
        <v>662</v>
      </c>
      <c r="B79" s="427" t="s">
        <v>177</v>
      </c>
      <c r="E79" s="429">
        <v>169915</v>
      </c>
      <c r="F79" s="429">
        <v>100071</v>
      </c>
      <c r="G79" s="429">
        <v>161300</v>
      </c>
      <c r="H79" s="429">
        <v>100389</v>
      </c>
      <c r="I79" s="429">
        <v>132381</v>
      </c>
      <c r="J79" s="429">
        <v>75273</v>
      </c>
      <c r="K79" s="429">
        <v>0</v>
      </c>
      <c r="L79" s="429">
        <v>371120</v>
      </c>
      <c r="N79" s="429">
        <v>123340</v>
      </c>
      <c r="O79" s="429">
        <v>260390</v>
      </c>
      <c r="P79" s="429">
        <v>191617</v>
      </c>
      <c r="Q79" s="429">
        <v>64317</v>
      </c>
      <c r="R79" s="429">
        <v>934913</v>
      </c>
      <c r="S79" s="429">
        <v>410664</v>
      </c>
      <c r="T79" s="429">
        <v>160289</v>
      </c>
      <c r="U79" s="429">
        <v>129894</v>
      </c>
      <c r="V79" s="429">
        <v>0</v>
      </c>
      <c r="W79" s="429">
        <v>756736</v>
      </c>
      <c r="X79" s="429">
        <v>75136</v>
      </c>
      <c r="Y79" s="429">
        <v>0</v>
      </c>
      <c r="Z79" s="429">
        <v>0</v>
      </c>
      <c r="AC79" s="429">
        <v>548401</v>
      </c>
      <c r="AD79" s="429">
        <v>34514</v>
      </c>
      <c r="AE79" s="429">
        <v>0</v>
      </c>
      <c r="AF79" s="429">
        <v>134608</v>
      </c>
      <c r="AG79" s="429">
        <v>33269</v>
      </c>
      <c r="AH79" s="429">
        <v>0</v>
      </c>
      <c r="AI79" s="429">
        <v>87862</v>
      </c>
      <c r="AJ79" s="429">
        <v>360890</v>
      </c>
      <c r="AK79" s="429">
        <v>103770</v>
      </c>
      <c r="AL79" s="429">
        <v>0</v>
      </c>
      <c r="AM79" s="429">
        <v>456619</v>
      </c>
      <c r="AN79" s="429">
        <v>311885</v>
      </c>
      <c r="AO79" s="429">
        <v>283156</v>
      </c>
      <c r="AP79" s="429">
        <v>0</v>
      </c>
      <c r="AQ79" s="429">
        <v>30453</v>
      </c>
      <c r="AS79" s="429">
        <v>152187</v>
      </c>
      <c r="AT79" s="429">
        <v>29717</v>
      </c>
      <c r="AV79" s="429">
        <v>242557</v>
      </c>
      <c r="AW79" s="429">
        <v>18187201</v>
      </c>
      <c r="AX79" s="429">
        <v>128474</v>
      </c>
      <c r="AY79" s="429">
        <v>0</v>
      </c>
      <c r="AZ79" s="429">
        <v>30907</v>
      </c>
      <c r="BA79" s="429">
        <v>1140442</v>
      </c>
      <c r="BB79" s="429">
        <v>43630</v>
      </c>
      <c r="BC79" s="429">
        <v>0</v>
      </c>
      <c r="BD79" s="429">
        <v>74326</v>
      </c>
      <c r="BE79" s="429">
        <v>87065</v>
      </c>
      <c r="BF79" s="429">
        <v>1966774</v>
      </c>
      <c r="BG79" s="429">
        <v>209023</v>
      </c>
      <c r="BH79" s="429">
        <v>52272</v>
      </c>
    </row>
    <row r="80" spans="1:60" x14ac:dyDescent="0.3">
      <c r="A80" s="426">
        <v>663</v>
      </c>
      <c r="B80" s="427" t="s">
        <v>305</v>
      </c>
      <c r="D80" s="429">
        <v>193606</v>
      </c>
      <c r="E80" s="429">
        <v>378685</v>
      </c>
      <c r="F80" s="429">
        <v>394972</v>
      </c>
      <c r="G80" s="429">
        <v>116031</v>
      </c>
      <c r="H80" s="429">
        <v>454458</v>
      </c>
      <c r="I80" s="429">
        <v>134198</v>
      </c>
      <c r="J80" s="429">
        <v>87115</v>
      </c>
      <c r="K80" s="429">
        <v>0</v>
      </c>
      <c r="L80" s="429">
        <v>233750</v>
      </c>
      <c r="M80" s="429">
        <v>97158</v>
      </c>
      <c r="N80" s="429">
        <v>201032</v>
      </c>
      <c r="O80" s="429">
        <v>498759</v>
      </c>
      <c r="P80" s="429">
        <v>205823</v>
      </c>
      <c r="Q80" s="429">
        <v>0</v>
      </c>
      <c r="R80" s="429">
        <v>582022</v>
      </c>
      <c r="S80" s="429">
        <v>560880</v>
      </c>
      <c r="T80" s="429">
        <v>102569</v>
      </c>
      <c r="U80" s="429">
        <v>60772</v>
      </c>
      <c r="V80" s="429">
        <v>0</v>
      </c>
      <c r="W80" s="429">
        <v>1024056</v>
      </c>
      <c r="Y80" s="429">
        <v>0</v>
      </c>
      <c r="Z80" s="429">
        <v>0</v>
      </c>
      <c r="AA80" s="429">
        <v>295013</v>
      </c>
      <c r="AC80" s="429">
        <v>908038</v>
      </c>
      <c r="AD80" s="429">
        <v>68455</v>
      </c>
      <c r="AE80" s="429">
        <v>633699</v>
      </c>
      <c r="AF80" s="429">
        <v>290519</v>
      </c>
      <c r="AG80" s="429">
        <v>112136</v>
      </c>
      <c r="AH80" s="429">
        <v>928920</v>
      </c>
      <c r="AI80" s="429">
        <v>457808</v>
      </c>
      <c r="AJ80" s="429">
        <v>715951</v>
      </c>
      <c r="AK80" s="429">
        <v>0</v>
      </c>
      <c r="AL80" s="429">
        <v>355028</v>
      </c>
      <c r="AM80" s="429">
        <v>553062</v>
      </c>
      <c r="AN80" s="429">
        <v>324471</v>
      </c>
      <c r="AO80" s="429">
        <v>226064</v>
      </c>
      <c r="AP80" s="429">
        <v>300238</v>
      </c>
      <c r="AQ80" s="429">
        <v>0</v>
      </c>
      <c r="AR80" s="429">
        <v>317745</v>
      </c>
      <c r="AS80" s="429">
        <v>105153</v>
      </c>
      <c r="AT80" s="429">
        <v>234928</v>
      </c>
      <c r="AV80" s="429">
        <v>228839</v>
      </c>
      <c r="AW80" s="429">
        <v>3829817</v>
      </c>
      <c r="AX80" s="429">
        <v>178794</v>
      </c>
      <c r="AY80" s="429">
        <v>274820</v>
      </c>
      <c r="AZ80" s="429">
        <v>133881</v>
      </c>
      <c r="BA80" s="429">
        <v>737783</v>
      </c>
      <c r="BB80" s="429">
        <v>32095</v>
      </c>
      <c r="BC80" s="429">
        <v>0</v>
      </c>
      <c r="BD80" s="429">
        <v>354998</v>
      </c>
      <c r="BE80" s="429">
        <v>439155</v>
      </c>
      <c r="BF80" s="429">
        <v>1749399</v>
      </c>
      <c r="BG80" s="429">
        <v>274690</v>
      </c>
      <c r="BH80" s="429">
        <v>76580</v>
      </c>
    </row>
    <row r="81" spans="1:60" ht="28.8" x14ac:dyDescent="0.3">
      <c r="A81" s="426">
        <v>900</v>
      </c>
      <c r="B81" s="427" t="s">
        <v>375</v>
      </c>
      <c r="D81" s="429" t="s">
        <v>17</v>
      </c>
      <c r="E81" s="429" t="s">
        <v>17</v>
      </c>
      <c r="F81" s="429" t="s">
        <v>17</v>
      </c>
      <c r="G81" s="429" t="s">
        <v>17</v>
      </c>
      <c r="H81" s="429" t="s">
        <v>17</v>
      </c>
      <c r="I81" s="429" t="s">
        <v>17</v>
      </c>
      <c r="J81" s="429" t="s">
        <v>17</v>
      </c>
      <c r="K81" s="429" t="s">
        <v>17</v>
      </c>
      <c r="L81" s="429" t="s">
        <v>17</v>
      </c>
      <c r="M81" s="429" t="s">
        <v>17</v>
      </c>
      <c r="N81" s="429" t="s">
        <v>17</v>
      </c>
      <c r="O81" s="429" t="s">
        <v>17</v>
      </c>
      <c r="P81" s="429" t="s">
        <v>17</v>
      </c>
      <c r="Q81" s="429" t="s">
        <v>17</v>
      </c>
      <c r="R81" s="429" t="s">
        <v>17</v>
      </c>
      <c r="S81" s="429" t="s">
        <v>18</v>
      </c>
      <c r="T81" s="429" t="s">
        <v>17</v>
      </c>
      <c r="U81" s="429" t="s">
        <v>17</v>
      </c>
      <c r="V81" s="429" t="s">
        <v>17</v>
      </c>
      <c r="W81" s="429" t="s">
        <v>17</v>
      </c>
      <c r="X81" s="429" t="s">
        <v>17</v>
      </c>
      <c r="Y81" s="429" t="s">
        <v>17</v>
      </c>
      <c r="Z81" s="429" t="s">
        <v>17</v>
      </c>
      <c r="AA81" s="429" t="s">
        <v>17</v>
      </c>
      <c r="AB81" s="429" t="s">
        <v>17</v>
      </c>
      <c r="AC81" s="429" t="s">
        <v>17</v>
      </c>
      <c r="AD81" s="429" t="s">
        <v>17</v>
      </c>
      <c r="AE81" s="429" t="s">
        <v>17</v>
      </c>
      <c r="AF81" s="429" t="s">
        <v>17</v>
      </c>
      <c r="AG81" s="429" t="s">
        <v>17</v>
      </c>
      <c r="AH81" s="429" t="s">
        <v>17</v>
      </c>
      <c r="AI81" s="429" t="s">
        <v>17</v>
      </c>
      <c r="AJ81" s="429" t="s">
        <v>17</v>
      </c>
      <c r="AK81" s="429" t="s">
        <v>17</v>
      </c>
      <c r="AL81" s="429" t="s">
        <v>17</v>
      </c>
      <c r="AM81" s="429" t="s">
        <v>17</v>
      </c>
      <c r="AN81" s="429" t="s">
        <v>17</v>
      </c>
      <c r="AO81" s="429" t="s">
        <v>17</v>
      </c>
      <c r="AP81" s="429" t="s">
        <v>17</v>
      </c>
      <c r="AQ81" s="429" t="s">
        <v>17</v>
      </c>
      <c r="AR81" s="429" t="s">
        <v>17</v>
      </c>
      <c r="AS81" s="429" t="s">
        <v>17</v>
      </c>
      <c r="AT81" s="429" t="s">
        <v>17</v>
      </c>
      <c r="AU81" s="429" t="s">
        <v>17</v>
      </c>
      <c r="AV81" s="429" t="s">
        <v>17</v>
      </c>
      <c r="AW81" s="429" t="s">
        <v>18</v>
      </c>
      <c r="AX81" s="429" t="s">
        <v>17</v>
      </c>
      <c r="AY81" s="429" t="s">
        <v>17</v>
      </c>
      <c r="AZ81" s="429" t="s">
        <v>17</v>
      </c>
      <c r="BA81" s="429" t="s">
        <v>17</v>
      </c>
      <c r="BB81" s="429" t="s">
        <v>17</v>
      </c>
      <c r="BC81" s="429" t="s">
        <v>17</v>
      </c>
      <c r="BD81" s="429" t="s">
        <v>17</v>
      </c>
      <c r="BE81" s="429" t="s">
        <v>17</v>
      </c>
      <c r="BF81" s="429" t="s">
        <v>17</v>
      </c>
      <c r="BG81" s="429" t="s">
        <v>17</v>
      </c>
      <c r="BH81" s="429" t="s">
        <v>17</v>
      </c>
    </row>
    <row r="82" spans="1:60" ht="28.8" x14ac:dyDescent="0.3">
      <c r="A82" s="426">
        <v>901</v>
      </c>
      <c r="B82" s="427" t="s">
        <v>376</v>
      </c>
      <c r="D82" s="429" t="s">
        <v>859</v>
      </c>
      <c r="E82" s="429" t="s">
        <v>860</v>
      </c>
      <c r="F82" s="429" t="s">
        <v>861</v>
      </c>
      <c r="G82" s="429" t="s">
        <v>862</v>
      </c>
      <c r="H82" s="429" t="s">
        <v>908</v>
      </c>
      <c r="I82" s="429" t="s">
        <v>864</v>
      </c>
      <c r="J82" s="429" t="s">
        <v>865</v>
      </c>
      <c r="K82" s="429" t="s">
        <v>909</v>
      </c>
      <c r="L82" s="429" t="s">
        <v>867</v>
      </c>
      <c r="M82" s="429" t="s">
        <v>910</v>
      </c>
      <c r="N82" s="429" t="s">
        <v>868</v>
      </c>
      <c r="O82" s="429" t="s">
        <v>869</v>
      </c>
      <c r="P82" s="429" t="s">
        <v>911</v>
      </c>
      <c r="Q82" s="429" t="s">
        <v>912</v>
      </c>
      <c r="R82" s="429" t="s">
        <v>913</v>
      </c>
      <c r="S82" s="429" t="s">
        <v>872</v>
      </c>
      <c r="T82" s="429" t="s">
        <v>873</v>
      </c>
      <c r="U82" s="429" t="s">
        <v>874</v>
      </c>
      <c r="V82" s="429" t="s">
        <v>875</v>
      </c>
      <c r="W82" s="429" t="s">
        <v>876</v>
      </c>
      <c r="X82" s="429" t="s">
        <v>877</v>
      </c>
      <c r="Y82" s="429" t="s">
        <v>878</v>
      </c>
      <c r="Z82" s="429" t="s">
        <v>914</v>
      </c>
      <c r="AA82" s="429" t="s">
        <v>915</v>
      </c>
      <c r="AB82" s="429" t="s">
        <v>881</v>
      </c>
      <c r="AC82" s="429" t="s">
        <v>875</v>
      </c>
      <c r="AD82" s="429" t="s">
        <v>882</v>
      </c>
      <c r="AE82" s="429" t="s">
        <v>883</v>
      </c>
      <c r="AF82" s="429" t="s">
        <v>884</v>
      </c>
      <c r="AG82" s="429" t="s">
        <v>916</v>
      </c>
      <c r="AH82" s="429" t="s">
        <v>917</v>
      </c>
      <c r="AI82" s="429" t="s">
        <v>887</v>
      </c>
      <c r="AJ82" s="429" t="s">
        <v>888</v>
      </c>
      <c r="AK82" s="429" t="s">
        <v>889</v>
      </c>
      <c r="AL82" s="429" t="s">
        <v>890</v>
      </c>
      <c r="AM82" s="429" t="s">
        <v>918</v>
      </c>
      <c r="AN82" s="429" t="s">
        <v>891</v>
      </c>
      <c r="AO82" s="429" t="s">
        <v>892</v>
      </c>
      <c r="AP82" s="429" t="s">
        <v>919</v>
      </c>
      <c r="AQ82" s="429" t="s">
        <v>893</v>
      </c>
      <c r="AR82" s="429" t="s">
        <v>920</v>
      </c>
      <c r="AS82" s="429" t="s">
        <v>921</v>
      </c>
      <c r="AT82" s="429" t="s">
        <v>894</v>
      </c>
      <c r="AU82" s="429" t="s">
        <v>895</v>
      </c>
      <c r="AV82" s="429" t="s">
        <v>922</v>
      </c>
      <c r="AW82" s="429" t="s">
        <v>897</v>
      </c>
      <c r="AX82" s="429" t="s">
        <v>923</v>
      </c>
      <c r="AY82" s="429" t="s">
        <v>898</v>
      </c>
      <c r="AZ82" s="429" t="s">
        <v>899</v>
      </c>
      <c r="BA82" s="429" t="s">
        <v>900</v>
      </c>
      <c r="BB82" s="429" t="s">
        <v>901</v>
      </c>
      <c r="BC82" s="429" t="s">
        <v>924</v>
      </c>
      <c r="BD82" s="429" t="s">
        <v>903</v>
      </c>
      <c r="BE82" s="429" t="s">
        <v>904</v>
      </c>
      <c r="BF82" s="429" t="s">
        <v>925</v>
      </c>
      <c r="BG82" s="429" t="s">
        <v>905</v>
      </c>
      <c r="BH82" s="429" t="s">
        <v>906</v>
      </c>
    </row>
    <row r="83" spans="1:60" x14ac:dyDescent="0.3">
      <c r="A83" s="426">
        <v>902</v>
      </c>
      <c r="B83" s="427" t="s">
        <v>377</v>
      </c>
      <c r="D83" s="429" t="s">
        <v>926</v>
      </c>
      <c r="E83" s="429" t="s">
        <v>926</v>
      </c>
      <c r="F83" s="429" t="s">
        <v>379</v>
      </c>
      <c r="G83" s="429" t="s">
        <v>926</v>
      </c>
      <c r="H83" s="429" t="s">
        <v>926</v>
      </c>
      <c r="I83" s="429" t="s">
        <v>926</v>
      </c>
      <c r="J83" s="429" t="s">
        <v>931</v>
      </c>
      <c r="K83" s="429" t="s">
        <v>934</v>
      </c>
      <c r="L83" s="429" t="s">
        <v>935</v>
      </c>
      <c r="M83" s="429" t="s">
        <v>936</v>
      </c>
      <c r="N83" s="429" t="s">
        <v>926</v>
      </c>
      <c r="O83" s="429" t="s">
        <v>928</v>
      </c>
      <c r="P83" s="429" t="s">
        <v>927</v>
      </c>
      <c r="Q83" s="429" t="s">
        <v>928</v>
      </c>
      <c r="R83" s="429" t="s">
        <v>926</v>
      </c>
      <c r="S83" s="429" t="s">
        <v>529</v>
      </c>
      <c r="T83" s="429" t="s">
        <v>927</v>
      </c>
      <c r="U83" s="429" t="s">
        <v>926</v>
      </c>
      <c r="V83" s="429" t="s">
        <v>378</v>
      </c>
      <c r="W83" s="429" t="s">
        <v>926</v>
      </c>
      <c r="X83" s="429" t="s">
        <v>926</v>
      </c>
      <c r="Y83" s="429" t="s">
        <v>937</v>
      </c>
      <c r="Z83" s="429" t="s">
        <v>933</v>
      </c>
      <c r="AA83" s="429" t="s">
        <v>930</v>
      </c>
      <c r="AB83" s="429" t="s">
        <v>926</v>
      </c>
      <c r="AC83" s="429" t="s">
        <v>378</v>
      </c>
      <c r="AD83" s="429" t="s">
        <v>931</v>
      </c>
      <c r="AE83" s="429" t="s">
        <v>938</v>
      </c>
      <c r="AF83" s="429" t="s">
        <v>926</v>
      </c>
      <c r="AG83" s="429" t="s">
        <v>929</v>
      </c>
      <c r="AH83" s="429" t="s">
        <v>939</v>
      </c>
      <c r="AI83" s="429" t="s">
        <v>926</v>
      </c>
      <c r="AJ83" s="429" t="s">
        <v>927</v>
      </c>
      <c r="AK83" s="429" t="s">
        <v>926</v>
      </c>
      <c r="AL83" s="429" t="s">
        <v>929</v>
      </c>
      <c r="AM83" s="429" t="s">
        <v>926</v>
      </c>
      <c r="AN83" s="429" t="s">
        <v>931</v>
      </c>
      <c r="AO83" s="429" t="s">
        <v>928</v>
      </c>
      <c r="AP83" s="429" t="s">
        <v>927</v>
      </c>
      <c r="AQ83" s="429" t="s">
        <v>935</v>
      </c>
      <c r="AR83" s="429" t="s">
        <v>940</v>
      </c>
      <c r="AS83" s="429" t="s">
        <v>932</v>
      </c>
      <c r="AT83" s="429" t="s">
        <v>930</v>
      </c>
      <c r="AU83" s="429" t="s">
        <v>929</v>
      </c>
      <c r="AV83" s="429" t="s">
        <v>928</v>
      </c>
      <c r="AW83" s="429" t="s">
        <v>928</v>
      </c>
      <c r="AX83" s="429" t="s">
        <v>927</v>
      </c>
      <c r="AY83" s="429" t="s">
        <v>930</v>
      </c>
      <c r="AZ83" s="429" t="s">
        <v>927</v>
      </c>
      <c r="BA83" s="429" t="s">
        <v>929</v>
      </c>
      <c r="BB83" s="429" t="s">
        <v>926</v>
      </c>
      <c r="BC83" s="429" t="s">
        <v>933</v>
      </c>
      <c r="BD83" s="429" t="s">
        <v>528</v>
      </c>
      <c r="BE83" s="429" t="s">
        <v>929</v>
      </c>
      <c r="BF83" s="429" t="s">
        <v>928</v>
      </c>
      <c r="BG83" s="429" t="s">
        <v>931</v>
      </c>
      <c r="BH83" s="429" t="s">
        <v>929</v>
      </c>
    </row>
    <row r="84" spans="1:60" x14ac:dyDescent="0.3">
      <c r="A84" s="426">
        <v>903</v>
      </c>
      <c r="B84" s="427" t="s">
        <v>380</v>
      </c>
      <c r="D84" s="429" t="s">
        <v>947</v>
      </c>
      <c r="E84" s="429" t="s">
        <v>941</v>
      </c>
      <c r="F84" s="429" t="s">
        <v>948</v>
      </c>
      <c r="G84" s="429" t="s">
        <v>947</v>
      </c>
      <c r="H84" s="429" t="s">
        <v>947</v>
      </c>
      <c r="I84" s="429" t="s">
        <v>950</v>
      </c>
      <c r="J84" s="429" t="s">
        <v>946</v>
      </c>
      <c r="K84" s="429" t="s">
        <v>381</v>
      </c>
      <c r="L84" s="429" t="s">
        <v>951</v>
      </c>
      <c r="M84" s="429" t="s">
        <v>952</v>
      </c>
      <c r="N84" s="429" t="s">
        <v>941</v>
      </c>
      <c r="O84" s="429" t="s">
        <v>943</v>
      </c>
      <c r="P84" s="429" t="s">
        <v>942</v>
      </c>
      <c r="Q84" s="429" t="s">
        <v>943</v>
      </c>
      <c r="R84" s="429" t="s">
        <v>941</v>
      </c>
      <c r="S84" s="429" t="s">
        <v>383</v>
      </c>
      <c r="T84" s="429" t="s">
        <v>942</v>
      </c>
      <c r="U84" s="429" t="s">
        <v>941</v>
      </c>
      <c r="V84" s="429" t="s">
        <v>382</v>
      </c>
      <c r="W84" s="429" t="s">
        <v>941</v>
      </c>
      <c r="X84" s="429" t="s">
        <v>941</v>
      </c>
      <c r="Y84" s="429" t="s">
        <v>953</v>
      </c>
      <c r="Z84" s="429" t="s">
        <v>532</v>
      </c>
      <c r="AA84" s="429" t="s">
        <v>945</v>
      </c>
      <c r="AB84" s="429" t="s">
        <v>941</v>
      </c>
      <c r="AC84" s="429" t="s">
        <v>382</v>
      </c>
      <c r="AD84" s="429" t="s">
        <v>946</v>
      </c>
      <c r="AE84" s="429" t="s">
        <v>954</v>
      </c>
      <c r="AF84" s="429" t="s">
        <v>941</v>
      </c>
      <c r="AG84" s="429" t="s">
        <v>944</v>
      </c>
      <c r="AH84" s="429" t="s">
        <v>955</v>
      </c>
      <c r="AI84" s="429" t="s">
        <v>941</v>
      </c>
      <c r="AJ84" s="429" t="s">
        <v>942</v>
      </c>
      <c r="AK84" s="429" t="s">
        <v>947</v>
      </c>
      <c r="AL84" s="429" t="s">
        <v>944</v>
      </c>
      <c r="AM84" s="429" t="s">
        <v>941</v>
      </c>
      <c r="AN84" s="429" t="s">
        <v>946</v>
      </c>
      <c r="AO84" s="429" t="s">
        <v>943</v>
      </c>
      <c r="AP84" s="429" t="s">
        <v>942</v>
      </c>
      <c r="AQ84" s="429" t="s">
        <v>951</v>
      </c>
      <c r="AR84" s="429" t="s">
        <v>531</v>
      </c>
      <c r="AS84" s="429" t="s">
        <v>949</v>
      </c>
      <c r="AT84" s="429" t="s">
        <v>945</v>
      </c>
      <c r="AU84" s="429" t="s">
        <v>944</v>
      </c>
      <c r="AV84" s="429" t="s">
        <v>943</v>
      </c>
      <c r="AW84" s="429" t="s">
        <v>943</v>
      </c>
      <c r="AX84" s="429" t="s">
        <v>942</v>
      </c>
      <c r="AY84" s="429" t="s">
        <v>945</v>
      </c>
      <c r="AZ84" s="429" t="s">
        <v>942</v>
      </c>
      <c r="BA84" s="429" t="s">
        <v>944</v>
      </c>
      <c r="BB84" s="429" t="s">
        <v>941</v>
      </c>
      <c r="BC84" s="429" t="s">
        <v>956</v>
      </c>
      <c r="BD84" s="429" t="s">
        <v>530</v>
      </c>
      <c r="BE84" s="429" t="s">
        <v>944</v>
      </c>
      <c r="BF84" s="429" t="s">
        <v>943</v>
      </c>
      <c r="BG84" s="429" t="s">
        <v>946</v>
      </c>
      <c r="BH84" s="429" t="s">
        <v>944</v>
      </c>
    </row>
    <row r="85" spans="1:60" x14ac:dyDescent="0.3">
      <c r="A85" s="426">
        <v>904</v>
      </c>
      <c r="B85" s="427" t="s">
        <v>384</v>
      </c>
      <c r="D85" s="429" t="s">
        <v>964</v>
      </c>
      <c r="E85" s="429" t="s">
        <v>957</v>
      </c>
      <c r="F85" s="429" t="s">
        <v>965</v>
      </c>
      <c r="G85" s="429" t="s">
        <v>964</v>
      </c>
      <c r="H85" s="429" t="s">
        <v>964</v>
      </c>
      <c r="I85" s="429" t="s">
        <v>963</v>
      </c>
      <c r="J85" s="429" t="s">
        <v>963</v>
      </c>
      <c r="K85" s="429" t="s">
        <v>967</v>
      </c>
      <c r="L85" s="429" t="s">
        <v>968</v>
      </c>
      <c r="M85" s="429" t="s">
        <v>969</v>
      </c>
      <c r="N85" s="429" t="s">
        <v>957</v>
      </c>
      <c r="O85" s="429" t="s">
        <v>960</v>
      </c>
      <c r="P85" s="429" t="s">
        <v>958</v>
      </c>
      <c r="Q85" s="429" t="s">
        <v>960</v>
      </c>
      <c r="R85" s="429" t="s">
        <v>957</v>
      </c>
      <c r="S85" s="429" t="s">
        <v>959</v>
      </c>
      <c r="T85" s="429" t="s">
        <v>958</v>
      </c>
      <c r="U85" s="429" t="s">
        <v>957</v>
      </c>
      <c r="V85" s="429" t="s">
        <v>385</v>
      </c>
      <c r="W85" s="429" t="s">
        <v>957</v>
      </c>
      <c r="X85" s="429" t="s">
        <v>957</v>
      </c>
      <c r="Y85" s="429" t="s">
        <v>970</v>
      </c>
      <c r="Z85" s="429" t="s">
        <v>535</v>
      </c>
      <c r="AA85" s="429" t="s">
        <v>962</v>
      </c>
      <c r="AB85" s="429" t="s">
        <v>957</v>
      </c>
      <c r="AC85" s="429" t="s">
        <v>385</v>
      </c>
      <c r="AD85" s="429" t="s">
        <v>963</v>
      </c>
      <c r="AE85" s="429" t="s">
        <v>971</v>
      </c>
      <c r="AF85" s="429" t="s">
        <v>957</v>
      </c>
      <c r="AG85" s="429" t="s">
        <v>961</v>
      </c>
      <c r="AH85" s="429" t="s">
        <v>972</v>
      </c>
      <c r="AI85" s="429" t="s">
        <v>957</v>
      </c>
      <c r="AJ85" s="429" t="s">
        <v>958</v>
      </c>
      <c r="AK85" s="429" t="s">
        <v>964</v>
      </c>
      <c r="AL85" s="429" t="s">
        <v>961</v>
      </c>
      <c r="AM85" s="429" t="s">
        <v>957</v>
      </c>
      <c r="AN85" s="429" t="s">
        <v>963</v>
      </c>
      <c r="AO85" s="429" t="s">
        <v>960</v>
      </c>
      <c r="AP85" s="429" t="s">
        <v>958</v>
      </c>
      <c r="AQ85" s="429" t="s">
        <v>968</v>
      </c>
      <c r="AR85" s="429" t="s">
        <v>534</v>
      </c>
      <c r="AS85" s="429" t="s">
        <v>966</v>
      </c>
      <c r="AT85" s="429" t="s">
        <v>962</v>
      </c>
      <c r="AU85" s="429" t="s">
        <v>961</v>
      </c>
      <c r="AV85" s="429" t="s">
        <v>960</v>
      </c>
      <c r="AW85" s="429" t="s">
        <v>960</v>
      </c>
      <c r="AX85" s="429" t="s">
        <v>958</v>
      </c>
      <c r="AY85" s="429" t="s">
        <v>962</v>
      </c>
      <c r="AZ85" s="429" t="s">
        <v>958</v>
      </c>
      <c r="BA85" s="429" t="s">
        <v>961</v>
      </c>
      <c r="BB85" s="429" t="s">
        <v>957</v>
      </c>
      <c r="BC85" s="429" t="s">
        <v>535</v>
      </c>
      <c r="BD85" s="429" t="s">
        <v>533</v>
      </c>
      <c r="BE85" s="429" t="s">
        <v>961</v>
      </c>
      <c r="BF85" s="429" t="s">
        <v>960</v>
      </c>
      <c r="BG85" s="429" t="s">
        <v>963</v>
      </c>
      <c r="BH85" s="429" t="s">
        <v>961</v>
      </c>
    </row>
    <row r="86" spans="1:60" x14ac:dyDescent="0.3">
      <c r="A86" s="426">
        <v>905</v>
      </c>
      <c r="B86" s="427" t="s">
        <v>386</v>
      </c>
      <c r="D86" s="429" t="s">
        <v>964</v>
      </c>
      <c r="E86" s="429" t="s">
        <v>957</v>
      </c>
      <c r="F86" s="429" t="s">
        <v>965</v>
      </c>
      <c r="G86" s="429" t="s">
        <v>964</v>
      </c>
      <c r="H86" s="429" t="s">
        <v>964</v>
      </c>
      <c r="I86" s="429" t="s">
        <v>963</v>
      </c>
      <c r="J86" s="429" t="s">
        <v>958</v>
      </c>
      <c r="K86" s="429" t="s">
        <v>387</v>
      </c>
      <c r="L86" s="429" t="s">
        <v>968</v>
      </c>
      <c r="M86" s="429" t="s">
        <v>974</v>
      </c>
      <c r="N86" s="429" t="s">
        <v>957</v>
      </c>
      <c r="O86" s="429" t="s">
        <v>973</v>
      </c>
      <c r="P86" s="429" t="s">
        <v>958</v>
      </c>
      <c r="Q86" s="429" t="s">
        <v>973</v>
      </c>
      <c r="R86" s="429" t="s">
        <v>957</v>
      </c>
      <c r="S86" s="429" t="s">
        <v>959</v>
      </c>
      <c r="T86" s="429" t="s">
        <v>958</v>
      </c>
      <c r="U86" s="429" t="s">
        <v>957</v>
      </c>
      <c r="V86" s="429" t="s">
        <v>975</v>
      </c>
      <c r="W86" s="429" t="s">
        <v>957</v>
      </c>
      <c r="X86" s="429" t="s">
        <v>957</v>
      </c>
      <c r="Y86" s="429" t="s">
        <v>970</v>
      </c>
      <c r="Z86" s="429" t="s">
        <v>535</v>
      </c>
      <c r="AA86" s="429" t="s">
        <v>962</v>
      </c>
      <c r="AB86" s="429" t="s">
        <v>957</v>
      </c>
      <c r="AC86" s="429" t="s">
        <v>385</v>
      </c>
      <c r="AD86" s="429" t="s">
        <v>958</v>
      </c>
      <c r="AE86" s="429" t="s">
        <v>971</v>
      </c>
      <c r="AF86" s="429" t="s">
        <v>957</v>
      </c>
      <c r="AG86" s="429" t="s">
        <v>961</v>
      </c>
      <c r="AH86" s="429" t="s">
        <v>976</v>
      </c>
      <c r="AI86" s="429" t="s">
        <v>957</v>
      </c>
      <c r="AJ86" s="429" t="s">
        <v>958</v>
      </c>
      <c r="AK86" s="429" t="s">
        <v>964</v>
      </c>
      <c r="AL86" s="429" t="s">
        <v>961</v>
      </c>
      <c r="AM86" s="429" t="s">
        <v>957</v>
      </c>
      <c r="AN86" s="429" t="s">
        <v>958</v>
      </c>
      <c r="AO86" s="429" t="s">
        <v>960</v>
      </c>
      <c r="AP86" s="429" t="s">
        <v>958</v>
      </c>
      <c r="AQ86" s="429" t="s">
        <v>968</v>
      </c>
      <c r="AR86" s="429" t="s">
        <v>534</v>
      </c>
      <c r="AS86" s="429" t="s">
        <v>966</v>
      </c>
      <c r="AT86" s="429" t="s">
        <v>962</v>
      </c>
      <c r="AU86" s="429" t="s">
        <v>961</v>
      </c>
      <c r="AV86" s="429" t="s">
        <v>973</v>
      </c>
      <c r="AW86" s="429" t="s">
        <v>973</v>
      </c>
      <c r="AX86" s="429" t="s">
        <v>958</v>
      </c>
      <c r="AY86" s="429" t="s">
        <v>962</v>
      </c>
      <c r="AZ86" s="429" t="s">
        <v>958</v>
      </c>
      <c r="BA86" s="429" t="s">
        <v>961</v>
      </c>
      <c r="BB86" s="429" t="s">
        <v>957</v>
      </c>
      <c r="BC86" s="429" t="s">
        <v>535</v>
      </c>
      <c r="BD86" s="429" t="s">
        <v>533</v>
      </c>
      <c r="BE86" s="429" t="s">
        <v>961</v>
      </c>
      <c r="BF86" s="429" t="s">
        <v>960</v>
      </c>
      <c r="BG86" s="429" t="s">
        <v>958</v>
      </c>
      <c r="BH86" s="429" t="s">
        <v>961</v>
      </c>
    </row>
    <row r="87" spans="1:60" x14ac:dyDescent="0.3">
      <c r="A87" s="426">
        <v>906</v>
      </c>
      <c r="B87" s="427" t="s">
        <v>306</v>
      </c>
      <c r="D87" s="429">
        <v>1</v>
      </c>
      <c r="E87" s="429">
        <v>1</v>
      </c>
      <c r="F87" s="429">
        <v>1</v>
      </c>
      <c r="G87" s="429">
        <v>1</v>
      </c>
      <c r="H87" s="429">
        <v>1</v>
      </c>
      <c r="I87" s="429">
        <v>1</v>
      </c>
      <c r="J87" s="429">
        <v>1</v>
      </c>
      <c r="K87" s="429">
        <v>1</v>
      </c>
      <c r="L87" s="429">
        <v>1</v>
      </c>
      <c r="M87" s="429">
        <v>1</v>
      </c>
      <c r="N87" s="429">
        <v>1</v>
      </c>
      <c r="O87" s="429">
        <v>1</v>
      </c>
      <c r="P87" s="429">
        <v>1</v>
      </c>
      <c r="Q87" s="429">
        <v>1</v>
      </c>
      <c r="R87" s="429">
        <v>1</v>
      </c>
      <c r="S87" s="429">
        <v>1</v>
      </c>
      <c r="T87" s="429">
        <v>1</v>
      </c>
      <c r="U87" s="429">
        <v>1</v>
      </c>
      <c r="V87" s="429">
        <v>1</v>
      </c>
      <c r="W87" s="429">
        <v>1</v>
      </c>
      <c r="X87" s="429">
        <v>1</v>
      </c>
      <c r="Y87" s="429">
        <v>1</v>
      </c>
      <c r="Z87" s="429">
        <v>1</v>
      </c>
      <c r="AA87" s="429">
        <v>1</v>
      </c>
      <c r="AB87" s="429">
        <v>1</v>
      </c>
      <c r="AC87" s="429">
        <v>1</v>
      </c>
      <c r="AD87" s="429">
        <v>1</v>
      </c>
      <c r="AE87" s="429">
        <v>1</v>
      </c>
      <c r="AF87" s="429">
        <v>1</v>
      </c>
      <c r="AG87" s="429">
        <v>1</v>
      </c>
      <c r="AH87" s="429">
        <v>1</v>
      </c>
      <c r="AI87" s="429">
        <v>1</v>
      </c>
      <c r="AJ87" s="429">
        <v>1</v>
      </c>
      <c r="AK87" s="429">
        <v>1</v>
      </c>
      <c r="AL87" s="429">
        <v>1</v>
      </c>
      <c r="AM87" s="429">
        <v>1</v>
      </c>
      <c r="AN87" s="429">
        <v>1</v>
      </c>
      <c r="AO87" s="429">
        <v>1</v>
      </c>
      <c r="AP87" s="429">
        <v>1</v>
      </c>
      <c r="AQ87" s="429">
        <v>1</v>
      </c>
      <c r="AR87" s="429">
        <v>1</v>
      </c>
      <c r="AS87" s="429">
        <v>1</v>
      </c>
      <c r="AT87" s="429">
        <v>1</v>
      </c>
      <c r="AU87" s="429">
        <v>1</v>
      </c>
      <c r="AV87" s="429">
        <v>1</v>
      </c>
      <c r="AW87" s="429">
        <v>1</v>
      </c>
      <c r="AX87" s="429">
        <v>1</v>
      </c>
      <c r="AY87" s="429">
        <v>1</v>
      </c>
      <c r="AZ87" s="429">
        <v>1</v>
      </c>
      <c r="BA87" s="429">
        <v>1</v>
      </c>
      <c r="BB87" s="429">
        <v>1</v>
      </c>
      <c r="BC87" s="429">
        <v>1</v>
      </c>
      <c r="BD87" s="429">
        <v>1</v>
      </c>
      <c r="BE87" s="429">
        <v>1</v>
      </c>
      <c r="BF87" s="429">
        <v>1</v>
      </c>
      <c r="BG87" s="429">
        <v>1</v>
      </c>
      <c r="BH87" s="429">
        <v>1</v>
      </c>
    </row>
    <row r="88" spans="1:60" x14ac:dyDescent="0.3">
      <c r="A88" s="426">
        <v>907</v>
      </c>
      <c r="B88" s="427" t="s">
        <v>307</v>
      </c>
      <c r="D88" s="429">
        <v>2</v>
      </c>
      <c r="E88" s="429">
        <v>2</v>
      </c>
      <c r="F88" s="429">
        <v>2</v>
      </c>
      <c r="G88" s="429">
        <v>2</v>
      </c>
      <c r="H88" s="429">
        <v>2</v>
      </c>
      <c r="I88" s="429">
        <v>2</v>
      </c>
      <c r="J88" s="429">
        <v>2</v>
      </c>
      <c r="K88" s="429">
        <v>2</v>
      </c>
      <c r="L88" s="429">
        <v>2</v>
      </c>
      <c r="M88" s="429">
        <v>2</v>
      </c>
      <c r="N88" s="429">
        <v>2</v>
      </c>
      <c r="O88" s="429">
        <v>2</v>
      </c>
      <c r="P88" s="429">
        <v>2</v>
      </c>
      <c r="Q88" s="429">
        <v>2</v>
      </c>
      <c r="R88" s="429">
        <v>2</v>
      </c>
      <c r="S88" s="429">
        <v>2</v>
      </c>
      <c r="T88" s="429">
        <v>2</v>
      </c>
      <c r="U88" s="429">
        <v>2</v>
      </c>
      <c r="V88" s="429">
        <v>2</v>
      </c>
      <c r="W88" s="429">
        <v>2</v>
      </c>
      <c r="X88" s="429">
        <v>2</v>
      </c>
      <c r="Y88" s="429">
        <v>2</v>
      </c>
      <c r="Z88" s="429">
        <v>2</v>
      </c>
      <c r="AA88" s="429">
        <v>2</v>
      </c>
      <c r="AB88" s="429">
        <v>2</v>
      </c>
      <c r="AC88" s="429">
        <v>2</v>
      </c>
      <c r="AD88" s="429">
        <v>2</v>
      </c>
      <c r="AE88" s="429">
        <v>2</v>
      </c>
      <c r="AF88" s="429">
        <v>2</v>
      </c>
      <c r="AG88" s="429">
        <v>2</v>
      </c>
      <c r="AH88" s="429">
        <v>2</v>
      </c>
      <c r="AI88" s="429">
        <v>2</v>
      </c>
      <c r="AJ88" s="429">
        <v>2</v>
      </c>
      <c r="AK88" s="429">
        <v>2</v>
      </c>
      <c r="AL88" s="429">
        <v>2</v>
      </c>
      <c r="AM88" s="429">
        <v>2</v>
      </c>
      <c r="AN88" s="429">
        <v>2</v>
      </c>
      <c r="AO88" s="429">
        <v>2</v>
      </c>
      <c r="AP88" s="429">
        <v>2</v>
      </c>
      <c r="AQ88" s="429">
        <v>2</v>
      </c>
      <c r="AR88" s="429">
        <v>2</v>
      </c>
      <c r="AS88" s="429">
        <v>2</v>
      </c>
      <c r="AT88" s="429">
        <v>2</v>
      </c>
      <c r="AU88" s="429">
        <v>2</v>
      </c>
      <c r="AV88" s="429">
        <v>2</v>
      </c>
      <c r="AW88" s="429">
        <v>2</v>
      </c>
      <c r="AX88" s="429">
        <v>2</v>
      </c>
      <c r="AY88" s="429">
        <v>2</v>
      </c>
      <c r="AZ88" s="429">
        <v>2</v>
      </c>
      <c r="BA88" s="429">
        <v>2</v>
      </c>
      <c r="BB88" s="429">
        <v>2</v>
      </c>
      <c r="BC88" s="429">
        <v>2</v>
      </c>
      <c r="BD88" s="429">
        <v>2</v>
      </c>
      <c r="BE88" s="429">
        <v>2</v>
      </c>
      <c r="BF88" s="429">
        <v>2</v>
      </c>
      <c r="BG88" s="429">
        <v>2</v>
      </c>
      <c r="BH88" s="429">
        <v>2</v>
      </c>
    </row>
    <row r="89" spans="1:60" x14ac:dyDescent="0.3">
      <c r="A89" s="426">
        <v>917</v>
      </c>
      <c r="B89" s="427" t="s">
        <v>388</v>
      </c>
      <c r="D89" s="429" t="s">
        <v>411</v>
      </c>
      <c r="E89" s="429" t="s">
        <v>427</v>
      </c>
      <c r="F89" s="429" t="s">
        <v>426</v>
      </c>
      <c r="G89" s="429" t="s">
        <v>453</v>
      </c>
      <c r="H89" s="429" t="s">
        <v>411</v>
      </c>
      <c r="I89" s="429" t="s">
        <v>983</v>
      </c>
      <c r="J89" s="429" t="s">
        <v>984</v>
      </c>
      <c r="K89" s="429" t="s">
        <v>985</v>
      </c>
      <c r="L89" s="429" t="s">
        <v>413</v>
      </c>
      <c r="M89" s="429" t="s">
        <v>425</v>
      </c>
      <c r="N89" s="429" t="s">
        <v>986</v>
      </c>
      <c r="O89" s="429" t="s">
        <v>414</v>
      </c>
      <c r="P89" s="429" t="s">
        <v>400</v>
      </c>
      <c r="Q89" s="429" t="s">
        <v>405</v>
      </c>
      <c r="R89" s="429" t="s">
        <v>987</v>
      </c>
      <c r="S89" s="429" t="s">
        <v>391</v>
      </c>
      <c r="T89" s="429" t="s">
        <v>463</v>
      </c>
      <c r="U89" s="429" t="s">
        <v>425</v>
      </c>
      <c r="V89" s="429" t="s">
        <v>413</v>
      </c>
      <c r="W89" s="429" t="s">
        <v>504</v>
      </c>
      <c r="X89" s="429" t="s">
        <v>405</v>
      </c>
      <c r="Y89" s="429" t="s">
        <v>988</v>
      </c>
      <c r="Z89" s="429" t="s">
        <v>417</v>
      </c>
      <c r="AA89" s="429" t="s">
        <v>395</v>
      </c>
      <c r="AB89" s="429" t="s">
        <v>989</v>
      </c>
      <c r="AC89" s="429" t="s">
        <v>394</v>
      </c>
      <c r="AD89" s="429" t="s">
        <v>543</v>
      </c>
      <c r="AE89" s="429" t="s">
        <v>399</v>
      </c>
      <c r="AF89" s="429" t="s">
        <v>983</v>
      </c>
      <c r="AG89" s="429" t="s">
        <v>979</v>
      </c>
      <c r="AH89" s="429" t="s">
        <v>397</v>
      </c>
      <c r="AI89" s="429" t="s">
        <v>390</v>
      </c>
      <c r="AJ89" s="429" t="s">
        <v>540</v>
      </c>
      <c r="AK89" s="429" t="s">
        <v>419</v>
      </c>
      <c r="AL89" s="429" t="s">
        <v>977</v>
      </c>
      <c r="AM89" s="429" t="s">
        <v>452</v>
      </c>
      <c r="AN89" s="429" t="s">
        <v>390</v>
      </c>
      <c r="AO89" s="429" t="s">
        <v>401</v>
      </c>
      <c r="AP89" s="429" t="s">
        <v>405</v>
      </c>
      <c r="AQ89" s="429" t="s">
        <v>407</v>
      </c>
      <c r="AR89" s="429" t="s">
        <v>990</v>
      </c>
      <c r="AS89" s="429" t="s">
        <v>399</v>
      </c>
      <c r="AT89" s="429" t="s">
        <v>395</v>
      </c>
      <c r="AU89" s="429" t="s">
        <v>415</v>
      </c>
      <c r="AV89" s="429" t="s">
        <v>980</v>
      </c>
      <c r="AW89" s="429" t="s">
        <v>980</v>
      </c>
      <c r="AX89" s="429" t="s">
        <v>977</v>
      </c>
      <c r="AY89" s="429" t="s">
        <v>408</v>
      </c>
      <c r="AZ89" s="429" t="s">
        <v>978</v>
      </c>
      <c r="BA89" s="429" t="s">
        <v>544</v>
      </c>
      <c r="BB89" s="429" t="s">
        <v>991</v>
      </c>
      <c r="BC89" s="429" t="s">
        <v>398</v>
      </c>
      <c r="BD89" s="429" t="s">
        <v>430</v>
      </c>
      <c r="BE89" s="429" t="s">
        <v>462</v>
      </c>
      <c r="BF89" s="429" t="s">
        <v>399</v>
      </c>
      <c r="BG89" s="429" t="s">
        <v>978</v>
      </c>
      <c r="BH89" s="429" t="s">
        <v>984</v>
      </c>
    </row>
    <row r="90" spans="1:60" x14ac:dyDescent="0.3">
      <c r="A90" s="426">
        <v>920</v>
      </c>
      <c r="B90" s="427" t="s">
        <v>421</v>
      </c>
      <c r="D90" s="429" t="s">
        <v>422</v>
      </c>
      <c r="E90" s="429" t="s">
        <v>422</v>
      </c>
      <c r="F90" s="429" t="s">
        <v>422</v>
      </c>
      <c r="G90" s="429" t="s">
        <v>422</v>
      </c>
      <c r="H90" s="429" t="s">
        <v>422</v>
      </c>
      <c r="I90" s="429" t="s">
        <v>422</v>
      </c>
      <c r="J90" s="429" t="s">
        <v>422</v>
      </c>
      <c r="K90" s="429" t="s">
        <v>422</v>
      </c>
      <c r="L90" s="429" t="s">
        <v>422</v>
      </c>
      <c r="M90" s="429" t="s">
        <v>422</v>
      </c>
      <c r="N90" s="429" t="s">
        <v>422</v>
      </c>
      <c r="O90" s="429" t="s">
        <v>422</v>
      </c>
      <c r="P90" s="429" t="s">
        <v>422</v>
      </c>
      <c r="Q90" s="429" t="s">
        <v>422</v>
      </c>
      <c r="R90" s="429" t="s">
        <v>422</v>
      </c>
      <c r="S90" s="429" t="s">
        <v>422</v>
      </c>
      <c r="T90" s="429" t="s">
        <v>422</v>
      </c>
      <c r="U90" s="429" t="s">
        <v>422</v>
      </c>
      <c r="V90" s="429" t="s">
        <v>422</v>
      </c>
      <c r="W90" s="429" t="s">
        <v>422</v>
      </c>
      <c r="X90" s="429" t="s">
        <v>422</v>
      </c>
      <c r="Y90" s="429" t="s">
        <v>422</v>
      </c>
      <c r="Z90" s="429" t="s">
        <v>422</v>
      </c>
      <c r="AA90" s="429" t="s">
        <v>422</v>
      </c>
      <c r="AB90" s="429" t="s">
        <v>422</v>
      </c>
      <c r="AC90" s="429" t="s">
        <v>422</v>
      </c>
      <c r="AD90" s="429">
        <v>0</v>
      </c>
      <c r="AE90" s="429" t="s">
        <v>422</v>
      </c>
      <c r="AF90" s="429" t="s">
        <v>422</v>
      </c>
      <c r="AG90" s="429" t="s">
        <v>422</v>
      </c>
      <c r="AH90" s="429" t="s">
        <v>422</v>
      </c>
      <c r="AI90" s="429" t="s">
        <v>422</v>
      </c>
      <c r="AJ90" s="429" t="s">
        <v>422</v>
      </c>
      <c r="AK90" s="429" t="s">
        <v>422</v>
      </c>
      <c r="AL90" s="429" t="s">
        <v>422</v>
      </c>
      <c r="AM90" s="429" t="s">
        <v>422</v>
      </c>
      <c r="AN90" s="429" t="s">
        <v>422</v>
      </c>
      <c r="AO90" s="429" t="s">
        <v>422</v>
      </c>
      <c r="AP90" s="429" t="s">
        <v>422</v>
      </c>
      <c r="AQ90" s="429" t="s">
        <v>422</v>
      </c>
      <c r="AR90" s="429" t="s">
        <v>422</v>
      </c>
      <c r="AS90" s="429" t="s">
        <v>422</v>
      </c>
      <c r="AT90" s="429" t="s">
        <v>422</v>
      </c>
      <c r="AU90" s="429" t="s">
        <v>422</v>
      </c>
      <c r="AV90" s="429" t="s">
        <v>422</v>
      </c>
      <c r="AW90" s="429" t="s">
        <v>422</v>
      </c>
      <c r="AX90" s="429" t="s">
        <v>422</v>
      </c>
      <c r="AY90" s="429" t="s">
        <v>422</v>
      </c>
      <c r="AZ90" s="429" t="s">
        <v>422</v>
      </c>
      <c r="BA90" s="429" t="s">
        <v>422</v>
      </c>
      <c r="BB90" s="429" t="s">
        <v>422</v>
      </c>
      <c r="BC90" s="429" t="s">
        <v>422</v>
      </c>
      <c r="BD90" s="429" t="s">
        <v>422</v>
      </c>
      <c r="BE90" s="429" t="s">
        <v>422</v>
      </c>
      <c r="BF90" s="429" t="s">
        <v>423</v>
      </c>
      <c r="BG90" s="429" t="s">
        <v>422</v>
      </c>
      <c r="BH90" s="429" t="s">
        <v>422</v>
      </c>
    </row>
    <row r="91" spans="1:60" x14ac:dyDescent="0.3">
      <c r="A91" s="426">
        <v>921</v>
      </c>
      <c r="B91" s="427" t="s">
        <v>424</v>
      </c>
      <c r="D91" s="429" t="s">
        <v>435</v>
      </c>
      <c r="E91" s="429" t="s">
        <v>439</v>
      </c>
      <c r="F91" s="429" t="s">
        <v>394</v>
      </c>
      <c r="G91" s="429" t="s">
        <v>453</v>
      </c>
      <c r="H91" s="429" t="s">
        <v>398</v>
      </c>
      <c r="I91" s="429" t="s">
        <v>537</v>
      </c>
      <c r="J91" s="429" t="s">
        <v>984</v>
      </c>
      <c r="K91" s="429" t="s">
        <v>995</v>
      </c>
      <c r="L91" s="429" t="s">
        <v>428</v>
      </c>
      <c r="M91" s="429" t="s">
        <v>463</v>
      </c>
      <c r="N91" s="429" t="s">
        <v>984</v>
      </c>
      <c r="O91" s="429" t="s">
        <v>414</v>
      </c>
      <c r="P91" s="429" t="s">
        <v>400</v>
      </c>
      <c r="Q91" s="429" t="s">
        <v>405</v>
      </c>
      <c r="R91" s="429" t="s">
        <v>471</v>
      </c>
      <c r="S91" s="429" t="s">
        <v>996</v>
      </c>
      <c r="T91" s="429" t="s">
        <v>463</v>
      </c>
      <c r="U91" s="429" t="s">
        <v>437</v>
      </c>
      <c r="V91" s="429" t="s">
        <v>413</v>
      </c>
      <c r="W91" s="429" t="s">
        <v>504</v>
      </c>
      <c r="X91" s="429" t="s">
        <v>412</v>
      </c>
      <c r="Y91" s="429" t="s">
        <v>981</v>
      </c>
      <c r="Z91" s="429" t="s">
        <v>409</v>
      </c>
      <c r="AA91" s="429" t="s">
        <v>439</v>
      </c>
      <c r="AB91" s="429" t="s">
        <v>991</v>
      </c>
      <c r="AC91" s="429" t="s">
        <v>394</v>
      </c>
      <c r="AE91" s="429" t="s">
        <v>414</v>
      </c>
      <c r="AF91" s="429" t="s">
        <v>991</v>
      </c>
      <c r="AG91" s="429" t="s">
        <v>539</v>
      </c>
      <c r="AH91" s="429" t="s">
        <v>397</v>
      </c>
      <c r="AI91" s="429" t="s">
        <v>997</v>
      </c>
      <c r="AJ91" s="429" t="s">
        <v>540</v>
      </c>
      <c r="AK91" s="429" t="s">
        <v>416</v>
      </c>
      <c r="AL91" s="429" t="s">
        <v>977</v>
      </c>
      <c r="AM91" s="429" t="s">
        <v>452</v>
      </c>
      <c r="AN91" s="429" t="s">
        <v>390</v>
      </c>
      <c r="AO91" s="429" t="s">
        <v>401</v>
      </c>
      <c r="AP91" s="429" t="s">
        <v>978</v>
      </c>
      <c r="AQ91" s="429" t="s">
        <v>407</v>
      </c>
      <c r="AR91" s="429" t="s">
        <v>439</v>
      </c>
      <c r="AS91" s="429" t="s">
        <v>399</v>
      </c>
      <c r="AT91" s="429" t="s">
        <v>392</v>
      </c>
      <c r="AU91" s="429" t="s">
        <v>413</v>
      </c>
      <c r="AV91" s="429" t="s">
        <v>980</v>
      </c>
      <c r="AW91" s="429" t="s">
        <v>980</v>
      </c>
      <c r="AX91" s="429" t="s">
        <v>977</v>
      </c>
      <c r="AY91" s="429" t="s">
        <v>408</v>
      </c>
      <c r="AZ91" s="429" t="s">
        <v>978</v>
      </c>
      <c r="BA91" s="429" t="s">
        <v>992</v>
      </c>
      <c r="BB91" s="429" t="s">
        <v>991</v>
      </c>
      <c r="BC91" s="429" t="s">
        <v>437</v>
      </c>
      <c r="BD91" s="429" t="s">
        <v>464</v>
      </c>
      <c r="BE91" s="429" t="s">
        <v>504</v>
      </c>
      <c r="BF91" s="429" t="s">
        <v>414</v>
      </c>
      <c r="BG91" s="429" t="s">
        <v>978</v>
      </c>
      <c r="BH91" s="429" t="s">
        <v>984</v>
      </c>
    </row>
    <row r="92" spans="1:60" x14ac:dyDescent="0.3">
      <c r="A92" s="426">
        <v>922</v>
      </c>
      <c r="B92" s="427" t="s">
        <v>436</v>
      </c>
      <c r="D92" s="429" t="s">
        <v>425</v>
      </c>
      <c r="E92" s="429" t="s">
        <v>439</v>
      </c>
      <c r="F92" s="429" t="s">
        <v>452</v>
      </c>
      <c r="G92" s="429" t="s">
        <v>458</v>
      </c>
      <c r="H92" s="429" t="s">
        <v>411</v>
      </c>
      <c r="I92" s="429" t="s">
        <v>541</v>
      </c>
      <c r="J92" s="429" t="s">
        <v>441</v>
      </c>
      <c r="K92" s="429" t="s">
        <v>442</v>
      </c>
      <c r="L92" s="429" t="s">
        <v>396</v>
      </c>
      <c r="M92" s="429" t="s">
        <v>395</v>
      </c>
      <c r="N92" s="429" t="s">
        <v>441</v>
      </c>
      <c r="O92" s="429" t="s">
        <v>389</v>
      </c>
      <c r="P92" s="429" t="s">
        <v>400</v>
      </c>
      <c r="Q92" s="429" t="s">
        <v>978</v>
      </c>
      <c r="R92" s="429" t="s">
        <v>471</v>
      </c>
      <c r="S92" s="429" t="s">
        <v>413</v>
      </c>
      <c r="T92" s="429" t="s">
        <v>395</v>
      </c>
      <c r="U92" s="429" t="s">
        <v>395</v>
      </c>
      <c r="V92" s="429" t="s">
        <v>428</v>
      </c>
      <c r="W92" s="429" t="s">
        <v>504</v>
      </c>
      <c r="X92" s="429" t="s">
        <v>460</v>
      </c>
      <c r="Y92" s="429" t="s">
        <v>981</v>
      </c>
      <c r="Z92" s="429" t="s">
        <v>367</v>
      </c>
      <c r="AA92" s="429" t="s">
        <v>439</v>
      </c>
      <c r="AB92" s="429" t="s">
        <v>541</v>
      </c>
      <c r="AC92" s="429" t="s">
        <v>455</v>
      </c>
      <c r="AE92" s="429" t="s">
        <v>389</v>
      </c>
      <c r="AF92" s="429" t="s">
        <v>541</v>
      </c>
      <c r="AG92" s="429" t="s">
        <v>541</v>
      </c>
      <c r="AH92" s="429" t="s">
        <v>982</v>
      </c>
      <c r="AI92" s="429" t="s">
        <v>390</v>
      </c>
      <c r="AJ92" s="429" t="s">
        <v>540</v>
      </c>
      <c r="AK92" s="429" t="s">
        <v>416</v>
      </c>
      <c r="AL92" s="429" t="s">
        <v>563</v>
      </c>
      <c r="AM92" s="429" t="s">
        <v>438</v>
      </c>
      <c r="AN92" s="429" t="s">
        <v>390</v>
      </c>
      <c r="AO92" s="429" t="s">
        <v>403</v>
      </c>
      <c r="AP92" s="429" t="s">
        <v>420</v>
      </c>
      <c r="AQ92" s="429" t="s">
        <v>433</v>
      </c>
      <c r="AR92" s="429" t="s">
        <v>439</v>
      </c>
      <c r="AS92" s="429" t="s">
        <v>399</v>
      </c>
      <c r="AT92" s="429" t="s">
        <v>391</v>
      </c>
      <c r="AU92" s="429" t="s">
        <v>428</v>
      </c>
      <c r="AV92" s="429" t="s">
        <v>999</v>
      </c>
      <c r="AW92" s="429" t="s">
        <v>980</v>
      </c>
      <c r="AX92" s="429" t="s">
        <v>563</v>
      </c>
      <c r="AY92" s="429" t="s">
        <v>408</v>
      </c>
      <c r="AZ92" s="429" t="s">
        <v>420</v>
      </c>
      <c r="BA92" s="429" t="s">
        <v>992</v>
      </c>
      <c r="BB92" s="429" t="s">
        <v>541</v>
      </c>
      <c r="BC92" s="429" t="s">
        <v>463</v>
      </c>
      <c r="BD92" s="429" t="s">
        <v>402</v>
      </c>
      <c r="BE92" s="429" t="s">
        <v>504</v>
      </c>
      <c r="BF92" s="429" t="s">
        <v>389</v>
      </c>
      <c r="BG92" s="429" t="s">
        <v>420</v>
      </c>
      <c r="BH92" s="429" t="s">
        <v>441</v>
      </c>
    </row>
    <row r="93" spans="1:60" x14ac:dyDescent="0.3">
      <c r="A93" s="426">
        <v>923</v>
      </c>
      <c r="B93" s="427" t="s">
        <v>443</v>
      </c>
      <c r="D93" s="429" t="s">
        <v>444</v>
      </c>
      <c r="E93" s="429" t="s">
        <v>444</v>
      </c>
      <c r="F93" s="429" t="s">
        <v>485</v>
      </c>
      <c r="G93" s="429" t="s">
        <v>444</v>
      </c>
      <c r="H93" s="429" t="s">
        <v>444</v>
      </c>
      <c r="I93" s="429" t="s">
        <v>450</v>
      </c>
      <c r="J93" s="429" t="s">
        <v>444</v>
      </c>
      <c r="K93" s="429" t="s">
        <v>445</v>
      </c>
      <c r="L93" s="429" t="s">
        <v>444</v>
      </c>
      <c r="M93" s="429" t="s">
        <v>444</v>
      </c>
      <c r="N93" s="429" t="s">
        <v>444</v>
      </c>
      <c r="O93" s="429" t="s">
        <v>444</v>
      </c>
      <c r="P93" s="429" t="s">
        <v>444</v>
      </c>
      <c r="Q93" s="429" t="s">
        <v>444</v>
      </c>
      <c r="R93" s="429" t="s">
        <v>444</v>
      </c>
      <c r="S93" s="429" t="s">
        <v>448</v>
      </c>
      <c r="T93" s="429" t="s">
        <v>444</v>
      </c>
      <c r="U93" s="429" t="s">
        <v>447</v>
      </c>
      <c r="V93" s="429" t="s">
        <v>444</v>
      </c>
      <c r="W93" s="429" t="s">
        <v>444</v>
      </c>
      <c r="X93" s="429" t="s">
        <v>444</v>
      </c>
      <c r="Y93" s="429" t="s">
        <v>444</v>
      </c>
      <c r="Z93" s="429" t="s">
        <v>444</v>
      </c>
      <c r="AA93" s="429" t="s">
        <v>444</v>
      </c>
      <c r="AB93" s="429">
        <v>0</v>
      </c>
      <c r="AC93" s="429" t="s">
        <v>444</v>
      </c>
      <c r="AD93" s="429" t="s">
        <v>444</v>
      </c>
      <c r="AE93" s="429" t="s">
        <v>444</v>
      </c>
      <c r="AF93" s="429" t="s">
        <v>450</v>
      </c>
      <c r="AG93" s="429" t="s">
        <v>444</v>
      </c>
      <c r="AH93" s="429" t="s">
        <v>444</v>
      </c>
      <c r="AI93" s="429" t="s">
        <v>444</v>
      </c>
      <c r="AJ93" s="429" t="s">
        <v>444</v>
      </c>
      <c r="AK93" s="429" t="s">
        <v>444</v>
      </c>
      <c r="AL93" s="429" t="s">
        <v>444</v>
      </c>
      <c r="AM93" s="429" t="s">
        <v>448</v>
      </c>
      <c r="AN93" s="429">
        <v>0</v>
      </c>
      <c r="AO93" s="429">
        <v>0</v>
      </c>
      <c r="AP93" s="429" t="s">
        <v>444</v>
      </c>
      <c r="AQ93" s="429" t="s">
        <v>444</v>
      </c>
      <c r="AR93" s="429" t="s">
        <v>446</v>
      </c>
      <c r="AS93" s="429" t="s">
        <v>444</v>
      </c>
      <c r="AT93" s="429" t="s">
        <v>444</v>
      </c>
      <c r="AU93" s="429" t="s">
        <v>444</v>
      </c>
      <c r="AV93" s="429" t="s">
        <v>447</v>
      </c>
      <c r="AW93" s="429" t="s">
        <v>444</v>
      </c>
      <c r="AX93" s="429" t="s">
        <v>448</v>
      </c>
      <c r="AY93" s="429" t="s">
        <v>448</v>
      </c>
      <c r="AZ93" s="429" t="s">
        <v>444</v>
      </c>
      <c r="BA93" s="429" t="s">
        <v>448</v>
      </c>
      <c r="BB93" s="429" t="s">
        <v>450</v>
      </c>
      <c r="BC93" s="429" t="s">
        <v>444</v>
      </c>
      <c r="BD93" s="429" t="s">
        <v>444</v>
      </c>
      <c r="BE93" s="429" t="s">
        <v>444</v>
      </c>
      <c r="BF93" s="429" t="s">
        <v>447</v>
      </c>
      <c r="BG93" s="429" t="s">
        <v>444</v>
      </c>
      <c r="BH93" s="429" t="s">
        <v>444</v>
      </c>
    </row>
    <row r="94" spans="1:60" x14ac:dyDescent="0.3">
      <c r="A94" s="426">
        <v>924</v>
      </c>
      <c r="B94" s="427" t="s">
        <v>451</v>
      </c>
      <c r="D94" s="429" t="s">
        <v>439</v>
      </c>
      <c r="E94" s="429" t="s">
        <v>429</v>
      </c>
      <c r="F94" s="429" t="s">
        <v>1000</v>
      </c>
      <c r="G94" s="429" t="s">
        <v>429</v>
      </c>
      <c r="H94" s="429" t="s">
        <v>437</v>
      </c>
      <c r="I94" s="429" t="s">
        <v>406</v>
      </c>
      <c r="J94" s="429" t="s">
        <v>978</v>
      </c>
      <c r="K94" s="429" t="s">
        <v>461</v>
      </c>
      <c r="L94" s="429" t="s">
        <v>993</v>
      </c>
      <c r="M94" s="429" t="s">
        <v>458</v>
      </c>
      <c r="N94" s="429" t="s">
        <v>1002</v>
      </c>
      <c r="O94" s="429" t="s">
        <v>1003</v>
      </c>
      <c r="P94" s="429" t="s">
        <v>987</v>
      </c>
      <c r="Q94" s="429" t="s">
        <v>420</v>
      </c>
      <c r="R94" s="429" t="s">
        <v>545</v>
      </c>
      <c r="S94" s="429" t="s">
        <v>393</v>
      </c>
      <c r="T94" s="429" t="s">
        <v>458</v>
      </c>
      <c r="U94" s="429" t="s">
        <v>392</v>
      </c>
      <c r="V94" s="429" t="s">
        <v>431</v>
      </c>
      <c r="W94" s="429" t="s">
        <v>503</v>
      </c>
      <c r="X94" s="429" t="s">
        <v>460</v>
      </c>
      <c r="Y94" s="429" t="s">
        <v>432</v>
      </c>
      <c r="Z94" s="429" t="s">
        <v>402</v>
      </c>
      <c r="AA94" s="429" t="s">
        <v>429</v>
      </c>
      <c r="AC94" s="429" t="s">
        <v>459</v>
      </c>
      <c r="AD94" s="429" t="s">
        <v>545</v>
      </c>
      <c r="AE94" s="429" t="s">
        <v>389</v>
      </c>
      <c r="AF94" s="429" t="s">
        <v>1001</v>
      </c>
      <c r="AG94" s="429" t="s">
        <v>405</v>
      </c>
      <c r="AH94" s="429" t="s">
        <v>982</v>
      </c>
      <c r="AI94" s="429" t="s">
        <v>402</v>
      </c>
      <c r="AJ94" s="429" t="s">
        <v>545</v>
      </c>
      <c r="AK94" s="429" t="s">
        <v>398</v>
      </c>
      <c r="AL94" s="429" t="s">
        <v>981</v>
      </c>
      <c r="AM94" s="429" t="s">
        <v>1004</v>
      </c>
      <c r="AP94" s="429" t="s">
        <v>538</v>
      </c>
      <c r="AQ94" s="429" t="s">
        <v>390</v>
      </c>
      <c r="AS94" s="429" t="s">
        <v>980</v>
      </c>
      <c r="AT94" s="429" t="s">
        <v>433</v>
      </c>
      <c r="AU94" s="429" t="s">
        <v>390</v>
      </c>
      <c r="AV94" s="429" t="s">
        <v>414</v>
      </c>
      <c r="AW94" s="429" t="s">
        <v>999</v>
      </c>
      <c r="AX94" s="429" t="s">
        <v>993</v>
      </c>
      <c r="AY94" s="429" t="s">
        <v>998</v>
      </c>
      <c r="AZ94" s="429" t="s">
        <v>538</v>
      </c>
      <c r="BA94" s="429" t="s">
        <v>1004</v>
      </c>
      <c r="BB94" s="429" t="s">
        <v>406</v>
      </c>
      <c r="BC94" s="429" t="s">
        <v>458</v>
      </c>
      <c r="BD94" s="429" t="s">
        <v>404</v>
      </c>
      <c r="BE94" s="429" t="s">
        <v>416</v>
      </c>
      <c r="BF94" s="429" t="s">
        <v>403</v>
      </c>
      <c r="BG94" s="429" t="s">
        <v>538</v>
      </c>
      <c r="BH94" s="429" t="s">
        <v>978</v>
      </c>
    </row>
    <row r="95" spans="1:60" x14ac:dyDescent="0.3">
      <c r="A95" s="426">
        <v>925</v>
      </c>
      <c r="B95" s="427" t="s">
        <v>465</v>
      </c>
      <c r="D95" s="429" t="s">
        <v>422</v>
      </c>
      <c r="E95" s="429" t="s">
        <v>422</v>
      </c>
      <c r="F95" s="429" t="s">
        <v>1005</v>
      </c>
      <c r="G95" s="429" t="s">
        <v>422</v>
      </c>
      <c r="H95" s="429" t="s">
        <v>422</v>
      </c>
      <c r="I95" s="429" t="s">
        <v>422</v>
      </c>
      <c r="J95" s="429" t="s">
        <v>422</v>
      </c>
      <c r="K95" s="429" t="s">
        <v>422</v>
      </c>
      <c r="L95" s="429" t="s">
        <v>422</v>
      </c>
      <c r="M95" s="429" t="s">
        <v>422</v>
      </c>
      <c r="N95" s="429" t="s">
        <v>422</v>
      </c>
      <c r="O95" s="429" t="s">
        <v>422</v>
      </c>
      <c r="P95" s="429" t="s">
        <v>422</v>
      </c>
      <c r="Q95" s="429" t="s">
        <v>422</v>
      </c>
      <c r="R95" s="429" t="s">
        <v>422</v>
      </c>
      <c r="S95" s="429" t="s">
        <v>423</v>
      </c>
      <c r="T95" s="429" t="s">
        <v>422</v>
      </c>
      <c r="U95" s="429" t="s">
        <v>423</v>
      </c>
      <c r="V95" s="429" t="s">
        <v>422</v>
      </c>
      <c r="W95" s="429" t="s">
        <v>422</v>
      </c>
      <c r="X95" s="429" t="s">
        <v>422</v>
      </c>
      <c r="Y95" s="429" t="s">
        <v>422</v>
      </c>
      <c r="Z95" s="429" t="s">
        <v>422</v>
      </c>
      <c r="AA95" s="429" t="s">
        <v>422</v>
      </c>
      <c r="AB95" s="429" t="s">
        <v>484</v>
      </c>
      <c r="AC95" s="429" t="s">
        <v>422</v>
      </c>
      <c r="AD95" s="429" t="s">
        <v>422</v>
      </c>
      <c r="AE95" s="429" t="s">
        <v>422</v>
      </c>
      <c r="AF95" s="429" t="s">
        <v>422</v>
      </c>
      <c r="AG95" s="429" t="s">
        <v>422</v>
      </c>
      <c r="AH95" s="429" t="s">
        <v>422</v>
      </c>
      <c r="AI95" s="429" t="s">
        <v>422</v>
      </c>
      <c r="AJ95" s="429" t="s">
        <v>422</v>
      </c>
      <c r="AK95" s="429" t="s">
        <v>422</v>
      </c>
      <c r="AL95" s="429" t="s">
        <v>422</v>
      </c>
      <c r="AM95" s="429" t="s">
        <v>423</v>
      </c>
      <c r="AN95" s="429" t="s">
        <v>484</v>
      </c>
      <c r="AO95" s="429" t="s">
        <v>484</v>
      </c>
      <c r="AP95" s="429" t="s">
        <v>422</v>
      </c>
      <c r="AQ95" s="429" t="s">
        <v>422</v>
      </c>
      <c r="AR95" s="429" t="s">
        <v>423</v>
      </c>
      <c r="AS95" s="429" t="s">
        <v>422</v>
      </c>
      <c r="AT95" s="429" t="s">
        <v>422</v>
      </c>
      <c r="AU95" s="429" t="s">
        <v>422</v>
      </c>
      <c r="AV95" s="429" t="s">
        <v>423</v>
      </c>
      <c r="AW95" s="429" t="s">
        <v>422</v>
      </c>
      <c r="AX95" s="429" t="s">
        <v>423</v>
      </c>
      <c r="AY95" s="429" t="s">
        <v>423</v>
      </c>
      <c r="AZ95" s="429" t="s">
        <v>422</v>
      </c>
      <c r="BA95" s="429" t="s">
        <v>423</v>
      </c>
      <c r="BB95" s="429" t="s">
        <v>422</v>
      </c>
      <c r="BC95" s="429" t="s">
        <v>422</v>
      </c>
      <c r="BD95" s="429" t="s">
        <v>422</v>
      </c>
      <c r="BE95" s="429" t="s">
        <v>422</v>
      </c>
      <c r="BF95" s="429" t="s">
        <v>423</v>
      </c>
      <c r="BG95" s="429" t="s">
        <v>422</v>
      </c>
      <c r="BH95" s="429" t="s">
        <v>422</v>
      </c>
    </row>
    <row r="96" spans="1:60" x14ac:dyDescent="0.3">
      <c r="A96" s="426">
        <v>926</v>
      </c>
      <c r="B96" s="427" t="s">
        <v>466</v>
      </c>
      <c r="D96" s="429" t="s">
        <v>468</v>
      </c>
      <c r="E96" s="429" t="s">
        <v>468</v>
      </c>
      <c r="F96" s="429" t="s">
        <v>468</v>
      </c>
      <c r="G96" s="429" t="s">
        <v>468</v>
      </c>
      <c r="H96" s="429" t="s">
        <v>468</v>
      </c>
      <c r="I96" s="429" t="s">
        <v>468</v>
      </c>
      <c r="J96" s="429" t="s">
        <v>468</v>
      </c>
      <c r="K96" s="429" t="s">
        <v>468</v>
      </c>
      <c r="L96" s="429" t="s">
        <v>468</v>
      </c>
      <c r="M96" s="429" t="s">
        <v>468</v>
      </c>
      <c r="N96" s="429" t="s">
        <v>468</v>
      </c>
      <c r="O96" s="429" t="s">
        <v>468</v>
      </c>
      <c r="P96" s="429" t="s">
        <v>468</v>
      </c>
      <c r="Q96" s="429" t="s">
        <v>468</v>
      </c>
      <c r="R96" s="429" t="s">
        <v>468</v>
      </c>
      <c r="S96" s="429" t="s">
        <v>468</v>
      </c>
      <c r="T96" s="429" t="s">
        <v>468</v>
      </c>
      <c r="U96" s="429" t="s">
        <v>468</v>
      </c>
      <c r="V96" s="429" t="s">
        <v>468</v>
      </c>
      <c r="W96" s="429" t="s">
        <v>468</v>
      </c>
      <c r="X96" s="429" t="s">
        <v>468</v>
      </c>
      <c r="Y96" s="429" t="s">
        <v>468</v>
      </c>
      <c r="Z96" s="429" t="s">
        <v>468</v>
      </c>
      <c r="AA96" s="429" t="s">
        <v>468</v>
      </c>
      <c r="AB96" s="429">
        <v>0</v>
      </c>
      <c r="AC96" s="429" t="s">
        <v>468</v>
      </c>
      <c r="AD96" s="429" t="s">
        <v>468</v>
      </c>
      <c r="AE96" s="429" t="s">
        <v>468</v>
      </c>
      <c r="AF96" s="429" t="s">
        <v>468</v>
      </c>
      <c r="AG96" s="429" t="s">
        <v>468</v>
      </c>
      <c r="AH96" s="429" t="s">
        <v>468</v>
      </c>
      <c r="AI96" s="429" t="s">
        <v>468</v>
      </c>
      <c r="AJ96" s="429" t="s">
        <v>468</v>
      </c>
      <c r="AK96" s="429" t="s">
        <v>468</v>
      </c>
      <c r="AL96" s="429" t="s">
        <v>468</v>
      </c>
      <c r="AM96" s="429" t="s">
        <v>468</v>
      </c>
      <c r="AN96" s="429">
        <v>0</v>
      </c>
      <c r="AO96" s="429">
        <v>0</v>
      </c>
      <c r="AP96" s="429" t="s">
        <v>468</v>
      </c>
      <c r="AQ96" s="429" t="s">
        <v>468</v>
      </c>
      <c r="AR96" s="429" t="s">
        <v>468</v>
      </c>
      <c r="AS96" s="429" t="s">
        <v>468</v>
      </c>
      <c r="AT96" s="429" t="s">
        <v>468</v>
      </c>
      <c r="AU96" s="429" t="s">
        <v>468</v>
      </c>
      <c r="AV96" s="429" t="s">
        <v>468</v>
      </c>
      <c r="AW96" s="429" t="s">
        <v>468</v>
      </c>
      <c r="AX96" s="429" t="s">
        <v>468</v>
      </c>
      <c r="AY96" s="429" t="s">
        <v>468</v>
      </c>
      <c r="AZ96" s="429" t="s">
        <v>468</v>
      </c>
      <c r="BA96" s="429" t="s">
        <v>468</v>
      </c>
      <c r="BB96" s="429" t="s">
        <v>468</v>
      </c>
      <c r="BC96" s="429" t="s">
        <v>468</v>
      </c>
      <c r="BD96" s="429" t="s">
        <v>468</v>
      </c>
      <c r="BE96" s="429" t="s">
        <v>468</v>
      </c>
      <c r="BF96" s="429" t="s">
        <v>468</v>
      </c>
      <c r="BG96" s="429" t="s">
        <v>468</v>
      </c>
      <c r="BH96" s="429" t="s">
        <v>468</v>
      </c>
    </row>
    <row r="97" spans="1:60" x14ac:dyDescent="0.3">
      <c r="A97" s="426">
        <v>927</v>
      </c>
      <c r="B97" s="427" t="s">
        <v>470</v>
      </c>
      <c r="D97" s="429" t="s">
        <v>439</v>
      </c>
      <c r="E97" s="429" t="s">
        <v>429</v>
      </c>
      <c r="F97" s="429" t="s">
        <v>1000</v>
      </c>
      <c r="G97" s="429" t="s">
        <v>429</v>
      </c>
      <c r="H97" s="429" t="s">
        <v>437</v>
      </c>
      <c r="I97" s="429" t="s">
        <v>406</v>
      </c>
      <c r="J97" s="429" t="s">
        <v>978</v>
      </c>
      <c r="K97" s="429" t="s">
        <v>461</v>
      </c>
      <c r="L97" s="429" t="s">
        <v>993</v>
      </c>
      <c r="M97" s="429" t="s">
        <v>458</v>
      </c>
      <c r="N97" s="429" t="s">
        <v>405</v>
      </c>
      <c r="O97" s="429" t="s">
        <v>389</v>
      </c>
      <c r="P97" s="429" t="s">
        <v>987</v>
      </c>
      <c r="Q97" s="429" t="s">
        <v>420</v>
      </c>
      <c r="R97" s="429" t="s">
        <v>545</v>
      </c>
      <c r="S97" s="429" t="s">
        <v>994</v>
      </c>
      <c r="T97" s="429" t="s">
        <v>458</v>
      </c>
      <c r="U97" s="429" t="s">
        <v>392</v>
      </c>
      <c r="V97" s="429" t="s">
        <v>431</v>
      </c>
      <c r="W97" s="429" t="s">
        <v>503</v>
      </c>
      <c r="X97" s="429" t="s">
        <v>460</v>
      </c>
      <c r="Y97" s="429" t="s">
        <v>432</v>
      </c>
      <c r="Z97" s="429" t="s">
        <v>402</v>
      </c>
      <c r="AA97" s="429" t="s">
        <v>429</v>
      </c>
      <c r="AC97" s="429" t="s">
        <v>459</v>
      </c>
      <c r="AD97" s="429" t="s">
        <v>545</v>
      </c>
      <c r="AE97" s="429" t="s">
        <v>389</v>
      </c>
      <c r="AF97" s="429" t="s">
        <v>1001</v>
      </c>
      <c r="AG97" s="429" t="s">
        <v>405</v>
      </c>
      <c r="AH97" s="429" t="s">
        <v>982</v>
      </c>
      <c r="AI97" s="429" t="s">
        <v>402</v>
      </c>
      <c r="AJ97" s="429" t="s">
        <v>545</v>
      </c>
      <c r="AK97" s="429" t="s">
        <v>398</v>
      </c>
      <c r="AL97" s="429" t="s">
        <v>981</v>
      </c>
      <c r="AM97" s="429" t="s">
        <v>1004</v>
      </c>
      <c r="AP97" s="429" t="s">
        <v>538</v>
      </c>
      <c r="AQ97" s="429" t="s">
        <v>390</v>
      </c>
      <c r="AR97" s="429" t="s">
        <v>563</v>
      </c>
      <c r="AS97" s="429" t="s">
        <v>980</v>
      </c>
      <c r="AT97" s="429" t="s">
        <v>437</v>
      </c>
      <c r="AU97" s="429" t="s">
        <v>390</v>
      </c>
      <c r="AV97" s="429" t="s">
        <v>414</v>
      </c>
      <c r="AW97" s="429" t="s">
        <v>999</v>
      </c>
      <c r="AX97" s="429" t="s">
        <v>993</v>
      </c>
      <c r="AY97" s="429" t="s">
        <v>998</v>
      </c>
      <c r="AZ97" s="429" t="s">
        <v>538</v>
      </c>
      <c r="BA97" s="429" t="s">
        <v>1004</v>
      </c>
      <c r="BB97" s="429" t="s">
        <v>406</v>
      </c>
      <c r="BC97" s="429" t="s">
        <v>458</v>
      </c>
      <c r="BD97" s="429" t="s">
        <v>404</v>
      </c>
      <c r="BE97" s="429" t="s">
        <v>416</v>
      </c>
      <c r="BF97" s="429" t="s">
        <v>403</v>
      </c>
      <c r="BG97" s="429" t="s">
        <v>538</v>
      </c>
      <c r="BH97" s="429" t="s">
        <v>978</v>
      </c>
    </row>
    <row r="98" spans="1:60" x14ac:dyDescent="0.3">
      <c r="A98" s="426">
        <v>928</v>
      </c>
      <c r="B98" s="427" t="s">
        <v>472</v>
      </c>
      <c r="D98" s="429">
        <v>0</v>
      </c>
      <c r="E98" s="429">
        <v>0</v>
      </c>
      <c r="F98" s="429" t="s">
        <v>468</v>
      </c>
      <c r="G98" s="429">
        <v>0</v>
      </c>
      <c r="H98" s="429">
        <v>0</v>
      </c>
      <c r="I98" s="429">
        <v>0</v>
      </c>
      <c r="J98" s="429">
        <v>0</v>
      </c>
      <c r="K98" s="429">
        <v>0</v>
      </c>
      <c r="L98" s="429">
        <v>0</v>
      </c>
      <c r="M98" s="429">
        <v>0</v>
      </c>
      <c r="N98" s="429">
        <v>0</v>
      </c>
      <c r="O98" s="429">
        <v>0</v>
      </c>
      <c r="P98" s="429">
        <v>0</v>
      </c>
      <c r="Q98" s="429">
        <v>0</v>
      </c>
      <c r="R98" s="429">
        <v>0</v>
      </c>
      <c r="S98" s="429" t="s">
        <v>468</v>
      </c>
      <c r="T98" s="429">
        <v>0</v>
      </c>
      <c r="U98" s="429" t="s">
        <v>467</v>
      </c>
      <c r="V98" s="429">
        <v>0</v>
      </c>
      <c r="W98" s="429">
        <v>0</v>
      </c>
      <c r="X98" s="429">
        <v>0</v>
      </c>
      <c r="Y98" s="429">
        <v>0</v>
      </c>
      <c r="Z98" s="429">
        <v>0</v>
      </c>
      <c r="AA98" s="429">
        <v>0</v>
      </c>
      <c r="AB98" s="429">
        <v>0</v>
      </c>
      <c r="AC98" s="429">
        <v>0</v>
      </c>
      <c r="AD98" s="429">
        <v>0</v>
      </c>
      <c r="AE98" s="429">
        <v>0</v>
      </c>
      <c r="AF98" s="429">
        <v>0</v>
      </c>
      <c r="AG98" s="429">
        <v>0</v>
      </c>
      <c r="AH98" s="429">
        <v>0</v>
      </c>
      <c r="AI98" s="429">
        <v>0</v>
      </c>
      <c r="AJ98" s="429">
        <v>0</v>
      </c>
      <c r="AK98" s="429">
        <v>0</v>
      </c>
      <c r="AL98" s="429">
        <v>0</v>
      </c>
      <c r="AM98" s="429" t="s">
        <v>467</v>
      </c>
      <c r="AN98" s="429">
        <v>0</v>
      </c>
      <c r="AO98" s="429">
        <v>0</v>
      </c>
      <c r="AP98" s="429">
        <v>0</v>
      </c>
      <c r="AQ98" s="429">
        <v>0</v>
      </c>
      <c r="AR98" s="429" t="s">
        <v>467</v>
      </c>
      <c r="AS98" s="429">
        <v>0</v>
      </c>
      <c r="AT98" s="429">
        <v>0</v>
      </c>
      <c r="AU98" s="429">
        <v>0</v>
      </c>
      <c r="AV98" s="429" t="s">
        <v>467</v>
      </c>
      <c r="AW98" s="429">
        <v>0</v>
      </c>
      <c r="AX98" s="429" t="s">
        <v>467</v>
      </c>
      <c r="AY98" s="429" t="s">
        <v>467</v>
      </c>
      <c r="AZ98" s="429">
        <v>0</v>
      </c>
      <c r="BA98" s="429" t="s">
        <v>467</v>
      </c>
      <c r="BB98" s="429">
        <v>0</v>
      </c>
      <c r="BC98" s="429">
        <v>0</v>
      </c>
      <c r="BD98" s="429">
        <v>0</v>
      </c>
      <c r="BE98" s="429">
        <v>0</v>
      </c>
      <c r="BF98" s="429" t="s">
        <v>467</v>
      </c>
      <c r="BG98" s="429">
        <v>0</v>
      </c>
      <c r="BH98" s="429">
        <v>0</v>
      </c>
    </row>
    <row r="99" spans="1:60" x14ac:dyDescent="0.3">
      <c r="A99" s="426">
        <v>929</v>
      </c>
      <c r="B99" s="427" t="s">
        <v>473</v>
      </c>
      <c r="D99" s="429">
        <v>0</v>
      </c>
      <c r="E99" s="429">
        <v>0</v>
      </c>
      <c r="F99" s="429">
        <v>2</v>
      </c>
      <c r="G99" s="429">
        <v>0</v>
      </c>
      <c r="H99" s="429">
        <v>0</v>
      </c>
      <c r="I99" s="429">
        <v>0</v>
      </c>
      <c r="J99" s="429">
        <v>0</v>
      </c>
      <c r="K99" s="429">
        <v>0</v>
      </c>
      <c r="L99" s="429">
        <v>0</v>
      </c>
      <c r="M99" s="429">
        <v>0</v>
      </c>
      <c r="N99" s="429">
        <v>0</v>
      </c>
      <c r="O99" s="429">
        <v>0</v>
      </c>
      <c r="P99" s="429">
        <v>0</v>
      </c>
      <c r="Q99" s="429">
        <v>0</v>
      </c>
      <c r="R99" s="429">
        <v>0</v>
      </c>
      <c r="S99" s="429">
        <v>2</v>
      </c>
      <c r="T99" s="429">
        <v>0</v>
      </c>
      <c r="U99" s="429">
        <v>2</v>
      </c>
      <c r="V99" s="429">
        <v>0</v>
      </c>
      <c r="W99" s="429">
        <v>0</v>
      </c>
      <c r="X99" s="429">
        <v>0</v>
      </c>
      <c r="Y99" s="429">
        <v>0</v>
      </c>
      <c r="Z99" s="429">
        <v>0</v>
      </c>
      <c r="AA99" s="429">
        <v>0</v>
      </c>
      <c r="AB99" s="429">
        <v>0</v>
      </c>
      <c r="AC99" s="429">
        <v>0</v>
      </c>
      <c r="AD99" s="429">
        <v>0</v>
      </c>
      <c r="AE99" s="429">
        <v>0</v>
      </c>
      <c r="AF99" s="429">
        <v>0</v>
      </c>
      <c r="AG99" s="429">
        <v>0</v>
      </c>
      <c r="AH99" s="429">
        <v>0</v>
      </c>
      <c r="AI99" s="429">
        <v>0</v>
      </c>
      <c r="AJ99" s="429">
        <v>0</v>
      </c>
      <c r="AK99" s="429">
        <v>0</v>
      </c>
      <c r="AL99" s="429">
        <v>0</v>
      </c>
      <c r="AM99" s="429">
        <v>2</v>
      </c>
      <c r="AN99" s="429">
        <v>0</v>
      </c>
      <c r="AO99" s="429">
        <v>0</v>
      </c>
      <c r="AP99" s="429">
        <v>0</v>
      </c>
      <c r="AQ99" s="429">
        <v>0</v>
      </c>
      <c r="AR99" s="429">
        <v>2</v>
      </c>
      <c r="AS99" s="429">
        <v>0</v>
      </c>
      <c r="AT99" s="429">
        <v>0</v>
      </c>
      <c r="AU99" s="429">
        <v>0</v>
      </c>
      <c r="AV99" s="429">
        <v>2</v>
      </c>
      <c r="AW99" s="429">
        <v>0</v>
      </c>
      <c r="AX99" s="429">
        <v>1</v>
      </c>
      <c r="AY99" s="429">
        <v>2</v>
      </c>
      <c r="AZ99" s="429">
        <v>0</v>
      </c>
      <c r="BA99" s="429">
        <v>2</v>
      </c>
      <c r="BB99" s="429">
        <v>0</v>
      </c>
      <c r="BC99" s="429">
        <v>0</v>
      </c>
      <c r="BD99" s="429">
        <v>0</v>
      </c>
      <c r="BE99" s="429">
        <v>0</v>
      </c>
      <c r="BF99" s="429">
        <v>2</v>
      </c>
      <c r="BG99" s="429">
        <v>0</v>
      </c>
      <c r="BH99" s="429">
        <v>0</v>
      </c>
    </row>
    <row r="100" spans="1:60" x14ac:dyDescent="0.3">
      <c r="A100" s="426">
        <v>930</v>
      </c>
      <c r="B100" s="427" t="s">
        <v>474</v>
      </c>
      <c r="D100" s="429">
        <v>0</v>
      </c>
      <c r="E100" s="429">
        <v>0</v>
      </c>
      <c r="F100" s="429">
        <v>2</v>
      </c>
      <c r="G100" s="429">
        <v>0</v>
      </c>
      <c r="H100" s="429">
        <v>0</v>
      </c>
      <c r="I100" s="429">
        <v>0</v>
      </c>
      <c r="J100" s="429">
        <v>0</v>
      </c>
      <c r="K100" s="429">
        <v>0</v>
      </c>
      <c r="L100" s="429">
        <v>0</v>
      </c>
      <c r="M100" s="429">
        <v>0</v>
      </c>
      <c r="N100" s="429">
        <v>0</v>
      </c>
      <c r="O100" s="429">
        <v>0</v>
      </c>
      <c r="P100" s="429">
        <v>0</v>
      </c>
      <c r="Q100" s="429">
        <v>0</v>
      </c>
      <c r="R100" s="429">
        <v>0</v>
      </c>
      <c r="S100" s="429">
        <v>2</v>
      </c>
      <c r="T100" s="429">
        <v>0</v>
      </c>
      <c r="U100" s="429">
        <v>2</v>
      </c>
      <c r="V100" s="429">
        <v>0</v>
      </c>
      <c r="W100" s="429">
        <v>0</v>
      </c>
      <c r="X100" s="429">
        <v>0</v>
      </c>
      <c r="Y100" s="429">
        <v>0</v>
      </c>
      <c r="Z100" s="429">
        <v>0</v>
      </c>
      <c r="AA100" s="429">
        <v>0</v>
      </c>
      <c r="AB100" s="429">
        <v>0</v>
      </c>
      <c r="AC100" s="429">
        <v>0</v>
      </c>
      <c r="AD100" s="429">
        <v>0</v>
      </c>
      <c r="AE100" s="429">
        <v>0</v>
      </c>
      <c r="AF100" s="429">
        <v>0</v>
      </c>
      <c r="AG100" s="429">
        <v>0</v>
      </c>
      <c r="AH100" s="429">
        <v>0</v>
      </c>
      <c r="AI100" s="429">
        <v>0</v>
      </c>
      <c r="AJ100" s="429">
        <v>0</v>
      </c>
      <c r="AK100" s="429">
        <v>0</v>
      </c>
      <c r="AL100" s="429">
        <v>0</v>
      </c>
      <c r="AM100" s="429">
        <v>2</v>
      </c>
      <c r="AN100" s="429">
        <v>0</v>
      </c>
      <c r="AO100" s="429">
        <v>0</v>
      </c>
      <c r="AP100" s="429">
        <v>0</v>
      </c>
      <c r="AQ100" s="429">
        <v>0</v>
      </c>
      <c r="AR100" s="429">
        <v>2</v>
      </c>
      <c r="AS100" s="429">
        <v>0</v>
      </c>
      <c r="AT100" s="429">
        <v>0</v>
      </c>
      <c r="AU100" s="429">
        <v>0</v>
      </c>
      <c r="AV100" s="429">
        <v>2</v>
      </c>
      <c r="AW100" s="429">
        <v>0</v>
      </c>
      <c r="AX100" s="429">
        <v>2</v>
      </c>
      <c r="AY100" s="429">
        <v>2</v>
      </c>
      <c r="AZ100" s="429">
        <v>0</v>
      </c>
      <c r="BA100" s="429">
        <v>2</v>
      </c>
      <c r="BB100" s="429">
        <v>0</v>
      </c>
      <c r="BC100" s="429">
        <v>0</v>
      </c>
      <c r="BD100" s="429">
        <v>0</v>
      </c>
      <c r="BE100" s="429">
        <v>0</v>
      </c>
      <c r="BF100" s="429">
        <v>2</v>
      </c>
      <c r="BG100" s="429">
        <v>0</v>
      </c>
      <c r="BH100" s="429">
        <v>0</v>
      </c>
    </row>
    <row r="101" spans="1:60" x14ac:dyDescent="0.3">
      <c r="A101" s="426">
        <v>931</v>
      </c>
      <c r="B101" s="427" t="s">
        <v>475</v>
      </c>
      <c r="D101" s="429">
        <v>0</v>
      </c>
      <c r="E101" s="429">
        <v>0</v>
      </c>
      <c r="F101" s="429">
        <v>2</v>
      </c>
      <c r="G101" s="429">
        <v>0</v>
      </c>
      <c r="H101" s="429">
        <v>0</v>
      </c>
      <c r="I101" s="429">
        <v>0</v>
      </c>
      <c r="J101" s="429">
        <v>0</v>
      </c>
      <c r="K101" s="429">
        <v>0</v>
      </c>
      <c r="L101" s="429">
        <v>0</v>
      </c>
      <c r="M101" s="429">
        <v>0</v>
      </c>
      <c r="N101" s="429">
        <v>0</v>
      </c>
      <c r="O101" s="429">
        <v>0</v>
      </c>
      <c r="P101" s="429">
        <v>0</v>
      </c>
      <c r="Q101" s="429">
        <v>0</v>
      </c>
      <c r="R101" s="429">
        <v>0</v>
      </c>
      <c r="S101" s="429">
        <v>2</v>
      </c>
      <c r="T101" s="429">
        <v>0</v>
      </c>
      <c r="U101" s="429">
        <v>1</v>
      </c>
      <c r="V101" s="429">
        <v>0</v>
      </c>
      <c r="W101" s="429">
        <v>0</v>
      </c>
      <c r="X101" s="429">
        <v>0</v>
      </c>
      <c r="Y101" s="429">
        <v>0</v>
      </c>
      <c r="Z101" s="429">
        <v>0</v>
      </c>
      <c r="AA101" s="429">
        <v>0</v>
      </c>
      <c r="AB101" s="429">
        <v>0</v>
      </c>
      <c r="AC101" s="429">
        <v>0</v>
      </c>
      <c r="AD101" s="429">
        <v>0</v>
      </c>
      <c r="AE101" s="429">
        <v>0</v>
      </c>
      <c r="AF101" s="429">
        <v>0</v>
      </c>
      <c r="AG101" s="429">
        <v>0</v>
      </c>
      <c r="AH101" s="429">
        <v>1</v>
      </c>
      <c r="AI101" s="429">
        <v>0</v>
      </c>
      <c r="AJ101" s="429">
        <v>0</v>
      </c>
      <c r="AK101" s="429">
        <v>0</v>
      </c>
      <c r="AL101" s="429">
        <v>0</v>
      </c>
      <c r="AM101" s="429">
        <v>1</v>
      </c>
      <c r="AN101" s="429">
        <v>0</v>
      </c>
      <c r="AO101" s="429">
        <v>0</v>
      </c>
      <c r="AP101" s="429">
        <v>0</v>
      </c>
      <c r="AQ101" s="429">
        <v>0</v>
      </c>
      <c r="AR101" s="429">
        <v>1</v>
      </c>
      <c r="AS101" s="429">
        <v>0</v>
      </c>
      <c r="AT101" s="429">
        <v>0</v>
      </c>
      <c r="AU101" s="429">
        <v>0</v>
      </c>
      <c r="AV101" s="429">
        <v>1</v>
      </c>
      <c r="AW101" s="429">
        <v>0</v>
      </c>
      <c r="AX101" s="429">
        <v>1</v>
      </c>
      <c r="AY101" s="429">
        <v>1</v>
      </c>
      <c r="AZ101" s="429">
        <v>0</v>
      </c>
      <c r="BA101" s="429">
        <v>1</v>
      </c>
      <c r="BB101" s="429">
        <v>0</v>
      </c>
      <c r="BC101" s="429">
        <v>0</v>
      </c>
      <c r="BD101" s="429">
        <v>0</v>
      </c>
      <c r="BE101" s="429">
        <v>0</v>
      </c>
      <c r="BF101" s="429">
        <v>1</v>
      </c>
      <c r="BG101" s="429">
        <v>0</v>
      </c>
      <c r="BH101" s="429">
        <v>0</v>
      </c>
    </row>
    <row r="102" spans="1:60" x14ac:dyDescent="0.3">
      <c r="A102" s="426">
        <v>932</v>
      </c>
      <c r="B102" s="427" t="s">
        <v>476</v>
      </c>
      <c r="D102" s="429">
        <v>0</v>
      </c>
      <c r="E102" s="429">
        <v>0</v>
      </c>
      <c r="F102" s="429">
        <v>2</v>
      </c>
      <c r="G102" s="429">
        <v>0</v>
      </c>
      <c r="H102" s="429">
        <v>0</v>
      </c>
      <c r="I102" s="429">
        <v>0</v>
      </c>
      <c r="J102" s="429">
        <v>0</v>
      </c>
      <c r="K102" s="429">
        <v>0</v>
      </c>
      <c r="L102" s="429">
        <v>0</v>
      </c>
      <c r="M102" s="429">
        <v>0</v>
      </c>
      <c r="N102" s="429">
        <v>0</v>
      </c>
      <c r="O102" s="429">
        <v>0</v>
      </c>
      <c r="P102" s="429">
        <v>0</v>
      </c>
      <c r="Q102" s="429">
        <v>0</v>
      </c>
      <c r="R102" s="429">
        <v>0</v>
      </c>
      <c r="S102" s="429">
        <v>2</v>
      </c>
      <c r="T102" s="429">
        <v>0</v>
      </c>
      <c r="U102" s="429">
        <v>2</v>
      </c>
      <c r="V102" s="429">
        <v>0</v>
      </c>
      <c r="W102" s="429">
        <v>0</v>
      </c>
      <c r="X102" s="429">
        <v>0</v>
      </c>
      <c r="Y102" s="429">
        <v>0</v>
      </c>
      <c r="Z102" s="429">
        <v>0</v>
      </c>
      <c r="AA102" s="429">
        <v>0</v>
      </c>
      <c r="AB102" s="429">
        <v>0</v>
      </c>
      <c r="AC102" s="429">
        <v>0</v>
      </c>
      <c r="AD102" s="429">
        <v>0</v>
      </c>
      <c r="AE102" s="429">
        <v>0</v>
      </c>
      <c r="AF102" s="429">
        <v>0</v>
      </c>
      <c r="AG102" s="429">
        <v>0</v>
      </c>
      <c r="AH102" s="429">
        <v>0</v>
      </c>
      <c r="AI102" s="429">
        <v>0</v>
      </c>
      <c r="AJ102" s="429">
        <v>0</v>
      </c>
      <c r="AK102" s="429">
        <v>0</v>
      </c>
      <c r="AL102" s="429">
        <v>0</v>
      </c>
      <c r="AM102" s="429">
        <v>2</v>
      </c>
      <c r="AN102" s="429">
        <v>0</v>
      </c>
      <c r="AO102" s="429">
        <v>0</v>
      </c>
      <c r="AP102" s="429">
        <v>0</v>
      </c>
      <c r="AQ102" s="429">
        <v>0</v>
      </c>
      <c r="AR102" s="429">
        <v>2</v>
      </c>
      <c r="AS102" s="429">
        <v>0</v>
      </c>
      <c r="AT102" s="429">
        <v>0</v>
      </c>
      <c r="AU102" s="429">
        <v>0</v>
      </c>
      <c r="AV102" s="429">
        <v>2</v>
      </c>
      <c r="AW102" s="429">
        <v>0</v>
      </c>
      <c r="AX102" s="429">
        <v>2</v>
      </c>
      <c r="AY102" s="429">
        <v>2</v>
      </c>
      <c r="AZ102" s="429">
        <v>0</v>
      </c>
      <c r="BA102" s="429">
        <v>2</v>
      </c>
      <c r="BB102" s="429">
        <v>0</v>
      </c>
      <c r="BC102" s="429">
        <v>0</v>
      </c>
      <c r="BD102" s="429">
        <v>0</v>
      </c>
      <c r="BE102" s="429">
        <v>0</v>
      </c>
      <c r="BF102" s="429">
        <v>2</v>
      </c>
      <c r="BG102" s="429">
        <v>0</v>
      </c>
      <c r="BH102" s="429">
        <v>0</v>
      </c>
    </row>
    <row r="103" spans="1:60" x14ac:dyDescent="0.3">
      <c r="A103" s="426">
        <v>933</v>
      </c>
      <c r="B103" s="427" t="s">
        <v>477</v>
      </c>
      <c r="D103" s="429">
        <v>0</v>
      </c>
      <c r="E103" s="429">
        <v>0</v>
      </c>
      <c r="F103" s="429" t="s">
        <v>468</v>
      </c>
      <c r="G103" s="429">
        <v>0</v>
      </c>
      <c r="H103" s="429">
        <v>0</v>
      </c>
      <c r="I103" s="429">
        <v>0</v>
      </c>
      <c r="J103" s="429">
        <v>0</v>
      </c>
      <c r="K103" s="429">
        <v>0</v>
      </c>
      <c r="L103" s="429">
        <v>0</v>
      </c>
      <c r="M103" s="429">
        <v>0</v>
      </c>
      <c r="N103" s="429">
        <v>0</v>
      </c>
      <c r="O103" s="429">
        <v>0</v>
      </c>
      <c r="P103" s="429">
        <v>0</v>
      </c>
      <c r="Q103" s="429">
        <v>0</v>
      </c>
      <c r="R103" s="429">
        <v>0</v>
      </c>
      <c r="S103" s="429" t="s">
        <v>468</v>
      </c>
      <c r="T103" s="429">
        <v>0</v>
      </c>
      <c r="U103" s="429" t="s">
        <v>468</v>
      </c>
      <c r="V103" s="429">
        <v>0</v>
      </c>
      <c r="W103" s="429">
        <v>0</v>
      </c>
      <c r="X103" s="429">
        <v>0</v>
      </c>
      <c r="Y103" s="429">
        <v>0</v>
      </c>
      <c r="Z103" s="429">
        <v>0</v>
      </c>
      <c r="AA103" s="429">
        <v>0</v>
      </c>
      <c r="AB103" s="429">
        <v>0</v>
      </c>
      <c r="AC103" s="429">
        <v>0</v>
      </c>
      <c r="AD103" s="429">
        <v>0</v>
      </c>
      <c r="AE103" s="429">
        <v>0</v>
      </c>
      <c r="AF103" s="429">
        <v>0</v>
      </c>
      <c r="AG103" s="429">
        <v>0</v>
      </c>
      <c r="AH103" s="429">
        <v>0</v>
      </c>
      <c r="AI103" s="429">
        <v>0</v>
      </c>
      <c r="AJ103" s="429">
        <v>0</v>
      </c>
      <c r="AK103" s="429">
        <v>0</v>
      </c>
      <c r="AL103" s="429">
        <v>0</v>
      </c>
      <c r="AM103" s="429" t="s">
        <v>468</v>
      </c>
      <c r="AN103" s="429">
        <v>0</v>
      </c>
      <c r="AO103" s="429">
        <v>0</v>
      </c>
      <c r="AP103" s="429">
        <v>0</v>
      </c>
      <c r="AQ103" s="429">
        <v>0</v>
      </c>
      <c r="AR103" s="429" t="s">
        <v>468</v>
      </c>
      <c r="AS103" s="429">
        <v>0</v>
      </c>
      <c r="AT103" s="429">
        <v>0</v>
      </c>
      <c r="AU103" s="429">
        <v>0</v>
      </c>
      <c r="AV103" s="429" t="s">
        <v>467</v>
      </c>
      <c r="AW103" s="429">
        <v>0</v>
      </c>
      <c r="AX103" s="429" t="s">
        <v>468</v>
      </c>
      <c r="AY103" s="429" t="s">
        <v>468</v>
      </c>
      <c r="AZ103" s="429">
        <v>0</v>
      </c>
      <c r="BA103" s="429" t="s">
        <v>468</v>
      </c>
      <c r="BB103" s="429">
        <v>0</v>
      </c>
      <c r="BC103" s="429">
        <v>0</v>
      </c>
      <c r="BD103" s="429">
        <v>0</v>
      </c>
      <c r="BE103" s="429">
        <v>0</v>
      </c>
      <c r="BF103" s="429" t="s">
        <v>468</v>
      </c>
      <c r="BG103" s="429">
        <v>0</v>
      </c>
      <c r="BH103" s="429">
        <v>0</v>
      </c>
    </row>
    <row r="104" spans="1:60" x14ac:dyDescent="0.3">
      <c r="A104" s="426">
        <v>934</v>
      </c>
      <c r="B104" s="427" t="s">
        <v>478</v>
      </c>
      <c r="D104" s="429">
        <v>0</v>
      </c>
      <c r="E104" s="429">
        <v>0</v>
      </c>
      <c r="F104" s="429">
        <v>0</v>
      </c>
      <c r="G104" s="429">
        <v>0</v>
      </c>
      <c r="H104" s="429">
        <v>0</v>
      </c>
      <c r="I104" s="429">
        <v>0</v>
      </c>
      <c r="J104" s="429">
        <v>0</v>
      </c>
      <c r="K104" s="429">
        <v>0</v>
      </c>
      <c r="L104" s="429">
        <v>0</v>
      </c>
      <c r="M104" s="429">
        <v>0</v>
      </c>
      <c r="N104" s="429">
        <v>0</v>
      </c>
      <c r="O104" s="429">
        <v>0</v>
      </c>
      <c r="P104" s="429">
        <v>0</v>
      </c>
      <c r="Q104" s="429">
        <v>0</v>
      </c>
      <c r="R104" s="429">
        <v>0</v>
      </c>
      <c r="S104" s="429">
        <v>0</v>
      </c>
      <c r="T104" s="429">
        <v>0</v>
      </c>
      <c r="U104" s="429">
        <v>0</v>
      </c>
      <c r="V104" s="429">
        <v>0</v>
      </c>
      <c r="W104" s="429">
        <v>0</v>
      </c>
      <c r="X104" s="429">
        <v>0</v>
      </c>
      <c r="Y104" s="429">
        <v>0</v>
      </c>
      <c r="Z104" s="429">
        <v>0</v>
      </c>
      <c r="AA104" s="429">
        <v>0</v>
      </c>
      <c r="AB104" s="429">
        <v>0</v>
      </c>
      <c r="AC104" s="429">
        <v>0</v>
      </c>
      <c r="AD104" s="429">
        <v>0</v>
      </c>
      <c r="AE104" s="429">
        <v>0</v>
      </c>
      <c r="AF104" s="429">
        <v>0</v>
      </c>
      <c r="AG104" s="429">
        <v>0</v>
      </c>
      <c r="AH104" s="429">
        <v>0</v>
      </c>
      <c r="AI104" s="429">
        <v>0</v>
      </c>
      <c r="AJ104" s="429">
        <v>0</v>
      </c>
      <c r="AK104" s="429">
        <v>0</v>
      </c>
      <c r="AL104" s="429">
        <v>0</v>
      </c>
      <c r="AM104" s="429">
        <v>0</v>
      </c>
      <c r="AN104" s="429">
        <v>0</v>
      </c>
      <c r="AO104" s="429">
        <v>0</v>
      </c>
      <c r="AP104" s="429">
        <v>0</v>
      </c>
      <c r="AQ104" s="429">
        <v>0</v>
      </c>
      <c r="AR104" s="429">
        <v>0</v>
      </c>
      <c r="AS104" s="429">
        <v>0</v>
      </c>
      <c r="AT104" s="429">
        <v>0</v>
      </c>
      <c r="AU104" s="429">
        <v>0</v>
      </c>
      <c r="AV104" s="429">
        <v>0</v>
      </c>
      <c r="AW104" s="429">
        <v>0</v>
      </c>
      <c r="AX104" s="429">
        <v>0</v>
      </c>
      <c r="AY104" s="429">
        <v>0</v>
      </c>
      <c r="AZ104" s="429">
        <v>0</v>
      </c>
      <c r="BA104" s="429">
        <v>0</v>
      </c>
      <c r="BB104" s="429">
        <v>0</v>
      </c>
      <c r="BC104" s="429">
        <v>0</v>
      </c>
      <c r="BD104" s="429">
        <v>0</v>
      </c>
      <c r="BE104" s="429">
        <v>0</v>
      </c>
      <c r="BF104" s="429">
        <v>0</v>
      </c>
      <c r="BG104" s="429">
        <v>0</v>
      </c>
      <c r="BH104" s="429">
        <v>0</v>
      </c>
    </row>
    <row r="105" spans="1:60" x14ac:dyDescent="0.3">
      <c r="A105" s="426">
        <v>936</v>
      </c>
      <c r="B105" s="427" t="s">
        <v>479</v>
      </c>
      <c r="F105" s="429" t="s">
        <v>1000</v>
      </c>
      <c r="S105" s="429" t="s">
        <v>367</v>
      </c>
    </row>
    <row r="106" spans="1:60" x14ac:dyDescent="0.3">
      <c r="A106" s="426">
        <v>937</v>
      </c>
      <c r="B106" s="427" t="s">
        <v>481</v>
      </c>
      <c r="F106" s="429" t="s">
        <v>1006</v>
      </c>
      <c r="S106" s="429" t="s">
        <v>994</v>
      </c>
    </row>
    <row r="107" spans="1:60" x14ac:dyDescent="0.3">
      <c r="A107" s="426">
        <v>938</v>
      </c>
      <c r="B107" s="427" t="s">
        <v>482</v>
      </c>
    </row>
    <row r="108" spans="1:60" x14ac:dyDescent="0.3">
      <c r="A108" s="426">
        <v>939</v>
      </c>
      <c r="B108" s="427" t="s">
        <v>483</v>
      </c>
      <c r="D108" s="429" t="s">
        <v>485</v>
      </c>
      <c r="E108" s="429" t="s">
        <v>485</v>
      </c>
      <c r="F108" s="429" t="s">
        <v>485</v>
      </c>
      <c r="G108" s="429" t="s">
        <v>447</v>
      </c>
      <c r="H108" s="429" t="s">
        <v>485</v>
      </c>
      <c r="I108" s="429" t="s">
        <v>447</v>
      </c>
      <c r="J108" s="429" t="s">
        <v>447</v>
      </c>
      <c r="K108" s="429" t="s">
        <v>485</v>
      </c>
      <c r="L108" s="429" t="s">
        <v>485</v>
      </c>
      <c r="M108" s="429" t="s">
        <v>485</v>
      </c>
      <c r="N108" s="429" t="s">
        <v>447</v>
      </c>
      <c r="O108" s="429" t="s">
        <v>485</v>
      </c>
      <c r="P108" s="429" t="s">
        <v>485</v>
      </c>
      <c r="Q108" s="429" t="s">
        <v>485</v>
      </c>
      <c r="R108" s="429" t="s">
        <v>485</v>
      </c>
      <c r="S108" s="429" t="s">
        <v>485</v>
      </c>
      <c r="T108" s="429" t="s">
        <v>485</v>
      </c>
      <c r="U108" s="429" t="s">
        <v>447</v>
      </c>
      <c r="V108" s="429" t="s">
        <v>484</v>
      </c>
      <c r="W108" s="429" t="s">
        <v>447</v>
      </c>
      <c r="X108" s="429" t="s">
        <v>484</v>
      </c>
      <c r="Y108" s="429" t="s">
        <v>447</v>
      </c>
      <c r="Z108" s="429" t="s">
        <v>485</v>
      </c>
      <c r="AA108" s="429" t="s">
        <v>485</v>
      </c>
      <c r="AB108" s="429" t="s">
        <v>447</v>
      </c>
      <c r="AC108" s="429" t="s">
        <v>447</v>
      </c>
      <c r="AD108" s="429" t="s">
        <v>485</v>
      </c>
      <c r="AE108" s="429" t="s">
        <v>485</v>
      </c>
      <c r="AF108" s="429" t="s">
        <v>447</v>
      </c>
      <c r="AG108" s="429" t="s">
        <v>447</v>
      </c>
      <c r="AH108" s="429" t="s">
        <v>485</v>
      </c>
      <c r="AI108" s="429" t="s">
        <v>485</v>
      </c>
      <c r="AJ108" s="429" t="s">
        <v>447</v>
      </c>
      <c r="AK108" s="429" t="s">
        <v>447</v>
      </c>
      <c r="AL108" s="429" t="s">
        <v>485</v>
      </c>
      <c r="AM108" s="429" t="s">
        <v>485</v>
      </c>
      <c r="AN108" s="429" t="s">
        <v>447</v>
      </c>
      <c r="AO108" s="429" t="s">
        <v>485</v>
      </c>
      <c r="AP108" s="429" t="s">
        <v>485</v>
      </c>
      <c r="AQ108" s="429" t="s">
        <v>485</v>
      </c>
      <c r="AR108" s="429" t="s">
        <v>485</v>
      </c>
      <c r="AS108" s="429" t="s">
        <v>485</v>
      </c>
      <c r="AT108" s="429" t="s">
        <v>485</v>
      </c>
      <c r="AU108" s="429" t="s">
        <v>484</v>
      </c>
      <c r="AV108" s="429" t="s">
        <v>447</v>
      </c>
      <c r="AW108" s="429" t="s">
        <v>485</v>
      </c>
      <c r="AX108" s="429" t="s">
        <v>485</v>
      </c>
      <c r="AY108" s="429" t="s">
        <v>485</v>
      </c>
      <c r="AZ108" s="429" t="s">
        <v>485</v>
      </c>
      <c r="BA108" s="429" t="s">
        <v>485</v>
      </c>
      <c r="BB108" s="429" t="s">
        <v>447</v>
      </c>
      <c r="BC108" s="429" t="s">
        <v>447</v>
      </c>
      <c r="BD108" s="429" t="s">
        <v>485</v>
      </c>
      <c r="BE108" s="429" t="s">
        <v>485</v>
      </c>
      <c r="BF108" s="429" t="s">
        <v>447</v>
      </c>
      <c r="BG108" s="429" t="s">
        <v>485</v>
      </c>
      <c r="BH108" s="429" t="s">
        <v>484</v>
      </c>
    </row>
    <row r="109" spans="1:60" x14ac:dyDescent="0.3">
      <c r="A109" s="426">
        <v>940</v>
      </c>
      <c r="B109" s="427" t="s">
        <v>486</v>
      </c>
      <c r="D109" s="429" t="s">
        <v>425</v>
      </c>
      <c r="E109" s="429" t="s">
        <v>410</v>
      </c>
      <c r="F109" s="429" t="s">
        <v>438</v>
      </c>
      <c r="G109" s="429" t="s">
        <v>429</v>
      </c>
      <c r="H109" s="429" t="s">
        <v>411</v>
      </c>
      <c r="I109" s="429" t="s">
        <v>440</v>
      </c>
      <c r="J109" s="429" t="s">
        <v>487</v>
      </c>
      <c r="K109" s="429" t="s">
        <v>1007</v>
      </c>
      <c r="L109" s="429" t="s">
        <v>432</v>
      </c>
      <c r="M109" s="429" t="s">
        <v>458</v>
      </c>
      <c r="N109" s="429" t="s">
        <v>487</v>
      </c>
      <c r="O109" s="429" t="s">
        <v>403</v>
      </c>
      <c r="P109" s="429" t="s">
        <v>987</v>
      </c>
      <c r="Q109" s="429" t="s">
        <v>420</v>
      </c>
      <c r="R109" s="429" t="s">
        <v>543</v>
      </c>
      <c r="S109" s="429" t="s">
        <v>981</v>
      </c>
      <c r="T109" s="429" t="s">
        <v>458</v>
      </c>
      <c r="U109" s="429" t="s">
        <v>439</v>
      </c>
      <c r="W109" s="429" t="s">
        <v>545</v>
      </c>
      <c r="Y109" s="429" t="s">
        <v>393</v>
      </c>
      <c r="Z109" s="429" t="s">
        <v>464</v>
      </c>
      <c r="AA109" s="429" t="s">
        <v>392</v>
      </c>
      <c r="AB109" s="429" t="s">
        <v>1001</v>
      </c>
      <c r="AC109" s="429" t="s">
        <v>456</v>
      </c>
      <c r="AD109" s="429" t="s">
        <v>540</v>
      </c>
      <c r="AE109" s="429" t="s">
        <v>403</v>
      </c>
      <c r="AF109" s="429" t="s">
        <v>1001</v>
      </c>
      <c r="AG109" s="429" t="s">
        <v>1001</v>
      </c>
      <c r="AH109" s="429" t="s">
        <v>1000</v>
      </c>
      <c r="AI109" s="429" t="s">
        <v>464</v>
      </c>
      <c r="AJ109" s="429" t="s">
        <v>1008</v>
      </c>
      <c r="AK109" s="429" t="s">
        <v>416</v>
      </c>
      <c r="AL109" s="429" t="s">
        <v>981</v>
      </c>
      <c r="AM109" s="429" t="s">
        <v>536</v>
      </c>
      <c r="AN109" s="429" t="s">
        <v>994</v>
      </c>
      <c r="AO109" s="429" t="s">
        <v>455</v>
      </c>
      <c r="AP109" s="429" t="s">
        <v>418</v>
      </c>
      <c r="AQ109" s="429" t="s">
        <v>1009</v>
      </c>
      <c r="AR109" s="429" t="s">
        <v>410</v>
      </c>
      <c r="AS109" s="429" t="s">
        <v>980</v>
      </c>
      <c r="AT109" s="429" t="s">
        <v>433</v>
      </c>
      <c r="AV109" s="429" t="s">
        <v>414</v>
      </c>
      <c r="AW109" s="429" t="s">
        <v>414</v>
      </c>
      <c r="AX109" s="429" t="s">
        <v>981</v>
      </c>
      <c r="AY109" s="429" t="s">
        <v>404</v>
      </c>
      <c r="AZ109" s="429" t="s">
        <v>418</v>
      </c>
      <c r="BA109" s="429" t="s">
        <v>454</v>
      </c>
      <c r="BB109" s="429" t="s">
        <v>546</v>
      </c>
      <c r="BC109" s="429" t="s">
        <v>439</v>
      </c>
      <c r="BD109" s="429" t="s">
        <v>404</v>
      </c>
      <c r="BE109" s="429" t="s">
        <v>480</v>
      </c>
      <c r="BF109" s="429" t="s">
        <v>403</v>
      </c>
      <c r="BG109" s="429" t="s">
        <v>538</v>
      </c>
    </row>
    <row r="110" spans="1:60" x14ac:dyDescent="0.3">
      <c r="A110" s="426">
        <v>941</v>
      </c>
      <c r="B110" s="427" t="s">
        <v>488</v>
      </c>
      <c r="D110" s="429" t="s">
        <v>425</v>
      </c>
      <c r="E110" s="429" t="s">
        <v>410</v>
      </c>
      <c r="F110" s="429" t="s">
        <v>434</v>
      </c>
      <c r="G110" s="429" t="s">
        <v>429</v>
      </c>
      <c r="H110" s="429" t="s">
        <v>435</v>
      </c>
      <c r="I110" s="429" t="s">
        <v>440</v>
      </c>
      <c r="J110" s="429" t="s">
        <v>487</v>
      </c>
      <c r="L110" s="429" t="s">
        <v>432</v>
      </c>
      <c r="M110" s="429" t="s">
        <v>458</v>
      </c>
      <c r="N110" s="429" t="s">
        <v>487</v>
      </c>
      <c r="O110" s="429" t="s">
        <v>403</v>
      </c>
      <c r="P110" s="429" t="s">
        <v>987</v>
      </c>
      <c r="Q110" s="429" t="s">
        <v>420</v>
      </c>
      <c r="R110" s="429" t="s">
        <v>543</v>
      </c>
      <c r="S110" s="429" t="s">
        <v>981</v>
      </c>
      <c r="T110" s="429" t="s">
        <v>457</v>
      </c>
      <c r="U110" s="429" t="s">
        <v>439</v>
      </c>
      <c r="W110" s="429" t="s">
        <v>416</v>
      </c>
      <c r="Y110" s="429" t="s">
        <v>393</v>
      </c>
      <c r="Z110" s="429" t="s">
        <v>464</v>
      </c>
      <c r="AA110" s="429" t="s">
        <v>392</v>
      </c>
      <c r="AB110" s="429" t="s">
        <v>1001</v>
      </c>
      <c r="AC110" s="429" t="s">
        <v>456</v>
      </c>
      <c r="AD110" s="429" t="s">
        <v>540</v>
      </c>
      <c r="AE110" s="429" t="s">
        <v>403</v>
      </c>
      <c r="AF110" s="429" t="s">
        <v>1001</v>
      </c>
      <c r="AG110" s="429" t="s">
        <v>1001</v>
      </c>
      <c r="AH110" s="429" t="s">
        <v>1000</v>
      </c>
      <c r="AI110" s="429" t="s">
        <v>464</v>
      </c>
      <c r="AJ110" s="429" t="s">
        <v>1008</v>
      </c>
      <c r="AK110" s="429" t="s">
        <v>416</v>
      </c>
      <c r="AL110" s="429" t="s">
        <v>981</v>
      </c>
      <c r="AM110" s="429" t="s">
        <v>536</v>
      </c>
      <c r="AN110" s="429" t="s">
        <v>994</v>
      </c>
      <c r="AO110" s="429" t="s">
        <v>455</v>
      </c>
      <c r="AP110" s="429" t="s">
        <v>418</v>
      </c>
      <c r="AQ110" s="429" t="s">
        <v>1009</v>
      </c>
      <c r="AR110" s="429" t="s">
        <v>410</v>
      </c>
      <c r="AS110" s="429" t="s">
        <v>980</v>
      </c>
      <c r="AT110" s="429" t="s">
        <v>433</v>
      </c>
      <c r="AV110" s="429" t="s">
        <v>414</v>
      </c>
      <c r="AW110" s="429" t="s">
        <v>414</v>
      </c>
      <c r="AX110" s="429" t="s">
        <v>981</v>
      </c>
      <c r="AY110" s="429" t="s">
        <v>404</v>
      </c>
      <c r="AZ110" s="429" t="s">
        <v>418</v>
      </c>
      <c r="BA110" s="429" t="s">
        <v>454</v>
      </c>
      <c r="BB110" s="429" t="s">
        <v>546</v>
      </c>
      <c r="BC110" s="429" t="s">
        <v>439</v>
      </c>
      <c r="BD110" s="429" t="s">
        <v>404</v>
      </c>
      <c r="BE110" s="429" t="s">
        <v>480</v>
      </c>
      <c r="BF110" s="429" t="s">
        <v>403</v>
      </c>
      <c r="BG110" s="429" t="s">
        <v>538</v>
      </c>
    </row>
    <row r="111" spans="1:60" x14ac:dyDescent="0.3">
      <c r="A111" s="426">
        <v>942</v>
      </c>
      <c r="B111" s="427" t="s">
        <v>489</v>
      </c>
      <c r="D111" s="429">
        <v>4</v>
      </c>
      <c r="E111" s="429">
        <v>5</v>
      </c>
      <c r="F111" s="429">
        <v>6</v>
      </c>
      <c r="G111" s="429">
        <v>2</v>
      </c>
      <c r="H111" s="429">
        <v>2</v>
      </c>
      <c r="I111" s="429">
        <v>2</v>
      </c>
      <c r="J111" s="429">
        <v>2</v>
      </c>
      <c r="K111" s="429">
        <v>8</v>
      </c>
      <c r="L111" s="429">
        <v>4</v>
      </c>
      <c r="M111" s="429">
        <v>4</v>
      </c>
      <c r="N111" s="429">
        <v>3</v>
      </c>
      <c r="O111" s="429">
        <v>5</v>
      </c>
      <c r="P111" s="429">
        <v>4</v>
      </c>
      <c r="Q111" s="429">
        <v>4</v>
      </c>
      <c r="R111" s="429">
        <v>7</v>
      </c>
      <c r="S111" s="429">
        <v>9</v>
      </c>
      <c r="T111" s="429">
        <v>4</v>
      </c>
      <c r="U111" s="429">
        <v>2</v>
      </c>
      <c r="V111" s="429">
        <v>0</v>
      </c>
      <c r="W111" s="429">
        <v>6</v>
      </c>
      <c r="X111" s="429">
        <v>0</v>
      </c>
      <c r="Y111" s="429">
        <v>6</v>
      </c>
      <c r="Z111" s="429">
        <v>7</v>
      </c>
      <c r="AA111" s="429">
        <v>6</v>
      </c>
      <c r="AB111" s="429">
        <v>3</v>
      </c>
      <c r="AC111" s="429">
        <v>5</v>
      </c>
      <c r="AD111" s="429">
        <v>5</v>
      </c>
      <c r="AE111" s="429">
        <v>7</v>
      </c>
      <c r="AF111" s="429">
        <v>4</v>
      </c>
      <c r="AG111" s="429">
        <v>2</v>
      </c>
      <c r="AH111" s="429">
        <v>4</v>
      </c>
      <c r="AI111" s="429">
        <v>5</v>
      </c>
      <c r="AJ111" s="429">
        <v>5</v>
      </c>
      <c r="AK111" s="429">
        <v>3</v>
      </c>
      <c r="AL111" s="429">
        <v>5</v>
      </c>
      <c r="AM111" s="429">
        <v>4</v>
      </c>
      <c r="AN111" s="429">
        <v>3</v>
      </c>
      <c r="AO111" s="429">
        <v>5</v>
      </c>
      <c r="AP111" s="429">
        <v>4</v>
      </c>
      <c r="AQ111" s="429">
        <v>5</v>
      </c>
      <c r="AR111" s="429">
        <v>4</v>
      </c>
      <c r="AS111" s="429">
        <v>6</v>
      </c>
      <c r="AT111" s="429">
        <v>4</v>
      </c>
      <c r="AU111" s="429">
        <v>0</v>
      </c>
      <c r="AV111" s="429">
        <v>5</v>
      </c>
      <c r="AW111" s="429">
        <v>6</v>
      </c>
      <c r="AX111" s="429">
        <v>4</v>
      </c>
      <c r="AY111" s="429">
        <v>4</v>
      </c>
      <c r="AZ111" s="429">
        <v>4</v>
      </c>
      <c r="BA111" s="429">
        <v>6</v>
      </c>
      <c r="BB111" s="429">
        <v>2</v>
      </c>
      <c r="BC111" s="429">
        <v>3</v>
      </c>
      <c r="BD111" s="429">
        <v>3</v>
      </c>
      <c r="BE111" s="429">
        <v>4</v>
      </c>
      <c r="BF111" s="429">
        <v>5</v>
      </c>
      <c r="BG111" s="429">
        <v>5</v>
      </c>
      <c r="BH111" s="429">
        <v>0</v>
      </c>
    </row>
    <row r="112" spans="1:60" x14ac:dyDescent="0.3">
      <c r="A112" s="426">
        <v>943</v>
      </c>
      <c r="B112" s="427" t="s">
        <v>490</v>
      </c>
      <c r="D112" s="429" t="s">
        <v>492</v>
      </c>
      <c r="E112" s="429" t="s">
        <v>492</v>
      </c>
      <c r="F112" s="429" t="s">
        <v>492</v>
      </c>
      <c r="G112" s="429" t="s">
        <v>492</v>
      </c>
      <c r="H112" s="429" t="s">
        <v>492</v>
      </c>
      <c r="I112" s="429" t="s">
        <v>492</v>
      </c>
      <c r="J112" s="429" t="s">
        <v>492</v>
      </c>
      <c r="K112" s="429" t="s">
        <v>492</v>
      </c>
      <c r="L112" s="429" t="s">
        <v>492</v>
      </c>
      <c r="M112" s="429" t="s">
        <v>492</v>
      </c>
      <c r="N112" s="429" t="s">
        <v>492</v>
      </c>
      <c r="O112" s="429" t="s">
        <v>492</v>
      </c>
      <c r="P112" s="429" t="s">
        <v>492</v>
      </c>
      <c r="Q112" s="429" t="s">
        <v>492</v>
      </c>
      <c r="R112" s="429" t="s">
        <v>492</v>
      </c>
      <c r="S112" s="429" t="s">
        <v>492</v>
      </c>
      <c r="T112" s="429" t="s">
        <v>492</v>
      </c>
      <c r="U112" s="429" t="s">
        <v>492</v>
      </c>
      <c r="V112" s="429">
        <v>0</v>
      </c>
      <c r="W112" s="429" t="s">
        <v>492</v>
      </c>
      <c r="X112" s="429">
        <v>0</v>
      </c>
      <c r="Y112" s="429" t="s">
        <v>492</v>
      </c>
      <c r="Z112" s="429" t="s">
        <v>492</v>
      </c>
      <c r="AA112" s="429" t="s">
        <v>492</v>
      </c>
      <c r="AB112" s="429" t="s">
        <v>492</v>
      </c>
      <c r="AC112" s="429" t="s">
        <v>492</v>
      </c>
      <c r="AD112" s="429" t="s">
        <v>492</v>
      </c>
      <c r="AE112" s="429" t="s">
        <v>492</v>
      </c>
      <c r="AF112" s="429" t="s">
        <v>492</v>
      </c>
      <c r="AG112" s="429" t="s">
        <v>492</v>
      </c>
      <c r="AH112" s="429" t="s">
        <v>492</v>
      </c>
      <c r="AI112" s="429" t="s">
        <v>492</v>
      </c>
      <c r="AJ112" s="429" t="s">
        <v>492</v>
      </c>
      <c r="AK112" s="429" t="s">
        <v>492</v>
      </c>
      <c r="AL112" s="429" t="s">
        <v>492</v>
      </c>
      <c r="AM112" s="429" t="s">
        <v>492</v>
      </c>
      <c r="AN112" s="429" t="s">
        <v>492</v>
      </c>
      <c r="AO112" s="429" t="s">
        <v>492</v>
      </c>
      <c r="AP112" s="429" t="s">
        <v>492</v>
      </c>
      <c r="AQ112" s="429" t="s">
        <v>492</v>
      </c>
      <c r="AR112" s="429" t="s">
        <v>492</v>
      </c>
      <c r="AS112" s="429" t="s">
        <v>492</v>
      </c>
      <c r="AT112" s="429" t="s">
        <v>492</v>
      </c>
      <c r="AU112" s="429">
        <v>0</v>
      </c>
      <c r="AV112" s="429" t="s">
        <v>492</v>
      </c>
      <c r="AW112" s="429" t="s">
        <v>492</v>
      </c>
      <c r="AX112" s="429" t="s">
        <v>492</v>
      </c>
      <c r="AY112" s="429" t="s">
        <v>492</v>
      </c>
      <c r="AZ112" s="429" t="s">
        <v>492</v>
      </c>
      <c r="BA112" s="429" t="s">
        <v>492</v>
      </c>
      <c r="BB112" s="429" t="s">
        <v>492</v>
      </c>
      <c r="BC112" s="429" t="s">
        <v>492</v>
      </c>
      <c r="BD112" s="429" t="s">
        <v>492</v>
      </c>
      <c r="BE112" s="429" t="s">
        <v>492</v>
      </c>
      <c r="BF112" s="429" t="s">
        <v>492</v>
      </c>
      <c r="BG112" s="429" t="s">
        <v>492</v>
      </c>
      <c r="BH112" s="429">
        <v>0</v>
      </c>
    </row>
    <row r="113" spans="1:60" x14ac:dyDescent="0.3">
      <c r="A113" s="426">
        <v>944</v>
      </c>
      <c r="B113" s="427" t="s">
        <v>493</v>
      </c>
      <c r="D113" s="429">
        <v>0</v>
      </c>
      <c r="E113" s="429">
        <v>0</v>
      </c>
      <c r="F113" s="429">
        <v>0</v>
      </c>
      <c r="G113" s="429">
        <v>0</v>
      </c>
      <c r="H113" s="429">
        <v>0</v>
      </c>
      <c r="I113" s="429">
        <v>0</v>
      </c>
      <c r="J113" s="429">
        <v>0</v>
      </c>
      <c r="K113" s="429">
        <v>0</v>
      </c>
      <c r="L113" s="429">
        <v>0</v>
      </c>
      <c r="M113" s="429">
        <v>0</v>
      </c>
      <c r="N113" s="429">
        <v>0</v>
      </c>
      <c r="O113" s="429">
        <v>0</v>
      </c>
      <c r="P113" s="429">
        <v>0</v>
      </c>
      <c r="Q113" s="429">
        <v>0</v>
      </c>
      <c r="R113" s="429">
        <v>0</v>
      </c>
      <c r="S113" s="429">
        <v>0</v>
      </c>
      <c r="T113" s="429">
        <v>0</v>
      </c>
      <c r="U113" s="429" t="s">
        <v>1010</v>
      </c>
      <c r="V113" s="429">
        <v>0</v>
      </c>
      <c r="W113" s="429">
        <v>0</v>
      </c>
      <c r="X113" s="429">
        <v>0</v>
      </c>
      <c r="Y113" s="429">
        <v>0</v>
      </c>
      <c r="Z113" s="429">
        <v>0</v>
      </c>
      <c r="AA113" s="429">
        <v>0</v>
      </c>
      <c r="AB113" s="429">
        <v>0</v>
      </c>
      <c r="AC113" s="429">
        <v>0</v>
      </c>
      <c r="AD113" s="429">
        <v>0</v>
      </c>
      <c r="AE113" s="429">
        <v>0</v>
      </c>
      <c r="AF113" s="429">
        <v>0</v>
      </c>
      <c r="AG113" s="429">
        <v>0</v>
      </c>
      <c r="AH113" s="429">
        <v>0</v>
      </c>
      <c r="AI113" s="429">
        <v>0</v>
      </c>
      <c r="AJ113" s="429">
        <v>0</v>
      </c>
      <c r="AK113" s="429">
        <v>0</v>
      </c>
      <c r="AL113" s="429">
        <v>0</v>
      </c>
      <c r="AM113" s="429" t="s">
        <v>449</v>
      </c>
      <c r="AN113" s="429">
        <v>0</v>
      </c>
      <c r="AO113" s="429">
        <v>0</v>
      </c>
      <c r="AP113" s="429">
        <v>0</v>
      </c>
      <c r="AQ113" s="429">
        <v>0</v>
      </c>
      <c r="AR113" s="429" t="s">
        <v>1010</v>
      </c>
      <c r="AS113" s="429">
        <v>0</v>
      </c>
      <c r="AT113" s="429">
        <v>0</v>
      </c>
      <c r="AU113" s="429">
        <v>0</v>
      </c>
      <c r="AV113" s="429" t="s">
        <v>449</v>
      </c>
      <c r="AW113" s="429">
        <v>0</v>
      </c>
      <c r="AX113" s="429">
        <v>0</v>
      </c>
      <c r="AY113" s="429" t="s">
        <v>449</v>
      </c>
      <c r="AZ113" s="429">
        <v>0</v>
      </c>
      <c r="BA113" s="429" t="s">
        <v>449</v>
      </c>
      <c r="BB113" s="429">
        <v>0</v>
      </c>
      <c r="BC113" s="429">
        <v>0</v>
      </c>
      <c r="BD113" s="429">
        <v>0</v>
      </c>
      <c r="BE113" s="429">
        <v>0</v>
      </c>
      <c r="BF113" s="429" t="s">
        <v>1010</v>
      </c>
      <c r="BG113" s="429">
        <v>0</v>
      </c>
      <c r="BH113" s="429">
        <v>0</v>
      </c>
    </row>
    <row r="114" spans="1:60" x14ac:dyDescent="0.3">
      <c r="A114" s="426">
        <v>945</v>
      </c>
      <c r="B114" s="427" t="s">
        <v>494</v>
      </c>
      <c r="U114" s="429" t="s">
        <v>417</v>
      </c>
      <c r="AM114" s="429" t="s">
        <v>1011</v>
      </c>
      <c r="AR114" s="429" t="s">
        <v>417</v>
      </c>
      <c r="AV114" s="429" t="s">
        <v>1011</v>
      </c>
      <c r="AY114" s="429" t="s">
        <v>1011</v>
      </c>
      <c r="BA114" s="429" t="s">
        <v>1011</v>
      </c>
      <c r="BF114" s="429" t="s">
        <v>1012</v>
      </c>
    </row>
    <row r="115" spans="1:60" x14ac:dyDescent="0.3">
      <c r="A115" s="426">
        <v>946</v>
      </c>
      <c r="B115" s="427" t="s">
        <v>495</v>
      </c>
      <c r="D115" s="429">
        <v>0</v>
      </c>
      <c r="E115" s="429">
        <v>0</v>
      </c>
      <c r="F115" s="429">
        <v>0</v>
      </c>
      <c r="G115" s="429">
        <v>0</v>
      </c>
      <c r="H115" s="429">
        <v>0</v>
      </c>
      <c r="I115" s="429">
        <v>0</v>
      </c>
      <c r="J115" s="429">
        <v>0</v>
      </c>
      <c r="K115" s="429">
        <v>0</v>
      </c>
      <c r="L115" s="429">
        <v>0</v>
      </c>
      <c r="M115" s="429">
        <v>0</v>
      </c>
      <c r="N115" s="429">
        <v>0</v>
      </c>
      <c r="O115" s="429">
        <v>0</v>
      </c>
      <c r="P115" s="429">
        <v>0</v>
      </c>
      <c r="Q115" s="429">
        <v>0</v>
      </c>
      <c r="R115" s="429">
        <v>0</v>
      </c>
      <c r="S115" s="429">
        <v>0</v>
      </c>
      <c r="T115" s="429">
        <v>0</v>
      </c>
      <c r="U115" s="429" t="s">
        <v>469</v>
      </c>
      <c r="V115" s="429">
        <v>0</v>
      </c>
      <c r="W115" s="429">
        <v>0</v>
      </c>
      <c r="X115" s="429">
        <v>0</v>
      </c>
      <c r="Y115" s="429">
        <v>0</v>
      </c>
      <c r="Z115" s="429">
        <v>0</v>
      </c>
      <c r="AA115" s="429">
        <v>0</v>
      </c>
      <c r="AB115" s="429">
        <v>0</v>
      </c>
      <c r="AC115" s="429">
        <v>0</v>
      </c>
      <c r="AD115" s="429">
        <v>0</v>
      </c>
      <c r="AE115" s="429">
        <v>0</v>
      </c>
      <c r="AF115" s="429">
        <v>0</v>
      </c>
      <c r="AG115" s="429">
        <v>0</v>
      </c>
      <c r="AH115" s="429">
        <v>0</v>
      </c>
      <c r="AI115" s="429">
        <v>0</v>
      </c>
      <c r="AJ115" s="429">
        <v>0</v>
      </c>
      <c r="AK115" s="429">
        <v>0</v>
      </c>
      <c r="AL115" s="429">
        <v>0</v>
      </c>
      <c r="AM115" s="429" t="s">
        <v>468</v>
      </c>
      <c r="AN115" s="429">
        <v>0</v>
      </c>
      <c r="AO115" s="429">
        <v>0</v>
      </c>
      <c r="AP115" s="429">
        <v>0</v>
      </c>
      <c r="AQ115" s="429">
        <v>0</v>
      </c>
      <c r="AR115" s="429" t="s">
        <v>469</v>
      </c>
      <c r="AS115" s="429">
        <v>0</v>
      </c>
      <c r="AT115" s="429">
        <v>0</v>
      </c>
      <c r="AU115" s="429">
        <v>0</v>
      </c>
      <c r="AV115" s="429" t="s">
        <v>468</v>
      </c>
      <c r="AW115" s="429">
        <v>0</v>
      </c>
      <c r="AX115" s="429">
        <v>0</v>
      </c>
      <c r="AY115" s="429" t="s">
        <v>468</v>
      </c>
      <c r="AZ115" s="429">
        <v>0</v>
      </c>
      <c r="BA115" s="429" t="s">
        <v>468</v>
      </c>
      <c r="BB115" s="429">
        <v>0</v>
      </c>
      <c r="BC115" s="429">
        <v>0</v>
      </c>
      <c r="BD115" s="429">
        <v>0</v>
      </c>
      <c r="BE115" s="429">
        <v>0</v>
      </c>
      <c r="BF115" s="429" t="s">
        <v>469</v>
      </c>
      <c r="BG115" s="429">
        <v>0</v>
      </c>
      <c r="BH115" s="429">
        <v>0</v>
      </c>
    </row>
    <row r="116" spans="1:60" ht="28.8" x14ac:dyDescent="0.3">
      <c r="A116" s="426">
        <v>947</v>
      </c>
      <c r="B116" s="427" t="s">
        <v>496</v>
      </c>
      <c r="D116" s="429" t="s">
        <v>640</v>
      </c>
      <c r="E116" s="429" t="s">
        <v>637</v>
      </c>
      <c r="F116" s="429" t="s">
        <v>641</v>
      </c>
      <c r="G116" s="429" t="s">
        <v>365</v>
      </c>
      <c r="H116" s="429" t="s">
        <v>556</v>
      </c>
      <c r="I116" s="429" t="s">
        <v>560</v>
      </c>
      <c r="J116" s="429" t="s">
        <v>542</v>
      </c>
      <c r="K116" s="429" t="s">
        <v>364</v>
      </c>
      <c r="L116" s="429" t="s">
        <v>642</v>
      </c>
      <c r="M116" s="429" t="s">
        <v>1013</v>
      </c>
      <c r="N116" s="429" t="s">
        <v>643</v>
      </c>
      <c r="O116" s="429" t="s">
        <v>638</v>
      </c>
      <c r="P116" s="429" t="s">
        <v>658</v>
      </c>
      <c r="Q116" s="429" t="s">
        <v>644</v>
      </c>
      <c r="R116" s="429" t="s">
        <v>645</v>
      </c>
      <c r="S116" s="429" t="s">
        <v>646</v>
      </c>
      <c r="T116" s="429" t="s">
        <v>647</v>
      </c>
      <c r="U116" s="429" t="s">
        <v>555</v>
      </c>
      <c r="V116" s="429" t="s">
        <v>188</v>
      </c>
      <c r="W116" s="429" t="s">
        <v>648</v>
      </c>
      <c r="X116" s="429" t="s">
        <v>520</v>
      </c>
      <c r="Y116" s="429" t="s">
        <v>635</v>
      </c>
      <c r="Z116" s="429" t="s">
        <v>639</v>
      </c>
      <c r="AA116" s="429" t="s">
        <v>649</v>
      </c>
      <c r="AB116" s="429" t="s">
        <v>650</v>
      </c>
      <c r="AC116" s="429" t="s">
        <v>547</v>
      </c>
      <c r="AD116" s="429" t="s">
        <v>1014</v>
      </c>
      <c r="AE116" s="429" t="s">
        <v>652</v>
      </c>
      <c r="AF116" s="429" t="s">
        <v>636</v>
      </c>
      <c r="AG116" s="429" t="s">
        <v>653</v>
      </c>
      <c r="AH116" s="429" t="s">
        <v>1015</v>
      </c>
      <c r="AI116" s="429" t="s">
        <v>655</v>
      </c>
      <c r="AJ116" s="429" t="s">
        <v>557</v>
      </c>
      <c r="AK116" s="429" t="s">
        <v>656</v>
      </c>
      <c r="AL116" s="429" t="s">
        <v>657</v>
      </c>
      <c r="AM116" s="429" t="s">
        <v>365</v>
      </c>
      <c r="AN116" s="429" t="s">
        <v>658</v>
      </c>
      <c r="AO116" s="429" t="s">
        <v>659</v>
      </c>
      <c r="AP116" s="429" t="s">
        <v>1016</v>
      </c>
      <c r="AQ116" s="429" t="s">
        <v>660</v>
      </c>
      <c r="AR116" s="429" t="s">
        <v>1017</v>
      </c>
      <c r="AS116" s="429" t="s">
        <v>1018</v>
      </c>
      <c r="AT116" s="429" t="s">
        <v>662</v>
      </c>
      <c r="AU116" s="429" t="s">
        <v>663</v>
      </c>
      <c r="AV116" s="429" t="s">
        <v>1019</v>
      </c>
      <c r="AW116" s="429" t="s">
        <v>664</v>
      </c>
      <c r="AX116" s="429" t="s">
        <v>1020</v>
      </c>
      <c r="AY116" s="429" t="s">
        <v>665</v>
      </c>
      <c r="AZ116" s="429" t="s">
        <v>666</v>
      </c>
      <c r="BA116" s="429" t="s">
        <v>667</v>
      </c>
      <c r="BB116" s="429" t="s">
        <v>668</v>
      </c>
      <c r="BC116" s="429" t="s">
        <v>669</v>
      </c>
      <c r="BD116" s="429" t="s">
        <v>670</v>
      </c>
      <c r="BE116" s="429" t="s">
        <v>671</v>
      </c>
      <c r="BF116" s="429" t="s">
        <v>653</v>
      </c>
      <c r="BG116" s="429" t="s">
        <v>558</v>
      </c>
      <c r="BH116" s="429" t="s">
        <v>672</v>
      </c>
    </row>
    <row r="117" spans="1:60" ht="28.8" x14ac:dyDescent="0.3">
      <c r="A117" s="426">
        <v>948</v>
      </c>
      <c r="B117" s="427" t="s">
        <v>497</v>
      </c>
      <c r="D117" s="429" t="s">
        <v>675</v>
      </c>
      <c r="E117" s="429" t="s">
        <v>521</v>
      </c>
      <c r="F117" s="429" t="s">
        <v>676</v>
      </c>
      <c r="G117" s="429" t="s">
        <v>521</v>
      </c>
      <c r="H117" s="429" t="s">
        <v>1021</v>
      </c>
      <c r="I117" s="429" t="s">
        <v>678</v>
      </c>
      <c r="J117" s="429" t="s">
        <v>679</v>
      </c>
      <c r="K117" s="429" t="s">
        <v>680</v>
      </c>
      <c r="L117" s="429" t="s">
        <v>681</v>
      </c>
      <c r="M117" s="429" t="s">
        <v>1022</v>
      </c>
      <c r="N117" s="429" t="s">
        <v>682</v>
      </c>
      <c r="O117" s="429" t="s">
        <v>683</v>
      </c>
      <c r="P117" s="429" t="s">
        <v>674</v>
      </c>
      <c r="Q117" s="429" t="s">
        <v>684</v>
      </c>
      <c r="R117" s="429" t="s">
        <v>685</v>
      </c>
      <c r="S117" s="429" t="s">
        <v>686</v>
      </c>
      <c r="T117" s="429" t="s">
        <v>687</v>
      </c>
      <c r="U117" s="429" t="s">
        <v>688</v>
      </c>
      <c r="V117" s="429" t="s">
        <v>188</v>
      </c>
      <c r="W117" s="429" t="s">
        <v>690</v>
      </c>
      <c r="X117" s="429" t="s">
        <v>691</v>
      </c>
      <c r="Y117" s="429" t="s">
        <v>692</v>
      </c>
      <c r="Z117" s="429" t="s">
        <v>693</v>
      </c>
      <c r="AA117" s="429" t="s">
        <v>694</v>
      </c>
      <c r="AB117" s="429" t="s">
        <v>695</v>
      </c>
      <c r="AC117" s="429" t="s">
        <v>689</v>
      </c>
      <c r="AD117" s="429" t="s">
        <v>696</v>
      </c>
      <c r="AE117" s="429" t="s">
        <v>697</v>
      </c>
      <c r="AF117" s="429" t="s">
        <v>698</v>
      </c>
      <c r="AG117" s="429" t="s">
        <v>699</v>
      </c>
      <c r="AH117" s="429" t="s">
        <v>1023</v>
      </c>
      <c r="AI117" s="429" t="s">
        <v>701</v>
      </c>
      <c r="AJ117" s="429" t="s">
        <v>702</v>
      </c>
      <c r="AK117" s="429" t="s">
        <v>703</v>
      </c>
      <c r="AL117" s="429" t="s">
        <v>704</v>
      </c>
      <c r="AM117" s="429" t="s">
        <v>673</v>
      </c>
      <c r="AN117" s="429" t="s">
        <v>705</v>
      </c>
      <c r="AO117" s="429" t="s">
        <v>523</v>
      </c>
      <c r="AP117" s="429" t="s">
        <v>1024</v>
      </c>
      <c r="AQ117" s="429" t="s">
        <v>706</v>
      </c>
      <c r="AR117" s="429" t="s">
        <v>561</v>
      </c>
      <c r="AS117" s="429" t="s">
        <v>1025</v>
      </c>
      <c r="AT117" s="429" t="s">
        <v>707</v>
      </c>
      <c r="AU117" s="429" t="s">
        <v>708</v>
      </c>
      <c r="AV117" s="429" t="s">
        <v>1026</v>
      </c>
      <c r="AW117" s="429" t="s">
        <v>522</v>
      </c>
      <c r="AX117" s="429" t="s">
        <v>1027</v>
      </c>
      <c r="AY117" s="429" t="s">
        <v>710</v>
      </c>
      <c r="AZ117" s="429" t="s">
        <v>711</v>
      </c>
      <c r="BA117" s="429" t="s">
        <v>712</v>
      </c>
      <c r="BB117" s="429" t="s">
        <v>713</v>
      </c>
      <c r="BC117" s="429" t="s">
        <v>198</v>
      </c>
      <c r="BD117" s="429" t="s">
        <v>714</v>
      </c>
      <c r="BE117" s="429" t="s">
        <v>259</v>
      </c>
      <c r="BF117" s="429" t="s">
        <v>715</v>
      </c>
      <c r="BG117" s="429" t="s">
        <v>716</v>
      </c>
      <c r="BH117" s="429" t="s">
        <v>717</v>
      </c>
    </row>
    <row r="118" spans="1:60" ht="28.8" x14ac:dyDescent="0.3">
      <c r="A118" s="426">
        <v>949</v>
      </c>
      <c r="B118" s="427" t="s">
        <v>310</v>
      </c>
      <c r="D118" s="429" t="s">
        <v>157</v>
      </c>
      <c r="E118" s="429" t="s">
        <v>157</v>
      </c>
      <c r="F118" s="429" t="s">
        <v>157</v>
      </c>
      <c r="G118" s="429" t="s">
        <v>157</v>
      </c>
      <c r="H118" s="429" t="s">
        <v>157</v>
      </c>
      <c r="I118" s="429" t="s">
        <v>157</v>
      </c>
      <c r="J118" s="429" t="s">
        <v>157</v>
      </c>
      <c r="K118" s="429" t="s">
        <v>157</v>
      </c>
      <c r="L118" s="429" t="s">
        <v>157</v>
      </c>
      <c r="M118" s="429" t="s">
        <v>157</v>
      </c>
      <c r="N118" s="429" t="s">
        <v>157</v>
      </c>
      <c r="O118" s="429" t="s">
        <v>157</v>
      </c>
      <c r="P118" s="429" t="s">
        <v>157</v>
      </c>
      <c r="Q118" s="429" t="s">
        <v>157</v>
      </c>
      <c r="R118" s="429" t="s">
        <v>157</v>
      </c>
      <c r="S118" s="429" t="s">
        <v>157</v>
      </c>
      <c r="T118" s="429" t="s">
        <v>157</v>
      </c>
      <c r="U118" s="429" t="s">
        <v>157</v>
      </c>
      <c r="V118" s="429" t="s">
        <v>188</v>
      </c>
      <c r="W118" s="429" t="s">
        <v>157</v>
      </c>
      <c r="X118" s="429" t="s">
        <v>157</v>
      </c>
      <c r="Y118" s="429" t="s">
        <v>157</v>
      </c>
      <c r="Z118" s="429" t="s">
        <v>157</v>
      </c>
      <c r="AA118" s="429" t="s">
        <v>157</v>
      </c>
      <c r="AB118" s="429" t="s">
        <v>157</v>
      </c>
      <c r="AC118" s="429" t="s">
        <v>157</v>
      </c>
      <c r="AD118" s="429" t="s">
        <v>157</v>
      </c>
      <c r="AE118" s="429" t="s">
        <v>157</v>
      </c>
      <c r="AF118" s="429" t="s">
        <v>157</v>
      </c>
      <c r="AG118" s="429" t="s">
        <v>157</v>
      </c>
      <c r="AH118" s="429" t="s">
        <v>157</v>
      </c>
      <c r="AI118" s="429" t="s">
        <v>157</v>
      </c>
      <c r="AJ118" s="429" t="s">
        <v>157</v>
      </c>
      <c r="AK118" s="429" t="s">
        <v>157</v>
      </c>
      <c r="AL118" s="429" t="s">
        <v>170</v>
      </c>
      <c r="AM118" s="429" t="s">
        <v>157</v>
      </c>
      <c r="AN118" s="429" t="s">
        <v>157</v>
      </c>
      <c r="AO118" s="429" t="s">
        <v>498</v>
      </c>
      <c r="AP118" s="429" t="s">
        <v>157</v>
      </c>
      <c r="AQ118" s="429" t="s">
        <v>157</v>
      </c>
      <c r="AR118" s="429" t="s">
        <v>170</v>
      </c>
      <c r="AS118" s="429" t="s">
        <v>157</v>
      </c>
      <c r="AT118" s="429" t="s">
        <v>157</v>
      </c>
      <c r="AU118" s="429" t="s">
        <v>157</v>
      </c>
      <c r="AV118" s="429" t="s">
        <v>157</v>
      </c>
      <c r="AW118" s="429" t="s">
        <v>157</v>
      </c>
      <c r="AX118" s="429" t="s">
        <v>157</v>
      </c>
      <c r="AY118" s="429" t="s">
        <v>157</v>
      </c>
      <c r="AZ118" s="429" t="s">
        <v>157</v>
      </c>
      <c r="BA118" s="429" t="s">
        <v>157</v>
      </c>
      <c r="BB118" s="429" t="s">
        <v>157</v>
      </c>
      <c r="BC118" s="429" t="s">
        <v>157</v>
      </c>
      <c r="BD118" s="429" t="s">
        <v>157</v>
      </c>
      <c r="BE118" s="429" t="s">
        <v>157</v>
      </c>
      <c r="BF118" s="429" t="s">
        <v>157</v>
      </c>
      <c r="BG118" s="429" t="s">
        <v>157</v>
      </c>
      <c r="BH118" s="429" t="s">
        <v>157</v>
      </c>
    </row>
    <row r="119" spans="1:60" ht="28.8" x14ac:dyDescent="0.3">
      <c r="A119" s="426">
        <v>950</v>
      </c>
      <c r="B119" s="427" t="s">
        <v>311</v>
      </c>
      <c r="D119" s="429" t="s">
        <v>17</v>
      </c>
      <c r="E119" s="429" t="s">
        <v>17</v>
      </c>
      <c r="F119" s="429" t="s">
        <v>17</v>
      </c>
      <c r="G119" s="429" t="s">
        <v>17</v>
      </c>
      <c r="H119" s="429" t="s">
        <v>17</v>
      </c>
      <c r="I119" s="429" t="s">
        <v>17</v>
      </c>
      <c r="J119" s="429" t="s">
        <v>17</v>
      </c>
      <c r="K119" s="429" t="s">
        <v>18</v>
      </c>
      <c r="L119" s="429" t="s">
        <v>17</v>
      </c>
      <c r="M119" s="429" t="s">
        <v>17</v>
      </c>
      <c r="N119" s="429" t="s">
        <v>17</v>
      </c>
      <c r="O119" s="429" t="s">
        <v>17</v>
      </c>
      <c r="P119" s="429" t="s">
        <v>17</v>
      </c>
      <c r="Q119" s="429" t="s">
        <v>17</v>
      </c>
      <c r="R119" s="429" t="s">
        <v>17</v>
      </c>
      <c r="S119" s="429" t="s">
        <v>17</v>
      </c>
      <c r="T119" s="429" t="s">
        <v>17</v>
      </c>
      <c r="U119" s="429" t="s">
        <v>17</v>
      </c>
      <c r="V119" s="429" t="s">
        <v>188</v>
      </c>
      <c r="W119" s="429" t="s">
        <v>17</v>
      </c>
      <c r="X119" s="429" t="s">
        <v>17</v>
      </c>
      <c r="Y119" s="429" t="s">
        <v>17</v>
      </c>
      <c r="Z119" s="429" t="s">
        <v>17</v>
      </c>
      <c r="AA119" s="429" t="s">
        <v>17</v>
      </c>
      <c r="AB119" s="429" t="s">
        <v>17</v>
      </c>
      <c r="AC119" s="429" t="s">
        <v>17</v>
      </c>
      <c r="AD119" s="429" t="s">
        <v>17</v>
      </c>
      <c r="AE119" s="429" t="s">
        <v>17</v>
      </c>
      <c r="AF119" s="429" t="s">
        <v>17</v>
      </c>
      <c r="AG119" s="429" t="s">
        <v>17</v>
      </c>
      <c r="AH119" s="429" t="s">
        <v>17</v>
      </c>
      <c r="AI119" s="429" t="s">
        <v>17</v>
      </c>
      <c r="AJ119" s="429" t="s">
        <v>17</v>
      </c>
      <c r="AK119" s="429" t="s">
        <v>17</v>
      </c>
      <c r="AL119" s="429" t="s">
        <v>17</v>
      </c>
      <c r="AM119" s="429" t="s">
        <v>17</v>
      </c>
      <c r="AN119" s="429" t="s">
        <v>17</v>
      </c>
      <c r="AO119" s="429" t="s">
        <v>17</v>
      </c>
      <c r="AP119" s="429" t="s">
        <v>17</v>
      </c>
      <c r="AQ119" s="429" t="s">
        <v>17</v>
      </c>
      <c r="AR119" s="429" t="s">
        <v>17</v>
      </c>
      <c r="AS119" s="429" t="s">
        <v>17</v>
      </c>
      <c r="AT119" s="429" t="s">
        <v>17</v>
      </c>
      <c r="AU119" s="429" t="s">
        <v>17</v>
      </c>
      <c r="AV119" s="429" t="s">
        <v>17</v>
      </c>
      <c r="AW119" s="429" t="s">
        <v>17</v>
      </c>
      <c r="AX119" s="429" t="s">
        <v>17</v>
      </c>
      <c r="AY119" s="429" t="s">
        <v>17</v>
      </c>
      <c r="AZ119" s="429" t="s">
        <v>17</v>
      </c>
      <c r="BA119" s="429" t="s">
        <v>17</v>
      </c>
      <c r="BB119" s="429" t="s">
        <v>17</v>
      </c>
      <c r="BC119" s="429" t="s">
        <v>17</v>
      </c>
      <c r="BD119" s="429" t="s">
        <v>17</v>
      </c>
      <c r="BE119" s="429" t="s">
        <v>17</v>
      </c>
      <c r="BF119" s="429" t="s">
        <v>17</v>
      </c>
      <c r="BG119" s="429" t="s">
        <v>17</v>
      </c>
      <c r="BH119" s="429" t="s">
        <v>17</v>
      </c>
    </row>
    <row r="120" spans="1:60" ht="28.8" x14ac:dyDescent="0.3">
      <c r="A120" s="426">
        <v>951</v>
      </c>
      <c r="B120" s="427" t="s">
        <v>312</v>
      </c>
      <c r="D120" s="429">
        <v>2</v>
      </c>
      <c r="E120" s="429">
        <v>2</v>
      </c>
      <c r="F120" s="429">
        <v>2</v>
      </c>
      <c r="G120" s="429">
        <v>2</v>
      </c>
      <c r="H120" s="429">
        <v>2</v>
      </c>
      <c r="I120" s="429">
        <v>2</v>
      </c>
      <c r="J120" s="429">
        <v>2</v>
      </c>
      <c r="K120" s="429">
        <v>2</v>
      </c>
      <c r="L120" s="429">
        <v>2</v>
      </c>
      <c r="M120" s="429">
        <v>2</v>
      </c>
      <c r="N120" s="429">
        <v>2</v>
      </c>
      <c r="O120" s="429">
        <v>2</v>
      </c>
      <c r="P120" s="429">
        <v>2</v>
      </c>
      <c r="Q120" s="429">
        <v>2</v>
      </c>
      <c r="R120" s="429">
        <v>2</v>
      </c>
      <c r="S120" s="429">
        <v>2</v>
      </c>
      <c r="T120" s="429">
        <v>2</v>
      </c>
      <c r="U120" s="429">
        <v>2</v>
      </c>
      <c r="V120" s="429">
        <v>2</v>
      </c>
      <c r="W120" s="429">
        <v>2</v>
      </c>
      <c r="X120" s="429">
        <v>2</v>
      </c>
      <c r="Y120" s="429">
        <v>2</v>
      </c>
      <c r="Z120" s="429">
        <v>2</v>
      </c>
      <c r="AA120" s="429">
        <v>2</v>
      </c>
      <c r="AB120" s="429">
        <v>2</v>
      </c>
      <c r="AC120" s="429">
        <v>2</v>
      </c>
      <c r="AD120" s="429">
        <v>2</v>
      </c>
      <c r="AE120" s="429">
        <v>2</v>
      </c>
      <c r="AF120" s="429">
        <v>2</v>
      </c>
      <c r="AG120" s="429">
        <v>2</v>
      </c>
      <c r="AH120" s="429">
        <v>2</v>
      </c>
      <c r="AI120" s="429">
        <v>2</v>
      </c>
      <c r="AJ120" s="429">
        <v>2</v>
      </c>
      <c r="AK120" s="429">
        <v>2</v>
      </c>
      <c r="AL120" s="429">
        <v>2</v>
      </c>
      <c r="AM120" s="429">
        <v>2</v>
      </c>
      <c r="AN120" s="429">
        <v>2</v>
      </c>
      <c r="AO120" s="429">
        <v>2</v>
      </c>
      <c r="AP120" s="429">
        <v>2</v>
      </c>
      <c r="AQ120" s="429">
        <v>2</v>
      </c>
      <c r="AR120" s="429">
        <v>2</v>
      </c>
      <c r="AS120" s="429">
        <v>2</v>
      </c>
      <c r="AT120" s="429">
        <v>2</v>
      </c>
      <c r="AU120" s="429">
        <v>2</v>
      </c>
      <c r="AV120" s="429">
        <v>2</v>
      </c>
      <c r="AW120" s="429">
        <v>2</v>
      </c>
      <c r="AX120" s="429">
        <v>2</v>
      </c>
      <c r="AY120" s="429">
        <v>2</v>
      </c>
      <c r="AZ120" s="429">
        <v>2</v>
      </c>
      <c r="BA120" s="429">
        <v>2</v>
      </c>
      <c r="BB120" s="429">
        <v>2</v>
      </c>
      <c r="BC120" s="429">
        <v>2</v>
      </c>
      <c r="BD120" s="429">
        <v>2</v>
      </c>
      <c r="BE120" s="429">
        <v>2</v>
      </c>
      <c r="BF120" s="429">
        <v>2</v>
      </c>
      <c r="BG120" s="429">
        <v>2</v>
      </c>
      <c r="BH120" s="429">
        <v>2</v>
      </c>
    </row>
    <row r="121" spans="1:60" ht="43.2" x14ac:dyDescent="0.3">
      <c r="A121" s="426">
        <v>952</v>
      </c>
      <c r="B121" s="427" t="s">
        <v>313</v>
      </c>
      <c r="D121" s="429" t="s">
        <v>725</v>
      </c>
      <c r="E121" s="429" t="s">
        <v>726</v>
      </c>
      <c r="F121" s="429" t="s">
        <v>727</v>
      </c>
      <c r="G121" s="429" t="s">
        <v>499</v>
      </c>
      <c r="H121" s="429" t="s">
        <v>1028</v>
      </c>
      <c r="I121" s="429" t="s">
        <v>729</v>
      </c>
      <c r="J121" s="429" t="s">
        <v>730</v>
      </c>
      <c r="K121" s="429" t="s">
        <v>731</v>
      </c>
      <c r="L121" s="429" t="s">
        <v>732</v>
      </c>
      <c r="M121" s="429" t="s">
        <v>314</v>
      </c>
      <c r="N121" s="429" t="s">
        <v>733</v>
      </c>
      <c r="O121" s="429" t="s">
        <v>734</v>
      </c>
      <c r="P121" s="429" t="s">
        <v>719</v>
      </c>
      <c r="Q121" s="429" t="s">
        <v>735</v>
      </c>
      <c r="R121" s="429" t="s">
        <v>1029</v>
      </c>
      <c r="S121" s="429" t="s">
        <v>736</v>
      </c>
      <c r="T121" s="429" t="s">
        <v>1030</v>
      </c>
      <c r="U121" s="429" t="s">
        <v>721</v>
      </c>
      <c r="V121" s="429" t="s">
        <v>551</v>
      </c>
      <c r="W121" s="429" t="s">
        <v>738</v>
      </c>
      <c r="X121" s="429" t="s">
        <v>739</v>
      </c>
      <c r="Y121" s="429" t="s">
        <v>740</v>
      </c>
      <c r="Z121" s="429" t="s">
        <v>549</v>
      </c>
      <c r="AA121" s="429" t="s">
        <v>741</v>
      </c>
      <c r="AB121" s="429" t="s">
        <v>1031</v>
      </c>
      <c r="AC121" s="429" t="s">
        <v>368</v>
      </c>
      <c r="AD121" s="429" t="s">
        <v>1032</v>
      </c>
      <c r="AE121" s="429" t="s">
        <v>1033</v>
      </c>
      <c r="AF121" s="429" t="s">
        <v>742</v>
      </c>
      <c r="AG121" s="429" t="s">
        <v>727</v>
      </c>
      <c r="AH121" s="429" t="s">
        <v>1034</v>
      </c>
      <c r="AJ121" s="429" t="s">
        <v>743</v>
      </c>
      <c r="AK121" s="429" t="s">
        <v>744</v>
      </c>
      <c r="AL121" s="429" t="s">
        <v>724</v>
      </c>
      <c r="AM121" s="429" t="s">
        <v>453</v>
      </c>
      <c r="AN121" s="429" t="s">
        <v>548</v>
      </c>
      <c r="AO121" s="429" t="s">
        <v>745</v>
      </c>
      <c r="AP121" s="429" t="s">
        <v>730</v>
      </c>
      <c r="AQ121" s="429" t="s">
        <v>746</v>
      </c>
      <c r="AR121" s="429" t="s">
        <v>435</v>
      </c>
      <c r="AS121" s="429" t="s">
        <v>1035</v>
      </c>
      <c r="AT121" s="429" t="s">
        <v>748</v>
      </c>
      <c r="AU121" s="429" t="s">
        <v>749</v>
      </c>
      <c r="AV121" s="429" t="s">
        <v>1036</v>
      </c>
      <c r="AW121" s="429" t="s">
        <v>720</v>
      </c>
      <c r="AX121" s="429" t="s">
        <v>1037</v>
      </c>
      <c r="AY121" s="429" t="s">
        <v>751</v>
      </c>
      <c r="AZ121" s="429" t="s">
        <v>1038</v>
      </c>
      <c r="BA121" s="429" t="s">
        <v>462</v>
      </c>
      <c r="BB121" s="429" t="s">
        <v>524</v>
      </c>
      <c r="BC121" s="429" t="s">
        <v>737</v>
      </c>
      <c r="BD121" s="429" t="s">
        <v>368</v>
      </c>
      <c r="BE121" s="429" t="s">
        <v>724</v>
      </c>
      <c r="BF121" s="429" t="s">
        <v>753</v>
      </c>
      <c r="BG121" s="429" t="s">
        <v>723</v>
      </c>
      <c r="BH121" s="429" t="s">
        <v>722</v>
      </c>
    </row>
    <row r="122" spans="1:60" x14ac:dyDescent="0.3">
      <c r="A122" s="426">
        <v>953</v>
      </c>
      <c r="B122" s="427" t="s">
        <v>315</v>
      </c>
      <c r="D122" s="429">
        <v>2</v>
      </c>
      <c r="E122" s="429">
        <v>2</v>
      </c>
      <c r="F122" s="429">
        <v>2</v>
      </c>
      <c r="G122" s="429">
        <v>2</v>
      </c>
      <c r="H122" s="429">
        <v>2</v>
      </c>
      <c r="I122" s="429">
        <v>2</v>
      </c>
      <c r="J122" s="429">
        <v>2</v>
      </c>
      <c r="K122" s="429">
        <v>2</v>
      </c>
      <c r="L122" s="429">
        <v>2</v>
      </c>
      <c r="M122" s="429">
        <v>2</v>
      </c>
      <c r="N122" s="429">
        <v>2</v>
      </c>
      <c r="O122" s="429">
        <v>2</v>
      </c>
      <c r="P122" s="429">
        <v>2</v>
      </c>
      <c r="Q122" s="429">
        <v>2</v>
      </c>
      <c r="R122" s="429">
        <v>2</v>
      </c>
      <c r="S122" s="429">
        <v>2</v>
      </c>
      <c r="T122" s="429">
        <v>2</v>
      </c>
      <c r="U122" s="429">
        <v>2</v>
      </c>
      <c r="V122" s="429">
        <v>2</v>
      </c>
      <c r="W122" s="429">
        <v>2</v>
      </c>
      <c r="X122" s="429">
        <v>2</v>
      </c>
      <c r="Y122" s="429">
        <v>2</v>
      </c>
      <c r="Z122" s="429">
        <v>2</v>
      </c>
      <c r="AA122" s="429">
        <v>2</v>
      </c>
      <c r="AB122" s="429">
        <v>2</v>
      </c>
      <c r="AC122" s="429">
        <v>2</v>
      </c>
      <c r="AD122" s="429">
        <v>2</v>
      </c>
      <c r="AE122" s="429">
        <v>2</v>
      </c>
      <c r="AF122" s="429">
        <v>2</v>
      </c>
      <c r="AG122" s="429">
        <v>2</v>
      </c>
      <c r="AH122" s="429">
        <v>2</v>
      </c>
      <c r="AI122" s="429">
        <v>2</v>
      </c>
      <c r="AJ122" s="429">
        <v>2</v>
      </c>
      <c r="AK122" s="429">
        <v>2</v>
      </c>
      <c r="AL122" s="429">
        <v>2</v>
      </c>
      <c r="AM122" s="429">
        <v>2</v>
      </c>
      <c r="AN122" s="429">
        <v>2</v>
      </c>
      <c r="AO122" s="429">
        <v>2</v>
      </c>
      <c r="AP122" s="429">
        <v>2</v>
      </c>
      <c r="AQ122" s="429">
        <v>2</v>
      </c>
      <c r="AR122" s="429">
        <v>2</v>
      </c>
      <c r="AS122" s="429">
        <v>2</v>
      </c>
      <c r="AT122" s="429">
        <v>2</v>
      </c>
      <c r="AU122" s="429">
        <v>2</v>
      </c>
      <c r="AV122" s="429">
        <v>2</v>
      </c>
      <c r="AW122" s="429">
        <v>2</v>
      </c>
      <c r="AX122" s="429">
        <v>2</v>
      </c>
      <c r="AY122" s="429">
        <v>2</v>
      </c>
      <c r="AZ122" s="429">
        <v>2</v>
      </c>
      <c r="BA122" s="429">
        <v>2</v>
      </c>
      <c r="BB122" s="429">
        <v>2</v>
      </c>
      <c r="BC122" s="429">
        <v>2</v>
      </c>
      <c r="BD122" s="429">
        <v>2</v>
      </c>
      <c r="BE122" s="429">
        <v>2</v>
      </c>
      <c r="BF122" s="429">
        <v>2</v>
      </c>
      <c r="BG122" s="429">
        <v>2</v>
      </c>
      <c r="BH122" s="429">
        <v>2</v>
      </c>
    </row>
    <row r="123" spans="1:60" ht="43.2" x14ac:dyDescent="0.3">
      <c r="A123" s="426">
        <v>954</v>
      </c>
      <c r="B123" s="427" t="s">
        <v>155</v>
      </c>
      <c r="D123" s="429" t="s">
        <v>17</v>
      </c>
      <c r="E123" s="429" t="s">
        <v>17</v>
      </c>
      <c r="F123" s="429" t="s">
        <v>17</v>
      </c>
      <c r="G123" s="429" t="s">
        <v>17</v>
      </c>
      <c r="H123" s="429" t="s">
        <v>17</v>
      </c>
      <c r="I123" s="429" t="s">
        <v>17</v>
      </c>
      <c r="J123" s="429" t="s">
        <v>17</v>
      </c>
      <c r="K123" s="429" t="s">
        <v>17</v>
      </c>
      <c r="L123" s="429" t="s">
        <v>17</v>
      </c>
      <c r="M123" s="429" t="s">
        <v>17</v>
      </c>
      <c r="N123" s="429" t="s">
        <v>17</v>
      </c>
      <c r="O123" s="429" t="s">
        <v>17</v>
      </c>
      <c r="P123" s="429" t="s">
        <v>17</v>
      </c>
      <c r="Q123" s="429" t="s">
        <v>17</v>
      </c>
      <c r="R123" s="429" t="s">
        <v>17</v>
      </c>
      <c r="S123" s="429" t="s">
        <v>17</v>
      </c>
      <c r="T123" s="429" t="s">
        <v>17</v>
      </c>
      <c r="U123" s="429" t="s">
        <v>17</v>
      </c>
      <c r="V123" s="429" t="s">
        <v>188</v>
      </c>
      <c r="W123" s="429" t="s">
        <v>17</v>
      </c>
      <c r="X123" s="429" t="s">
        <v>17</v>
      </c>
      <c r="Y123" s="429" t="s">
        <v>17</v>
      </c>
      <c r="Z123" s="429" t="s">
        <v>17</v>
      </c>
      <c r="AA123" s="429" t="s">
        <v>17</v>
      </c>
      <c r="AB123" s="429" t="s">
        <v>17</v>
      </c>
      <c r="AC123" s="429" t="s">
        <v>17</v>
      </c>
      <c r="AD123" s="429" t="s">
        <v>17</v>
      </c>
      <c r="AE123" s="429" t="s">
        <v>17</v>
      </c>
      <c r="AF123" s="429" t="s">
        <v>17</v>
      </c>
      <c r="AG123" s="429" t="s">
        <v>17</v>
      </c>
      <c r="AH123" s="429" t="s">
        <v>17</v>
      </c>
      <c r="AI123" s="429" t="s">
        <v>17</v>
      </c>
      <c r="AJ123" s="429" t="s">
        <v>17</v>
      </c>
      <c r="AK123" s="429" t="s">
        <v>17</v>
      </c>
      <c r="AL123" s="429" t="s">
        <v>17</v>
      </c>
      <c r="AM123" s="429" t="s">
        <v>17</v>
      </c>
      <c r="AN123" s="429" t="s">
        <v>17</v>
      </c>
      <c r="AO123" s="429" t="s">
        <v>17</v>
      </c>
      <c r="AP123" s="429" t="s">
        <v>17</v>
      </c>
      <c r="AQ123" s="429" t="s">
        <v>17</v>
      </c>
      <c r="AR123" s="429" t="s">
        <v>17</v>
      </c>
      <c r="AS123" s="429" t="s">
        <v>17</v>
      </c>
      <c r="AT123" s="429" t="s">
        <v>17</v>
      </c>
      <c r="AU123" s="429" t="s">
        <v>17</v>
      </c>
      <c r="AV123" s="429" t="s">
        <v>17</v>
      </c>
      <c r="AW123" s="429" t="s">
        <v>17</v>
      </c>
      <c r="AX123" s="429" t="s">
        <v>17</v>
      </c>
      <c r="AY123" s="429" t="s">
        <v>17</v>
      </c>
      <c r="AZ123" s="429" t="s">
        <v>17</v>
      </c>
      <c r="BA123" s="429" t="s">
        <v>17</v>
      </c>
      <c r="BB123" s="429" t="s">
        <v>17</v>
      </c>
      <c r="BC123" s="429" t="s">
        <v>17</v>
      </c>
      <c r="BD123" s="429" t="s">
        <v>17</v>
      </c>
      <c r="BE123" s="429" t="s">
        <v>17</v>
      </c>
      <c r="BF123" s="429" t="s">
        <v>17</v>
      </c>
      <c r="BG123" s="429" t="s">
        <v>17</v>
      </c>
      <c r="BH123" s="429" t="s">
        <v>17</v>
      </c>
    </row>
    <row r="124" spans="1:60" x14ac:dyDescent="0.3">
      <c r="A124" s="426">
        <v>955</v>
      </c>
      <c r="B124" s="427" t="s">
        <v>316</v>
      </c>
      <c r="D124" s="429">
        <v>1</v>
      </c>
      <c r="E124" s="429">
        <v>0</v>
      </c>
      <c r="F124" s="429">
        <v>0</v>
      </c>
      <c r="G124" s="429">
        <v>1</v>
      </c>
      <c r="H124" s="429">
        <v>1</v>
      </c>
      <c r="I124" s="429">
        <v>0</v>
      </c>
      <c r="J124" s="429">
        <v>0</v>
      </c>
      <c r="K124" s="429">
        <v>0</v>
      </c>
      <c r="L124" s="429">
        <v>0</v>
      </c>
      <c r="M124" s="429">
        <v>0</v>
      </c>
      <c r="N124" s="429">
        <v>0</v>
      </c>
      <c r="O124" s="429">
        <v>0</v>
      </c>
      <c r="P124" s="429">
        <v>0</v>
      </c>
      <c r="Q124" s="429">
        <v>0</v>
      </c>
      <c r="R124" s="429">
        <v>1</v>
      </c>
      <c r="S124" s="429">
        <v>0</v>
      </c>
      <c r="T124" s="429">
        <v>1</v>
      </c>
      <c r="U124" s="429">
        <v>3</v>
      </c>
      <c r="V124" s="429">
        <v>0</v>
      </c>
      <c r="W124" s="429">
        <v>0</v>
      </c>
      <c r="X124" s="429">
        <v>0</v>
      </c>
      <c r="Y124" s="429">
        <v>0</v>
      </c>
      <c r="Z124" s="429">
        <v>0</v>
      </c>
      <c r="AA124" s="429">
        <v>0</v>
      </c>
      <c r="AB124" s="429">
        <v>0</v>
      </c>
      <c r="AC124" s="429">
        <v>0</v>
      </c>
      <c r="AD124" s="429">
        <v>0</v>
      </c>
      <c r="AE124" s="429">
        <v>1</v>
      </c>
      <c r="AF124" s="429">
        <v>0</v>
      </c>
      <c r="AG124" s="429">
        <v>0</v>
      </c>
      <c r="AH124" s="429">
        <v>0</v>
      </c>
      <c r="AI124" s="429">
        <v>0</v>
      </c>
      <c r="AJ124" s="429">
        <v>1</v>
      </c>
      <c r="AK124" s="429">
        <v>0</v>
      </c>
      <c r="AL124" s="429">
        <v>0</v>
      </c>
      <c r="AM124" s="429">
        <v>3</v>
      </c>
      <c r="AN124" s="429">
        <v>0</v>
      </c>
      <c r="AO124" s="429">
        <v>0</v>
      </c>
      <c r="AP124" s="429">
        <v>0</v>
      </c>
      <c r="AQ124" s="429">
        <v>0</v>
      </c>
      <c r="AR124" s="429">
        <v>0</v>
      </c>
      <c r="AS124" s="429">
        <v>0</v>
      </c>
      <c r="AT124" s="429">
        <v>0</v>
      </c>
      <c r="AU124" s="429">
        <v>0</v>
      </c>
      <c r="AV124" s="429">
        <v>2</v>
      </c>
      <c r="AW124" s="429">
        <v>0</v>
      </c>
      <c r="AX124" s="429">
        <v>0</v>
      </c>
      <c r="AY124" s="429">
        <v>5</v>
      </c>
      <c r="AZ124" s="429">
        <v>1</v>
      </c>
      <c r="BA124" s="429">
        <v>0</v>
      </c>
      <c r="BB124" s="429">
        <v>0</v>
      </c>
      <c r="BC124" s="429">
        <v>1</v>
      </c>
      <c r="BD124" s="429">
        <v>0</v>
      </c>
      <c r="BE124" s="429">
        <v>0</v>
      </c>
      <c r="BF124" s="429">
        <v>2</v>
      </c>
      <c r="BG124" s="429">
        <v>1</v>
      </c>
      <c r="BH124" s="429">
        <v>0</v>
      </c>
    </row>
    <row r="125" spans="1:60" ht="43.2" x14ac:dyDescent="0.3">
      <c r="A125" s="426">
        <v>956</v>
      </c>
      <c r="B125" s="427" t="s">
        <v>156</v>
      </c>
      <c r="D125" s="429" t="s">
        <v>17</v>
      </c>
      <c r="E125" s="429" t="s">
        <v>17</v>
      </c>
      <c r="F125" s="429" t="s">
        <v>17</v>
      </c>
      <c r="G125" s="429" t="s">
        <v>17</v>
      </c>
      <c r="H125" s="429" t="s">
        <v>17</v>
      </c>
      <c r="I125" s="429" t="s">
        <v>17</v>
      </c>
      <c r="J125" s="429" t="s">
        <v>17</v>
      </c>
      <c r="K125" s="429" t="s">
        <v>17</v>
      </c>
      <c r="L125" s="429" t="s">
        <v>17</v>
      </c>
      <c r="M125" s="429" t="s">
        <v>17</v>
      </c>
      <c r="N125" s="429" t="s">
        <v>17</v>
      </c>
      <c r="O125" s="429" t="s">
        <v>17</v>
      </c>
      <c r="P125" s="429" t="s">
        <v>17</v>
      </c>
      <c r="Q125" s="429" t="s">
        <v>17</v>
      </c>
      <c r="R125" s="429" t="s">
        <v>17</v>
      </c>
      <c r="S125" s="429" t="s">
        <v>17</v>
      </c>
      <c r="T125" s="429" t="s">
        <v>17</v>
      </c>
      <c r="U125" s="429" t="s">
        <v>17</v>
      </c>
      <c r="V125" s="429" t="s">
        <v>188</v>
      </c>
      <c r="W125" s="429" t="s">
        <v>17</v>
      </c>
      <c r="X125" s="429" t="s">
        <v>17</v>
      </c>
      <c r="Y125" s="429" t="s">
        <v>17</v>
      </c>
      <c r="Z125" s="429" t="s">
        <v>17</v>
      </c>
      <c r="AA125" s="429" t="s">
        <v>17</v>
      </c>
      <c r="AB125" s="429" t="s">
        <v>17</v>
      </c>
      <c r="AC125" s="429" t="s">
        <v>17</v>
      </c>
      <c r="AD125" s="429" t="s">
        <v>17</v>
      </c>
      <c r="AE125" s="429" t="s">
        <v>17</v>
      </c>
      <c r="AF125" s="429" t="s">
        <v>17</v>
      </c>
      <c r="AG125" s="429" t="s">
        <v>17</v>
      </c>
      <c r="AH125" s="429" t="s">
        <v>17</v>
      </c>
      <c r="AI125" s="429" t="s">
        <v>17</v>
      </c>
      <c r="AJ125" s="429" t="s">
        <v>17</v>
      </c>
      <c r="AK125" s="429" t="s">
        <v>17</v>
      </c>
      <c r="AL125" s="429" t="s">
        <v>17</v>
      </c>
      <c r="AM125" s="429" t="s">
        <v>17</v>
      </c>
      <c r="AN125" s="429" t="s">
        <v>17</v>
      </c>
      <c r="AO125" s="429" t="s">
        <v>17</v>
      </c>
      <c r="AP125" s="429" t="s">
        <v>17</v>
      </c>
      <c r="AQ125" s="429" t="s">
        <v>17</v>
      </c>
      <c r="AR125" s="429" t="s">
        <v>17</v>
      </c>
      <c r="AS125" s="429" t="s">
        <v>17</v>
      </c>
      <c r="AT125" s="429" t="s">
        <v>17</v>
      </c>
      <c r="AU125" s="429" t="s">
        <v>17</v>
      </c>
      <c r="AV125" s="429" t="s">
        <v>17</v>
      </c>
      <c r="AW125" s="429" t="s">
        <v>17</v>
      </c>
      <c r="AX125" s="429" t="s">
        <v>17</v>
      </c>
      <c r="AY125" s="429" t="s">
        <v>17</v>
      </c>
      <c r="AZ125" s="429" t="s">
        <v>17</v>
      </c>
      <c r="BA125" s="429" t="s">
        <v>17</v>
      </c>
      <c r="BB125" s="429" t="s">
        <v>17</v>
      </c>
      <c r="BC125" s="429" t="s">
        <v>17</v>
      </c>
      <c r="BD125" s="429" t="s">
        <v>17</v>
      </c>
      <c r="BE125" s="429" t="s">
        <v>17</v>
      </c>
      <c r="BF125" s="429" t="s">
        <v>17</v>
      </c>
      <c r="BG125" s="429" t="s">
        <v>17</v>
      </c>
      <c r="BH125" s="429" t="s">
        <v>17</v>
      </c>
    </row>
    <row r="126" spans="1:60" x14ac:dyDescent="0.3">
      <c r="A126" s="426">
        <v>957</v>
      </c>
      <c r="B126" s="427" t="s">
        <v>317</v>
      </c>
      <c r="D126" s="429">
        <v>0</v>
      </c>
      <c r="E126" s="429">
        <v>0</v>
      </c>
      <c r="F126" s="429">
        <v>1</v>
      </c>
      <c r="G126" s="429">
        <v>0</v>
      </c>
      <c r="H126" s="429">
        <v>0</v>
      </c>
      <c r="I126" s="429">
        <v>0</v>
      </c>
      <c r="J126" s="429">
        <v>0</v>
      </c>
      <c r="K126" s="429">
        <v>0</v>
      </c>
      <c r="L126" s="429">
        <v>0</v>
      </c>
      <c r="M126" s="429">
        <v>0</v>
      </c>
      <c r="N126" s="429">
        <v>0</v>
      </c>
      <c r="O126" s="429">
        <v>0</v>
      </c>
      <c r="P126" s="429">
        <v>0</v>
      </c>
      <c r="Q126" s="429">
        <v>0</v>
      </c>
      <c r="R126" s="429">
        <v>0</v>
      </c>
      <c r="S126" s="429">
        <v>0</v>
      </c>
      <c r="T126" s="429">
        <v>0</v>
      </c>
      <c r="U126" s="429">
        <v>0</v>
      </c>
      <c r="V126" s="429">
        <v>0</v>
      </c>
      <c r="W126" s="429">
        <v>0</v>
      </c>
      <c r="X126" s="429">
        <v>0</v>
      </c>
      <c r="Y126" s="429">
        <v>0</v>
      </c>
      <c r="Z126" s="429">
        <v>0</v>
      </c>
      <c r="AA126" s="429">
        <v>0</v>
      </c>
      <c r="AB126" s="429">
        <v>0</v>
      </c>
      <c r="AC126" s="429">
        <v>0</v>
      </c>
      <c r="AD126" s="429">
        <v>0</v>
      </c>
      <c r="AE126" s="429">
        <v>0</v>
      </c>
      <c r="AF126" s="429">
        <v>0</v>
      </c>
      <c r="AG126" s="429">
        <v>0</v>
      </c>
      <c r="AH126" s="429">
        <v>0</v>
      </c>
      <c r="AI126" s="429">
        <v>0</v>
      </c>
      <c r="AJ126" s="429">
        <v>0</v>
      </c>
      <c r="AK126" s="429">
        <v>0</v>
      </c>
      <c r="AL126" s="429">
        <v>0</v>
      </c>
      <c r="AM126" s="429">
        <v>0</v>
      </c>
      <c r="AN126" s="429">
        <v>0</v>
      </c>
      <c r="AO126" s="429">
        <v>0</v>
      </c>
      <c r="AP126" s="429">
        <v>0</v>
      </c>
      <c r="AQ126" s="429">
        <v>0</v>
      </c>
      <c r="AR126" s="429">
        <v>1</v>
      </c>
      <c r="AS126" s="429">
        <v>0</v>
      </c>
      <c r="AT126" s="429">
        <v>0</v>
      </c>
      <c r="AU126" s="429">
        <v>0</v>
      </c>
      <c r="AV126" s="429">
        <v>1</v>
      </c>
      <c r="AW126" s="429">
        <v>0</v>
      </c>
      <c r="AX126" s="429">
        <v>1</v>
      </c>
      <c r="AY126" s="429">
        <v>0</v>
      </c>
      <c r="AZ126" s="429">
        <v>0</v>
      </c>
      <c r="BA126" s="429">
        <v>4</v>
      </c>
      <c r="BB126" s="429">
        <v>0</v>
      </c>
      <c r="BC126" s="429">
        <v>0</v>
      </c>
      <c r="BD126" s="429">
        <v>0</v>
      </c>
      <c r="BE126" s="429">
        <v>0</v>
      </c>
      <c r="BF126" s="429">
        <v>1</v>
      </c>
      <c r="BG126" s="429">
        <v>0</v>
      </c>
      <c r="BH126" s="429">
        <v>0</v>
      </c>
    </row>
    <row r="127" spans="1:60" ht="57.6" x14ac:dyDescent="0.3">
      <c r="A127" s="426">
        <v>958</v>
      </c>
      <c r="B127" s="427" t="s">
        <v>500</v>
      </c>
      <c r="D127" s="429" t="s">
        <v>17</v>
      </c>
      <c r="E127" s="429" t="s">
        <v>17</v>
      </c>
      <c r="F127" s="429" t="s">
        <v>17</v>
      </c>
      <c r="G127" s="429" t="s">
        <v>17</v>
      </c>
      <c r="H127" s="429" t="s">
        <v>17</v>
      </c>
      <c r="I127" s="429" t="s">
        <v>17</v>
      </c>
      <c r="J127" s="429" t="s">
        <v>17</v>
      </c>
      <c r="K127" s="429" t="s">
        <v>17</v>
      </c>
      <c r="L127" s="429" t="s">
        <v>17</v>
      </c>
      <c r="M127" s="429" t="s">
        <v>366</v>
      </c>
      <c r="N127" s="429" t="s">
        <v>17</v>
      </c>
      <c r="O127" s="429" t="s">
        <v>17</v>
      </c>
      <c r="P127" s="429" t="s">
        <v>17</v>
      </c>
      <c r="Q127" s="429" t="s">
        <v>17</v>
      </c>
      <c r="R127" s="429" t="s">
        <v>17</v>
      </c>
      <c r="S127" s="429" t="s">
        <v>17</v>
      </c>
      <c r="T127" s="429" t="s">
        <v>17</v>
      </c>
      <c r="U127" s="429" t="s">
        <v>17</v>
      </c>
      <c r="V127" s="429" t="s">
        <v>188</v>
      </c>
      <c r="W127" s="429" t="s">
        <v>17</v>
      </c>
      <c r="X127" s="429" t="s">
        <v>17</v>
      </c>
      <c r="Y127" s="429" t="s">
        <v>17</v>
      </c>
      <c r="Z127" s="429" t="s">
        <v>17</v>
      </c>
      <c r="AA127" s="429" t="s">
        <v>17</v>
      </c>
      <c r="AB127" s="429" t="s">
        <v>17</v>
      </c>
      <c r="AC127" s="429" t="s">
        <v>17</v>
      </c>
      <c r="AD127" s="429" t="s">
        <v>17</v>
      </c>
      <c r="AE127" s="429" t="s">
        <v>17</v>
      </c>
      <c r="AF127" s="429" t="s">
        <v>17</v>
      </c>
      <c r="AG127" s="429" t="s">
        <v>17</v>
      </c>
      <c r="AH127" s="429" t="s">
        <v>17</v>
      </c>
      <c r="AI127" s="429" t="s">
        <v>17</v>
      </c>
      <c r="AJ127" s="429" t="s">
        <v>17</v>
      </c>
      <c r="AK127" s="429" t="s">
        <v>17</v>
      </c>
      <c r="AL127" s="429" t="s">
        <v>17</v>
      </c>
      <c r="AM127" s="429" t="s">
        <v>17</v>
      </c>
      <c r="AN127" s="429" t="s">
        <v>17</v>
      </c>
      <c r="AO127" s="429" t="s">
        <v>17</v>
      </c>
      <c r="AP127" s="429" t="s">
        <v>17</v>
      </c>
      <c r="AQ127" s="429" t="s">
        <v>17</v>
      </c>
      <c r="AR127" s="429" t="s">
        <v>17</v>
      </c>
      <c r="AS127" s="429" t="s">
        <v>17</v>
      </c>
      <c r="AT127" s="429" t="s">
        <v>17</v>
      </c>
      <c r="AU127" s="429" t="s">
        <v>17</v>
      </c>
      <c r="AV127" s="429" t="s">
        <v>17</v>
      </c>
      <c r="AW127" s="429" t="s">
        <v>17</v>
      </c>
      <c r="AX127" s="429" t="s">
        <v>17</v>
      </c>
      <c r="AY127" s="429" t="s">
        <v>17</v>
      </c>
      <c r="AZ127" s="429" t="s">
        <v>17</v>
      </c>
      <c r="BA127" s="429" t="s">
        <v>17</v>
      </c>
      <c r="BB127" s="429" t="s">
        <v>17</v>
      </c>
      <c r="BC127" s="429" t="s">
        <v>17</v>
      </c>
      <c r="BD127" s="429" t="s">
        <v>17</v>
      </c>
      <c r="BE127" s="429" t="s">
        <v>17</v>
      </c>
      <c r="BF127" s="429" t="s">
        <v>17</v>
      </c>
      <c r="BG127" s="429" t="s">
        <v>17</v>
      </c>
      <c r="BH127" s="429" t="s">
        <v>17</v>
      </c>
    </row>
    <row r="128" spans="1:60" ht="28.8" x14ac:dyDescent="0.3">
      <c r="A128" s="426">
        <v>959</v>
      </c>
      <c r="B128" s="427" t="s">
        <v>319</v>
      </c>
      <c r="D128" s="429">
        <v>2</v>
      </c>
      <c r="E128" s="429">
        <v>2</v>
      </c>
      <c r="F128" s="429">
        <v>2</v>
      </c>
      <c r="G128" s="429">
        <v>2</v>
      </c>
      <c r="H128" s="429">
        <v>2</v>
      </c>
      <c r="I128" s="429">
        <v>2</v>
      </c>
      <c r="J128" s="429">
        <v>2</v>
      </c>
      <c r="K128" s="429">
        <v>2</v>
      </c>
      <c r="L128" s="429">
        <v>2</v>
      </c>
      <c r="M128" s="429">
        <v>3</v>
      </c>
      <c r="N128" s="429">
        <v>2</v>
      </c>
      <c r="O128" s="429">
        <v>3</v>
      </c>
      <c r="P128" s="429">
        <v>2</v>
      </c>
      <c r="Q128" s="429">
        <v>3</v>
      </c>
      <c r="R128" s="429">
        <v>2</v>
      </c>
      <c r="S128" s="429">
        <v>3</v>
      </c>
      <c r="T128" s="429">
        <v>2</v>
      </c>
      <c r="U128" s="429">
        <v>2</v>
      </c>
      <c r="V128" s="429">
        <v>2</v>
      </c>
      <c r="W128" s="429">
        <v>2</v>
      </c>
      <c r="X128" s="429">
        <v>2</v>
      </c>
      <c r="Y128" s="429">
        <v>2</v>
      </c>
      <c r="Z128" s="429">
        <v>3</v>
      </c>
      <c r="AA128" s="429">
        <v>2</v>
      </c>
      <c r="AB128" s="429">
        <v>2</v>
      </c>
      <c r="AC128" s="429">
        <v>3</v>
      </c>
      <c r="AD128" s="429">
        <v>2</v>
      </c>
      <c r="AE128" s="429">
        <v>3</v>
      </c>
      <c r="AF128" s="429">
        <v>2</v>
      </c>
      <c r="AG128" s="429">
        <v>2</v>
      </c>
      <c r="AH128" s="429">
        <v>2</v>
      </c>
      <c r="AI128" s="429">
        <v>2</v>
      </c>
      <c r="AJ128" s="429">
        <v>2</v>
      </c>
      <c r="AK128" s="429">
        <v>2</v>
      </c>
      <c r="AL128" s="429">
        <v>2</v>
      </c>
      <c r="AM128" s="429">
        <v>2</v>
      </c>
      <c r="AN128" s="429">
        <v>2</v>
      </c>
      <c r="AO128" s="429">
        <v>3</v>
      </c>
      <c r="AP128" s="429">
        <v>2</v>
      </c>
      <c r="AQ128" s="429">
        <v>2</v>
      </c>
      <c r="AR128" s="429">
        <v>2</v>
      </c>
      <c r="AS128" s="429">
        <v>2</v>
      </c>
      <c r="AT128" s="429">
        <v>2</v>
      </c>
      <c r="AU128" s="429">
        <v>2</v>
      </c>
      <c r="AV128" s="429">
        <v>3</v>
      </c>
      <c r="AW128" s="429">
        <v>3</v>
      </c>
      <c r="AX128" s="429">
        <v>2</v>
      </c>
      <c r="AY128" s="429">
        <v>2</v>
      </c>
      <c r="AZ128" s="429">
        <v>2</v>
      </c>
      <c r="BA128" s="429">
        <v>2</v>
      </c>
      <c r="BB128" s="429">
        <v>2</v>
      </c>
      <c r="BC128" s="429">
        <v>2</v>
      </c>
      <c r="BD128" s="429">
        <v>3</v>
      </c>
      <c r="BE128" s="429">
        <v>2</v>
      </c>
      <c r="BF128" s="429">
        <v>3</v>
      </c>
      <c r="BG128" s="429">
        <v>2</v>
      </c>
      <c r="BH128" s="429">
        <v>2</v>
      </c>
    </row>
    <row r="129" spans="1:60" x14ac:dyDescent="0.3">
      <c r="A129" s="426">
        <v>960</v>
      </c>
      <c r="B129" s="427" t="s">
        <v>320</v>
      </c>
      <c r="D129" s="429" t="s">
        <v>755</v>
      </c>
      <c r="E129" s="429" t="s">
        <v>756</v>
      </c>
      <c r="F129" s="429" t="s">
        <v>757</v>
      </c>
      <c r="G129" s="429" t="s">
        <v>758</v>
      </c>
      <c r="H129" s="429" t="s">
        <v>1039</v>
      </c>
      <c r="I129" s="429" t="s">
        <v>1040</v>
      </c>
      <c r="J129" s="429" t="s">
        <v>760</v>
      </c>
      <c r="K129" s="429" t="s">
        <v>761</v>
      </c>
      <c r="L129" s="429" t="s">
        <v>762</v>
      </c>
      <c r="M129" s="429" t="s">
        <v>1041</v>
      </c>
      <c r="N129" s="429" t="s">
        <v>764</v>
      </c>
      <c r="O129" s="429" t="s">
        <v>765</v>
      </c>
      <c r="P129" s="429" t="s">
        <v>1042</v>
      </c>
      <c r="Q129" s="429" t="s">
        <v>767</v>
      </c>
      <c r="R129" s="429" t="s">
        <v>1043</v>
      </c>
      <c r="S129" s="429" t="s">
        <v>769</v>
      </c>
      <c r="T129" s="429" t="s">
        <v>770</v>
      </c>
      <c r="U129" s="429" t="s">
        <v>771</v>
      </c>
      <c r="V129" s="429" t="s">
        <v>772</v>
      </c>
      <c r="W129" s="429" t="s">
        <v>773</v>
      </c>
      <c r="X129" s="429" t="s">
        <v>774</v>
      </c>
      <c r="Y129" s="429" t="s">
        <v>775</v>
      </c>
      <c r="Z129" s="429" t="s">
        <v>776</v>
      </c>
      <c r="AA129" s="429" t="s">
        <v>777</v>
      </c>
      <c r="AB129" s="429" t="s">
        <v>778</v>
      </c>
      <c r="AC129" s="429" t="s">
        <v>772</v>
      </c>
      <c r="AD129" s="429" t="s">
        <v>1044</v>
      </c>
      <c r="AE129" s="429" t="s">
        <v>780</v>
      </c>
      <c r="AF129" s="429" t="s">
        <v>781</v>
      </c>
      <c r="AG129" s="429" t="s">
        <v>782</v>
      </c>
      <c r="AH129" s="429" t="s">
        <v>1045</v>
      </c>
      <c r="AI129" s="429" t="s">
        <v>784</v>
      </c>
      <c r="AJ129" s="429" t="s">
        <v>1046</v>
      </c>
      <c r="AK129" s="429" t="s">
        <v>1047</v>
      </c>
      <c r="AL129" s="429" t="s">
        <v>786</v>
      </c>
      <c r="AM129" s="429" t="s">
        <v>754</v>
      </c>
      <c r="AN129" s="429" t="s">
        <v>787</v>
      </c>
      <c r="AO129" s="429" t="s">
        <v>1048</v>
      </c>
      <c r="AP129" s="429" t="s">
        <v>1049</v>
      </c>
      <c r="AQ129" s="429" t="s">
        <v>789</v>
      </c>
      <c r="AR129" s="429" t="s">
        <v>1050</v>
      </c>
      <c r="AS129" s="429" t="s">
        <v>1051</v>
      </c>
      <c r="AT129" s="429" t="s">
        <v>790</v>
      </c>
      <c r="AU129" s="429" t="s">
        <v>1052</v>
      </c>
      <c r="AV129" s="429" t="s">
        <v>1053</v>
      </c>
      <c r="AW129" s="429" t="s">
        <v>793</v>
      </c>
      <c r="AX129" s="429" t="s">
        <v>1054</v>
      </c>
      <c r="AY129" s="429" t="s">
        <v>794</v>
      </c>
      <c r="AZ129" s="429" t="s">
        <v>795</v>
      </c>
      <c r="BA129" s="429" t="s">
        <v>796</v>
      </c>
      <c r="BB129" s="429" t="s">
        <v>797</v>
      </c>
      <c r="BC129" s="429" t="s">
        <v>1055</v>
      </c>
      <c r="BD129" s="429" t="s">
        <v>1056</v>
      </c>
      <c r="BE129" s="429" t="s">
        <v>799</v>
      </c>
      <c r="BF129" s="429" t="s">
        <v>1057</v>
      </c>
      <c r="BG129" s="429" t="s">
        <v>800</v>
      </c>
      <c r="BH129" s="429" t="s">
        <v>801</v>
      </c>
    </row>
    <row r="130" spans="1:60" ht="28.8" x14ac:dyDescent="0.3">
      <c r="A130" s="426">
        <v>961</v>
      </c>
      <c r="B130" s="427" t="s">
        <v>501</v>
      </c>
      <c r="D130" s="429">
        <v>2</v>
      </c>
      <c r="E130" s="429">
        <v>2</v>
      </c>
      <c r="F130" s="429">
        <v>2</v>
      </c>
      <c r="G130" s="429">
        <v>2</v>
      </c>
      <c r="H130" s="429">
        <v>2</v>
      </c>
      <c r="I130" s="429">
        <v>2</v>
      </c>
      <c r="J130" s="429">
        <v>2</v>
      </c>
      <c r="K130" s="429">
        <v>2</v>
      </c>
      <c r="L130" s="429">
        <v>2</v>
      </c>
      <c r="M130" s="429">
        <v>3</v>
      </c>
      <c r="N130" s="429">
        <v>2</v>
      </c>
      <c r="O130" s="429">
        <v>3</v>
      </c>
      <c r="P130" s="429">
        <v>2</v>
      </c>
      <c r="Q130" s="429">
        <v>3</v>
      </c>
      <c r="R130" s="429">
        <v>2</v>
      </c>
      <c r="S130" s="429">
        <v>3</v>
      </c>
      <c r="T130" s="429">
        <v>2</v>
      </c>
      <c r="U130" s="429">
        <v>2</v>
      </c>
      <c r="V130" s="429">
        <v>2</v>
      </c>
      <c r="W130" s="429">
        <v>2</v>
      </c>
      <c r="X130" s="429">
        <v>2</v>
      </c>
      <c r="Y130" s="429">
        <v>3</v>
      </c>
      <c r="Z130" s="429">
        <v>2</v>
      </c>
      <c r="AA130" s="429">
        <v>2</v>
      </c>
      <c r="AB130" s="429">
        <v>2</v>
      </c>
      <c r="AC130" s="429">
        <v>3</v>
      </c>
      <c r="AD130" s="429">
        <v>2</v>
      </c>
      <c r="AE130" s="429">
        <v>3</v>
      </c>
      <c r="AF130" s="429">
        <v>2</v>
      </c>
      <c r="AG130" s="429">
        <v>2</v>
      </c>
      <c r="AH130" s="429">
        <v>2</v>
      </c>
      <c r="AI130" s="429">
        <v>2</v>
      </c>
      <c r="AJ130" s="429">
        <v>2</v>
      </c>
      <c r="AK130" s="429">
        <v>2</v>
      </c>
      <c r="AL130" s="429">
        <v>2</v>
      </c>
      <c r="AM130" s="429">
        <v>2</v>
      </c>
      <c r="AN130" s="429">
        <v>2</v>
      </c>
      <c r="AO130" s="429">
        <v>3</v>
      </c>
      <c r="AP130" s="429">
        <v>2</v>
      </c>
      <c r="AQ130" s="429">
        <v>2</v>
      </c>
      <c r="AR130" s="429">
        <v>2</v>
      </c>
      <c r="AS130" s="429">
        <v>2</v>
      </c>
      <c r="AT130" s="429">
        <v>3</v>
      </c>
      <c r="AU130" s="429">
        <v>2</v>
      </c>
      <c r="AV130" s="429">
        <v>3</v>
      </c>
      <c r="AW130" s="429">
        <v>3</v>
      </c>
      <c r="AX130" s="429">
        <v>2</v>
      </c>
      <c r="AY130" s="429">
        <v>2</v>
      </c>
      <c r="AZ130" s="429">
        <v>2</v>
      </c>
      <c r="BA130" s="429">
        <v>2</v>
      </c>
      <c r="BB130" s="429">
        <v>2</v>
      </c>
      <c r="BC130" s="429">
        <v>2</v>
      </c>
      <c r="BD130" s="429">
        <v>3</v>
      </c>
      <c r="BE130" s="429">
        <v>2</v>
      </c>
      <c r="BF130" s="429">
        <v>3</v>
      </c>
      <c r="BG130" s="429">
        <v>2</v>
      </c>
      <c r="BH130" s="429">
        <v>2</v>
      </c>
    </row>
    <row r="131" spans="1:60" x14ac:dyDescent="0.3">
      <c r="A131" s="426">
        <v>962</v>
      </c>
      <c r="B131" s="427" t="s">
        <v>321</v>
      </c>
      <c r="D131" s="429" t="s">
        <v>323</v>
      </c>
      <c r="E131" s="429" t="s">
        <v>803</v>
      </c>
      <c r="F131" s="429" t="s">
        <v>323</v>
      </c>
      <c r="G131" s="429" t="s">
        <v>323</v>
      </c>
      <c r="H131" s="429" t="s">
        <v>805</v>
      </c>
      <c r="I131" s="429" t="s">
        <v>323</v>
      </c>
      <c r="J131" s="429" t="s">
        <v>370</v>
      </c>
      <c r="K131" s="429" t="s">
        <v>322</v>
      </c>
      <c r="L131" s="429" t="s">
        <v>370</v>
      </c>
      <c r="M131" s="429" t="s">
        <v>324</v>
      </c>
      <c r="N131" s="429" t="s">
        <v>370</v>
      </c>
      <c r="O131" s="429" t="s">
        <v>806</v>
      </c>
      <c r="P131" s="429" t="s">
        <v>323</v>
      </c>
      <c r="Q131" s="429" t="s">
        <v>322</v>
      </c>
      <c r="R131" s="429" t="s">
        <v>323</v>
      </c>
      <c r="S131" s="429" t="s">
        <v>370</v>
      </c>
      <c r="T131" s="429" t="s">
        <v>525</v>
      </c>
      <c r="U131" s="429" t="s">
        <v>323</v>
      </c>
      <c r="V131" s="429" t="s">
        <v>1059</v>
      </c>
      <c r="W131" s="429" t="s">
        <v>370</v>
      </c>
      <c r="X131" s="429" t="s">
        <v>803</v>
      </c>
      <c r="Y131" s="429" t="s">
        <v>807</v>
      </c>
      <c r="Z131" s="429" t="s">
        <v>370</v>
      </c>
      <c r="AA131" s="429" t="s">
        <v>323</v>
      </c>
      <c r="AB131" s="429" t="s">
        <v>803</v>
      </c>
      <c r="AC131" s="429" t="s">
        <v>803</v>
      </c>
      <c r="AD131" s="429" t="s">
        <v>323</v>
      </c>
      <c r="AE131" s="429" t="s">
        <v>323</v>
      </c>
      <c r="AF131" s="429" t="s">
        <v>323</v>
      </c>
      <c r="AG131" s="429" t="s">
        <v>323</v>
      </c>
      <c r="AH131" s="429" t="s">
        <v>369</v>
      </c>
      <c r="AI131" s="429" t="s">
        <v>370</v>
      </c>
      <c r="AJ131" s="429" t="s">
        <v>1060</v>
      </c>
      <c r="AK131" s="429" t="s">
        <v>323</v>
      </c>
      <c r="AL131" s="429" t="s">
        <v>804</v>
      </c>
      <c r="AM131" s="429" t="s">
        <v>370</v>
      </c>
      <c r="AN131" s="429" t="s">
        <v>803</v>
      </c>
      <c r="AO131" s="429" t="s">
        <v>802</v>
      </c>
      <c r="AP131" s="429" t="s">
        <v>1061</v>
      </c>
      <c r="AQ131" s="429" t="s">
        <v>323</v>
      </c>
      <c r="AR131" s="429" t="s">
        <v>804</v>
      </c>
      <c r="AS131" s="429" t="s">
        <v>1062</v>
      </c>
      <c r="AT131" s="429" t="s">
        <v>323</v>
      </c>
      <c r="AU131" s="429" t="s">
        <v>803</v>
      </c>
      <c r="AV131" s="429" t="s">
        <v>525</v>
      </c>
      <c r="AW131" s="429" t="s">
        <v>323</v>
      </c>
      <c r="AX131" s="429" t="s">
        <v>323</v>
      </c>
      <c r="AY131" s="429" t="s">
        <v>803</v>
      </c>
      <c r="AZ131" s="429" t="s">
        <v>323</v>
      </c>
      <c r="BA131" s="429" t="s">
        <v>803</v>
      </c>
      <c r="BB131" s="429" t="s">
        <v>525</v>
      </c>
      <c r="BC131" s="429" t="s">
        <v>1063</v>
      </c>
      <c r="BD131" s="429" t="s">
        <v>1064</v>
      </c>
      <c r="BE131" s="429" t="s">
        <v>323</v>
      </c>
      <c r="BF131" s="429" t="s">
        <v>803</v>
      </c>
      <c r="BG131" s="429" t="s">
        <v>525</v>
      </c>
      <c r="BH131" s="429" t="s">
        <v>323</v>
      </c>
    </row>
    <row r="132" spans="1:60" x14ac:dyDescent="0.3">
      <c r="A132" s="426">
        <v>963</v>
      </c>
      <c r="B132" s="427" t="s">
        <v>502</v>
      </c>
      <c r="D132" s="429">
        <v>3</v>
      </c>
      <c r="E132" s="429">
        <v>3</v>
      </c>
      <c r="F132" s="429">
        <v>3</v>
      </c>
      <c r="G132" s="429">
        <v>3</v>
      </c>
      <c r="H132" s="429">
        <v>3</v>
      </c>
      <c r="I132" s="429">
        <v>1</v>
      </c>
      <c r="J132" s="429">
        <v>3</v>
      </c>
      <c r="K132" s="429">
        <v>3</v>
      </c>
      <c r="L132" s="429">
        <v>3</v>
      </c>
      <c r="M132" s="429">
        <v>3</v>
      </c>
      <c r="N132" s="429">
        <v>3</v>
      </c>
      <c r="O132" s="429">
        <v>3</v>
      </c>
      <c r="P132" s="429">
        <v>3</v>
      </c>
      <c r="Q132" s="429">
        <v>3</v>
      </c>
      <c r="R132" s="429">
        <v>3</v>
      </c>
      <c r="S132" s="429">
        <v>3</v>
      </c>
      <c r="T132" s="429">
        <v>3</v>
      </c>
      <c r="U132" s="429">
        <v>3</v>
      </c>
      <c r="V132" s="429">
        <v>3</v>
      </c>
      <c r="W132" s="429">
        <v>3</v>
      </c>
      <c r="X132" s="429">
        <v>3</v>
      </c>
      <c r="Y132" s="429">
        <v>3</v>
      </c>
      <c r="Z132" s="429">
        <v>3</v>
      </c>
      <c r="AA132" s="429">
        <v>3</v>
      </c>
      <c r="AB132" s="429">
        <v>3</v>
      </c>
      <c r="AC132" s="429">
        <v>3</v>
      </c>
      <c r="AD132" s="429">
        <v>3</v>
      </c>
      <c r="AE132" s="429">
        <v>3</v>
      </c>
      <c r="AF132" s="429">
        <v>3</v>
      </c>
      <c r="AG132" s="429">
        <v>3</v>
      </c>
      <c r="AH132" s="429">
        <v>3</v>
      </c>
      <c r="AI132" s="429">
        <v>3</v>
      </c>
      <c r="AJ132" s="429">
        <v>3</v>
      </c>
      <c r="AK132" s="429">
        <v>3</v>
      </c>
      <c r="AL132" s="429">
        <v>3</v>
      </c>
      <c r="AM132" s="429">
        <v>3</v>
      </c>
      <c r="AN132" s="429">
        <v>3</v>
      </c>
      <c r="AO132" s="429">
        <v>3</v>
      </c>
      <c r="AP132" s="429">
        <v>3</v>
      </c>
      <c r="AQ132" s="429">
        <v>3</v>
      </c>
      <c r="AR132" s="429">
        <v>3</v>
      </c>
      <c r="AS132" s="429">
        <v>3</v>
      </c>
      <c r="AT132" s="429">
        <v>3</v>
      </c>
      <c r="AU132" s="429">
        <v>3</v>
      </c>
      <c r="AV132" s="429">
        <v>3</v>
      </c>
      <c r="AW132" s="429">
        <v>3</v>
      </c>
      <c r="AX132" s="429">
        <v>3</v>
      </c>
      <c r="AY132" s="429">
        <v>3</v>
      </c>
      <c r="AZ132" s="429">
        <v>3</v>
      </c>
      <c r="BA132" s="429">
        <v>3</v>
      </c>
      <c r="BB132" s="429">
        <v>3</v>
      </c>
      <c r="BC132" s="429">
        <v>3</v>
      </c>
      <c r="BD132" s="429">
        <v>3</v>
      </c>
      <c r="BE132" s="429">
        <v>3</v>
      </c>
      <c r="BF132" s="429">
        <v>3</v>
      </c>
      <c r="BG132" s="429">
        <v>3</v>
      </c>
      <c r="BH132" s="429">
        <v>3</v>
      </c>
    </row>
    <row r="133" spans="1:60" x14ac:dyDescent="0.3">
      <c r="A133" s="426">
        <v>964</v>
      </c>
      <c r="B133" s="427" t="s">
        <v>325</v>
      </c>
      <c r="D133" s="429" t="s">
        <v>411</v>
      </c>
      <c r="E133" s="429" t="s">
        <v>427</v>
      </c>
      <c r="F133" s="429" t="s">
        <v>426</v>
      </c>
      <c r="G133" s="429" t="s">
        <v>453</v>
      </c>
      <c r="H133" s="429" t="s">
        <v>503</v>
      </c>
      <c r="I133" s="429" t="s">
        <v>718</v>
      </c>
      <c r="J133" s="429" t="s">
        <v>539</v>
      </c>
      <c r="K133" s="429" t="s">
        <v>1065</v>
      </c>
      <c r="L133" s="429" t="s">
        <v>407</v>
      </c>
      <c r="M133" s="429" t="s">
        <v>425</v>
      </c>
      <c r="N133" s="429" t="s">
        <v>986</v>
      </c>
      <c r="O133" s="429" t="s">
        <v>399</v>
      </c>
      <c r="P133" s="429" t="s">
        <v>400</v>
      </c>
      <c r="Q133" s="429" t="s">
        <v>1001</v>
      </c>
      <c r="R133" s="429" t="s">
        <v>987</v>
      </c>
      <c r="S133" s="429" t="s">
        <v>392</v>
      </c>
      <c r="T133" s="429" t="s">
        <v>463</v>
      </c>
      <c r="U133" s="429" t="s">
        <v>425</v>
      </c>
      <c r="V133" s="429" t="s">
        <v>1066</v>
      </c>
      <c r="W133" s="429" t="s">
        <v>504</v>
      </c>
      <c r="X133" s="429" t="s">
        <v>405</v>
      </c>
      <c r="Y133" s="429" t="s">
        <v>981</v>
      </c>
      <c r="Z133" s="429" t="s">
        <v>432</v>
      </c>
      <c r="AA133" s="429" t="s">
        <v>395</v>
      </c>
      <c r="AB133" s="429" t="s">
        <v>983</v>
      </c>
      <c r="AC133" s="429" t="s">
        <v>368</v>
      </c>
      <c r="AD133" s="429" t="s">
        <v>405</v>
      </c>
      <c r="AE133" s="429" t="s">
        <v>414</v>
      </c>
      <c r="AF133" s="429" t="s">
        <v>983</v>
      </c>
      <c r="AG133" s="429" t="s">
        <v>979</v>
      </c>
      <c r="AH133" s="429" t="s">
        <v>397</v>
      </c>
      <c r="AI133" s="429" t="s">
        <v>390</v>
      </c>
      <c r="AJ133" s="429" t="s">
        <v>540</v>
      </c>
      <c r="AK133" s="429" t="s">
        <v>411</v>
      </c>
      <c r="AL133" s="429" t="s">
        <v>977</v>
      </c>
      <c r="AM133" s="429" t="s">
        <v>452</v>
      </c>
      <c r="AN133" s="429" t="s">
        <v>417</v>
      </c>
      <c r="AO133" s="429" t="s">
        <v>1067</v>
      </c>
      <c r="AP133" s="429" t="s">
        <v>405</v>
      </c>
      <c r="AQ133" s="429" t="s">
        <v>407</v>
      </c>
      <c r="AR133" s="429" t="s">
        <v>439</v>
      </c>
      <c r="AS133" s="429" t="s">
        <v>399</v>
      </c>
      <c r="AT133" s="429" t="s">
        <v>395</v>
      </c>
      <c r="AU133" s="429" t="s">
        <v>415</v>
      </c>
      <c r="AV133" s="429" t="s">
        <v>1007</v>
      </c>
      <c r="AW133" s="429" t="s">
        <v>1068</v>
      </c>
      <c r="AX133" s="429" t="s">
        <v>977</v>
      </c>
      <c r="AY133" s="429" t="s">
        <v>417</v>
      </c>
      <c r="AZ133" s="429" t="s">
        <v>978</v>
      </c>
      <c r="BA133" s="429" t="s">
        <v>544</v>
      </c>
      <c r="BB133" s="429" t="s">
        <v>991</v>
      </c>
      <c r="BC133" s="429" t="s">
        <v>437</v>
      </c>
      <c r="BD133" s="429" t="s">
        <v>430</v>
      </c>
      <c r="BE133" s="429" t="s">
        <v>1069</v>
      </c>
      <c r="BF133" s="429" t="s">
        <v>980</v>
      </c>
      <c r="BG133" s="429" t="s">
        <v>405</v>
      </c>
      <c r="BH133" s="429" t="s">
        <v>984</v>
      </c>
    </row>
    <row r="134" spans="1:60" x14ac:dyDescent="0.3">
      <c r="A134" s="426">
        <v>965</v>
      </c>
      <c r="B134" s="427" t="s">
        <v>326</v>
      </c>
      <c r="D134" s="429">
        <v>1</v>
      </c>
      <c r="E134" s="429">
        <v>1</v>
      </c>
      <c r="F134" s="429">
        <v>1</v>
      </c>
      <c r="G134" s="429">
        <v>1</v>
      </c>
      <c r="H134" s="429">
        <v>1</v>
      </c>
      <c r="I134" s="429">
        <v>1</v>
      </c>
      <c r="J134" s="429">
        <v>1</v>
      </c>
      <c r="K134" s="429">
        <v>1</v>
      </c>
      <c r="L134" s="429">
        <v>1</v>
      </c>
      <c r="M134" s="429">
        <v>1</v>
      </c>
      <c r="N134" s="429">
        <v>1</v>
      </c>
      <c r="O134" s="429">
        <v>1</v>
      </c>
      <c r="P134" s="429">
        <v>1</v>
      </c>
      <c r="Q134" s="429">
        <v>1</v>
      </c>
      <c r="R134" s="429">
        <v>1</v>
      </c>
      <c r="S134" s="429">
        <v>1</v>
      </c>
      <c r="T134" s="429">
        <v>1</v>
      </c>
      <c r="U134" s="429">
        <v>1</v>
      </c>
      <c r="V134" s="429">
        <v>1</v>
      </c>
      <c r="W134" s="429">
        <v>1</v>
      </c>
      <c r="X134" s="429">
        <v>1</v>
      </c>
      <c r="Y134" s="429">
        <v>1</v>
      </c>
      <c r="Z134" s="429">
        <v>1</v>
      </c>
      <c r="AA134" s="429">
        <v>1</v>
      </c>
      <c r="AB134" s="429">
        <v>1</v>
      </c>
      <c r="AC134" s="429">
        <v>1</v>
      </c>
      <c r="AD134" s="429">
        <v>1</v>
      </c>
      <c r="AE134" s="429">
        <v>1</v>
      </c>
      <c r="AF134" s="429">
        <v>1</v>
      </c>
      <c r="AG134" s="429">
        <v>1</v>
      </c>
      <c r="AH134" s="429">
        <v>1</v>
      </c>
      <c r="AI134" s="429">
        <v>1</v>
      </c>
      <c r="AJ134" s="429">
        <v>1</v>
      </c>
      <c r="AK134" s="429">
        <v>1</v>
      </c>
      <c r="AL134" s="429">
        <v>1</v>
      </c>
      <c r="AM134" s="429">
        <v>1</v>
      </c>
      <c r="AN134" s="429">
        <v>1</v>
      </c>
      <c r="AO134" s="429">
        <v>1</v>
      </c>
      <c r="AP134" s="429">
        <v>1</v>
      </c>
      <c r="AQ134" s="429">
        <v>1</v>
      </c>
      <c r="AR134" s="429">
        <v>1</v>
      </c>
      <c r="AS134" s="429">
        <v>1</v>
      </c>
      <c r="AT134" s="429">
        <v>1</v>
      </c>
      <c r="AU134" s="429">
        <v>1</v>
      </c>
      <c r="AV134" s="429">
        <v>1</v>
      </c>
      <c r="AW134" s="429">
        <v>1</v>
      </c>
      <c r="AX134" s="429">
        <v>1</v>
      </c>
      <c r="AY134" s="429">
        <v>1</v>
      </c>
      <c r="AZ134" s="429">
        <v>1</v>
      </c>
      <c r="BA134" s="429">
        <v>1</v>
      </c>
      <c r="BB134" s="429">
        <v>1</v>
      </c>
      <c r="BC134" s="429">
        <v>1</v>
      </c>
      <c r="BD134" s="429">
        <v>1</v>
      </c>
      <c r="BE134" s="429">
        <v>1</v>
      </c>
      <c r="BF134" s="429">
        <v>1</v>
      </c>
      <c r="BG134" s="429">
        <v>1</v>
      </c>
      <c r="BH134" s="429">
        <v>1</v>
      </c>
    </row>
    <row r="135" spans="1:60" x14ac:dyDescent="0.3">
      <c r="A135" s="426">
        <v>966</v>
      </c>
      <c r="B135" s="427" t="s">
        <v>327</v>
      </c>
      <c r="D135" s="429" t="s">
        <v>808</v>
      </c>
      <c r="E135" s="429" t="s">
        <v>809</v>
      </c>
      <c r="F135" s="429" t="s">
        <v>810</v>
      </c>
      <c r="G135" s="429" t="s">
        <v>811</v>
      </c>
      <c r="H135" s="429" t="s">
        <v>1070</v>
      </c>
      <c r="I135" s="429" t="s">
        <v>812</v>
      </c>
      <c r="J135" s="429" t="s">
        <v>813</v>
      </c>
      <c r="K135" s="429" t="s">
        <v>814</v>
      </c>
      <c r="L135" s="429" t="s">
        <v>815</v>
      </c>
      <c r="M135" s="429" t="s">
        <v>816</v>
      </c>
      <c r="N135" s="429" t="s">
        <v>817</v>
      </c>
      <c r="O135" s="429" t="s">
        <v>818</v>
      </c>
      <c r="P135" s="429" t="s">
        <v>819</v>
      </c>
      <c r="Q135" s="429" t="s">
        <v>820</v>
      </c>
      <c r="R135" s="429" t="s">
        <v>1071</v>
      </c>
      <c r="S135" s="429" t="s">
        <v>821</v>
      </c>
      <c r="T135" s="429" t="s">
        <v>822</v>
      </c>
      <c r="U135" s="429" t="s">
        <v>823</v>
      </c>
      <c r="V135" s="429" t="s">
        <v>1072</v>
      </c>
      <c r="W135" s="429" t="s">
        <v>825</v>
      </c>
      <c r="X135" s="429" t="s">
        <v>826</v>
      </c>
      <c r="Y135" s="429" t="s">
        <v>827</v>
      </c>
      <c r="Z135" s="429" t="s">
        <v>1073</v>
      </c>
      <c r="AA135" s="429" t="s">
        <v>829</v>
      </c>
      <c r="AB135" s="429" t="s">
        <v>830</v>
      </c>
      <c r="AC135" s="429" t="s">
        <v>824</v>
      </c>
      <c r="AD135" s="429" t="s">
        <v>831</v>
      </c>
      <c r="AE135" s="429" t="s">
        <v>832</v>
      </c>
      <c r="AF135" s="429" t="s">
        <v>833</v>
      </c>
      <c r="AG135" s="429" t="s">
        <v>834</v>
      </c>
      <c r="AH135" s="429" t="s">
        <v>835</v>
      </c>
      <c r="AI135" s="429" t="s">
        <v>836</v>
      </c>
      <c r="AJ135" s="429" t="s">
        <v>837</v>
      </c>
      <c r="AK135" s="429" t="s">
        <v>838</v>
      </c>
      <c r="AL135" s="429" t="s">
        <v>839</v>
      </c>
      <c r="AM135" s="429" t="s">
        <v>1074</v>
      </c>
      <c r="AN135" s="429" t="s">
        <v>840</v>
      </c>
      <c r="AO135" s="429" t="s">
        <v>841</v>
      </c>
      <c r="AP135" s="429" t="s">
        <v>842</v>
      </c>
      <c r="AQ135" s="429" t="s">
        <v>843</v>
      </c>
      <c r="AR135" s="429" t="s">
        <v>1075</v>
      </c>
      <c r="AS135" s="429" t="s">
        <v>845</v>
      </c>
      <c r="AT135" s="429" t="s">
        <v>846</v>
      </c>
      <c r="AU135" s="429" t="s">
        <v>847</v>
      </c>
      <c r="AV135" s="429" t="s">
        <v>1076</v>
      </c>
      <c r="AW135" s="429" t="s">
        <v>849</v>
      </c>
      <c r="AX135" s="429" t="s">
        <v>1077</v>
      </c>
      <c r="AY135" s="429" t="s">
        <v>850</v>
      </c>
      <c r="AZ135" s="429" t="s">
        <v>1078</v>
      </c>
      <c r="BA135" s="429" t="s">
        <v>852</v>
      </c>
      <c r="BB135" s="429" t="s">
        <v>853</v>
      </c>
      <c r="BC135" s="429" t="s">
        <v>854</v>
      </c>
      <c r="BD135" s="429" t="s">
        <v>1079</v>
      </c>
      <c r="BE135" s="429" t="s">
        <v>856</v>
      </c>
      <c r="BF135" s="429" t="s">
        <v>857</v>
      </c>
      <c r="BG135" s="429" t="s">
        <v>858</v>
      </c>
      <c r="BH135" s="429" t="s">
        <v>1080</v>
      </c>
    </row>
    <row r="136" spans="1:60" x14ac:dyDescent="0.3">
      <c r="A136" s="426">
        <v>967</v>
      </c>
      <c r="B136" s="427" t="s">
        <v>505</v>
      </c>
      <c r="D136" s="429" t="s">
        <v>492</v>
      </c>
      <c r="E136" s="429" t="s">
        <v>492</v>
      </c>
      <c r="F136" s="429" t="s">
        <v>492</v>
      </c>
      <c r="G136" s="429" t="s">
        <v>492</v>
      </c>
      <c r="H136" s="429" t="s">
        <v>492</v>
      </c>
      <c r="I136" s="429" t="s">
        <v>492</v>
      </c>
      <c r="J136" s="429" t="s">
        <v>492</v>
      </c>
      <c r="K136" s="429" t="s">
        <v>492</v>
      </c>
      <c r="L136" s="429" t="s">
        <v>492</v>
      </c>
      <c r="M136" s="429" t="s">
        <v>492</v>
      </c>
      <c r="N136" s="429" t="s">
        <v>492</v>
      </c>
      <c r="O136" s="429" t="s">
        <v>492</v>
      </c>
      <c r="P136" s="429" t="s">
        <v>492</v>
      </c>
      <c r="Q136" s="429" t="s">
        <v>492</v>
      </c>
      <c r="R136" s="429" t="s">
        <v>492</v>
      </c>
      <c r="S136" s="429" t="s">
        <v>492</v>
      </c>
      <c r="T136" s="429" t="s">
        <v>492</v>
      </c>
      <c r="U136" s="429" t="s">
        <v>492</v>
      </c>
      <c r="V136" s="429" t="s">
        <v>492</v>
      </c>
      <c r="W136" s="429" t="s">
        <v>492</v>
      </c>
      <c r="X136" s="429" t="s">
        <v>492</v>
      </c>
      <c r="Y136" s="429" t="s">
        <v>492</v>
      </c>
      <c r="Z136" s="429" t="s">
        <v>492</v>
      </c>
      <c r="AA136" s="429" t="s">
        <v>492</v>
      </c>
      <c r="AB136" s="429" t="s">
        <v>492</v>
      </c>
      <c r="AC136" s="429" t="s">
        <v>492</v>
      </c>
      <c r="AD136" s="429" t="s">
        <v>492</v>
      </c>
      <c r="AE136" s="429" t="s">
        <v>492</v>
      </c>
      <c r="AF136" s="429" t="s">
        <v>492</v>
      </c>
      <c r="AG136" s="429" t="s">
        <v>492</v>
      </c>
      <c r="AH136" s="429" t="s">
        <v>491</v>
      </c>
      <c r="AI136" s="429" t="s">
        <v>492</v>
      </c>
      <c r="AJ136" s="429" t="s">
        <v>492</v>
      </c>
      <c r="AK136" s="429" t="s">
        <v>492</v>
      </c>
      <c r="AL136" s="429" t="s">
        <v>492</v>
      </c>
      <c r="AM136" s="429" t="s">
        <v>492</v>
      </c>
      <c r="AN136" s="429" t="s">
        <v>492</v>
      </c>
      <c r="AO136" s="429" t="s">
        <v>492</v>
      </c>
      <c r="AP136" s="429" t="s">
        <v>492</v>
      </c>
      <c r="AQ136" s="429" t="s">
        <v>492</v>
      </c>
      <c r="AR136" s="429" t="s">
        <v>492</v>
      </c>
      <c r="AS136" s="429" t="s">
        <v>492</v>
      </c>
      <c r="AT136" s="429" t="s">
        <v>492</v>
      </c>
      <c r="AU136" s="429" t="s">
        <v>492</v>
      </c>
      <c r="AV136" s="429" t="s">
        <v>492</v>
      </c>
      <c r="AW136" s="429" t="s">
        <v>492</v>
      </c>
      <c r="AX136" s="429" t="s">
        <v>492</v>
      </c>
      <c r="AY136" s="429" t="s">
        <v>492</v>
      </c>
      <c r="AZ136" s="429" t="s">
        <v>492</v>
      </c>
      <c r="BA136" s="429" t="s">
        <v>492</v>
      </c>
      <c r="BB136" s="429" t="s">
        <v>492</v>
      </c>
      <c r="BC136" s="429" t="s">
        <v>492</v>
      </c>
      <c r="BD136" s="429" t="s">
        <v>492</v>
      </c>
      <c r="BE136" s="429" t="s">
        <v>492</v>
      </c>
      <c r="BF136" s="429" t="s">
        <v>492</v>
      </c>
      <c r="BG136" s="429" t="s">
        <v>492</v>
      </c>
      <c r="BH136" s="429" t="s">
        <v>492</v>
      </c>
    </row>
    <row r="137" spans="1:60" x14ac:dyDescent="0.3">
      <c r="A137" s="426">
        <v>968</v>
      </c>
      <c r="B137" s="427" t="s">
        <v>328</v>
      </c>
      <c r="D137" s="429" t="s">
        <v>859</v>
      </c>
      <c r="E137" s="429" t="s">
        <v>860</v>
      </c>
      <c r="F137" s="429" t="s">
        <v>861</v>
      </c>
      <c r="G137" s="429" t="s">
        <v>862</v>
      </c>
      <c r="H137" s="429" t="s">
        <v>908</v>
      </c>
      <c r="I137" s="429" t="s">
        <v>864</v>
      </c>
      <c r="J137" s="429" t="s">
        <v>865</v>
      </c>
      <c r="K137" s="429" t="s">
        <v>866</v>
      </c>
      <c r="L137" s="429" t="s">
        <v>867</v>
      </c>
      <c r="M137" s="429" t="s">
        <v>1081</v>
      </c>
      <c r="N137" s="429" t="s">
        <v>868</v>
      </c>
      <c r="O137" s="429" t="s">
        <v>869</v>
      </c>
      <c r="P137" s="429" t="s">
        <v>911</v>
      </c>
      <c r="Q137" s="429" t="s">
        <v>871</v>
      </c>
      <c r="R137" s="429" t="s">
        <v>913</v>
      </c>
      <c r="S137" s="429" t="s">
        <v>872</v>
      </c>
      <c r="T137" s="429" t="s">
        <v>873</v>
      </c>
      <c r="U137" s="429" t="s">
        <v>874</v>
      </c>
      <c r="V137" s="429" t="s">
        <v>875</v>
      </c>
      <c r="W137" s="429" t="s">
        <v>876</v>
      </c>
      <c r="X137" s="429" t="s">
        <v>877</v>
      </c>
      <c r="Y137" s="429" t="s">
        <v>878</v>
      </c>
      <c r="Z137" s="429" t="s">
        <v>879</v>
      </c>
      <c r="AA137" s="429" t="s">
        <v>880</v>
      </c>
      <c r="AB137" s="429" t="s">
        <v>881</v>
      </c>
      <c r="AC137" s="429" t="s">
        <v>875</v>
      </c>
      <c r="AD137" s="429" t="s">
        <v>882</v>
      </c>
      <c r="AE137" s="429" t="s">
        <v>883</v>
      </c>
      <c r="AF137" s="429" t="s">
        <v>884</v>
      </c>
      <c r="AG137" s="429" t="s">
        <v>885</v>
      </c>
      <c r="AH137" s="429" t="s">
        <v>886</v>
      </c>
      <c r="AI137" s="429" t="s">
        <v>887</v>
      </c>
      <c r="AJ137" s="429" t="s">
        <v>888</v>
      </c>
      <c r="AK137" s="429" t="s">
        <v>889</v>
      </c>
      <c r="AL137" s="429" t="s">
        <v>890</v>
      </c>
      <c r="AM137" s="429" t="s">
        <v>918</v>
      </c>
      <c r="AN137" s="429" t="s">
        <v>891</v>
      </c>
      <c r="AO137" s="429" t="s">
        <v>892</v>
      </c>
      <c r="AP137" s="429" t="s">
        <v>919</v>
      </c>
      <c r="AQ137" s="429" t="s">
        <v>893</v>
      </c>
      <c r="AR137" s="429" t="s">
        <v>1082</v>
      </c>
      <c r="AS137" s="429" t="s">
        <v>921</v>
      </c>
      <c r="AT137" s="429" t="s">
        <v>894</v>
      </c>
      <c r="AU137" s="429" t="s">
        <v>895</v>
      </c>
      <c r="AV137" s="429" t="s">
        <v>922</v>
      </c>
      <c r="AW137" s="429" t="s">
        <v>897</v>
      </c>
      <c r="AX137" s="429" t="s">
        <v>923</v>
      </c>
      <c r="AY137" s="429" t="s">
        <v>898</v>
      </c>
      <c r="AZ137" s="429" t="s">
        <v>899</v>
      </c>
      <c r="BA137" s="429" t="s">
        <v>900</v>
      </c>
      <c r="BB137" s="429" t="s">
        <v>901</v>
      </c>
      <c r="BC137" s="429" t="s">
        <v>902</v>
      </c>
      <c r="BD137" s="429" t="s">
        <v>903</v>
      </c>
      <c r="BE137" s="429" t="s">
        <v>904</v>
      </c>
      <c r="BF137" s="429" t="s">
        <v>925</v>
      </c>
      <c r="BG137" s="429" t="s">
        <v>905</v>
      </c>
      <c r="BH137" s="429" t="s">
        <v>906</v>
      </c>
    </row>
    <row r="138" spans="1:60" x14ac:dyDescent="0.3">
      <c r="A138" s="426">
        <v>969</v>
      </c>
      <c r="B138" s="427" t="s">
        <v>506</v>
      </c>
      <c r="D138" s="429" t="s">
        <v>17</v>
      </c>
      <c r="E138" s="429" t="s">
        <v>17</v>
      </c>
      <c r="F138" s="429" t="s">
        <v>17</v>
      </c>
      <c r="G138" s="429" t="s">
        <v>17</v>
      </c>
      <c r="H138" s="429" t="s">
        <v>17</v>
      </c>
      <c r="I138" s="429" t="s">
        <v>17</v>
      </c>
      <c r="J138" s="429" t="s">
        <v>17</v>
      </c>
      <c r="K138" s="429" t="s">
        <v>17</v>
      </c>
      <c r="L138" s="429" t="s">
        <v>17</v>
      </c>
      <c r="M138" s="429" t="s">
        <v>17</v>
      </c>
      <c r="N138" s="429" t="s">
        <v>17</v>
      </c>
      <c r="O138" s="429" t="s">
        <v>17</v>
      </c>
      <c r="P138" s="429" t="s">
        <v>17</v>
      </c>
      <c r="Q138" s="429" t="s">
        <v>17</v>
      </c>
      <c r="R138" s="429" t="s">
        <v>17</v>
      </c>
      <c r="S138" s="429" t="s">
        <v>18</v>
      </c>
      <c r="T138" s="429" t="s">
        <v>17</v>
      </c>
      <c r="U138" s="429" t="s">
        <v>17</v>
      </c>
      <c r="V138" s="429" t="s">
        <v>17</v>
      </c>
      <c r="W138" s="429" t="s">
        <v>17</v>
      </c>
      <c r="X138" s="429" t="s">
        <v>17</v>
      </c>
      <c r="Y138" s="429" t="s">
        <v>17</v>
      </c>
      <c r="Z138" s="429" t="s">
        <v>17</v>
      </c>
      <c r="AA138" s="429" t="s">
        <v>17</v>
      </c>
      <c r="AB138" s="429" t="s">
        <v>17</v>
      </c>
      <c r="AC138" s="429" t="s">
        <v>17</v>
      </c>
      <c r="AD138" s="429" t="s">
        <v>17</v>
      </c>
      <c r="AE138" s="429" t="s">
        <v>17</v>
      </c>
      <c r="AF138" s="429" t="s">
        <v>17</v>
      </c>
      <c r="AG138" s="429" t="s">
        <v>17</v>
      </c>
      <c r="AH138" s="429" t="s">
        <v>17</v>
      </c>
      <c r="AI138" s="429" t="s">
        <v>17</v>
      </c>
      <c r="AJ138" s="429" t="s">
        <v>17</v>
      </c>
      <c r="AK138" s="429" t="s">
        <v>17</v>
      </c>
      <c r="AL138" s="429" t="s">
        <v>17</v>
      </c>
      <c r="AM138" s="429" t="s">
        <v>17</v>
      </c>
      <c r="AN138" s="429" t="s">
        <v>17</v>
      </c>
      <c r="AO138" s="429" t="s">
        <v>17</v>
      </c>
      <c r="AP138" s="429" t="s">
        <v>17</v>
      </c>
      <c r="AQ138" s="429" t="s">
        <v>17</v>
      </c>
      <c r="AR138" s="429" t="s">
        <v>17</v>
      </c>
      <c r="AS138" s="429" t="s">
        <v>17</v>
      </c>
      <c r="AT138" s="429" t="s">
        <v>17</v>
      </c>
      <c r="AU138" s="429" t="s">
        <v>17</v>
      </c>
      <c r="AV138" s="429" t="s">
        <v>17</v>
      </c>
      <c r="AW138" s="429" t="s">
        <v>18</v>
      </c>
      <c r="AX138" s="429" t="s">
        <v>17</v>
      </c>
      <c r="AY138" s="429" t="s">
        <v>17</v>
      </c>
      <c r="AZ138" s="429" t="s">
        <v>17</v>
      </c>
      <c r="BA138" s="429" t="s">
        <v>17</v>
      </c>
      <c r="BB138" s="429" t="s">
        <v>17</v>
      </c>
      <c r="BC138" s="429" t="s">
        <v>17</v>
      </c>
      <c r="BD138" s="429" t="s">
        <v>17</v>
      </c>
      <c r="BE138" s="429" t="s">
        <v>17</v>
      </c>
      <c r="BF138" s="429" t="s">
        <v>17</v>
      </c>
      <c r="BG138" s="429" t="s">
        <v>17</v>
      </c>
      <c r="BH138" s="429" t="s">
        <v>17</v>
      </c>
    </row>
    <row r="139" spans="1:60" ht="28.8" x14ac:dyDescent="0.3">
      <c r="A139" s="426">
        <v>970</v>
      </c>
      <c r="B139" s="427" t="s">
        <v>507</v>
      </c>
      <c r="D139" s="429" t="s">
        <v>755</v>
      </c>
      <c r="E139" s="429" t="s">
        <v>756</v>
      </c>
      <c r="F139" s="429" t="s">
        <v>757</v>
      </c>
      <c r="G139" s="429" t="s">
        <v>758</v>
      </c>
      <c r="H139" s="429" t="s">
        <v>1039</v>
      </c>
      <c r="I139" s="429" t="s">
        <v>759</v>
      </c>
      <c r="J139" s="429" t="s">
        <v>760</v>
      </c>
      <c r="K139" s="429" t="s">
        <v>761</v>
      </c>
      <c r="L139" s="429" t="s">
        <v>762</v>
      </c>
      <c r="M139" s="429" t="s">
        <v>1083</v>
      </c>
      <c r="N139" s="429" t="s">
        <v>764</v>
      </c>
      <c r="O139" s="429" t="s">
        <v>765</v>
      </c>
      <c r="P139" s="429" t="s">
        <v>1042</v>
      </c>
      <c r="Q139" s="429" t="s">
        <v>767</v>
      </c>
      <c r="R139" s="429" t="s">
        <v>768</v>
      </c>
      <c r="S139" s="429">
        <v>0</v>
      </c>
      <c r="T139" s="429" t="s">
        <v>770</v>
      </c>
      <c r="U139" s="429" t="s">
        <v>771</v>
      </c>
      <c r="V139" s="429" t="s">
        <v>772</v>
      </c>
      <c r="W139" s="429" t="s">
        <v>773</v>
      </c>
      <c r="X139" s="429" t="s">
        <v>774</v>
      </c>
      <c r="Y139" s="429" t="s">
        <v>775</v>
      </c>
      <c r="Z139" s="429" t="s">
        <v>1084</v>
      </c>
      <c r="AA139" s="429" t="s">
        <v>777</v>
      </c>
      <c r="AB139" s="429" t="s">
        <v>778</v>
      </c>
      <c r="AC139" s="429" t="s">
        <v>772</v>
      </c>
      <c r="AD139" s="429" t="s">
        <v>1085</v>
      </c>
      <c r="AE139" s="429" t="s">
        <v>1086</v>
      </c>
      <c r="AF139" s="429" t="s">
        <v>781</v>
      </c>
      <c r="AG139" s="429" t="s">
        <v>782</v>
      </c>
      <c r="AH139" s="429" t="s">
        <v>783</v>
      </c>
      <c r="AI139" s="429" t="s">
        <v>784</v>
      </c>
      <c r="AJ139" s="429" t="s">
        <v>1046</v>
      </c>
      <c r="AK139" s="429" t="s">
        <v>785</v>
      </c>
      <c r="AL139" s="429" t="s">
        <v>1087</v>
      </c>
      <c r="AM139" s="429" t="s">
        <v>754</v>
      </c>
      <c r="AN139" s="429" t="s">
        <v>1088</v>
      </c>
      <c r="AO139" s="429" t="s">
        <v>1089</v>
      </c>
      <c r="AP139" s="429" t="s">
        <v>1049</v>
      </c>
      <c r="AQ139" s="429" t="s">
        <v>789</v>
      </c>
      <c r="AR139" s="429" t="s">
        <v>1090</v>
      </c>
      <c r="AS139" s="429" t="s">
        <v>1091</v>
      </c>
      <c r="AT139" s="429" t="s">
        <v>790</v>
      </c>
      <c r="AU139" s="429" t="s">
        <v>791</v>
      </c>
      <c r="AV139" s="429" t="s">
        <v>1053</v>
      </c>
      <c r="AW139" s="429">
        <v>0</v>
      </c>
      <c r="AX139" s="429" t="s">
        <v>1054</v>
      </c>
      <c r="AY139" s="429" t="s">
        <v>794</v>
      </c>
      <c r="AZ139" s="429" t="s">
        <v>795</v>
      </c>
      <c r="BA139" s="429" t="s">
        <v>796</v>
      </c>
      <c r="BB139" s="429" t="s">
        <v>797</v>
      </c>
      <c r="BC139" s="429" t="s">
        <v>1055</v>
      </c>
      <c r="BD139" s="429" t="s">
        <v>1056</v>
      </c>
      <c r="BE139" s="429" t="s">
        <v>799</v>
      </c>
      <c r="BF139" s="429" t="s">
        <v>1057</v>
      </c>
      <c r="BG139" s="429" t="s">
        <v>1092</v>
      </c>
      <c r="BH139" s="429" t="s">
        <v>801</v>
      </c>
    </row>
    <row r="140" spans="1:60" x14ac:dyDescent="0.3">
      <c r="A140" s="426">
        <v>971</v>
      </c>
      <c r="B140" s="427" t="s">
        <v>508</v>
      </c>
      <c r="D140" s="429" t="s">
        <v>323</v>
      </c>
      <c r="E140" s="429" t="s">
        <v>803</v>
      </c>
      <c r="F140" s="429" t="s">
        <v>323</v>
      </c>
      <c r="G140" s="429" t="s">
        <v>323</v>
      </c>
      <c r="H140" s="429" t="s">
        <v>805</v>
      </c>
      <c r="I140" s="429" t="s">
        <v>323</v>
      </c>
      <c r="J140" s="429" t="s">
        <v>370</v>
      </c>
      <c r="K140" s="429" t="s">
        <v>322</v>
      </c>
      <c r="L140" s="429" t="s">
        <v>370</v>
      </c>
      <c r="M140" s="429" t="s">
        <v>323</v>
      </c>
      <c r="N140" s="429" t="s">
        <v>370</v>
      </c>
      <c r="O140" s="429" t="s">
        <v>1094</v>
      </c>
      <c r="P140" s="429" t="s">
        <v>323</v>
      </c>
      <c r="Q140" s="429" t="s">
        <v>322</v>
      </c>
      <c r="R140" s="429" t="s">
        <v>323</v>
      </c>
      <c r="S140" s="429">
        <v>0</v>
      </c>
      <c r="T140" s="429" t="s">
        <v>323</v>
      </c>
      <c r="U140" s="429" t="s">
        <v>323</v>
      </c>
      <c r="V140" s="429" t="s">
        <v>1059</v>
      </c>
      <c r="W140" s="429" t="s">
        <v>370</v>
      </c>
      <c r="X140" s="429" t="s">
        <v>803</v>
      </c>
      <c r="Y140" s="429" t="s">
        <v>807</v>
      </c>
      <c r="Z140" s="429" t="s">
        <v>324</v>
      </c>
      <c r="AA140" s="429" t="s">
        <v>323</v>
      </c>
      <c r="AB140" s="429" t="s">
        <v>803</v>
      </c>
      <c r="AC140" s="429" t="s">
        <v>803</v>
      </c>
      <c r="AD140" s="429" t="s">
        <v>323</v>
      </c>
      <c r="AE140" s="429" t="s">
        <v>369</v>
      </c>
      <c r="AF140" s="429" t="s">
        <v>323</v>
      </c>
      <c r="AG140" s="429" t="s">
        <v>323</v>
      </c>
      <c r="AH140" s="429" t="s">
        <v>322</v>
      </c>
      <c r="AI140" s="429" t="s">
        <v>370</v>
      </c>
      <c r="AJ140" s="429" t="s">
        <v>1060</v>
      </c>
      <c r="AK140" s="429" t="s">
        <v>323</v>
      </c>
      <c r="AL140" s="429" t="s">
        <v>1093</v>
      </c>
      <c r="AM140" s="429" t="s">
        <v>370</v>
      </c>
      <c r="AN140" s="429" t="s">
        <v>803</v>
      </c>
      <c r="AO140" s="429" t="s">
        <v>802</v>
      </c>
      <c r="AP140" s="429" t="s">
        <v>323</v>
      </c>
      <c r="AQ140" s="429" t="s">
        <v>323</v>
      </c>
      <c r="AR140" s="429" t="s">
        <v>550</v>
      </c>
      <c r="AS140" s="429" t="s">
        <v>1062</v>
      </c>
      <c r="AT140" s="429" t="s">
        <v>323</v>
      </c>
      <c r="AU140" s="429" t="s">
        <v>803</v>
      </c>
      <c r="AV140" s="429" t="s">
        <v>525</v>
      </c>
      <c r="AW140" s="429">
        <v>0</v>
      </c>
      <c r="AX140" s="429" t="s">
        <v>323</v>
      </c>
      <c r="AY140" s="429" t="s">
        <v>803</v>
      </c>
      <c r="AZ140" s="429" t="s">
        <v>323</v>
      </c>
      <c r="BA140" s="429" t="s">
        <v>803</v>
      </c>
      <c r="BB140" s="429" t="s">
        <v>525</v>
      </c>
      <c r="BC140" s="429" t="s">
        <v>1063</v>
      </c>
      <c r="BD140" s="429" t="s">
        <v>1058</v>
      </c>
      <c r="BE140" s="429" t="s">
        <v>323</v>
      </c>
      <c r="BF140" s="429" t="s">
        <v>803</v>
      </c>
      <c r="BG140" s="429" t="s">
        <v>525</v>
      </c>
      <c r="BH140" s="429" t="s">
        <v>323</v>
      </c>
    </row>
    <row r="141" spans="1:60" x14ac:dyDescent="0.3">
      <c r="A141" s="426">
        <v>972</v>
      </c>
      <c r="B141" s="427" t="s">
        <v>509</v>
      </c>
      <c r="D141" s="429" t="s">
        <v>1095</v>
      </c>
      <c r="E141" s="429" t="s">
        <v>1096</v>
      </c>
      <c r="F141" s="429" t="s">
        <v>1097</v>
      </c>
      <c r="G141" s="429" t="s">
        <v>1098</v>
      </c>
      <c r="H141" s="429" t="s">
        <v>582</v>
      </c>
      <c r="I141" s="429" t="s">
        <v>1099</v>
      </c>
      <c r="J141" s="429" t="s">
        <v>1100</v>
      </c>
      <c r="K141" s="429" t="s">
        <v>1101</v>
      </c>
      <c r="L141" s="429" t="s">
        <v>586</v>
      </c>
      <c r="M141" s="429" t="s">
        <v>1102</v>
      </c>
      <c r="N141" s="429" t="s">
        <v>1103</v>
      </c>
      <c r="O141" s="429" t="s">
        <v>589</v>
      </c>
      <c r="P141" s="429" t="s">
        <v>590</v>
      </c>
      <c r="Q141" s="429" t="s">
        <v>591</v>
      </c>
      <c r="R141" s="429" t="s">
        <v>1104</v>
      </c>
      <c r="S141" s="429">
        <v>0</v>
      </c>
      <c r="T141" s="429" t="s">
        <v>1105</v>
      </c>
      <c r="U141" s="429" t="s">
        <v>1106</v>
      </c>
      <c r="V141" s="429" t="s">
        <v>1107</v>
      </c>
      <c r="W141" s="429" t="s">
        <v>1108</v>
      </c>
      <c r="X141" s="429" t="s">
        <v>1109</v>
      </c>
      <c r="Y141" s="429" t="s">
        <v>1110</v>
      </c>
      <c r="Z141" s="429" t="s">
        <v>1111</v>
      </c>
      <c r="AA141" s="429" t="s">
        <v>1112</v>
      </c>
      <c r="AB141" s="429" t="s">
        <v>1113</v>
      </c>
      <c r="AC141" s="429" t="s">
        <v>1107</v>
      </c>
      <c r="AD141" s="429" t="s">
        <v>1114</v>
      </c>
      <c r="AE141" s="429" t="s">
        <v>1115</v>
      </c>
      <c r="AF141" s="429" t="s">
        <v>1116</v>
      </c>
      <c r="AG141" s="429" t="s">
        <v>1117</v>
      </c>
      <c r="AH141" s="429" t="s">
        <v>1118</v>
      </c>
      <c r="AI141" s="429" t="s">
        <v>1119</v>
      </c>
      <c r="AJ141" s="429" t="s">
        <v>1120</v>
      </c>
      <c r="AK141" s="429" t="s">
        <v>611</v>
      </c>
      <c r="AL141" s="429" t="s">
        <v>1121</v>
      </c>
      <c r="AM141" s="429" t="s">
        <v>1122</v>
      </c>
      <c r="AN141" s="429" t="s">
        <v>1123</v>
      </c>
      <c r="AO141" s="429" t="s">
        <v>1124</v>
      </c>
      <c r="AP141" s="429" t="s">
        <v>1125</v>
      </c>
      <c r="AQ141" s="429" t="s">
        <v>617</v>
      </c>
      <c r="AR141" s="429" t="s">
        <v>618</v>
      </c>
      <c r="AS141" s="429" t="s">
        <v>1126</v>
      </c>
      <c r="AT141" s="429" t="s">
        <v>1127</v>
      </c>
      <c r="AU141" s="429" t="s">
        <v>621</v>
      </c>
      <c r="AV141" s="429" t="s">
        <v>622</v>
      </c>
      <c r="AW141" s="429">
        <v>0</v>
      </c>
      <c r="AX141" s="429" t="s">
        <v>1128</v>
      </c>
      <c r="AY141" s="429" t="s">
        <v>1129</v>
      </c>
      <c r="AZ141" s="429" t="s">
        <v>626</v>
      </c>
      <c r="BA141" s="429" t="s">
        <v>1130</v>
      </c>
      <c r="BB141" s="429" t="s">
        <v>1131</v>
      </c>
      <c r="BC141" s="429" t="s">
        <v>1132</v>
      </c>
      <c r="BD141" s="429" t="s">
        <v>1133</v>
      </c>
      <c r="BE141" s="429" t="s">
        <v>631</v>
      </c>
      <c r="BF141" s="429" t="s">
        <v>1134</v>
      </c>
      <c r="BG141" s="429" t="s">
        <v>1135</v>
      </c>
      <c r="BH141" s="429" t="s">
        <v>634</v>
      </c>
    </row>
    <row r="142" spans="1:60" x14ac:dyDescent="0.3">
      <c r="A142" s="426">
        <v>998</v>
      </c>
      <c r="B142" s="427" t="s">
        <v>98</v>
      </c>
      <c r="D142" s="429">
        <v>52</v>
      </c>
      <c r="E142" s="429">
        <v>52</v>
      </c>
      <c r="F142" s="429">
        <v>52</v>
      </c>
      <c r="G142" s="429">
        <v>52</v>
      </c>
      <c r="H142" s="429">
        <v>52</v>
      </c>
      <c r="I142" s="429">
        <v>52</v>
      </c>
      <c r="J142" s="429">
        <v>52</v>
      </c>
      <c r="K142" s="429">
        <v>52</v>
      </c>
      <c r="L142" s="429">
        <v>52</v>
      </c>
      <c r="M142" s="429">
        <v>52</v>
      </c>
      <c r="N142" s="429">
        <v>52</v>
      </c>
      <c r="O142" s="429">
        <v>52</v>
      </c>
      <c r="P142" s="429">
        <v>52</v>
      </c>
      <c r="Q142" s="429">
        <v>52</v>
      </c>
      <c r="R142" s="429">
        <v>52</v>
      </c>
      <c r="S142" s="429">
        <v>52</v>
      </c>
      <c r="T142" s="429">
        <v>52</v>
      </c>
      <c r="U142" s="429">
        <v>52</v>
      </c>
      <c r="V142" s="429">
        <v>52</v>
      </c>
      <c r="W142" s="429">
        <v>52</v>
      </c>
      <c r="X142" s="429">
        <v>52</v>
      </c>
      <c r="Y142" s="429">
        <v>52</v>
      </c>
      <c r="Z142" s="429">
        <v>52</v>
      </c>
      <c r="AA142" s="429">
        <v>52</v>
      </c>
      <c r="AB142" s="429">
        <v>52</v>
      </c>
      <c r="AC142" s="429">
        <v>52</v>
      </c>
      <c r="AD142" s="429">
        <v>52</v>
      </c>
      <c r="AE142" s="429">
        <v>52</v>
      </c>
      <c r="AF142" s="429">
        <v>52</v>
      </c>
      <c r="AG142" s="429">
        <v>52</v>
      </c>
      <c r="AH142" s="429">
        <v>52</v>
      </c>
      <c r="AI142" s="429">
        <v>52</v>
      </c>
      <c r="AJ142" s="429">
        <v>52</v>
      </c>
      <c r="AK142" s="429">
        <v>52</v>
      </c>
      <c r="AL142" s="429">
        <v>52</v>
      </c>
      <c r="AM142" s="429">
        <v>52</v>
      </c>
      <c r="AN142" s="429">
        <v>52</v>
      </c>
      <c r="AO142" s="429">
        <v>52</v>
      </c>
      <c r="AP142" s="429">
        <v>52</v>
      </c>
      <c r="AQ142" s="429">
        <v>52</v>
      </c>
      <c r="AR142" s="429">
        <v>52</v>
      </c>
      <c r="AS142" s="429">
        <v>52</v>
      </c>
      <c r="AT142" s="429">
        <v>52</v>
      </c>
      <c r="AU142" s="429">
        <v>52</v>
      </c>
      <c r="AV142" s="429">
        <v>52</v>
      </c>
      <c r="AW142" s="429">
        <v>52</v>
      </c>
      <c r="AX142" s="429">
        <v>52</v>
      </c>
      <c r="AY142" s="429">
        <v>52</v>
      </c>
      <c r="AZ142" s="429">
        <v>52</v>
      </c>
      <c r="BA142" s="429">
        <v>52</v>
      </c>
      <c r="BB142" s="429">
        <v>52</v>
      </c>
      <c r="BC142" s="429">
        <v>52</v>
      </c>
      <c r="BD142" s="429">
        <v>52</v>
      </c>
      <c r="BE142" s="429">
        <v>52</v>
      </c>
      <c r="BF142" s="429">
        <v>52</v>
      </c>
      <c r="BG142" s="429">
        <v>52</v>
      </c>
      <c r="BH142" s="429">
        <v>52</v>
      </c>
    </row>
    <row r="143" spans="1:60" x14ac:dyDescent="0.3">
      <c r="A143" s="426">
        <v>999</v>
      </c>
      <c r="B143" s="427" t="s">
        <v>99</v>
      </c>
      <c r="D143" s="429">
        <v>52821</v>
      </c>
      <c r="E143" s="429">
        <v>52823</v>
      </c>
      <c r="F143" s="429">
        <v>52824</v>
      </c>
      <c r="G143" s="429">
        <v>52825</v>
      </c>
      <c r="H143" s="429">
        <v>52826</v>
      </c>
      <c r="I143" s="429">
        <v>52827</v>
      </c>
      <c r="J143" s="429">
        <v>52828</v>
      </c>
      <c r="K143" s="429">
        <v>52829</v>
      </c>
      <c r="L143" s="429">
        <v>52830</v>
      </c>
      <c r="M143" s="429">
        <v>52831</v>
      </c>
      <c r="N143" s="429">
        <v>52832</v>
      </c>
      <c r="O143" s="429">
        <v>52833</v>
      </c>
      <c r="P143" s="429">
        <v>52834</v>
      </c>
      <c r="Q143" s="429">
        <v>52835</v>
      </c>
      <c r="R143" s="429">
        <v>52994</v>
      </c>
      <c r="S143" s="429">
        <v>52836</v>
      </c>
      <c r="T143" s="429">
        <v>52837</v>
      </c>
      <c r="U143" s="429">
        <v>52838</v>
      </c>
      <c r="V143" s="429">
        <v>524017</v>
      </c>
      <c r="W143" s="429">
        <v>52839</v>
      </c>
      <c r="X143" s="429">
        <v>52840</v>
      </c>
      <c r="Y143" s="429">
        <v>52841</v>
      </c>
      <c r="Z143" s="429">
        <v>52842</v>
      </c>
      <c r="AA143" s="429">
        <v>52843</v>
      </c>
      <c r="AB143" s="429">
        <v>52844</v>
      </c>
      <c r="AC143" s="429">
        <v>52845</v>
      </c>
      <c r="AD143" s="429">
        <v>52846</v>
      </c>
      <c r="AE143" s="429">
        <v>52847</v>
      </c>
      <c r="AF143" s="429">
        <v>52848</v>
      </c>
      <c r="AG143" s="429">
        <v>52849</v>
      </c>
      <c r="AH143" s="429">
        <v>52850</v>
      </c>
      <c r="AI143" s="429">
        <v>52851</v>
      </c>
      <c r="AJ143" s="429">
        <v>52995</v>
      </c>
      <c r="AK143" s="429">
        <v>52852</v>
      </c>
      <c r="AL143" s="429">
        <v>52853</v>
      </c>
      <c r="AM143" s="429">
        <v>52854</v>
      </c>
      <c r="AN143" s="429">
        <v>52856</v>
      </c>
      <c r="AO143" s="429">
        <v>52857</v>
      </c>
      <c r="AP143" s="429">
        <v>52858</v>
      </c>
      <c r="AQ143" s="429">
        <v>52859</v>
      </c>
      <c r="AR143" s="429">
        <v>52860</v>
      </c>
      <c r="AS143" s="429">
        <v>52861</v>
      </c>
      <c r="AT143" s="429">
        <v>52862</v>
      </c>
      <c r="AU143" s="429">
        <v>52863</v>
      </c>
      <c r="AV143" s="429">
        <v>52864</v>
      </c>
      <c r="AW143" s="429">
        <v>52865</v>
      </c>
      <c r="AX143" s="429">
        <v>52866</v>
      </c>
      <c r="AY143" s="429">
        <v>52867</v>
      </c>
      <c r="AZ143" s="429">
        <v>52868</v>
      </c>
      <c r="BA143" s="429">
        <v>52869</v>
      </c>
      <c r="BB143" s="429">
        <v>52870</v>
      </c>
      <c r="BC143" s="429">
        <v>52871</v>
      </c>
      <c r="BD143" s="429">
        <v>52872</v>
      </c>
      <c r="BE143" s="429">
        <v>52873</v>
      </c>
      <c r="BF143" s="429">
        <v>52996</v>
      </c>
      <c r="BG143" s="429">
        <v>52874</v>
      </c>
      <c r="BH143" s="429">
        <v>52875</v>
      </c>
    </row>
    <row r="144" spans="1:60" x14ac:dyDescent="0.3">
      <c r="A144" s="426">
        <v>9000</v>
      </c>
      <c r="B144" s="427" t="s">
        <v>329</v>
      </c>
      <c r="C144" s="429" t="s">
        <v>129</v>
      </c>
      <c r="D144" s="429">
        <v>508828754</v>
      </c>
      <c r="E144" s="429">
        <v>913011816</v>
      </c>
      <c r="F144" s="429">
        <v>699174245</v>
      </c>
      <c r="G144" s="429">
        <v>258897923</v>
      </c>
      <c r="H144" s="429">
        <v>903490011</v>
      </c>
      <c r="I144" s="429">
        <v>443505326</v>
      </c>
      <c r="J144" s="429">
        <v>236090683</v>
      </c>
      <c r="K144" s="429">
        <v>342465637.39999998</v>
      </c>
      <c r="L144" s="429">
        <v>35188990769.400002</v>
      </c>
      <c r="M144" s="429">
        <v>185967136</v>
      </c>
      <c r="N144" s="429">
        <v>349058344</v>
      </c>
      <c r="O144" s="429">
        <v>1604011044</v>
      </c>
      <c r="P144" s="429">
        <v>553058654</v>
      </c>
      <c r="Q144" s="429">
        <v>200558721</v>
      </c>
      <c r="R144" s="429">
        <v>1268489330</v>
      </c>
      <c r="S144" s="429">
        <v>3129303328</v>
      </c>
      <c r="T144" s="429">
        <v>326773909</v>
      </c>
      <c r="U144" s="429">
        <v>193138876</v>
      </c>
      <c r="V144" s="429">
        <v>10903804</v>
      </c>
      <c r="W144" s="429">
        <v>2448364093</v>
      </c>
      <c r="X144" s="429">
        <v>876507710</v>
      </c>
      <c r="Y144" s="429">
        <v>150462115.40000001</v>
      </c>
      <c r="Z144" s="429">
        <v>992355405</v>
      </c>
      <c r="AA144" s="429">
        <v>170779026</v>
      </c>
      <c r="AB144" s="429">
        <v>298370645</v>
      </c>
      <c r="AC144" s="429">
        <v>1996442662</v>
      </c>
      <c r="AD144" s="429">
        <v>204775660</v>
      </c>
      <c r="AE144" s="429">
        <v>1523901169.4000001</v>
      </c>
      <c r="AF144" s="429">
        <v>584436673</v>
      </c>
      <c r="AG144" s="429">
        <v>229715840</v>
      </c>
      <c r="AH144" s="429">
        <v>1895150702</v>
      </c>
      <c r="AI144" s="429">
        <v>989024715</v>
      </c>
      <c r="AJ144" s="429">
        <v>1574073207</v>
      </c>
      <c r="AK144" s="429">
        <v>763540870</v>
      </c>
      <c r="AL144" s="429">
        <v>740470391</v>
      </c>
      <c r="AM144" s="429">
        <v>611719483</v>
      </c>
      <c r="AN144" s="429">
        <v>625818371</v>
      </c>
      <c r="AO144" s="429">
        <v>613739806</v>
      </c>
      <c r="AP144" s="429">
        <v>720128176</v>
      </c>
      <c r="AQ144" s="429">
        <v>34775350894.400002</v>
      </c>
      <c r="AR144" s="429">
        <v>258317292</v>
      </c>
      <c r="AS144" s="429">
        <v>355361024</v>
      </c>
      <c r="AT144" s="429">
        <v>74931446</v>
      </c>
      <c r="AU144" s="429">
        <v>3559532310</v>
      </c>
      <c r="AV144" s="429">
        <v>523655805</v>
      </c>
      <c r="AW144" s="429">
        <v>21860235793</v>
      </c>
      <c r="AX144" s="429">
        <v>186774122</v>
      </c>
      <c r="AY144" s="429">
        <v>156961812</v>
      </c>
      <c r="AZ144" s="429">
        <v>411850052</v>
      </c>
      <c r="BA144" s="429">
        <v>1316670961</v>
      </c>
      <c r="BB144" s="429">
        <v>87530336</v>
      </c>
      <c r="BC144" s="429">
        <v>183248950</v>
      </c>
      <c r="BD144" s="429">
        <v>32541549119.299999</v>
      </c>
      <c r="BE144" s="429">
        <v>901445658</v>
      </c>
      <c r="BF144" s="429">
        <v>5699053895</v>
      </c>
      <c r="BG144" s="429">
        <v>430002998</v>
      </c>
      <c r="BH144" s="429">
        <v>218760386</v>
      </c>
    </row>
    <row r="145" spans="1:60" x14ac:dyDescent="0.3">
      <c r="A145" s="426">
        <v>9001</v>
      </c>
      <c r="B145" s="427" t="s">
        <v>330</v>
      </c>
      <c r="C145" s="429" t="s">
        <v>331</v>
      </c>
      <c r="D145" s="429">
        <v>96435492</v>
      </c>
      <c r="E145" s="429">
        <v>154701536</v>
      </c>
      <c r="F145" s="429">
        <v>106600502</v>
      </c>
      <c r="G145" s="429">
        <v>33938843</v>
      </c>
      <c r="H145" s="429">
        <v>143069640</v>
      </c>
      <c r="I145" s="429">
        <v>81996222</v>
      </c>
      <c r="J145" s="429">
        <v>42629025</v>
      </c>
      <c r="K145" s="429">
        <v>43475377</v>
      </c>
      <c r="L145" s="429">
        <v>101176233</v>
      </c>
      <c r="M145" s="429">
        <v>29952935</v>
      </c>
      <c r="N145" s="429">
        <v>51611476</v>
      </c>
      <c r="O145" s="429">
        <v>247448541</v>
      </c>
      <c r="P145" s="429">
        <v>82459204</v>
      </c>
      <c r="Q145" s="429">
        <v>36082265</v>
      </c>
      <c r="R145" s="429">
        <v>198994117</v>
      </c>
      <c r="S145" s="429">
        <v>437916512</v>
      </c>
      <c r="T145" s="429">
        <v>62586892</v>
      </c>
      <c r="U145" s="429">
        <v>29731829</v>
      </c>
      <c r="V145" s="429">
        <v>0</v>
      </c>
      <c r="W145" s="429">
        <v>385776995</v>
      </c>
      <c r="X145" s="429">
        <v>123386363</v>
      </c>
      <c r="Y145" s="429">
        <v>12699040</v>
      </c>
      <c r="Z145" s="429">
        <v>213800683</v>
      </c>
      <c r="AA145" s="429">
        <v>29602120</v>
      </c>
      <c r="AB145" s="429">
        <v>39891166</v>
      </c>
      <c r="AC145" s="429">
        <v>287396396</v>
      </c>
      <c r="AD145" s="429">
        <v>23923696</v>
      </c>
      <c r="AE145" s="429">
        <v>207364115</v>
      </c>
      <c r="AF145" s="429">
        <v>78250114</v>
      </c>
      <c r="AG145" s="429">
        <v>44427001</v>
      </c>
      <c r="AH145" s="429">
        <v>208137572</v>
      </c>
      <c r="AI145" s="429">
        <v>126601474</v>
      </c>
      <c r="AJ145" s="429">
        <v>207034100</v>
      </c>
      <c r="AK145" s="429">
        <v>116570060</v>
      </c>
      <c r="AL145" s="429">
        <v>128627354</v>
      </c>
      <c r="AM145" s="429">
        <v>88563420</v>
      </c>
      <c r="AN145" s="429">
        <v>78061233</v>
      </c>
      <c r="AO145" s="429">
        <v>94973674</v>
      </c>
      <c r="AP145" s="429">
        <v>114805353</v>
      </c>
      <c r="AQ145" s="429">
        <v>37551848</v>
      </c>
      <c r="AR145" s="429">
        <v>27116471</v>
      </c>
      <c r="AS145" s="429">
        <v>52506826</v>
      </c>
      <c r="AT145" s="429">
        <v>10062575</v>
      </c>
      <c r="AU145" s="429">
        <v>799896688</v>
      </c>
      <c r="AV145" s="429">
        <v>59044211</v>
      </c>
      <c r="AW145" s="429">
        <v>4433376316</v>
      </c>
      <c r="AX145" s="429">
        <v>21449781</v>
      </c>
      <c r="AY145" s="429">
        <v>20586371</v>
      </c>
      <c r="AZ145" s="429">
        <v>41074815</v>
      </c>
      <c r="BA145" s="429">
        <v>148329714</v>
      </c>
      <c r="BB145" s="429">
        <v>7859259</v>
      </c>
      <c r="BC145" s="429">
        <v>21101586</v>
      </c>
      <c r="BD145" s="429">
        <v>106509363</v>
      </c>
      <c r="BE145" s="429">
        <v>118502020</v>
      </c>
      <c r="BF145" s="429">
        <v>874593164</v>
      </c>
      <c r="BG145" s="429">
        <v>58850688</v>
      </c>
      <c r="BH145" s="429">
        <v>36704727</v>
      </c>
    </row>
    <row r="146" spans="1:60" x14ac:dyDescent="0.3">
      <c r="A146" s="426">
        <v>9002</v>
      </c>
      <c r="B146" s="427" t="s">
        <v>332</v>
      </c>
      <c r="C146" s="429" t="s">
        <v>333</v>
      </c>
      <c r="D146" s="429">
        <v>266749</v>
      </c>
      <c r="E146" s="429">
        <v>6608897</v>
      </c>
      <c r="F146" s="429">
        <v>6829025</v>
      </c>
      <c r="G146" s="429">
        <v>1230527</v>
      </c>
      <c r="H146" s="429">
        <v>6342546</v>
      </c>
      <c r="I146" s="429">
        <v>1523209</v>
      </c>
      <c r="J146" s="429">
        <v>1965976</v>
      </c>
      <c r="K146" s="429">
        <v>1696229</v>
      </c>
      <c r="L146" s="429">
        <v>4721612</v>
      </c>
      <c r="M146" s="429">
        <v>1469678</v>
      </c>
      <c r="N146" s="429">
        <v>1609372</v>
      </c>
      <c r="O146" s="429">
        <v>6634808</v>
      </c>
      <c r="P146" s="429">
        <v>5661635</v>
      </c>
      <c r="Q146" s="429">
        <v>577523</v>
      </c>
      <c r="R146" s="429">
        <v>13764663</v>
      </c>
      <c r="S146" s="429">
        <v>28328962</v>
      </c>
      <c r="T146" s="429">
        <v>2014061</v>
      </c>
      <c r="U146" s="429">
        <v>1703577</v>
      </c>
      <c r="V146" s="429">
        <v>0</v>
      </c>
      <c r="W146" s="429">
        <v>10281148</v>
      </c>
      <c r="X146" s="429">
        <v>7882715</v>
      </c>
      <c r="Y146" s="429">
        <v>1237455</v>
      </c>
      <c r="Z146" s="429">
        <v>4084314</v>
      </c>
      <c r="AA146" s="429">
        <v>1354885</v>
      </c>
      <c r="AB146" s="429">
        <v>2784924</v>
      </c>
      <c r="AC146" s="429">
        <v>11361726</v>
      </c>
      <c r="AD146" s="429">
        <v>1871108</v>
      </c>
      <c r="AE146" s="429">
        <v>12753610</v>
      </c>
      <c r="AF146" s="429">
        <v>6436265</v>
      </c>
      <c r="AG146" s="429">
        <v>2005013</v>
      </c>
      <c r="AH146" s="429">
        <v>11390808</v>
      </c>
      <c r="AI146" s="429">
        <v>8522942</v>
      </c>
      <c r="AJ146" s="429">
        <v>11240520</v>
      </c>
      <c r="AK146" s="429">
        <v>3464230</v>
      </c>
      <c r="AL146" s="429">
        <v>6138337</v>
      </c>
      <c r="AM146" s="429">
        <v>7012036</v>
      </c>
      <c r="AN146" s="429">
        <v>4478330</v>
      </c>
      <c r="AO146" s="429">
        <v>3196151</v>
      </c>
      <c r="AP146" s="429">
        <v>6889382</v>
      </c>
      <c r="AQ146" s="429">
        <v>1498526</v>
      </c>
      <c r="AR146" s="429">
        <v>1867352</v>
      </c>
      <c r="AS146" s="429">
        <v>3009994</v>
      </c>
      <c r="AT146" s="429">
        <v>578765</v>
      </c>
      <c r="AU146" s="429">
        <v>36011137</v>
      </c>
      <c r="AV146" s="429">
        <v>3410445</v>
      </c>
      <c r="AW146" s="429">
        <v>82734326</v>
      </c>
      <c r="AX146" s="429">
        <v>1011078</v>
      </c>
      <c r="AY146" s="429">
        <v>1257438</v>
      </c>
      <c r="AZ146" s="429">
        <v>3402511</v>
      </c>
      <c r="BA146" s="429">
        <v>15711540</v>
      </c>
      <c r="BB146" s="429">
        <v>718228</v>
      </c>
      <c r="BC146" s="429">
        <v>1067914</v>
      </c>
      <c r="BD146" s="429">
        <v>7202958</v>
      </c>
      <c r="BE146" s="429">
        <v>7196246</v>
      </c>
      <c r="BF146" s="429">
        <v>37989468</v>
      </c>
      <c r="BG146" s="429">
        <v>3596883</v>
      </c>
      <c r="BH146" s="429">
        <v>1396575</v>
      </c>
    </row>
    <row r="147" spans="1:60" x14ac:dyDescent="0.3">
      <c r="A147" s="426">
        <v>9003</v>
      </c>
      <c r="B147" s="427" t="s">
        <v>334</v>
      </c>
      <c r="C147" s="429" t="s">
        <v>335</v>
      </c>
      <c r="D147" s="429">
        <v>111181390</v>
      </c>
      <c r="E147" s="429">
        <v>203569288</v>
      </c>
      <c r="F147" s="429">
        <v>150005494</v>
      </c>
      <c r="G147" s="429">
        <v>61792763</v>
      </c>
      <c r="H147" s="429">
        <v>210733957</v>
      </c>
      <c r="I147" s="429">
        <v>86344781</v>
      </c>
      <c r="J147" s="429">
        <v>48496777</v>
      </c>
      <c r="K147" s="429">
        <v>65280193</v>
      </c>
      <c r="L147" s="429">
        <v>122030159</v>
      </c>
      <c r="M147" s="429">
        <v>39212287</v>
      </c>
      <c r="N147" s="429">
        <v>76076620</v>
      </c>
      <c r="O147" s="429">
        <v>253406350</v>
      </c>
      <c r="P147" s="429">
        <v>118258960</v>
      </c>
      <c r="Q147" s="429">
        <v>31365401</v>
      </c>
      <c r="R147" s="429">
        <v>279459854</v>
      </c>
      <c r="S147" s="429">
        <v>559644289</v>
      </c>
      <c r="T147" s="429">
        <v>63857086</v>
      </c>
      <c r="U147" s="429">
        <v>37600228</v>
      </c>
      <c r="V147" s="429">
        <v>0</v>
      </c>
      <c r="W147" s="429">
        <v>467548287</v>
      </c>
      <c r="X147" s="429">
        <v>178118820</v>
      </c>
      <c r="Y147" s="429">
        <v>32375749</v>
      </c>
      <c r="Z147" s="429">
        <v>168694055</v>
      </c>
      <c r="AA147" s="429">
        <v>35576683</v>
      </c>
      <c r="AB147" s="429">
        <v>95227036</v>
      </c>
      <c r="AC147" s="429">
        <v>458884374</v>
      </c>
      <c r="AD147" s="429">
        <v>51187841</v>
      </c>
      <c r="AE147" s="429">
        <v>314904058</v>
      </c>
      <c r="AF147" s="429">
        <v>131437291</v>
      </c>
      <c r="AG147" s="429">
        <v>55278647</v>
      </c>
      <c r="AH147" s="429">
        <v>400110130</v>
      </c>
      <c r="AI147" s="429">
        <v>214194651</v>
      </c>
      <c r="AJ147" s="429">
        <v>360706291</v>
      </c>
      <c r="AK147" s="429">
        <v>162385040</v>
      </c>
      <c r="AL147" s="429">
        <v>153057287</v>
      </c>
      <c r="AM147" s="429">
        <v>123351156</v>
      </c>
      <c r="AN147" s="429">
        <v>149433303</v>
      </c>
      <c r="AO147" s="429">
        <v>120207264</v>
      </c>
      <c r="AP147" s="429">
        <v>149793795</v>
      </c>
      <c r="AQ147" s="429">
        <v>46568548</v>
      </c>
      <c r="AR147" s="429">
        <v>50249762</v>
      </c>
      <c r="AS147" s="429">
        <v>75883860</v>
      </c>
      <c r="AT147" s="429">
        <v>16293546</v>
      </c>
      <c r="AU147" s="429">
        <v>811046685</v>
      </c>
      <c r="AV147" s="429">
        <v>114365928</v>
      </c>
      <c r="AW147" s="429">
        <v>3390069214</v>
      </c>
      <c r="AX147" s="429">
        <v>42215707</v>
      </c>
      <c r="AY147" s="429">
        <v>29852435</v>
      </c>
      <c r="AZ147" s="429">
        <v>102287302</v>
      </c>
      <c r="BA147" s="429">
        <v>331631353</v>
      </c>
      <c r="BB147" s="429">
        <v>21288838</v>
      </c>
      <c r="BC147" s="429">
        <v>42270070</v>
      </c>
      <c r="BD147" s="429">
        <v>186464115</v>
      </c>
      <c r="BE147" s="429">
        <v>206006411</v>
      </c>
      <c r="BF147" s="429">
        <v>1109067716</v>
      </c>
      <c r="BG147" s="429">
        <v>101724141</v>
      </c>
      <c r="BH147" s="429">
        <v>48536388</v>
      </c>
    </row>
    <row r="148" spans="1:60" ht="43.2" x14ac:dyDescent="0.3">
      <c r="A148" s="426">
        <v>9004</v>
      </c>
      <c r="B148" s="427" t="s">
        <v>336</v>
      </c>
      <c r="C148" s="429" t="s">
        <v>337</v>
      </c>
      <c r="D148" s="429" t="s">
        <v>129</v>
      </c>
      <c r="E148" s="429" t="s">
        <v>129</v>
      </c>
      <c r="F148" s="429" t="s">
        <v>129</v>
      </c>
      <c r="G148" s="429" t="s">
        <v>129</v>
      </c>
      <c r="H148" s="429" t="s">
        <v>129</v>
      </c>
      <c r="I148" s="429" t="s">
        <v>129</v>
      </c>
      <c r="J148" s="429" t="s">
        <v>129</v>
      </c>
      <c r="K148" s="429" t="s">
        <v>129</v>
      </c>
      <c r="L148" s="429" t="s">
        <v>129</v>
      </c>
      <c r="M148" s="429" t="s">
        <v>129</v>
      </c>
      <c r="N148" s="429" t="s">
        <v>129</v>
      </c>
      <c r="O148" s="429" t="s">
        <v>129</v>
      </c>
      <c r="P148" s="429" t="s">
        <v>129</v>
      </c>
      <c r="Q148" s="429" t="s">
        <v>129</v>
      </c>
      <c r="R148" s="429" t="s">
        <v>129</v>
      </c>
      <c r="S148" s="429" t="s">
        <v>129</v>
      </c>
      <c r="T148" s="429" t="s">
        <v>129</v>
      </c>
      <c r="U148" s="429" t="s">
        <v>129</v>
      </c>
      <c r="V148" s="429" t="s">
        <v>129</v>
      </c>
      <c r="W148" s="429" t="s">
        <v>129</v>
      </c>
      <c r="X148" s="429" t="s">
        <v>129</v>
      </c>
      <c r="Y148" s="429" t="s">
        <v>129</v>
      </c>
      <c r="Z148" s="429" t="s">
        <v>129</v>
      </c>
      <c r="AA148" s="429" t="s">
        <v>129</v>
      </c>
      <c r="AB148" s="429" t="s">
        <v>129</v>
      </c>
      <c r="AC148" s="429" t="s">
        <v>129</v>
      </c>
      <c r="AD148" s="429" t="s">
        <v>129</v>
      </c>
      <c r="AE148" s="429" t="s">
        <v>129</v>
      </c>
      <c r="AF148" s="429" t="s">
        <v>129</v>
      </c>
      <c r="AG148" s="429" t="s">
        <v>129</v>
      </c>
      <c r="AH148" s="429" t="s">
        <v>129</v>
      </c>
      <c r="AI148" s="429" t="s">
        <v>129</v>
      </c>
      <c r="AJ148" s="429" t="s">
        <v>129</v>
      </c>
      <c r="AK148" s="429" t="s">
        <v>129</v>
      </c>
      <c r="AL148" s="429" t="s">
        <v>129</v>
      </c>
      <c r="AM148" s="429" t="s">
        <v>129</v>
      </c>
      <c r="AN148" s="429" t="s">
        <v>129</v>
      </c>
      <c r="AO148" s="429" t="s">
        <v>129</v>
      </c>
      <c r="AP148" s="429" t="s">
        <v>129</v>
      </c>
      <c r="AQ148" s="429" t="s">
        <v>129</v>
      </c>
      <c r="AR148" s="429" t="s">
        <v>129</v>
      </c>
      <c r="AS148" s="429" t="s">
        <v>129</v>
      </c>
      <c r="AT148" s="429" t="s">
        <v>129</v>
      </c>
      <c r="AU148" s="429" t="s">
        <v>129</v>
      </c>
      <c r="AV148" s="429" t="s">
        <v>129</v>
      </c>
      <c r="AW148" s="429" t="s">
        <v>129</v>
      </c>
      <c r="AX148" s="429" t="s">
        <v>129</v>
      </c>
      <c r="AY148" s="429" t="s">
        <v>129</v>
      </c>
      <c r="AZ148" s="429" t="s">
        <v>129</v>
      </c>
      <c r="BA148" s="429" t="s">
        <v>129</v>
      </c>
      <c r="BB148" s="429" t="s">
        <v>129</v>
      </c>
      <c r="BC148" s="429" t="s">
        <v>129</v>
      </c>
      <c r="BD148" s="429" t="s">
        <v>129</v>
      </c>
      <c r="BE148" s="429" t="s">
        <v>129</v>
      </c>
      <c r="BF148" s="429" t="s">
        <v>129</v>
      </c>
      <c r="BG148" s="429" t="s">
        <v>129</v>
      </c>
      <c r="BH148" s="429" t="s">
        <v>129</v>
      </c>
    </row>
    <row r="149" spans="1:60" x14ac:dyDescent="0.3">
      <c r="A149" s="426">
        <v>9005</v>
      </c>
      <c r="B149" s="427" t="s">
        <v>338</v>
      </c>
      <c r="C149" s="429" t="s">
        <v>339</v>
      </c>
      <c r="D149" s="429">
        <v>343862</v>
      </c>
      <c r="E149" s="429">
        <v>1859271</v>
      </c>
      <c r="F149" s="429">
        <v>2438722</v>
      </c>
      <c r="G149" s="429">
        <v>1446027</v>
      </c>
      <c r="H149" s="429">
        <v>1107517</v>
      </c>
      <c r="I149" s="429">
        <v>1411450</v>
      </c>
      <c r="J149" s="429">
        <v>268100</v>
      </c>
      <c r="K149" s="429">
        <v>2394219</v>
      </c>
      <c r="L149" s="429">
        <v>5275501</v>
      </c>
      <c r="M149" s="429">
        <v>927410</v>
      </c>
      <c r="N149" s="429">
        <v>2935571</v>
      </c>
      <c r="O149" s="429">
        <v>2808080</v>
      </c>
      <c r="P149" s="429">
        <v>2350787</v>
      </c>
      <c r="Q149" s="429">
        <v>1376196</v>
      </c>
      <c r="R149" s="429">
        <v>3807868</v>
      </c>
      <c r="S149" s="429">
        <v>10718999</v>
      </c>
      <c r="T149" s="429">
        <v>2313570</v>
      </c>
      <c r="U149" s="429">
        <v>42859</v>
      </c>
      <c r="V149" s="429">
        <v>657504</v>
      </c>
      <c r="W149" s="429">
        <v>10641516</v>
      </c>
      <c r="X149" s="429">
        <v>5972896</v>
      </c>
      <c r="Y149" s="429">
        <v>466550</v>
      </c>
      <c r="Z149" s="429">
        <v>4144550</v>
      </c>
      <c r="AA149" s="429">
        <v>323074</v>
      </c>
      <c r="AB149" s="429">
        <v>1629737</v>
      </c>
      <c r="AC149" s="429">
        <v>8921220</v>
      </c>
      <c r="AD149" s="429">
        <v>619616</v>
      </c>
      <c r="AE149" s="429">
        <v>5215292</v>
      </c>
      <c r="AF149" s="429">
        <v>3123448</v>
      </c>
      <c r="AG149" s="429">
        <v>1496757</v>
      </c>
      <c r="AH149" s="429">
        <v>3355835</v>
      </c>
      <c r="AI149" s="429">
        <v>15083551</v>
      </c>
      <c r="AJ149" s="429">
        <v>6313479</v>
      </c>
      <c r="AK149" s="429">
        <v>3706327</v>
      </c>
      <c r="AL149" s="429">
        <v>3955301</v>
      </c>
      <c r="AM149" s="429">
        <v>1710884</v>
      </c>
      <c r="AN149" s="429">
        <v>682771</v>
      </c>
      <c r="AO149" s="429">
        <v>829898</v>
      </c>
      <c r="AP149" s="429">
        <v>2460924</v>
      </c>
      <c r="AQ149" s="429">
        <v>56500</v>
      </c>
      <c r="AR149" s="429">
        <v>-660840</v>
      </c>
      <c r="AS149" s="429">
        <v>1048095</v>
      </c>
      <c r="AT149" s="429">
        <v>331877</v>
      </c>
      <c r="AU149" s="429">
        <v>1602910</v>
      </c>
      <c r="AV149" s="429">
        <v>552886</v>
      </c>
      <c r="AW149" s="429">
        <v>79978434</v>
      </c>
      <c r="AX149" s="429">
        <v>832712</v>
      </c>
      <c r="AY149" s="429">
        <v>337234</v>
      </c>
      <c r="AZ149" s="429">
        <v>3775921</v>
      </c>
      <c r="BA149" s="429">
        <v>-5725383</v>
      </c>
      <c r="BB149" s="429">
        <v>797147</v>
      </c>
      <c r="BC149" s="429">
        <v>1489677</v>
      </c>
      <c r="BD149" s="429">
        <v>5212534</v>
      </c>
      <c r="BE149" s="429">
        <v>7034409</v>
      </c>
      <c r="BF149" s="429">
        <v>7756984</v>
      </c>
      <c r="BG149" s="429">
        <v>1607326</v>
      </c>
      <c r="BH149" s="429">
        <v>936233</v>
      </c>
    </row>
    <row r="150" spans="1:60" x14ac:dyDescent="0.3">
      <c r="A150" s="426">
        <v>9006</v>
      </c>
      <c r="B150" s="427" t="s">
        <v>340</v>
      </c>
      <c r="C150" s="429" t="s">
        <v>341</v>
      </c>
      <c r="D150" s="429">
        <v>11555047</v>
      </c>
      <c r="E150" s="429">
        <v>17217181</v>
      </c>
      <c r="F150" s="429">
        <v>10058639</v>
      </c>
      <c r="G150" s="429">
        <v>5128938</v>
      </c>
      <c r="H150" s="429">
        <v>19631410</v>
      </c>
      <c r="I150" s="429">
        <v>9740393</v>
      </c>
      <c r="J150" s="429">
        <v>3004493</v>
      </c>
      <c r="K150" s="429">
        <v>6607374</v>
      </c>
      <c r="L150" s="429">
        <v>12579730</v>
      </c>
      <c r="M150" s="429">
        <v>2386349</v>
      </c>
      <c r="N150" s="429">
        <v>5448273</v>
      </c>
      <c r="O150" s="429">
        <v>30482557</v>
      </c>
      <c r="P150" s="429">
        <v>18389896</v>
      </c>
      <c r="Q150" s="429">
        <v>2859422</v>
      </c>
      <c r="R150" s="429">
        <v>22758966</v>
      </c>
      <c r="S150" s="429">
        <v>80039440</v>
      </c>
      <c r="T150" s="429">
        <v>6461524</v>
      </c>
      <c r="U150" s="429">
        <v>3723613</v>
      </c>
      <c r="V150" s="429">
        <v>181643</v>
      </c>
      <c r="W150" s="429">
        <v>52424089</v>
      </c>
      <c r="X150" s="429">
        <v>34205848</v>
      </c>
      <c r="Y150" s="429">
        <v>3800257</v>
      </c>
      <c r="Z150" s="429">
        <v>18174889</v>
      </c>
      <c r="AA150" s="429">
        <v>2785354</v>
      </c>
      <c r="AB150" s="429">
        <v>9876199</v>
      </c>
      <c r="AC150" s="429">
        <v>40800776</v>
      </c>
      <c r="AD150" s="429">
        <v>5191796</v>
      </c>
      <c r="AE150" s="429">
        <v>25295496</v>
      </c>
      <c r="AF150" s="429">
        <v>8586227</v>
      </c>
      <c r="AG150" s="429">
        <v>4042867</v>
      </c>
      <c r="AH150" s="429">
        <v>17622099</v>
      </c>
      <c r="AI150" s="429">
        <v>15888404</v>
      </c>
      <c r="AJ150" s="429">
        <v>38608688</v>
      </c>
      <c r="AK150" s="429">
        <v>14308390</v>
      </c>
      <c r="AL150" s="429">
        <v>10421769</v>
      </c>
      <c r="AM150" s="429">
        <v>14442238</v>
      </c>
      <c r="AN150" s="429">
        <v>12746052</v>
      </c>
      <c r="AO150" s="429">
        <v>12747273</v>
      </c>
      <c r="AP150" s="429">
        <v>10329642</v>
      </c>
      <c r="AQ150" s="429">
        <v>995816</v>
      </c>
      <c r="AR150" s="429">
        <v>5586384</v>
      </c>
      <c r="AS150" s="429">
        <v>12643943</v>
      </c>
      <c r="AT150" s="429">
        <v>690179</v>
      </c>
      <c r="AU150" s="429">
        <v>103123063</v>
      </c>
      <c r="AV150" s="429">
        <v>7315892</v>
      </c>
      <c r="AW150" s="429">
        <v>491292159</v>
      </c>
      <c r="AX150" s="429">
        <v>4420854</v>
      </c>
      <c r="AY150" s="429">
        <v>1566673</v>
      </c>
      <c r="AZ150" s="429">
        <v>15132718</v>
      </c>
      <c r="BA150" s="429">
        <v>21670213</v>
      </c>
      <c r="BB150" s="429">
        <v>1611237</v>
      </c>
      <c r="BC150" s="429">
        <v>1886330</v>
      </c>
      <c r="BD150" s="429">
        <v>17709894</v>
      </c>
      <c r="BE150" s="429">
        <v>19497788</v>
      </c>
      <c r="BF150" s="429">
        <v>124977535</v>
      </c>
      <c r="BG150" s="429">
        <v>6347288</v>
      </c>
      <c r="BH150" s="429">
        <v>3036130</v>
      </c>
    </row>
    <row r="151" spans="1:60" ht="28.8" x14ac:dyDescent="0.3">
      <c r="A151" s="426">
        <v>9007</v>
      </c>
      <c r="B151" s="427" t="s">
        <v>526</v>
      </c>
      <c r="C151" s="429" t="s">
        <v>342</v>
      </c>
      <c r="D151" s="429">
        <v>2.98E-2</v>
      </c>
      <c r="E151" s="429">
        <v>0.108</v>
      </c>
      <c r="F151" s="429">
        <v>0.24249999999999999</v>
      </c>
      <c r="G151" s="429">
        <v>0.28189999999999998</v>
      </c>
      <c r="H151" s="429">
        <v>5.6399999999999999E-2</v>
      </c>
      <c r="I151" s="429">
        <v>0.1449</v>
      </c>
      <c r="J151" s="429">
        <v>8.9200000000000002E-2</v>
      </c>
      <c r="K151" s="429">
        <v>0.3624</v>
      </c>
      <c r="L151" s="429">
        <v>0.4194</v>
      </c>
      <c r="M151" s="429">
        <v>0.3886</v>
      </c>
      <c r="N151" s="429">
        <v>0.53879999999999995</v>
      </c>
      <c r="O151" s="429">
        <v>9.2100000000000001E-2</v>
      </c>
      <c r="P151" s="429">
        <v>0.1278</v>
      </c>
      <c r="Q151" s="429">
        <v>0.48130000000000001</v>
      </c>
      <c r="R151" s="429">
        <v>0.1673</v>
      </c>
      <c r="S151" s="429">
        <v>0.13389999999999999</v>
      </c>
      <c r="T151" s="429">
        <v>0.35809999999999997</v>
      </c>
      <c r="U151" s="429">
        <v>1.15E-2</v>
      </c>
      <c r="V151" s="429">
        <v>3.6198000000000001</v>
      </c>
      <c r="W151" s="429">
        <v>0.20300000000000001</v>
      </c>
      <c r="X151" s="429">
        <v>0.17460000000000001</v>
      </c>
      <c r="Y151" s="429">
        <v>0.12280000000000001</v>
      </c>
      <c r="Z151" s="429">
        <v>0.22800000000000001</v>
      </c>
      <c r="AA151" s="429">
        <v>0.11600000000000001</v>
      </c>
      <c r="AB151" s="429">
        <v>0.16500000000000001</v>
      </c>
      <c r="AC151" s="429">
        <v>0.21870000000000001</v>
      </c>
      <c r="AD151" s="429">
        <v>0.1193</v>
      </c>
      <c r="AE151" s="429">
        <v>0.20619999999999999</v>
      </c>
      <c r="AF151" s="429">
        <v>0.36380000000000001</v>
      </c>
      <c r="AG151" s="429">
        <v>0.37019999999999997</v>
      </c>
      <c r="AH151" s="429">
        <v>0.19040000000000001</v>
      </c>
      <c r="AI151" s="429">
        <v>0.94930000000000003</v>
      </c>
      <c r="AJ151" s="429">
        <v>0.16350000000000001</v>
      </c>
      <c r="AK151" s="429">
        <v>0.25900000000000001</v>
      </c>
      <c r="AL151" s="429">
        <v>0.3795</v>
      </c>
      <c r="AM151" s="429">
        <v>0.11849999999999999</v>
      </c>
      <c r="AN151" s="429">
        <v>5.3600000000000002E-2</v>
      </c>
      <c r="AO151" s="429">
        <v>6.5100000000000005E-2</v>
      </c>
      <c r="AP151" s="429">
        <v>0.2382</v>
      </c>
      <c r="AQ151" s="429">
        <v>5.67E-2</v>
      </c>
      <c r="AR151" s="429">
        <v>-0.1183</v>
      </c>
      <c r="AS151" s="429">
        <v>8.2900000000000001E-2</v>
      </c>
      <c r="AT151" s="429">
        <v>0.48089999999999999</v>
      </c>
      <c r="AU151" s="429">
        <v>1.55E-2</v>
      </c>
      <c r="AV151" s="429">
        <v>7.5600000000000001E-2</v>
      </c>
      <c r="AW151" s="429">
        <v>0.1628</v>
      </c>
      <c r="AX151" s="429">
        <v>0.18840000000000001</v>
      </c>
      <c r="AY151" s="429">
        <v>0.21529999999999999</v>
      </c>
      <c r="AZ151" s="429">
        <v>0.2495</v>
      </c>
      <c r="BA151" s="429">
        <v>-0.26419999999999999</v>
      </c>
      <c r="BB151" s="429">
        <v>0.49469999999999997</v>
      </c>
      <c r="BC151" s="429">
        <v>0.78969999999999996</v>
      </c>
      <c r="BD151" s="429">
        <v>0.29430000000000001</v>
      </c>
      <c r="BE151" s="429">
        <v>0.36080000000000001</v>
      </c>
      <c r="BF151" s="429">
        <v>6.2100000000000002E-2</v>
      </c>
      <c r="BG151" s="429">
        <v>0.25319999999999998</v>
      </c>
      <c r="BH151" s="429">
        <v>0.30840000000000001</v>
      </c>
    </row>
    <row r="152" spans="1:60" x14ac:dyDescent="0.3">
      <c r="A152" s="426">
        <v>9008</v>
      </c>
      <c r="B152" s="427" t="s">
        <v>343</v>
      </c>
      <c r="C152" s="429" t="s">
        <v>129</v>
      </c>
      <c r="D152" s="429">
        <v>0</v>
      </c>
      <c r="E152" s="429">
        <v>0</v>
      </c>
      <c r="F152" s="429">
        <v>0</v>
      </c>
      <c r="G152" s="429">
        <v>0</v>
      </c>
      <c r="H152" s="429">
        <v>0</v>
      </c>
      <c r="I152" s="429">
        <v>0</v>
      </c>
      <c r="J152" s="429">
        <v>0</v>
      </c>
      <c r="K152" s="429">
        <v>0</v>
      </c>
      <c r="L152" s="429">
        <v>0</v>
      </c>
      <c r="M152" s="429">
        <v>0</v>
      </c>
      <c r="N152" s="429">
        <v>0</v>
      </c>
      <c r="O152" s="429">
        <v>0</v>
      </c>
      <c r="P152" s="429">
        <v>0</v>
      </c>
      <c r="Q152" s="429">
        <v>0</v>
      </c>
      <c r="R152" s="429">
        <v>0</v>
      </c>
      <c r="S152" s="429">
        <v>0</v>
      </c>
      <c r="T152" s="429">
        <v>0</v>
      </c>
      <c r="U152" s="429">
        <v>0</v>
      </c>
      <c r="V152" s="429">
        <v>0</v>
      </c>
      <c r="W152" s="429">
        <v>0</v>
      </c>
      <c r="X152" s="429">
        <v>0</v>
      </c>
      <c r="Y152" s="429">
        <v>0</v>
      </c>
      <c r="Z152" s="429">
        <v>0</v>
      </c>
      <c r="AA152" s="429">
        <v>0</v>
      </c>
      <c r="AB152" s="429">
        <v>0</v>
      </c>
      <c r="AC152" s="429">
        <v>0</v>
      </c>
      <c r="AD152" s="429">
        <v>0</v>
      </c>
      <c r="AE152" s="429">
        <v>0</v>
      </c>
      <c r="AF152" s="429">
        <v>0</v>
      </c>
      <c r="AG152" s="429">
        <v>0</v>
      </c>
      <c r="AH152" s="429">
        <v>0</v>
      </c>
      <c r="AI152" s="429">
        <v>0</v>
      </c>
      <c r="AJ152" s="429">
        <v>0</v>
      </c>
      <c r="AK152" s="429">
        <v>0</v>
      </c>
      <c r="AL152" s="429">
        <v>0</v>
      </c>
      <c r="AM152" s="429">
        <v>0</v>
      </c>
      <c r="AN152" s="429">
        <v>0</v>
      </c>
      <c r="AO152" s="429">
        <v>0</v>
      </c>
      <c r="AP152" s="429">
        <v>0</v>
      </c>
      <c r="AQ152" s="429">
        <v>0</v>
      </c>
      <c r="AR152" s="429">
        <v>0</v>
      </c>
      <c r="AS152" s="429">
        <v>0</v>
      </c>
      <c r="AT152" s="429">
        <v>0</v>
      </c>
      <c r="AU152" s="429">
        <v>0</v>
      </c>
      <c r="AV152" s="429">
        <v>0</v>
      </c>
      <c r="AW152" s="429">
        <v>0</v>
      </c>
      <c r="AX152" s="429">
        <v>0</v>
      </c>
      <c r="AY152" s="429">
        <v>0</v>
      </c>
      <c r="AZ152" s="429">
        <v>0</v>
      </c>
      <c r="BA152" s="429">
        <v>0</v>
      </c>
      <c r="BB152" s="429">
        <v>0</v>
      </c>
      <c r="BC152" s="429">
        <v>0</v>
      </c>
      <c r="BD152" s="429">
        <v>0</v>
      </c>
      <c r="BE152" s="429">
        <v>0</v>
      </c>
      <c r="BF152" s="429">
        <v>0</v>
      </c>
      <c r="BG152" s="429">
        <v>0</v>
      </c>
      <c r="BH152" s="429">
        <v>0</v>
      </c>
    </row>
    <row r="153" spans="1:60" x14ac:dyDescent="0.3">
      <c r="A153" s="426">
        <v>9010</v>
      </c>
      <c r="B153" s="427" t="s">
        <v>344</v>
      </c>
      <c r="C153" s="429" t="s">
        <v>345</v>
      </c>
      <c r="D153" s="429">
        <v>0</v>
      </c>
      <c r="E153" s="429">
        <v>0</v>
      </c>
      <c r="F153" s="429">
        <v>0</v>
      </c>
      <c r="G153" s="429">
        <v>0</v>
      </c>
      <c r="H153" s="429">
        <v>0</v>
      </c>
      <c r="I153" s="429">
        <v>0</v>
      </c>
      <c r="J153" s="429">
        <v>0</v>
      </c>
      <c r="K153" s="429">
        <v>0</v>
      </c>
      <c r="L153" s="429">
        <v>0</v>
      </c>
      <c r="M153" s="429">
        <v>0</v>
      </c>
      <c r="N153" s="429">
        <v>0</v>
      </c>
      <c r="O153" s="429">
        <v>0</v>
      </c>
      <c r="P153" s="429">
        <v>0</v>
      </c>
      <c r="Q153" s="429">
        <v>0</v>
      </c>
      <c r="R153" s="429">
        <v>0</v>
      </c>
      <c r="S153" s="429">
        <v>0</v>
      </c>
      <c r="T153" s="429">
        <v>0</v>
      </c>
      <c r="U153" s="429">
        <v>0</v>
      </c>
      <c r="V153" s="429">
        <v>0</v>
      </c>
      <c r="W153" s="429">
        <v>0</v>
      </c>
      <c r="X153" s="429">
        <v>0</v>
      </c>
      <c r="Y153" s="429">
        <v>0</v>
      </c>
      <c r="Z153" s="429">
        <v>0</v>
      </c>
      <c r="AA153" s="429">
        <v>0</v>
      </c>
      <c r="AB153" s="429">
        <v>0</v>
      </c>
      <c r="AC153" s="429">
        <v>0</v>
      </c>
      <c r="AD153" s="429">
        <v>0</v>
      </c>
      <c r="AE153" s="429">
        <v>0</v>
      </c>
      <c r="AF153" s="429">
        <v>0</v>
      </c>
      <c r="AG153" s="429">
        <v>0</v>
      </c>
      <c r="AH153" s="429">
        <v>0</v>
      </c>
      <c r="AI153" s="429">
        <v>0</v>
      </c>
      <c r="AJ153" s="429">
        <v>0</v>
      </c>
      <c r="AK153" s="429">
        <v>0</v>
      </c>
      <c r="AL153" s="429">
        <v>0</v>
      </c>
      <c r="AM153" s="429">
        <v>0</v>
      </c>
      <c r="AN153" s="429">
        <v>0</v>
      </c>
      <c r="AO153" s="429">
        <v>0</v>
      </c>
      <c r="AP153" s="429">
        <v>0</v>
      </c>
      <c r="AQ153" s="429">
        <v>0</v>
      </c>
      <c r="AR153" s="429">
        <v>0</v>
      </c>
      <c r="AS153" s="429">
        <v>0</v>
      </c>
      <c r="AT153" s="429">
        <v>0</v>
      </c>
      <c r="AU153" s="429">
        <v>0</v>
      </c>
      <c r="AV153" s="429">
        <v>0</v>
      </c>
      <c r="AW153" s="429">
        <v>0</v>
      </c>
      <c r="AX153" s="429">
        <v>0</v>
      </c>
      <c r="AY153" s="429">
        <v>0</v>
      </c>
      <c r="AZ153" s="429">
        <v>0</v>
      </c>
      <c r="BA153" s="429">
        <v>0</v>
      </c>
      <c r="BB153" s="429">
        <v>0</v>
      </c>
      <c r="BC153" s="429">
        <v>0</v>
      </c>
      <c r="BD153" s="429">
        <v>0</v>
      </c>
      <c r="BE153" s="429">
        <v>0</v>
      </c>
      <c r="BF153" s="429">
        <v>0</v>
      </c>
      <c r="BG153" s="429">
        <v>0</v>
      </c>
      <c r="BH153" s="429">
        <v>0</v>
      </c>
    </row>
    <row r="154" spans="1:60" ht="43.2" x14ac:dyDescent="0.3">
      <c r="A154" s="426">
        <v>9011</v>
      </c>
      <c r="B154" s="427" t="s">
        <v>346</v>
      </c>
      <c r="C154" s="429" t="s">
        <v>347</v>
      </c>
      <c r="D154" s="429">
        <v>0</v>
      </c>
      <c r="E154" s="429">
        <v>0</v>
      </c>
      <c r="F154" s="429">
        <v>0</v>
      </c>
      <c r="G154" s="429">
        <v>0</v>
      </c>
      <c r="H154" s="429">
        <v>0</v>
      </c>
      <c r="I154" s="429">
        <v>0</v>
      </c>
      <c r="J154" s="429">
        <v>0</v>
      </c>
      <c r="K154" s="429">
        <v>0</v>
      </c>
      <c r="L154" s="429">
        <v>0</v>
      </c>
      <c r="M154" s="429">
        <v>0</v>
      </c>
      <c r="N154" s="429">
        <v>0</v>
      </c>
      <c r="O154" s="429">
        <v>0</v>
      </c>
      <c r="P154" s="429">
        <v>0</v>
      </c>
      <c r="Q154" s="429">
        <v>0</v>
      </c>
      <c r="R154" s="429">
        <v>0</v>
      </c>
      <c r="S154" s="429">
        <v>0</v>
      </c>
      <c r="T154" s="429">
        <v>0</v>
      </c>
      <c r="U154" s="429">
        <v>0</v>
      </c>
      <c r="V154" s="429">
        <v>0</v>
      </c>
      <c r="W154" s="429">
        <v>0</v>
      </c>
      <c r="X154" s="429">
        <v>0</v>
      </c>
      <c r="Y154" s="429">
        <v>0</v>
      </c>
      <c r="Z154" s="429">
        <v>0</v>
      </c>
      <c r="AA154" s="429">
        <v>0</v>
      </c>
      <c r="AB154" s="429">
        <v>0</v>
      </c>
      <c r="AC154" s="429">
        <v>0</v>
      </c>
      <c r="AD154" s="429">
        <v>0</v>
      </c>
      <c r="AE154" s="429">
        <v>0</v>
      </c>
      <c r="AF154" s="429">
        <v>0</v>
      </c>
      <c r="AG154" s="429">
        <v>0</v>
      </c>
      <c r="AH154" s="429">
        <v>0</v>
      </c>
      <c r="AI154" s="429">
        <v>0</v>
      </c>
      <c r="AJ154" s="429">
        <v>0</v>
      </c>
      <c r="AK154" s="429">
        <v>0</v>
      </c>
      <c r="AL154" s="429">
        <v>0</v>
      </c>
      <c r="AM154" s="429">
        <v>0</v>
      </c>
      <c r="AN154" s="429">
        <v>0</v>
      </c>
      <c r="AO154" s="429">
        <v>0</v>
      </c>
      <c r="AP154" s="429">
        <v>0</v>
      </c>
      <c r="AQ154" s="429">
        <v>0</v>
      </c>
      <c r="AR154" s="429">
        <v>0</v>
      </c>
      <c r="AS154" s="429">
        <v>0</v>
      </c>
      <c r="AT154" s="429">
        <v>0</v>
      </c>
      <c r="AU154" s="429">
        <v>0</v>
      </c>
      <c r="AV154" s="429">
        <v>0</v>
      </c>
      <c r="AW154" s="429">
        <v>0</v>
      </c>
      <c r="AX154" s="429">
        <v>0</v>
      </c>
      <c r="AY154" s="429">
        <v>0</v>
      </c>
      <c r="AZ154" s="429">
        <v>0</v>
      </c>
      <c r="BA154" s="429">
        <v>0</v>
      </c>
      <c r="BB154" s="429">
        <v>0</v>
      </c>
      <c r="BC154" s="429">
        <v>0</v>
      </c>
      <c r="BD154" s="429">
        <v>0</v>
      </c>
      <c r="BE154" s="429">
        <v>0</v>
      </c>
      <c r="BF154" s="429">
        <v>0</v>
      </c>
      <c r="BG154" s="429">
        <v>0</v>
      </c>
      <c r="BH154" s="429">
        <v>0</v>
      </c>
    </row>
    <row r="155" spans="1:60" ht="43.2" x14ac:dyDescent="0.3">
      <c r="A155" s="426">
        <v>9012</v>
      </c>
      <c r="B155" s="427" t="s">
        <v>348</v>
      </c>
      <c r="C155" s="429" t="s">
        <v>347</v>
      </c>
      <c r="D155" s="429">
        <v>0</v>
      </c>
      <c r="E155" s="429">
        <v>0</v>
      </c>
      <c r="F155" s="429">
        <v>0</v>
      </c>
      <c r="G155" s="429">
        <v>0</v>
      </c>
      <c r="H155" s="429">
        <v>0</v>
      </c>
      <c r="I155" s="429">
        <v>0</v>
      </c>
      <c r="J155" s="429">
        <v>0</v>
      </c>
      <c r="K155" s="429">
        <v>0</v>
      </c>
      <c r="L155" s="429">
        <v>0</v>
      </c>
      <c r="M155" s="429">
        <v>0</v>
      </c>
      <c r="N155" s="429">
        <v>0</v>
      </c>
      <c r="O155" s="429">
        <v>0</v>
      </c>
      <c r="P155" s="429">
        <v>0</v>
      </c>
      <c r="Q155" s="429">
        <v>0</v>
      </c>
      <c r="R155" s="429">
        <v>0</v>
      </c>
      <c r="S155" s="429">
        <v>0</v>
      </c>
      <c r="T155" s="429">
        <v>0</v>
      </c>
      <c r="U155" s="429">
        <v>0</v>
      </c>
      <c r="V155" s="429">
        <v>0</v>
      </c>
      <c r="W155" s="429">
        <v>0</v>
      </c>
      <c r="X155" s="429">
        <v>0</v>
      </c>
      <c r="Y155" s="429">
        <v>0</v>
      </c>
      <c r="Z155" s="429">
        <v>0</v>
      </c>
      <c r="AA155" s="429">
        <v>0</v>
      </c>
      <c r="AB155" s="429">
        <v>0</v>
      </c>
      <c r="AC155" s="429">
        <v>0</v>
      </c>
      <c r="AD155" s="429">
        <v>0</v>
      </c>
      <c r="AE155" s="429">
        <v>0</v>
      </c>
      <c r="AF155" s="429">
        <v>0</v>
      </c>
      <c r="AG155" s="429">
        <v>0</v>
      </c>
      <c r="AH155" s="429">
        <v>0</v>
      </c>
      <c r="AI155" s="429">
        <v>0</v>
      </c>
      <c r="AJ155" s="429">
        <v>0</v>
      </c>
      <c r="AK155" s="429">
        <v>0</v>
      </c>
      <c r="AL155" s="429">
        <v>0</v>
      </c>
      <c r="AM155" s="429">
        <v>0</v>
      </c>
      <c r="AN155" s="429">
        <v>0</v>
      </c>
      <c r="AO155" s="429">
        <v>0</v>
      </c>
      <c r="AP155" s="429">
        <v>0</v>
      </c>
      <c r="AQ155" s="429">
        <v>0</v>
      </c>
      <c r="AR155" s="429">
        <v>0</v>
      </c>
      <c r="AS155" s="429">
        <v>0</v>
      </c>
      <c r="AT155" s="429">
        <v>0</v>
      </c>
      <c r="AU155" s="429">
        <v>0</v>
      </c>
      <c r="AV155" s="429">
        <v>0</v>
      </c>
      <c r="AW155" s="429">
        <v>0</v>
      </c>
      <c r="AX155" s="429">
        <v>0</v>
      </c>
      <c r="AY155" s="429">
        <v>0</v>
      </c>
      <c r="AZ155" s="429">
        <v>0</v>
      </c>
      <c r="BA155" s="429">
        <v>0</v>
      </c>
      <c r="BB155" s="429">
        <v>0</v>
      </c>
      <c r="BC155" s="429">
        <v>0</v>
      </c>
      <c r="BD155" s="429">
        <v>0</v>
      </c>
      <c r="BE155" s="429">
        <v>0</v>
      </c>
      <c r="BF155" s="429">
        <v>0</v>
      </c>
      <c r="BG155" s="429">
        <v>0</v>
      </c>
      <c r="BH155" s="429">
        <v>0</v>
      </c>
    </row>
    <row r="156" spans="1:60" x14ac:dyDescent="0.3">
      <c r="A156" s="426">
        <v>9013</v>
      </c>
      <c r="B156" s="427" t="s">
        <v>349</v>
      </c>
      <c r="C156" s="429" t="s">
        <v>350</v>
      </c>
      <c r="D156" s="429">
        <v>0</v>
      </c>
      <c r="E156" s="429">
        <v>0</v>
      </c>
      <c r="F156" s="429">
        <v>0</v>
      </c>
      <c r="G156" s="429">
        <v>0</v>
      </c>
      <c r="H156" s="429">
        <v>0</v>
      </c>
      <c r="I156" s="429">
        <v>0</v>
      </c>
      <c r="J156" s="429">
        <v>0</v>
      </c>
      <c r="K156" s="429">
        <v>0</v>
      </c>
      <c r="L156" s="429">
        <v>0</v>
      </c>
      <c r="M156" s="429">
        <v>0</v>
      </c>
      <c r="N156" s="429">
        <v>0</v>
      </c>
      <c r="O156" s="429">
        <v>0</v>
      </c>
      <c r="P156" s="429">
        <v>0</v>
      </c>
      <c r="Q156" s="429">
        <v>0</v>
      </c>
      <c r="R156" s="429">
        <v>0</v>
      </c>
      <c r="S156" s="429">
        <v>0</v>
      </c>
      <c r="T156" s="429">
        <v>0</v>
      </c>
      <c r="U156" s="429">
        <v>0</v>
      </c>
      <c r="V156" s="429">
        <v>0</v>
      </c>
      <c r="W156" s="429">
        <v>0</v>
      </c>
      <c r="X156" s="429">
        <v>0</v>
      </c>
      <c r="Y156" s="429">
        <v>0</v>
      </c>
      <c r="Z156" s="429">
        <v>0</v>
      </c>
      <c r="AA156" s="429">
        <v>0</v>
      </c>
      <c r="AB156" s="429">
        <v>0</v>
      </c>
      <c r="AC156" s="429">
        <v>0</v>
      </c>
      <c r="AD156" s="429">
        <v>0</v>
      </c>
      <c r="AE156" s="429">
        <v>0</v>
      </c>
      <c r="AF156" s="429">
        <v>0</v>
      </c>
      <c r="AG156" s="429">
        <v>0</v>
      </c>
      <c r="AH156" s="429">
        <v>0</v>
      </c>
      <c r="AI156" s="429">
        <v>0</v>
      </c>
      <c r="AJ156" s="429">
        <v>0</v>
      </c>
      <c r="AK156" s="429">
        <v>0</v>
      </c>
      <c r="AL156" s="429">
        <v>0</v>
      </c>
      <c r="AM156" s="429">
        <v>0</v>
      </c>
      <c r="AN156" s="429">
        <v>0</v>
      </c>
      <c r="AO156" s="429">
        <v>0</v>
      </c>
      <c r="AP156" s="429">
        <v>0</v>
      </c>
      <c r="AQ156" s="429">
        <v>0</v>
      </c>
      <c r="AR156" s="429">
        <v>0</v>
      </c>
      <c r="AS156" s="429">
        <v>0</v>
      </c>
      <c r="AT156" s="429">
        <v>0</v>
      </c>
      <c r="AU156" s="429">
        <v>0</v>
      </c>
      <c r="AV156" s="429">
        <v>0</v>
      </c>
      <c r="AW156" s="429">
        <v>0</v>
      </c>
      <c r="AX156" s="429">
        <v>0</v>
      </c>
      <c r="AY156" s="429">
        <v>0</v>
      </c>
      <c r="AZ156" s="429">
        <v>0</v>
      </c>
      <c r="BA156" s="429">
        <v>0</v>
      </c>
      <c r="BB156" s="429">
        <v>0</v>
      </c>
      <c r="BC156" s="429">
        <v>0</v>
      </c>
      <c r="BD156" s="429">
        <v>0</v>
      </c>
      <c r="BE156" s="429">
        <v>0</v>
      </c>
      <c r="BF156" s="429">
        <v>0</v>
      </c>
      <c r="BG156" s="429">
        <v>0</v>
      </c>
      <c r="BH156" s="429">
        <v>0</v>
      </c>
    </row>
    <row r="157" spans="1:60" x14ac:dyDescent="0.3">
      <c r="A157" s="426">
        <v>9014</v>
      </c>
      <c r="B157" s="427" t="s">
        <v>351</v>
      </c>
      <c r="C157" s="429" t="s">
        <v>352</v>
      </c>
      <c r="D157" s="429">
        <v>0</v>
      </c>
      <c r="E157" s="429">
        <v>0</v>
      </c>
      <c r="F157" s="429">
        <v>0</v>
      </c>
      <c r="G157" s="429">
        <v>0</v>
      </c>
      <c r="H157" s="429">
        <v>0</v>
      </c>
      <c r="I157" s="429">
        <v>0</v>
      </c>
      <c r="J157" s="429">
        <v>0</v>
      </c>
      <c r="K157" s="429">
        <v>0</v>
      </c>
      <c r="L157" s="429">
        <v>0</v>
      </c>
      <c r="M157" s="429">
        <v>0</v>
      </c>
      <c r="N157" s="429">
        <v>0</v>
      </c>
      <c r="O157" s="429">
        <v>0</v>
      </c>
      <c r="P157" s="429">
        <v>0</v>
      </c>
      <c r="Q157" s="429">
        <v>0</v>
      </c>
      <c r="R157" s="429">
        <v>0</v>
      </c>
      <c r="S157" s="429">
        <v>0</v>
      </c>
      <c r="T157" s="429">
        <v>0</v>
      </c>
      <c r="U157" s="429">
        <v>0</v>
      </c>
      <c r="V157" s="429">
        <v>0</v>
      </c>
      <c r="W157" s="429">
        <v>0</v>
      </c>
      <c r="X157" s="429">
        <v>0</v>
      </c>
      <c r="Y157" s="429">
        <v>0</v>
      </c>
      <c r="Z157" s="429">
        <v>0</v>
      </c>
      <c r="AA157" s="429">
        <v>0</v>
      </c>
      <c r="AB157" s="429">
        <v>0</v>
      </c>
      <c r="AC157" s="429">
        <v>0</v>
      </c>
      <c r="AD157" s="429">
        <v>0</v>
      </c>
      <c r="AE157" s="429">
        <v>0</v>
      </c>
      <c r="AF157" s="429">
        <v>0</v>
      </c>
      <c r="AG157" s="429">
        <v>0</v>
      </c>
      <c r="AH157" s="429">
        <v>0</v>
      </c>
      <c r="AI157" s="429">
        <v>0</v>
      </c>
      <c r="AJ157" s="429">
        <v>0</v>
      </c>
      <c r="AK157" s="429">
        <v>0</v>
      </c>
      <c r="AL157" s="429">
        <v>0</v>
      </c>
      <c r="AM157" s="429">
        <v>0</v>
      </c>
      <c r="AN157" s="429">
        <v>0</v>
      </c>
      <c r="AO157" s="429">
        <v>0</v>
      </c>
      <c r="AP157" s="429">
        <v>0</v>
      </c>
      <c r="AQ157" s="429">
        <v>0</v>
      </c>
      <c r="AR157" s="429">
        <v>0</v>
      </c>
      <c r="AS157" s="429">
        <v>0</v>
      </c>
      <c r="AT157" s="429">
        <v>0</v>
      </c>
      <c r="AU157" s="429">
        <v>0</v>
      </c>
      <c r="AV157" s="429">
        <v>0</v>
      </c>
      <c r="AW157" s="429">
        <v>0</v>
      </c>
      <c r="AX157" s="429">
        <v>0</v>
      </c>
      <c r="AY157" s="429">
        <v>0</v>
      </c>
      <c r="AZ157" s="429">
        <v>0</v>
      </c>
      <c r="BA157" s="429">
        <v>0</v>
      </c>
      <c r="BB157" s="429">
        <v>0</v>
      </c>
      <c r="BC157" s="429">
        <v>0</v>
      </c>
      <c r="BD157" s="429">
        <v>0</v>
      </c>
      <c r="BE157" s="429">
        <v>0</v>
      </c>
      <c r="BF157" s="429">
        <v>0</v>
      </c>
      <c r="BG157" s="429">
        <v>0</v>
      </c>
      <c r="BH157" s="429">
        <v>0</v>
      </c>
    </row>
    <row r="158" spans="1:60" ht="43.2" x14ac:dyDescent="0.3">
      <c r="A158" s="426">
        <v>9015</v>
      </c>
      <c r="B158" s="427" t="s">
        <v>353</v>
      </c>
      <c r="C158" s="429" t="s">
        <v>129</v>
      </c>
      <c r="D158" s="429">
        <v>0</v>
      </c>
      <c r="E158" s="429">
        <v>0</v>
      </c>
      <c r="F158" s="429">
        <v>0</v>
      </c>
      <c r="G158" s="429">
        <v>0</v>
      </c>
      <c r="H158" s="429">
        <v>0</v>
      </c>
      <c r="I158" s="429">
        <v>0</v>
      </c>
      <c r="J158" s="429">
        <v>0</v>
      </c>
      <c r="K158" s="429">
        <v>0</v>
      </c>
      <c r="L158" s="429">
        <v>0</v>
      </c>
      <c r="M158" s="429">
        <v>0</v>
      </c>
      <c r="N158" s="429">
        <v>0</v>
      </c>
      <c r="O158" s="429">
        <v>0</v>
      </c>
      <c r="P158" s="429">
        <v>0</v>
      </c>
      <c r="Q158" s="429">
        <v>0</v>
      </c>
      <c r="R158" s="429">
        <v>0</v>
      </c>
      <c r="S158" s="429">
        <v>0</v>
      </c>
      <c r="T158" s="429">
        <v>0</v>
      </c>
      <c r="U158" s="429">
        <v>0</v>
      </c>
      <c r="V158" s="429">
        <v>0</v>
      </c>
      <c r="W158" s="429">
        <v>0</v>
      </c>
      <c r="X158" s="429">
        <v>0</v>
      </c>
      <c r="Y158" s="429">
        <v>0</v>
      </c>
      <c r="Z158" s="429">
        <v>0</v>
      </c>
      <c r="AA158" s="429">
        <v>0</v>
      </c>
      <c r="AB158" s="429">
        <v>0</v>
      </c>
      <c r="AC158" s="429">
        <v>0</v>
      </c>
      <c r="AD158" s="429">
        <v>0</v>
      </c>
      <c r="AE158" s="429">
        <v>0</v>
      </c>
      <c r="AF158" s="429">
        <v>0</v>
      </c>
      <c r="AG158" s="429">
        <v>0</v>
      </c>
      <c r="AH158" s="429">
        <v>0</v>
      </c>
      <c r="AI158" s="429">
        <v>0</v>
      </c>
      <c r="AJ158" s="429">
        <v>0</v>
      </c>
      <c r="AK158" s="429">
        <v>0</v>
      </c>
      <c r="AL158" s="429">
        <v>0</v>
      </c>
      <c r="AM158" s="429">
        <v>0</v>
      </c>
      <c r="AN158" s="429">
        <v>0</v>
      </c>
      <c r="AO158" s="429">
        <v>0</v>
      </c>
      <c r="AP158" s="429">
        <v>0</v>
      </c>
      <c r="AQ158" s="429">
        <v>0</v>
      </c>
      <c r="AR158" s="429">
        <v>0</v>
      </c>
      <c r="AS158" s="429">
        <v>0</v>
      </c>
      <c r="AT158" s="429">
        <v>0</v>
      </c>
      <c r="AU158" s="429">
        <v>0</v>
      </c>
      <c r="AV158" s="429">
        <v>0</v>
      </c>
      <c r="AW158" s="429">
        <v>0</v>
      </c>
      <c r="AX158" s="429">
        <v>0</v>
      </c>
      <c r="AY158" s="429">
        <v>0</v>
      </c>
      <c r="AZ158" s="429">
        <v>0</v>
      </c>
      <c r="BA158" s="429">
        <v>0</v>
      </c>
      <c r="BB158" s="429">
        <v>0</v>
      </c>
      <c r="BC158" s="429">
        <v>0</v>
      </c>
      <c r="BD158" s="429">
        <v>0</v>
      </c>
      <c r="BE158" s="429">
        <v>0</v>
      </c>
      <c r="BF158" s="429">
        <v>0</v>
      </c>
      <c r="BG158" s="429">
        <v>0</v>
      </c>
      <c r="BH158" s="429">
        <v>0</v>
      </c>
    </row>
    <row r="159" spans="1:60" ht="57.6" x14ac:dyDescent="0.3">
      <c r="A159" s="426">
        <v>9016</v>
      </c>
      <c r="B159" s="427" t="s">
        <v>354</v>
      </c>
      <c r="C159" s="429" t="s">
        <v>129</v>
      </c>
      <c r="D159" s="429">
        <v>0</v>
      </c>
      <c r="E159" s="429">
        <v>0</v>
      </c>
      <c r="F159" s="429">
        <v>0</v>
      </c>
      <c r="G159" s="429">
        <v>0</v>
      </c>
      <c r="H159" s="429">
        <v>0</v>
      </c>
      <c r="I159" s="429">
        <v>0</v>
      </c>
      <c r="J159" s="429">
        <v>0</v>
      </c>
      <c r="K159" s="429">
        <v>0</v>
      </c>
      <c r="L159" s="429">
        <v>0</v>
      </c>
      <c r="M159" s="429">
        <v>0</v>
      </c>
      <c r="N159" s="429">
        <v>0</v>
      </c>
      <c r="O159" s="429">
        <v>0</v>
      </c>
      <c r="P159" s="429">
        <v>0</v>
      </c>
      <c r="Q159" s="429">
        <v>0</v>
      </c>
      <c r="R159" s="429">
        <v>0</v>
      </c>
      <c r="S159" s="429">
        <v>0</v>
      </c>
      <c r="T159" s="429">
        <v>0</v>
      </c>
      <c r="U159" s="429">
        <v>0</v>
      </c>
      <c r="V159" s="429">
        <v>0</v>
      </c>
      <c r="W159" s="429">
        <v>0</v>
      </c>
      <c r="X159" s="429">
        <v>0</v>
      </c>
      <c r="Y159" s="429">
        <v>0</v>
      </c>
      <c r="Z159" s="429">
        <v>0</v>
      </c>
      <c r="AA159" s="429">
        <v>0</v>
      </c>
      <c r="AB159" s="429">
        <v>0</v>
      </c>
      <c r="AC159" s="429">
        <v>0</v>
      </c>
      <c r="AD159" s="429">
        <v>0</v>
      </c>
      <c r="AE159" s="429">
        <v>0</v>
      </c>
      <c r="AF159" s="429">
        <v>0</v>
      </c>
      <c r="AG159" s="429">
        <v>0</v>
      </c>
      <c r="AH159" s="429">
        <v>0</v>
      </c>
      <c r="AI159" s="429">
        <v>0</v>
      </c>
      <c r="AJ159" s="429">
        <v>0</v>
      </c>
      <c r="AK159" s="429">
        <v>0</v>
      </c>
      <c r="AL159" s="429">
        <v>0</v>
      </c>
      <c r="AM159" s="429">
        <v>0</v>
      </c>
      <c r="AN159" s="429">
        <v>0</v>
      </c>
      <c r="AO159" s="429">
        <v>0</v>
      </c>
      <c r="AP159" s="429">
        <v>0</v>
      </c>
      <c r="AQ159" s="429">
        <v>0</v>
      </c>
      <c r="AR159" s="429">
        <v>0</v>
      </c>
      <c r="AS159" s="429">
        <v>0</v>
      </c>
      <c r="AT159" s="429">
        <v>0</v>
      </c>
      <c r="AU159" s="429">
        <v>0</v>
      </c>
      <c r="AV159" s="429">
        <v>0</v>
      </c>
      <c r="AW159" s="429">
        <v>0</v>
      </c>
      <c r="AX159" s="429">
        <v>0</v>
      </c>
      <c r="AY159" s="429">
        <v>0</v>
      </c>
      <c r="AZ159" s="429">
        <v>0</v>
      </c>
      <c r="BA159" s="429">
        <v>0</v>
      </c>
      <c r="BB159" s="429">
        <v>0</v>
      </c>
      <c r="BC159" s="429">
        <v>0</v>
      </c>
      <c r="BD159" s="429">
        <v>0</v>
      </c>
      <c r="BE159" s="429">
        <v>0</v>
      </c>
      <c r="BF159" s="429">
        <v>0</v>
      </c>
      <c r="BG159" s="429">
        <v>0</v>
      </c>
      <c r="BH159" s="429">
        <v>0</v>
      </c>
    </row>
    <row r="160" spans="1:60" x14ac:dyDescent="0.3">
      <c r="A160" s="426">
        <v>9017</v>
      </c>
      <c r="B160" s="427" t="s">
        <v>355</v>
      </c>
      <c r="C160" s="429" t="s">
        <v>356</v>
      </c>
      <c r="D160" s="429">
        <v>0</v>
      </c>
      <c r="E160" s="429">
        <v>0</v>
      </c>
      <c r="F160" s="429">
        <v>0</v>
      </c>
      <c r="G160" s="429">
        <v>0</v>
      </c>
      <c r="H160" s="429">
        <v>0</v>
      </c>
      <c r="I160" s="429">
        <v>0</v>
      </c>
      <c r="J160" s="429">
        <v>0</v>
      </c>
      <c r="K160" s="429">
        <v>0</v>
      </c>
      <c r="L160" s="429">
        <v>0</v>
      </c>
      <c r="M160" s="429">
        <v>0</v>
      </c>
      <c r="N160" s="429">
        <v>0</v>
      </c>
      <c r="O160" s="429">
        <v>0</v>
      </c>
      <c r="P160" s="429">
        <v>0</v>
      </c>
      <c r="Q160" s="429">
        <v>0</v>
      </c>
      <c r="R160" s="429">
        <v>0</v>
      </c>
      <c r="S160" s="429">
        <v>0</v>
      </c>
      <c r="T160" s="429">
        <v>0</v>
      </c>
      <c r="U160" s="429">
        <v>0</v>
      </c>
      <c r="V160" s="429">
        <v>0</v>
      </c>
      <c r="W160" s="429">
        <v>0</v>
      </c>
      <c r="X160" s="429">
        <v>0</v>
      </c>
      <c r="Y160" s="429">
        <v>0</v>
      </c>
      <c r="Z160" s="429">
        <v>0</v>
      </c>
      <c r="AA160" s="429">
        <v>0</v>
      </c>
      <c r="AB160" s="429">
        <v>0</v>
      </c>
      <c r="AC160" s="429">
        <v>0</v>
      </c>
      <c r="AD160" s="429">
        <v>0</v>
      </c>
      <c r="AE160" s="429">
        <v>0</v>
      </c>
      <c r="AF160" s="429">
        <v>0</v>
      </c>
      <c r="AG160" s="429">
        <v>0</v>
      </c>
      <c r="AH160" s="429">
        <v>0</v>
      </c>
      <c r="AI160" s="429">
        <v>0</v>
      </c>
      <c r="AJ160" s="429">
        <v>0</v>
      </c>
      <c r="AK160" s="429">
        <v>0</v>
      </c>
      <c r="AL160" s="429">
        <v>0</v>
      </c>
      <c r="AM160" s="429">
        <v>0</v>
      </c>
      <c r="AN160" s="429">
        <v>0</v>
      </c>
      <c r="AO160" s="429">
        <v>0</v>
      </c>
      <c r="AP160" s="429">
        <v>0</v>
      </c>
      <c r="AQ160" s="429">
        <v>0</v>
      </c>
      <c r="AR160" s="429">
        <v>0</v>
      </c>
      <c r="AS160" s="429">
        <v>0</v>
      </c>
      <c r="AT160" s="429">
        <v>0</v>
      </c>
      <c r="AU160" s="429">
        <v>0</v>
      </c>
      <c r="AV160" s="429">
        <v>0</v>
      </c>
      <c r="AW160" s="429">
        <v>0</v>
      </c>
      <c r="AX160" s="429">
        <v>0</v>
      </c>
      <c r="AY160" s="429">
        <v>0</v>
      </c>
      <c r="AZ160" s="429">
        <v>0</v>
      </c>
      <c r="BA160" s="429">
        <v>0</v>
      </c>
      <c r="BB160" s="429">
        <v>0</v>
      </c>
      <c r="BC160" s="429">
        <v>0</v>
      </c>
      <c r="BD160" s="429">
        <v>0</v>
      </c>
      <c r="BE160" s="429">
        <v>0</v>
      </c>
      <c r="BF160" s="429">
        <v>0</v>
      </c>
      <c r="BG160" s="429">
        <v>0</v>
      </c>
      <c r="BH160" s="429">
        <v>0</v>
      </c>
    </row>
    <row r="161" spans="1:60" ht="28.8" x14ac:dyDescent="0.3">
      <c r="A161" s="426">
        <v>9018</v>
      </c>
      <c r="B161" s="427" t="s">
        <v>357</v>
      </c>
      <c r="C161" s="429" t="s">
        <v>358</v>
      </c>
      <c r="D161" s="429">
        <v>266749</v>
      </c>
      <c r="E161" s="429">
        <v>3991840</v>
      </c>
      <c r="F161" s="429">
        <v>3329025</v>
      </c>
      <c r="G161" s="429">
        <v>1230527</v>
      </c>
      <c r="H161" s="429">
        <v>6342546</v>
      </c>
      <c r="I161" s="429">
        <v>239057</v>
      </c>
      <c r="J161" s="429">
        <v>1245958</v>
      </c>
      <c r="K161" s="429">
        <v>1696229</v>
      </c>
      <c r="L161" s="429">
        <v>2121612</v>
      </c>
      <c r="M161" s="429">
        <v>1469678</v>
      </c>
      <c r="N161" s="429">
        <v>604488</v>
      </c>
      <c r="O161" s="429">
        <v>3558950</v>
      </c>
      <c r="P161" s="429">
        <v>4452096</v>
      </c>
      <c r="Q161" s="429">
        <v>577523</v>
      </c>
      <c r="R161" s="429">
        <v>9153942</v>
      </c>
      <c r="S161" s="429">
        <v>20036945</v>
      </c>
      <c r="T161" s="429">
        <v>1206148</v>
      </c>
      <c r="U161" s="429">
        <v>1055859</v>
      </c>
      <c r="V161" s="429">
        <v>0</v>
      </c>
      <c r="W161" s="429">
        <v>4817295</v>
      </c>
      <c r="X161" s="429">
        <v>6102460</v>
      </c>
      <c r="Y161" s="429">
        <v>671167</v>
      </c>
      <c r="Z161" s="429">
        <v>2953438</v>
      </c>
      <c r="AA161" s="429">
        <v>693207</v>
      </c>
      <c r="AB161" s="429">
        <v>1843113</v>
      </c>
      <c r="AC161" s="429">
        <v>8142302</v>
      </c>
      <c r="AD161" s="429">
        <v>1034220</v>
      </c>
      <c r="AE161" s="429">
        <v>8324350</v>
      </c>
      <c r="AF161" s="429">
        <v>3330326</v>
      </c>
      <c r="AG161" s="429">
        <v>852952</v>
      </c>
      <c r="AH161" s="429">
        <v>11542308</v>
      </c>
      <c r="AI161" s="429">
        <v>5959184</v>
      </c>
      <c r="AJ161" s="429">
        <v>6813129</v>
      </c>
      <c r="AK161" s="429">
        <v>3464230</v>
      </c>
      <c r="AL161" s="429">
        <v>3746581</v>
      </c>
      <c r="AM161" s="429">
        <v>5106303</v>
      </c>
      <c r="AN161" s="429">
        <v>2180951</v>
      </c>
      <c r="AO161" s="429">
        <v>3196151</v>
      </c>
      <c r="AP161" s="429">
        <v>4623211</v>
      </c>
      <c r="AQ161" s="429">
        <v>644938</v>
      </c>
      <c r="AR161" s="429">
        <v>1138754</v>
      </c>
      <c r="AS161" s="429">
        <v>1700276</v>
      </c>
      <c r="AT161" s="429">
        <v>284506</v>
      </c>
      <c r="AU161" s="429">
        <v>25087960</v>
      </c>
      <c r="AV161" s="429">
        <v>1721758</v>
      </c>
      <c r="AW161" s="429">
        <v>82675693</v>
      </c>
      <c r="AX161" s="429">
        <v>369050</v>
      </c>
      <c r="AY161" s="429">
        <v>973959</v>
      </c>
      <c r="AZ161" s="429">
        <v>2167694</v>
      </c>
      <c r="BA161" s="429">
        <v>12934752</v>
      </c>
      <c r="BB161" s="429">
        <v>315301</v>
      </c>
      <c r="BC161" s="429">
        <v>971036</v>
      </c>
      <c r="BD161" s="429">
        <v>3384738</v>
      </c>
      <c r="BE161" s="429">
        <v>4159323</v>
      </c>
      <c r="BF161" s="429">
        <v>37989468</v>
      </c>
      <c r="BG161" s="429">
        <v>2019755</v>
      </c>
      <c r="BH161" s="429">
        <v>403310</v>
      </c>
    </row>
    <row r="162" spans="1:60" x14ac:dyDescent="0.3">
      <c r="A162" s="426">
        <v>9019</v>
      </c>
      <c r="B162" s="427" t="s">
        <v>359</v>
      </c>
      <c r="C162" s="429" t="s">
        <v>360</v>
      </c>
      <c r="D162" s="429">
        <v>266749</v>
      </c>
      <c r="E162" s="429">
        <v>3991840</v>
      </c>
      <c r="F162" s="429">
        <v>3329025</v>
      </c>
      <c r="G162" s="429">
        <v>1230527</v>
      </c>
      <c r="H162" s="429">
        <v>6342546</v>
      </c>
      <c r="I162" s="429">
        <v>239057</v>
      </c>
      <c r="J162" s="429">
        <v>1245958</v>
      </c>
      <c r="K162" s="429">
        <v>1696229</v>
      </c>
      <c r="L162" s="429">
        <v>2121612</v>
      </c>
      <c r="M162" s="429">
        <v>1469678</v>
      </c>
      <c r="N162" s="429">
        <v>604488</v>
      </c>
      <c r="O162" s="429">
        <v>3558950</v>
      </c>
      <c r="P162" s="429">
        <v>4452096</v>
      </c>
      <c r="Q162" s="429">
        <v>577523</v>
      </c>
      <c r="R162" s="429">
        <v>9153942</v>
      </c>
      <c r="S162" s="429">
        <v>20036945</v>
      </c>
      <c r="T162" s="429">
        <v>1206148</v>
      </c>
      <c r="U162" s="429">
        <v>1055859</v>
      </c>
      <c r="V162" s="429">
        <v>0</v>
      </c>
      <c r="W162" s="429">
        <v>4817295</v>
      </c>
      <c r="X162" s="429">
        <v>6102460</v>
      </c>
      <c r="Y162" s="429">
        <v>671167</v>
      </c>
      <c r="Z162" s="429">
        <v>2953438</v>
      </c>
      <c r="AA162" s="429">
        <v>693207</v>
      </c>
      <c r="AB162" s="429">
        <v>1843113</v>
      </c>
      <c r="AC162" s="429">
        <v>8142302</v>
      </c>
      <c r="AD162" s="429">
        <v>1034220</v>
      </c>
      <c r="AE162" s="429">
        <v>8324350</v>
      </c>
      <c r="AF162" s="429">
        <v>3330326</v>
      </c>
      <c r="AG162" s="429">
        <v>852952</v>
      </c>
      <c r="AH162" s="429">
        <v>11542308</v>
      </c>
      <c r="AI162" s="429">
        <v>5959184</v>
      </c>
      <c r="AJ162" s="429">
        <v>6813129</v>
      </c>
      <c r="AK162" s="429">
        <v>3464230</v>
      </c>
      <c r="AL162" s="429">
        <v>3746581</v>
      </c>
      <c r="AM162" s="429">
        <v>5106303</v>
      </c>
      <c r="AN162" s="429">
        <v>2180951</v>
      </c>
      <c r="AO162" s="429">
        <v>3196151</v>
      </c>
      <c r="AP162" s="429">
        <v>4623211</v>
      </c>
      <c r="AQ162" s="429">
        <v>644938</v>
      </c>
      <c r="AR162" s="429">
        <v>1138754</v>
      </c>
      <c r="AS162" s="429">
        <v>1700276</v>
      </c>
      <c r="AT162" s="429">
        <v>284506</v>
      </c>
      <c r="AU162" s="429">
        <v>25087960</v>
      </c>
      <c r="AV162" s="429">
        <v>1721758</v>
      </c>
      <c r="AW162" s="429">
        <v>82675693</v>
      </c>
      <c r="AX162" s="429">
        <v>369050</v>
      </c>
      <c r="AY162" s="429">
        <v>973959</v>
      </c>
      <c r="AZ162" s="429">
        <v>2167694</v>
      </c>
      <c r="BA162" s="429">
        <v>12934752</v>
      </c>
      <c r="BB162" s="429">
        <v>315301</v>
      </c>
      <c r="BC162" s="429">
        <v>971036</v>
      </c>
      <c r="BD162" s="429">
        <v>3384738</v>
      </c>
      <c r="BE162" s="429">
        <v>4159323</v>
      </c>
      <c r="BF162" s="429">
        <v>37989468</v>
      </c>
      <c r="BG162" s="429">
        <v>2019755</v>
      </c>
      <c r="BH162" s="429">
        <v>403310</v>
      </c>
    </row>
  </sheetData>
  <sheetProtection algorithmName="SHA-512" hashValue="Qa+7G5kIxBZ51GMIGh6C6R+czHniaqkC0UC4BbYcvdDTpl5+s96W0daRu4Lq0OuSWtydxOH8I4csAUHDZdJHGQ==" saltValue="f/65tK8uTZJpydsTyfs7yg=="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67"/>
  <sheetViews>
    <sheetView workbookViewId="0">
      <selection activeCell="P21" sqref="P21"/>
    </sheetView>
  </sheetViews>
  <sheetFormatPr defaultColWidth="9.109375" defaultRowHeight="14.4" x14ac:dyDescent="0.3"/>
  <cols>
    <col min="1" max="1" width="43.88671875" style="253" customWidth="1"/>
    <col min="2" max="2" width="14.77734375" style="430" customWidth="1"/>
    <col min="3" max="5" width="9.109375" style="253"/>
    <col min="6" max="6" width="13.33203125" style="253" customWidth="1"/>
    <col min="12" max="12" width="9.109375" style="253"/>
    <col min="13" max="13" width="21.6640625" style="253" customWidth="1"/>
    <col min="14" max="14" width="16.88671875" style="253" customWidth="1"/>
    <col min="15" max="16" width="9.109375" style="253"/>
    <col min="17" max="17" width="18.109375" style="253" customWidth="1"/>
    <col min="18" max="18" width="11" style="253" customWidth="1"/>
    <col min="19" max="16384" width="9.109375" style="253"/>
  </cols>
  <sheetData>
    <row r="1" spans="1:20" ht="24" customHeight="1" x14ac:dyDescent="0.3">
      <c r="A1" s="253" t="s">
        <v>257</v>
      </c>
    </row>
    <row r="2" spans="1:20" ht="15" thickBot="1" x14ac:dyDescent="0.35">
      <c r="A2" s="252" t="s">
        <v>578</v>
      </c>
      <c r="B2" s="94">
        <v>52821</v>
      </c>
      <c r="C2" s="250">
        <v>52</v>
      </c>
      <c r="D2" s="31"/>
      <c r="E2" s="32"/>
    </row>
    <row r="3" spans="1:20" ht="15" customHeight="1" thickBot="1" x14ac:dyDescent="0.35">
      <c r="A3" s="252" t="s">
        <v>579</v>
      </c>
      <c r="B3" s="94">
        <v>52823</v>
      </c>
      <c r="C3" s="250">
        <v>52</v>
      </c>
      <c r="D3" s="31"/>
      <c r="E3" s="32"/>
      <c r="O3" s="255"/>
      <c r="P3" s="255"/>
      <c r="S3" s="255"/>
      <c r="T3" s="255"/>
    </row>
    <row r="4" spans="1:20" ht="15" customHeight="1" thickBot="1" x14ac:dyDescent="0.35">
      <c r="A4" s="252" t="s">
        <v>580</v>
      </c>
      <c r="B4" s="94">
        <v>52824</v>
      </c>
      <c r="C4" s="250">
        <v>52</v>
      </c>
      <c r="D4" s="31"/>
      <c r="E4" s="32"/>
      <c r="O4" s="255"/>
      <c r="P4" s="255"/>
      <c r="S4" s="255"/>
      <c r="T4" s="255"/>
    </row>
    <row r="5" spans="1:20" ht="15" thickBot="1" x14ac:dyDescent="0.35">
      <c r="A5" s="252" t="s">
        <v>581</v>
      </c>
      <c r="B5" s="94">
        <v>52825</v>
      </c>
      <c r="C5" s="250">
        <v>52</v>
      </c>
      <c r="D5" s="31"/>
      <c r="E5" s="32"/>
      <c r="O5" s="255"/>
      <c r="P5" s="255"/>
      <c r="S5" s="255"/>
      <c r="T5" s="255"/>
    </row>
    <row r="6" spans="1:20" x14ac:dyDescent="0.3">
      <c r="A6" s="253" t="s">
        <v>582</v>
      </c>
      <c r="B6" s="430">
        <v>52826</v>
      </c>
      <c r="C6" s="250">
        <v>52</v>
      </c>
      <c r="D6" s="31"/>
      <c r="E6" s="32"/>
      <c r="O6" s="255"/>
      <c r="P6" s="255"/>
      <c r="S6" s="255"/>
      <c r="T6" s="255"/>
    </row>
    <row r="7" spans="1:20" x14ac:dyDescent="0.3">
      <c r="A7" s="253" t="s">
        <v>583</v>
      </c>
      <c r="B7" s="430">
        <v>52827</v>
      </c>
      <c r="C7" s="250">
        <v>52</v>
      </c>
      <c r="D7" s="31"/>
      <c r="E7" s="32"/>
      <c r="O7" s="255"/>
      <c r="P7" s="255"/>
      <c r="S7" s="255"/>
      <c r="T7" s="255"/>
    </row>
    <row r="8" spans="1:20" x14ac:dyDescent="0.3">
      <c r="A8" s="253" t="s">
        <v>584</v>
      </c>
      <c r="B8" s="430">
        <v>52828</v>
      </c>
      <c r="C8" s="250">
        <v>52</v>
      </c>
      <c r="D8" s="31"/>
      <c r="E8" s="32"/>
      <c r="O8" s="255"/>
      <c r="P8" s="255"/>
      <c r="S8" s="255"/>
      <c r="T8" s="255"/>
    </row>
    <row r="9" spans="1:20" x14ac:dyDescent="0.3">
      <c r="A9" s="253" t="s">
        <v>585</v>
      </c>
      <c r="B9" s="430">
        <v>52829</v>
      </c>
      <c r="C9" s="250">
        <v>52</v>
      </c>
      <c r="E9" s="32"/>
      <c r="O9" s="255"/>
      <c r="P9" s="255"/>
      <c r="S9" s="255"/>
      <c r="T9" s="255"/>
    </row>
    <row r="10" spans="1:20" x14ac:dyDescent="0.3">
      <c r="A10" s="253" t="s">
        <v>586</v>
      </c>
      <c r="B10" s="430">
        <v>52830</v>
      </c>
      <c r="C10" s="250">
        <v>52</v>
      </c>
      <c r="E10" s="32"/>
      <c r="O10" s="255"/>
      <c r="P10" s="255"/>
      <c r="S10" s="255"/>
      <c r="T10" s="255"/>
    </row>
    <row r="11" spans="1:20" x14ac:dyDescent="0.3">
      <c r="A11" s="253" t="s">
        <v>587</v>
      </c>
      <c r="B11" s="430">
        <v>52831</v>
      </c>
      <c r="C11" s="250">
        <v>52</v>
      </c>
      <c r="E11" s="32"/>
      <c r="O11" s="255"/>
      <c r="P11" s="255"/>
      <c r="S11" s="255"/>
      <c r="T11" s="255"/>
    </row>
    <row r="12" spans="1:20" x14ac:dyDescent="0.3">
      <c r="A12" s="253" t="s">
        <v>588</v>
      </c>
      <c r="B12" s="430">
        <v>52832</v>
      </c>
      <c r="C12" s="250">
        <v>52</v>
      </c>
      <c r="E12" s="32"/>
      <c r="O12" s="255"/>
      <c r="P12" s="255"/>
      <c r="S12" s="255"/>
      <c r="T12" s="255"/>
    </row>
    <row r="13" spans="1:20" x14ac:dyDescent="0.3">
      <c r="A13" s="253" t="s">
        <v>589</v>
      </c>
      <c r="B13" s="430">
        <v>52833</v>
      </c>
      <c r="C13" s="250">
        <v>52</v>
      </c>
      <c r="E13" s="32"/>
      <c r="O13" s="255"/>
      <c r="P13" s="255"/>
      <c r="S13" s="255"/>
      <c r="T13" s="255"/>
    </row>
    <row r="14" spans="1:20" x14ac:dyDescent="0.3">
      <c r="A14" s="253" t="s">
        <v>590</v>
      </c>
      <c r="B14" s="430">
        <v>52834</v>
      </c>
      <c r="C14" s="250">
        <v>52</v>
      </c>
      <c r="E14" s="32"/>
      <c r="O14" s="255"/>
      <c r="P14" s="255"/>
      <c r="S14" s="255"/>
      <c r="T14" s="255"/>
    </row>
    <row r="15" spans="1:20" x14ac:dyDescent="0.3">
      <c r="A15" s="253" t="s">
        <v>591</v>
      </c>
      <c r="B15" s="430">
        <v>52835</v>
      </c>
      <c r="C15" s="250">
        <v>52</v>
      </c>
      <c r="E15" s="32"/>
      <c r="O15" s="255"/>
      <c r="P15" s="255"/>
      <c r="S15" s="255"/>
      <c r="T15" s="255"/>
    </row>
    <row r="16" spans="1:20" x14ac:dyDescent="0.3">
      <c r="A16" s="253" t="s">
        <v>592</v>
      </c>
      <c r="B16" s="430">
        <v>52994</v>
      </c>
      <c r="C16" s="250">
        <v>52</v>
      </c>
      <c r="E16" s="32"/>
      <c r="O16" s="255"/>
      <c r="P16" s="255"/>
      <c r="S16" s="255"/>
      <c r="T16" s="255"/>
    </row>
    <row r="17" spans="1:20" x14ac:dyDescent="0.3">
      <c r="A17" s="253" t="s">
        <v>593</v>
      </c>
      <c r="B17" s="430">
        <v>52836</v>
      </c>
      <c r="C17" s="250">
        <v>52</v>
      </c>
      <c r="E17" s="32"/>
      <c r="O17" s="255"/>
      <c r="P17" s="255"/>
      <c r="S17" s="255"/>
      <c r="T17" s="255"/>
    </row>
    <row r="18" spans="1:20" x14ac:dyDescent="0.3">
      <c r="A18" s="253" t="s">
        <v>594</v>
      </c>
      <c r="B18" s="430">
        <v>52837</v>
      </c>
      <c r="C18" s="250">
        <v>52</v>
      </c>
      <c r="E18" s="32"/>
      <c r="O18" s="255"/>
      <c r="P18" s="255"/>
      <c r="S18" s="255"/>
      <c r="T18" s="255"/>
    </row>
    <row r="19" spans="1:20" x14ac:dyDescent="0.3">
      <c r="A19" s="253" t="s">
        <v>595</v>
      </c>
      <c r="B19" s="430">
        <v>52838</v>
      </c>
      <c r="C19" s="250">
        <v>52</v>
      </c>
      <c r="E19" s="32"/>
      <c r="O19" s="255"/>
      <c r="P19" s="255"/>
      <c r="S19" s="255"/>
      <c r="T19" s="255"/>
    </row>
    <row r="20" spans="1:20" x14ac:dyDescent="0.3">
      <c r="A20" s="253" t="s">
        <v>596</v>
      </c>
      <c r="B20" s="430">
        <v>524017</v>
      </c>
      <c r="C20" s="250">
        <v>52</v>
      </c>
      <c r="E20" s="32"/>
      <c r="O20" s="255"/>
      <c r="P20" s="255"/>
      <c r="S20" s="255"/>
      <c r="T20" s="255"/>
    </row>
    <row r="21" spans="1:20" x14ac:dyDescent="0.3">
      <c r="A21" s="253" t="s">
        <v>597</v>
      </c>
      <c r="B21" s="430">
        <v>52839</v>
      </c>
      <c r="C21" s="250">
        <v>52</v>
      </c>
      <c r="E21" s="32"/>
      <c r="O21" s="255"/>
      <c r="P21" s="255"/>
      <c r="S21" s="255"/>
      <c r="T21" s="255"/>
    </row>
    <row r="22" spans="1:20" x14ac:dyDescent="0.3">
      <c r="A22" s="253" t="s">
        <v>598</v>
      </c>
      <c r="B22" s="430">
        <v>52840</v>
      </c>
      <c r="C22" s="250">
        <v>52</v>
      </c>
      <c r="E22" s="32"/>
      <c r="O22" s="255"/>
      <c r="P22" s="255"/>
      <c r="S22" s="255"/>
      <c r="T22" s="255"/>
    </row>
    <row r="23" spans="1:20" ht="21" customHeight="1" x14ac:dyDescent="0.3">
      <c r="A23" s="253" t="s">
        <v>599</v>
      </c>
      <c r="B23" s="430">
        <v>52841</v>
      </c>
      <c r="C23" s="250">
        <v>52</v>
      </c>
      <c r="E23" s="32"/>
      <c r="O23" s="255"/>
      <c r="P23" s="255"/>
      <c r="S23" s="255"/>
      <c r="T23" s="255"/>
    </row>
    <row r="24" spans="1:20" ht="28.8" customHeight="1" x14ac:dyDescent="0.3">
      <c r="A24" s="253" t="s">
        <v>600</v>
      </c>
      <c r="B24" s="430">
        <v>52842</v>
      </c>
      <c r="C24" s="250">
        <v>52</v>
      </c>
      <c r="E24" s="32"/>
      <c r="O24" s="255"/>
      <c r="P24" s="255"/>
      <c r="S24" s="255"/>
      <c r="T24" s="255"/>
    </row>
    <row r="25" spans="1:20" x14ac:dyDescent="0.3">
      <c r="A25" s="253" t="s">
        <v>601</v>
      </c>
      <c r="B25" s="430">
        <v>52843</v>
      </c>
      <c r="C25" s="250">
        <v>52</v>
      </c>
      <c r="E25" s="32"/>
      <c r="O25" s="255"/>
      <c r="P25" s="255"/>
      <c r="S25" s="255"/>
      <c r="T25" s="255"/>
    </row>
    <row r="26" spans="1:20" x14ac:dyDescent="0.3">
      <c r="A26" s="253" t="s">
        <v>602</v>
      </c>
      <c r="B26" s="430">
        <v>52844</v>
      </c>
      <c r="C26" s="250">
        <v>52</v>
      </c>
      <c r="E26" s="32"/>
      <c r="O26" s="255"/>
      <c r="P26" s="255"/>
      <c r="S26" s="255"/>
      <c r="T26" s="255"/>
    </row>
    <row r="27" spans="1:20" x14ac:dyDescent="0.3">
      <c r="A27" s="253" t="s">
        <v>603</v>
      </c>
      <c r="B27" s="430">
        <v>52845</v>
      </c>
      <c r="C27" s="250">
        <v>52</v>
      </c>
      <c r="E27" s="32"/>
      <c r="O27" s="255"/>
      <c r="P27" s="255"/>
      <c r="S27" s="255"/>
      <c r="T27" s="255"/>
    </row>
    <row r="28" spans="1:20" x14ac:dyDescent="0.3">
      <c r="A28" s="253" t="s">
        <v>604</v>
      </c>
      <c r="B28" s="430">
        <v>52846</v>
      </c>
      <c r="C28" s="250">
        <v>52</v>
      </c>
      <c r="E28" s="32"/>
      <c r="O28" s="255"/>
      <c r="P28" s="255"/>
      <c r="S28" s="255"/>
      <c r="T28" s="255"/>
    </row>
    <row r="29" spans="1:20" x14ac:dyDescent="0.3">
      <c r="A29" s="253" t="s">
        <v>605</v>
      </c>
      <c r="B29" s="430">
        <v>52847</v>
      </c>
      <c r="C29" s="250">
        <v>52</v>
      </c>
      <c r="E29" s="32"/>
      <c r="O29" s="255"/>
      <c r="P29" s="255"/>
      <c r="S29" s="255"/>
      <c r="T29" s="255"/>
    </row>
    <row r="30" spans="1:20" x14ac:dyDescent="0.3">
      <c r="A30" s="253" t="s">
        <v>606</v>
      </c>
      <c r="B30" s="430">
        <v>52848</v>
      </c>
      <c r="C30" s="250">
        <v>52</v>
      </c>
      <c r="E30" s="32"/>
      <c r="O30" s="255"/>
      <c r="P30" s="255"/>
      <c r="S30" s="255"/>
      <c r="T30" s="255"/>
    </row>
    <row r="31" spans="1:20" x14ac:dyDescent="0.3">
      <c r="A31" s="253" t="s">
        <v>607</v>
      </c>
      <c r="B31" s="430">
        <v>52849</v>
      </c>
      <c r="C31" s="250">
        <v>52</v>
      </c>
      <c r="E31" s="32"/>
      <c r="O31" s="255"/>
      <c r="P31" s="255"/>
      <c r="S31" s="255"/>
      <c r="T31" s="255"/>
    </row>
    <row r="32" spans="1:20" x14ac:dyDescent="0.3">
      <c r="A32" s="253" t="s">
        <v>608</v>
      </c>
      <c r="B32" s="430">
        <v>52850</v>
      </c>
      <c r="C32" s="250">
        <v>52</v>
      </c>
      <c r="E32" s="32"/>
      <c r="O32" s="255"/>
      <c r="P32" s="255"/>
      <c r="S32" s="255"/>
      <c r="T32" s="255"/>
    </row>
    <row r="33" spans="1:20" x14ac:dyDescent="0.3">
      <c r="A33" s="253" t="s">
        <v>609</v>
      </c>
      <c r="B33" s="430">
        <v>52851</v>
      </c>
      <c r="C33" s="250">
        <v>52</v>
      </c>
      <c r="E33" s="32"/>
      <c r="O33" s="255"/>
      <c r="P33" s="255"/>
      <c r="S33" s="255"/>
      <c r="T33" s="255"/>
    </row>
    <row r="34" spans="1:20" x14ac:dyDescent="0.3">
      <c r="A34" s="253" t="s">
        <v>610</v>
      </c>
      <c r="B34" s="430">
        <v>52995</v>
      </c>
      <c r="C34" s="250">
        <v>52</v>
      </c>
      <c r="E34" s="32"/>
      <c r="O34" s="255"/>
      <c r="P34" s="255"/>
      <c r="S34" s="255"/>
      <c r="T34" s="255"/>
    </row>
    <row r="35" spans="1:20" x14ac:dyDescent="0.3">
      <c r="A35" s="253" t="s">
        <v>611</v>
      </c>
      <c r="B35" s="430">
        <v>52852</v>
      </c>
      <c r="C35" s="250">
        <v>52</v>
      </c>
      <c r="E35" s="32"/>
      <c r="O35" s="255"/>
      <c r="P35" s="255"/>
      <c r="S35" s="255"/>
      <c r="T35" s="255"/>
    </row>
    <row r="36" spans="1:20" x14ac:dyDescent="0.3">
      <c r="A36" s="253" t="s">
        <v>612</v>
      </c>
      <c r="B36" s="430">
        <v>52853</v>
      </c>
      <c r="C36" s="250">
        <v>52</v>
      </c>
      <c r="E36" s="32"/>
      <c r="O36" s="255"/>
      <c r="P36" s="255"/>
      <c r="S36" s="255"/>
      <c r="T36" s="255"/>
    </row>
    <row r="37" spans="1:20" x14ac:dyDescent="0.3">
      <c r="A37" s="253" t="s">
        <v>613</v>
      </c>
      <c r="B37" s="430">
        <v>52854</v>
      </c>
      <c r="C37" s="250">
        <v>52</v>
      </c>
      <c r="E37" s="32"/>
      <c r="O37" s="255"/>
      <c r="P37" s="255"/>
      <c r="S37" s="255"/>
      <c r="T37" s="255"/>
    </row>
    <row r="38" spans="1:20" x14ac:dyDescent="0.3">
      <c r="A38" s="253" t="s">
        <v>614</v>
      </c>
      <c r="B38" s="430">
        <v>52856</v>
      </c>
      <c r="C38" s="250">
        <v>52</v>
      </c>
      <c r="E38" s="32"/>
      <c r="O38" s="255"/>
      <c r="P38" s="255"/>
      <c r="S38" s="255"/>
      <c r="T38" s="255"/>
    </row>
    <row r="39" spans="1:20" x14ac:dyDescent="0.3">
      <c r="A39" s="253" t="s">
        <v>615</v>
      </c>
      <c r="B39" s="430">
        <v>52857</v>
      </c>
      <c r="C39" s="250">
        <v>52</v>
      </c>
      <c r="E39" s="32"/>
      <c r="O39" s="255"/>
      <c r="P39" s="255"/>
      <c r="S39" s="255"/>
      <c r="T39" s="255"/>
    </row>
    <row r="40" spans="1:20" x14ac:dyDescent="0.3">
      <c r="A40" s="253" t="s">
        <v>616</v>
      </c>
      <c r="B40" s="430">
        <v>52858</v>
      </c>
      <c r="C40" s="250">
        <v>52</v>
      </c>
      <c r="E40" s="32"/>
      <c r="O40" s="255"/>
      <c r="P40" s="255"/>
      <c r="S40" s="255"/>
      <c r="T40" s="255"/>
    </row>
    <row r="41" spans="1:20" x14ac:dyDescent="0.3">
      <c r="A41" s="253" t="s">
        <v>617</v>
      </c>
      <c r="B41" s="430">
        <v>52859</v>
      </c>
      <c r="C41" s="250">
        <v>52</v>
      </c>
      <c r="E41" s="32"/>
      <c r="O41" s="255"/>
      <c r="P41" s="255"/>
      <c r="S41" s="255"/>
      <c r="T41" s="255"/>
    </row>
    <row r="42" spans="1:20" x14ac:dyDescent="0.3">
      <c r="A42" s="253" t="s">
        <v>618</v>
      </c>
      <c r="B42" s="430">
        <v>52860</v>
      </c>
      <c r="C42" s="250">
        <v>52</v>
      </c>
      <c r="E42" s="32"/>
      <c r="O42" s="255"/>
      <c r="P42" s="255"/>
      <c r="S42" s="255"/>
      <c r="T42" s="255"/>
    </row>
    <row r="43" spans="1:20" x14ac:dyDescent="0.3">
      <c r="A43" s="253" t="s">
        <v>619</v>
      </c>
      <c r="B43" s="430">
        <v>52861</v>
      </c>
      <c r="C43" s="250">
        <v>52</v>
      </c>
      <c r="E43" s="32"/>
      <c r="O43" s="255"/>
      <c r="P43" s="255"/>
      <c r="S43" s="255"/>
      <c r="T43" s="255"/>
    </row>
    <row r="44" spans="1:20" x14ac:dyDescent="0.3">
      <c r="A44" s="253" t="s">
        <v>620</v>
      </c>
      <c r="B44" s="430">
        <v>52862</v>
      </c>
      <c r="C44" s="250">
        <v>52</v>
      </c>
      <c r="E44" s="32"/>
      <c r="O44" s="255"/>
      <c r="P44" s="255"/>
      <c r="S44" s="255"/>
      <c r="T44" s="255"/>
    </row>
    <row r="45" spans="1:20" ht="19.8" customHeight="1" x14ac:dyDescent="0.3">
      <c r="A45" s="253" t="s">
        <v>621</v>
      </c>
      <c r="B45" s="430">
        <v>52863</v>
      </c>
      <c r="C45" s="250">
        <v>52</v>
      </c>
      <c r="E45" s="32"/>
      <c r="O45" s="255"/>
      <c r="P45" s="255"/>
      <c r="S45" s="255"/>
      <c r="T45" s="255"/>
    </row>
    <row r="46" spans="1:20" x14ac:dyDescent="0.3">
      <c r="A46" s="253" t="s">
        <v>622</v>
      </c>
      <c r="B46" s="430">
        <v>52864</v>
      </c>
      <c r="C46" s="250">
        <v>52</v>
      </c>
      <c r="E46" s="32"/>
      <c r="O46" s="255"/>
      <c r="P46" s="255"/>
      <c r="S46" s="255"/>
      <c r="T46" s="255"/>
    </row>
    <row r="47" spans="1:20" x14ac:dyDescent="0.3">
      <c r="A47" s="253" t="s">
        <v>623</v>
      </c>
      <c r="B47" s="430">
        <v>52865</v>
      </c>
      <c r="C47" s="250">
        <v>52</v>
      </c>
      <c r="E47" s="32"/>
      <c r="O47" s="255"/>
      <c r="P47" s="255"/>
      <c r="S47" s="255"/>
      <c r="T47" s="255"/>
    </row>
    <row r="48" spans="1:20" x14ac:dyDescent="0.3">
      <c r="A48" s="253" t="s">
        <v>624</v>
      </c>
      <c r="B48" s="430">
        <v>52866</v>
      </c>
      <c r="C48" s="250">
        <v>52</v>
      </c>
      <c r="E48" s="32"/>
      <c r="O48" s="255"/>
      <c r="P48" s="255"/>
      <c r="S48" s="255"/>
      <c r="T48" s="255"/>
    </row>
    <row r="49" spans="1:20" x14ac:dyDescent="0.3">
      <c r="A49" s="253" t="s">
        <v>625</v>
      </c>
      <c r="B49" s="430">
        <v>52867</v>
      </c>
      <c r="C49" s="250">
        <v>52</v>
      </c>
      <c r="E49" s="32"/>
      <c r="O49" s="255"/>
      <c r="P49" s="255"/>
      <c r="S49" s="255"/>
      <c r="T49" s="255"/>
    </row>
    <row r="50" spans="1:20" x14ac:dyDescent="0.3">
      <c r="A50" s="253" t="s">
        <v>626</v>
      </c>
      <c r="B50" s="430">
        <v>52868</v>
      </c>
      <c r="C50" s="250">
        <v>52</v>
      </c>
      <c r="E50" s="32"/>
      <c r="O50" s="255"/>
      <c r="P50" s="255"/>
      <c r="S50" s="255"/>
      <c r="T50" s="255"/>
    </row>
    <row r="51" spans="1:20" x14ac:dyDescent="0.3">
      <c r="A51" s="253" t="s">
        <v>627</v>
      </c>
      <c r="B51" s="430">
        <v>52869</v>
      </c>
      <c r="C51" s="250">
        <v>52</v>
      </c>
      <c r="E51" s="32"/>
      <c r="O51" s="255"/>
      <c r="P51" s="255"/>
      <c r="S51" s="255"/>
      <c r="T51" s="255"/>
    </row>
    <row r="52" spans="1:20" x14ac:dyDescent="0.3">
      <c r="A52" s="253" t="s">
        <v>628</v>
      </c>
      <c r="B52" s="430">
        <v>52870</v>
      </c>
      <c r="C52" s="250">
        <v>52</v>
      </c>
      <c r="E52" s="32"/>
      <c r="O52" s="255"/>
      <c r="P52" s="255"/>
      <c r="S52" s="255"/>
      <c r="T52" s="255"/>
    </row>
    <row r="53" spans="1:20" x14ac:dyDescent="0.3">
      <c r="A53" s="253" t="s">
        <v>629</v>
      </c>
      <c r="B53" s="430">
        <v>52871</v>
      </c>
      <c r="C53" s="250">
        <v>52</v>
      </c>
      <c r="E53" s="32"/>
      <c r="O53" s="255"/>
      <c r="P53" s="255"/>
      <c r="S53" s="255"/>
      <c r="T53" s="255"/>
    </row>
    <row r="54" spans="1:20" x14ac:dyDescent="0.3">
      <c r="A54" s="253" t="s">
        <v>630</v>
      </c>
      <c r="B54" s="430">
        <v>52872</v>
      </c>
      <c r="C54" s="250">
        <v>52</v>
      </c>
      <c r="E54" s="32"/>
      <c r="O54" s="255"/>
      <c r="P54" s="255"/>
      <c r="S54" s="255"/>
      <c r="T54" s="255"/>
    </row>
    <row r="55" spans="1:20" x14ac:dyDescent="0.3">
      <c r="A55" s="253" t="s">
        <v>631</v>
      </c>
      <c r="B55" s="430">
        <v>52873</v>
      </c>
      <c r="C55" s="250">
        <v>52</v>
      </c>
      <c r="E55" s="32"/>
      <c r="O55" s="255"/>
      <c r="P55" s="255"/>
      <c r="S55" s="255"/>
      <c r="T55" s="255"/>
    </row>
    <row r="56" spans="1:20" x14ac:dyDescent="0.3">
      <c r="A56" s="253" t="s">
        <v>632</v>
      </c>
      <c r="B56" s="430">
        <v>52996</v>
      </c>
      <c r="C56" s="250">
        <v>52</v>
      </c>
      <c r="E56" s="32"/>
      <c r="O56" s="255"/>
      <c r="P56" s="255"/>
      <c r="S56" s="255"/>
      <c r="T56" s="255"/>
    </row>
    <row r="57" spans="1:20" x14ac:dyDescent="0.3">
      <c r="A57" s="253" t="s">
        <v>633</v>
      </c>
      <c r="B57" s="430">
        <v>52874</v>
      </c>
      <c r="C57" s="250">
        <v>52</v>
      </c>
      <c r="E57" s="32"/>
      <c r="O57" s="255"/>
      <c r="P57" s="255"/>
      <c r="S57" s="255"/>
      <c r="T57" s="255"/>
    </row>
    <row r="58" spans="1:20" x14ac:dyDescent="0.3">
      <c r="A58" s="253" t="s">
        <v>634</v>
      </c>
      <c r="B58" s="430">
        <v>52875</v>
      </c>
      <c r="C58" s="250">
        <v>52</v>
      </c>
      <c r="E58" s="32"/>
      <c r="O58" s="255"/>
      <c r="P58" s="255"/>
      <c r="S58" s="255"/>
      <c r="T58" s="255"/>
    </row>
    <row r="59" spans="1:20" x14ac:dyDescent="0.3">
      <c r="E59" s="32"/>
      <c r="O59" s="255"/>
      <c r="P59" s="255"/>
      <c r="S59" s="255"/>
      <c r="T59" s="255"/>
    </row>
    <row r="60" spans="1:20" x14ac:dyDescent="0.3">
      <c r="E60" s="32"/>
      <c r="O60" s="255"/>
      <c r="P60" s="255"/>
      <c r="S60" s="255"/>
      <c r="T60" s="255"/>
    </row>
    <row r="61" spans="1:20" x14ac:dyDescent="0.3">
      <c r="E61" s="32"/>
      <c r="O61" s="255"/>
      <c r="P61" s="255"/>
      <c r="S61" s="255"/>
      <c r="T61" s="255"/>
    </row>
    <row r="62" spans="1:20" x14ac:dyDescent="0.3">
      <c r="E62" s="32"/>
      <c r="O62" s="255"/>
      <c r="P62" s="255"/>
      <c r="S62" s="255"/>
      <c r="T62" s="255"/>
    </row>
    <row r="63" spans="1:20" x14ac:dyDescent="0.3">
      <c r="E63" s="32"/>
      <c r="O63" s="255"/>
      <c r="P63" s="255"/>
      <c r="S63" s="255"/>
      <c r="T63" s="255"/>
    </row>
    <row r="64" spans="1:20" x14ac:dyDescent="0.3">
      <c r="E64" s="32"/>
      <c r="O64" s="255"/>
      <c r="P64" s="255"/>
      <c r="S64" s="255"/>
      <c r="T64" s="255"/>
    </row>
    <row r="65" spans="5:20" x14ac:dyDescent="0.3">
      <c r="E65" s="32"/>
      <c r="O65" s="255"/>
      <c r="P65" s="255"/>
      <c r="S65" s="255"/>
      <c r="T65" s="255"/>
    </row>
    <row r="66" spans="5:20" x14ac:dyDescent="0.3">
      <c r="E66" s="32"/>
      <c r="O66" s="255"/>
      <c r="P66" s="255"/>
      <c r="S66" s="255"/>
      <c r="T66" s="255"/>
    </row>
    <row r="67" spans="5:20" x14ac:dyDescent="0.3">
      <c r="E67" s="32"/>
      <c r="O67" s="255"/>
      <c r="P67" s="255"/>
      <c r="S67" s="255"/>
      <c r="T67" s="255"/>
    </row>
  </sheetData>
  <sheetProtection algorithmName="SHA-512" hashValue="kJpEphVHw90w+xri1EyEDGavzI9M+g6z1nlX0Huj/vIlyTxmGDxRxMr/id2mnHBMhBdNnw0qJREPp/YZtpz4XQ==" saltValue="p5BFMYG1N9smwB+bt22w/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Unit Data from Audit Worksheet</vt:lpstr>
      <vt:lpstr>TD Info Completed by Auditor</vt:lpstr>
      <vt:lpstr>Import</vt:lpstr>
      <vt:lpstr>Performance  Indicators Print</vt:lpstr>
      <vt:lpstr>PY1 Data(H)</vt:lpstr>
      <vt:lpstr>Formula for unit data</vt:lpstr>
      <vt:lpstr>Unit Data</vt:lpstr>
      <vt:lpstr>PY2 Data(H)</vt:lpstr>
      <vt:lpstr>Unit Names(H)</vt:lpstr>
      <vt:lpstr>Instructions!Print_Area</vt:lpstr>
      <vt:lpstr>'Performance  Indicators Print'!Print_Area</vt:lpstr>
      <vt:lpstr>'TD Info Completed by Auditor'!Print_Area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cp:lastModifiedBy>
  <cp:lastPrinted>2022-07-27T19:02:59Z</cp:lastPrinted>
  <dcterms:created xsi:type="dcterms:W3CDTF">2011-03-11T21:05:05Z</dcterms:created>
  <dcterms:modified xsi:type="dcterms:W3CDTF">2023-10-15T19:39:42Z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