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ARE\USER\2023 Audits\"/>
    </mc:Choice>
  </mc:AlternateContent>
  <xr:revisionPtr revIDLastSave="0" documentId="13_ncr:1_{5C45A848-450C-4E76-8FD5-67794D413B52}" xr6:coauthVersionLast="47" xr6:coauthVersionMax="47" xr10:uidLastSave="{00000000-0000-0000-0000-000000000000}"/>
  <bookViews>
    <workbookView xWindow="28680" yWindow="-120" windowWidth="29040" windowHeight="17640" activeTab="1" xr2:uid="{41B86003-F57A-4056-9852-C7AB52B57C0A}"/>
  </bookViews>
  <sheets>
    <sheet name="Instructions" sheetId="3" r:id="rId1"/>
    <sheet name="WC302 Input" sheetId="1" r:id="rId2"/>
    <sheet name="SEFSA" sheetId="2" r:id="rId3"/>
  </sheets>
  <definedNames>
    <definedName name="_xlnm.Print_Area" localSheetId="1">'WC302 Input'!$A$1:$D$81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 l="1"/>
  <c r="C44" i="1"/>
  <c r="D43" i="1"/>
  <c r="C43" i="1"/>
  <c r="C4" i="1"/>
  <c r="D80" i="1"/>
  <c r="C80" i="1"/>
  <c r="D79" i="1"/>
  <c r="C79" i="1"/>
  <c r="D78" i="1"/>
  <c r="C78" i="1"/>
  <c r="D77" i="1"/>
  <c r="C77" i="1"/>
  <c r="D76" i="1"/>
  <c r="C76" i="1"/>
  <c r="D75" i="1"/>
  <c r="C75" i="1"/>
  <c r="D74" i="1"/>
  <c r="C74" i="1"/>
  <c r="D73" i="1"/>
  <c r="C73" i="1"/>
  <c r="D72" i="1"/>
  <c r="C72" i="1"/>
  <c r="D71" i="1"/>
  <c r="C71" i="1"/>
  <c r="D70" i="1"/>
  <c r="C70" i="1"/>
  <c r="D69" i="1"/>
  <c r="C69" i="1"/>
  <c r="D68" i="1"/>
  <c r="C68" i="1"/>
  <c r="D67" i="1"/>
  <c r="C67" i="1"/>
  <c r="D66" i="1"/>
  <c r="C66" i="1"/>
  <c r="D65" i="1"/>
  <c r="C65" i="1"/>
  <c r="D64" i="1"/>
  <c r="C64" i="1"/>
  <c r="D63" i="1"/>
  <c r="C63" i="1"/>
  <c r="D62" i="1"/>
  <c r="C62" i="1"/>
  <c r="D61" i="1"/>
  <c r="C61" i="1"/>
  <c r="D57" i="1"/>
  <c r="D56" i="1"/>
  <c r="D55" i="1"/>
  <c r="D54" i="1"/>
  <c r="D53" i="1"/>
  <c r="D52" i="1"/>
  <c r="D51" i="1"/>
  <c r="D50" i="1"/>
  <c r="D49" i="1"/>
  <c r="D48" i="1"/>
  <c r="D47" i="1"/>
  <c r="D46" i="1"/>
  <c r="D45"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C57" i="1"/>
  <c r="C56" i="1"/>
  <c r="C55" i="1"/>
  <c r="C54" i="1"/>
  <c r="C53" i="1"/>
  <c r="C52" i="1"/>
  <c r="C51" i="1"/>
  <c r="C50" i="1"/>
  <c r="C49" i="1"/>
  <c r="C48" i="1"/>
  <c r="C47" i="1"/>
  <c r="C46" i="1"/>
  <c r="C45" i="1"/>
  <c r="C42" i="1"/>
  <c r="C41" i="1"/>
  <c r="K19" i="2" s="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K81" i="1"/>
  <c r="L81" i="1"/>
  <c r="L58" i="1"/>
  <c r="K58" i="1"/>
  <c r="H81" i="1"/>
  <c r="K21" i="2" l="1"/>
  <c r="A136" i="2"/>
  <c r="A138" i="2" s="1"/>
  <c r="A140" i="2" s="1"/>
  <c r="A142" i="2" l="1"/>
  <c r="A144" i="2" s="1"/>
  <c r="A146" i="2" s="1"/>
  <c r="A148" i="2" s="1"/>
  <c r="O44" i="2"/>
  <c r="O40" i="2"/>
  <c r="M120" i="2" l="1"/>
  <c r="K115" i="2"/>
  <c r="K112" i="2"/>
  <c r="O76" i="2"/>
  <c r="K76" i="2"/>
  <c r="P58" i="2"/>
  <c r="N58" i="2"/>
  <c r="O58" i="2"/>
  <c r="O31" i="2"/>
  <c r="M31" i="2"/>
  <c r="O24" i="2"/>
  <c r="M72" i="2" l="1"/>
  <c r="M73" i="2"/>
  <c r="M91" i="2"/>
  <c r="M75" i="2"/>
  <c r="M90" i="2"/>
  <c r="K90" i="2"/>
  <c r="M88" i="2"/>
  <c r="K88" i="2"/>
  <c r="M87" i="2"/>
  <c r="K87" i="2"/>
  <c r="M86" i="2"/>
  <c r="K86" i="2"/>
  <c r="M85" i="2"/>
  <c r="K85" i="2"/>
  <c r="M84" i="2"/>
  <c r="K84" i="2"/>
  <c r="M89" i="2"/>
  <c r="K89" i="2"/>
  <c r="M43" i="2"/>
  <c r="K43" i="2"/>
  <c r="H58" i="1"/>
  <c r="J58" i="1"/>
  <c r="I58" i="1"/>
  <c r="G58" i="1"/>
  <c r="F58" i="1"/>
  <c r="E58" i="1"/>
  <c r="M82" i="2"/>
  <c r="K82" i="2"/>
  <c r="J81" i="1"/>
  <c r="I81" i="1"/>
  <c r="G81" i="1"/>
  <c r="F81" i="1"/>
  <c r="E81" i="1"/>
  <c r="M69" i="2"/>
  <c r="M81" i="2"/>
  <c r="M70" i="2"/>
  <c r="M25" i="2"/>
  <c r="M39" i="2"/>
  <c r="M40" i="2" s="1"/>
  <c r="M51" i="2"/>
  <c r="M57" i="2"/>
  <c r="M56" i="2"/>
  <c r="M42" i="2"/>
  <c r="M63" i="2"/>
  <c r="K81" i="2"/>
  <c r="K25" i="2"/>
  <c r="K26" i="2"/>
  <c r="K36" i="2"/>
  <c r="K39" i="2"/>
  <c r="K40" i="2" s="1"/>
  <c r="K51" i="2"/>
  <c r="K54" i="2"/>
  <c r="K57" i="2"/>
  <c r="K56" i="2"/>
  <c r="K42" i="2"/>
  <c r="K63" i="2"/>
  <c r="M44" i="2" l="1"/>
  <c r="M21" i="2"/>
  <c r="K29" i="2"/>
  <c r="K30" i="2"/>
  <c r="D81" i="1"/>
  <c r="C81" i="1"/>
  <c r="K44" i="2"/>
  <c r="K18" i="2"/>
  <c r="K17" i="2"/>
  <c r="M55" i="2"/>
  <c r="M58" i="2" s="1"/>
  <c r="K22" i="2"/>
  <c r="K23" i="2"/>
  <c r="K28" i="2"/>
  <c r="M23" i="2"/>
  <c r="M22" i="2"/>
  <c r="M74" i="2"/>
  <c r="M76" i="2" s="1"/>
  <c r="K55" i="2"/>
  <c r="K58" i="2" s="1"/>
  <c r="M65" i="2"/>
  <c r="K65" i="2"/>
  <c r="D58" i="1"/>
  <c r="C58" i="1"/>
  <c r="K31" i="2" l="1"/>
  <c r="M24" i="2"/>
  <c r="M93" i="2" s="1"/>
  <c r="D83" i="1"/>
  <c r="C83" i="1"/>
  <c r="K24" i="2"/>
  <c r="K93" i="2" l="1"/>
</calcChain>
</file>

<file path=xl/sharedStrings.xml><?xml version="1.0" encoding="utf-8"?>
<sst xmlns="http://schemas.openxmlformats.org/spreadsheetml/2006/main" count="347" uniqueCount="236">
  <si>
    <t>MAC</t>
  </si>
  <si>
    <t>Medical Assistance Adminstration</t>
  </si>
  <si>
    <t>Medical Transportation Adminstration</t>
  </si>
  <si>
    <t>State County / Special Assistance</t>
  </si>
  <si>
    <t>NC Health Choice / NCHC / MIC1</t>
  </si>
  <si>
    <t>Links</t>
  </si>
  <si>
    <t>Adult Day Care</t>
  </si>
  <si>
    <t>Adult Day Care Over 60</t>
  </si>
  <si>
    <t>Adult Protection Services</t>
  </si>
  <si>
    <t>APS Essent SVC/APS ARPAs</t>
  </si>
  <si>
    <t>CPS TANF to SSBG</t>
  </si>
  <si>
    <t>In-Home Services</t>
  </si>
  <si>
    <t>In-Home Services Over 60</t>
  </si>
  <si>
    <t>SSBG Other SVCS &amp; TRNG</t>
  </si>
  <si>
    <t>Title IV-E Adoption/Off TRN</t>
  </si>
  <si>
    <t>Title IV-E Optional Adopt TRN 5</t>
  </si>
  <si>
    <t>Title IV-E Admin Foster Care</t>
  </si>
  <si>
    <t>Title IV-E CPS</t>
  </si>
  <si>
    <t>Title IV-E Foster Care TRN</t>
  </si>
  <si>
    <t>Title IV-E Foster Care /Off TRN</t>
  </si>
  <si>
    <t>Perm Plan SVC &amp; ADM</t>
  </si>
  <si>
    <t>CCDF</t>
  </si>
  <si>
    <t>Crisis Intervention PY RE</t>
  </si>
  <si>
    <t>Crisis Intervention PYMTS</t>
  </si>
  <si>
    <t>LIHWAP Adm</t>
  </si>
  <si>
    <t>LIHWAP ARP</t>
  </si>
  <si>
    <t>LIHWAP ARP Adm</t>
  </si>
  <si>
    <t>LIHWAP CAA</t>
  </si>
  <si>
    <t>Low Income Energy Admin</t>
  </si>
  <si>
    <t>Low Income Home Energy AS</t>
  </si>
  <si>
    <t>Title IV-D Adminstration</t>
  </si>
  <si>
    <t>Work First Admin.</t>
  </si>
  <si>
    <t>Work First Services</t>
  </si>
  <si>
    <t>Comm Resp-Admin</t>
  </si>
  <si>
    <t>Family Preservation</t>
  </si>
  <si>
    <t>FNS ARPA Funds</t>
  </si>
  <si>
    <t>Food Stamp Admin</t>
  </si>
  <si>
    <t>Refuge Assistance Adminstration</t>
  </si>
  <si>
    <t>Food Stamp E&amp;T &amp; Depend C</t>
  </si>
  <si>
    <t>Food Stamp Fraud Admin</t>
  </si>
  <si>
    <t>St Child Welfare/CPS/CS LD</t>
  </si>
  <si>
    <t>County Funded Programs</t>
  </si>
  <si>
    <t>DCD Smart Start</t>
  </si>
  <si>
    <t>Foster Care</t>
  </si>
  <si>
    <t>Independent Living Transition</t>
  </si>
  <si>
    <t>Title IV-E Adopt &amp; Vendor &amp; Gua</t>
  </si>
  <si>
    <t xml:space="preserve">Title IV-E Admin County Paid to </t>
  </si>
  <si>
    <t>Title IV-E Family Foster Max</t>
  </si>
  <si>
    <t>Title IV-E FC &amp; Extend Max</t>
  </si>
  <si>
    <t>Title IV-E FC &amp; Extend Reg</t>
  </si>
  <si>
    <t>Title IV-E Max Level III</t>
  </si>
  <si>
    <t>Refugee Assistance Payment</t>
  </si>
  <si>
    <t>PEAF</t>
  </si>
  <si>
    <t>SP Children Adopt Promation</t>
  </si>
  <si>
    <t>TANF Payments and Penalties</t>
  </si>
  <si>
    <t>CWS Adopt, Vendor, Guard</t>
  </si>
  <si>
    <t>Extended FC/Max Non IV-E</t>
  </si>
  <si>
    <t>SC/SA Domiciliary Care</t>
  </si>
  <si>
    <t>SFHF Maximization</t>
  </si>
  <si>
    <t>State Foster Home</t>
  </si>
  <si>
    <t>F/C At Risk Max</t>
  </si>
  <si>
    <t>Foster Care AT RISK</t>
  </si>
  <si>
    <t>N/A</t>
  </si>
  <si>
    <t>Federal</t>
  </si>
  <si>
    <t>State</t>
  </si>
  <si>
    <t>Period of July 2022 thru June 2023</t>
  </si>
  <si>
    <t xml:space="preserve">Period of July 2022 </t>
  </si>
  <si>
    <t>Period of July 2023</t>
  </si>
  <si>
    <t>APS Essent SVCS</t>
  </si>
  <si>
    <t>Asst.</t>
  </si>
  <si>
    <t>List No.</t>
  </si>
  <si>
    <t>(CFDA)</t>
  </si>
  <si>
    <t>Food Stamp E&amp;T</t>
  </si>
  <si>
    <t>Program Description</t>
  </si>
  <si>
    <t>DSS - WC302 Last FY (Accrual)</t>
  </si>
  <si>
    <t>DSS - WC302 Report (Cash)</t>
  </si>
  <si>
    <t>DSS - WC302 Curr FY (Accrual)</t>
  </si>
  <si>
    <t>AFDC Payments and Penalties</t>
  </si>
  <si>
    <t>Total Public Assistance</t>
  </si>
  <si>
    <t>Title IV-E Adoption</t>
  </si>
  <si>
    <t>Energy Assistance Private Grant</t>
  </si>
  <si>
    <t>Temporary Assistance for Needy Families</t>
  </si>
  <si>
    <t xml:space="preserve"> </t>
  </si>
  <si>
    <t xml:space="preserve">2023 Expenditures </t>
  </si>
  <si>
    <t>to be reported on SEFSA</t>
  </si>
  <si>
    <t xml:space="preserve">  SCHEDULE OF EXPENDITURES OF FEDERAL AND STATE AWARDS</t>
  </si>
  <si>
    <r>
      <t xml:space="preserve">  For the Year Ended June 30, </t>
    </r>
    <r>
      <rPr>
        <b/>
        <sz val="10"/>
        <color rgb="FF0000FF"/>
        <rFont val="Arial"/>
        <family val="2"/>
      </rPr>
      <t>2023</t>
    </r>
  </si>
  <si>
    <t>State/</t>
  </si>
  <si>
    <t>Pass-through</t>
  </si>
  <si>
    <t>(Direct &amp;</t>
  </si>
  <si>
    <t>Provided</t>
  </si>
  <si>
    <t>Grantor/Pass-through</t>
  </si>
  <si>
    <t>Assistance</t>
  </si>
  <si>
    <t>Grantor's</t>
  </si>
  <si>
    <t>Pass-through)</t>
  </si>
  <si>
    <t>to</t>
  </si>
  <si>
    <t>Grantor/Program Title</t>
  </si>
  <si>
    <t>Listing No.</t>
  </si>
  <si>
    <t>Number</t>
  </si>
  <si>
    <t>Expenditures</t>
  </si>
  <si>
    <t>Subrecipients</t>
  </si>
  <si>
    <t>1(a)</t>
  </si>
  <si>
    <t>1(a)(b)</t>
  </si>
  <si>
    <t>1(c)</t>
  </si>
  <si>
    <t>1(c),2</t>
  </si>
  <si>
    <t>1(d)</t>
  </si>
  <si>
    <t>1(e)</t>
  </si>
  <si>
    <t>Federal Awards:</t>
  </si>
  <si>
    <t>U.S. Dept. of Agriculture</t>
  </si>
  <si>
    <t>Passed-through the N.C. Dept. of Health and Human Services:</t>
  </si>
  <si>
    <t>Division of  Social Services:</t>
  </si>
  <si>
    <t>Administration:</t>
  </si>
  <si>
    <r>
      <t xml:space="preserve">SNAP Cluster </t>
    </r>
    <r>
      <rPr>
        <vertAlign val="superscript"/>
        <sz val="10"/>
        <rFont val="Arial"/>
        <family val="2"/>
      </rPr>
      <t>3</t>
    </r>
    <r>
      <rPr>
        <sz val="10"/>
        <rFont val="Arial"/>
        <family val="2"/>
      </rPr>
      <t xml:space="preserve"> </t>
    </r>
    <r>
      <rPr>
        <vertAlign val="superscript"/>
        <sz val="10"/>
        <rFont val="Arial"/>
        <family val="2"/>
      </rPr>
      <t>4</t>
    </r>
  </si>
  <si>
    <t>State Administrative Matching Grants for the</t>
  </si>
  <si>
    <r>
      <t xml:space="preserve">Supplemental Nutrition Assistance Program </t>
    </r>
    <r>
      <rPr>
        <vertAlign val="superscript"/>
        <sz val="10"/>
        <rFont val="Arial"/>
        <family val="2"/>
      </rPr>
      <t>5</t>
    </r>
  </si>
  <si>
    <t>XXXX</t>
  </si>
  <si>
    <t>Division of Social Services</t>
  </si>
  <si>
    <r>
      <t>TANF - Work First</t>
    </r>
    <r>
      <rPr>
        <vertAlign val="superscript"/>
        <sz val="10"/>
        <rFont val="Arial"/>
        <family val="2"/>
      </rPr>
      <t xml:space="preserve"> 3</t>
    </r>
  </si>
  <si>
    <r>
      <t>Total Foster Care and Adoption Cluster</t>
    </r>
    <r>
      <rPr>
        <vertAlign val="superscript"/>
        <sz val="10"/>
        <rFont val="Arial"/>
        <family val="2"/>
      </rPr>
      <t xml:space="preserve"> 9</t>
    </r>
  </si>
  <si>
    <t>Child Support Enforcement</t>
  </si>
  <si>
    <t>Low-Income Home Energy Assistance:</t>
  </si>
  <si>
    <t>Division of Child Development and Early Education:</t>
  </si>
  <si>
    <t>Subsidized Child Care</t>
  </si>
  <si>
    <t>Division of Social Services:</t>
  </si>
  <si>
    <t>Stephanie Tubbs Jones Child Welfare Services Program:</t>
  </si>
  <si>
    <t>- Adoption Subsidy - Benefit Payments</t>
  </si>
  <si>
    <t>- Permanency Planning - Families for Kids</t>
  </si>
  <si>
    <t>Division of Health Benefits:</t>
  </si>
  <si>
    <r>
      <t>Medicaid Cluster</t>
    </r>
    <r>
      <rPr>
        <u/>
        <vertAlign val="superscript"/>
        <sz val="10"/>
        <rFont val="Arial"/>
        <family val="2"/>
      </rPr>
      <t xml:space="preserve"> 3 4 </t>
    </r>
  </si>
  <si>
    <t>State Awards:</t>
  </si>
  <si>
    <t>Administration</t>
  </si>
  <si>
    <t>Smart Start</t>
  </si>
  <si>
    <t>Direct Benefit Payments</t>
  </si>
  <si>
    <t>State Foster Home Fund (SFHF) Maximization</t>
  </si>
  <si>
    <t>Foster Care at Risk Maximization</t>
  </si>
  <si>
    <t>Extended Foster Care Maximization Non IV-E programs</t>
  </si>
  <si>
    <t>Total Division of Social Service</t>
  </si>
  <si>
    <t>Notes to the Schedule of Expenditures of Federal and State Financial Awards:</t>
  </si>
  <si>
    <r>
      <t xml:space="preserve">The accompanying schedule of expenditures of federal and State awards (SEFSA) includes the federal and State grant activity of the Carolina County under the programs of the federal government and the State of North Carolina for the year ended June 30, </t>
    </r>
    <r>
      <rPr>
        <sz val="10"/>
        <color rgb="FF0000FF"/>
        <rFont val="Arial"/>
        <family val="2"/>
      </rPr>
      <t>2023</t>
    </r>
    <r>
      <rPr>
        <sz val="10"/>
        <rFont val="Arial"/>
        <family val="2"/>
      </rPr>
      <t>.  The information in this SEFSA is presented in accordance with the requirements of Title 2 US Code of Federal Regulations Part 200, Uniform Administrative Requirements, Cost Principles, and Audit Requirements for Federal Awards and the State Single Audit Implementation Act.  Because the Schedule presents only a selected portion of the operations of Carolina County, it is not intended to and does not present the financial position, changes in net position or cash flows of Carolina County.</t>
    </r>
  </si>
  <si>
    <t>Expenditures reported in the SEFSA are reported on the modified accrual basis of accounting.  Such expenditures are recognized following the cost principles contained in Uniform Guidance, wherein certain types of expenditures are not allowable or are limited as to reimbursement.</t>
  </si>
  <si>
    <t>Carolina County has elected not to use the 10-percent de minimis indirect cost rate as allowed under the Uniform Guidance.</t>
  </si>
  <si>
    <t>Program Title</t>
  </si>
  <si>
    <t>The following are clustered by the NC Department of Health and Human Services and are treated separately for state audit requirement purposes:  Foster Care and Adoption</t>
  </si>
  <si>
    <t>The amounts listed below were paid directly to individual recipients by the State from federal and State moneys. County personnel are involved with certain functions, primarily eligibility determinations that cause benefit payments to be issued by the State. These amounts disclose this additional aid to County recipients that do not appear in the basic financial statements because they are not revenues and expenditures of the County.</t>
  </si>
  <si>
    <t>CFDA No.</t>
  </si>
  <si>
    <t>Supplemental Nutrition Assistance Program</t>
  </si>
  <si>
    <t>Adoption Assistance</t>
  </si>
  <si>
    <t>Child Care and Development Block Grant</t>
  </si>
  <si>
    <t>Child Care and Development Fund Mandatory/Match</t>
  </si>
  <si>
    <t>Foster Care - Title IV-E</t>
  </si>
  <si>
    <t>Medical Assistance Program</t>
  </si>
  <si>
    <t>Children's Health Insurance Program</t>
  </si>
  <si>
    <t>Child Welfare Services Adoption</t>
  </si>
  <si>
    <t>State / County Special Assistance program</t>
  </si>
  <si>
    <t>Notes to the preparer:</t>
  </si>
  <si>
    <t>1.  (a)</t>
  </si>
  <si>
    <t xml:space="preserve">Assistance Listing title and No. has replaced CFDA, effective Nov. 12, 2020 (Guidance for Grants and Agreements, Federal Register 8/13/2020).  Assistance Listing titles and numbers (ALN) can be found at www.SAM.gov.  Both terms are presented for explanatory purposes. </t>
  </si>
  <si>
    <t xml:space="preserve">     (b) </t>
  </si>
  <si>
    <r>
      <t xml:space="preserve">If the ALN (CFDA No.) is missing, the Uniform Guidance recommends providing another identifying number.  The AICPA's </t>
    </r>
    <r>
      <rPr>
        <i/>
        <sz val="10"/>
        <rFont val="Arial"/>
        <family val="2"/>
      </rPr>
      <t xml:space="preserve">Audit Guide - Government Auditing Standards and Single Audits </t>
    </r>
    <r>
      <rPr>
        <sz val="10"/>
        <rFont val="Arial"/>
        <family val="2"/>
      </rPr>
      <t>paragraph 7.14</t>
    </r>
    <r>
      <rPr>
        <i/>
        <sz val="10"/>
        <rFont val="Arial"/>
        <family val="2"/>
      </rPr>
      <t xml:space="preserve"> </t>
    </r>
    <r>
      <rPr>
        <sz val="10"/>
        <rFont val="Arial"/>
        <family val="2"/>
      </rPr>
      <t xml:space="preserve">states as a best practice that the preparer of the SEFSA use the reporting format prescribe by the Federal Audit Clearinghouse (FAC).  If the granting agency is known, but the three digit extension is unknown, the auditor should use the two digit Agency prefix followed by a U and a two digit number, such as 01, representing all awards for that program.  If necessary, a second program can be represented by 02.  For example, unknown HHS programs can be 93.U01, 93U02, etc.   </t>
    </r>
  </si>
  <si>
    <t xml:space="preserve">     (c)</t>
  </si>
  <si>
    <t xml:space="preserve">Uniform Guidance requires an identifying number assigned by the pass-through entity to be included.  If there is not a number provided on this illustrative schedule, the agency has not recommended an identifying number to be used, so one is not included on Carolina County's SEFSA.  </t>
  </si>
  <si>
    <t xml:space="preserve">     (d)</t>
  </si>
  <si>
    <t>State and local matching expenditures should be reflected in the appropriate columns.  Amounts listed are examples only and not representative of actual programs.  Reporting of local expenditures are not required.</t>
  </si>
  <si>
    <t xml:space="preserve">     (e)</t>
  </si>
  <si>
    <t>Total amount provided to subrecipients from each federal or State program should be presented on the face of schedule in accordance with the Uniform Guidance.  Previously, this could be presented as a footnote.  If there are no funds passed to subrecipients, this column is not necessary.</t>
  </si>
  <si>
    <t>If federal and State moneys cannot be segregated, a statement to that effect should be indicated on this schedule, and the expenditures should be presented under the federal column.</t>
  </si>
  <si>
    <t xml:space="preserve">The Office of State Auditors has determined that the direct benefit payments (i.e. payments for programs in which the County Department of Social Services (DSS) determines eligibility and the benefits are paid directly by the state to the participant) should only be reflected on the State’s Schedule of Expenditures of Federal Awards (SEFA). Therefore, these direct benefit payments will NOT be shown on the County’s Schedule of Expenditures of Federal and State Awards (SEFSA).  Programs with direct benefit payments that are affected include:  Medical Assistance (93.778), Children's Health Insurance Program (93.767), Temporary Assistance to Needy Families, Work First (93.558), Women, Infants, and Children (10.557), Adoption Assistance (93.659), Supplemental Nutrition Assistance Program (10.561) Subsidized Child Care, and State/County Special Assistance for Adults. </t>
  </si>
  <si>
    <t xml:space="preserve">The name of the cluster of program and individual program(s) within the cluster are to be shown on the face of the schedule.  The federal agency name and pass-through entity must also be provided (2 CFR 200.510(b)(1)).  There must be a total for the cluster (2 CFR 200.510(b)(3)).  </t>
  </si>
  <si>
    <t xml:space="preserve">When a nonfederal entity has incurred expenditures under only one program within a cluster of programs, the name of the cluster of programs is required to be provided on the SEFSA, along with the program name (refer to the document 2 CFR FAQ OMB 5/3/2021).  </t>
  </si>
  <si>
    <t>When a federal or State program is listed separate and have the same Assistance Listing number, there must be a total.</t>
  </si>
  <si>
    <t>All financial assistance listed in 2 CFR 200.502(a), including noncash assistance, must go onto the schedule.</t>
  </si>
  <si>
    <t xml:space="preserve">Each cluster should be considered one program for determining major programs in accordance with OMB Uniform Guidance.  Federal clusters and programs are to be treated separately from State programs for federal audited purpose.   </t>
  </si>
  <si>
    <t>The AICPA has informed State and Local Government Finance Division that OMB requires cluster of programs presented in Part 5 of OMB Compliance Supplement be separated from the portion clustered by a State Agency.  There should be a total for each part and also a note explaining the State cluster.</t>
  </si>
  <si>
    <t>This note is included to meet the requirement of OMB Uniform Guidance that the SEFSA include notes that describe the significant accounting polices used in preparing the SEFSA.  This example is taken from AG:GAS/SA modified for the requirements of reporting on the State Single Audit Implementation Act.</t>
  </si>
  <si>
    <t>2 CRF 200.510(b)(6) requires a note whether or not the auditee elected to use the 10% de minimis cost rate as covered in §200.414 Indirect (F&amp;A) costs.  Refer to §200.414 for an explanation of the de minimis cost rate.</t>
  </si>
  <si>
    <t>LIEAP ARPA</t>
  </si>
  <si>
    <t>LIEAP ARPA Adm</t>
  </si>
  <si>
    <t xml:space="preserve">MaryLee Allen Promoting Safe and Stable Families Program </t>
  </si>
  <si>
    <t>Weatherization Assistance and Heating and Air Repair</t>
  </si>
  <si>
    <t>COVID - 19 Weatherization Assistance and Heating and Air Repair</t>
  </si>
  <si>
    <t>Crisis Intervention Program</t>
  </si>
  <si>
    <t>Social Service Block Grant - Other Service and Training</t>
  </si>
  <si>
    <t>Adult Care Home Case Management/Specialty</t>
  </si>
  <si>
    <t>Social Services Block Grant</t>
  </si>
  <si>
    <t>State In Home Service Fund</t>
  </si>
  <si>
    <t>State Adult Day Care</t>
  </si>
  <si>
    <t>State Child Protective Services</t>
  </si>
  <si>
    <t>Refugee and Entrant Assistance State / Replacement Designee Administered Programs</t>
  </si>
  <si>
    <t>Energy Assistance Private Grants</t>
  </si>
  <si>
    <t>County Admin and Services</t>
  </si>
  <si>
    <t>Public Assistance</t>
  </si>
  <si>
    <t>Total County Adm and Services and Public Assistance</t>
  </si>
  <si>
    <t>COVID-19 - State Adult Day Care</t>
  </si>
  <si>
    <t>Total Administrative Services</t>
  </si>
  <si>
    <t xml:space="preserve">(these amounts should not be reported as a footnote to the SEFSA.  Refer to footnote Note 6. </t>
  </si>
  <si>
    <t>Total Adm Services and Public Asst.</t>
  </si>
  <si>
    <t>State Child Welfare - State Protective Services</t>
  </si>
  <si>
    <t>DHHS posts the WC302 reports on their confirmation website late August or early September.  To complete the LGC-DSS spreadsheet, preparers should use the DSS WC302 reports found on the DHHS Confirmation Reports website.  A link to the website can be found on the SLGFD website (https://www.nctreasurer.com/divisions/state-and-local-government-finance).  At the bottom of the page, select “Access Compliance Supplements and Related Resources.” Select “NCDEQ, NC DHHS, NC DOT Reports” and select “NC DHHS Financial Assistance Resources.”  There is a link to DHHS Confirmation Reports as well as a link to the LGC-DSS spreadsheet and examples.  At the Confirmation website, select the link to the year to be confirmed, State Fiscal Year 2022-2023.  Select the County (first option under Local Government Entity).  Under the next Column, “Reports,” scroll down and there are three reports needed to complete the LGC-DSS spreadsheet:  DSS WC 302 (Cash), DSS WC302 Curr (Accrual), and DSS WC302 Last (Accrual).  It may be necessary to print the three reports in order to enter data onto the spreadsheet.</t>
  </si>
  <si>
    <t>The bottom of the SEFSA in the SEFSA tab has a “Total County Adm and Services and Public Assistance” amount that should tie to the spreadsheet.</t>
  </si>
  <si>
    <t>Instructions for Completing the DHHS-DSS Spreadsheet</t>
  </si>
  <si>
    <r>
      <rPr>
        <b/>
        <sz val="11"/>
        <color theme="1"/>
        <rFont val="Arial"/>
        <family val="2"/>
      </rPr>
      <t>Direct Benefit Payments:</t>
    </r>
    <r>
      <rPr>
        <sz val="11"/>
        <color theme="1"/>
        <rFont val="Arial"/>
        <family val="2"/>
      </rPr>
      <t xml:space="preserve">  The WC302 reports include Public Assistance amounts, which are payments made directly to beneficiaries.  Per the Office of State Auditors’ recommendations, amounts paid by the County to the beneficiaries are to be reported on the SEFSA.  Public Assistance payments paid by the State are not to be reported, even though the County determined eligibility for these payments.  Public Assistance amounts reported on the WC302, paid by the County to beneficiaries, are presented on the SEFSA tab as federal or State expenditures, such as Adoption and Foster Care.  Public Assistance amounts paid by the State, such as TANF (93.558), are not reported as expenditures on the SEFSA.  </t>
    </r>
  </si>
  <si>
    <r>
      <t>Adoption Assistance</t>
    </r>
    <r>
      <rPr>
        <vertAlign val="superscript"/>
        <sz val="10"/>
        <rFont val="Arial"/>
        <family val="2"/>
      </rPr>
      <t xml:space="preserve"> </t>
    </r>
  </si>
  <si>
    <t>Foster Care - Title IV-E - Benefit Payments</t>
  </si>
  <si>
    <r>
      <t>Child Care Development Fund Cluster</t>
    </r>
    <r>
      <rPr>
        <sz val="10"/>
        <rFont val="Arial"/>
        <family val="2"/>
      </rPr>
      <t xml:space="preserve">: </t>
    </r>
    <r>
      <rPr>
        <vertAlign val="superscript"/>
        <sz val="10"/>
        <rFont val="Arial"/>
        <family val="2"/>
      </rPr>
      <t xml:space="preserve"> 3 4 5</t>
    </r>
  </si>
  <si>
    <r>
      <t>Total Low-Income Home Energy Assistance</t>
    </r>
    <r>
      <rPr>
        <vertAlign val="superscript"/>
        <sz val="10"/>
        <color rgb="FF0000FF"/>
        <rFont val="Arial"/>
        <family val="2"/>
      </rPr>
      <t xml:space="preserve"> 6</t>
    </r>
  </si>
  <si>
    <t>John H. Chafee Foster Care Program for Successful Transition to Adulthood</t>
  </si>
  <si>
    <t>Administrative and Services</t>
  </si>
  <si>
    <t>Benefit Payments</t>
  </si>
  <si>
    <r>
      <t>Total John H. Chafee Foster Care Program for Successful Transition to Adulthood</t>
    </r>
    <r>
      <rPr>
        <vertAlign val="superscript"/>
        <sz val="10"/>
        <rFont val="Arial"/>
        <family val="2"/>
      </rPr>
      <t xml:space="preserve"> 6</t>
    </r>
  </si>
  <si>
    <r>
      <t>Total Stephanie Tubbs Jones Child Welfare Services Program:</t>
    </r>
    <r>
      <rPr>
        <sz val="10"/>
        <color rgb="FF0000FF"/>
        <rFont val="Arial"/>
        <family val="2"/>
      </rPr>
      <t xml:space="preserve"> </t>
    </r>
    <r>
      <rPr>
        <vertAlign val="superscript"/>
        <sz val="10"/>
        <color rgb="FF0000FF"/>
        <rFont val="Arial"/>
        <family val="2"/>
      </rPr>
      <t>6</t>
    </r>
  </si>
  <si>
    <r>
      <t>Total Social Service Block Grant</t>
    </r>
    <r>
      <rPr>
        <vertAlign val="superscript"/>
        <sz val="10"/>
        <rFont val="Arial"/>
        <family val="2"/>
      </rPr>
      <t xml:space="preserve"> </t>
    </r>
    <r>
      <rPr>
        <sz val="10"/>
        <rFont val="Arial"/>
        <family val="2"/>
      </rPr>
      <t>(SSBG)</t>
    </r>
    <r>
      <rPr>
        <vertAlign val="superscript"/>
        <sz val="10"/>
        <color rgb="FF0000FF"/>
        <rFont val="Arial"/>
        <family val="2"/>
      </rPr>
      <t xml:space="preserve"> 6</t>
    </r>
  </si>
  <si>
    <r>
      <t>Note 1:  Basis of Presentation</t>
    </r>
    <r>
      <rPr>
        <b/>
        <vertAlign val="superscript"/>
        <sz val="10"/>
        <rFont val="Arial"/>
        <family val="2"/>
      </rPr>
      <t xml:space="preserve"> 10</t>
    </r>
  </si>
  <si>
    <r>
      <t xml:space="preserve">Note 2:  Summary of Significant Accounting Policies </t>
    </r>
    <r>
      <rPr>
        <b/>
        <vertAlign val="superscript"/>
        <sz val="10"/>
        <rFont val="Arial"/>
        <family val="2"/>
      </rPr>
      <t>10</t>
    </r>
  </si>
  <si>
    <r>
      <t xml:space="preserve">Note 3:  Indirect Cost Rate </t>
    </r>
    <r>
      <rPr>
        <b/>
        <vertAlign val="superscript"/>
        <sz val="10"/>
        <rFont val="Arial"/>
        <family val="2"/>
      </rPr>
      <t>11</t>
    </r>
  </si>
  <si>
    <r>
      <t xml:space="preserve">Note 4: Cluster of Programs </t>
    </r>
    <r>
      <rPr>
        <b/>
        <vertAlign val="superscript"/>
        <sz val="10"/>
        <rFont val="Arial"/>
        <family val="2"/>
      </rPr>
      <t>12</t>
    </r>
  </si>
  <si>
    <t xml:space="preserve">Note 5:  Benefit Payments Issued by the State  </t>
  </si>
  <si>
    <r>
      <t>Children's Health Insurance Program - N.C. Health Choice (Note 5)</t>
    </r>
    <r>
      <rPr>
        <sz val="10"/>
        <color rgb="FF0000FF"/>
        <rFont val="Arial"/>
        <family val="2"/>
      </rPr>
      <t xml:space="preserve"> </t>
    </r>
    <r>
      <rPr>
        <vertAlign val="superscript"/>
        <sz val="10"/>
        <color rgb="FF0000FF"/>
        <rFont val="Arial"/>
        <family val="2"/>
      </rPr>
      <t>3</t>
    </r>
  </si>
  <si>
    <r>
      <t>Medical Assistance Program (Note 5)</t>
    </r>
    <r>
      <rPr>
        <vertAlign val="superscript"/>
        <sz val="10"/>
        <rFont val="Arial"/>
        <family val="2"/>
      </rPr>
      <t xml:space="preserve"> 5</t>
    </r>
  </si>
  <si>
    <r>
      <t>Foster Care and Adoption Cluster (Note  4 and 5)</t>
    </r>
    <r>
      <rPr>
        <vertAlign val="superscript"/>
        <sz val="10"/>
        <rFont val="Arial"/>
        <family val="2"/>
      </rPr>
      <t xml:space="preserve">  3 4</t>
    </r>
    <r>
      <rPr>
        <sz val="10"/>
        <rFont val="Arial"/>
        <family val="2"/>
      </rPr>
      <t xml:space="preserve"> </t>
    </r>
    <r>
      <rPr>
        <vertAlign val="superscript"/>
        <sz val="10"/>
        <rFont val="Arial"/>
        <family val="2"/>
      </rPr>
      <t>10</t>
    </r>
  </si>
  <si>
    <r>
      <t>Child Care Development Mandatory and Matching Funds-Administration</t>
    </r>
    <r>
      <rPr>
        <vertAlign val="superscript"/>
        <sz val="10"/>
        <rFont val="Arial"/>
        <family val="2"/>
      </rPr>
      <t xml:space="preserve"> </t>
    </r>
    <r>
      <rPr>
        <vertAlign val="superscript"/>
        <sz val="10"/>
        <color rgb="FF0000FF"/>
        <rFont val="Arial"/>
        <family val="2"/>
      </rPr>
      <t>7</t>
    </r>
    <r>
      <rPr>
        <sz val="10"/>
        <rFont val="Arial"/>
        <family val="2"/>
      </rPr>
      <t xml:space="preserve">  (Note 5)</t>
    </r>
  </si>
  <si>
    <t>FOS./PAR. FING &amp; CRIME HIS</t>
  </si>
  <si>
    <t>SC/SA Certain Disabled PY</t>
  </si>
  <si>
    <t>NEW HANOVER COUNTY, NORTH CAROLINA</t>
  </si>
  <si>
    <t>Using the respective WC302, federal and State amounts located on the WC302 should be entered on the spreadsheet under the appropriate column.  Once the amounts on a WC302 are entered, the total amounts on the spreadsheet, under the light gray columns, should be compared to the respective WC302.  Total Administrative Services on the spreadsheet should be compared to “Subtotal Admin.  Services” on the WC302, and “Total Public Assistance” should be compared to “Subtotal Public Assistance.”  All the federal and State amounts reported on the WC302 for Administrative Services and Public Assistance should be accurately entered.  Amounts for each WC302 must be entered in the respective column.  Users are reminded that no data is to be entered in the first two columns, noted in light gray, since they contain formulas.</t>
  </si>
  <si>
    <t xml:space="preserve">If a WC302 for a particular County has a program that is not reported on the spreadsheet, this must be added.  Formulas may need to be adjusted on the SEFSA tab (refer to SEFSA below).  The user may contact our office, SLGFD@nctreasurer.com or 919-814-4281, for assistance.  </t>
  </si>
  <si>
    <t>Programs that have benefit payments that are paid by the State, listed under Public Assistance on the WC302, are not to be reported on the SEFSA.   For reconciling purposes, these amounts are included on a separate section on the SEFSA in tab SEFSA.  This section should not be included on the SEFSA.</t>
  </si>
  <si>
    <t>Adjustments / Reconciliations</t>
  </si>
  <si>
    <t xml:space="preserve">The last two columns on the spreadsheet, represented by the color rose, are to be used for adjustments due to analysis of actual expenditures and reconciling accounts.  Adjustments included in this column will be reflected in the 2003 Expenditures column noted in gray.  These columns do not represent the adjustments noted on the WC302s. </t>
  </si>
  <si>
    <t>The LGC-DSS spreadsheet assumes that amounts reported on the WC302 are expenditures incurred in the prior month.  The DSS WC302 (Cash) Report reflects cash payments made by DHHS to the respective County during fiscal year 2023 for reimbursements of expenditures incurred by a County for DSS programs in the month prior.  There are two DSS WC302 Accrual reports, “Current” reflects cash payments made in July 2023 to reimburse June 2023 expenditures.  “Last” reflects payments made July 2022 for the June 2022 expenditures.  Once the data on the WC302's are entered onto the LGC-DSS spreadsheet in the correct columns, the spreadsheet has a column that will add the amounts on the “Curr” WC302 (June 2023 expenditures, paid in July 2023) to the DSS WC302 (Cash) Report and deducts the amounts on the “Last” WC302 (June 2022 expenditures, paid in July 2022).  The expenditures incurred during the FY 2023 are presented in one of the columns.</t>
  </si>
  <si>
    <r>
      <rPr>
        <b/>
        <sz val="11"/>
        <color theme="1"/>
        <rFont val="Arial"/>
        <family val="2"/>
      </rPr>
      <t xml:space="preserve">SEFSA:  </t>
    </r>
    <r>
      <rPr>
        <sz val="11"/>
        <color theme="1"/>
        <rFont val="Arial"/>
        <family val="2"/>
      </rPr>
      <t>Once the amounts have been entered on the spreadsheet and adjustments, as noted above, have been made to reflect actual expenditures, the SEFSA tab presents how these expenditures should be reported on the County’s SEFSA.  The cells on the SEFSA that represent expenditures for the programs have cell references to the spreadsheet to reflect the expenditures for the programs.  The SEFSA has the correct names of the federal programs, Assistance Listing Nos. (formerly CFDA Nos.), and State program/project names.  Programs listed on the WC302s that are required to be reported as “cluster of programs” are presented on the SEFSA as required by US Office of Management and Budget and the State Single Audit Act.</t>
    </r>
  </si>
  <si>
    <t>The LGC-DSS spreadsheet is designed to assist local County auditors in confirming amounts provided to County governments by DHHS and to assist Counties responsible in properly presenting the expenditures of financial assistance provided by DHHS-DSS on their Schedule of Expenditures of Federal and State Awards (SEFSA).  Once the LGS-DSS has been completed using guidance found in these instructions, the amounts provided do not necessarily reflect the actual expenditures incurred for the programs during the fiscal year.  Analysis of the expenditures on the completed LGC-DSS must be performed using other reports and data provided, such as the DSS 1571 and XS337, and balances reported in the County's reconciled subsidiary accounts.</t>
  </si>
  <si>
    <t>TANF TEA FOS CRE MAX</t>
  </si>
  <si>
    <t>TABF TEA FOSTER CARE</t>
  </si>
  <si>
    <t>The following Programs listed on WC302s are not to be reported on SEFSAs:</t>
  </si>
  <si>
    <t>The LGC-DSS spreadsheet has three tabs:  Instructions, WC302 input, and SEFSA.  The WC302 input spreadsheet has the Program Descriptions as they appear on the WC302's, along with the related CFDA # (Assistance Listing No.).  The columns noted in blue accent represent the federal and State amounts reported on the DSS WC302 (Cash).   The green accent columns represent the amounts reported on the DSS WC302 Current (Accrual), and light orange represents amounts reported on the DSS WC302 Last (Accrual).  Each cell in the columns noted in light gray contains formulas that report the expenditures based on the adjustments noted in the prior paragraph.  No date should be entered in the light gray columns.  The columns on the spreadsheet only include the “County Admin and Services” and “Public Assistance” Amounts.  County Admin Adjustments reported on the WC302's are not on the spreadsheet.  They usually are not material, and do not reflect the expenditures to be reported; therefore, the amounts are not to be reported on the spreadsheet.</t>
  </si>
  <si>
    <r>
      <rPr>
        <b/>
        <sz val="11"/>
        <color theme="1"/>
        <rFont val="Arial"/>
        <family val="2"/>
      </rPr>
      <t xml:space="preserve">IMPORTANT!: </t>
    </r>
    <r>
      <rPr>
        <sz val="11"/>
        <color theme="1"/>
        <rFont val="Arial"/>
        <family val="2"/>
      </rPr>
      <t xml:space="preserve"> The amounts reported on the LGC-DSS spreadsheets do not necessarily reflect the actual expenditures incurred by the County during the fiscal reporting year.  An analysis of the data on spreadsheet should be performed to identify amounts that may not reflect expenditures that were actually incurred.  This would include unusualy large amounts, especially if reported on the WC302 Accrual reports.  Also, “negative amounts” do not accurately reflect expenditures and further analysis may be required.  It is imperative that expenditure amounts be accurate so that auditors can determine Type A and B programs, and select programs required to be tested as major.  Also, DHHS will be reviewing these expenditures when they are reported on SEFSA's as part of their monitoring responsibility.  The last two columns can be used for adjustments.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</si>
</sst>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3" formatCode="_(* #,##0.00_);_(* \(#,##0.00\);_(* &quot;-&quot;??_);_(@_)"/>
    <numFmt numFmtId="164" formatCode="00.000"/>
    <numFmt numFmtId="165" formatCode="_(* #,##0_);_(* \(#,##0\);_(* &quot;-&quot;??_);_(@_)"/>
    <numFmt numFmtId="166" formatCode="General_)"/>
    <numFmt numFmtId="167" formatCode="0."/>
  </numFmts>
  <fonts count="2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name val="Arial"/>
      <family val="2"/>
    </font>
    <font>
      <sz val="10"/>
      <name val="Arial"/>
      <family val="2"/>
    </font>
    <font>
      <sz val="10"/>
      <name val="Times New Roman"/>
      <family val="1"/>
    </font>
    <font>
      <sz val="10"/>
      <color rgb="FF0000FF"/>
      <name val="Arial"/>
      <family val="2"/>
    </font>
    <font>
      <b/>
      <sz val="10"/>
      <name val="Arial"/>
      <family val="2"/>
    </font>
    <font>
      <sz val="10"/>
      <name val="Courier"/>
      <family val="3"/>
    </font>
    <font>
      <u/>
      <sz val="9"/>
      <name val="Arial"/>
      <family val="2"/>
    </font>
    <font>
      <u/>
      <sz val="10"/>
      <name val="Arial"/>
      <family val="2"/>
    </font>
    <font>
      <u/>
      <sz val="10"/>
      <name val="Times New Roman"/>
      <family val="1"/>
    </font>
    <font>
      <sz val="8"/>
      <name val="Arial"/>
      <family val="2"/>
    </font>
    <font>
      <strike/>
      <sz val="10"/>
      <name val="Arial"/>
      <family val="2"/>
    </font>
    <font>
      <u/>
      <sz val="8"/>
      <name val="Arial"/>
      <family val="2"/>
    </font>
    <font>
      <b/>
      <sz val="10"/>
      <color rgb="FF0000FF"/>
      <name val="Arial"/>
      <family val="2"/>
    </font>
    <font>
      <vertAlign val="superscript"/>
      <sz val="10"/>
      <name val="Arial"/>
      <family val="2"/>
    </font>
    <font>
      <u/>
      <vertAlign val="superscript"/>
      <sz val="10"/>
      <name val="Arial"/>
      <family val="2"/>
    </font>
    <font>
      <vertAlign val="superscript"/>
      <sz val="10"/>
      <color rgb="FF0000FF"/>
      <name val="Arial"/>
      <family val="2"/>
    </font>
    <font>
      <b/>
      <vertAlign val="superscript"/>
      <sz val="10"/>
      <name val="Arial"/>
      <family val="2"/>
    </font>
    <font>
      <i/>
      <sz val="10"/>
      <name val="Arial"/>
      <family val="2"/>
    </font>
    <font>
      <sz val="10"/>
      <color theme="1"/>
      <name val="Arial"/>
      <family val="2"/>
    </font>
    <font>
      <sz val="11"/>
      <color rgb="FF0000FF"/>
      <name val="Arial"/>
      <family val="2"/>
    </font>
  </fonts>
  <fills count="8">
    <fill>
      <patternFill patternType="none"/>
    </fill>
    <fill>
      <patternFill patternType="gray125"/>
    </fill>
    <fill>
      <patternFill patternType="solid">
        <fgColor rgb="FFFFCC99"/>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CCCC"/>
        <bgColor indexed="64"/>
      </patternFill>
    </fill>
  </fills>
  <borders count="19">
    <border>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diagonal/>
    </border>
    <border>
      <left/>
      <right/>
      <top style="thin">
        <color indexed="8"/>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166" fontId="9" fillId="0" borderId="0"/>
  </cellStyleXfs>
  <cellXfs count="233">
    <xf numFmtId="0" fontId="0" fillId="0" borderId="0" xfId="0"/>
    <xf numFmtId="0" fontId="2" fillId="0" borderId="0" xfId="0" applyFont="1"/>
    <xf numFmtId="164" fontId="2" fillId="0" borderId="0" xfId="0" applyNumberFormat="1" applyFont="1"/>
    <xf numFmtId="164" fontId="2" fillId="0" borderId="0" xfId="0" applyNumberFormat="1" applyFont="1" applyAlignment="1">
      <alignment horizontal="right"/>
    </xf>
    <xf numFmtId="43" fontId="2" fillId="5" borderId="10" xfId="1" applyFont="1" applyFill="1" applyBorder="1"/>
    <xf numFmtId="0" fontId="3" fillId="0" borderId="7" xfId="0" applyFont="1" applyBorder="1"/>
    <xf numFmtId="43" fontId="2" fillId="0" borderId="0" xfId="1" applyFont="1" applyFill="1" applyBorder="1"/>
    <xf numFmtId="43" fontId="2" fillId="0" borderId="7" xfId="1" applyFont="1" applyFill="1" applyBorder="1"/>
    <xf numFmtId="43" fontId="2" fillId="0" borderId="0" xfId="0" applyNumberFormat="1" applyFont="1"/>
    <xf numFmtId="0" fontId="5" fillId="0" borderId="0" xfId="0" applyFont="1"/>
    <xf numFmtId="0" fontId="5" fillId="0" borderId="0" xfId="0" applyFont="1" applyAlignment="1">
      <alignment vertical="top" wrapText="1"/>
    </xf>
    <xf numFmtId="0" fontId="6" fillId="0" borderId="0" xfId="0" applyFont="1"/>
    <xf numFmtId="0" fontId="7" fillId="0" borderId="0" xfId="0" applyFont="1"/>
    <xf numFmtId="0" fontId="5" fillId="0" borderId="0" xfId="0" applyFont="1" applyAlignment="1">
      <alignment wrapText="1"/>
    </xf>
    <xf numFmtId="0" fontId="5" fillId="0" borderId="0" xfId="0" applyFont="1"/>
    <xf numFmtId="166" fontId="5" fillId="0" borderId="0" xfId="0" applyNumberFormat="1" applyFont="1"/>
    <xf numFmtId="166" fontId="5" fillId="0" borderId="0" xfId="2" applyFont="1"/>
    <xf numFmtId="166" fontId="5" fillId="0" borderId="0" xfId="0" applyNumberFormat="1" applyFont="1" applyAlignment="1">
      <alignment horizontal="center"/>
    </xf>
    <xf numFmtId="166" fontId="5" fillId="0" borderId="0" xfId="2" applyFont="1" applyAlignment="1">
      <alignment horizontal="center"/>
    </xf>
    <xf numFmtId="166" fontId="4" fillId="0" borderId="0" xfId="2" applyFont="1"/>
    <xf numFmtId="166" fontId="4" fillId="0" borderId="0" xfId="2" applyFont="1" applyAlignment="1">
      <alignment horizontal="center"/>
    </xf>
    <xf numFmtId="166" fontId="4" fillId="0" borderId="0" xfId="2" applyFont="1" applyAlignment="1">
      <alignment horizontal="left"/>
    </xf>
    <xf numFmtId="166" fontId="10" fillId="0" borderId="0" xfId="2" applyFont="1" applyAlignment="1">
      <alignment horizontal="left"/>
    </xf>
    <xf numFmtId="0" fontId="5" fillId="0" borderId="7" xfId="0" applyFont="1" applyBorder="1" applyAlignment="1">
      <alignment horizontal="center"/>
    </xf>
    <xf numFmtId="166" fontId="10" fillId="0" borderId="0" xfId="2" applyFont="1" applyAlignment="1">
      <alignment horizontal="center"/>
    </xf>
    <xf numFmtId="166" fontId="5" fillId="0" borderId="0" xfId="2" applyFont="1" applyAlignment="1">
      <alignment horizontal="left"/>
    </xf>
    <xf numFmtId="164" fontId="5" fillId="0" borderId="0" xfId="2" applyNumberFormat="1" applyFont="1" applyAlignment="1">
      <alignment horizontal="center"/>
    </xf>
    <xf numFmtId="166" fontId="8" fillId="0" borderId="0" xfId="2" applyFont="1" applyAlignment="1">
      <alignment horizontal="left"/>
    </xf>
    <xf numFmtId="166" fontId="11" fillId="0" borderId="0" xfId="2" applyFont="1" applyAlignment="1">
      <alignment horizontal="left"/>
    </xf>
    <xf numFmtId="164" fontId="5" fillId="0" borderId="0" xfId="2" applyNumberFormat="1" applyFont="1"/>
    <xf numFmtId="166" fontId="5" fillId="0" borderId="0" xfId="2" applyFont="1"/>
    <xf numFmtId="166" fontId="5" fillId="0" borderId="0" xfId="2" applyFont="1" applyAlignment="1">
      <alignment horizontal="left" wrapText="1"/>
    </xf>
    <xf numFmtId="164" fontId="5" fillId="0" borderId="0" xfId="0" applyNumberFormat="1" applyFont="1" applyAlignment="1">
      <alignment horizontal="center"/>
    </xf>
    <xf numFmtId="166" fontId="5" fillId="6" borderId="0" xfId="2" applyFont="1" applyFill="1"/>
    <xf numFmtId="166" fontId="5" fillId="6" borderId="7" xfId="2" applyFont="1" applyFill="1" applyBorder="1" applyAlignment="1">
      <alignment horizontal="left"/>
    </xf>
    <xf numFmtId="166" fontId="5" fillId="6" borderId="7" xfId="2" applyFont="1" applyFill="1" applyBorder="1"/>
    <xf numFmtId="164" fontId="5" fillId="6" borderId="0" xfId="2" applyNumberFormat="1" applyFont="1" applyFill="1" applyAlignment="1">
      <alignment horizontal="center"/>
    </xf>
    <xf numFmtId="164" fontId="5" fillId="6" borderId="0" xfId="2" applyNumberFormat="1" applyFont="1" applyFill="1"/>
    <xf numFmtId="166" fontId="5" fillId="6" borderId="0" xfId="2" applyFont="1" applyFill="1" applyAlignment="1">
      <alignment horizontal="left"/>
    </xf>
    <xf numFmtId="166" fontId="14" fillId="0" borderId="0" xfId="2" applyFont="1"/>
    <xf numFmtId="166" fontId="5" fillId="5" borderId="0" xfId="2" applyFont="1" applyFill="1"/>
    <xf numFmtId="166" fontId="5" fillId="5" borderId="0" xfId="2" applyFont="1" applyFill="1" applyAlignment="1">
      <alignment horizontal="left"/>
    </xf>
    <xf numFmtId="164" fontId="5" fillId="5" borderId="0" xfId="2" applyNumberFormat="1" applyFont="1" applyFill="1" applyAlignment="1">
      <alignment horizontal="center"/>
    </xf>
    <xf numFmtId="166" fontId="11" fillId="5" borderId="0" xfId="2" applyFont="1" applyFill="1" applyAlignment="1">
      <alignment horizontal="left"/>
    </xf>
    <xf numFmtId="164" fontId="5" fillId="5" borderId="0" xfId="2" applyNumberFormat="1" applyFont="1" applyFill="1"/>
    <xf numFmtId="164" fontId="5" fillId="5" borderId="0" xfId="0" applyNumberFormat="1" applyFont="1" applyFill="1" applyAlignment="1">
      <alignment horizontal="center"/>
    </xf>
    <xf numFmtId="0" fontId="5" fillId="5" borderId="0" xfId="0" applyFont="1" applyFill="1"/>
    <xf numFmtId="0" fontId="5" fillId="0" borderId="0" xfId="0" quotePrefix="1" applyFont="1"/>
    <xf numFmtId="166" fontId="5" fillId="0" borderId="0" xfId="2" quotePrefix="1" applyFont="1" applyAlignment="1">
      <alignment horizontal="left"/>
    </xf>
    <xf numFmtId="0" fontId="0" fillId="0" borderId="0" xfId="0"/>
    <xf numFmtId="165" fontId="5" fillId="0" borderId="0" xfId="2" applyNumberFormat="1" applyFont="1"/>
    <xf numFmtId="166" fontId="7" fillId="0" borderId="0" xfId="2" applyFont="1" applyAlignment="1">
      <alignment horizontal="left"/>
    </xf>
    <xf numFmtId="166" fontId="5" fillId="0" borderId="7" xfId="0" applyNumberFormat="1" applyFont="1" applyBorder="1" applyAlignment="1">
      <alignment horizontal="left"/>
    </xf>
    <xf numFmtId="166" fontId="5" fillId="0" borderId="7" xfId="0" applyNumberFormat="1" applyFont="1" applyBorder="1"/>
    <xf numFmtId="42" fontId="5" fillId="0" borderId="7" xfId="0" applyNumberFormat="1" applyFont="1" applyBorder="1" applyAlignment="1">
      <alignment horizontal="right"/>
    </xf>
    <xf numFmtId="37" fontId="5" fillId="0" borderId="7" xfId="0" applyNumberFormat="1" applyFont="1" applyBorder="1"/>
    <xf numFmtId="166" fontId="8" fillId="0" borderId="0" xfId="0" applyNumberFormat="1" applyFont="1" applyAlignment="1">
      <alignment horizontal="left"/>
    </xf>
    <xf numFmtId="42" fontId="5" fillId="0" borderId="0" xfId="0" applyNumberFormat="1" applyFont="1" applyAlignment="1">
      <alignment horizontal="right"/>
    </xf>
    <xf numFmtId="37" fontId="5" fillId="0" borderId="0" xfId="0" applyNumberFormat="1" applyFont="1"/>
    <xf numFmtId="37" fontId="5" fillId="0" borderId="0" xfId="2" applyNumberFormat="1" applyFont="1"/>
    <xf numFmtId="167" fontId="8" fillId="0" borderId="0" xfId="0" applyNumberFormat="1" applyFont="1" applyAlignment="1">
      <alignment horizontal="left"/>
    </xf>
    <xf numFmtId="167" fontId="5" fillId="0" borderId="0" xfId="0" applyNumberFormat="1" applyFont="1" applyAlignment="1">
      <alignment horizontal="left" wrapText="1"/>
    </xf>
    <xf numFmtId="166" fontId="5" fillId="0" borderId="0" xfId="0" applyNumberFormat="1" applyFont="1" applyAlignment="1">
      <alignment wrapText="1"/>
    </xf>
    <xf numFmtId="0" fontId="5" fillId="0" borderId="0" xfId="0" applyFont="1" applyAlignment="1">
      <alignment horizontal="center" vertical="center" wrapText="1"/>
    </xf>
    <xf numFmtId="166" fontId="13" fillId="0" borderId="0" xfId="0" applyNumberFormat="1" applyFont="1" applyAlignment="1">
      <alignment wrapText="1"/>
    </xf>
    <xf numFmtId="166" fontId="15" fillId="0" borderId="0" xfId="2" applyFont="1" applyAlignment="1">
      <alignment horizontal="left"/>
    </xf>
    <xf numFmtId="166" fontId="13" fillId="0" borderId="0" xfId="2" applyFont="1"/>
    <xf numFmtId="164" fontId="15" fillId="0" borderId="0" xfId="2" applyNumberFormat="1" applyFont="1" applyAlignment="1">
      <alignment horizontal="center"/>
    </xf>
    <xf numFmtId="0" fontId="13" fillId="0" borderId="0" xfId="0" applyFont="1" applyAlignment="1">
      <alignment horizontal="center" vertical="center" wrapText="1"/>
    </xf>
    <xf numFmtId="166" fontId="13" fillId="0" borderId="0" xfId="0" applyNumberFormat="1" applyFont="1" applyAlignment="1">
      <alignment horizontal="center" wrapText="1"/>
    </xf>
    <xf numFmtId="0" fontId="0" fillId="0" borderId="0" xfId="0" applyAlignment="1">
      <alignment wrapText="1"/>
    </xf>
    <xf numFmtId="166" fontId="5" fillId="0" borderId="7" xfId="2" applyFont="1" applyBorder="1" applyAlignment="1">
      <alignment horizontal="left"/>
    </xf>
    <xf numFmtId="166" fontId="5" fillId="0" borderId="7" xfId="2" applyFont="1" applyBorder="1"/>
    <xf numFmtId="37" fontId="5" fillId="0" borderId="7" xfId="2" applyNumberFormat="1" applyFont="1" applyBorder="1"/>
    <xf numFmtId="166" fontId="5" fillId="0" borderId="0" xfId="2" applyFont="1" applyAlignment="1">
      <alignment horizontal="left" vertical="center"/>
    </xf>
    <xf numFmtId="166" fontId="5" fillId="0" borderId="0" xfId="2" applyFont="1" applyAlignment="1">
      <alignment horizontal="left" vertical="top"/>
    </xf>
    <xf numFmtId="167" fontId="5" fillId="0" borderId="0" xfId="2" applyNumberFormat="1" applyFont="1" applyAlignment="1">
      <alignment horizontal="left" vertical="center"/>
    </xf>
    <xf numFmtId="166" fontId="5" fillId="0" borderId="0" xfId="2" applyFont="1" applyAlignment="1">
      <alignment vertical="center"/>
    </xf>
    <xf numFmtId="166" fontId="5" fillId="0" borderId="0" xfId="2" applyFont="1" applyAlignment="1">
      <alignment vertical="center" wrapText="1"/>
    </xf>
    <xf numFmtId="0" fontId="6" fillId="0" borderId="0" xfId="0" applyFont="1" applyAlignment="1">
      <alignment vertical="center" wrapText="1"/>
    </xf>
    <xf numFmtId="0" fontId="0" fillId="0" borderId="0" xfId="0" applyAlignment="1">
      <alignment vertical="center" wrapText="1"/>
    </xf>
    <xf numFmtId="166" fontId="5" fillId="0" borderId="0" xfId="2" applyFont="1" applyAlignment="1">
      <alignment vertical="top" wrapText="1"/>
    </xf>
    <xf numFmtId="0" fontId="5" fillId="0" borderId="0" xfId="0" applyFont="1" applyAlignment="1">
      <alignment vertical="center" wrapText="1"/>
    </xf>
    <xf numFmtId="166" fontId="5" fillId="0" borderId="0" xfId="2" applyFont="1" applyAlignment="1">
      <alignment wrapText="1"/>
    </xf>
    <xf numFmtId="0" fontId="13" fillId="0" borderId="0" xfId="0" applyFont="1" applyAlignment="1">
      <alignment wrapText="1"/>
    </xf>
    <xf numFmtId="166" fontId="5" fillId="0" borderId="0" xfId="2" applyFont="1" applyAlignment="1">
      <alignment horizontal="left" vertical="center" wrapText="1"/>
    </xf>
    <xf numFmtId="166" fontId="4" fillId="0" borderId="0" xfId="2" applyFont="1" applyAlignment="1">
      <alignment horizontal="center" vertical="center"/>
    </xf>
    <xf numFmtId="42" fontId="5" fillId="0" borderId="0" xfId="2" applyNumberFormat="1" applyFont="1"/>
    <xf numFmtId="42" fontId="5" fillId="0" borderId="0" xfId="0" applyNumberFormat="1" applyFont="1"/>
    <xf numFmtId="165" fontId="5" fillId="0" borderId="0" xfId="2" applyNumberFormat="1" applyFont="1" applyAlignment="1">
      <alignment horizontal="left"/>
    </xf>
    <xf numFmtId="165" fontId="5" fillId="0" borderId="0" xfId="2" applyNumberFormat="1" applyFont="1" applyAlignment="1">
      <alignment horizontal="right"/>
    </xf>
    <xf numFmtId="165" fontId="5" fillId="0" borderId="7" xfId="2" applyNumberFormat="1" applyFont="1" applyBorder="1" applyAlignment="1">
      <alignment horizontal="right"/>
    </xf>
    <xf numFmtId="165" fontId="5" fillId="0" borderId="0" xfId="0" applyNumberFormat="1" applyFont="1"/>
    <xf numFmtId="37" fontId="5" fillId="6" borderId="0" xfId="2" applyNumberFormat="1" applyFont="1" applyFill="1"/>
    <xf numFmtId="165" fontId="5" fillId="6" borderId="0" xfId="0" applyNumberFormat="1" applyFont="1" applyFill="1"/>
    <xf numFmtId="43" fontId="5" fillId="6" borderId="14" xfId="2" applyNumberFormat="1" applyFont="1" applyFill="1" applyBorder="1"/>
    <xf numFmtId="43" fontId="5" fillId="0" borderId="0" xfId="1" applyFont="1" applyProtection="1"/>
    <xf numFmtId="165" fontId="5" fillId="5" borderId="0" xfId="2" applyNumberFormat="1" applyFont="1" applyFill="1"/>
    <xf numFmtId="37" fontId="5" fillId="5" borderId="0" xfId="2" applyNumberFormat="1" applyFont="1" applyFill="1"/>
    <xf numFmtId="37" fontId="5" fillId="5" borderId="0" xfId="2" applyNumberFormat="1" applyFont="1" applyFill="1" applyAlignment="1">
      <alignment horizontal="right"/>
    </xf>
    <xf numFmtId="165" fontId="5" fillId="5" borderId="0" xfId="0" applyNumberFormat="1" applyFont="1" applyFill="1"/>
    <xf numFmtId="43" fontId="5" fillId="0" borderId="0" xfId="1" applyFont="1" applyBorder="1" applyProtection="1"/>
    <xf numFmtId="165" fontId="5" fillId="0" borderId="14" xfId="0" applyNumberFormat="1" applyFont="1" applyBorder="1"/>
    <xf numFmtId="43" fontId="5" fillId="0" borderId="0" xfId="2" applyNumberFormat="1" applyFont="1"/>
    <xf numFmtId="165" fontId="5" fillId="0" borderId="15" xfId="2" applyNumberFormat="1" applyFont="1" applyBorder="1" applyAlignment="1">
      <alignment horizontal="right"/>
    </xf>
    <xf numFmtId="0" fontId="5" fillId="0" borderId="7" xfId="0" applyFont="1" applyBorder="1"/>
    <xf numFmtId="166" fontId="8" fillId="0" borderId="0" xfId="0" applyNumberFormat="1" applyFont="1" applyAlignment="1">
      <alignment wrapText="1"/>
    </xf>
    <xf numFmtId="166" fontId="13" fillId="0" borderId="0" xfId="0" applyNumberFormat="1" applyFont="1" applyAlignment="1">
      <alignment horizontal="center" vertical="center" wrapText="1"/>
    </xf>
    <xf numFmtId="165" fontId="13" fillId="0" borderId="0" xfId="1" applyNumberFormat="1" applyFont="1" applyFill="1" applyAlignment="1" applyProtection="1">
      <alignment wrapText="1"/>
    </xf>
    <xf numFmtId="166" fontId="7" fillId="0" borderId="0" xfId="2" applyFont="1" applyAlignment="1">
      <alignment horizontal="left" vertical="center" wrapText="1"/>
    </xf>
    <xf numFmtId="0" fontId="5" fillId="0" borderId="0" xfId="0" applyFont="1"/>
    <xf numFmtId="166" fontId="5" fillId="0" borderId="0" xfId="2" applyFont="1" applyAlignment="1">
      <alignment horizontal="left"/>
    </xf>
    <xf numFmtId="166" fontId="5" fillId="0" borderId="0" xfId="2" applyFont="1"/>
    <xf numFmtId="0" fontId="0" fillId="0" borderId="0" xfId="0"/>
    <xf numFmtId="166" fontId="5" fillId="0" borderId="0" xfId="2" applyFont="1"/>
    <xf numFmtId="0" fontId="5" fillId="0" borderId="0" xfId="0" applyFont="1"/>
    <xf numFmtId="165" fontId="5" fillId="0" borderId="0" xfId="1" applyNumberFormat="1" applyFont="1"/>
    <xf numFmtId="0" fontId="5" fillId="0" borderId="0" xfId="0" applyFont="1" applyFill="1"/>
    <xf numFmtId="165" fontId="5" fillId="0" borderId="0" xfId="2" applyNumberFormat="1" applyFont="1" applyBorder="1" applyAlignment="1">
      <alignment horizontal="right"/>
    </xf>
    <xf numFmtId="0" fontId="0" fillId="0" borderId="0" xfId="0" applyFill="1"/>
    <xf numFmtId="166" fontId="8" fillId="0" borderId="0" xfId="2" applyFont="1"/>
    <xf numFmtId="0" fontId="2" fillId="0" borderId="7" xfId="0" applyFont="1" applyBorder="1"/>
    <xf numFmtId="0" fontId="22" fillId="0" borderId="7" xfId="0" applyFont="1" applyBorder="1"/>
    <xf numFmtId="165" fontId="5" fillId="0" borderId="7" xfId="1" applyNumberFormat="1" applyFont="1" applyBorder="1"/>
    <xf numFmtId="0" fontId="5" fillId="0" borderId="0" xfId="0" applyFont="1"/>
    <xf numFmtId="166" fontId="5" fillId="0" borderId="0" xfId="2" applyFont="1"/>
    <xf numFmtId="37" fontId="5" fillId="0" borderId="0" xfId="2" applyNumberFormat="1" applyFont="1" applyBorder="1"/>
    <xf numFmtId="165" fontId="5" fillId="0" borderId="0" xfId="0" applyNumberFormat="1" applyFont="1" applyBorder="1"/>
    <xf numFmtId="166" fontId="5" fillId="0" borderId="0" xfId="2" applyFont="1" applyAlignment="1">
      <alignment wrapText="1"/>
    </xf>
    <xf numFmtId="0" fontId="0" fillId="0" borderId="0" xfId="0" applyAlignment="1">
      <alignment wrapText="1"/>
    </xf>
    <xf numFmtId="0" fontId="5" fillId="0" borderId="0" xfId="0" applyFont="1" applyAlignment="1">
      <alignment wrapText="1"/>
    </xf>
    <xf numFmtId="166" fontId="5" fillId="0" borderId="0" xfId="2" applyFont="1" applyAlignment="1">
      <alignment horizontal="left" wrapText="1"/>
    </xf>
    <xf numFmtId="166" fontId="5" fillId="0" borderId="0" xfId="2" applyFont="1"/>
    <xf numFmtId="166" fontId="5" fillId="0" borderId="0" xfId="2" applyFont="1" applyFill="1"/>
    <xf numFmtId="43" fontId="5" fillId="0" borderId="0" xfId="1" applyFont="1"/>
    <xf numFmtId="43" fontId="5" fillId="0" borderId="14" xfId="1" applyFont="1" applyBorder="1"/>
    <xf numFmtId="43" fontId="5" fillId="0" borderId="0" xfId="1" applyFont="1" applyBorder="1"/>
    <xf numFmtId="0" fontId="3" fillId="2" borderId="3" xfId="0" applyFont="1"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3" fillId="3" borderId="10" xfId="0" applyFont="1" applyFill="1" applyBorder="1" applyAlignment="1" applyProtection="1">
      <alignment horizontal="center"/>
      <protection locked="0"/>
    </xf>
    <xf numFmtId="0" fontId="3" fillId="3" borderId="4" xfId="0" applyFont="1" applyFill="1" applyBorder="1" applyAlignment="1" applyProtection="1">
      <alignment horizontal="center"/>
      <protection locked="0"/>
    </xf>
    <xf numFmtId="0" fontId="3" fillId="4" borderId="10" xfId="0" applyFont="1" applyFill="1" applyBorder="1" applyAlignment="1" applyProtection="1">
      <alignment horizontal="center"/>
      <protection locked="0"/>
    </xf>
    <xf numFmtId="0" fontId="3" fillId="7" borderId="10" xfId="0" applyFont="1" applyFill="1" applyBorder="1" applyAlignment="1" applyProtection="1">
      <alignment horizontal="center"/>
      <protection locked="0"/>
    </xf>
    <xf numFmtId="43" fontId="2" fillId="2" borderId="4" xfId="1" applyFont="1" applyFill="1" applyBorder="1" applyProtection="1">
      <protection locked="0"/>
    </xf>
    <xf numFmtId="43" fontId="2" fillId="3" borderId="10" xfId="1" applyFont="1" applyFill="1" applyBorder="1" applyProtection="1">
      <protection locked="0"/>
    </xf>
    <xf numFmtId="43" fontId="2" fillId="3" borderId="4" xfId="1" applyFont="1" applyFill="1" applyBorder="1" applyProtection="1">
      <protection locked="0"/>
    </xf>
    <xf numFmtId="43" fontId="2" fillId="4" borderId="10" xfId="1" applyFont="1" applyFill="1" applyBorder="1" applyProtection="1">
      <protection locked="0"/>
    </xf>
    <xf numFmtId="43" fontId="2" fillId="7" borderId="10" xfId="1" applyFont="1" applyFill="1" applyBorder="1" applyProtection="1">
      <protection locked="0"/>
    </xf>
    <xf numFmtId="43" fontId="2" fillId="0" borderId="11" xfId="1" applyFont="1" applyFill="1" applyBorder="1" applyProtection="1">
      <protection locked="0"/>
    </xf>
    <xf numFmtId="0" fontId="2" fillId="0" borderId="0" xfId="0" applyFont="1" applyProtection="1"/>
    <xf numFmtId="0" fontId="3" fillId="0" borderId="0" xfId="0" applyFont="1" applyAlignment="1" applyProtection="1">
      <alignment horizontal="center" vertical="center"/>
    </xf>
    <xf numFmtId="0" fontId="3" fillId="0" borderId="0" xfId="0" applyFont="1" applyBorder="1" applyProtection="1"/>
    <xf numFmtId="0" fontId="3" fillId="0" borderId="7" xfId="0" applyFont="1" applyBorder="1" applyProtection="1"/>
    <xf numFmtId="0" fontId="3" fillId="0" borderId="1" xfId="0" applyFont="1" applyBorder="1" applyAlignment="1" applyProtection="1">
      <alignment horizontal="center"/>
    </xf>
    <xf numFmtId="0" fontId="3" fillId="5" borderId="10" xfId="0" applyFont="1" applyFill="1" applyBorder="1" applyAlignment="1" applyProtection="1">
      <alignment horizontal="center"/>
    </xf>
    <xf numFmtId="0" fontId="2" fillId="0" borderId="0" xfId="0" applyFont="1" applyFill="1" applyProtection="1"/>
    <xf numFmtId="164" fontId="2" fillId="0" borderId="0" xfId="0" applyNumberFormat="1" applyFont="1" applyProtection="1"/>
    <xf numFmtId="43" fontId="2" fillId="5" borderId="10" xfId="1" applyFont="1" applyFill="1" applyBorder="1" applyProtection="1"/>
    <xf numFmtId="164" fontId="2" fillId="0" borderId="0" xfId="0" applyNumberFormat="1" applyFont="1" applyAlignment="1" applyProtection="1">
      <alignment horizontal="right"/>
    </xf>
    <xf numFmtId="43" fontId="2" fillId="0" borderId="11" xfId="1" applyFont="1" applyFill="1" applyBorder="1" applyProtection="1"/>
    <xf numFmtId="43" fontId="2" fillId="0" borderId="0" xfId="1" applyFont="1" applyFill="1" applyBorder="1" applyProtection="1">
      <protection locked="0"/>
    </xf>
    <xf numFmtId="43" fontId="2" fillId="0" borderId="7" xfId="1" applyFont="1" applyFill="1" applyBorder="1" applyProtection="1">
      <protection locked="0"/>
    </xf>
    <xf numFmtId="43" fontId="2" fillId="2" borderId="3" xfId="1" applyFont="1" applyFill="1" applyBorder="1" applyProtection="1">
      <protection locked="0"/>
    </xf>
    <xf numFmtId="43" fontId="2" fillId="2" borderId="5" xfId="1" applyFont="1" applyFill="1" applyBorder="1" applyProtection="1">
      <protection locked="0"/>
    </xf>
    <xf numFmtId="43" fontId="2" fillId="2" borderId="6" xfId="1" applyFont="1" applyFill="1" applyBorder="1" applyProtection="1">
      <protection locked="0"/>
    </xf>
    <xf numFmtId="43" fontId="2" fillId="0" borderId="0" xfId="0" applyNumberFormat="1" applyFont="1" applyProtection="1">
      <protection locked="0"/>
    </xf>
    <xf numFmtId="0" fontId="0" fillId="0" borderId="0" xfId="0" applyProtection="1">
      <protection locked="0"/>
    </xf>
    <xf numFmtId="165" fontId="5" fillId="0" borderId="0" xfId="1" applyNumberFormat="1" applyFont="1" applyBorder="1"/>
    <xf numFmtId="165" fontId="5" fillId="6" borderId="0" xfId="1" applyNumberFormat="1" applyFont="1" applyFill="1"/>
    <xf numFmtId="165" fontId="5" fillId="6" borderId="14" xfId="1" applyNumberFormat="1" applyFont="1" applyFill="1" applyBorder="1"/>
    <xf numFmtId="43" fontId="5" fillId="0" borderId="7" xfId="1" applyFont="1" applyBorder="1"/>
    <xf numFmtId="43" fontId="5" fillId="0" borderId="7" xfId="1" applyFont="1" applyBorder="1" applyAlignment="1">
      <alignment horizontal="right"/>
    </xf>
    <xf numFmtId="0" fontId="23" fillId="0" borderId="0" xfId="0" applyFont="1"/>
    <xf numFmtId="164" fontId="23" fillId="0" borderId="0" xfId="0" applyNumberFormat="1" applyFont="1" applyProtection="1"/>
    <xf numFmtId="43" fontId="2" fillId="2" borderId="16" xfId="1" applyFont="1" applyFill="1" applyBorder="1"/>
    <xf numFmtId="43" fontId="2" fillId="2" borderId="17" xfId="1" applyFont="1" applyFill="1" applyBorder="1"/>
    <xf numFmtId="43" fontId="2" fillId="3" borderId="18" xfId="1" applyFont="1" applyFill="1" applyBorder="1"/>
    <xf numFmtId="43" fontId="2" fillId="3" borderId="17" xfId="1" applyFont="1" applyFill="1" applyBorder="1"/>
    <xf numFmtId="43" fontId="2" fillId="4" borderId="18" xfId="1" applyFont="1" applyFill="1" applyBorder="1"/>
    <xf numFmtId="0" fontId="2" fillId="0" borderId="0" xfId="0" applyFont="1" applyAlignment="1">
      <alignment horizontal="left" vertical="center" wrapText="1"/>
    </xf>
    <xf numFmtId="0" fontId="3" fillId="0" borderId="0" xfId="0" applyFont="1" applyAlignment="1">
      <alignment horizontal="center" wrapText="1"/>
    </xf>
    <xf numFmtId="0" fontId="0" fillId="0" borderId="0" xfId="0" applyAlignment="1">
      <alignment horizontal="left" vertical="center" wrapText="1"/>
    </xf>
    <xf numFmtId="0" fontId="3" fillId="5" borderId="9" xfId="0" applyFont="1" applyFill="1" applyBorder="1" applyAlignment="1" applyProtection="1">
      <alignment horizontal="center"/>
    </xf>
    <xf numFmtId="0" fontId="3" fillId="5" borderId="0" xfId="0" applyFont="1" applyFill="1" applyBorder="1" applyAlignment="1" applyProtection="1">
      <alignment horizontal="center"/>
    </xf>
    <xf numFmtId="0" fontId="3" fillId="5" borderId="2" xfId="0" applyFont="1" applyFill="1" applyBorder="1" applyAlignment="1" applyProtection="1">
      <alignment horizontal="center"/>
    </xf>
    <xf numFmtId="0" fontId="3" fillId="0" borderId="7" xfId="0" applyFont="1" applyBorder="1" applyAlignment="1" applyProtection="1">
      <alignment horizontal="center"/>
    </xf>
    <xf numFmtId="0" fontId="3" fillId="2" borderId="13"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protection locked="0"/>
    </xf>
    <xf numFmtId="0" fontId="3" fillId="7" borderId="9"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7" xfId="0" applyFont="1" applyFill="1" applyBorder="1" applyAlignment="1" applyProtection="1">
      <alignment horizontal="center"/>
      <protection locked="0"/>
    </xf>
    <xf numFmtId="0" fontId="3" fillId="4" borderId="9"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2" xfId="0" applyFont="1" applyFill="1" applyBorder="1" applyAlignment="1" applyProtection="1">
      <alignment horizontal="center"/>
      <protection locked="0"/>
    </xf>
    <xf numFmtId="0" fontId="3" fillId="4" borderId="1" xfId="0" applyFont="1" applyFill="1" applyBorder="1" applyAlignment="1" applyProtection="1">
      <alignment horizontal="center"/>
      <protection locked="0"/>
    </xf>
    <xf numFmtId="166" fontId="8" fillId="0" borderId="0" xfId="2" applyFont="1" applyAlignment="1"/>
    <xf numFmtId="0" fontId="0" fillId="0" borderId="0" xfId="0" applyAlignment="1"/>
    <xf numFmtId="166" fontId="5" fillId="0" borderId="0" xfId="2" applyFont="1" applyAlignment="1">
      <alignment horizontal="left" vertical="top" wrapText="1"/>
    </xf>
    <xf numFmtId="0" fontId="5" fillId="0" borderId="0" xfId="0" applyFont="1" applyAlignment="1">
      <alignment vertical="top"/>
    </xf>
    <xf numFmtId="166" fontId="5" fillId="0" borderId="0" xfId="2" applyFont="1" applyAlignment="1">
      <alignment wrapText="1"/>
    </xf>
    <xf numFmtId="0" fontId="0" fillId="0" borderId="0" xfId="0" applyAlignment="1">
      <alignment wrapText="1"/>
    </xf>
    <xf numFmtId="0" fontId="5" fillId="0" borderId="0" xfId="0" applyFont="1" applyAlignment="1">
      <alignment wrapText="1"/>
    </xf>
    <xf numFmtId="166" fontId="5" fillId="0" borderId="0" xfId="2" applyFont="1" applyAlignment="1">
      <alignment horizontal="left" wrapText="1"/>
    </xf>
    <xf numFmtId="166" fontId="5" fillId="0" borderId="0" xfId="2" applyFont="1" applyAlignment="1">
      <alignment horizontal="left"/>
    </xf>
    <xf numFmtId="166" fontId="5" fillId="0" borderId="0" xfId="2" applyFont="1"/>
    <xf numFmtId="0" fontId="6" fillId="0" borderId="0" xfId="0" applyFont="1"/>
    <xf numFmtId="166" fontId="5" fillId="0" borderId="0" xfId="2" applyFont="1" applyAlignment="1">
      <alignment vertical="center" wrapText="1"/>
    </xf>
    <xf numFmtId="0" fontId="5" fillId="0" borderId="0" xfId="0" applyFont="1" applyAlignment="1">
      <alignment vertical="center" wrapText="1"/>
    </xf>
    <xf numFmtId="166" fontId="11" fillId="0" borderId="0" xfId="2" applyFont="1"/>
    <xf numFmtId="0" fontId="12" fillId="0" borderId="0" xfId="0" applyFont="1"/>
    <xf numFmtId="166" fontId="5" fillId="5" borderId="0" xfId="2" applyFont="1" applyFill="1" applyAlignment="1">
      <alignment horizontal="left" wrapText="1"/>
    </xf>
    <xf numFmtId="166" fontId="5" fillId="0" borderId="0" xfId="2" quotePrefix="1" applyFont="1" applyAlignment="1">
      <alignment horizontal="left" wrapText="1"/>
    </xf>
    <xf numFmtId="0" fontId="5" fillId="0" borderId="0" xfId="0" applyFont="1"/>
    <xf numFmtId="0" fontId="6" fillId="0" borderId="0" xfId="0" applyFont="1" applyAlignment="1">
      <alignment vertical="center" wrapText="1"/>
    </xf>
    <xf numFmtId="166" fontId="5" fillId="0" borderId="0" xfId="2"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wrapText="1"/>
    </xf>
    <xf numFmtId="166" fontId="13" fillId="0" borderId="0" xfId="0" applyNumberFormat="1" applyFont="1" applyAlignment="1">
      <alignment wrapText="1"/>
    </xf>
    <xf numFmtId="166" fontId="5" fillId="0" borderId="0" xfId="2" applyFont="1" applyAlignment="1"/>
    <xf numFmtId="166" fontId="5" fillId="0" borderId="0" xfId="2" applyFont="1" applyAlignment="1">
      <alignment vertical="top" wrapText="1"/>
    </xf>
    <xf numFmtId="0" fontId="6" fillId="0" borderId="0" xfId="0" applyFont="1" applyAlignment="1">
      <alignment vertical="top" wrapText="1"/>
    </xf>
    <xf numFmtId="0" fontId="13" fillId="0" borderId="0" xfId="0" applyFont="1" applyAlignment="1">
      <alignment wrapText="1"/>
    </xf>
    <xf numFmtId="166" fontId="8" fillId="0" borderId="0" xfId="0" applyNumberFormat="1" applyFont="1" applyAlignment="1">
      <alignment horizontal="center"/>
    </xf>
    <xf numFmtId="166" fontId="5" fillId="0" borderId="0" xfId="0" applyNumberFormat="1" applyFont="1" applyAlignment="1">
      <alignment horizontal="left" wrapText="1"/>
    </xf>
    <xf numFmtId="167" fontId="5" fillId="0" borderId="0" xfId="0" applyNumberFormat="1" applyFont="1" applyAlignment="1">
      <alignment horizontal="left" vertical="center" wrapText="1"/>
    </xf>
    <xf numFmtId="0" fontId="0" fillId="0" borderId="0" xfId="0" applyAlignment="1">
      <alignment vertical="center" wrapText="1"/>
    </xf>
    <xf numFmtId="166" fontId="5" fillId="0" borderId="0" xfId="0" applyNumberFormat="1" applyFont="1" applyAlignment="1">
      <alignment vertical="center" wrapText="1"/>
    </xf>
    <xf numFmtId="166" fontId="8" fillId="0" borderId="0" xfId="0" applyNumberFormat="1" applyFont="1" applyAlignment="1">
      <alignment vertical="center" wrapText="1"/>
    </xf>
    <xf numFmtId="166" fontId="5" fillId="0" borderId="0" xfId="0" applyNumberFormat="1" applyFont="1" applyAlignment="1">
      <alignment wrapText="1"/>
    </xf>
    <xf numFmtId="166" fontId="5" fillId="0" borderId="11" xfId="2"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Alignment="1">
      <alignment wrapText="1"/>
    </xf>
  </cellXfs>
  <cellStyles count="3">
    <cellStyle name="Comma" xfId="1" builtinId="3"/>
    <cellStyle name="Normal" xfId="0" builtinId="0"/>
    <cellStyle name="Normal_A" xfId="2" xr:uid="{0458C823-1F33-46DE-9FDF-D46EE80A61B5}"/>
  </cellStyles>
  <dxfs count="0"/>
  <tableStyles count="0" defaultTableStyle="TableStyleMedium2" defaultPivotStyle="PivotStyleLight16"/>
  <colors>
    <mruColors>
      <color rgb="FF0000FF"/>
      <color rgb="FFFFFFCC"/>
      <color rgb="FFFFFFFF"/>
      <color rgb="FFFFCCCC"/>
      <color rgb="FFFF99CC"/>
      <color rgb="FFCC99FF"/>
      <color rgb="FF6699FF"/>
      <color rgb="FF9999FF"/>
      <color rgb="FF0000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C7383-2204-4B1D-ADED-1E9186A0DCE3}">
  <dimension ref="A1:N13"/>
  <sheetViews>
    <sheetView zoomScaleNormal="100" workbookViewId="0">
      <selection sqref="A1:XFD1048576"/>
    </sheetView>
  </sheetViews>
  <sheetFormatPr defaultRowHeight="15" x14ac:dyDescent="0.25"/>
  <cols>
    <col min="1" max="16384" width="9.140625" style="113"/>
  </cols>
  <sheetData>
    <row r="1" spans="1:14" x14ac:dyDescent="0.25">
      <c r="A1" s="180" t="s">
        <v>199</v>
      </c>
      <c r="B1" s="180"/>
      <c r="C1" s="180"/>
      <c r="D1" s="180"/>
      <c r="E1" s="180"/>
      <c r="F1" s="180"/>
      <c r="G1" s="180"/>
      <c r="H1" s="180"/>
      <c r="I1" s="180"/>
      <c r="J1" s="180"/>
      <c r="K1" s="180"/>
      <c r="L1" s="180"/>
      <c r="M1" s="180"/>
      <c r="N1" s="180"/>
    </row>
    <row r="2" spans="1:14" ht="97.5" customHeight="1" x14ac:dyDescent="0.25">
      <c r="A2" s="179" t="s">
        <v>230</v>
      </c>
      <c r="B2" s="179"/>
      <c r="C2" s="179"/>
      <c r="D2" s="179"/>
      <c r="E2" s="179"/>
      <c r="F2" s="179"/>
      <c r="G2" s="179"/>
      <c r="H2" s="179"/>
      <c r="I2" s="179"/>
      <c r="J2" s="179"/>
      <c r="K2" s="179"/>
      <c r="L2" s="179"/>
      <c r="M2" s="179"/>
      <c r="N2" s="179"/>
    </row>
    <row r="3" spans="1:14" ht="134.25" customHeight="1" x14ac:dyDescent="0.25">
      <c r="A3" s="179" t="s">
        <v>197</v>
      </c>
      <c r="B3" s="179"/>
      <c r="C3" s="179"/>
      <c r="D3" s="179"/>
      <c r="E3" s="179"/>
      <c r="F3" s="179"/>
      <c r="G3" s="179"/>
      <c r="H3" s="179"/>
      <c r="I3" s="179"/>
      <c r="J3" s="179"/>
      <c r="K3" s="179"/>
      <c r="L3" s="179"/>
      <c r="M3" s="179"/>
      <c r="N3" s="179"/>
    </row>
    <row r="4" spans="1:14" ht="121.5" customHeight="1" x14ac:dyDescent="0.25">
      <c r="A4" s="179" t="s">
        <v>228</v>
      </c>
      <c r="B4" s="179"/>
      <c r="C4" s="179"/>
      <c r="D4" s="179"/>
      <c r="E4" s="179"/>
      <c r="F4" s="179"/>
      <c r="G4" s="179"/>
      <c r="H4" s="179"/>
      <c r="I4" s="179"/>
      <c r="J4" s="179"/>
      <c r="K4" s="179"/>
      <c r="L4" s="179"/>
      <c r="M4" s="179"/>
      <c r="N4" s="179"/>
    </row>
    <row r="5" spans="1:14" ht="137.25" customHeight="1" x14ac:dyDescent="0.25">
      <c r="A5" s="179" t="s">
        <v>234</v>
      </c>
      <c r="B5" s="179"/>
      <c r="C5" s="179"/>
      <c r="D5" s="179"/>
      <c r="E5" s="179"/>
      <c r="F5" s="179"/>
      <c r="G5" s="179"/>
      <c r="H5" s="179"/>
      <c r="I5" s="179"/>
      <c r="J5" s="179"/>
      <c r="K5" s="179"/>
      <c r="L5" s="179"/>
      <c r="M5" s="179"/>
      <c r="N5" s="179"/>
    </row>
    <row r="6" spans="1:14" ht="55.5" customHeight="1" x14ac:dyDescent="0.25">
      <c r="A6" s="179" t="s">
        <v>227</v>
      </c>
      <c r="B6" s="181"/>
      <c r="C6" s="181"/>
      <c r="D6" s="181"/>
      <c r="E6" s="181"/>
      <c r="F6" s="181"/>
      <c r="G6" s="181"/>
      <c r="H6" s="181"/>
      <c r="I6" s="181"/>
      <c r="J6" s="181"/>
      <c r="K6" s="181"/>
      <c r="L6" s="181"/>
      <c r="M6" s="181"/>
      <c r="N6" s="181"/>
    </row>
    <row r="7" spans="1:14" ht="102.75" customHeight="1" x14ac:dyDescent="0.25">
      <c r="A7" s="179" t="s">
        <v>223</v>
      </c>
      <c r="B7" s="179"/>
      <c r="C7" s="179"/>
      <c r="D7" s="179"/>
      <c r="E7" s="179"/>
      <c r="F7" s="179"/>
      <c r="G7" s="179"/>
      <c r="H7" s="179"/>
      <c r="I7" s="179"/>
      <c r="J7" s="179"/>
      <c r="K7" s="179"/>
      <c r="L7" s="179"/>
      <c r="M7" s="179"/>
      <c r="N7" s="179"/>
    </row>
    <row r="8" spans="1:14" ht="47.25" customHeight="1" x14ac:dyDescent="0.25">
      <c r="A8" s="179" t="s">
        <v>224</v>
      </c>
      <c r="B8" s="179"/>
      <c r="C8" s="179"/>
      <c r="D8" s="179"/>
      <c r="E8" s="179"/>
      <c r="F8" s="179"/>
      <c r="G8" s="179"/>
      <c r="H8" s="179"/>
      <c r="I8" s="179"/>
      <c r="J8" s="179"/>
      <c r="K8" s="179"/>
      <c r="L8" s="179"/>
      <c r="M8" s="179"/>
      <c r="N8" s="179"/>
    </row>
    <row r="9" spans="1:14" ht="123" customHeight="1" x14ac:dyDescent="0.25">
      <c r="A9" s="179" t="s">
        <v>235</v>
      </c>
      <c r="B9" s="179"/>
      <c r="C9" s="179"/>
      <c r="D9" s="179"/>
      <c r="E9" s="179"/>
      <c r="F9" s="179"/>
      <c r="G9" s="179"/>
      <c r="H9" s="179"/>
      <c r="I9" s="179"/>
      <c r="J9" s="179"/>
      <c r="K9" s="179"/>
      <c r="L9" s="179"/>
      <c r="M9" s="179"/>
      <c r="N9" s="179"/>
    </row>
    <row r="10" spans="1:14" ht="104.25" customHeight="1" x14ac:dyDescent="0.25">
      <c r="A10" s="179" t="s">
        <v>229</v>
      </c>
      <c r="B10" s="179"/>
      <c r="C10" s="179"/>
      <c r="D10" s="179"/>
      <c r="E10" s="179"/>
      <c r="F10" s="179"/>
      <c r="G10" s="179"/>
      <c r="H10" s="179"/>
      <c r="I10" s="179"/>
      <c r="J10" s="179"/>
      <c r="K10" s="179"/>
      <c r="L10" s="179"/>
      <c r="M10" s="179"/>
      <c r="N10" s="179"/>
    </row>
    <row r="11" spans="1:14" ht="93" customHeight="1" x14ac:dyDescent="0.25">
      <c r="A11" s="179" t="s">
        <v>200</v>
      </c>
      <c r="B11" s="179"/>
      <c r="C11" s="179"/>
      <c r="D11" s="179"/>
      <c r="E11" s="179"/>
      <c r="F11" s="179"/>
      <c r="G11" s="179"/>
      <c r="H11" s="179"/>
      <c r="I11" s="179"/>
      <c r="J11" s="179"/>
      <c r="K11" s="179"/>
      <c r="L11" s="179"/>
      <c r="M11" s="179"/>
      <c r="N11" s="179"/>
    </row>
    <row r="12" spans="1:14" ht="45.75" customHeight="1" x14ac:dyDescent="0.25">
      <c r="A12" s="179" t="s">
        <v>225</v>
      </c>
      <c r="B12" s="179"/>
      <c r="C12" s="179"/>
      <c r="D12" s="179"/>
      <c r="E12" s="179"/>
      <c r="F12" s="179"/>
      <c r="G12" s="179"/>
      <c r="H12" s="179"/>
      <c r="I12" s="179"/>
      <c r="J12" s="179"/>
      <c r="K12" s="179"/>
      <c r="L12" s="179"/>
      <c r="M12" s="179"/>
      <c r="N12" s="179"/>
    </row>
    <row r="13" spans="1:14" ht="37.5" customHeight="1" x14ac:dyDescent="0.25">
      <c r="A13" s="179" t="s">
        <v>198</v>
      </c>
      <c r="B13" s="179"/>
      <c r="C13" s="179"/>
      <c r="D13" s="179"/>
      <c r="E13" s="179"/>
      <c r="F13" s="179"/>
      <c r="G13" s="179"/>
      <c r="H13" s="179"/>
      <c r="I13" s="179"/>
      <c r="J13" s="179"/>
      <c r="K13" s="179"/>
      <c r="L13" s="179"/>
      <c r="M13" s="179"/>
      <c r="N13" s="179"/>
    </row>
  </sheetData>
  <mergeCells count="13">
    <mergeCell ref="A9:N9"/>
    <mergeCell ref="A10:N10"/>
    <mergeCell ref="A11:N11"/>
    <mergeCell ref="A12:N12"/>
    <mergeCell ref="A13:N13"/>
    <mergeCell ref="A7:N7"/>
    <mergeCell ref="A8:N8"/>
    <mergeCell ref="A1:N1"/>
    <mergeCell ref="A2:N2"/>
    <mergeCell ref="A3:N3"/>
    <mergeCell ref="A4:N4"/>
    <mergeCell ref="A5:N5"/>
    <mergeCell ref="A6:N6"/>
  </mergeCells>
  <pageMargins left="0.25" right="0.25" top="0.75" bottom="0.75" header="0.3" footer="0.3"/>
  <pageSetup orientation="landscape" r:id="rId1"/>
  <headerFooter>
    <oddFooter>&amp;R&amp;"Arial,Regular"&amp;10Revised 10/19/2023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697B2-E98C-4B85-8430-DAC502880DD1}">
  <dimension ref="A1:L83"/>
  <sheetViews>
    <sheetView tabSelected="1" zoomScaleNormal="100" workbookViewId="0">
      <selection activeCell="A41" sqref="A40:A41"/>
    </sheetView>
  </sheetViews>
  <sheetFormatPr defaultRowHeight="15" x14ac:dyDescent="0.25"/>
  <cols>
    <col min="1" max="1" width="35.42578125" bestFit="1" customWidth="1"/>
    <col min="2" max="2" width="8.7109375" bestFit="1" customWidth="1"/>
    <col min="3" max="3" width="15.85546875" bestFit="1" customWidth="1"/>
    <col min="4" max="4" width="15.7109375" bestFit="1" customWidth="1"/>
    <col min="5" max="5" width="17" style="166" customWidth="1"/>
    <col min="6" max="6" width="17.5703125" style="166" customWidth="1"/>
    <col min="7" max="7" width="17.140625" style="166" customWidth="1"/>
    <col min="8" max="8" width="17.42578125" style="166" customWidth="1"/>
    <col min="9" max="9" width="16.85546875" style="166" customWidth="1"/>
    <col min="10" max="10" width="16.28515625" style="166" customWidth="1"/>
    <col min="11" max="11" width="16.85546875" style="166" customWidth="1"/>
    <col min="12" max="12" width="16.28515625" style="166" customWidth="1"/>
  </cols>
  <sheetData>
    <row r="1" spans="1:12" x14ac:dyDescent="0.25">
      <c r="A1" s="149"/>
      <c r="B1" s="150" t="s">
        <v>69</v>
      </c>
      <c r="C1" s="182" t="s">
        <v>83</v>
      </c>
      <c r="D1" s="183"/>
      <c r="E1" s="186" t="s">
        <v>74</v>
      </c>
      <c r="F1" s="186"/>
      <c r="G1" s="190" t="s">
        <v>75</v>
      </c>
      <c r="H1" s="190"/>
      <c r="I1" s="192" t="s">
        <v>76</v>
      </c>
      <c r="J1" s="193"/>
      <c r="K1" s="188" t="s">
        <v>82</v>
      </c>
      <c r="L1" s="189"/>
    </row>
    <row r="2" spans="1:12" x14ac:dyDescent="0.25">
      <c r="A2" s="151" t="s">
        <v>73</v>
      </c>
      <c r="B2" s="150" t="s">
        <v>70</v>
      </c>
      <c r="C2" s="184" t="s">
        <v>84</v>
      </c>
      <c r="D2" s="185"/>
      <c r="E2" s="187" t="s">
        <v>66</v>
      </c>
      <c r="F2" s="187"/>
      <c r="G2" s="191" t="s">
        <v>65</v>
      </c>
      <c r="H2" s="191"/>
      <c r="I2" s="194" t="s">
        <v>67</v>
      </c>
      <c r="J2" s="195"/>
      <c r="K2" s="188" t="s">
        <v>226</v>
      </c>
      <c r="L2" s="189"/>
    </row>
    <row r="3" spans="1:12" x14ac:dyDescent="0.25">
      <c r="A3" s="152" t="s">
        <v>189</v>
      </c>
      <c r="B3" s="153" t="s">
        <v>71</v>
      </c>
      <c r="C3" s="154" t="s">
        <v>63</v>
      </c>
      <c r="D3" s="154" t="s">
        <v>64</v>
      </c>
      <c r="E3" s="137" t="s">
        <v>63</v>
      </c>
      <c r="F3" s="138" t="s">
        <v>64</v>
      </c>
      <c r="G3" s="139" t="s">
        <v>63</v>
      </c>
      <c r="H3" s="140" t="s">
        <v>64</v>
      </c>
      <c r="I3" s="141" t="s">
        <v>63</v>
      </c>
      <c r="J3" s="141" t="s">
        <v>64</v>
      </c>
      <c r="K3" s="142" t="s">
        <v>63</v>
      </c>
      <c r="L3" s="142" t="s">
        <v>64</v>
      </c>
    </row>
    <row r="4" spans="1:12" x14ac:dyDescent="0.25">
      <c r="A4" s="155" t="s">
        <v>182</v>
      </c>
      <c r="B4" s="156">
        <v>93.778000000000006</v>
      </c>
      <c r="C4" s="157">
        <f>-E4+G4+I4+K4</f>
        <v>365346.97000000003</v>
      </c>
      <c r="D4" s="157">
        <f>-F4+H4+J4+L4</f>
        <v>85957.31</v>
      </c>
      <c r="E4" s="143">
        <v>27486.03</v>
      </c>
      <c r="F4" s="143">
        <v>13743.01</v>
      </c>
      <c r="G4" s="144">
        <v>356027.71</v>
      </c>
      <c r="H4" s="145">
        <v>81297.679999999993</v>
      </c>
      <c r="I4" s="146">
        <v>36805.29</v>
      </c>
      <c r="J4" s="146">
        <v>18402.64</v>
      </c>
      <c r="K4" s="147">
        <v>0</v>
      </c>
      <c r="L4" s="147">
        <v>0</v>
      </c>
    </row>
    <row r="5" spans="1:12" x14ac:dyDescent="0.25">
      <c r="A5" s="155" t="s">
        <v>0</v>
      </c>
      <c r="B5" s="156">
        <v>93.778000000000006</v>
      </c>
      <c r="C5" s="157">
        <f t="shared" ref="C5:D57" si="0">-E5+G5+I5+K5</f>
        <v>679048.41999999993</v>
      </c>
      <c r="D5" s="157">
        <f t="shared" si="0"/>
        <v>0</v>
      </c>
      <c r="E5" s="143">
        <v>50373.02</v>
      </c>
      <c r="F5" s="143">
        <v>0</v>
      </c>
      <c r="G5" s="144">
        <v>686301.72</v>
      </c>
      <c r="H5" s="145">
        <v>0</v>
      </c>
      <c r="I5" s="146">
        <v>43119.72</v>
      </c>
      <c r="J5" s="146">
        <v>0</v>
      </c>
      <c r="K5" s="147">
        <v>0</v>
      </c>
      <c r="L5" s="147">
        <v>0</v>
      </c>
    </row>
    <row r="6" spans="1:12" x14ac:dyDescent="0.25">
      <c r="A6" s="155" t="s">
        <v>1</v>
      </c>
      <c r="B6" s="156">
        <v>93.778000000000006</v>
      </c>
      <c r="C6" s="157">
        <f t="shared" si="0"/>
        <v>17598801.059999999</v>
      </c>
      <c r="D6" s="157">
        <f t="shared" si="0"/>
        <v>3052210.54</v>
      </c>
      <c r="E6" s="143">
        <v>1492800.84</v>
      </c>
      <c r="F6" s="143">
        <v>0</v>
      </c>
      <c r="G6" s="144">
        <v>17627323.16</v>
      </c>
      <c r="H6" s="145">
        <v>3052210.54</v>
      </c>
      <c r="I6" s="146">
        <v>1464278.74</v>
      </c>
      <c r="J6" s="146">
        <v>0</v>
      </c>
      <c r="K6" s="147">
        <v>0</v>
      </c>
      <c r="L6" s="147">
        <v>0</v>
      </c>
    </row>
    <row r="7" spans="1:12" x14ac:dyDescent="0.25">
      <c r="A7" s="155" t="s">
        <v>2</v>
      </c>
      <c r="B7" s="156">
        <v>93.778000000000006</v>
      </c>
      <c r="C7" s="157">
        <f t="shared" si="0"/>
        <v>515566.86000000004</v>
      </c>
      <c r="D7" s="157">
        <f t="shared" si="0"/>
        <v>0</v>
      </c>
      <c r="E7" s="143">
        <v>45317.08</v>
      </c>
      <c r="F7" s="143">
        <v>0</v>
      </c>
      <c r="G7" s="144">
        <v>525575.18000000005</v>
      </c>
      <c r="H7" s="145">
        <v>0</v>
      </c>
      <c r="I7" s="146">
        <v>35308.76</v>
      </c>
      <c r="J7" s="146">
        <v>0</v>
      </c>
      <c r="K7" s="147">
        <v>0</v>
      </c>
      <c r="L7" s="147">
        <v>0</v>
      </c>
    </row>
    <row r="8" spans="1:12" x14ac:dyDescent="0.25">
      <c r="A8" s="155" t="s">
        <v>3</v>
      </c>
      <c r="B8" s="156">
        <v>93.778000000000006</v>
      </c>
      <c r="C8" s="157">
        <f t="shared" si="0"/>
        <v>370034.60000000003</v>
      </c>
      <c r="D8" s="157">
        <f t="shared" si="0"/>
        <v>63591.73</v>
      </c>
      <c r="E8" s="143">
        <v>26961.040000000001</v>
      </c>
      <c r="F8" s="143">
        <v>0</v>
      </c>
      <c r="G8" s="144">
        <v>361873.58</v>
      </c>
      <c r="H8" s="145">
        <v>63591.73</v>
      </c>
      <c r="I8" s="146">
        <v>35122.06</v>
      </c>
      <c r="J8" s="146">
        <v>0</v>
      </c>
      <c r="K8" s="147">
        <v>0</v>
      </c>
      <c r="L8" s="147">
        <v>0</v>
      </c>
    </row>
    <row r="9" spans="1:12" x14ac:dyDescent="0.25">
      <c r="A9" s="155" t="s">
        <v>4</v>
      </c>
      <c r="B9" s="156">
        <v>93.766999999999996</v>
      </c>
      <c r="C9" s="157">
        <f t="shared" si="0"/>
        <v>270289.26</v>
      </c>
      <c r="D9" s="157">
        <f t="shared" si="0"/>
        <v>30828.17</v>
      </c>
      <c r="E9" s="143">
        <v>12846.41</v>
      </c>
      <c r="F9" s="143">
        <v>2877.46</v>
      </c>
      <c r="G9" s="144">
        <v>245461.59</v>
      </c>
      <c r="H9" s="145">
        <v>24811.01</v>
      </c>
      <c r="I9" s="146">
        <v>37674.080000000002</v>
      </c>
      <c r="J9" s="146">
        <v>8894.6200000000008</v>
      </c>
      <c r="K9" s="147">
        <v>0</v>
      </c>
      <c r="L9" s="147">
        <v>0</v>
      </c>
    </row>
    <row r="10" spans="1:12" x14ac:dyDescent="0.25">
      <c r="A10" s="155" t="s">
        <v>5</v>
      </c>
      <c r="B10" s="156">
        <v>63.673999999999999</v>
      </c>
      <c r="C10" s="157">
        <f t="shared" si="0"/>
        <v>137614.90000000002</v>
      </c>
      <c r="D10" s="157">
        <f t="shared" si="0"/>
        <v>34403.699999999997</v>
      </c>
      <c r="E10" s="143">
        <v>7285.79</v>
      </c>
      <c r="F10" s="143">
        <v>1821.44</v>
      </c>
      <c r="G10" s="144">
        <v>125309.85</v>
      </c>
      <c r="H10" s="145">
        <v>31327.42</v>
      </c>
      <c r="I10" s="146">
        <v>19590.84</v>
      </c>
      <c r="J10" s="146">
        <v>4897.72</v>
      </c>
      <c r="K10" s="147">
        <v>0</v>
      </c>
      <c r="L10" s="147">
        <v>0</v>
      </c>
    </row>
    <row r="11" spans="1:12" x14ac:dyDescent="0.25">
      <c r="A11" s="155" t="s">
        <v>6</v>
      </c>
      <c r="B11" s="156">
        <v>93.667000000000002</v>
      </c>
      <c r="C11" s="157">
        <f t="shared" si="0"/>
        <v>54685.2</v>
      </c>
      <c r="D11" s="157">
        <f t="shared" si="0"/>
        <v>64159.340000000004</v>
      </c>
      <c r="E11" s="143">
        <v>0</v>
      </c>
      <c r="F11" s="143">
        <v>6029.65</v>
      </c>
      <c r="G11" s="144">
        <v>44185.2</v>
      </c>
      <c r="H11" s="145">
        <v>70188.990000000005</v>
      </c>
      <c r="I11" s="146">
        <v>10500</v>
      </c>
      <c r="J11" s="146">
        <v>0</v>
      </c>
      <c r="K11" s="147">
        <v>0</v>
      </c>
      <c r="L11" s="147">
        <v>0</v>
      </c>
    </row>
    <row r="12" spans="1:12" x14ac:dyDescent="0.25">
      <c r="A12" s="155" t="s">
        <v>7</v>
      </c>
      <c r="B12" s="156">
        <v>93.667000000000002</v>
      </c>
      <c r="C12" s="157">
        <f t="shared" si="0"/>
        <v>144625.97</v>
      </c>
      <c r="D12" s="157">
        <f t="shared" si="0"/>
        <v>91908.15</v>
      </c>
      <c r="E12" s="143">
        <v>0</v>
      </c>
      <c r="F12" s="143">
        <v>0</v>
      </c>
      <c r="G12" s="144">
        <v>133857.5</v>
      </c>
      <c r="H12" s="145">
        <v>91908.15</v>
      </c>
      <c r="I12" s="146">
        <v>10768.47</v>
      </c>
      <c r="J12" s="146">
        <v>0</v>
      </c>
      <c r="K12" s="147">
        <v>0</v>
      </c>
      <c r="L12" s="147">
        <v>0</v>
      </c>
    </row>
    <row r="13" spans="1:12" x14ac:dyDescent="0.25">
      <c r="A13" s="155" t="s">
        <v>8</v>
      </c>
      <c r="B13" s="156">
        <v>93.667000000000002</v>
      </c>
      <c r="C13" s="157">
        <f t="shared" si="0"/>
        <v>19436.510000000002</v>
      </c>
      <c r="D13" s="157">
        <f t="shared" si="0"/>
        <v>0</v>
      </c>
      <c r="E13" s="143">
        <v>8908.6200000000008</v>
      </c>
      <c r="F13" s="143">
        <v>0</v>
      </c>
      <c r="G13" s="144">
        <v>28345.13</v>
      </c>
      <c r="H13" s="145">
        <v>0</v>
      </c>
      <c r="I13" s="146">
        <v>0</v>
      </c>
      <c r="J13" s="146">
        <v>0</v>
      </c>
      <c r="K13" s="147">
        <v>0</v>
      </c>
      <c r="L13" s="147">
        <v>0</v>
      </c>
    </row>
    <row r="14" spans="1:12" x14ac:dyDescent="0.25">
      <c r="A14" s="155" t="s">
        <v>68</v>
      </c>
      <c r="B14" s="156">
        <v>93.667000000000002</v>
      </c>
      <c r="C14" s="157">
        <f t="shared" si="0"/>
        <v>-1252.48</v>
      </c>
      <c r="D14" s="157">
        <f t="shared" si="0"/>
        <v>0</v>
      </c>
      <c r="E14" s="143">
        <v>1252.48</v>
      </c>
      <c r="F14" s="143">
        <v>0</v>
      </c>
      <c r="G14" s="144">
        <v>0</v>
      </c>
      <c r="H14" s="145">
        <v>0</v>
      </c>
      <c r="I14" s="146">
        <v>0</v>
      </c>
      <c r="J14" s="146">
        <v>0</v>
      </c>
      <c r="K14" s="147">
        <v>0</v>
      </c>
      <c r="L14" s="147">
        <v>0</v>
      </c>
    </row>
    <row r="15" spans="1:12" x14ac:dyDescent="0.25">
      <c r="A15" s="155" t="s">
        <v>9</v>
      </c>
      <c r="B15" s="156">
        <v>93.667000000000002</v>
      </c>
      <c r="C15" s="157">
        <f t="shared" si="0"/>
        <v>36175.11</v>
      </c>
      <c r="D15" s="157">
        <f t="shared" si="0"/>
        <v>0</v>
      </c>
      <c r="E15" s="143">
        <v>0</v>
      </c>
      <c r="F15" s="143">
        <v>0</v>
      </c>
      <c r="G15" s="144">
        <v>34322.720000000001</v>
      </c>
      <c r="H15" s="145">
        <v>0</v>
      </c>
      <c r="I15" s="146">
        <v>1852.39</v>
      </c>
      <c r="J15" s="146">
        <v>0</v>
      </c>
      <c r="K15" s="147">
        <v>0</v>
      </c>
      <c r="L15" s="147">
        <v>0</v>
      </c>
    </row>
    <row r="16" spans="1:12" x14ac:dyDescent="0.25">
      <c r="A16" s="155" t="s">
        <v>10</v>
      </c>
      <c r="B16" s="156">
        <v>93.667000000000002</v>
      </c>
      <c r="C16" s="157">
        <f t="shared" si="0"/>
        <v>196881.84</v>
      </c>
      <c r="D16" s="157">
        <f t="shared" si="0"/>
        <v>0</v>
      </c>
      <c r="E16" s="143">
        <v>34756.94</v>
      </c>
      <c r="F16" s="143">
        <v>0</v>
      </c>
      <c r="G16" s="144">
        <v>223889.86</v>
      </c>
      <c r="H16" s="145">
        <v>0</v>
      </c>
      <c r="I16" s="146">
        <v>7748.92</v>
      </c>
      <c r="J16" s="146">
        <v>0</v>
      </c>
      <c r="K16" s="147">
        <v>0</v>
      </c>
      <c r="L16" s="147">
        <v>0</v>
      </c>
    </row>
    <row r="17" spans="1:12" x14ac:dyDescent="0.25">
      <c r="A17" s="155" t="s">
        <v>11</v>
      </c>
      <c r="B17" s="156">
        <v>93.667000000000002</v>
      </c>
      <c r="C17" s="157">
        <f t="shared" si="0"/>
        <v>6375.6099999999988</v>
      </c>
      <c r="D17" s="157">
        <f t="shared" si="0"/>
        <v>0</v>
      </c>
      <c r="E17" s="143">
        <v>11900</v>
      </c>
      <c r="F17" s="143">
        <v>0</v>
      </c>
      <c r="G17" s="144">
        <v>26177.78</v>
      </c>
      <c r="H17" s="145">
        <v>0</v>
      </c>
      <c r="I17" s="146">
        <v>-7902.17</v>
      </c>
      <c r="J17" s="146">
        <v>0</v>
      </c>
      <c r="K17" s="147">
        <v>0</v>
      </c>
      <c r="L17" s="147">
        <v>0</v>
      </c>
    </row>
    <row r="18" spans="1:12" x14ac:dyDescent="0.25">
      <c r="A18" s="155" t="s">
        <v>12</v>
      </c>
      <c r="B18" s="156">
        <v>93.667000000000002</v>
      </c>
      <c r="C18" s="157">
        <f t="shared" si="0"/>
        <v>72887.899999999994</v>
      </c>
      <c r="D18" s="157">
        <f t="shared" si="0"/>
        <v>0</v>
      </c>
      <c r="E18" s="143">
        <v>13789.83</v>
      </c>
      <c r="F18" s="143">
        <v>0</v>
      </c>
      <c r="G18" s="144">
        <v>63912.42</v>
      </c>
      <c r="H18" s="145">
        <v>0</v>
      </c>
      <c r="I18" s="146">
        <v>22765.31</v>
      </c>
      <c r="J18" s="146">
        <v>0</v>
      </c>
      <c r="K18" s="147">
        <v>0</v>
      </c>
      <c r="L18" s="147">
        <v>0</v>
      </c>
    </row>
    <row r="19" spans="1:12" x14ac:dyDescent="0.25">
      <c r="A19" s="155" t="s">
        <v>13</v>
      </c>
      <c r="B19" s="156">
        <v>93.667000000000002</v>
      </c>
      <c r="C19" s="157">
        <f t="shared" si="0"/>
        <v>1521060.1700000002</v>
      </c>
      <c r="D19" s="157">
        <f t="shared" si="0"/>
        <v>0</v>
      </c>
      <c r="E19" s="143">
        <v>442479.97</v>
      </c>
      <c r="F19" s="143">
        <v>0</v>
      </c>
      <c r="G19" s="144">
        <v>1358899.35</v>
      </c>
      <c r="H19" s="145">
        <v>0</v>
      </c>
      <c r="I19" s="146">
        <v>604640.79</v>
      </c>
      <c r="J19" s="146">
        <v>0</v>
      </c>
      <c r="K19" s="147">
        <v>0</v>
      </c>
      <c r="L19" s="147">
        <v>0</v>
      </c>
    </row>
    <row r="20" spans="1:12" x14ac:dyDescent="0.25">
      <c r="A20" s="155" t="s">
        <v>14</v>
      </c>
      <c r="B20" s="156">
        <v>93.659000000000006</v>
      </c>
      <c r="C20" s="157">
        <f t="shared" si="0"/>
        <v>645793.78</v>
      </c>
      <c r="D20" s="157">
        <f t="shared" si="0"/>
        <v>0</v>
      </c>
      <c r="E20" s="143">
        <v>43245.599999999999</v>
      </c>
      <c r="F20" s="143">
        <v>0</v>
      </c>
      <c r="G20" s="144">
        <v>638486.99</v>
      </c>
      <c r="H20" s="145">
        <v>0</v>
      </c>
      <c r="I20" s="146">
        <v>50552.39</v>
      </c>
      <c r="J20" s="146">
        <v>0</v>
      </c>
      <c r="K20" s="147">
        <v>0</v>
      </c>
      <c r="L20" s="147">
        <v>0</v>
      </c>
    </row>
    <row r="21" spans="1:12" x14ac:dyDescent="0.25">
      <c r="A21" s="155" t="s">
        <v>15</v>
      </c>
      <c r="B21" s="156">
        <v>93.659000000000006</v>
      </c>
      <c r="C21" s="157">
        <f t="shared" si="0"/>
        <v>78955.92</v>
      </c>
      <c r="D21" s="157">
        <f t="shared" si="0"/>
        <v>0</v>
      </c>
      <c r="E21" s="143">
        <v>4209.33</v>
      </c>
      <c r="F21" s="143">
        <v>0</v>
      </c>
      <c r="G21" s="144">
        <v>76037.47</v>
      </c>
      <c r="H21" s="145">
        <v>0</v>
      </c>
      <c r="I21" s="146">
        <v>7127.78</v>
      </c>
      <c r="J21" s="146">
        <v>0</v>
      </c>
      <c r="K21" s="147">
        <v>0</v>
      </c>
      <c r="L21" s="147">
        <v>0</v>
      </c>
    </row>
    <row r="22" spans="1:12" s="113" customFormat="1" x14ac:dyDescent="0.25">
      <c r="A22" s="155" t="s">
        <v>220</v>
      </c>
      <c r="B22" s="156">
        <v>93.658000000000001</v>
      </c>
      <c r="C22" s="157">
        <f t="shared" si="0"/>
        <v>0</v>
      </c>
      <c r="D22" s="157">
        <f t="shared" si="0"/>
        <v>0</v>
      </c>
      <c r="E22" s="143">
        <v>0</v>
      </c>
      <c r="F22" s="143">
        <v>0</v>
      </c>
      <c r="G22" s="144">
        <v>0</v>
      </c>
      <c r="H22" s="145">
        <v>0</v>
      </c>
      <c r="I22" s="146">
        <v>0</v>
      </c>
      <c r="J22" s="146">
        <v>0</v>
      </c>
      <c r="K22" s="147">
        <v>0</v>
      </c>
      <c r="L22" s="147">
        <v>0</v>
      </c>
    </row>
    <row r="23" spans="1:12" x14ac:dyDescent="0.25">
      <c r="A23" s="155" t="s">
        <v>16</v>
      </c>
      <c r="B23" s="156">
        <v>93.658000000000001</v>
      </c>
      <c r="C23" s="157">
        <f t="shared" si="0"/>
        <v>9029.3000000000011</v>
      </c>
      <c r="D23" s="157">
        <f t="shared" si="0"/>
        <v>0</v>
      </c>
      <c r="E23" s="174">
        <v>768.61</v>
      </c>
      <c r="F23" s="175">
        <v>0</v>
      </c>
      <c r="G23" s="176">
        <v>8542.26</v>
      </c>
      <c r="H23" s="177">
        <v>0</v>
      </c>
      <c r="I23" s="178">
        <v>1255.6500000000001</v>
      </c>
      <c r="J23" s="178">
        <v>0</v>
      </c>
      <c r="K23" s="147">
        <v>0</v>
      </c>
      <c r="L23" s="147">
        <v>0</v>
      </c>
    </row>
    <row r="24" spans="1:12" x14ac:dyDescent="0.25">
      <c r="A24" s="155" t="s">
        <v>17</v>
      </c>
      <c r="B24" s="156">
        <v>93.658000000000001</v>
      </c>
      <c r="C24" s="157">
        <f t="shared" si="0"/>
        <v>404924.31000000006</v>
      </c>
      <c r="D24" s="157">
        <f t="shared" si="0"/>
        <v>336358.02</v>
      </c>
      <c r="E24" s="174">
        <v>41078.36</v>
      </c>
      <c r="F24" s="175">
        <v>41078.35</v>
      </c>
      <c r="G24" s="176">
        <v>405089.03</v>
      </c>
      <c r="H24" s="177">
        <v>336522.73</v>
      </c>
      <c r="I24" s="178">
        <v>40913.64</v>
      </c>
      <c r="J24" s="178">
        <v>40913.64</v>
      </c>
      <c r="K24" s="147">
        <v>0</v>
      </c>
      <c r="L24" s="147">
        <v>0</v>
      </c>
    </row>
    <row r="25" spans="1:12" x14ac:dyDescent="0.25">
      <c r="A25" s="155" t="s">
        <v>18</v>
      </c>
      <c r="B25" s="156">
        <v>93.658000000000001</v>
      </c>
      <c r="C25" s="157">
        <f t="shared" si="0"/>
        <v>66634.570000000007</v>
      </c>
      <c r="D25" s="157">
        <f t="shared" si="0"/>
        <v>0</v>
      </c>
      <c r="E25" s="174">
        <v>2570.9299999999998</v>
      </c>
      <c r="F25" s="175">
        <v>0</v>
      </c>
      <c r="G25" s="176">
        <v>59893.05</v>
      </c>
      <c r="H25" s="177">
        <v>0</v>
      </c>
      <c r="I25" s="178">
        <v>9312.4500000000007</v>
      </c>
      <c r="J25" s="178">
        <v>0</v>
      </c>
      <c r="K25" s="147">
        <v>0</v>
      </c>
      <c r="L25" s="147">
        <v>0</v>
      </c>
    </row>
    <row r="26" spans="1:12" x14ac:dyDescent="0.25">
      <c r="A26" s="155" t="s">
        <v>19</v>
      </c>
      <c r="B26" s="156">
        <v>93.658000000000001</v>
      </c>
      <c r="C26" s="157">
        <f t="shared" si="0"/>
        <v>293103.16000000003</v>
      </c>
      <c r="D26" s="157">
        <f t="shared" si="0"/>
        <v>0</v>
      </c>
      <c r="E26" s="174">
        <v>263355.48</v>
      </c>
      <c r="F26" s="175">
        <v>0</v>
      </c>
      <c r="G26" s="176">
        <v>292192.43</v>
      </c>
      <c r="H26" s="177">
        <v>0</v>
      </c>
      <c r="I26" s="178">
        <v>264266.21000000002</v>
      </c>
      <c r="J26" s="178">
        <v>0</v>
      </c>
      <c r="K26" s="147">
        <v>0</v>
      </c>
      <c r="L26" s="147">
        <v>0</v>
      </c>
    </row>
    <row r="27" spans="1:12" x14ac:dyDescent="0.25">
      <c r="A27" s="155" t="s">
        <v>20</v>
      </c>
      <c r="B27" s="156">
        <v>93.644999999999996</v>
      </c>
      <c r="C27" s="157">
        <f t="shared" si="0"/>
        <v>3684620.1</v>
      </c>
      <c r="D27" s="157">
        <f t="shared" si="0"/>
        <v>-37874.79</v>
      </c>
      <c r="E27" s="174">
        <v>10155.34</v>
      </c>
      <c r="F27" s="175">
        <v>0</v>
      </c>
      <c r="G27" s="176">
        <v>3619025.86</v>
      </c>
      <c r="H27" s="177">
        <v>0</v>
      </c>
      <c r="I27" s="178">
        <v>75749.58</v>
      </c>
      <c r="J27" s="178">
        <v>-37874.79</v>
      </c>
      <c r="K27" s="147">
        <v>0</v>
      </c>
      <c r="L27" s="147">
        <v>0</v>
      </c>
    </row>
    <row r="28" spans="1:12" x14ac:dyDescent="0.25">
      <c r="A28" s="155" t="s">
        <v>21</v>
      </c>
      <c r="B28" s="156">
        <v>93.596000000000004</v>
      </c>
      <c r="C28" s="157">
        <f t="shared" si="0"/>
        <v>2438167.79</v>
      </c>
      <c r="D28" s="157">
        <f t="shared" si="0"/>
        <v>0</v>
      </c>
      <c r="E28" s="174">
        <v>119759.36</v>
      </c>
      <c r="F28" s="175">
        <v>0</v>
      </c>
      <c r="G28" s="176">
        <v>2282773</v>
      </c>
      <c r="H28" s="177">
        <v>0</v>
      </c>
      <c r="I28" s="178">
        <v>275154.15000000002</v>
      </c>
      <c r="J28" s="178">
        <v>0</v>
      </c>
      <c r="K28" s="147">
        <v>0</v>
      </c>
      <c r="L28" s="147">
        <v>0</v>
      </c>
    </row>
    <row r="29" spans="1:12" x14ac:dyDescent="0.25">
      <c r="A29" s="155" t="s">
        <v>22</v>
      </c>
      <c r="B29" s="156">
        <v>93.567999999999998</v>
      </c>
      <c r="C29" s="157">
        <f t="shared" si="0"/>
        <v>-3661.84</v>
      </c>
      <c r="D29" s="157">
        <f t="shared" si="0"/>
        <v>0</v>
      </c>
      <c r="E29" s="174">
        <v>0</v>
      </c>
      <c r="F29" s="175">
        <v>0</v>
      </c>
      <c r="G29" s="176">
        <v>-3661.84</v>
      </c>
      <c r="H29" s="177">
        <v>0</v>
      </c>
      <c r="I29" s="178">
        <v>0</v>
      </c>
      <c r="J29" s="178">
        <v>0</v>
      </c>
      <c r="K29" s="147">
        <v>0</v>
      </c>
      <c r="L29" s="147">
        <v>0</v>
      </c>
    </row>
    <row r="30" spans="1:12" x14ac:dyDescent="0.25">
      <c r="A30" s="155" t="s">
        <v>23</v>
      </c>
      <c r="B30" s="156">
        <v>93.567999999999998</v>
      </c>
      <c r="C30" s="157">
        <f t="shared" si="0"/>
        <v>1843967.2000000002</v>
      </c>
      <c r="D30" s="157">
        <f t="shared" si="0"/>
        <v>0</v>
      </c>
      <c r="E30" s="174">
        <v>126326.16</v>
      </c>
      <c r="F30" s="175">
        <v>0</v>
      </c>
      <c r="G30" s="176">
        <v>1970264.07</v>
      </c>
      <c r="H30" s="177">
        <v>0</v>
      </c>
      <c r="I30" s="178">
        <v>29.29</v>
      </c>
      <c r="J30" s="178">
        <v>0</v>
      </c>
      <c r="K30" s="147">
        <v>0</v>
      </c>
      <c r="L30" s="147">
        <v>0</v>
      </c>
    </row>
    <row r="31" spans="1:12" x14ac:dyDescent="0.25">
      <c r="A31" s="155" t="s">
        <v>175</v>
      </c>
      <c r="B31" s="156">
        <v>93.567999999999998</v>
      </c>
      <c r="C31" s="157">
        <f t="shared" si="0"/>
        <v>1853645</v>
      </c>
      <c r="D31" s="157">
        <f t="shared" si="0"/>
        <v>0</v>
      </c>
      <c r="E31" s="174">
        <v>5400</v>
      </c>
      <c r="F31" s="175">
        <v>0</v>
      </c>
      <c r="G31" s="176">
        <v>1859045</v>
      </c>
      <c r="H31" s="177">
        <v>0</v>
      </c>
      <c r="I31" s="178">
        <v>0</v>
      </c>
      <c r="J31" s="178">
        <v>0</v>
      </c>
      <c r="K31" s="147">
        <v>0</v>
      </c>
      <c r="L31" s="147">
        <v>0</v>
      </c>
    </row>
    <row r="32" spans="1:12" x14ac:dyDescent="0.25">
      <c r="A32" s="155" t="s">
        <v>176</v>
      </c>
      <c r="B32" s="156">
        <v>93.567999999999998</v>
      </c>
      <c r="C32" s="157">
        <f t="shared" si="0"/>
        <v>-3880.8</v>
      </c>
      <c r="D32" s="157">
        <f t="shared" si="0"/>
        <v>0</v>
      </c>
      <c r="E32" s="174">
        <v>3880.8</v>
      </c>
      <c r="F32" s="175">
        <v>0</v>
      </c>
      <c r="G32" s="176">
        <v>0</v>
      </c>
      <c r="H32" s="177">
        <v>0</v>
      </c>
      <c r="I32" s="178">
        <v>0</v>
      </c>
      <c r="J32" s="178">
        <v>0</v>
      </c>
      <c r="K32" s="147">
        <v>0</v>
      </c>
      <c r="L32" s="147">
        <v>0</v>
      </c>
    </row>
    <row r="33" spans="1:12" x14ac:dyDescent="0.25">
      <c r="A33" s="155" t="s">
        <v>24</v>
      </c>
      <c r="B33" s="156">
        <v>93.567999999999998</v>
      </c>
      <c r="C33" s="157">
        <f t="shared" si="0"/>
        <v>-42996.899999999994</v>
      </c>
      <c r="D33" s="157">
        <f t="shared" si="0"/>
        <v>0</v>
      </c>
      <c r="E33" s="174">
        <v>47318.559999999998</v>
      </c>
      <c r="F33" s="175">
        <v>0</v>
      </c>
      <c r="G33" s="176">
        <v>4321.66</v>
      </c>
      <c r="H33" s="177">
        <v>0</v>
      </c>
      <c r="I33" s="178">
        <v>0</v>
      </c>
      <c r="J33" s="178">
        <v>0</v>
      </c>
      <c r="K33" s="147">
        <v>0</v>
      </c>
      <c r="L33" s="147">
        <v>0</v>
      </c>
    </row>
    <row r="34" spans="1:12" x14ac:dyDescent="0.25">
      <c r="A34" s="155" t="s">
        <v>25</v>
      </c>
      <c r="B34" s="156">
        <v>93.567999999999998</v>
      </c>
      <c r="C34" s="157">
        <f t="shared" si="0"/>
        <v>855972.58</v>
      </c>
      <c r="D34" s="157">
        <f t="shared" si="0"/>
        <v>0</v>
      </c>
      <c r="E34" s="174">
        <v>0</v>
      </c>
      <c r="F34" s="175">
        <v>0</v>
      </c>
      <c r="G34" s="176">
        <v>808436.75</v>
      </c>
      <c r="H34" s="177">
        <v>0</v>
      </c>
      <c r="I34" s="178">
        <v>47535.83</v>
      </c>
      <c r="J34" s="178">
        <v>0</v>
      </c>
      <c r="K34" s="147">
        <v>0</v>
      </c>
      <c r="L34" s="147">
        <v>0</v>
      </c>
    </row>
    <row r="35" spans="1:12" x14ac:dyDescent="0.25">
      <c r="A35" s="155" t="s">
        <v>26</v>
      </c>
      <c r="B35" s="156">
        <v>93.567999999999998</v>
      </c>
      <c r="C35" s="157">
        <f t="shared" si="0"/>
        <v>153852.66</v>
      </c>
      <c r="D35" s="157">
        <f t="shared" si="0"/>
        <v>0</v>
      </c>
      <c r="E35" s="174">
        <v>0</v>
      </c>
      <c r="F35" s="175">
        <v>0</v>
      </c>
      <c r="G35" s="176">
        <v>148272.34</v>
      </c>
      <c r="H35" s="177">
        <v>0</v>
      </c>
      <c r="I35" s="178">
        <v>5580.32</v>
      </c>
      <c r="J35" s="178">
        <v>0</v>
      </c>
      <c r="K35" s="147">
        <v>0</v>
      </c>
      <c r="L35" s="147">
        <v>0</v>
      </c>
    </row>
    <row r="36" spans="1:12" x14ac:dyDescent="0.25">
      <c r="A36" s="155" t="s">
        <v>27</v>
      </c>
      <c r="B36" s="156">
        <v>93.567999999999998</v>
      </c>
      <c r="C36" s="157">
        <f t="shared" si="0"/>
        <v>502436.77999999997</v>
      </c>
      <c r="D36" s="157">
        <f t="shared" si="0"/>
        <v>0</v>
      </c>
      <c r="E36" s="174">
        <v>401474.08</v>
      </c>
      <c r="F36" s="175">
        <v>0</v>
      </c>
      <c r="G36" s="176">
        <v>903910.86</v>
      </c>
      <c r="H36" s="177">
        <v>0</v>
      </c>
      <c r="I36" s="178">
        <v>0</v>
      </c>
      <c r="J36" s="178">
        <v>0</v>
      </c>
      <c r="K36" s="147">
        <v>0</v>
      </c>
      <c r="L36" s="147">
        <v>0</v>
      </c>
    </row>
    <row r="37" spans="1:12" x14ac:dyDescent="0.25">
      <c r="A37" s="155" t="s">
        <v>28</v>
      </c>
      <c r="B37" s="156">
        <v>93.567999999999998</v>
      </c>
      <c r="C37" s="157">
        <f t="shared" si="0"/>
        <v>362705.98</v>
      </c>
      <c r="D37" s="157">
        <f t="shared" si="0"/>
        <v>0</v>
      </c>
      <c r="E37" s="174">
        <v>143995.38</v>
      </c>
      <c r="F37" s="175">
        <v>0</v>
      </c>
      <c r="G37" s="176">
        <v>381965</v>
      </c>
      <c r="H37" s="177">
        <v>0</v>
      </c>
      <c r="I37" s="178">
        <v>124736.36</v>
      </c>
      <c r="J37" s="178">
        <v>0</v>
      </c>
      <c r="K37" s="147">
        <v>0</v>
      </c>
      <c r="L37" s="147">
        <v>0</v>
      </c>
    </row>
    <row r="38" spans="1:12" x14ac:dyDescent="0.25">
      <c r="A38" s="155" t="s">
        <v>29</v>
      </c>
      <c r="B38" s="156">
        <v>93.567999999999998</v>
      </c>
      <c r="C38" s="157">
        <f t="shared" si="0"/>
        <v>-1780970.8900000001</v>
      </c>
      <c r="D38" s="157">
        <f t="shared" si="0"/>
        <v>0</v>
      </c>
      <c r="E38" s="174">
        <v>1853448.98</v>
      </c>
      <c r="F38" s="175">
        <v>0</v>
      </c>
      <c r="G38" s="176">
        <v>126347.2</v>
      </c>
      <c r="H38" s="177">
        <v>0</v>
      </c>
      <c r="I38" s="178">
        <v>-53869.11</v>
      </c>
      <c r="J38" s="178">
        <v>0</v>
      </c>
      <c r="K38" s="147">
        <v>0</v>
      </c>
      <c r="L38" s="147">
        <v>0</v>
      </c>
    </row>
    <row r="39" spans="1:12" x14ac:dyDescent="0.25">
      <c r="A39" s="155" t="s">
        <v>37</v>
      </c>
      <c r="B39" s="156">
        <v>93.566000000000003</v>
      </c>
      <c r="C39" s="157">
        <f t="shared" si="0"/>
        <v>45771.840000000004</v>
      </c>
      <c r="D39" s="157">
        <f t="shared" si="0"/>
        <v>0</v>
      </c>
      <c r="E39" s="174">
        <v>432.02</v>
      </c>
      <c r="F39" s="175">
        <v>0</v>
      </c>
      <c r="G39" s="176">
        <v>36406.959999999999</v>
      </c>
      <c r="H39" s="177">
        <v>0</v>
      </c>
      <c r="I39" s="178">
        <v>9796.9</v>
      </c>
      <c r="J39" s="178">
        <v>0</v>
      </c>
      <c r="K39" s="147">
        <v>0</v>
      </c>
      <c r="L39" s="147">
        <v>0</v>
      </c>
    </row>
    <row r="40" spans="1:12" x14ac:dyDescent="0.25">
      <c r="A40" s="155" t="s">
        <v>30</v>
      </c>
      <c r="B40" s="156">
        <v>93.563000000000002</v>
      </c>
      <c r="C40" s="157">
        <f t="shared" si="0"/>
        <v>5884046.96</v>
      </c>
      <c r="D40" s="157">
        <f t="shared" si="0"/>
        <v>0</v>
      </c>
      <c r="E40" s="174">
        <v>429969.3</v>
      </c>
      <c r="F40" s="175">
        <v>0</v>
      </c>
      <c r="G40" s="176">
        <v>5826536.8399999999</v>
      </c>
      <c r="H40" s="177">
        <v>0</v>
      </c>
      <c r="I40" s="178">
        <v>487479.42</v>
      </c>
      <c r="J40" s="178">
        <v>0</v>
      </c>
      <c r="K40" s="147">
        <v>0</v>
      </c>
      <c r="L40" s="147">
        <v>0</v>
      </c>
    </row>
    <row r="41" spans="1:12" x14ac:dyDescent="0.25">
      <c r="A41" s="155" t="s">
        <v>31</v>
      </c>
      <c r="B41" s="156">
        <v>93.558000000000007</v>
      </c>
      <c r="C41" s="157">
        <f t="shared" si="0"/>
        <v>858896.17999999993</v>
      </c>
      <c r="D41" s="157">
        <f t="shared" si="0"/>
        <v>0</v>
      </c>
      <c r="E41" s="174">
        <v>161925.87</v>
      </c>
      <c r="F41" s="175">
        <v>0</v>
      </c>
      <c r="G41" s="176">
        <v>826204.87</v>
      </c>
      <c r="H41" s="177">
        <v>0</v>
      </c>
      <c r="I41" s="178">
        <v>194617.18</v>
      </c>
      <c r="J41" s="178">
        <v>0</v>
      </c>
      <c r="K41" s="147">
        <v>0</v>
      </c>
      <c r="L41" s="147">
        <v>0</v>
      </c>
    </row>
    <row r="42" spans="1:12" x14ac:dyDescent="0.25">
      <c r="A42" s="155" t="s">
        <v>32</v>
      </c>
      <c r="B42" s="156">
        <v>93.558000000000007</v>
      </c>
      <c r="C42" s="157">
        <f t="shared" si="0"/>
        <v>4539629.3899999997</v>
      </c>
      <c r="D42" s="157">
        <f t="shared" si="0"/>
        <v>0</v>
      </c>
      <c r="E42" s="174">
        <v>819067.73</v>
      </c>
      <c r="F42" s="175">
        <v>0</v>
      </c>
      <c r="G42" s="176">
        <v>4264145.13</v>
      </c>
      <c r="H42" s="177">
        <v>0</v>
      </c>
      <c r="I42" s="178">
        <v>1094551.99</v>
      </c>
      <c r="J42" s="178">
        <v>0</v>
      </c>
      <c r="K42" s="147">
        <v>0</v>
      </c>
      <c r="L42" s="147">
        <v>0</v>
      </c>
    </row>
    <row r="43" spans="1:12" s="113" customFormat="1" x14ac:dyDescent="0.25">
      <c r="A43" s="172" t="s">
        <v>231</v>
      </c>
      <c r="B43" s="173">
        <v>93.558000000000007</v>
      </c>
      <c r="C43" s="157">
        <f t="shared" ref="C43:C44" si="1">-E43+G43+I43+K43</f>
        <v>0</v>
      </c>
      <c r="D43" s="157">
        <f t="shared" ref="D43:D44" si="2">-F43+H43+J43+L43</f>
        <v>0</v>
      </c>
      <c r="E43" s="143">
        <v>0</v>
      </c>
      <c r="F43" s="143">
        <v>0</v>
      </c>
      <c r="G43" s="144">
        <v>0</v>
      </c>
      <c r="H43" s="145">
        <v>0</v>
      </c>
      <c r="I43" s="146">
        <v>0</v>
      </c>
      <c r="J43" s="146">
        <v>0</v>
      </c>
      <c r="K43" s="147">
        <v>0</v>
      </c>
      <c r="L43" s="147">
        <v>0</v>
      </c>
    </row>
    <row r="44" spans="1:12" s="113" customFormat="1" x14ac:dyDescent="0.25">
      <c r="A44" s="172" t="s">
        <v>232</v>
      </c>
      <c r="B44" s="173">
        <v>93.558000000000007</v>
      </c>
      <c r="C44" s="157">
        <f t="shared" si="1"/>
        <v>0</v>
      </c>
      <c r="D44" s="157">
        <f t="shared" si="2"/>
        <v>0</v>
      </c>
      <c r="E44" s="143">
        <v>0</v>
      </c>
      <c r="F44" s="143">
        <v>0</v>
      </c>
      <c r="G44" s="144">
        <v>0</v>
      </c>
      <c r="H44" s="145">
        <v>0</v>
      </c>
      <c r="I44" s="146">
        <v>0</v>
      </c>
      <c r="J44" s="146">
        <v>0</v>
      </c>
      <c r="K44" s="147">
        <v>0</v>
      </c>
      <c r="L44" s="147">
        <v>0</v>
      </c>
    </row>
    <row r="45" spans="1:12" x14ac:dyDescent="0.25">
      <c r="A45" s="155" t="s">
        <v>33</v>
      </c>
      <c r="B45" s="156">
        <v>93.555999999999997</v>
      </c>
      <c r="C45" s="157">
        <f t="shared" si="0"/>
        <v>125.85000000000036</v>
      </c>
      <c r="D45" s="157">
        <f t="shared" si="0"/>
        <v>0</v>
      </c>
      <c r="E45" s="174">
        <v>15463.6</v>
      </c>
      <c r="F45" s="175">
        <v>0</v>
      </c>
      <c r="G45" s="176">
        <v>15589.45</v>
      </c>
      <c r="H45" s="177">
        <v>0</v>
      </c>
      <c r="I45" s="178">
        <v>0</v>
      </c>
      <c r="J45" s="178">
        <v>0</v>
      </c>
      <c r="K45" s="147">
        <v>0</v>
      </c>
      <c r="L45" s="147">
        <v>0</v>
      </c>
    </row>
    <row r="46" spans="1:12" x14ac:dyDescent="0.25">
      <c r="A46" s="155" t="s">
        <v>34</v>
      </c>
      <c r="B46" s="156">
        <v>93.555999999999997</v>
      </c>
      <c r="C46" s="157">
        <f t="shared" si="0"/>
        <v>248119.3</v>
      </c>
      <c r="D46" s="157">
        <f t="shared" si="0"/>
        <v>0</v>
      </c>
      <c r="E46" s="174">
        <v>17775.14</v>
      </c>
      <c r="F46" s="175">
        <v>0</v>
      </c>
      <c r="G46" s="176">
        <v>92302.87</v>
      </c>
      <c r="H46" s="177">
        <v>0</v>
      </c>
      <c r="I46" s="178">
        <v>173591.57</v>
      </c>
      <c r="J46" s="178">
        <v>0</v>
      </c>
      <c r="K46" s="147">
        <v>0</v>
      </c>
      <c r="L46" s="147">
        <v>0</v>
      </c>
    </row>
    <row r="47" spans="1:12" x14ac:dyDescent="0.25">
      <c r="A47" s="155" t="s">
        <v>35</v>
      </c>
      <c r="B47" s="156">
        <v>10.561</v>
      </c>
      <c r="C47" s="157">
        <f t="shared" si="0"/>
        <v>1357856.16</v>
      </c>
      <c r="D47" s="157">
        <f t="shared" si="0"/>
        <v>0</v>
      </c>
      <c r="E47" s="174">
        <v>0</v>
      </c>
      <c r="F47" s="175">
        <v>0</v>
      </c>
      <c r="G47" s="176">
        <v>1357856.16</v>
      </c>
      <c r="H47" s="177">
        <v>0</v>
      </c>
      <c r="I47" s="178">
        <v>0</v>
      </c>
      <c r="J47" s="178">
        <v>0</v>
      </c>
      <c r="K47" s="147">
        <v>0</v>
      </c>
      <c r="L47" s="147">
        <v>0</v>
      </c>
    </row>
    <row r="48" spans="1:12" x14ac:dyDescent="0.25">
      <c r="A48" s="155" t="s">
        <v>36</v>
      </c>
      <c r="B48" s="156">
        <v>10.561</v>
      </c>
      <c r="C48" s="157">
        <f t="shared" si="0"/>
        <v>6298540.4000000004</v>
      </c>
      <c r="D48" s="157">
        <f t="shared" si="0"/>
        <v>0</v>
      </c>
      <c r="E48" s="174">
        <v>63335.41</v>
      </c>
      <c r="F48" s="175">
        <v>0</v>
      </c>
      <c r="G48" s="176">
        <v>5778420.3600000003</v>
      </c>
      <c r="H48" s="177">
        <v>0</v>
      </c>
      <c r="I48" s="178">
        <v>583455.44999999995</v>
      </c>
      <c r="J48" s="178">
        <v>0</v>
      </c>
      <c r="K48" s="147">
        <v>0</v>
      </c>
      <c r="L48" s="147">
        <v>0</v>
      </c>
    </row>
    <row r="49" spans="1:12" x14ac:dyDescent="0.25">
      <c r="A49" s="155" t="s">
        <v>72</v>
      </c>
      <c r="B49" s="156">
        <v>10.561</v>
      </c>
      <c r="C49" s="157">
        <f t="shared" si="0"/>
        <v>288624.77999999997</v>
      </c>
      <c r="D49" s="157">
        <f t="shared" si="0"/>
        <v>0</v>
      </c>
      <c r="E49" s="174"/>
      <c r="F49" s="175"/>
      <c r="G49" s="176">
        <v>256149.02</v>
      </c>
      <c r="H49" s="177"/>
      <c r="I49" s="178">
        <v>32475.759999999998</v>
      </c>
      <c r="J49" s="178">
        <v>0</v>
      </c>
      <c r="K49" s="147">
        <v>0</v>
      </c>
      <c r="L49" s="147">
        <v>0</v>
      </c>
    </row>
    <row r="50" spans="1:12" x14ac:dyDescent="0.25">
      <c r="A50" s="155" t="s">
        <v>38</v>
      </c>
      <c r="B50" s="156">
        <v>10.561</v>
      </c>
      <c r="C50" s="157">
        <f t="shared" si="0"/>
        <v>138945.65</v>
      </c>
      <c r="D50" s="157">
        <f t="shared" si="0"/>
        <v>0</v>
      </c>
      <c r="E50" s="174">
        <v>0</v>
      </c>
      <c r="F50" s="175">
        <v>0</v>
      </c>
      <c r="G50" s="176">
        <v>124402.45</v>
      </c>
      <c r="H50" s="177">
        <v>0</v>
      </c>
      <c r="I50" s="178">
        <v>14543.2</v>
      </c>
      <c r="J50" s="178">
        <v>0</v>
      </c>
      <c r="K50" s="147">
        <v>0</v>
      </c>
      <c r="L50" s="147">
        <v>0</v>
      </c>
    </row>
    <row r="51" spans="1:12" x14ac:dyDescent="0.25">
      <c r="A51" s="155" t="s">
        <v>39</v>
      </c>
      <c r="B51" s="156">
        <v>10.561</v>
      </c>
      <c r="C51" s="157">
        <f t="shared" si="0"/>
        <v>452736.32</v>
      </c>
      <c r="D51" s="157">
        <f t="shared" si="0"/>
        <v>0</v>
      </c>
      <c r="E51" s="174">
        <v>43055.79</v>
      </c>
      <c r="F51" s="175">
        <v>0</v>
      </c>
      <c r="G51" s="176">
        <v>464828.26</v>
      </c>
      <c r="H51" s="177">
        <v>0</v>
      </c>
      <c r="I51" s="178">
        <v>30963.85</v>
      </c>
      <c r="J51" s="178">
        <v>0</v>
      </c>
      <c r="K51" s="147">
        <v>0</v>
      </c>
      <c r="L51" s="147">
        <v>0</v>
      </c>
    </row>
    <row r="52" spans="1:12" x14ac:dyDescent="0.25">
      <c r="A52" s="155" t="s">
        <v>40</v>
      </c>
      <c r="B52" s="158" t="s">
        <v>62</v>
      </c>
      <c r="C52" s="157">
        <f t="shared" si="0"/>
        <v>0</v>
      </c>
      <c r="D52" s="157">
        <f t="shared" si="0"/>
        <v>1027335.4100000001</v>
      </c>
      <c r="E52" s="174">
        <v>0</v>
      </c>
      <c r="F52" s="175">
        <v>297593.92</v>
      </c>
      <c r="G52" s="176">
        <v>0</v>
      </c>
      <c r="H52" s="177">
        <v>913382.05</v>
      </c>
      <c r="I52" s="178">
        <v>0</v>
      </c>
      <c r="J52" s="178">
        <v>411547.28</v>
      </c>
      <c r="K52" s="147">
        <v>0</v>
      </c>
      <c r="L52" s="147">
        <v>0</v>
      </c>
    </row>
    <row r="53" spans="1:12" x14ac:dyDescent="0.25">
      <c r="A53" s="155" t="s">
        <v>41</v>
      </c>
      <c r="B53" s="158" t="s">
        <v>62</v>
      </c>
      <c r="C53" s="157">
        <f t="shared" si="0"/>
        <v>0</v>
      </c>
      <c r="D53" s="157">
        <f t="shared" si="0"/>
        <v>0</v>
      </c>
      <c r="E53" s="174">
        <v>0</v>
      </c>
      <c r="F53" s="175">
        <v>0</v>
      </c>
      <c r="G53" s="176">
        <v>0</v>
      </c>
      <c r="H53" s="177">
        <v>0</v>
      </c>
      <c r="I53" s="178">
        <v>0</v>
      </c>
      <c r="J53" s="178">
        <v>0</v>
      </c>
      <c r="K53" s="147">
        <v>0</v>
      </c>
      <c r="L53" s="147">
        <v>0</v>
      </c>
    </row>
    <row r="54" spans="1:12" x14ac:dyDescent="0.25">
      <c r="A54" s="155" t="s">
        <v>42</v>
      </c>
      <c r="B54" s="158" t="s">
        <v>62</v>
      </c>
      <c r="C54" s="157">
        <f t="shared" si="0"/>
        <v>0</v>
      </c>
      <c r="D54" s="157">
        <f t="shared" si="0"/>
        <v>111052.38</v>
      </c>
      <c r="E54" s="174">
        <v>0</v>
      </c>
      <c r="F54" s="175">
        <v>104246.17</v>
      </c>
      <c r="G54" s="176">
        <v>0</v>
      </c>
      <c r="H54" s="177">
        <v>214748</v>
      </c>
      <c r="I54" s="178">
        <v>0</v>
      </c>
      <c r="J54" s="178">
        <v>550.54999999999995</v>
      </c>
      <c r="K54" s="147">
        <v>0</v>
      </c>
      <c r="L54" s="147">
        <v>0</v>
      </c>
    </row>
    <row r="55" spans="1:12" x14ac:dyDescent="0.25">
      <c r="A55" s="155" t="s">
        <v>80</v>
      </c>
      <c r="B55" s="158" t="s">
        <v>62</v>
      </c>
      <c r="C55" s="157">
        <f t="shared" si="0"/>
        <v>0</v>
      </c>
      <c r="D55" s="157">
        <f t="shared" si="0"/>
        <v>9755.48</v>
      </c>
      <c r="E55" s="174">
        <v>0</v>
      </c>
      <c r="F55" s="175">
        <v>0</v>
      </c>
      <c r="G55" s="176">
        <v>0</v>
      </c>
      <c r="H55" s="177">
        <v>9755.48</v>
      </c>
      <c r="I55" s="178">
        <v>0</v>
      </c>
      <c r="J55" s="178">
        <v>0</v>
      </c>
      <c r="K55" s="147">
        <v>0</v>
      </c>
      <c r="L55" s="147">
        <v>0</v>
      </c>
    </row>
    <row r="56" spans="1:12" x14ac:dyDescent="0.25">
      <c r="A56" s="155" t="s">
        <v>43</v>
      </c>
      <c r="B56" s="158" t="s">
        <v>62</v>
      </c>
      <c r="C56" s="157">
        <f t="shared" si="0"/>
        <v>608412.79</v>
      </c>
      <c r="D56" s="157">
        <f t="shared" si="0"/>
        <v>134632.76999999999</v>
      </c>
      <c r="E56" s="174">
        <v>0</v>
      </c>
      <c r="F56" s="175">
        <v>0</v>
      </c>
      <c r="G56" s="176">
        <v>513724.61</v>
      </c>
      <c r="H56" s="177">
        <v>134632.76999999999</v>
      </c>
      <c r="I56" s="178">
        <v>94688.18</v>
      </c>
      <c r="J56" s="178">
        <v>0</v>
      </c>
      <c r="K56" s="147">
        <v>0</v>
      </c>
      <c r="L56" s="147">
        <v>0</v>
      </c>
    </row>
    <row r="57" spans="1:12" x14ac:dyDescent="0.25">
      <c r="A57" s="155" t="s">
        <v>79</v>
      </c>
      <c r="B57" s="158" t="s">
        <v>62</v>
      </c>
      <c r="C57" s="157">
        <f t="shared" si="0"/>
        <v>2750.77</v>
      </c>
      <c r="D57" s="157">
        <f t="shared" si="0"/>
        <v>2750.76</v>
      </c>
      <c r="E57" s="174">
        <v>0</v>
      </c>
      <c r="F57" s="175">
        <v>0</v>
      </c>
      <c r="G57" s="176">
        <v>2750.77</v>
      </c>
      <c r="H57" s="177">
        <v>2750.76</v>
      </c>
      <c r="I57" s="178">
        <v>0</v>
      </c>
      <c r="J57" s="178">
        <v>0</v>
      </c>
      <c r="K57" s="147">
        <v>0</v>
      </c>
      <c r="L57" s="147">
        <v>0</v>
      </c>
    </row>
    <row r="58" spans="1:12" x14ac:dyDescent="0.25">
      <c r="A58" s="149" t="s">
        <v>193</v>
      </c>
      <c r="B58" s="149"/>
      <c r="C58" s="159">
        <f>SUM(C4:C57)</f>
        <v>54074332.989999987</v>
      </c>
      <c r="D58" s="159">
        <f t="shared" ref="D58:J58" si="3">SUM(D4:D57)</f>
        <v>5007068.97</v>
      </c>
      <c r="E58" s="148">
        <f t="shared" si="3"/>
        <v>6794169.879999999</v>
      </c>
      <c r="F58" s="148">
        <f t="shared" si="3"/>
        <v>467389.99999999994</v>
      </c>
      <c r="G58" s="148">
        <f t="shared" si="3"/>
        <v>54981721.63000001</v>
      </c>
      <c r="H58" s="148">
        <f>SUM(H4:H57)</f>
        <v>5027127.3099999996</v>
      </c>
      <c r="I58" s="148">
        <f t="shared" si="3"/>
        <v>5886781.2400000002</v>
      </c>
      <c r="J58" s="148">
        <f t="shared" si="3"/>
        <v>447331.66000000003</v>
      </c>
      <c r="K58" s="148">
        <f t="shared" ref="K58:L58" si="4">SUM(K4:K57)</f>
        <v>0</v>
      </c>
      <c r="L58" s="148">
        <f t="shared" si="4"/>
        <v>0</v>
      </c>
    </row>
    <row r="59" spans="1:12" x14ac:dyDescent="0.25">
      <c r="A59" s="1"/>
      <c r="B59" s="1"/>
      <c r="C59" s="6"/>
      <c r="D59" s="6"/>
      <c r="E59" s="160"/>
      <c r="F59" s="160"/>
      <c r="G59" s="160"/>
      <c r="H59" s="160"/>
      <c r="I59" s="160"/>
      <c r="J59" s="160"/>
      <c r="K59" s="160"/>
      <c r="L59" s="160"/>
    </row>
    <row r="60" spans="1:12" x14ac:dyDescent="0.25">
      <c r="A60" s="5" t="s">
        <v>190</v>
      </c>
      <c r="B60" s="121"/>
      <c r="C60" s="7"/>
      <c r="D60" s="7"/>
      <c r="E60" s="161"/>
      <c r="F60" s="161"/>
      <c r="G60" s="161"/>
      <c r="H60" s="161"/>
      <c r="I60" s="161"/>
      <c r="J60" s="161"/>
      <c r="K60" s="161"/>
      <c r="L60" s="161"/>
    </row>
    <row r="61" spans="1:12" x14ac:dyDescent="0.25">
      <c r="A61" s="1" t="s">
        <v>44</v>
      </c>
      <c r="B61" s="2">
        <v>93.674000000000007</v>
      </c>
      <c r="C61" s="4">
        <f>-E61+G61+I61+K61</f>
        <v>84203.59</v>
      </c>
      <c r="D61" s="4">
        <f>-F61+H61+J61+L61</f>
        <v>0</v>
      </c>
      <c r="E61" s="162">
        <v>1500</v>
      </c>
      <c r="F61" s="143">
        <v>0</v>
      </c>
      <c r="G61" s="145">
        <v>85703.59</v>
      </c>
      <c r="H61" s="145">
        <v>0</v>
      </c>
      <c r="I61" s="146"/>
      <c r="J61" s="146"/>
      <c r="K61" s="147">
        <v>0</v>
      </c>
      <c r="L61" s="147">
        <v>0</v>
      </c>
    </row>
    <row r="62" spans="1:12" x14ac:dyDescent="0.25">
      <c r="A62" s="1" t="s">
        <v>45</v>
      </c>
      <c r="B62" s="2">
        <v>93.659000000000006</v>
      </c>
      <c r="C62" s="4">
        <f t="shared" ref="C62:C80" si="5">-E62+G62+I62+K62</f>
        <v>4824256.9200000009</v>
      </c>
      <c r="D62" s="4">
        <f t="shared" ref="D62:D80" si="6">-F62+H62+J62+L62</f>
        <v>889982.9</v>
      </c>
      <c r="E62" s="162">
        <v>413330.68</v>
      </c>
      <c r="F62" s="143">
        <v>71583.960000000006</v>
      </c>
      <c r="G62" s="145">
        <v>4807675.16</v>
      </c>
      <c r="H62" s="145">
        <v>870107.83</v>
      </c>
      <c r="I62" s="146">
        <v>429912.44</v>
      </c>
      <c r="J62" s="146">
        <v>91459.03</v>
      </c>
      <c r="K62" s="147">
        <v>0</v>
      </c>
      <c r="L62" s="147">
        <v>0</v>
      </c>
    </row>
    <row r="63" spans="1:12" x14ac:dyDescent="0.25">
      <c r="A63" s="1" t="s">
        <v>46</v>
      </c>
      <c r="B63" s="2">
        <v>93.658000000000001</v>
      </c>
      <c r="C63" s="4">
        <f t="shared" si="5"/>
        <v>415454.25999999995</v>
      </c>
      <c r="D63" s="4">
        <f t="shared" si="6"/>
        <v>207727.22999999998</v>
      </c>
      <c r="E63" s="162">
        <v>30247.39</v>
      </c>
      <c r="F63" s="143">
        <v>15123.73</v>
      </c>
      <c r="G63" s="145">
        <v>410484.04</v>
      </c>
      <c r="H63" s="145">
        <v>205242.15</v>
      </c>
      <c r="I63" s="146">
        <v>35217.61</v>
      </c>
      <c r="J63" s="146">
        <v>17608.810000000001</v>
      </c>
      <c r="K63" s="147">
        <v>0</v>
      </c>
      <c r="L63" s="147">
        <v>0</v>
      </c>
    </row>
    <row r="64" spans="1:12" x14ac:dyDescent="0.25">
      <c r="A64" s="1" t="s">
        <v>47</v>
      </c>
      <c r="B64" s="2">
        <v>93.658000000000001</v>
      </c>
      <c r="C64" s="4">
        <f t="shared" si="5"/>
        <v>11977.84</v>
      </c>
      <c r="D64" s="4">
        <f t="shared" si="6"/>
        <v>-1077.93</v>
      </c>
      <c r="E64" s="162">
        <v>3090.44</v>
      </c>
      <c r="F64" s="143">
        <v>1077.93</v>
      </c>
      <c r="G64" s="145">
        <v>6812.26</v>
      </c>
      <c r="H64" s="145">
        <v>0</v>
      </c>
      <c r="I64" s="146">
        <v>8256.02</v>
      </c>
      <c r="J64" s="146">
        <v>0</v>
      </c>
      <c r="K64" s="147">
        <v>0</v>
      </c>
      <c r="L64" s="147">
        <v>0</v>
      </c>
    </row>
    <row r="65" spans="1:12" x14ac:dyDescent="0.25">
      <c r="A65" s="1" t="s">
        <v>48</v>
      </c>
      <c r="B65" s="2">
        <v>93.658000000000001</v>
      </c>
      <c r="C65" s="4">
        <f t="shared" si="5"/>
        <v>76509.56</v>
      </c>
      <c r="D65" s="4">
        <f t="shared" si="6"/>
        <v>26839.66</v>
      </c>
      <c r="E65" s="162">
        <v>0</v>
      </c>
      <c r="F65" s="143">
        <v>0</v>
      </c>
      <c r="G65" s="145">
        <v>73238.899999999994</v>
      </c>
      <c r="H65" s="145">
        <v>25451.919999999998</v>
      </c>
      <c r="I65" s="146">
        <v>3270.66</v>
      </c>
      <c r="J65" s="146">
        <v>1387.74</v>
      </c>
      <c r="K65" s="147">
        <v>0</v>
      </c>
      <c r="L65" s="147">
        <v>0</v>
      </c>
    </row>
    <row r="66" spans="1:12" x14ac:dyDescent="0.25">
      <c r="A66" s="1" t="s">
        <v>49</v>
      </c>
      <c r="B66" s="2">
        <v>93.658000000000001</v>
      </c>
      <c r="C66" s="4">
        <f t="shared" si="5"/>
        <v>947848.22</v>
      </c>
      <c r="D66" s="4">
        <f t="shared" si="6"/>
        <v>205312.02000000002</v>
      </c>
      <c r="E66" s="162">
        <v>80849.600000000006</v>
      </c>
      <c r="F66" s="143">
        <v>18097.75</v>
      </c>
      <c r="G66" s="145">
        <v>957142.39</v>
      </c>
      <c r="H66" s="145">
        <v>205322.66</v>
      </c>
      <c r="I66" s="146">
        <v>71555.429999999993</v>
      </c>
      <c r="J66" s="146">
        <v>18087.11</v>
      </c>
      <c r="K66" s="147">
        <v>0</v>
      </c>
      <c r="L66" s="147">
        <v>0</v>
      </c>
    </row>
    <row r="67" spans="1:12" x14ac:dyDescent="0.25">
      <c r="A67" s="1" t="s">
        <v>50</v>
      </c>
      <c r="B67" s="2">
        <v>93.658000000000001</v>
      </c>
      <c r="C67" s="4">
        <f t="shared" si="5"/>
        <v>0</v>
      </c>
      <c r="D67" s="4">
        <f t="shared" si="6"/>
        <v>0</v>
      </c>
      <c r="E67" s="162">
        <v>0</v>
      </c>
      <c r="F67" s="143">
        <v>0</v>
      </c>
      <c r="G67" s="145">
        <v>0</v>
      </c>
      <c r="H67" s="145">
        <v>0</v>
      </c>
      <c r="I67" s="146">
        <v>0</v>
      </c>
      <c r="J67" s="146">
        <v>0</v>
      </c>
      <c r="K67" s="147">
        <v>0</v>
      </c>
      <c r="L67" s="147">
        <v>0</v>
      </c>
    </row>
    <row r="68" spans="1:12" x14ac:dyDescent="0.25">
      <c r="A68" s="1" t="s">
        <v>51</v>
      </c>
      <c r="B68" s="2">
        <v>93.566000000000003</v>
      </c>
      <c r="C68" s="4">
        <f t="shared" si="5"/>
        <v>123595</v>
      </c>
      <c r="D68" s="4">
        <f t="shared" si="6"/>
        <v>0</v>
      </c>
      <c r="E68" s="162">
        <v>4761</v>
      </c>
      <c r="F68" s="143">
        <v>0</v>
      </c>
      <c r="G68" s="145">
        <v>115789</v>
      </c>
      <c r="H68" s="145">
        <v>0</v>
      </c>
      <c r="I68" s="146">
        <v>12567</v>
      </c>
      <c r="J68" s="146">
        <v>0</v>
      </c>
      <c r="K68" s="147">
        <v>0</v>
      </c>
      <c r="L68" s="147">
        <v>0</v>
      </c>
    </row>
    <row r="69" spans="1:12" x14ac:dyDescent="0.25">
      <c r="A69" s="1" t="s">
        <v>77</v>
      </c>
      <c r="B69" s="2">
        <v>93.56</v>
      </c>
      <c r="C69" s="4">
        <f t="shared" si="5"/>
        <v>-32.31</v>
      </c>
      <c r="D69" s="4">
        <f t="shared" si="6"/>
        <v>-8.7899999999999991</v>
      </c>
      <c r="E69" s="162">
        <v>0</v>
      </c>
      <c r="F69" s="143">
        <v>0</v>
      </c>
      <c r="G69" s="145">
        <v>0</v>
      </c>
      <c r="H69" s="145">
        <v>0</v>
      </c>
      <c r="I69" s="146">
        <v>-32.31</v>
      </c>
      <c r="J69" s="146">
        <v>-8.7899999999999991</v>
      </c>
      <c r="K69" s="147">
        <v>0</v>
      </c>
      <c r="L69" s="147">
        <v>0</v>
      </c>
    </row>
    <row r="70" spans="1:12" x14ac:dyDescent="0.25">
      <c r="A70" s="1" t="s">
        <v>52</v>
      </c>
      <c r="B70" s="2">
        <v>93.558000000000007</v>
      </c>
      <c r="C70" s="4">
        <f t="shared" si="5"/>
        <v>334912</v>
      </c>
      <c r="D70" s="4">
        <f t="shared" si="6"/>
        <v>-523.29999999999995</v>
      </c>
      <c r="E70" s="162">
        <v>0</v>
      </c>
      <c r="F70" s="143">
        <v>0</v>
      </c>
      <c r="G70" s="145">
        <v>334912</v>
      </c>
      <c r="H70" s="145">
        <v>-523.29999999999995</v>
      </c>
      <c r="I70" s="146">
        <v>0</v>
      </c>
      <c r="J70" s="146">
        <v>0</v>
      </c>
      <c r="K70" s="147">
        <v>0</v>
      </c>
      <c r="L70" s="147">
        <v>0</v>
      </c>
    </row>
    <row r="71" spans="1:12" x14ac:dyDescent="0.25">
      <c r="A71" s="1" t="s">
        <v>53</v>
      </c>
      <c r="B71" s="2">
        <v>93.558000000000007</v>
      </c>
      <c r="C71" s="4">
        <f t="shared" si="5"/>
        <v>0</v>
      </c>
      <c r="D71" s="4">
        <f t="shared" si="6"/>
        <v>96551</v>
      </c>
      <c r="E71" s="162">
        <v>0</v>
      </c>
      <c r="F71" s="143">
        <v>0</v>
      </c>
      <c r="G71" s="145">
        <v>0</v>
      </c>
      <c r="H71" s="145">
        <v>96551</v>
      </c>
      <c r="I71" s="146">
        <v>0</v>
      </c>
      <c r="J71" s="146">
        <v>0</v>
      </c>
      <c r="K71" s="147">
        <v>0</v>
      </c>
      <c r="L71" s="147">
        <v>0</v>
      </c>
    </row>
    <row r="72" spans="1:12" x14ac:dyDescent="0.25">
      <c r="A72" s="1" t="s">
        <v>54</v>
      </c>
      <c r="B72" s="2">
        <v>93.558000000000007</v>
      </c>
      <c r="C72" s="4">
        <f t="shared" si="5"/>
        <v>958959</v>
      </c>
      <c r="D72" s="4">
        <f t="shared" si="6"/>
        <v>0</v>
      </c>
      <c r="E72" s="162">
        <v>81801</v>
      </c>
      <c r="F72" s="143">
        <v>0</v>
      </c>
      <c r="G72" s="145">
        <v>962183</v>
      </c>
      <c r="H72" s="145">
        <v>0</v>
      </c>
      <c r="I72" s="146">
        <v>78577</v>
      </c>
      <c r="J72" s="146">
        <v>0</v>
      </c>
      <c r="K72" s="147">
        <v>0</v>
      </c>
      <c r="L72" s="147">
        <v>0</v>
      </c>
    </row>
    <row r="73" spans="1:12" x14ac:dyDescent="0.25">
      <c r="A73" s="1" t="s">
        <v>55</v>
      </c>
      <c r="B73" s="3" t="s">
        <v>62</v>
      </c>
      <c r="C73" s="4">
        <f t="shared" si="5"/>
        <v>0</v>
      </c>
      <c r="D73" s="4">
        <f t="shared" si="6"/>
        <v>1121504.6499999999</v>
      </c>
      <c r="E73" s="162">
        <v>0</v>
      </c>
      <c r="F73" s="143">
        <v>120896.81</v>
      </c>
      <c r="G73" s="145">
        <v>0</v>
      </c>
      <c r="H73" s="145">
        <v>1113180.48</v>
      </c>
      <c r="I73" s="146">
        <v>0</v>
      </c>
      <c r="J73" s="146">
        <v>129220.98</v>
      </c>
      <c r="K73" s="147">
        <v>0</v>
      </c>
      <c r="L73" s="147">
        <v>0</v>
      </c>
    </row>
    <row r="74" spans="1:12" x14ac:dyDescent="0.25">
      <c r="A74" s="1" t="s">
        <v>56</v>
      </c>
      <c r="B74" s="3" t="s">
        <v>62</v>
      </c>
      <c r="C74" s="4">
        <f t="shared" si="5"/>
        <v>0</v>
      </c>
      <c r="D74" s="4">
        <f t="shared" si="6"/>
        <v>230566.85</v>
      </c>
      <c r="E74" s="162">
        <v>0</v>
      </c>
      <c r="F74" s="143">
        <v>14219.47</v>
      </c>
      <c r="G74" s="145">
        <v>0</v>
      </c>
      <c r="H74" s="145">
        <v>228293.79</v>
      </c>
      <c r="I74" s="146">
        <v>0</v>
      </c>
      <c r="J74" s="146">
        <v>16492.53</v>
      </c>
      <c r="K74" s="147">
        <v>0</v>
      </c>
      <c r="L74" s="147">
        <v>0</v>
      </c>
    </row>
    <row r="75" spans="1:12" x14ac:dyDescent="0.25">
      <c r="A75" s="1" t="s">
        <v>60</v>
      </c>
      <c r="B75" s="3" t="s">
        <v>62</v>
      </c>
      <c r="C75" s="4">
        <f t="shared" si="5"/>
        <v>0</v>
      </c>
      <c r="D75" s="4">
        <f t="shared" si="6"/>
        <v>4132.07</v>
      </c>
      <c r="E75" s="162">
        <v>0</v>
      </c>
      <c r="F75" s="143">
        <v>0</v>
      </c>
      <c r="G75" s="145">
        <v>0</v>
      </c>
      <c r="H75" s="145">
        <v>3779.62</v>
      </c>
      <c r="I75" s="146">
        <v>0</v>
      </c>
      <c r="J75" s="146">
        <v>352.45</v>
      </c>
      <c r="K75" s="147">
        <v>0</v>
      </c>
      <c r="L75" s="147">
        <v>0</v>
      </c>
    </row>
    <row r="76" spans="1:12" x14ac:dyDescent="0.25">
      <c r="A76" s="1" t="s">
        <v>61</v>
      </c>
      <c r="B76" s="3" t="s">
        <v>62</v>
      </c>
      <c r="C76" s="4">
        <f t="shared" si="5"/>
        <v>0</v>
      </c>
      <c r="D76" s="4">
        <f t="shared" si="6"/>
        <v>6650.75</v>
      </c>
      <c r="E76" s="162">
        <v>0</v>
      </c>
      <c r="F76" s="143">
        <v>0</v>
      </c>
      <c r="G76" s="145">
        <v>0</v>
      </c>
      <c r="H76" s="145">
        <v>6056.72</v>
      </c>
      <c r="I76" s="146">
        <v>0</v>
      </c>
      <c r="J76" s="146">
        <v>594.03</v>
      </c>
      <c r="K76" s="147">
        <v>0</v>
      </c>
      <c r="L76" s="147">
        <v>0</v>
      </c>
    </row>
    <row r="77" spans="1:12" s="113" customFormat="1" x14ac:dyDescent="0.25">
      <c r="A77" s="1" t="s">
        <v>221</v>
      </c>
      <c r="B77" s="3" t="s">
        <v>62</v>
      </c>
      <c r="C77" s="4">
        <f t="shared" si="5"/>
        <v>0</v>
      </c>
      <c r="D77" s="4">
        <f t="shared" si="6"/>
        <v>0</v>
      </c>
      <c r="E77" s="143">
        <v>0</v>
      </c>
      <c r="F77" s="143">
        <v>0</v>
      </c>
      <c r="G77" s="144">
        <v>0</v>
      </c>
      <c r="H77" s="145">
        <v>0</v>
      </c>
      <c r="I77" s="146">
        <v>0</v>
      </c>
      <c r="J77" s="146">
        <v>0</v>
      </c>
      <c r="K77" s="147">
        <v>0</v>
      </c>
      <c r="L77" s="147">
        <v>0</v>
      </c>
    </row>
    <row r="78" spans="1:12" x14ac:dyDescent="0.25">
      <c r="A78" s="1" t="s">
        <v>57</v>
      </c>
      <c r="B78" s="3" t="s">
        <v>62</v>
      </c>
      <c r="C78" s="4">
        <f t="shared" si="5"/>
        <v>0</v>
      </c>
      <c r="D78" s="4">
        <f t="shared" si="6"/>
        <v>2113348.5</v>
      </c>
      <c r="E78" s="162">
        <v>0</v>
      </c>
      <c r="F78" s="143">
        <v>180156.5</v>
      </c>
      <c r="G78" s="145">
        <v>0</v>
      </c>
      <c r="H78" s="145">
        <v>2105440.5</v>
      </c>
      <c r="I78" s="146">
        <v>0</v>
      </c>
      <c r="J78" s="146">
        <v>188064.5</v>
      </c>
      <c r="K78" s="147">
        <v>0</v>
      </c>
      <c r="L78" s="147">
        <v>0</v>
      </c>
    </row>
    <row r="79" spans="1:12" x14ac:dyDescent="0.25">
      <c r="A79" s="1" t="s">
        <v>58</v>
      </c>
      <c r="B79" s="3" t="s">
        <v>62</v>
      </c>
      <c r="C79" s="4">
        <f t="shared" si="5"/>
        <v>0</v>
      </c>
      <c r="D79" s="4">
        <f t="shared" si="6"/>
        <v>368456.82</v>
      </c>
      <c r="E79" s="162">
        <v>0</v>
      </c>
      <c r="F79" s="143">
        <v>35121.67</v>
      </c>
      <c r="G79" s="145">
        <v>0</v>
      </c>
      <c r="H79" s="145">
        <v>375847.32</v>
      </c>
      <c r="I79" s="146">
        <v>0</v>
      </c>
      <c r="J79" s="146">
        <v>27731.17</v>
      </c>
      <c r="K79" s="147">
        <v>0</v>
      </c>
      <c r="L79" s="147">
        <v>0</v>
      </c>
    </row>
    <row r="80" spans="1:12" x14ac:dyDescent="0.25">
      <c r="A80" s="1" t="s">
        <v>59</v>
      </c>
      <c r="B80" s="3" t="s">
        <v>62</v>
      </c>
      <c r="C80" s="4">
        <f t="shared" si="5"/>
        <v>0</v>
      </c>
      <c r="D80" s="4">
        <f t="shared" si="6"/>
        <v>423183.55000000005</v>
      </c>
      <c r="E80" s="163">
        <v>0</v>
      </c>
      <c r="F80" s="164">
        <v>36695</v>
      </c>
      <c r="G80" s="145">
        <v>0</v>
      </c>
      <c r="H80" s="145">
        <v>426846.4</v>
      </c>
      <c r="I80" s="146">
        <v>0</v>
      </c>
      <c r="J80" s="146">
        <v>33032.15</v>
      </c>
      <c r="K80" s="147">
        <v>0</v>
      </c>
      <c r="L80" s="147">
        <v>0</v>
      </c>
    </row>
    <row r="81" spans="1:12" x14ac:dyDescent="0.25">
      <c r="A81" s="1" t="s">
        <v>78</v>
      </c>
      <c r="C81" s="8">
        <f t="shared" ref="C81:J81" si="7">SUM(C61:C80)</f>
        <v>7777684.0800000001</v>
      </c>
      <c r="D81" s="8">
        <f t="shared" si="7"/>
        <v>5692645.9799999995</v>
      </c>
      <c r="E81" s="165">
        <f t="shared" si="7"/>
        <v>615580.11</v>
      </c>
      <c r="F81" s="165">
        <f t="shared" si="7"/>
        <v>492972.82</v>
      </c>
      <c r="G81" s="165">
        <f t="shared" si="7"/>
        <v>7753940.3399999999</v>
      </c>
      <c r="H81" s="165">
        <f t="shared" si="7"/>
        <v>5661597.0900000008</v>
      </c>
      <c r="I81" s="165">
        <f t="shared" si="7"/>
        <v>639323.84999999986</v>
      </c>
      <c r="J81" s="165">
        <f t="shared" si="7"/>
        <v>524021.71000000008</v>
      </c>
      <c r="K81" s="165">
        <f t="shared" ref="K81:L81" si="8">SUM(K61:K80)</f>
        <v>0</v>
      </c>
      <c r="L81" s="165">
        <f t="shared" si="8"/>
        <v>0</v>
      </c>
    </row>
    <row r="83" spans="1:12" x14ac:dyDescent="0.25">
      <c r="A83" s="1" t="s">
        <v>195</v>
      </c>
      <c r="C83" s="8">
        <f>+C58+C81</f>
        <v>61852017.069999985</v>
      </c>
      <c r="D83" s="8">
        <f>+D58+D81</f>
        <v>10699714.949999999</v>
      </c>
    </row>
  </sheetData>
  <mergeCells count="10">
    <mergeCell ref="C1:D1"/>
    <mergeCell ref="C2:D2"/>
    <mergeCell ref="E1:F1"/>
    <mergeCell ref="E2:F2"/>
    <mergeCell ref="K1:L1"/>
    <mergeCell ref="K2:L2"/>
    <mergeCell ref="G1:H1"/>
    <mergeCell ref="G2:H2"/>
    <mergeCell ref="I1:J1"/>
    <mergeCell ref="I2:J2"/>
  </mergeCells>
  <printOptions headings="1"/>
  <pageMargins left="0.7" right="0.7" top="0.75" bottom="0.75" header="0.3" footer="0.3"/>
  <pageSetup orientation="portrait" r:id="rId1"/>
  <headerFooter>
    <oddFooter>&amp;R&amp;"Arial,Regular"&amp;10revised 10/19/2023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3C635-544C-4C99-971E-A4AFF57C2DB4}">
  <dimension ref="A1:Q149"/>
  <sheetViews>
    <sheetView zoomScaleNormal="100" workbookViewId="0">
      <selection activeCell="A78" sqref="A78"/>
    </sheetView>
  </sheetViews>
  <sheetFormatPr defaultRowHeight="15" x14ac:dyDescent="0.25"/>
  <cols>
    <col min="1" max="1" width="3.28515625" style="11" customWidth="1"/>
    <col min="2" max="3" width="2.140625" style="11" customWidth="1"/>
    <col min="4" max="4" width="2.42578125" style="11" customWidth="1"/>
    <col min="5" max="5" width="1.140625" style="11" customWidth="1"/>
    <col min="6" max="6" width="38.140625" style="11" customWidth="1"/>
    <col min="7" max="7" width="10.28515625" bestFit="1" customWidth="1"/>
    <col min="8" max="8" width="1.7109375" style="11" customWidth="1"/>
    <col min="9" max="9" width="11" style="11" customWidth="1"/>
    <col min="10" max="10" width="1.85546875" style="11" customWidth="1"/>
    <col min="11" max="11" width="13.5703125" style="11" bestFit="1" customWidth="1"/>
    <col min="12" max="12" width="1.85546875" style="11" customWidth="1"/>
    <col min="13" max="13" width="12.85546875" style="11" bestFit="1" customWidth="1"/>
    <col min="14" max="14" width="1.85546875" style="11" customWidth="1"/>
    <col min="15" max="15" width="11.42578125" style="11" customWidth="1"/>
    <col min="16" max="16" width="1.85546875" style="11" customWidth="1"/>
  </cols>
  <sheetData>
    <row r="1" spans="1:16" x14ac:dyDescent="0.25">
      <c r="A1" s="223" t="s">
        <v>222</v>
      </c>
      <c r="B1" s="223"/>
      <c r="C1" s="223"/>
      <c r="D1" s="223"/>
      <c r="E1" s="223"/>
      <c r="F1" s="223"/>
      <c r="G1" s="223"/>
      <c r="H1" s="223"/>
      <c r="I1" s="223"/>
      <c r="J1" s="223"/>
      <c r="K1" s="223"/>
      <c r="L1" s="223"/>
      <c r="M1" s="223"/>
      <c r="N1" s="223"/>
      <c r="O1" s="223"/>
      <c r="P1" s="213"/>
    </row>
    <row r="2" spans="1:16" x14ac:dyDescent="0.25">
      <c r="A2" s="223" t="s">
        <v>85</v>
      </c>
      <c r="B2" s="223"/>
      <c r="C2" s="223"/>
      <c r="D2" s="223"/>
      <c r="E2" s="223"/>
      <c r="F2" s="223"/>
      <c r="G2" s="223"/>
      <c r="H2" s="223"/>
      <c r="I2" s="223"/>
      <c r="J2" s="223"/>
      <c r="K2" s="223"/>
      <c r="L2" s="223"/>
      <c r="M2" s="223"/>
      <c r="N2" s="223"/>
      <c r="O2" s="223"/>
      <c r="P2" s="213"/>
    </row>
    <row r="3" spans="1:16" x14ac:dyDescent="0.25">
      <c r="A3" s="223" t="s">
        <v>86</v>
      </c>
      <c r="B3" s="223"/>
      <c r="C3" s="223"/>
      <c r="D3" s="223"/>
      <c r="E3" s="223"/>
      <c r="F3" s="223"/>
      <c r="G3" s="223"/>
      <c r="H3" s="223"/>
      <c r="I3" s="223"/>
      <c r="J3" s="223"/>
      <c r="K3" s="223"/>
      <c r="L3" s="223"/>
      <c r="M3" s="223"/>
      <c r="N3" s="223"/>
      <c r="O3" s="223"/>
      <c r="P3" s="213"/>
    </row>
    <row r="4" spans="1:16" ht="5.25" customHeight="1" x14ac:dyDescent="0.25">
      <c r="A4" s="9"/>
      <c r="B4" s="9"/>
      <c r="C4" s="9"/>
      <c r="D4" s="9"/>
      <c r="E4" s="15"/>
      <c r="F4" s="15"/>
      <c r="G4" s="15"/>
      <c r="H4" s="15"/>
      <c r="I4" s="15"/>
      <c r="J4" s="15"/>
      <c r="K4" s="15"/>
      <c r="L4" s="15"/>
      <c r="M4" s="15"/>
      <c r="N4" s="15"/>
      <c r="O4" s="15"/>
      <c r="P4" s="9"/>
    </row>
    <row r="5" spans="1:16" x14ac:dyDescent="0.25">
      <c r="A5" s="16"/>
      <c r="B5" s="16"/>
      <c r="C5" s="16"/>
      <c r="D5" s="16"/>
      <c r="E5" s="16"/>
      <c r="F5" s="16"/>
      <c r="G5" s="17" t="s">
        <v>82</v>
      </c>
      <c r="H5" s="16"/>
      <c r="I5" s="18" t="s">
        <v>87</v>
      </c>
      <c r="J5" s="16"/>
      <c r="K5" s="20" t="s">
        <v>63</v>
      </c>
      <c r="L5" s="16"/>
      <c r="M5" s="16"/>
      <c r="N5" s="16"/>
      <c r="O5" s="19"/>
      <c r="P5" s="9"/>
    </row>
    <row r="6" spans="1:16" x14ac:dyDescent="0.25">
      <c r="A6" s="19"/>
      <c r="B6" s="19"/>
      <c r="C6" s="19"/>
      <c r="D6" s="19"/>
      <c r="E6" s="19"/>
      <c r="F6" s="19"/>
      <c r="G6" s="17" t="s">
        <v>63</v>
      </c>
      <c r="H6" s="20"/>
      <c r="I6" s="20" t="s">
        <v>88</v>
      </c>
      <c r="J6" s="19"/>
      <c r="K6" s="20" t="s">
        <v>89</v>
      </c>
      <c r="L6" s="20"/>
      <c r="M6" s="19"/>
      <c r="N6" s="19"/>
      <c r="O6" s="86" t="s">
        <v>90</v>
      </c>
      <c r="P6" s="9"/>
    </row>
    <row r="7" spans="1:16" x14ac:dyDescent="0.25">
      <c r="A7" s="21" t="s">
        <v>91</v>
      </c>
      <c r="B7" s="21"/>
      <c r="C7" s="19"/>
      <c r="D7" s="19"/>
      <c r="E7" s="19"/>
      <c r="F7" s="19"/>
      <c r="G7" s="9" t="s">
        <v>92</v>
      </c>
      <c r="H7" s="20"/>
      <c r="I7" s="20" t="s">
        <v>93</v>
      </c>
      <c r="J7" s="19"/>
      <c r="K7" s="20" t="s">
        <v>94</v>
      </c>
      <c r="L7" s="20"/>
      <c r="M7" s="20" t="s">
        <v>64</v>
      </c>
      <c r="N7" s="19"/>
      <c r="O7" s="20" t="s">
        <v>95</v>
      </c>
      <c r="P7" s="9"/>
    </row>
    <row r="8" spans="1:16" x14ac:dyDescent="0.25">
      <c r="A8" s="22" t="s">
        <v>96</v>
      </c>
      <c r="B8" s="22"/>
      <c r="C8" s="19"/>
      <c r="D8" s="19"/>
      <c r="E8" s="19"/>
      <c r="F8" s="19"/>
      <c r="G8" s="23" t="s">
        <v>97</v>
      </c>
      <c r="H8" s="24"/>
      <c r="I8" s="24" t="s">
        <v>98</v>
      </c>
      <c r="J8" s="19"/>
      <c r="K8" s="24" t="s">
        <v>99</v>
      </c>
      <c r="L8" s="24"/>
      <c r="M8" s="24" t="s">
        <v>99</v>
      </c>
      <c r="N8" s="19"/>
      <c r="O8" s="24" t="s">
        <v>100</v>
      </c>
      <c r="P8" s="9"/>
    </row>
    <row r="9" spans="1:16" x14ac:dyDescent="0.25">
      <c r="A9" s="25" t="s">
        <v>101</v>
      </c>
      <c r="B9" s="25"/>
      <c r="C9" s="16"/>
      <c r="D9" s="16"/>
      <c r="E9" s="9"/>
      <c r="F9" s="25" t="s">
        <v>82</v>
      </c>
      <c r="G9" s="18" t="s">
        <v>102</v>
      </c>
      <c r="H9" s="18"/>
      <c r="I9" s="26" t="s">
        <v>103</v>
      </c>
      <c r="J9" s="16"/>
      <c r="K9" s="18" t="s">
        <v>104</v>
      </c>
      <c r="L9" s="18"/>
      <c r="M9" s="18" t="s">
        <v>105</v>
      </c>
      <c r="N9" s="16"/>
      <c r="O9" s="18" t="s">
        <v>106</v>
      </c>
      <c r="P9" s="9"/>
    </row>
    <row r="10" spans="1:16" x14ac:dyDescent="0.25">
      <c r="A10" s="27" t="s">
        <v>107</v>
      </c>
      <c r="B10" s="27"/>
      <c r="C10" s="16"/>
      <c r="D10" s="16"/>
      <c r="E10" s="16"/>
      <c r="F10" s="16"/>
      <c r="G10" s="16"/>
      <c r="H10" s="16"/>
      <c r="I10" s="26"/>
      <c r="J10" s="16"/>
      <c r="K10" s="16"/>
      <c r="L10" s="16"/>
      <c r="M10" s="16"/>
      <c r="N10" s="16"/>
      <c r="O10" s="16"/>
      <c r="P10" s="9"/>
    </row>
    <row r="11" spans="1:16" x14ac:dyDescent="0.25">
      <c r="A11" s="28" t="s">
        <v>108</v>
      </c>
      <c r="B11" s="28"/>
      <c r="C11" s="16"/>
      <c r="D11" s="16"/>
      <c r="E11" s="16"/>
      <c r="F11" s="16"/>
      <c r="G11" s="29"/>
      <c r="H11" s="29"/>
      <c r="I11" s="16"/>
      <c r="J11" s="16"/>
      <c r="K11" s="59"/>
      <c r="L11" s="59"/>
      <c r="M11" s="16"/>
      <c r="N11" s="16"/>
      <c r="O11" s="16"/>
      <c r="P11" s="9"/>
    </row>
    <row r="12" spans="1:16" x14ac:dyDescent="0.25">
      <c r="A12" s="16"/>
      <c r="B12" s="16" t="s">
        <v>109</v>
      </c>
      <c r="C12" s="16"/>
      <c r="D12" s="16"/>
      <c r="E12" s="16"/>
      <c r="F12" s="16"/>
      <c r="G12" s="26"/>
      <c r="H12" s="29"/>
      <c r="I12" s="26"/>
      <c r="J12" s="16"/>
      <c r="K12" s="59"/>
      <c r="L12" s="59"/>
      <c r="M12" s="59"/>
      <c r="N12" s="59"/>
      <c r="O12" s="59"/>
      <c r="P12" s="9"/>
    </row>
    <row r="13" spans="1:16" x14ac:dyDescent="0.25">
      <c r="A13" s="16"/>
      <c r="B13" s="25" t="s">
        <v>110</v>
      </c>
      <c r="C13" s="16"/>
      <c r="D13" s="16"/>
      <c r="E13" s="16"/>
      <c r="F13" s="16"/>
      <c r="G13" s="26"/>
      <c r="H13" s="29"/>
      <c r="I13" s="26"/>
      <c r="J13" s="16"/>
      <c r="K13" s="16"/>
      <c r="L13" s="16"/>
      <c r="M13" s="16"/>
      <c r="N13" s="16"/>
      <c r="O13" s="16"/>
      <c r="P13" s="9"/>
    </row>
    <row r="14" spans="1:16" x14ac:dyDescent="0.25">
      <c r="A14" s="16"/>
      <c r="B14" s="25" t="s">
        <v>111</v>
      </c>
      <c r="C14" s="16"/>
      <c r="D14" s="16"/>
      <c r="E14" s="16"/>
      <c r="F14" s="16"/>
      <c r="G14" s="26"/>
      <c r="H14" s="29"/>
      <c r="I14" s="16"/>
      <c r="J14" s="16"/>
      <c r="K14" s="50"/>
      <c r="L14" s="50"/>
      <c r="M14" s="50"/>
      <c r="N14" s="50"/>
      <c r="O14" s="50"/>
      <c r="P14" s="9"/>
    </row>
    <row r="15" spans="1:16" x14ac:dyDescent="0.25">
      <c r="A15" s="16"/>
      <c r="B15" s="25"/>
      <c r="C15" s="205" t="s">
        <v>112</v>
      </c>
      <c r="D15" s="206"/>
      <c r="E15" s="206"/>
      <c r="F15" s="206"/>
      <c r="G15" s="26"/>
      <c r="H15" s="29"/>
      <c r="I15" s="16"/>
      <c r="J15" s="16"/>
      <c r="K15" s="50"/>
      <c r="L15" s="50"/>
      <c r="M15" s="50"/>
      <c r="N15" s="50"/>
      <c r="O15" s="50"/>
      <c r="P15" s="9"/>
    </row>
    <row r="16" spans="1:16" x14ac:dyDescent="0.25">
      <c r="A16" s="16"/>
      <c r="B16" s="16"/>
      <c r="C16" s="25" t="s">
        <v>113</v>
      </c>
      <c r="D16" s="25"/>
      <c r="E16" s="16"/>
      <c r="F16" s="16"/>
      <c r="G16" s="26"/>
      <c r="H16" s="29"/>
      <c r="I16" s="16"/>
      <c r="J16" s="16"/>
      <c r="K16" s="50"/>
      <c r="L16" s="50"/>
      <c r="M16" s="50"/>
      <c r="N16" s="50"/>
      <c r="O16" s="50"/>
      <c r="P16" s="9"/>
    </row>
    <row r="17" spans="1:16" x14ac:dyDescent="0.25">
      <c r="A17" s="16"/>
      <c r="B17" s="16"/>
      <c r="C17" s="25" t="s">
        <v>114</v>
      </c>
      <c r="D17" s="25"/>
      <c r="E17" s="16"/>
      <c r="F17" s="16"/>
      <c r="G17" s="26">
        <v>10.561</v>
      </c>
      <c r="H17" s="26"/>
      <c r="I17" s="18" t="s">
        <v>115</v>
      </c>
      <c r="J17" s="16"/>
      <c r="K17" s="87">
        <f>SUM('WC302 Input'!C47:C51)</f>
        <v>8536703.3100000005</v>
      </c>
      <c r="L17" s="87"/>
      <c r="M17" s="87">
        <v>0</v>
      </c>
      <c r="N17" s="87"/>
      <c r="O17" s="87">
        <v>0</v>
      </c>
      <c r="P17" s="88"/>
    </row>
    <row r="18" spans="1:16" s="49" customFormat="1" ht="27.75" customHeight="1" x14ac:dyDescent="0.25">
      <c r="A18" s="30"/>
      <c r="B18" s="30"/>
      <c r="C18" s="200" t="s">
        <v>177</v>
      </c>
      <c r="D18" s="201"/>
      <c r="E18" s="201"/>
      <c r="F18" s="201"/>
      <c r="G18" s="26">
        <v>93.555999999999997</v>
      </c>
      <c r="H18" s="29"/>
      <c r="I18" s="26" t="s">
        <v>115</v>
      </c>
      <c r="J18" s="30"/>
      <c r="K18" s="167">
        <f>SUM('WC302 Input'!C45:C46)</f>
        <v>248245.15</v>
      </c>
      <c r="L18" s="59"/>
      <c r="M18" s="92">
        <v>0</v>
      </c>
      <c r="N18" s="59"/>
      <c r="O18" s="92">
        <v>0</v>
      </c>
      <c r="P18" s="14"/>
    </row>
    <row r="19" spans="1:16" x14ac:dyDescent="0.25">
      <c r="A19" s="16"/>
      <c r="B19" s="16"/>
      <c r="C19" s="25" t="s">
        <v>117</v>
      </c>
      <c r="D19" s="25"/>
      <c r="E19" s="16"/>
      <c r="F19" s="16"/>
      <c r="G19" s="26">
        <v>93.558000000000007</v>
      </c>
      <c r="H19" s="29"/>
      <c r="I19" s="26" t="s">
        <v>115</v>
      </c>
      <c r="J19" s="16"/>
      <c r="K19" s="116">
        <f>SUM('WC302 Input'!C41:C44)</f>
        <v>5398525.5699999994</v>
      </c>
      <c r="L19" s="59"/>
      <c r="M19" s="92">
        <v>0</v>
      </c>
      <c r="N19" s="59"/>
      <c r="O19" s="92">
        <v>0</v>
      </c>
      <c r="P19" s="9"/>
    </row>
    <row r="20" spans="1:16" x14ac:dyDescent="0.25">
      <c r="A20" s="33"/>
      <c r="B20" s="33"/>
      <c r="C20" s="34" t="s">
        <v>218</v>
      </c>
      <c r="D20" s="35"/>
      <c r="E20" s="35"/>
      <c r="F20" s="35"/>
      <c r="G20" s="36"/>
      <c r="H20" s="37"/>
      <c r="I20" s="36"/>
      <c r="J20" s="33"/>
      <c r="K20" s="93"/>
      <c r="L20" s="93"/>
      <c r="M20" s="93"/>
      <c r="N20" s="93"/>
      <c r="O20" s="93"/>
      <c r="P20" s="46"/>
    </row>
    <row r="21" spans="1:16" x14ac:dyDescent="0.25">
      <c r="A21" s="33"/>
      <c r="B21" s="33"/>
      <c r="C21" s="38" t="s">
        <v>149</v>
      </c>
      <c r="D21" s="33"/>
      <c r="E21" s="33"/>
      <c r="F21" s="33"/>
      <c r="G21" s="36">
        <v>93.658000000000001</v>
      </c>
      <c r="H21" s="37"/>
      <c r="I21" s="36" t="s">
        <v>115</v>
      </c>
      <c r="J21" s="33"/>
      <c r="K21" s="168">
        <f>SUM('WC302 Input'!C22:C26)+SUM('WC302 Input'!C56:C57)</f>
        <v>1384854.9000000001</v>
      </c>
      <c r="L21" s="93"/>
      <c r="M21" s="168">
        <f>SUM('WC302 Input'!D22:D26)+SUM('WC302 Input'!D56:D57)</f>
        <v>473741.55000000005</v>
      </c>
      <c r="N21" s="93"/>
      <c r="O21" s="94">
        <v>0</v>
      </c>
      <c r="P21" s="46"/>
    </row>
    <row r="22" spans="1:16" s="113" customFormat="1" x14ac:dyDescent="0.25">
      <c r="A22" s="33"/>
      <c r="B22" s="33"/>
      <c r="C22" s="38" t="s">
        <v>202</v>
      </c>
      <c r="D22" s="33"/>
      <c r="E22" s="33"/>
      <c r="F22" s="33"/>
      <c r="G22" s="36">
        <v>93.658000000000001</v>
      </c>
      <c r="H22" s="37"/>
      <c r="I22" s="36" t="s">
        <v>115</v>
      </c>
      <c r="J22" s="33"/>
      <c r="K22" s="168">
        <f>+SUM('WC302 Input'!C63:C67)</f>
        <v>1451789.88</v>
      </c>
      <c r="L22" s="93"/>
      <c r="M22" s="168">
        <f>+SUM('WC302 Input'!D63:D67)</f>
        <v>438800.98</v>
      </c>
      <c r="N22" s="93"/>
      <c r="O22" s="94">
        <v>0</v>
      </c>
      <c r="P22" s="46"/>
    </row>
    <row r="23" spans="1:16" x14ac:dyDescent="0.25">
      <c r="A23" s="33"/>
      <c r="B23" s="33"/>
      <c r="C23" s="38" t="s">
        <v>201</v>
      </c>
      <c r="D23" s="33"/>
      <c r="E23" s="33"/>
      <c r="F23" s="33"/>
      <c r="G23" s="36">
        <v>93.659000000000006</v>
      </c>
      <c r="H23" s="37"/>
      <c r="I23" s="36" t="s">
        <v>115</v>
      </c>
      <c r="J23" s="33"/>
      <c r="K23" s="168">
        <f>SUM('WC302 Input'!C20:C21)</f>
        <v>724749.70000000007</v>
      </c>
      <c r="L23" s="93"/>
      <c r="M23" s="168">
        <f>SUM('WC302 Input'!D20:D21)</f>
        <v>0</v>
      </c>
      <c r="N23" s="93"/>
      <c r="O23" s="94">
        <v>0</v>
      </c>
      <c r="P23" s="46"/>
    </row>
    <row r="24" spans="1:16" ht="13.5" customHeight="1" x14ac:dyDescent="0.25">
      <c r="A24" s="33"/>
      <c r="B24" s="33"/>
      <c r="C24" s="38"/>
      <c r="D24" s="33" t="s">
        <v>118</v>
      </c>
      <c r="E24" s="33"/>
      <c r="F24" s="33"/>
      <c r="G24" s="36"/>
      <c r="H24" s="37"/>
      <c r="I24" s="36"/>
      <c r="J24" s="33"/>
      <c r="K24" s="169">
        <f>SUM(K21:K23)</f>
        <v>3561394.4800000004</v>
      </c>
      <c r="L24" s="93"/>
      <c r="M24" s="169">
        <f>SUM(M21:M23)</f>
        <v>912542.53</v>
      </c>
      <c r="N24" s="93"/>
      <c r="O24" s="95">
        <f>SUM(O21:O23)</f>
        <v>0</v>
      </c>
      <c r="P24" s="46"/>
    </row>
    <row r="25" spans="1:16" x14ac:dyDescent="0.25">
      <c r="A25" s="16"/>
      <c r="B25" s="16"/>
      <c r="C25" s="9" t="s">
        <v>119</v>
      </c>
      <c r="D25" s="9"/>
      <c r="E25" s="9"/>
      <c r="F25" s="16"/>
      <c r="G25" s="32">
        <v>93.563000000000002</v>
      </c>
      <c r="H25" s="32"/>
      <c r="I25" s="32" t="s">
        <v>115</v>
      </c>
      <c r="J25" s="9"/>
      <c r="K25" s="92">
        <f>+'WC302 Input'!C40</f>
        <v>5884046.96</v>
      </c>
      <c r="L25" s="92"/>
      <c r="M25" s="92">
        <f>+'WC302 Input'!D40</f>
        <v>0</v>
      </c>
      <c r="N25" s="92"/>
      <c r="O25" s="92">
        <v>0</v>
      </c>
      <c r="P25" s="9"/>
    </row>
    <row r="26" spans="1:16" ht="27.75" customHeight="1" x14ac:dyDescent="0.25">
      <c r="A26" s="16"/>
      <c r="B26" s="39"/>
      <c r="C26" s="202" t="s">
        <v>187</v>
      </c>
      <c r="D26" s="201"/>
      <c r="E26" s="201"/>
      <c r="F26" s="201"/>
      <c r="G26" s="32">
        <v>93.566000000000003</v>
      </c>
      <c r="H26" s="32"/>
      <c r="I26" s="32" t="s">
        <v>115</v>
      </c>
      <c r="J26" s="9"/>
      <c r="K26" s="127">
        <f>+'WC302 Input'!C39</f>
        <v>45771.840000000004</v>
      </c>
      <c r="L26" s="127"/>
      <c r="M26" s="127">
        <v>0</v>
      </c>
      <c r="N26" s="127"/>
      <c r="O26" s="127">
        <v>0</v>
      </c>
      <c r="P26" s="9"/>
    </row>
    <row r="27" spans="1:16" x14ac:dyDescent="0.25">
      <c r="A27" s="16"/>
      <c r="B27" s="16"/>
      <c r="C27" s="9" t="s">
        <v>120</v>
      </c>
      <c r="D27" s="9"/>
      <c r="E27" s="9"/>
      <c r="F27" s="16"/>
      <c r="G27" s="18"/>
      <c r="H27" s="16"/>
      <c r="I27" s="16"/>
      <c r="J27" s="16"/>
      <c r="K27" s="16"/>
      <c r="L27" s="16"/>
      <c r="M27" s="16"/>
      <c r="N27" s="16"/>
      <c r="O27" s="16"/>
      <c r="P27" s="9"/>
    </row>
    <row r="28" spans="1:16" s="49" customFormat="1" x14ac:dyDescent="0.25">
      <c r="A28" s="30"/>
      <c r="B28" s="30"/>
      <c r="C28" s="14"/>
      <c r="D28" s="14" t="s">
        <v>180</v>
      </c>
      <c r="E28" s="14"/>
      <c r="F28" s="30"/>
      <c r="G28" s="32">
        <v>93.567999999999998</v>
      </c>
      <c r="H28" s="32"/>
      <c r="I28" s="32" t="s">
        <v>115</v>
      </c>
      <c r="J28" s="30"/>
      <c r="K28" s="116">
        <f>SUM('WC302 Input'!C29:C30)</f>
        <v>1840305.36</v>
      </c>
      <c r="L28" s="30"/>
      <c r="M28" s="30"/>
      <c r="N28" s="30"/>
      <c r="O28" s="30"/>
      <c r="P28" s="14"/>
    </row>
    <row r="29" spans="1:16" s="49" customFormat="1" ht="30" customHeight="1" x14ac:dyDescent="0.25">
      <c r="A29" s="30"/>
      <c r="B29" s="30"/>
      <c r="C29" s="14"/>
      <c r="D29" s="203" t="s">
        <v>178</v>
      </c>
      <c r="E29" s="197"/>
      <c r="F29" s="197"/>
      <c r="G29" s="32">
        <v>93.567999999999998</v>
      </c>
      <c r="H29" s="32"/>
      <c r="I29" s="32" t="s">
        <v>115</v>
      </c>
      <c r="J29" s="30"/>
      <c r="K29" s="116">
        <f>+'WC302 Input'!C33+SUM('WC302 Input'!C37:C38)</f>
        <v>-1461261.81</v>
      </c>
      <c r="L29" s="30"/>
      <c r="M29" s="30"/>
      <c r="N29" s="30"/>
      <c r="O29" s="30"/>
      <c r="P29" s="14"/>
    </row>
    <row r="30" spans="1:16" ht="30" customHeight="1" x14ac:dyDescent="0.25">
      <c r="A30" s="16"/>
      <c r="B30" s="16"/>
      <c r="C30" s="25"/>
      <c r="D30" s="203" t="s">
        <v>179</v>
      </c>
      <c r="E30" s="197"/>
      <c r="F30" s="197"/>
      <c r="G30" s="32">
        <v>93.567999999999998</v>
      </c>
      <c r="H30" s="32"/>
      <c r="I30" s="32" t="s">
        <v>115</v>
      </c>
      <c r="J30" s="9"/>
      <c r="K30" s="123">
        <f>+SUM('WC302 Input'!C31:C32)+SUM('WC302 Input'!C34:C36)</f>
        <v>3362026.2199999997</v>
      </c>
      <c r="L30" s="92"/>
      <c r="M30" s="92">
        <v>0</v>
      </c>
      <c r="N30" s="92"/>
      <c r="O30" s="92">
        <v>0</v>
      </c>
      <c r="P30" s="9"/>
    </row>
    <row r="31" spans="1:16" x14ac:dyDescent="0.25">
      <c r="A31" s="9"/>
      <c r="B31" s="9"/>
      <c r="C31" s="25"/>
      <c r="D31" s="25" t="s">
        <v>204</v>
      </c>
      <c r="E31" s="16"/>
      <c r="F31" s="16"/>
      <c r="G31" s="26"/>
      <c r="H31" s="26"/>
      <c r="I31" s="32"/>
      <c r="J31" s="16"/>
      <c r="K31" s="116">
        <f>SUM(K28:K30)</f>
        <v>3741069.7699999996</v>
      </c>
      <c r="L31" s="59"/>
      <c r="M31" s="96">
        <f>SUM(M30:M30)</f>
        <v>0</v>
      </c>
      <c r="N31" s="59"/>
      <c r="O31" s="96">
        <f>SUM(O30:O30)</f>
        <v>0</v>
      </c>
      <c r="P31" s="9"/>
    </row>
    <row r="32" spans="1:16" x14ac:dyDescent="0.25">
      <c r="A32" s="16"/>
      <c r="B32" s="40" t="s">
        <v>121</v>
      </c>
      <c r="C32" s="41"/>
      <c r="D32" s="40"/>
      <c r="E32" s="40"/>
      <c r="F32" s="40"/>
      <c r="G32" s="42"/>
      <c r="H32" s="42"/>
      <c r="I32" s="42"/>
      <c r="J32" s="40"/>
      <c r="K32" s="97"/>
      <c r="L32" s="97"/>
      <c r="M32" s="97"/>
      <c r="N32" s="98"/>
      <c r="O32" s="97"/>
      <c r="P32" s="46"/>
    </row>
    <row r="33" spans="1:17" x14ac:dyDescent="0.25">
      <c r="A33" s="16"/>
      <c r="B33" s="41"/>
      <c r="C33" s="41" t="s">
        <v>122</v>
      </c>
      <c r="D33" s="40"/>
      <c r="E33" s="40"/>
      <c r="F33" s="40"/>
      <c r="G33" s="42"/>
      <c r="H33" s="42"/>
      <c r="I33" s="36"/>
      <c r="J33" s="40"/>
      <c r="K33" s="97"/>
      <c r="L33" s="97"/>
      <c r="M33" s="97"/>
      <c r="N33" s="98"/>
      <c r="O33" s="97"/>
      <c r="P33" s="46"/>
    </row>
    <row r="34" spans="1:17" x14ac:dyDescent="0.25">
      <c r="A34" s="16"/>
      <c r="B34" s="40"/>
      <c r="C34" s="43" t="s">
        <v>203</v>
      </c>
      <c r="D34" s="41"/>
      <c r="E34" s="40"/>
      <c r="F34" s="40"/>
      <c r="G34" s="42"/>
      <c r="H34" s="44"/>
      <c r="I34" s="42"/>
      <c r="J34" s="40"/>
      <c r="K34" s="98"/>
      <c r="L34" s="98"/>
      <c r="M34" s="99"/>
      <c r="N34" s="98"/>
      <c r="O34" s="99"/>
      <c r="P34" s="46"/>
    </row>
    <row r="35" spans="1:17" ht="13.5" customHeight="1" x14ac:dyDescent="0.25">
      <c r="A35" s="16"/>
      <c r="B35" s="40" t="s">
        <v>123</v>
      </c>
      <c r="C35" s="43"/>
      <c r="D35" s="41"/>
      <c r="E35" s="40"/>
      <c r="F35" s="40"/>
      <c r="G35" s="42"/>
      <c r="H35" s="44"/>
      <c r="I35" s="42"/>
      <c r="J35" s="40"/>
      <c r="K35" s="98"/>
      <c r="L35" s="98"/>
      <c r="M35" s="99"/>
      <c r="N35" s="98"/>
      <c r="O35" s="99"/>
      <c r="P35" s="46"/>
    </row>
    <row r="36" spans="1:17" x14ac:dyDescent="0.25">
      <c r="A36" s="16"/>
      <c r="B36" s="40"/>
      <c r="C36" s="211" t="s">
        <v>219</v>
      </c>
      <c r="D36" s="202"/>
      <c r="E36" s="202"/>
      <c r="F36" s="202"/>
      <c r="G36" s="45">
        <v>93.596000000000004</v>
      </c>
      <c r="H36" s="45"/>
      <c r="I36" s="42" t="s">
        <v>115</v>
      </c>
      <c r="J36" s="46"/>
      <c r="K36" s="100">
        <f>SUM('WC302 Input'!C28)</f>
        <v>2438167.79</v>
      </c>
      <c r="L36" s="100"/>
      <c r="M36" s="97">
        <v>0</v>
      </c>
      <c r="N36" s="46"/>
      <c r="O36" s="100">
        <v>0</v>
      </c>
      <c r="P36" s="46"/>
    </row>
    <row r="37" spans="1:17" s="113" customFormat="1" x14ac:dyDescent="0.25">
      <c r="A37" s="112"/>
      <c r="B37" s="112"/>
      <c r="C37" s="110" t="s">
        <v>124</v>
      </c>
      <c r="D37" s="110"/>
      <c r="E37" s="110"/>
      <c r="F37" s="112"/>
      <c r="G37" s="112"/>
      <c r="H37" s="112"/>
      <c r="I37" s="112"/>
      <c r="J37" s="112"/>
      <c r="K37" s="112"/>
      <c r="L37" s="112"/>
      <c r="M37" s="112"/>
      <c r="N37" s="112"/>
      <c r="O37" s="112"/>
      <c r="P37" s="117"/>
      <c r="Q37" s="119"/>
    </row>
    <row r="38" spans="1:17" s="113" customFormat="1" x14ac:dyDescent="0.25">
      <c r="A38" s="112"/>
      <c r="B38" s="112"/>
      <c r="C38" s="110"/>
      <c r="D38" s="47" t="s">
        <v>125</v>
      </c>
      <c r="E38" s="110"/>
      <c r="F38" s="112"/>
      <c r="G38" s="32">
        <v>93.644999999999996</v>
      </c>
      <c r="H38" s="32"/>
      <c r="I38" s="32" t="s">
        <v>115</v>
      </c>
      <c r="J38" s="110"/>
      <c r="K38" s="92">
        <v>0</v>
      </c>
      <c r="L38" s="92"/>
      <c r="M38" s="92">
        <v>0</v>
      </c>
      <c r="N38" s="110"/>
      <c r="O38" s="92">
        <v>0</v>
      </c>
      <c r="P38" s="117"/>
      <c r="Q38" s="119"/>
    </row>
    <row r="39" spans="1:17" s="113" customFormat="1" x14ac:dyDescent="0.25">
      <c r="A39" s="112"/>
      <c r="B39" s="112"/>
      <c r="C39" s="110"/>
      <c r="D39" s="48" t="s">
        <v>126</v>
      </c>
      <c r="E39" s="112"/>
      <c r="F39" s="112"/>
      <c r="G39" s="26">
        <v>93.644999999999996</v>
      </c>
      <c r="H39" s="26"/>
      <c r="I39" s="26" t="s">
        <v>115</v>
      </c>
      <c r="J39" s="112"/>
      <c r="K39" s="170">
        <f>+'WC302 Input'!C27</f>
        <v>3684620.1</v>
      </c>
      <c r="L39" s="59"/>
      <c r="M39" s="171">
        <f>+'WC302 Input'!D27</f>
        <v>-37874.79</v>
      </c>
      <c r="N39" s="59"/>
      <c r="O39" s="91">
        <v>0</v>
      </c>
      <c r="P39" s="117"/>
      <c r="Q39" s="119"/>
    </row>
    <row r="40" spans="1:17" s="113" customFormat="1" x14ac:dyDescent="0.25">
      <c r="A40" s="112"/>
      <c r="B40" s="112"/>
      <c r="C40" s="110"/>
      <c r="D40" s="212" t="s">
        <v>209</v>
      </c>
      <c r="E40" s="213"/>
      <c r="F40" s="213"/>
      <c r="G40" s="26"/>
      <c r="H40" s="26"/>
      <c r="I40" s="26"/>
      <c r="J40" s="112"/>
      <c r="K40" s="134">
        <f>SUM(K38:K39)</f>
        <v>3684620.1</v>
      </c>
      <c r="L40" s="59"/>
      <c r="M40" s="134">
        <f>SUM(M38:M39)</f>
        <v>-37874.79</v>
      </c>
      <c r="N40" s="59"/>
      <c r="O40" s="101">
        <f>SUM(O38:O39)</f>
        <v>0</v>
      </c>
      <c r="P40" s="117"/>
      <c r="Q40" s="119"/>
    </row>
    <row r="41" spans="1:17" s="113" customFormat="1" ht="27" customHeight="1" x14ac:dyDescent="0.25">
      <c r="A41" s="132"/>
      <c r="B41" s="132"/>
      <c r="C41" s="202" t="s">
        <v>205</v>
      </c>
      <c r="D41" s="201"/>
      <c r="E41" s="201"/>
      <c r="F41" s="201"/>
      <c r="G41" s="26"/>
      <c r="H41" s="26"/>
      <c r="I41" s="26"/>
      <c r="J41" s="132"/>
      <c r="K41" s="59"/>
      <c r="L41" s="59"/>
      <c r="M41" s="59"/>
      <c r="N41" s="59"/>
      <c r="O41" s="101"/>
      <c r="P41" s="117"/>
      <c r="Q41" s="119"/>
    </row>
    <row r="42" spans="1:17" s="113" customFormat="1" x14ac:dyDescent="0.25">
      <c r="A42" s="112"/>
      <c r="B42" s="112"/>
      <c r="C42" s="128"/>
      <c r="D42" s="202" t="s">
        <v>206</v>
      </c>
      <c r="E42" s="201"/>
      <c r="F42" s="201"/>
      <c r="G42" s="26">
        <v>93.674000000000007</v>
      </c>
      <c r="H42" s="26"/>
      <c r="I42" s="26" t="s">
        <v>115</v>
      </c>
      <c r="J42" s="112"/>
      <c r="K42" s="50">
        <f>+'WC302 Input'!C10</f>
        <v>137614.90000000002</v>
      </c>
      <c r="L42" s="50"/>
      <c r="M42" s="50">
        <f>+'WC302 Input'!D10</f>
        <v>34403.699999999997</v>
      </c>
      <c r="N42" s="59"/>
      <c r="O42" s="50">
        <v>0</v>
      </c>
      <c r="P42" s="117"/>
      <c r="Q42" s="119"/>
    </row>
    <row r="43" spans="1:17" s="113" customFormat="1" x14ac:dyDescent="0.25">
      <c r="A43" s="114"/>
      <c r="B43" s="114"/>
      <c r="C43" s="128"/>
      <c r="D43" s="202" t="s">
        <v>207</v>
      </c>
      <c r="E43" s="201"/>
      <c r="F43" s="201"/>
      <c r="G43" s="26">
        <v>93.674000000000007</v>
      </c>
      <c r="H43" s="26"/>
      <c r="I43" s="26" t="s">
        <v>115</v>
      </c>
      <c r="J43" s="114"/>
      <c r="K43" s="50">
        <f>+'WC302 Input'!C61</f>
        <v>84203.59</v>
      </c>
      <c r="L43" s="50"/>
      <c r="M43" s="50">
        <f>+'WC302 Input'!D61</f>
        <v>0</v>
      </c>
      <c r="N43" s="59"/>
      <c r="O43" s="134">
        <v>0</v>
      </c>
      <c r="P43" s="117"/>
      <c r="Q43" s="119"/>
    </row>
    <row r="44" spans="1:17" s="113" customFormat="1" ht="27.75" customHeight="1" x14ac:dyDescent="0.25">
      <c r="A44" s="16"/>
      <c r="B44" s="16"/>
      <c r="C44" s="131"/>
      <c r="D44" s="202" t="s">
        <v>208</v>
      </c>
      <c r="E44" s="201"/>
      <c r="F44" s="201"/>
      <c r="G44" s="26" t="s">
        <v>82</v>
      </c>
      <c r="H44" s="26"/>
      <c r="I44" s="26" t="s">
        <v>82</v>
      </c>
      <c r="J44" s="16"/>
      <c r="K44" s="135">
        <f>SUM(K42:K43)</f>
        <v>221818.49000000002</v>
      </c>
      <c r="L44" s="59"/>
      <c r="M44" s="135">
        <f>SUM(M42:M43)</f>
        <v>34403.699999999997</v>
      </c>
      <c r="N44" s="59"/>
      <c r="O44" s="135">
        <f>SUM(O42:O43)</f>
        <v>0</v>
      </c>
      <c r="P44" s="117"/>
      <c r="Q44" s="119"/>
    </row>
    <row r="45" spans="1:17" s="113" customFormat="1" x14ac:dyDescent="0.25">
      <c r="A45" s="132"/>
      <c r="B45" s="132"/>
      <c r="C45" s="131"/>
      <c r="D45" s="130"/>
      <c r="E45" s="129"/>
      <c r="F45" s="129"/>
      <c r="G45" s="26"/>
      <c r="H45" s="26"/>
      <c r="I45" s="26"/>
      <c r="J45" s="132"/>
      <c r="K45" s="126"/>
      <c r="L45" s="59"/>
      <c r="M45" s="126"/>
      <c r="N45" s="59"/>
      <c r="O45" s="136"/>
      <c r="P45" s="117"/>
      <c r="Q45" s="119"/>
    </row>
    <row r="46" spans="1:17" x14ac:dyDescent="0.25">
      <c r="A46" s="19"/>
      <c r="B46" s="19"/>
      <c r="C46" s="19"/>
      <c r="D46" s="19"/>
      <c r="E46" s="19"/>
      <c r="F46" s="19"/>
      <c r="G46" s="19"/>
      <c r="H46" s="19"/>
      <c r="I46" s="20" t="s">
        <v>87</v>
      </c>
      <c r="J46" s="19"/>
      <c r="K46" s="20" t="s">
        <v>63</v>
      </c>
      <c r="L46" s="19"/>
      <c r="M46" s="19"/>
      <c r="N46" s="19"/>
      <c r="O46" s="19"/>
      <c r="P46" s="9"/>
    </row>
    <row r="47" spans="1:17" x14ac:dyDescent="0.25">
      <c r="A47" s="19"/>
      <c r="B47" s="19"/>
      <c r="C47" s="19"/>
      <c r="D47" s="19"/>
      <c r="E47" s="19"/>
      <c r="F47" s="19"/>
      <c r="G47" s="17" t="s">
        <v>63</v>
      </c>
      <c r="H47" s="20"/>
      <c r="I47" s="20" t="s">
        <v>88</v>
      </c>
      <c r="J47" s="19"/>
      <c r="K47" s="20" t="s">
        <v>89</v>
      </c>
      <c r="L47" s="20"/>
      <c r="M47" s="19"/>
      <c r="N47" s="19"/>
      <c r="O47" s="86" t="s">
        <v>90</v>
      </c>
      <c r="P47" s="9"/>
    </row>
    <row r="48" spans="1:17" x14ac:dyDescent="0.25">
      <c r="A48" s="21" t="s">
        <v>91</v>
      </c>
      <c r="B48" s="21"/>
      <c r="C48" s="19"/>
      <c r="D48" s="19"/>
      <c r="E48" s="19"/>
      <c r="F48" s="19"/>
      <c r="G48" s="9" t="s">
        <v>92</v>
      </c>
      <c r="H48" s="20"/>
      <c r="I48" s="20" t="s">
        <v>93</v>
      </c>
      <c r="J48" s="19"/>
      <c r="K48" s="20" t="s">
        <v>94</v>
      </c>
      <c r="L48" s="20"/>
      <c r="M48" s="20" t="s">
        <v>64</v>
      </c>
      <c r="N48" s="19"/>
      <c r="O48" s="20" t="s">
        <v>95</v>
      </c>
      <c r="P48" s="9"/>
    </row>
    <row r="49" spans="1:16" x14ac:dyDescent="0.25">
      <c r="A49" s="22" t="s">
        <v>96</v>
      </c>
      <c r="B49" s="22"/>
      <c r="C49" s="19"/>
      <c r="D49" s="19"/>
      <c r="E49" s="19"/>
      <c r="F49" s="19"/>
      <c r="G49" s="23" t="s">
        <v>97</v>
      </c>
      <c r="H49" s="24"/>
      <c r="I49" s="24" t="s">
        <v>98</v>
      </c>
      <c r="J49" s="19"/>
      <c r="K49" s="24" t="s">
        <v>99</v>
      </c>
      <c r="L49" s="24"/>
      <c r="M49" s="24" t="s">
        <v>99</v>
      </c>
      <c r="N49" s="19"/>
      <c r="O49" s="24" t="s">
        <v>100</v>
      </c>
      <c r="P49" s="9"/>
    </row>
    <row r="50" spans="1:16" x14ac:dyDescent="0.25">
      <c r="A50" s="25" t="s">
        <v>101</v>
      </c>
      <c r="B50" s="25"/>
      <c r="C50" s="16"/>
      <c r="D50" s="16"/>
      <c r="E50" s="9"/>
      <c r="F50" s="25" t="s">
        <v>82</v>
      </c>
      <c r="G50" s="18" t="s">
        <v>102</v>
      </c>
      <c r="H50" s="18"/>
      <c r="I50" s="26" t="s">
        <v>103</v>
      </c>
      <c r="J50" s="16"/>
      <c r="K50" s="18" t="s">
        <v>104</v>
      </c>
      <c r="L50" s="18"/>
      <c r="M50" s="18" t="s">
        <v>105</v>
      </c>
      <c r="N50" s="16"/>
      <c r="O50" s="18" t="s">
        <v>106</v>
      </c>
      <c r="P50" s="9"/>
    </row>
    <row r="51" spans="1:16" s="113" customFormat="1" ht="27" customHeight="1" x14ac:dyDescent="0.25">
      <c r="A51" s="111"/>
      <c r="B51" s="111"/>
      <c r="C51" s="198" t="s">
        <v>181</v>
      </c>
      <c r="D51" s="199"/>
      <c r="E51" s="199"/>
      <c r="F51" s="199"/>
      <c r="G51" s="26">
        <v>93.667000000000002</v>
      </c>
      <c r="H51" s="26"/>
      <c r="I51" s="26" t="s">
        <v>115</v>
      </c>
      <c r="J51" s="114"/>
      <c r="K51" s="134">
        <f>+'WC302 Input'!C19</f>
        <v>1521060.1700000002</v>
      </c>
      <c r="L51" s="59"/>
      <c r="M51" s="92">
        <f>+'WC302 Input'!D19</f>
        <v>0</v>
      </c>
      <c r="N51" s="59"/>
      <c r="O51" s="92">
        <v>0</v>
      </c>
      <c r="P51" s="115"/>
    </row>
    <row r="52" spans="1:16" x14ac:dyDescent="0.25">
      <c r="A52" s="9"/>
      <c r="B52" s="25" t="s">
        <v>110</v>
      </c>
      <c r="C52" s="16"/>
      <c r="D52" s="25"/>
      <c r="E52" s="16"/>
      <c r="F52" s="16"/>
      <c r="G52" s="16"/>
      <c r="H52" s="16"/>
      <c r="I52" s="16"/>
      <c r="J52" s="16"/>
      <c r="K52" s="16"/>
      <c r="L52" s="16"/>
      <c r="M52" s="16"/>
      <c r="N52" s="16"/>
      <c r="O52" s="16"/>
      <c r="P52" s="9"/>
    </row>
    <row r="53" spans="1:16" s="113" customFormat="1" x14ac:dyDescent="0.25">
      <c r="A53" s="110"/>
      <c r="B53" s="111"/>
      <c r="C53" s="112" t="s">
        <v>183</v>
      </c>
      <c r="D53" s="111"/>
      <c r="E53" s="112"/>
      <c r="F53" s="112"/>
      <c r="G53" s="32">
        <v>93.667000000000002</v>
      </c>
      <c r="H53" s="112"/>
      <c r="I53" s="112"/>
      <c r="J53" s="112"/>
      <c r="K53" s="112"/>
      <c r="L53" s="112"/>
      <c r="M53" s="112"/>
      <c r="N53" s="112"/>
      <c r="O53" s="112"/>
      <c r="P53" s="110"/>
    </row>
    <row r="54" spans="1:16" s="113" customFormat="1" x14ac:dyDescent="0.25">
      <c r="A54" s="110"/>
      <c r="B54" s="111"/>
      <c r="C54" s="112"/>
      <c r="D54" s="25" t="s">
        <v>184</v>
      </c>
      <c r="E54" s="16"/>
      <c r="F54" s="16"/>
      <c r="G54" s="32">
        <v>93.667000000000002</v>
      </c>
      <c r="H54" s="32"/>
      <c r="I54" s="32" t="s">
        <v>115</v>
      </c>
      <c r="J54" s="9"/>
      <c r="K54" s="92">
        <f>+SUM('WC302 Input'!C17:C18)</f>
        <v>79263.509999999995</v>
      </c>
      <c r="L54" s="92"/>
      <c r="M54" s="92">
        <v>0</v>
      </c>
      <c r="N54" s="110"/>
      <c r="O54" s="92">
        <v>0</v>
      </c>
      <c r="P54" s="110"/>
    </row>
    <row r="55" spans="1:16" s="113" customFormat="1" x14ac:dyDescent="0.25">
      <c r="A55" s="110"/>
      <c r="B55" s="111"/>
      <c r="C55" s="112"/>
      <c r="D55" s="113" t="s">
        <v>185</v>
      </c>
      <c r="G55" s="32">
        <v>93.667000000000002</v>
      </c>
      <c r="I55" s="32" t="s">
        <v>115</v>
      </c>
      <c r="J55" s="9"/>
      <c r="K55" s="92">
        <f>SUM('WC302 Input'!C11:C14)</f>
        <v>217495.19999999998</v>
      </c>
      <c r="L55" s="92"/>
      <c r="M55" s="92">
        <f>SUM('WC302 Input'!D11:D14)</f>
        <v>156067.49</v>
      </c>
      <c r="N55" s="110"/>
      <c r="O55" s="92">
        <v>0</v>
      </c>
      <c r="P55" s="110"/>
    </row>
    <row r="56" spans="1:16" s="113" customFormat="1" x14ac:dyDescent="0.25">
      <c r="A56" s="110"/>
      <c r="B56" s="111"/>
      <c r="C56" s="112"/>
      <c r="D56" s="113" t="s">
        <v>192</v>
      </c>
      <c r="G56" s="32">
        <v>93.667000000000002</v>
      </c>
      <c r="I56" s="32" t="s">
        <v>115</v>
      </c>
      <c r="J56" s="110"/>
      <c r="K56" s="92">
        <f>+'WC302 Input'!C15</f>
        <v>36175.11</v>
      </c>
      <c r="L56" s="92"/>
      <c r="M56" s="92">
        <f>+'WC302 Input'!D15</f>
        <v>0</v>
      </c>
      <c r="N56" s="110"/>
      <c r="O56" s="92">
        <v>0</v>
      </c>
      <c r="P56" s="110"/>
    </row>
    <row r="57" spans="1:16" x14ac:dyDescent="0.25">
      <c r="A57" s="9"/>
      <c r="B57" s="16"/>
      <c r="D57" s="110" t="s">
        <v>186</v>
      </c>
      <c r="G57" s="32">
        <v>93.667000000000002</v>
      </c>
      <c r="H57" s="32"/>
      <c r="I57" s="32" t="s">
        <v>115</v>
      </c>
      <c r="K57" s="92">
        <f>+'WC302 Input'!C16</f>
        <v>196881.84</v>
      </c>
      <c r="L57" s="92"/>
      <c r="M57" s="92">
        <f>+'WC302 Input'!D16</f>
        <v>0</v>
      </c>
      <c r="N57" s="92"/>
      <c r="O57" s="116">
        <v>0</v>
      </c>
      <c r="P57" s="9"/>
    </row>
    <row r="58" spans="1:16" x14ac:dyDescent="0.25">
      <c r="A58" s="9"/>
      <c r="B58" s="16"/>
      <c r="C58" s="25" t="s">
        <v>210</v>
      </c>
      <c r="D58" s="25"/>
      <c r="E58" s="16"/>
      <c r="F58" s="16"/>
      <c r="G58" s="26">
        <v>93.667000000000002</v>
      </c>
      <c r="H58" s="32"/>
      <c r="I58" s="32"/>
      <c r="J58" s="9"/>
      <c r="K58" s="102">
        <f>SUM(K54:K57)</f>
        <v>529815.65999999992</v>
      </c>
      <c r="L58" s="92"/>
      <c r="M58" s="102">
        <f>SUM(M54:M57)</f>
        <v>156067.49</v>
      </c>
      <c r="N58" s="102">
        <f>SUM(N44:N57)</f>
        <v>0</v>
      </c>
      <c r="O58" s="102">
        <f>SUM(O44:O57)</f>
        <v>0</v>
      </c>
      <c r="P58" s="102">
        <f>SUM(P52:P57)</f>
        <v>0</v>
      </c>
    </row>
    <row r="59" spans="1:16" ht="25.5" customHeight="1" x14ac:dyDescent="0.25">
      <c r="A59" s="16"/>
      <c r="B59" s="207" t="s">
        <v>109</v>
      </c>
      <c r="C59" s="208"/>
      <c r="D59" s="208"/>
      <c r="E59" s="208"/>
      <c r="F59" s="208"/>
      <c r="G59" s="26"/>
      <c r="H59" s="29"/>
      <c r="I59" s="26"/>
      <c r="J59" s="16"/>
      <c r="K59" s="59"/>
      <c r="L59" s="59"/>
      <c r="M59" s="59"/>
      <c r="N59" s="59"/>
      <c r="O59" s="59"/>
      <c r="P59" s="9"/>
    </row>
    <row r="60" spans="1:16" x14ac:dyDescent="0.25">
      <c r="A60" s="16"/>
      <c r="B60" s="25" t="s">
        <v>127</v>
      </c>
      <c r="C60" s="25"/>
      <c r="D60" s="16"/>
      <c r="E60" s="16"/>
      <c r="F60" s="16"/>
      <c r="G60" s="26"/>
      <c r="H60" s="29"/>
      <c r="I60" s="26"/>
      <c r="J60" s="16"/>
      <c r="K60" s="59"/>
      <c r="L60" s="59"/>
      <c r="M60" s="59"/>
      <c r="N60" s="59"/>
      <c r="O60" s="59"/>
      <c r="P60" s="9"/>
    </row>
    <row r="61" spans="1:16" s="113" customFormat="1" x14ac:dyDescent="0.25">
      <c r="A61" s="16"/>
      <c r="B61" s="25" t="s">
        <v>110</v>
      </c>
      <c r="C61" s="16"/>
      <c r="D61" s="16"/>
      <c r="E61" s="25"/>
      <c r="F61" s="16"/>
      <c r="G61" s="26"/>
      <c r="H61" s="29"/>
      <c r="I61" s="26"/>
      <c r="J61" s="16"/>
      <c r="K61" s="16"/>
      <c r="L61" s="16"/>
      <c r="M61" s="16"/>
      <c r="N61" s="16"/>
      <c r="O61" s="16"/>
      <c r="P61" s="110"/>
    </row>
    <row r="62" spans="1:16" s="113" customFormat="1" x14ac:dyDescent="0.25">
      <c r="A62" s="16"/>
      <c r="B62" s="16"/>
      <c r="C62" s="25" t="s">
        <v>111</v>
      </c>
      <c r="D62" s="16"/>
      <c r="E62" s="16"/>
      <c r="F62" s="16"/>
      <c r="G62" s="26"/>
      <c r="H62" s="29"/>
      <c r="I62" s="26"/>
      <c r="J62" s="16"/>
      <c r="K62" s="16"/>
      <c r="L62" s="16"/>
      <c r="M62" s="16"/>
      <c r="N62" s="16"/>
      <c r="O62" s="16"/>
      <c r="P62" s="110"/>
    </row>
    <row r="63" spans="1:16" s="113" customFormat="1" ht="24.75" customHeight="1" x14ac:dyDescent="0.25">
      <c r="A63" s="16"/>
      <c r="B63" s="16"/>
      <c r="C63" s="198" t="s">
        <v>216</v>
      </c>
      <c r="D63" s="199"/>
      <c r="E63" s="199"/>
      <c r="F63" s="199"/>
      <c r="G63" s="26">
        <v>93.766999999999996</v>
      </c>
      <c r="H63" s="29"/>
      <c r="I63" s="26" t="s">
        <v>115</v>
      </c>
      <c r="J63" s="16"/>
      <c r="K63" s="50">
        <f>+'WC302 Input'!C9</f>
        <v>270289.26</v>
      </c>
      <c r="L63" s="59"/>
      <c r="M63" s="50">
        <f>+'WC302 Input'!D9</f>
        <v>30828.17</v>
      </c>
      <c r="N63" s="59"/>
      <c r="O63" s="50">
        <v>0</v>
      </c>
      <c r="P63" s="110"/>
    </row>
    <row r="64" spans="1:16" x14ac:dyDescent="0.25">
      <c r="A64" s="16"/>
      <c r="B64" s="209" t="s">
        <v>128</v>
      </c>
      <c r="C64" s="210"/>
      <c r="D64" s="210"/>
      <c r="E64" s="210"/>
      <c r="F64" s="210"/>
      <c r="G64" s="26"/>
      <c r="H64" s="29"/>
      <c r="I64" s="26"/>
      <c r="J64" s="16"/>
      <c r="K64" s="16"/>
      <c r="L64" s="16"/>
      <c r="M64" s="16"/>
      <c r="N64" s="16"/>
      <c r="O64" s="16"/>
      <c r="P64" s="9"/>
    </row>
    <row r="65" spans="1:16" ht="15.75" customHeight="1" x14ac:dyDescent="0.25">
      <c r="A65" s="16"/>
      <c r="B65" s="16"/>
      <c r="C65" s="25" t="s">
        <v>217</v>
      </c>
      <c r="D65" s="25"/>
      <c r="E65" s="16"/>
      <c r="F65" s="16"/>
      <c r="G65" s="26">
        <v>93.778000000000006</v>
      </c>
      <c r="H65" s="29"/>
      <c r="I65" s="26" t="s">
        <v>115</v>
      </c>
      <c r="J65" s="16"/>
      <c r="K65" s="134">
        <f>SUM('WC302 Input'!C4:C8)</f>
        <v>19528797.91</v>
      </c>
      <c r="L65" s="59"/>
      <c r="M65" s="134">
        <f>SUM('WC302 Input'!D4:D8)</f>
        <v>3201759.58</v>
      </c>
      <c r="N65" s="59"/>
      <c r="O65" s="103">
        <v>0</v>
      </c>
      <c r="P65" s="9"/>
    </row>
    <row r="66" spans="1:16" ht="13.5" customHeight="1" x14ac:dyDescent="0.25">
      <c r="A66" s="27" t="s">
        <v>129</v>
      </c>
      <c r="B66" s="16"/>
      <c r="C66" s="16"/>
      <c r="D66" s="16"/>
      <c r="E66" s="16"/>
      <c r="F66" s="16"/>
      <c r="G66" s="26"/>
      <c r="H66" s="29"/>
      <c r="I66" s="16"/>
      <c r="J66" s="16"/>
      <c r="K66" s="50"/>
      <c r="L66" s="50"/>
      <c r="M66" s="50"/>
      <c r="N66" s="50"/>
      <c r="O66" s="50"/>
      <c r="P66" s="9"/>
    </row>
    <row r="67" spans="1:16" x14ac:dyDescent="0.25">
      <c r="A67" s="16"/>
      <c r="B67" s="25" t="s">
        <v>116</v>
      </c>
      <c r="C67" s="25"/>
      <c r="D67" s="16"/>
      <c r="E67" s="16"/>
      <c r="F67" s="16"/>
      <c r="G67" s="26"/>
      <c r="H67" s="29"/>
      <c r="I67" s="25"/>
      <c r="J67" s="16"/>
      <c r="K67" s="50"/>
      <c r="L67" s="50"/>
      <c r="M67" s="89"/>
      <c r="N67" s="50"/>
      <c r="O67" s="50"/>
      <c r="P67" s="9"/>
    </row>
    <row r="68" spans="1:16" x14ac:dyDescent="0.25">
      <c r="A68" s="16"/>
      <c r="B68" s="16"/>
      <c r="C68" s="25" t="s">
        <v>130</v>
      </c>
      <c r="D68" s="16"/>
      <c r="E68" s="16"/>
      <c r="F68" s="16"/>
      <c r="G68" s="26"/>
      <c r="H68" s="29"/>
      <c r="I68" s="25"/>
      <c r="J68" s="16"/>
      <c r="K68" s="50"/>
      <c r="L68" s="50"/>
      <c r="M68" s="89"/>
      <c r="N68" s="50"/>
      <c r="O68" s="50"/>
      <c r="P68" s="9"/>
    </row>
    <row r="69" spans="1:16" x14ac:dyDescent="0.25">
      <c r="A69" s="16"/>
      <c r="B69" s="16"/>
      <c r="C69"/>
      <c r="D69" s="25" t="s">
        <v>131</v>
      </c>
      <c r="E69" s="25"/>
      <c r="F69" s="16"/>
      <c r="G69" s="16"/>
      <c r="H69" s="29"/>
      <c r="I69" s="18" t="s">
        <v>115</v>
      </c>
      <c r="J69" s="25"/>
      <c r="K69" s="90">
        <v>0</v>
      </c>
      <c r="L69" s="90"/>
      <c r="M69" s="50">
        <f>+'WC302 Input'!D54</f>
        <v>111052.38</v>
      </c>
      <c r="N69" s="50"/>
      <c r="O69" s="90">
        <v>0</v>
      </c>
      <c r="P69" s="9"/>
    </row>
    <row r="70" spans="1:16" s="113" customFormat="1" x14ac:dyDescent="0.25">
      <c r="A70" s="125"/>
      <c r="B70" s="125"/>
      <c r="D70" s="204" t="s">
        <v>196</v>
      </c>
      <c r="E70" s="197"/>
      <c r="F70" s="197"/>
      <c r="G70" s="125"/>
      <c r="H70" s="29"/>
      <c r="I70" s="18" t="s">
        <v>115</v>
      </c>
      <c r="J70" s="111"/>
      <c r="K70" s="90">
        <v>0</v>
      </c>
      <c r="L70" s="90"/>
      <c r="M70" s="50">
        <f>+'WC302 Input'!D52</f>
        <v>1027335.4100000001</v>
      </c>
      <c r="N70" s="50"/>
      <c r="O70" s="90">
        <v>0</v>
      </c>
      <c r="P70" s="124"/>
    </row>
    <row r="71" spans="1:16" x14ac:dyDescent="0.25">
      <c r="A71" s="16"/>
      <c r="B71" s="16"/>
      <c r="C71" s="25" t="s">
        <v>132</v>
      </c>
      <c r="D71" s="16"/>
      <c r="E71" s="16"/>
      <c r="F71" s="16"/>
      <c r="G71" s="26"/>
      <c r="H71" s="29"/>
      <c r="I71" s="25"/>
      <c r="J71" s="16"/>
      <c r="K71" s="50"/>
      <c r="L71" s="50"/>
      <c r="M71" s="89"/>
      <c r="N71" s="50"/>
      <c r="O71" s="50"/>
      <c r="P71" s="9"/>
    </row>
    <row r="72" spans="1:16" x14ac:dyDescent="0.25">
      <c r="A72" s="16"/>
      <c r="B72" s="16"/>
      <c r="C72" s="51"/>
      <c r="D72" s="25" t="s">
        <v>59</v>
      </c>
      <c r="E72" s="25"/>
      <c r="F72" s="16"/>
      <c r="G72" s="16"/>
      <c r="H72" s="29"/>
      <c r="I72" s="18" t="s">
        <v>115</v>
      </c>
      <c r="J72" s="25"/>
      <c r="K72" s="90">
        <v>0</v>
      </c>
      <c r="L72" s="90"/>
      <c r="M72" s="50">
        <f>+'WC302 Input'!D80</f>
        <v>423183.55000000005</v>
      </c>
      <c r="N72" s="50"/>
      <c r="O72" s="50">
        <v>0</v>
      </c>
      <c r="P72" s="9"/>
    </row>
    <row r="73" spans="1:16" x14ac:dyDescent="0.25">
      <c r="A73" s="16"/>
      <c r="B73" s="16"/>
      <c r="C73" s="51"/>
      <c r="D73" s="9" t="s">
        <v>133</v>
      </c>
      <c r="E73" s="16"/>
      <c r="F73" s="16"/>
      <c r="G73" s="26"/>
      <c r="H73" s="29"/>
      <c r="I73" s="18" t="s">
        <v>115</v>
      </c>
      <c r="J73" s="16"/>
      <c r="K73" s="90">
        <v>0</v>
      </c>
      <c r="L73" s="90"/>
      <c r="M73" s="50">
        <f>+'WC302 Input'!D79</f>
        <v>368456.82</v>
      </c>
      <c r="N73" s="50"/>
      <c r="O73" s="50">
        <v>0</v>
      </c>
      <c r="P73" s="12"/>
    </row>
    <row r="74" spans="1:16" x14ac:dyDescent="0.25">
      <c r="A74" s="16"/>
      <c r="B74" s="16"/>
      <c r="C74" s="51"/>
      <c r="D74" s="9" t="s">
        <v>134</v>
      </c>
      <c r="E74" s="16"/>
      <c r="F74" s="16"/>
      <c r="G74" s="26"/>
      <c r="H74" s="29"/>
      <c r="I74" s="18" t="s">
        <v>115</v>
      </c>
      <c r="J74" s="16"/>
      <c r="K74" s="90">
        <v>0</v>
      </c>
      <c r="L74" s="90"/>
      <c r="M74" s="50">
        <f>SUM('WC302 Input'!D75:D76)</f>
        <v>10782.82</v>
      </c>
      <c r="N74" s="50"/>
      <c r="O74" s="50">
        <v>0</v>
      </c>
      <c r="P74" s="12"/>
    </row>
    <row r="75" spans="1:16" x14ac:dyDescent="0.25">
      <c r="A75" s="16"/>
      <c r="B75" s="16"/>
      <c r="C75" s="51"/>
      <c r="D75" s="9" t="s">
        <v>135</v>
      </c>
      <c r="E75" s="16"/>
      <c r="F75" s="16"/>
      <c r="G75" s="26"/>
      <c r="H75" s="29"/>
      <c r="I75" s="25"/>
      <c r="J75" s="16"/>
      <c r="K75" s="90">
        <v>0</v>
      </c>
      <c r="L75" s="90"/>
      <c r="M75" s="50">
        <f>+'WC302 Input'!D74</f>
        <v>230566.85</v>
      </c>
      <c r="N75" s="50"/>
      <c r="O75" s="50">
        <v>0</v>
      </c>
      <c r="P75" s="12"/>
    </row>
    <row r="76" spans="1:16" x14ac:dyDescent="0.25">
      <c r="A76" s="16"/>
      <c r="B76" s="16"/>
      <c r="C76" s="16"/>
      <c r="D76" s="25" t="s">
        <v>136</v>
      </c>
      <c r="E76" s="16"/>
      <c r="F76" s="16"/>
      <c r="G76" s="26"/>
      <c r="H76" s="29"/>
      <c r="I76" s="18"/>
      <c r="J76" s="16"/>
      <c r="K76" s="104">
        <f>SUM(K69:K75)</f>
        <v>0</v>
      </c>
      <c r="L76" s="90"/>
      <c r="M76" s="104">
        <f>SUM(M69:M75)</f>
        <v>2171377.83</v>
      </c>
      <c r="N76" s="89"/>
      <c r="O76" s="104">
        <f>SUM(O69:O75)</f>
        <v>0</v>
      </c>
      <c r="P76" s="9"/>
    </row>
    <row r="77" spans="1:16" s="113" customFormat="1" ht="6" customHeight="1" x14ac:dyDescent="0.25">
      <c r="A77" s="112"/>
      <c r="B77" s="112"/>
      <c r="C77" s="112"/>
      <c r="D77" s="111"/>
      <c r="E77" s="112"/>
      <c r="F77" s="112"/>
      <c r="G77" s="26"/>
      <c r="H77" s="29"/>
      <c r="I77" s="18"/>
      <c r="J77" s="112"/>
      <c r="K77" s="118"/>
      <c r="L77" s="90"/>
      <c r="M77" s="118"/>
      <c r="N77" s="89"/>
      <c r="O77" s="118"/>
      <c r="P77" s="110"/>
    </row>
    <row r="78" spans="1:16" s="113" customFormat="1" x14ac:dyDescent="0.25">
      <c r="A78" s="120" t="s">
        <v>233</v>
      </c>
      <c r="B78" s="112"/>
      <c r="C78" s="112"/>
      <c r="D78" s="111"/>
      <c r="E78" s="112"/>
      <c r="F78" s="112"/>
      <c r="G78" s="26"/>
      <c r="H78" s="29"/>
      <c r="I78" s="18"/>
      <c r="J78" s="112"/>
      <c r="K78" s="118"/>
      <c r="L78" s="90"/>
      <c r="M78" s="118"/>
      <c r="N78" s="89"/>
      <c r="O78" s="118"/>
      <c r="P78" s="110"/>
    </row>
    <row r="79" spans="1:16" s="113" customFormat="1" x14ac:dyDescent="0.25">
      <c r="A79" s="196" t="s">
        <v>194</v>
      </c>
      <c r="B79" s="197"/>
      <c r="C79" s="197"/>
      <c r="D79" s="197"/>
      <c r="E79" s="197"/>
      <c r="F79" s="197"/>
      <c r="G79" s="197"/>
      <c r="H79" s="197"/>
      <c r="I79" s="197"/>
      <c r="J79" s="197"/>
      <c r="K79" s="197"/>
      <c r="L79" s="197"/>
      <c r="M79" s="197"/>
      <c r="N79" s="89"/>
      <c r="O79" s="118"/>
      <c r="P79" s="115"/>
    </row>
    <row r="80" spans="1:16" s="113" customFormat="1" x14ac:dyDescent="0.25">
      <c r="A80" s="120"/>
      <c r="B80" s="122" t="s">
        <v>189</v>
      </c>
      <c r="C80" s="72"/>
      <c r="D80" s="71"/>
      <c r="E80" s="72"/>
      <c r="F80" s="72"/>
      <c r="G80" s="26"/>
      <c r="H80" s="29"/>
      <c r="I80" s="18"/>
      <c r="J80" s="112"/>
      <c r="K80" s="118"/>
      <c r="L80" s="90"/>
      <c r="M80" s="118"/>
      <c r="N80" s="89"/>
      <c r="O80" s="118"/>
      <c r="P80" s="110"/>
    </row>
    <row r="81" spans="1:16" s="113" customFormat="1" x14ac:dyDescent="0.25">
      <c r="A81" s="112"/>
      <c r="B81" s="112" t="s">
        <v>41</v>
      </c>
      <c r="C81" s="112"/>
      <c r="D81" s="111"/>
      <c r="E81" s="112"/>
      <c r="F81" s="112"/>
      <c r="G81" s="26" t="s">
        <v>62</v>
      </c>
      <c r="H81" s="29"/>
      <c r="I81" s="18"/>
      <c r="J81" s="112"/>
      <c r="K81" s="118">
        <f>+'WC302 Input'!C53</f>
        <v>0</v>
      </c>
      <c r="L81" s="90"/>
      <c r="M81" s="118">
        <f>+'WC302 Input'!D53</f>
        <v>0</v>
      </c>
      <c r="N81" s="89"/>
      <c r="O81" s="118"/>
      <c r="P81" s="110"/>
    </row>
    <row r="82" spans="1:16" s="113" customFormat="1" x14ac:dyDescent="0.25">
      <c r="A82" s="112"/>
      <c r="B82" s="112" t="s">
        <v>188</v>
      </c>
      <c r="C82" s="112"/>
      <c r="D82" s="111"/>
      <c r="E82" s="112"/>
      <c r="F82" s="112"/>
      <c r="G82" s="26" t="s">
        <v>62</v>
      </c>
      <c r="H82" s="29"/>
      <c r="I82" s="18"/>
      <c r="J82" s="112"/>
      <c r="K82" s="118">
        <f>+'WC302 Input'!C55</f>
        <v>0</v>
      </c>
      <c r="L82" s="90"/>
      <c r="M82" s="118">
        <f>+'WC302 Input'!D55</f>
        <v>9755.48</v>
      </c>
      <c r="N82" s="89"/>
      <c r="O82" s="118"/>
      <c r="P82" s="110"/>
    </row>
    <row r="83" spans="1:16" s="113" customFormat="1" x14ac:dyDescent="0.25">
      <c r="A83" s="112"/>
      <c r="B83" s="72" t="s">
        <v>190</v>
      </c>
      <c r="C83" s="72"/>
      <c r="D83" s="71"/>
      <c r="E83" s="72"/>
      <c r="F83" s="72"/>
      <c r="G83" s="26"/>
      <c r="H83" s="29"/>
      <c r="I83" s="18"/>
      <c r="J83" s="112"/>
      <c r="K83" s="118"/>
      <c r="L83" s="90"/>
      <c r="M83" s="118"/>
      <c r="N83" s="89"/>
      <c r="O83" s="118"/>
      <c r="P83" s="110"/>
    </row>
    <row r="84" spans="1:16" s="113" customFormat="1" x14ac:dyDescent="0.25">
      <c r="A84" s="112"/>
      <c r="B84" s="112" t="s">
        <v>51</v>
      </c>
      <c r="C84" s="112"/>
      <c r="D84" s="111"/>
      <c r="E84" s="112"/>
      <c r="F84" s="112"/>
      <c r="G84" s="26">
        <v>93.566000000000003</v>
      </c>
      <c r="H84" s="29"/>
      <c r="I84" s="18"/>
      <c r="J84" s="112"/>
      <c r="K84" s="118">
        <f>+'WC302 Input'!C68</f>
        <v>123595</v>
      </c>
      <c r="L84" s="90"/>
      <c r="M84" s="118">
        <f>+'WC302 Input'!D68</f>
        <v>0</v>
      </c>
      <c r="N84" s="89"/>
      <c r="O84" s="118"/>
      <c r="P84" s="110"/>
    </row>
    <row r="85" spans="1:16" s="113" customFormat="1" x14ac:dyDescent="0.25">
      <c r="A85" s="112"/>
      <c r="B85" s="112" t="s">
        <v>77</v>
      </c>
      <c r="C85" s="112"/>
      <c r="D85" s="111"/>
      <c r="E85" s="112"/>
      <c r="F85" s="112"/>
      <c r="G85" s="26">
        <v>93.56</v>
      </c>
      <c r="H85" s="29"/>
      <c r="I85" s="18"/>
      <c r="J85" s="112"/>
      <c r="K85" s="118">
        <f>+'WC302 Input'!C69</f>
        <v>-32.31</v>
      </c>
      <c r="L85" s="90"/>
      <c r="M85" s="118">
        <f>+'WC302 Input'!D69</f>
        <v>-8.7899999999999991</v>
      </c>
      <c r="N85" s="89"/>
      <c r="O85" s="118"/>
      <c r="P85" s="110"/>
    </row>
    <row r="86" spans="1:16" s="113" customFormat="1" ht="14.25" customHeight="1" x14ac:dyDescent="0.25">
      <c r="A86" s="112"/>
      <c r="B86" s="112" t="s">
        <v>52</v>
      </c>
      <c r="C86" s="112"/>
      <c r="D86" s="111"/>
      <c r="E86" s="112"/>
      <c r="F86" s="112"/>
      <c r="G86" s="26">
        <v>93.558000000000007</v>
      </c>
      <c r="H86" s="29"/>
      <c r="I86" s="18"/>
      <c r="J86" s="112"/>
      <c r="K86" s="118">
        <f>+'WC302 Input'!C70</f>
        <v>334912</v>
      </c>
      <c r="L86" s="90"/>
      <c r="M86" s="118">
        <f>+'WC302 Input'!D70</f>
        <v>-523.29999999999995</v>
      </c>
      <c r="N86" s="89"/>
      <c r="O86" s="118"/>
      <c r="P86" s="110"/>
    </row>
    <row r="87" spans="1:16" s="113" customFormat="1" x14ac:dyDescent="0.25">
      <c r="A87" s="112"/>
      <c r="B87" s="112" t="s">
        <v>53</v>
      </c>
      <c r="C87" s="112"/>
      <c r="D87" s="111"/>
      <c r="E87" s="112"/>
      <c r="F87" s="112"/>
      <c r="G87" s="26">
        <v>93.558000000000007</v>
      </c>
      <c r="H87" s="29"/>
      <c r="I87" s="18"/>
      <c r="J87" s="112"/>
      <c r="K87" s="118">
        <f>+'WC302 Input'!C71</f>
        <v>0</v>
      </c>
      <c r="L87" s="90"/>
      <c r="M87" s="118">
        <f>+'WC302 Input'!D71</f>
        <v>96551</v>
      </c>
      <c r="N87" s="89"/>
      <c r="O87" s="118"/>
      <c r="P87" s="110"/>
    </row>
    <row r="88" spans="1:16" s="113" customFormat="1" x14ac:dyDescent="0.25">
      <c r="A88" s="112"/>
      <c r="B88" s="112" t="s">
        <v>54</v>
      </c>
      <c r="C88" s="112"/>
      <c r="D88" s="111"/>
      <c r="E88" s="112"/>
      <c r="F88" s="112"/>
      <c r="G88" s="26">
        <v>93.558000000000007</v>
      </c>
      <c r="H88" s="29"/>
      <c r="I88" s="18"/>
      <c r="J88" s="112"/>
      <c r="K88" s="118">
        <f>+'WC302 Input'!C72</f>
        <v>958959</v>
      </c>
      <c r="L88" s="90"/>
      <c r="M88" s="118">
        <f>+'WC302 Input'!D72</f>
        <v>0</v>
      </c>
      <c r="N88" s="89"/>
      <c r="O88" s="118"/>
      <c r="P88" s="110"/>
    </row>
    <row r="89" spans="1:16" s="113" customFormat="1" x14ac:dyDescent="0.25">
      <c r="A89" s="125"/>
      <c r="B89" s="133" t="s">
        <v>45</v>
      </c>
      <c r="C89" s="125"/>
      <c r="D89" s="111"/>
      <c r="E89" s="125"/>
      <c r="F89" s="125"/>
      <c r="G89" s="26">
        <v>93.659000000000006</v>
      </c>
      <c r="H89" s="29"/>
      <c r="I89" s="18"/>
      <c r="J89" s="125"/>
      <c r="K89" s="118">
        <f>+'WC302 Input'!C62</f>
        <v>4824256.9200000009</v>
      </c>
      <c r="L89" s="90"/>
      <c r="M89" s="118">
        <f>+'WC302 Input'!D62</f>
        <v>889982.9</v>
      </c>
      <c r="N89" s="89"/>
      <c r="O89" s="118"/>
      <c r="P89" s="124"/>
    </row>
    <row r="90" spans="1:16" x14ac:dyDescent="0.25">
      <c r="A90" s="16"/>
      <c r="B90" s="16" t="s">
        <v>55</v>
      </c>
      <c r="C90" s="16"/>
      <c r="D90" s="25"/>
      <c r="E90" s="16"/>
      <c r="F90" s="16"/>
      <c r="G90" s="26" t="s">
        <v>62</v>
      </c>
      <c r="H90" s="29"/>
      <c r="I90" s="18"/>
      <c r="J90" s="16"/>
      <c r="K90" s="118">
        <f>+'WC302 Input'!C73</f>
        <v>0</v>
      </c>
      <c r="L90" s="90"/>
      <c r="M90" s="118">
        <f>+'WC302 Input'!D73</f>
        <v>1121504.6499999999</v>
      </c>
      <c r="N90" s="89"/>
      <c r="O90" s="90"/>
      <c r="P90" s="9"/>
    </row>
    <row r="91" spans="1:16" s="113" customFormat="1" x14ac:dyDescent="0.25">
      <c r="A91" s="112"/>
      <c r="B91" s="219" t="s">
        <v>57</v>
      </c>
      <c r="C91" s="197"/>
      <c r="D91" s="197"/>
      <c r="E91" s="197"/>
      <c r="F91" s="197"/>
      <c r="G91" s="26" t="s">
        <v>62</v>
      </c>
      <c r="H91" s="29"/>
      <c r="I91" s="18"/>
      <c r="J91" s="112"/>
      <c r="K91" s="90">
        <v>0</v>
      </c>
      <c r="L91" s="90"/>
      <c r="M91" s="90">
        <f>+SUM('WC302 Input'!D77:D78)</f>
        <v>2113348.5</v>
      </c>
      <c r="N91" s="89"/>
      <c r="O91" s="90"/>
      <c r="P91" s="110"/>
    </row>
    <row r="92" spans="1:16" s="113" customFormat="1" ht="5.25" customHeight="1" x14ac:dyDescent="0.25">
      <c r="A92" s="112"/>
      <c r="B92" s="112"/>
      <c r="C92" s="112"/>
      <c r="D92" s="111"/>
      <c r="E92" s="112"/>
      <c r="F92" s="112"/>
      <c r="G92" s="26"/>
      <c r="H92" s="29"/>
      <c r="I92" s="18"/>
      <c r="J92" s="112"/>
      <c r="K92" s="90"/>
      <c r="L92" s="90"/>
      <c r="M92" s="90"/>
      <c r="N92" s="89"/>
      <c r="O92" s="90"/>
      <c r="P92" s="110"/>
    </row>
    <row r="93" spans="1:16" s="113" customFormat="1" x14ac:dyDescent="0.25">
      <c r="A93" s="112"/>
      <c r="B93" s="112" t="s">
        <v>191</v>
      </c>
      <c r="C93" s="112"/>
      <c r="D93" s="111"/>
      <c r="E93" s="112"/>
      <c r="F93" s="112"/>
      <c r="G93" s="26"/>
      <c r="H93" s="29"/>
      <c r="I93" s="18"/>
      <c r="J93" s="112"/>
      <c r="K93" s="90">
        <f>SUM(K17:K19)+K24+SUM(K25:K26)+K31+K36+K40+K44+K51+K58+SUM(K63:K65)+SUM(K81:K90)</f>
        <v>61852017.07</v>
      </c>
      <c r="L93" s="90"/>
      <c r="M93" s="90">
        <f>+M17+M18+M19+M24+M25+M26+M31+M36+M40+M44+M51+M58+M63+M65+M76+SUM(M81:M91)</f>
        <v>10699714.949999999</v>
      </c>
      <c r="N93" s="89"/>
      <c r="O93" s="90"/>
      <c r="P93" s="110"/>
    </row>
    <row r="94" spans="1:16" s="113" customFormat="1" ht="5.25" customHeight="1" x14ac:dyDescent="0.25">
      <c r="A94" s="112"/>
      <c r="B94" s="112"/>
      <c r="C94" s="112"/>
      <c r="D94" s="111"/>
      <c r="E94" s="112"/>
      <c r="F94" s="112"/>
      <c r="G94" s="26"/>
      <c r="H94" s="29"/>
      <c r="I94" s="18"/>
      <c r="J94" s="112"/>
      <c r="K94" s="90" t="s">
        <v>82</v>
      </c>
      <c r="L94" s="90"/>
      <c r="M94" s="90"/>
      <c r="N94" s="89"/>
      <c r="O94" s="90"/>
      <c r="P94" s="110"/>
    </row>
    <row r="95" spans="1:16" x14ac:dyDescent="0.25">
      <c r="A95" s="52" t="s">
        <v>137</v>
      </c>
      <c r="B95" s="52"/>
      <c r="C95" s="53"/>
      <c r="D95" s="53"/>
      <c r="E95" s="53"/>
      <c r="F95" s="53"/>
      <c r="G95" s="54"/>
      <c r="H95" s="55"/>
      <c r="I95" s="54"/>
      <c r="J95" s="55"/>
      <c r="K95" s="54"/>
      <c r="L95" s="54"/>
      <c r="M95" s="54"/>
      <c r="N95" s="54"/>
      <c r="O95" s="54"/>
      <c r="P95" s="105"/>
    </row>
    <row r="96" spans="1:16" x14ac:dyDescent="0.25">
      <c r="A96" s="56" t="s">
        <v>211</v>
      </c>
      <c r="B96" s="15"/>
      <c r="C96" s="15"/>
      <c r="D96" s="15"/>
      <c r="E96" s="17"/>
      <c r="F96" s="15"/>
      <c r="G96" s="57"/>
      <c r="H96" s="58"/>
      <c r="I96" s="57"/>
      <c r="J96" s="58"/>
      <c r="K96" s="57"/>
      <c r="L96" s="9"/>
      <c r="M96" s="9"/>
      <c r="N96" s="9"/>
      <c r="O96" s="9"/>
      <c r="P96" s="9"/>
    </row>
    <row r="97" spans="1:16" ht="78" customHeight="1" x14ac:dyDescent="0.25">
      <c r="A97" s="224" t="s">
        <v>138</v>
      </c>
      <c r="B97" s="201"/>
      <c r="C97" s="201"/>
      <c r="D97" s="201"/>
      <c r="E97" s="201"/>
      <c r="F97" s="201"/>
      <c r="G97" s="201"/>
      <c r="H97" s="201"/>
      <c r="I97" s="201"/>
      <c r="J97" s="201"/>
      <c r="K97" s="201"/>
      <c r="L97" s="201"/>
      <c r="M97" s="201"/>
      <c r="N97" s="201"/>
      <c r="O97" s="201"/>
      <c r="P97" s="13"/>
    </row>
    <row r="98" spans="1:16" ht="6" customHeight="1" x14ac:dyDescent="0.25">
      <c r="A98" s="15"/>
      <c r="B98" s="25"/>
      <c r="C98" s="16"/>
      <c r="D98" s="29"/>
      <c r="E98" s="29"/>
      <c r="F98" s="16"/>
      <c r="G98" s="59"/>
      <c r="H98" s="59"/>
      <c r="I98" s="59"/>
      <c r="J98" s="59"/>
      <c r="K98" s="59"/>
      <c r="L98" s="16"/>
      <c r="M98" s="16"/>
      <c r="N98" s="16"/>
      <c r="O98" s="16"/>
      <c r="P98" s="9"/>
    </row>
    <row r="99" spans="1:16" x14ac:dyDescent="0.25">
      <c r="A99" s="60" t="s">
        <v>212</v>
      </c>
      <c r="B99" s="15"/>
      <c r="C99" s="9"/>
      <c r="D99" s="9"/>
      <c r="E99" s="9"/>
      <c r="F99" s="9"/>
      <c r="G99" s="9"/>
      <c r="H99" s="9"/>
      <c r="I99" s="9"/>
      <c r="J99" s="9"/>
      <c r="K99" s="9"/>
      <c r="L99" s="9"/>
      <c r="M99" s="9"/>
      <c r="N99" s="9"/>
      <c r="O99" s="9"/>
      <c r="P99" s="9"/>
    </row>
    <row r="100" spans="1:16" ht="44.25" customHeight="1" x14ac:dyDescent="0.25">
      <c r="A100" s="225" t="s">
        <v>139</v>
      </c>
      <c r="B100" s="226"/>
      <c r="C100" s="226"/>
      <c r="D100" s="226"/>
      <c r="E100" s="226"/>
      <c r="F100" s="226"/>
      <c r="G100" s="226"/>
      <c r="H100" s="226"/>
      <c r="I100" s="226"/>
      <c r="J100" s="226"/>
      <c r="K100" s="226"/>
      <c r="L100" s="226"/>
      <c r="M100" s="226"/>
      <c r="N100" s="226"/>
      <c r="O100" s="226"/>
      <c r="P100" s="13"/>
    </row>
    <row r="101" spans="1:16" ht="6" customHeight="1" x14ac:dyDescent="0.25">
      <c r="A101" s="61"/>
      <c r="B101" s="13"/>
      <c r="C101" s="13"/>
      <c r="D101" s="13"/>
      <c r="E101" s="13"/>
      <c r="F101" s="13"/>
      <c r="G101" s="13"/>
      <c r="H101" s="13"/>
      <c r="I101" s="13"/>
      <c r="J101" s="13"/>
      <c r="K101" s="13"/>
      <c r="L101" s="13"/>
      <c r="M101" s="13"/>
      <c r="N101" s="13"/>
      <c r="O101" s="13"/>
      <c r="P101" s="13"/>
    </row>
    <row r="102" spans="1:16" x14ac:dyDescent="0.25">
      <c r="A102" s="60" t="s">
        <v>213</v>
      </c>
      <c r="B102" s="13"/>
      <c r="C102" s="13"/>
      <c r="D102" s="13"/>
      <c r="E102" s="13"/>
      <c r="F102" s="13"/>
      <c r="G102" s="13"/>
      <c r="H102" s="13"/>
      <c r="I102" s="13"/>
      <c r="J102" s="13"/>
      <c r="K102" s="13"/>
      <c r="L102" s="13"/>
      <c r="M102" s="13"/>
      <c r="N102" s="13"/>
      <c r="O102" s="13"/>
      <c r="P102" s="13"/>
    </row>
    <row r="103" spans="1:16" x14ac:dyDescent="0.25">
      <c r="A103" s="9" t="s">
        <v>140</v>
      </c>
      <c r="B103" s="15"/>
      <c r="C103" s="9"/>
      <c r="D103" s="9"/>
      <c r="E103" s="9"/>
      <c r="F103" s="9"/>
      <c r="G103" s="9"/>
      <c r="H103" s="9"/>
      <c r="I103" s="9"/>
      <c r="J103" s="9"/>
      <c r="K103" s="9"/>
      <c r="L103" s="9"/>
      <c r="M103" s="9"/>
      <c r="N103" s="9"/>
      <c r="O103" s="9"/>
      <c r="P103" s="9"/>
    </row>
    <row r="104" spans="1:16" ht="6" customHeight="1" x14ac:dyDescent="0.25">
      <c r="A104" s="25"/>
      <c r="B104" s="25"/>
      <c r="C104" s="15"/>
      <c r="D104" s="29"/>
      <c r="E104" s="29"/>
      <c r="F104" s="16"/>
      <c r="G104" s="59"/>
      <c r="H104" s="59"/>
      <c r="I104" s="59"/>
      <c r="J104" s="59"/>
      <c r="K104" s="59"/>
      <c r="L104" s="16"/>
      <c r="M104" s="16"/>
      <c r="N104" s="16"/>
      <c r="O104" s="16"/>
      <c r="P104" s="9"/>
    </row>
    <row r="105" spans="1:16" x14ac:dyDescent="0.25">
      <c r="A105" s="60" t="s">
        <v>214</v>
      </c>
      <c r="B105" s="25"/>
      <c r="C105" s="25"/>
      <c r="D105" s="29"/>
      <c r="E105" s="29"/>
      <c r="F105" s="16"/>
      <c r="G105" s="16"/>
      <c r="H105" s="16"/>
      <c r="I105" s="18"/>
      <c r="J105" s="16"/>
      <c r="K105" s="90"/>
      <c r="L105" s="90"/>
      <c r="M105" s="50"/>
      <c r="N105" s="16"/>
      <c r="O105" s="16"/>
      <c r="P105" s="9"/>
    </row>
    <row r="106" spans="1:16" ht="28.5" customHeight="1" x14ac:dyDescent="0.25">
      <c r="A106" s="227" t="s">
        <v>142</v>
      </c>
      <c r="B106" s="226"/>
      <c r="C106" s="226"/>
      <c r="D106" s="226"/>
      <c r="E106" s="226"/>
      <c r="F106" s="226"/>
      <c r="G106" s="226"/>
      <c r="H106" s="226"/>
      <c r="I106" s="226"/>
      <c r="J106" s="226"/>
      <c r="K106" s="226"/>
      <c r="L106" s="226"/>
      <c r="M106" s="226"/>
      <c r="N106" s="226"/>
      <c r="O106" s="226"/>
      <c r="P106" s="13"/>
    </row>
    <row r="107" spans="1:16" ht="6" customHeight="1" x14ac:dyDescent="0.25">
      <c r="A107" s="62"/>
      <c r="B107" s="13"/>
      <c r="C107" s="13"/>
      <c r="D107" s="9"/>
      <c r="E107" s="9"/>
      <c r="F107" s="9"/>
      <c r="G107" s="13"/>
      <c r="H107" s="13"/>
      <c r="I107" s="63"/>
      <c r="J107" s="13"/>
      <c r="K107" s="13"/>
      <c r="L107" s="13"/>
      <c r="M107" s="13"/>
      <c r="N107" s="13"/>
      <c r="O107" s="13"/>
      <c r="P107" s="13"/>
    </row>
    <row r="108" spans="1:16" x14ac:dyDescent="0.25">
      <c r="A108" s="228" t="s">
        <v>215</v>
      </c>
      <c r="B108" s="226"/>
      <c r="C108" s="226"/>
      <c r="D108" s="226"/>
      <c r="E108" s="226"/>
      <c r="F108" s="226"/>
      <c r="G108" s="226"/>
      <c r="H108" s="226"/>
      <c r="I108" s="226"/>
      <c r="J108" s="226"/>
      <c r="K108" s="226"/>
      <c r="L108" s="226"/>
      <c r="M108" s="226"/>
      <c r="N108" s="226"/>
      <c r="O108" s="226"/>
      <c r="P108" s="106"/>
    </row>
    <row r="109" spans="1:16" ht="53.25" customHeight="1" x14ac:dyDescent="0.25">
      <c r="A109" s="229" t="s">
        <v>143</v>
      </c>
      <c r="B109" s="201"/>
      <c r="C109" s="201"/>
      <c r="D109" s="201"/>
      <c r="E109" s="201"/>
      <c r="F109" s="201"/>
      <c r="G109" s="201"/>
      <c r="H109" s="201"/>
      <c r="I109" s="201"/>
      <c r="J109" s="201"/>
      <c r="K109" s="201"/>
      <c r="L109" s="201"/>
      <c r="M109" s="201"/>
      <c r="N109" s="201"/>
      <c r="O109" s="201"/>
      <c r="P109" s="70"/>
    </row>
    <row r="110" spans="1:16" x14ac:dyDescent="0.25">
      <c r="A110" s="64"/>
      <c r="B110" s="64"/>
      <c r="C110" s="65" t="s">
        <v>141</v>
      </c>
      <c r="D110" s="66"/>
      <c r="E110" s="67"/>
      <c r="F110" s="66"/>
      <c r="G110" s="66"/>
      <c r="H110" s="66"/>
      <c r="I110" s="67" t="s">
        <v>144</v>
      </c>
      <c r="J110" s="64"/>
      <c r="K110" s="107" t="s">
        <v>63</v>
      </c>
      <c r="L110" s="107"/>
      <c r="M110" s="107" t="s">
        <v>64</v>
      </c>
      <c r="N110" s="64"/>
      <c r="O110" s="64"/>
      <c r="P110" s="84"/>
    </row>
    <row r="111" spans="1:16" x14ac:dyDescent="0.25">
      <c r="A111" s="64"/>
      <c r="B111" s="64"/>
      <c r="C111" s="222" t="s">
        <v>145</v>
      </c>
      <c r="D111" s="201"/>
      <c r="E111" s="201"/>
      <c r="F111" s="201"/>
      <c r="G111" s="201"/>
      <c r="H111" s="64"/>
      <c r="I111" s="68">
        <v>10.551</v>
      </c>
      <c r="J111" s="64"/>
      <c r="K111" s="108">
        <v>7422309</v>
      </c>
      <c r="L111" s="108"/>
      <c r="M111" s="108">
        <v>0</v>
      </c>
      <c r="N111" s="64"/>
      <c r="O111" s="64"/>
      <c r="P111" s="84"/>
    </row>
    <row r="112" spans="1:16" x14ac:dyDescent="0.25">
      <c r="A112" s="64"/>
      <c r="B112" s="64"/>
      <c r="C112" s="222" t="s">
        <v>81</v>
      </c>
      <c r="D112" s="201"/>
      <c r="E112" s="201"/>
      <c r="F112" s="201"/>
      <c r="G112" s="201"/>
      <c r="H112" s="64"/>
      <c r="I112" s="68">
        <v>93.558000000000007</v>
      </c>
      <c r="J112" s="64"/>
      <c r="K112" s="108">
        <f>5926654+253519</f>
        <v>6180173</v>
      </c>
      <c r="L112" s="108"/>
      <c r="M112" s="108">
        <v>0</v>
      </c>
      <c r="N112" s="64"/>
      <c r="O112" s="64"/>
      <c r="P112" s="84"/>
    </row>
    <row r="113" spans="1:16" x14ac:dyDescent="0.25">
      <c r="A113" s="64"/>
      <c r="B113" s="64"/>
      <c r="C113" s="222" t="s">
        <v>146</v>
      </c>
      <c r="D113" s="201"/>
      <c r="E113" s="201"/>
      <c r="F113" s="201"/>
      <c r="G113" s="201"/>
      <c r="H113" s="64"/>
      <c r="I113" s="68">
        <v>93.659000000000006</v>
      </c>
      <c r="J113" s="64"/>
      <c r="K113" s="108">
        <v>418143</v>
      </c>
      <c r="L113" s="108"/>
      <c r="M113" s="108">
        <v>129100</v>
      </c>
      <c r="N113" s="64"/>
      <c r="O113" s="64"/>
      <c r="P113" s="84"/>
    </row>
    <row r="114" spans="1:16" x14ac:dyDescent="0.25">
      <c r="A114" s="64"/>
      <c r="B114" s="64"/>
      <c r="C114" s="218" t="s">
        <v>147</v>
      </c>
      <c r="D114" s="201"/>
      <c r="E114" s="201"/>
      <c r="F114" s="201"/>
      <c r="G114" s="201"/>
      <c r="H114" s="64"/>
      <c r="I114" s="69">
        <v>93.575000000000003</v>
      </c>
      <c r="J114" s="64"/>
      <c r="K114" s="108">
        <v>988203</v>
      </c>
      <c r="L114" s="108"/>
      <c r="M114" s="108">
        <v>0</v>
      </c>
      <c r="N114" s="64"/>
      <c r="O114" s="64"/>
      <c r="P114" s="84"/>
    </row>
    <row r="115" spans="1:16" x14ac:dyDescent="0.25">
      <c r="A115" s="64"/>
      <c r="B115" s="64"/>
      <c r="C115" s="218" t="s">
        <v>148</v>
      </c>
      <c r="D115" s="201"/>
      <c r="E115" s="201"/>
      <c r="F115" s="201"/>
      <c r="G115" s="201"/>
      <c r="H115" s="64"/>
      <c r="I115" s="69">
        <v>93.596000000000004</v>
      </c>
      <c r="J115" s="64"/>
      <c r="K115" s="108">
        <f>304058+391100</f>
        <v>695158</v>
      </c>
      <c r="L115" s="108"/>
      <c r="M115" s="108">
        <v>43469</v>
      </c>
      <c r="N115" s="64"/>
      <c r="O115" s="64"/>
      <c r="P115" s="84"/>
    </row>
    <row r="116" spans="1:16" x14ac:dyDescent="0.25">
      <c r="A116" s="64"/>
      <c r="B116" s="64"/>
      <c r="C116" s="218" t="s">
        <v>149</v>
      </c>
      <c r="D116" s="201"/>
      <c r="E116" s="201"/>
      <c r="F116" s="201"/>
      <c r="G116" s="201"/>
      <c r="H116" s="64"/>
      <c r="I116" s="69">
        <v>93.658000000000001</v>
      </c>
      <c r="J116" s="64"/>
      <c r="K116" s="108">
        <v>376158</v>
      </c>
      <c r="L116" s="108"/>
      <c r="M116" s="108">
        <v>0</v>
      </c>
      <c r="N116" s="64"/>
      <c r="O116" s="64"/>
      <c r="P116" s="84"/>
    </row>
    <row r="117" spans="1:16" x14ac:dyDescent="0.25">
      <c r="A117" s="64"/>
      <c r="B117" s="64"/>
      <c r="C117" s="218" t="s">
        <v>150</v>
      </c>
      <c r="D117" s="201"/>
      <c r="E117" s="201"/>
      <c r="F117" s="201"/>
      <c r="G117" s="201"/>
      <c r="H117" s="64"/>
      <c r="I117" s="69">
        <v>93.778000000000006</v>
      </c>
      <c r="J117" s="64"/>
      <c r="K117" s="108">
        <v>70547482</v>
      </c>
      <c r="L117" s="108"/>
      <c r="M117" s="108">
        <v>41328564</v>
      </c>
      <c r="N117" s="64"/>
      <c r="O117" s="64"/>
      <c r="P117" s="84"/>
    </row>
    <row r="118" spans="1:16" x14ac:dyDescent="0.25">
      <c r="A118" s="64"/>
      <c r="B118" s="64"/>
      <c r="C118" s="218" t="s">
        <v>151</v>
      </c>
      <c r="D118" s="201"/>
      <c r="E118" s="201"/>
      <c r="F118" s="201"/>
      <c r="G118" s="201"/>
      <c r="H118" s="64"/>
      <c r="I118" s="69">
        <v>93.766999999999996</v>
      </c>
      <c r="J118" s="64"/>
      <c r="K118" s="108">
        <v>2278390</v>
      </c>
      <c r="L118" s="108"/>
      <c r="M118" s="108">
        <v>539067</v>
      </c>
      <c r="N118" s="64"/>
      <c r="O118" s="64"/>
      <c r="P118" s="84"/>
    </row>
    <row r="119" spans="1:16" x14ac:dyDescent="0.25">
      <c r="A119" s="64"/>
      <c r="B119" s="64"/>
      <c r="C119" s="218" t="s">
        <v>152</v>
      </c>
      <c r="D119" s="201"/>
      <c r="E119" s="201"/>
      <c r="F119" s="201"/>
      <c r="G119" s="201"/>
      <c r="H119" s="64"/>
      <c r="I119" s="69"/>
      <c r="J119" s="64"/>
      <c r="K119" s="108">
        <v>0</v>
      </c>
      <c r="L119" s="108"/>
      <c r="M119" s="108">
        <v>256973</v>
      </c>
      <c r="N119" s="64"/>
      <c r="O119" s="64"/>
      <c r="P119" s="84"/>
    </row>
    <row r="120" spans="1:16" x14ac:dyDescent="0.25">
      <c r="A120" s="64"/>
      <c r="B120" s="64"/>
      <c r="C120" s="218" t="s">
        <v>153</v>
      </c>
      <c r="D120" s="201"/>
      <c r="E120" s="201"/>
      <c r="F120" s="201"/>
      <c r="G120" s="201"/>
      <c r="H120" s="64"/>
      <c r="I120" s="69"/>
      <c r="J120" s="64"/>
      <c r="K120" s="108">
        <v>0</v>
      </c>
      <c r="L120" s="108"/>
      <c r="M120" s="108">
        <f>651482+541671</f>
        <v>1193153</v>
      </c>
      <c r="N120" s="64"/>
      <c r="O120" s="64"/>
      <c r="P120" s="84"/>
    </row>
    <row r="121" spans="1:16" x14ac:dyDescent="0.25">
      <c r="A121" s="71" t="s">
        <v>154</v>
      </c>
      <c r="B121" s="71"/>
      <c r="C121" s="72"/>
      <c r="D121" s="72"/>
      <c r="E121" s="72"/>
      <c r="F121" s="72"/>
      <c r="G121" s="73"/>
      <c r="H121" s="73"/>
      <c r="I121" s="73"/>
      <c r="J121" s="73"/>
      <c r="K121" s="73"/>
      <c r="L121" s="73"/>
      <c r="M121" s="73"/>
      <c r="N121" s="73"/>
      <c r="O121" s="73"/>
      <c r="P121" s="9"/>
    </row>
    <row r="122" spans="1:16" ht="46.5" customHeight="1" x14ac:dyDescent="0.25">
      <c r="A122" s="74" t="s">
        <v>155</v>
      </c>
      <c r="B122" s="74"/>
      <c r="C122" s="230" t="s">
        <v>156</v>
      </c>
      <c r="D122" s="231"/>
      <c r="E122" s="231"/>
      <c r="F122" s="231"/>
      <c r="G122" s="231"/>
      <c r="H122" s="231"/>
      <c r="I122" s="231"/>
      <c r="J122" s="231"/>
      <c r="K122" s="231"/>
      <c r="L122" s="231"/>
      <c r="M122" s="231"/>
      <c r="N122" s="231"/>
      <c r="O122" s="231"/>
      <c r="P122" s="109"/>
    </row>
    <row r="123" spans="1:16" ht="93.75" customHeight="1" x14ac:dyDescent="0.25">
      <c r="A123" s="74" t="s">
        <v>157</v>
      </c>
      <c r="B123" s="75"/>
      <c r="C123" s="215" t="s">
        <v>158</v>
      </c>
      <c r="D123" s="216"/>
      <c r="E123" s="216"/>
      <c r="F123" s="216"/>
      <c r="G123" s="216"/>
      <c r="H123" s="216"/>
      <c r="I123" s="216"/>
      <c r="J123" s="216"/>
      <c r="K123" s="216"/>
      <c r="L123" s="216"/>
      <c r="M123" s="216"/>
      <c r="N123" s="216"/>
      <c r="O123" s="216"/>
      <c r="P123" s="85"/>
    </row>
    <row r="124" spans="1:16" ht="51.75" customHeight="1" x14ac:dyDescent="0.25">
      <c r="A124" s="74" t="s">
        <v>159</v>
      </c>
      <c r="B124" s="74"/>
      <c r="C124" s="215" t="s">
        <v>160</v>
      </c>
      <c r="D124" s="216"/>
      <c r="E124" s="216"/>
      <c r="F124" s="216"/>
      <c r="G124" s="216"/>
      <c r="H124" s="216"/>
      <c r="I124" s="216"/>
      <c r="J124" s="216"/>
      <c r="K124" s="216"/>
      <c r="L124" s="216"/>
      <c r="M124" s="216"/>
      <c r="N124" s="216"/>
      <c r="O124" s="216"/>
      <c r="P124" s="85"/>
    </row>
    <row r="125" spans="1:16" ht="40.5" customHeight="1" x14ac:dyDescent="0.25">
      <c r="A125" s="74" t="s">
        <v>161</v>
      </c>
      <c r="B125" s="74"/>
      <c r="C125" s="215" t="s">
        <v>162</v>
      </c>
      <c r="D125" s="216"/>
      <c r="E125" s="216"/>
      <c r="F125" s="216"/>
      <c r="G125" s="216"/>
      <c r="H125" s="216"/>
      <c r="I125" s="216"/>
      <c r="J125" s="216"/>
      <c r="K125" s="216"/>
      <c r="L125" s="216"/>
      <c r="M125" s="216"/>
      <c r="N125" s="216"/>
      <c r="O125" s="216"/>
      <c r="P125" s="85"/>
    </row>
    <row r="126" spans="1:16" ht="42" customHeight="1" x14ac:dyDescent="0.25">
      <c r="A126" s="74" t="s">
        <v>163</v>
      </c>
      <c r="B126" s="25"/>
      <c r="C126" s="215" t="s">
        <v>164</v>
      </c>
      <c r="D126" s="216"/>
      <c r="E126" s="216"/>
      <c r="F126" s="216"/>
      <c r="G126" s="216"/>
      <c r="H126" s="216"/>
      <c r="I126" s="216"/>
      <c r="J126" s="216"/>
      <c r="K126" s="216"/>
      <c r="L126" s="216"/>
      <c r="M126" s="216"/>
      <c r="N126" s="216"/>
      <c r="O126" s="216"/>
      <c r="P126" s="85"/>
    </row>
    <row r="127" spans="1:16" ht="6" customHeight="1" x14ac:dyDescent="0.25">
      <c r="A127" s="18"/>
      <c r="B127" s="18"/>
      <c r="C127" s="16"/>
      <c r="D127" s="16"/>
      <c r="E127" s="16"/>
      <c r="F127" s="16"/>
      <c r="G127" s="59"/>
      <c r="H127" s="59"/>
      <c r="I127" s="59"/>
      <c r="J127" s="59"/>
      <c r="K127" s="59"/>
      <c r="L127" s="59"/>
      <c r="M127" s="16"/>
      <c r="N127" s="16"/>
      <c r="O127" s="16"/>
      <c r="P127" s="9"/>
    </row>
    <row r="128" spans="1:16" ht="31.5" customHeight="1" x14ac:dyDescent="0.25">
      <c r="A128" s="76">
        <v>2</v>
      </c>
      <c r="B128" s="25"/>
      <c r="C128" s="203" t="s">
        <v>165</v>
      </c>
      <c r="D128" s="217"/>
      <c r="E128" s="217"/>
      <c r="F128" s="217"/>
      <c r="G128" s="217"/>
      <c r="H128" s="217"/>
      <c r="I128" s="217"/>
      <c r="J128" s="217"/>
      <c r="K128" s="217"/>
      <c r="L128" s="217"/>
      <c r="M128" s="217"/>
      <c r="N128" s="217"/>
      <c r="O128" s="217"/>
      <c r="P128" s="31"/>
    </row>
    <row r="129" spans="1:16" ht="6" customHeight="1" x14ac:dyDescent="0.25">
      <c r="A129" s="77"/>
      <c r="B129" s="16"/>
      <c r="C129" s="16"/>
      <c r="D129" s="16"/>
      <c r="E129" s="16"/>
      <c r="F129" s="16"/>
      <c r="G129" s="59"/>
      <c r="H129" s="59"/>
      <c r="I129" s="59"/>
      <c r="J129" s="59"/>
      <c r="K129" s="59"/>
      <c r="L129" s="59"/>
      <c r="M129" s="16"/>
      <c r="N129" s="16"/>
      <c r="O129" s="16"/>
      <c r="P129" s="9"/>
    </row>
    <row r="130" spans="1:16" ht="95.25" customHeight="1" x14ac:dyDescent="0.25">
      <c r="A130" s="76">
        <v>3</v>
      </c>
      <c r="B130" s="16"/>
      <c r="C130" s="207" t="s">
        <v>166</v>
      </c>
      <c r="D130" s="214"/>
      <c r="E130" s="214"/>
      <c r="F130" s="214"/>
      <c r="G130" s="214"/>
      <c r="H130" s="214"/>
      <c r="I130" s="214"/>
      <c r="J130" s="214"/>
      <c r="K130" s="214"/>
      <c r="L130" s="214"/>
      <c r="M130" s="214"/>
      <c r="N130" s="214"/>
      <c r="O130" s="214"/>
      <c r="P130" s="78"/>
    </row>
    <row r="131" spans="1:16" ht="6" customHeight="1" x14ac:dyDescent="0.25">
      <c r="A131" s="16"/>
      <c r="B131" s="16"/>
      <c r="C131" s="16"/>
      <c r="D131" s="16"/>
      <c r="E131" s="16"/>
      <c r="F131" s="16"/>
      <c r="G131" s="59"/>
      <c r="H131" s="59"/>
      <c r="I131" s="59"/>
      <c r="J131" s="59"/>
      <c r="K131" s="59"/>
      <c r="L131" s="59"/>
      <c r="M131" s="16"/>
      <c r="N131" s="16"/>
      <c r="O131" s="16"/>
      <c r="P131" s="9"/>
    </row>
    <row r="132" spans="1:16" ht="43.5" customHeight="1" x14ac:dyDescent="0.25">
      <c r="A132" s="76">
        <v>4</v>
      </c>
      <c r="B132" s="16"/>
      <c r="C132" s="207" t="s">
        <v>167</v>
      </c>
      <c r="D132" s="214"/>
      <c r="E132" s="214"/>
      <c r="F132" s="214"/>
      <c r="G132" s="214"/>
      <c r="H132" s="214"/>
      <c r="I132" s="214"/>
      <c r="J132" s="214"/>
      <c r="K132" s="214"/>
      <c r="L132" s="214"/>
      <c r="M132" s="214"/>
      <c r="N132" s="214"/>
      <c r="O132" s="214"/>
      <c r="P132" s="81"/>
    </row>
    <row r="133" spans="1:16" ht="6" customHeight="1" x14ac:dyDescent="0.25">
      <c r="A133" s="76"/>
      <c r="B133" s="16"/>
      <c r="C133" s="78"/>
      <c r="D133" s="79"/>
      <c r="E133" s="79"/>
      <c r="F133" s="79"/>
      <c r="G133" s="80"/>
      <c r="H133" s="79"/>
      <c r="I133" s="79"/>
      <c r="J133" s="79"/>
      <c r="K133" s="79"/>
      <c r="L133" s="79"/>
      <c r="M133" s="79"/>
      <c r="N133" s="79"/>
      <c r="O133" s="79"/>
      <c r="P133" s="81"/>
    </row>
    <row r="134" spans="1:16" ht="40.5" customHeight="1" x14ac:dyDescent="0.25">
      <c r="A134" s="76">
        <v>5</v>
      </c>
      <c r="B134" s="16"/>
      <c r="C134" s="207" t="s">
        <v>168</v>
      </c>
      <c r="D134" s="214"/>
      <c r="E134" s="214"/>
      <c r="F134" s="214"/>
      <c r="G134" s="214"/>
      <c r="H134" s="214"/>
      <c r="I134" s="214"/>
      <c r="J134" s="214"/>
      <c r="K134" s="214"/>
      <c r="L134" s="214"/>
      <c r="M134" s="214"/>
      <c r="N134" s="214"/>
      <c r="O134" s="214"/>
      <c r="P134" s="81"/>
    </row>
    <row r="135" spans="1:16" ht="6" customHeight="1" x14ac:dyDescent="0.25">
      <c r="B135" s="16"/>
      <c r="C135" s="16"/>
      <c r="D135" s="16"/>
      <c r="E135" s="16"/>
      <c r="F135" s="16"/>
      <c r="G135" s="59"/>
      <c r="H135" s="59"/>
      <c r="I135" s="59"/>
      <c r="J135" s="59"/>
      <c r="K135" s="59"/>
      <c r="L135" s="59"/>
      <c r="M135" s="16"/>
      <c r="N135" s="16"/>
      <c r="O135" s="16"/>
      <c r="P135" s="9"/>
    </row>
    <row r="136" spans="1:16" ht="19.5" customHeight="1" x14ac:dyDescent="0.25">
      <c r="A136" s="74">
        <f>+A134+1</f>
        <v>6</v>
      </c>
      <c r="B136" s="16"/>
      <c r="C136" s="220" t="s">
        <v>169</v>
      </c>
      <c r="D136" s="221"/>
      <c r="E136" s="221"/>
      <c r="F136" s="221"/>
      <c r="G136" s="221"/>
      <c r="H136" s="221"/>
      <c r="I136" s="221"/>
      <c r="J136" s="221"/>
      <c r="K136" s="221"/>
      <c r="L136" s="221"/>
      <c r="M136" s="221"/>
      <c r="N136" s="221"/>
      <c r="O136" s="221"/>
      <c r="P136" s="83"/>
    </row>
    <row r="137" spans="1:16" ht="6" customHeight="1" x14ac:dyDescent="0.25">
      <c r="A137" s="25"/>
      <c r="B137" s="16"/>
      <c r="C137" s="81"/>
      <c r="D137" s="10"/>
      <c r="E137" s="10"/>
      <c r="F137" s="10"/>
      <c r="G137" s="10"/>
      <c r="H137" s="10"/>
      <c r="I137" s="10"/>
      <c r="J137" s="10"/>
      <c r="K137" s="10"/>
      <c r="L137" s="10"/>
      <c r="M137" s="10"/>
      <c r="N137" s="10"/>
      <c r="O137" s="10"/>
      <c r="P137" s="13"/>
    </row>
    <row r="138" spans="1:16" ht="22.5" customHeight="1" x14ac:dyDescent="0.25">
      <c r="A138" s="74">
        <f>+A136+1</f>
        <v>7</v>
      </c>
      <c r="B138" s="16"/>
      <c r="C138" s="200" t="s">
        <v>170</v>
      </c>
      <c r="D138" s="232"/>
      <c r="E138" s="232"/>
      <c r="F138" s="232"/>
      <c r="G138" s="232"/>
      <c r="H138" s="232"/>
      <c r="I138" s="232"/>
      <c r="J138" s="232"/>
      <c r="K138" s="232"/>
      <c r="L138" s="232"/>
      <c r="M138" s="232"/>
      <c r="N138" s="232"/>
      <c r="O138" s="232"/>
      <c r="P138" s="81"/>
    </row>
    <row r="139" spans="1:16" ht="6" customHeight="1" x14ac:dyDescent="0.25">
      <c r="A139" s="74" t="s">
        <v>82</v>
      </c>
      <c r="B139" s="16"/>
      <c r="P139" s="13"/>
    </row>
    <row r="140" spans="1:16" x14ac:dyDescent="0.25">
      <c r="A140" s="74">
        <f>+A138+1</f>
        <v>8</v>
      </c>
      <c r="B140" s="16"/>
      <c r="C140" s="220" t="s">
        <v>171</v>
      </c>
      <c r="D140" s="221"/>
      <c r="E140" s="221"/>
      <c r="F140" s="221"/>
      <c r="G140" s="221"/>
      <c r="H140" s="221"/>
      <c r="I140" s="221"/>
      <c r="J140" s="221"/>
      <c r="K140" s="221"/>
      <c r="L140" s="221"/>
      <c r="M140" s="221"/>
      <c r="N140" s="221"/>
      <c r="O140" s="221"/>
      <c r="P140" s="13"/>
    </row>
    <row r="141" spans="1:16" ht="6" customHeight="1" x14ac:dyDescent="0.25">
      <c r="A141" s="74" t="s">
        <v>82</v>
      </c>
      <c r="B141" s="16"/>
      <c r="C141" s="82"/>
      <c r="D141" s="79"/>
      <c r="E141" s="79"/>
      <c r="F141" s="79"/>
      <c r="G141" s="80"/>
      <c r="H141" s="79"/>
      <c r="I141" s="79"/>
      <c r="J141" s="79"/>
      <c r="K141" s="79"/>
      <c r="L141" s="79"/>
      <c r="M141" s="79"/>
      <c r="N141" s="79"/>
      <c r="O141" s="79"/>
      <c r="P141" s="81"/>
    </row>
    <row r="142" spans="1:16" ht="41.25" customHeight="1" x14ac:dyDescent="0.25">
      <c r="A142" s="74">
        <f>+A140+1</f>
        <v>9</v>
      </c>
      <c r="B142" s="16"/>
      <c r="C142" s="215" t="s">
        <v>172</v>
      </c>
      <c r="D142" s="216"/>
      <c r="E142" s="216"/>
      <c r="F142" s="216"/>
      <c r="G142" s="216"/>
      <c r="H142" s="216"/>
      <c r="I142" s="216"/>
      <c r="J142" s="216"/>
      <c r="K142" s="216"/>
      <c r="L142" s="216"/>
      <c r="M142" s="216"/>
      <c r="N142" s="216"/>
      <c r="O142" s="216"/>
      <c r="P142" s="81"/>
    </row>
    <row r="143" spans="1:16" ht="6" customHeight="1" x14ac:dyDescent="0.25">
      <c r="A143" s="74" t="s">
        <v>82</v>
      </c>
      <c r="B143" s="16"/>
      <c r="C143" s="16"/>
      <c r="D143" s="16"/>
      <c r="E143" s="16"/>
      <c r="F143" s="16"/>
      <c r="G143" s="16"/>
      <c r="H143" s="16"/>
      <c r="I143" s="16"/>
      <c r="J143" s="16"/>
      <c r="K143" s="16"/>
      <c r="L143" s="16"/>
      <c r="M143" s="16"/>
      <c r="N143" s="16"/>
      <c r="O143" s="16"/>
      <c r="P143" s="9"/>
    </row>
    <row r="144" spans="1:16" ht="43.5" customHeight="1" x14ac:dyDescent="0.25">
      <c r="A144" s="74">
        <f>+A142+1</f>
        <v>10</v>
      </c>
      <c r="B144" s="16"/>
      <c r="C144" s="208" t="s">
        <v>173</v>
      </c>
      <c r="D144" s="214"/>
      <c r="E144" s="214"/>
      <c r="F144" s="214"/>
      <c r="G144" s="214"/>
      <c r="H144" s="214"/>
      <c r="I144" s="214"/>
      <c r="J144" s="214"/>
      <c r="K144" s="214"/>
      <c r="L144" s="214"/>
      <c r="M144" s="214"/>
      <c r="N144" s="214"/>
      <c r="O144" s="214"/>
      <c r="P144" s="82"/>
    </row>
    <row r="145" spans="1:16" ht="6" customHeight="1" x14ac:dyDescent="0.25">
      <c r="A145" s="74" t="s">
        <v>82</v>
      </c>
      <c r="B145" s="16"/>
      <c r="C145" s="9"/>
      <c r="D145" s="9"/>
      <c r="E145" s="9"/>
      <c r="F145" s="9"/>
      <c r="G145" s="9"/>
      <c r="H145" s="9"/>
      <c r="I145" s="9"/>
      <c r="J145" s="9"/>
      <c r="K145" s="9"/>
      <c r="L145" s="9"/>
      <c r="M145" s="9"/>
      <c r="N145" s="9"/>
      <c r="O145" s="9"/>
      <c r="P145" s="9"/>
    </row>
    <row r="146" spans="1:16" ht="37.5" customHeight="1" x14ac:dyDescent="0.25">
      <c r="A146" s="74">
        <f>+A144+1</f>
        <v>11</v>
      </c>
      <c r="B146" s="16"/>
      <c r="C146" s="215" t="s">
        <v>174</v>
      </c>
      <c r="D146" s="216"/>
      <c r="E146" s="216"/>
      <c r="F146" s="216"/>
      <c r="G146" s="216"/>
      <c r="H146" s="216"/>
      <c r="I146" s="216"/>
      <c r="J146" s="216"/>
      <c r="K146" s="216"/>
      <c r="L146" s="216"/>
      <c r="M146" s="216"/>
      <c r="N146" s="216"/>
      <c r="O146" s="216"/>
      <c r="P146" s="85"/>
    </row>
    <row r="147" spans="1:16" ht="6" customHeight="1" x14ac:dyDescent="0.25">
      <c r="A147" s="74" t="s">
        <v>82</v>
      </c>
      <c r="B147" s="9"/>
      <c r="C147" s="9"/>
      <c r="D147" s="9"/>
      <c r="E147" s="9"/>
      <c r="F147" s="9"/>
      <c r="G147" s="9"/>
      <c r="H147" s="9"/>
      <c r="I147" s="9"/>
      <c r="J147" s="9"/>
      <c r="K147" s="9"/>
      <c r="L147" s="9"/>
      <c r="M147" s="9"/>
      <c r="N147" s="9"/>
      <c r="O147" s="9"/>
      <c r="P147" s="9"/>
    </row>
    <row r="148" spans="1:16" ht="42.75" customHeight="1" x14ac:dyDescent="0.25">
      <c r="A148" s="74">
        <f>+A146+1</f>
        <v>12</v>
      </c>
      <c r="B148" s="9"/>
      <c r="C148" s="215" t="s">
        <v>172</v>
      </c>
      <c r="D148" s="216"/>
      <c r="E148" s="216"/>
      <c r="F148" s="216"/>
      <c r="G148" s="216"/>
      <c r="H148" s="216"/>
      <c r="I148" s="216"/>
      <c r="J148" s="216"/>
      <c r="K148" s="216"/>
      <c r="L148" s="216"/>
      <c r="M148" s="216"/>
      <c r="N148" s="216"/>
      <c r="O148" s="216"/>
      <c r="P148" s="85"/>
    </row>
    <row r="149" spans="1:16" x14ac:dyDescent="0.25">
      <c r="A149" s="9"/>
      <c r="B149" s="9"/>
      <c r="C149" s="9"/>
      <c r="D149" s="9"/>
      <c r="E149" s="9"/>
      <c r="F149" s="9"/>
      <c r="G149" s="9"/>
      <c r="H149" s="9"/>
      <c r="I149" s="9"/>
      <c r="J149" s="9"/>
      <c r="K149" s="9"/>
      <c r="L149" s="9"/>
      <c r="M149" s="9"/>
      <c r="N149" s="9"/>
      <c r="O149" s="9"/>
      <c r="P149" s="9"/>
    </row>
  </sheetData>
  <mergeCells count="52">
    <mergeCell ref="C148:O148"/>
    <mergeCell ref="A1:P1"/>
    <mergeCell ref="A2:P2"/>
    <mergeCell ref="A3:P3"/>
    <mergeCell ref="A97:O97"/>
    <mergeCell ref="A100:O100"/>
    <mergeCell ref="A106:O106"/>
    <mergeCell ref="A108:O108"/>
    <mergeCell ref="A109:O109"/>
    <mergeCell ref="C122:O122"/>
    <mergeCell ref="C123:O123"/>
    <mergeCell ref="C124:O124"/>
    <mergeCell ref="C125:O125"/>
    <mergeCell ref="C146:O146"/>
    <mergeCell ref="C138:O138"/>
    <mergeCell ref="C140:O140"/>
    <mergeCell ref="B91:F91"/>
    <mergeCell ref="C130:O130"/>
    <mergeCell ref="C132:O132"/>
    <mergeCell ref="C134:O134"/>
    <mergeCell ref="C136:O136"/>
    <mergeCell ref="C114:G114"/>
    <mergeCell ref="C115:G115"/>
    <mergeCell ref="C116:G116"/>
    <mergeCell ref="C117:G117"/>
    <mergeCell ref="C118:G118"/>
    <mergeCell ref="C111:G111"/>
    <mergeCell ref="C112:G112"/>
    <mergeCell ref="C113:G113"/>
    <mergeCell ref="C144:O144"/>
    <mergeCell ref="C126:O126"/>
    <mergeCell ref="C128:O128"/>
    <mergeCell ref="C119:G119"/>
    <mergeCell ref="C120:G120"/>
    <mergeCell ref="C142:O142"/>
    <mergeCell ref="C15:F15"/>
    <mergeCell ref="B59:F59"/>
    <mergeCell ref="B64:F64"/>
    <mergeCell ref="C63:F63"/>
    <mergeCell ref="C36:F36"/>
    <mergeCell ref="D40:F40"/>
    <mergeCell ref="A79:M79"/>
    <mergeCell ref="C51:F51"/>
    <mergeCell ref="C18:F18"/>
    <mergeCell ref="C26:F26"/>
    <mergeCell ref="D30:F30"/>
    <mergeCell ref="D29:F29"/>
    <mergeCell ref="D70:F70"/>
    <mergeCell ref="C41:F41"/>
    <mergeCell ref="D42:F42"/>
    <mergeCell ref="D43:F43"/>
    <mergeCell ref="D44:F44"/>
  </mergeCells>
  <pageMargins left="0.7" right="0.7" top="0.5" bottom="0.5" header="0.3" footer="0.3"/>
  <pageSetup orientation="portrait" r:id="rId1"/>
  <headerFooter>
    <oddFooter>&amp;R&amp;"Arial,Regular"&amp;10Revised 10/19/2023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WC302 Input</vt:lpstr>
      <vt:lpstr>SEFSA</vt:lpstr>
      <vt:lpstr>'WC302 Input'!Print_Area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Burke</dc:creator>
  <cp:lastModifiedBy>James Burke</cp:lastModifiedBy>
  <cp:lastPrinted>2023-10-19T18:19:54Z</cp:lastPrinted>
  <dcterms:created xsi:type="dcterms:W3CDTF">2023-09-18T13:58:29Z</dcterms:created>
  <dcterms:modified xsi:type="dcterms:W3CDTF">2023-10-19T18:55:16Z</dcterms:modified>
</cp:coreProperties>
</file>