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G:\SHARE\USER\2024 Audits\DPH\"/>
    </mc:Choice>
  </mc:AlternateContent>
  <xr:revisionPtr revIDLastSave="0" documentId="13_ncr:1_{84882FF7-5476-42FA-ADE0-C90E4A3AB0E5}" xr6:coauthVersionLast="47" xr6:coauthVersionMax="47" xr10:uidLastSave="{00000000-0000-0000-0000-000000000000}"/>
  <bookViews>
    <workbookView xWindow="-120" yWindow="-120" windowWidth="29040" windowHeight="15840" activeTab="4" xr2:uid="{00000000-000D-0000-FFFF-FFFF00000000}"/>
  </bookViews>
  <sheets>
    <sheet name="Instructions" sheetId="3" r:id="rId1"/>
    <sheet name="DataEntryWS" sheetId="1" r:id="rId2"/>
    <sheet name="NCFSDataEntryInstructions" sheetId="7" r:id="rId3"/>
    <sheet name="NCFSDataEntry" sheetId="4" r:id="rId4"/>
    <sheet name="SchedofAwards" sheetId="2" r:id="rId5"/>
    <sheet name="MTWDH-NCFSListPayRpt" sheetId="6" r:id="rId6"/>
  </sheets>
  <definedNames>
    <definedName name="_xlnm.Print_Area" localSheetId="5">'MTWDH-NCFSListPayRpt'!$J:$O</definedName>
    <definedName name="_xlnm.Print_Area" localSheetId="3">NCFSDataEntry!$A$4:$D$124</definedName>
    <definedName name="_xlnm.Print_Area" localSheetId="4">SchedofAwards!$A$1:$J$127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1" i="2" l="1"/>
  <c r="K100" i="4"/>
  <c r="J100" i="4"/>
  <c r="K99" i="4"/>
  <c r="J99" i="4"/>
  <c r="K96" i="4"/>
  <c r="J96" i="4"/>
  <c r="K95" i="4"/>
  <c r="J95" i="4"/>
  <c r="K74" i="4"/>
  <c r="J74" i="4"/>
  <c r="N74" i="6" l="1"/>
  <c r="N138" i="6"/>
  <c r="N154" i="6"/>
  <c r="N358" i="6"/>
  <c r="I117" i="4"/>
  <c r="I116" i="4"/>
  <c r="I74" i="4"/>
  <c r="I73" i="4"/>
  <c r="A1" i="4" l="1"/>
  <c r="A1" i="2"/>
  <c r="O119" i="6" l="1"/>
  <c r="N119" i="6"/>
  <c r="O348" i="6"/>
  <c r="N348" i="6"/>
  <c r="O338" i="6"/>
  <c r="N338" i="6"/>
  <c r="P328" i="6"/>
  <c r="O328" i="6"/>
  <c r="N328" i="6"/>
  <c r="O318" i="6"/>
  <c r="N318" i="6"/>
  <c r="O299" i="6"/>
  <c r="N299" i="6"/>
  <c r="O289" i="6"/>
  <c r="N289" i="6"/>
  <c r="O278" i="6"/>
  <c r="N278" i="6"/>
  <c r="O268" i="6"/>
  <c r="N268" i="6"/>
  <c r="O265" i="6"/>
  <c r="N265" i="6"/>
  <c r="O254" i="6"/>
  <c r="N254" i="6"/>
  <c r="O242" i="6"/>
  <c r="N242" i="6"/>
  <c r="O233" i="6"/>
  <c r="N233" i="6"/>
  <c r="O223" i="6"/>
  <c r="N223" i="6"/>
  <c r="O204" i="6"/>
  <c r="N204" i="6"/>
  <c r="O194" i="6"/>
  <c r="N194" i="6"/>
  <c r="O184" i="6"/>
  <c r="N184" i="6"/>
  <c r="N174" i="6"/>
  <c r="O164" i="6"/>
  <c r="N164" i="6"/>
  <c r="O154" i="6"/>
  <c r="N144" i="6"/>
  <c r="N109" i="6"/>
  <c r="N99" i="6"/>
  <c r="N89" i="6"/>
  <c r="N84" i="6"/>
  <c r="N64" i="6"/>
  <c r="O52" i="6"/>
  <c r="N52" i="6"/>
  <c r="O42" i="6"/>
  <c r="N42" i="6"/>
  <c r="N35" i="6"/>
  <c r="N25" i="6"/>
  <c r="O15" i="6"/>
  <c r="N15" i="6"/>
  <c r="O11" i="6"/>
  <c r="N11" i="6"/>
  <c r="O369" i="6"/>
  <c r="N369" i="6"/>
  <c r="I30" i="1" l="1"/>
  <c r="O358" i="6"/>
  <c r="O371" i="6" s="1"/>
  <c r="I41" i="1" l="1"/>
  <c r="I103" i="1" l="1"/>
  <c r="I170" i="1" l="1"/>
  <c r="I172" i="1" l="1"/>
  <c r="I7" i="1" l="1"/>
  <c r="K6" i="4"/>
  <c r="J5" i="4"/>
  <c r="J203" i="1"/>
  <c r="J86" i="2" s="1"/>
  <c r="I174" i="1"/>
  <c r="H29" i="2" s="1"/>
  <c r="I173" i="1"/>
  <c r="J7" i="4" l="1"/>
  <c r="J8" i="4"/>
  <c r="I36" i="1"/>
  <c r="I27" i="1"/>
  <c r="I10" i="1"/>
  <c r="K9" i="4" l="1"/>
  <c r="J78" i="2"/>
  <c r="I37" i="1"/>
  <c r="I31" i="1"/>
  <c r="I11" i="1"/>
  <c r="J10" i="4" l="1"/>
  <c r="I38" i="1"/>
  <c r="I35" i="1"/>
  <c r="J13" i="1"/>
  <c r="J105" i="2" s="1"/>
  <c r="I14" i="1"/>
  <c r="J11" i="4" l="1"/>
  <c r="I39" i="1"/>
  <c r="I15" i="1"/>
  <c r="J12" i="4" l="1"/>
  <c r="I40" i="1"/>
  <c r="J13" i="4" l="1"/>
  <c r="I43" i="1"/>
  <c r="J14" i="4" l="1"/>
  <c r="I44" i="1"/>
  <c r="I17" i="1"/>
  <c r="I16" i="1"/>
  <c r="K15" i="4" l="1"/>
  <c r="I45" i="1"/>
  <c r="H62" i="2"/>
  <c r="J6" i="1"/>
  <c r="J16" i="4" l="1"/>
  <c r="J96" i="2"/>
  <c r="I46" i="1"/>
  <c r="J17" i="4" l="1"/>
  <c r="I47" i="1"/>
  <c r="I18" i="1"/>
  <c r="J18" i="4" l="1"/>
  <c r="I48" i="1"/>
  <c r="I19" i="1"/>
  <c r="J12" i="1"/>
  <c r="K19" i="4" l="1"/>
  <c r="J91" i="2" s="1"/>
  <c r="J49" i="1"/>
  <c r="J20" i="1"/>
  <c r="K20" i="4" l="1"/>
  <c r="I50" i="1"/>
  <c r="J50" i="1"/>
  <c r="I21" i="1"/>
  <c r="K21" i="4" l="1"/>
  <c r="I51" i="1"/>
  <c r="J22" i="1"/>
  <c r="J22" i="4" l="1"/>
  <c r="I53" i="1"/>
  <c r="J23" i="1"/>
  <c r="J85" i="2" s="1"/>
  <c r="J23" i="4" l="1"/>
  <c r="J54" i="1"/>
  <c r="I24" i="1"/>
  <c r="J52" i="1"/>
  <c r="J51" i="1"/>
  <c r="J24" i="4" l="1"/>
  <c r="J55" i="1"/>
  <c r="I25" i="1"/>
  <c r="J25" i="4" l="1"/>
  <c r="I56" i="1"/>
  <c r="I26" i="1"/>
  <c r="J26" i="4" l="1"/>
  <c r="J57" i="1"/>
  <c r="J102" i="2" s="1"/>
  <c r="I28" i="1"/>
  <c r="A4" i="2"/>
  <c r="J8" i="1"/>
  <c r="J27" i="4" l="1"/>
  <c r="I58" i="1"/>
  <c r="I29" i="1"/>
  <c r="J9" i="1"/>
  <c r="J28" i="4" l="1"/>
  <c r="J59" i="1"/>
  <c r="I32" i="1"/>
  <c r="J104" i="2"/>
  <c r="J29" i="4" l="1"/>
  <c r="I60" i="1"/>
  <c r="I33" i="1"/>
  <c r="J30" i="4" l="1"/>
  <c r="J61" i="1"/>
  <c r="I34" i="1"/>
  <c r="J99" i="2"/>
  <c r="K31" i="4" l="1"/>
  <c r="I62" i="1"/>
  <c r="J32" i="4" l="1"/>
  <c r="I63" i="1"/>
  <c r="J33" i="4" l="1"/>
  <c r="I64" i="1"/>
  <c r="J34" i="4" l="1"/>
  <c r="H25" i="2" s="1"/>
  <c r="J65" i="1"/>
  <c r="J35" i="4" l="1"/>
  <c r="H68" i="2" s="1"/>
  <c r="I66" i="1"/>
  <c r="I42" i="1"/>
  <c r="J36" i="4" l="1"/>
  <c r="J67" i="1"/>
  <c r="K37" i="4" l="1"/>
  <c r="J87" i="2" s="1"/>
  <c r="J68" i="1"/>
  <c r="K38" i="4" l="1"/>
  <c r="J92" i="2" s="1"/>
  <c r="J69" i="1"/>
  <c r="H48" i="2"/>
  <c r="K39" i="4" l="1"/>
  <c r="J100" i="2" s="1"/>
  <c r="J70" i="1"/>
  <c r="K40" i="4" l="1"/>
  <c r="J71" i="1"/>
  <c r="K41" i="4" l="1"/>
  <c r="J72" i="1"/>
  <c r="K42" i="4" l="1"/>
  <c r="J111" i="2" s="1"/>
  <c r="J73" i="1"/>
  <c r="J43" i="4" l="1"/>
  <c r="J74" i="1"/>
  <c r="J44" i="4" l="1"/>
  <c r="J75" i="1"/>
  <c r="K45" i="4" l="1"/>
  <c r="J94" i="2" s="1"/>
  <c r="J76" i="1"/>
  <c r="J46" i="4" l="1"/>
  <c r="H70" i="2" s="1"/>
  <c r="J77" i="1"/>
  <c r="J47" i="4" l="1"/>
  <c r="J78" i="1"/>
  <c r="J97" i="2" s="1"/>
  <c r="J48" i="4" l="1"/>
  <c r="I79" i="1"/>
  <c r="J49" i="4" l="1"/>
  <c r="I80" i="1"/>
  <c r="K206" i="1"/>
  <c r="J124" i="2" s="1"/>
  <c r="K50" i="4" l="1"/>
  <c r="I81" i="1"/>
  <c r="H69" i="2" s="1"/>
  <c r="J51" i="4" l="1"/>
  <c r="J82" i="1"/>
  <c r="J106" i="2" s="1"/>
  <c r="K52" i="4" l="1"/>
  <c r="I83" i="1"/>
  <c r="H39" i="2" s="1"/>
  <c r="J53" i="4" l="1"/>
  <c r="I84" i="1"/>
  <c r="I85" i="1" l="1"/>
  <c r="K54" i="4" l="1"/>
  <c r="I86" i="1"/>
  <c r="H47" i="2" s="1"/>
  <c r="J55" i="4" l="1"/>
  <c r="I87" i="1"/>
  <c r="J56" i="4" l="1"/>
  <c r="I88" i="1"/>
  <c r="J57" i="4" l="1"/>
  <c r="I89" i="1"/>
  <c r="J58" i="4" l="1"/>
  <c r="H51" i="2" s="1"/>
  <c r="J90" i="1"/>
  <c r="J115" i="2" s="1"/>
  <c r="J59" i="4" l="1"/>
  <c r="I91" i="1"/>
  <c r="H67" i="2" s="1"/>
  <c r="J60" i="4" l="1"/>
  <c r="I92" i="1"/>
  <c r="H57" i="2" s="1"/>
  <c r="J61" i="4" l="1"/>
  <c r="I93" i="1"/>
  <c r="J62" i="4" l="1"/>
  <c r="I94" i="1"/>
  <c r="H64" i="2" s="1"/>
  <c r="J63" i="4" l="1"/>
  <c r="J95" i="1"/>
  <c r="J64" i="4" l="1"/>
  <c r="J96" i="1"/>
  <c r="J81" i="2" s="1"/>
  <c r="J65" i="4" l="1"/>
  <c r="I97" i="1"/>
  <c r="I98" i="1" l="1"/>
  <c r="K66" i="4" l="1"/>
  <c r="I99" i="1"/>
  <c r="K67" i="4" l="1"/>
  <c r="I100" i="1"/>
  <c r="K68" i="4" l="1"/>
  <c r="I101" i="1"/>
  <c r="J69" i="4" l="1"/>
  <c r="I102" i="1"/>
  <c r="J70" i="4" l="1"/>
  <c r="I104" i="1"/>
  <c r="H43" i="2" s="1"/>
  <c r="K71" i="4" l="1"/>
  <c r="J112" i="2" s="1"/>
  <c r="I105" i="1"/>
  <c r="J72" i="4" l="1"/>
  <c r="H44" i="2"/>
  <c r="H45" i="2" s="1"/>
  <c r="J106" i="1"/>
  <c r="J79" i="2" l="1"/>
  <c r="K73" i="4"/>
  <c r="I107" i="1"/>
  <c r="L74" i="4" l="1"/>
  <c r="J108" i="1"/>
  <c r="J80" i="2" s="1"/>
  <c r="J109" i="1" l="1"/>
  <c r="J82" i="2"/>
  <c r="J75" i="4" l="1"/>
  <c r="J110" i="1"/>
  <c r="J76" i="4" l="1"/>
  <c r="J111" i="1"/>
  <c r="J77" i="4" l="1"/>
  <c r="J112" i="1"/>
  <c r="J78" i="4" l="1"/>
  <c r="J113" i="1"/>
  <c r="I113" i="1"/>
  <c r="J79" i="4" l="1"/>
  <c r="H40" i="2"/>
  <c r="I114" i="1"/>
  <c r="J80" i="4" l="1"/>
  <c r="I115" i="1"/>
  <c r="J81" i="4" l="1"/>
  <c r="I116" i="1"/>
  <c r="J82" i="4" l="1"/>
  <c r="H35" i="2" s="1"/>
  <c r="I117" i="1"/>
  <c r="H36" i="2" s="1"/>
  <c r="J83" i="4" l="1"/>
  <c r="I118" i="1"/>
  <c r="K84" i="4" l="1"/>
  <c r="I119" i="1"/>
  <c r="H50" i="2" s="1"/>
  <c r="J85" i="4" l="1"/>
  <c r="H52" i="2"/>
  <c r="I120" i="1"/>
  <c r="J86" i="4" l="1"/>
  <c r="I121" i="1"/>
  <c r="H59" i="2" s="1"/>
  <c r="J87" i="4" l="1"/>
  <c r="H66" i="2" s="1"/>
  <c r="J122" i="1"/>
  <c r="J103" i="2" s="1"/>
  <c r="J88" i="4" l="1"/>
  <c r="H55" i="2" s="1"/>
  <c r="J123" i="1"/>
  <c r="I123" i="1"/>
  <c r="J89" i="4" l="1"/>
  <c r="H56" i="2" s="1"/>
  <c r="L123" i="1"/>
  <c r="J124" i="1"/>
  <c r="J83" i="2" s="1"/>
  <c r="K90" i="4" l="1"/>
  <c r="J110" i="2" s="1"/>
  <c r="J125" i="1"/>
  <c r="I125" i="1"/>
  <c r="J91" i="4" l="1"/>
  <c r="L125" i="1"/>
  <c r="J126" i="1"/>
  <c r="J93" i="2" s="1"/>
  <c r="J92" i="4" l="1"/>
  <c r="I127" i="1"/>
  <c r="J93" i="4" l="1"/>
  <c r="H61" i="2"/>
  <c r="H63" i="2" s="1"/>
  <c r="I128" i="1"/>
  <c r="H58" i="2" s="1"/>
  <c r="K94" i="4" l="1"/>
  <c r="J101" i="2" s="1"/>
  <c r="I129" i="1"/>
  <c r="J130" i="1" l="1"/>
  <c r="J89" i="2" s="1"/>
  <c r="I131" i="1" l="1"/>
  <c r="J97" i="4" l="1"/>
  <c r="J132" i="1"/>
  <c r="J90" i="2" s="1"/>
  <c r="K98" i="4" l="1"/>
  <c r="J133" i="1"/>
  <c r="I133" i="1"/>
  <c r="L133" i="1" l="1"/>
  <c r="J134" i="1"/>
  <c r="J98" i="2" s="1"/>
  <c r="I135" i="1" l="1"/>
  <c r="J135" i="1"/>
  <c r="J101" i="4" l="1"/>
  <c r="L135" i="1"/>
  <c r="L136" i="1" s="1"/>
  <c r="J136" i="1"/>
  <c r="J95" i="2" s="1"/>
  <c r="K102" i="4" l="1"/>
  <c r="I137" i="1"/>
  <c r="K103" i="4" l="1"/>
  <c r="J109" i="2" s="1"/>
  <c r="I138" i="1"/>
  <c r="H37" i="2" s="1"/>
  <c r="J104" i="4" l="1"/>
  <c r="I139" i="1"/>
  <c r="K105" i="4" l="1"/>
  <c r="I140" i="1"/>
  <c r="J106" i="4" l="1"/>
  <c r="I141" i="1"/>
  <c r="H41" i="2" s="1"/>
  <c r="K107" i="4" l="1"/>
  <c r="J113" i="2" s="1"/>
  <c r="J142" i="1"/>
  <c r="J108" i="4" l="1"/>
  <c r="J116" i="2"/>
  <c r="I143" i="1"/>
  <c r="K109" i="4" l="1"/>
  <c r="J107" i="2" s="1"/>
  <c r="I144" i="1"/>
  <c r="K110" i="4" l="1"/>
  <c r="J108" i="2" s="1"/>
  <c r="I145" i="1"/>
  <c r="J111" i="4" l="1"/>
  <c r="I146" i="1"/>
  <c r="J112" i="4" l="1"/>
  <c r="I147" i="1"/>
  <c r="J113" i="4" l="1"/>
  <c r="H54" i="2" s="1"/>
  <c r="I148" i="1"/>
  <c r="J114" i="4" l="1"/>
  <c r="I149" i="1"/>
  <c r="J115" i="4" l="1"/>
  <c r="I150" i="1"/>
  <c r="K116" i="4" l="1"/>
  <c r="I151" i="1"/>
  <c r="J117" i="4" l="1"/>
  <c r="H71" i="2" s="1"/>
  <c r="K124" i="4"/>
  <c r="J84" i="2"/>
  <c r="I152" i="1"/>
  <c r="L117" i="4" l="1"/>
  <c r="J118" i="4"/>
  <c r="I153" i="1"/>
  <c r="J119" i="4" l="1"/>
  <c r="I154" i="1"/>
  <c r="J120" i="4" l="1"/>
  <c r="I155" i="1"/>
  <c r="J121" i="4" l="1"/>
  <c r="I156" i="1"/>
  <c r="J122" i="4" l="1"/>
  <c r="I157" i="1"/>
  <c r="J123" i="4" l="1"/>
  <c r="J124" i="4" s="1"/>
  <c r="L124" i="4" s="1"/>
  <c r="I124" i="4"/>
  <c r="I158" i="1"/>
  <c r="J123" i="2" l="1"/>
  <c r="I126" i="4"/>
  <c r="N124" i="4"/>
  <c r="I159" i="1"/>
  <c r="I160" i="1" l="1"/>
  <c r="I161" i="1" l="1"/>
  <c r="I162" i="1" l="1"/>
  <c r="I163" i="1" l="1"/>
  <c r="I164" i="1" l="1"/>
  <c r="I165" i="1" l="1"/>
  <c r="I166" i="1" l="1"/>
  <c r="I167" i="1" l="1"/>
  <c r="I168" i="1" l="1"/>
  <c r="I169" i="1" l="1"/>
  <c r="I171" i="1" l="1"/>
  <c r="H14" i="2" l="1"/>
  <c r="H16" i="2" s="1"/>
  <c r="I175" i="1"/>
  <c r="J176" i="1" l="1"/>
  <c r="J177" i="1" l="1"/>
  <c r="J114" i="2" s="1"/>
  <c r="I178" i="1" l="1"/>
  <c r="I179" i="1" l="1"/>
  <c r="I180" i="1" l="1"/>
  <c r="I181" i="1" l="1"/>
  <c r="I182" i="1" l="1"/>
  <c r="I183" i="1" l="1"/>
  <c r="I184" i="1" l="1"/>
  <c r="I185" i="1" l="1"/>
  <c r="I186" i="1" l="1"/>
  <c r="I187" i="1" l="1"/>
  <c r="I188" i="1" l="1"/>
  <c r="I189" i="1" l="1"/>
  <c r="I190" i="1" l="1"/>
  <c r="I191" i="1" l="1"/>
  <c r="I192" i="1" l="1"/>
  <c r="I193" i="1" l="1"/>
  <c r="I194" i="1" l="1"/>
  <c r="I195" i="1" l="1"/>
  <c r="I196" i="1" l="1"/>
  <c r="H21" i="2" s="1"/>
  <c r="I197" i="1" l="1"/>
  <c r="I198" i="1" l="1"/>
  <c r="I199" i="1" l="1"/>
  <c r="H65" i="2" s="1"/>
  <c r="I200" i="1" l="1"/>
  <c r="H38" i="2" s="1"/>
  <c r="J201" i="1" l="1"/>
  <c r="J88" i="2" s="1"/>
  <c r="J202" i="1" l="1"/>
  <c r="J117" i="2" s="1"/>
  <c r="J204" i="1" l="1"/>
  <c r="I204" i="1"/>
  <c r="H60" i="2" s="1"/>
  <c r="H72" i="2" s="1"/>
  <c r="D206" i="1"/>
  <c r="D216" i="1" s="1"/>
  <c r="D220" i="1" s="1"/>
  <c r="I206" i="1" l="1"/>
  <c r="J122" i="2"/>
  <c r="I212" i="1"/>
  <c r="J60" i="2"/>
  <c r="J206" i="1"/>
  <c r="J128" i="2" s="1"/>
  <c r="J72" i="2" l="1"/>
  <c r="J118" i="2" s="1"/>
  <c r="H118" i="2"/>
  <c r="H128" i="2"/>
  <c r="I210" i="1"/>
  <c r="I214" i="1" s="1"/>
  <c r="J130" i="2" l="1"/>
  <c r="J121" i="2"/>
  <c r="J125" i="2" s="1"/>
  <c r="H130" i="2"/>
  <c r="N37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ncdeptofstatetreasurer</author>
  </authors>
  <commentList>
    <comment ref="A1" authorId="0" shapeId="0" xr:uid="{00000000-0006-0000-0100-000001000000}">
      <text>
        <r>
          <rPr>
            <b/>
            <sz val="8"/>
            <color indexed="81"/>
            <rFont val="Tahoma"/>
            <family val="2"/>
          </rPr>
          <t xml:space="preserve">Enter name of unit
</t>
        </r>
      </text>
    </comment>
  </commentList>
</comments>
</file>

<file path=xl/sharedStrings.xml><?xml version="1.0" encoding="utf-8"?>
<sst xmlns="http://schemas.openxmlformats.org/spreadsheetml/2006/main" count="7380" uniqueCount="825">
  <si>
    <t>N/A</t>
  </si>
  <si>
    <t>Federal</t>
  </si>
  <si>
    <t>SZ</t>
  </si>
  <si>
    <t>Food and Lodging Fees</t>
  </si>
  <si>
    <t>Other Receipts</t>
  </si>
  <si>
    <t>State</t>
  </si>
  <si>
    <t>AP</t>
  </si>
  <si>
    <t>State Supported Expenditures</t>
  </si>
  <si>
    <t>Public Health Nursing</t>
  </si>
  <si>
    <t>General Communicable Disease Control</t>
  </si>
  <si>
    <t>AR</t>
  </si>
  <si>
    <t>Nurse Family Partnership</t>
  </si>
  <si>
    <t>ST</t>
  </si>
  <si>
    <t>Tobacco Control Program</t>
  </si>
  <si>
    <t>Triple P</t>
  </si>
  <si>
    <t>Care Coordination for Children</t>
  </si>
  <si>
    <t>Child Health</t>
  </si>
  <si>
    <t>13A1</t>
  </si>
  <si>
    <t>Maternal Health</t>
  </si>
  <si>
    <t>High Risk Maternity Clinics</t>
  </si>
  <si>
    <t>Healthy Beginnings</t>
  </si>
  <si>
    <t>Temporary Assistance for Needy Families</t>
  </si>
  <si>
    <t>T2</t>
  </si>
  <si>
    <t>JA</t>
  </si>
  <si>
    <t>Maternal Health (HMHC)</t>
  </si>
  <si>
    <t>Maternal and Child Health Block Grant</t>
  </si>
  <si>
    <t>FP</t>
  </si>
  <si>
    <t>Family Planning Services</t>
  </si>
  <si>
    <t>592C</t>
  </si>
  <si>
    <t>Women's Health Service Fund</t>
  </si>
  <si>
    <t>13A2</t>
  </si>
  <si>
    <t>WIC  Administration</t>
  </si>
  <si>
    <t>WIC General Admin</t>
  </si>
  <si>
    <t>JQ</t>
  </si>
  <si>
    <t>HV</t>
  </si>
  <si>
    <t>BN</t>
  </si>
  <si>
    <t>HIV/STD State</t>
  </si>
  <si>
    <t>RQ</t>
  </si>
  <si>
    <t>NB</t>
  </si>
  <si>
    <t>Immunization Action Plan</t>
  </si>
  <si>
    <t>KZ</t>
  </si>
  <si>
    <t>TANF</t>
  </si>
  <si>
    <t>School Health Center</t>
  </si>
  <si>
    <t>School Nurse Funding Initiative</t>
  </si>
  <si>
    <t>570C</t>
  </si>
  <si>
    <t>Affordable Care Act (ACA) Personal Responsibility Education Program</t>
  </si>
  <si>
    <t>Refugee Health Assessments</t>
  </si>
  <si>
    <t>NF</t>
  </si>
  <si>
    <t>Ryan White Emerging Community</t>
  </si>
  <si>
    <t>BC</t>
  </si>
  <si>
    <t>BE</t>
  </si>
  <si>
    <t>577A</t>
  </si>
  <si>
    <t>577B</t>
  </si>
  <si>
    <t>Center Total</t>
  </si>
  <si>
    <t>FUND</t>
  </si>
  <si>
    <t>RCC</t>
  </si>
  <si>
    <t>Prog</t>
  </si>
  <si>
    <t>Activity</t>
  </si>
  <si>
    <t>Title</t>
  </si>
  <si>
    <t>Source or</t>
  </si>
  <si>
    <t>Awards</t>
  </si>
  <si>
    <t>n/a</t>
  </si>
  <si>
    <t>Amount</t>
  </si>
  <si>
    <t>Schedule of Expenditures of Federal and State Awards</t>
  </si>
  <si>
    <t>Public Health Programs</t>
  </si>
  <si>
    <t>Federal Expenditures</t>
  </si>
  <si>
    <t>State Expenditures</t>
  </si>
  <si>
    <t>Federal Awards</t>
  </si>
  <si>
    <t>U.S Department of Agriculture</t>
  </si>
  <si>
    <t>passed through NC Dept. of Health and Human Services</t>
  </si>
  <si>
    <t>Divison of Public Health</t>
  </si>
  <si>
    <t xml:space="preserve">Special Supplemental Nutrition Program for </t>
  </si>
  <si>
    <t>Women Infant and Children</t>
  </si>
  <si>
    <t>Total U.S. Department of Agriculture</t>
  </si>
  <si>
    <t>U.S. Department of Housing and Urban Development</t>
  </si>
  <si>
    <t>U.S. Department of Health and Human Services</t>
  </si>
  <si>
    <t>Medical Assistance Assistance Program</t>
  </si>
  <si>
    <t>Project Grants and Cooperative Agreements for Tuberculosis Control Programs</t>
  </si>
  <si>
    <t xml:space="preserve">Injury Prevention and Control Research and State and Community Based Programs </t>
  </si>
  <si>
    <t xml:space="preserve">HIV Prevention Activities_Health Department Based </t>
  </si>
  <si>
    <t>Maternal and Child Health Services Block Grant</t>
  </si>
  <si>
    <t>Total</t>
  </si>
  <si>
    <t>State Awards</t>
  </si>
  <si>
    <t>N.C. Department of Health and Human Services</t>
  </si>
  <si>
    <t>Division of Public Health</t>
  </si>
  <si>
    <t>Other Reciepts / State Supported Expenditures</t>
  </si>
  <si>
    <t xml:space="preserve"> </t>
  </si>
  <si>
    <t>Total federal and State awards from Schedule of Expenditures of Awards</t>
  </si>
  <si>
    <t>Difference (should equal zero)</t>
  </si>
  <si>
    <t>VENDOR TOTALS</t>
  </si>
  <si>
    <t>Total federal and State awards</t>
  </si>
  <si>
    <t>Public Health</t>
  </si>
  <si>
    <t>Totals Federal and State rom DataEntryWorksheet</t>
  </si>
  <si>
    <t>Total Receipts from DataEntry Worksheet</t>
  </si>
  <si>
    <t>NC MIECHV Program</t>
  </si>
  <si>
    <t xml:space="preserve">The spreadsheets with the tabs below of "DataEntryWS" and "SchedofAwards" are designed to assist auditors of Public Health programs in confirming recipients paid by NC DHHS Controller's Office.  In addition, the spreadsheets assist auditors in confirming expenditures amounts reported by the County/Public Health Organization on their schedule of expenditures of federal and State awards.  </t>
  </si>
  <si>
    <t>Instructions for converting the information found on the LISTPAY report into programs presented on the Schedule of Expenditures of Federal and State Awards are as follows:</t>
  </si>
  <si>
    <t>Instructions for using the DataEntryWorksheet:</t>
  </si>
  <si>
    <t>Enter name of unit of government (ex. Carolina County) at the top of spreadsheet above the words "Public Health".</t>
  </si>
  <si>
    <t xml:space="preserve">Column I and Column J are protected to prevent direct entry into these cells that have the formulas for the allocations.  To remove the protection, select Review, Unprotect Sheet, and enter the password PH.  </t>
  </si>
  <si>
    <t>Using the spreadsheet, titled "DataEntryWS" (see tab below),  enter the dollar amounts found on the LISTPAY2 report beside each  "Center Total"  code that corresponds to the Center Totals on the Worksheet. For example, Center Total 141041100000 on LISTPAY2 means (by referring to the KEY) that it is a general state program.  Therefore you would enter the Center Total dollars on the appropriate line of the DataEntryWorksheet which has 1410 Fund , 4110 RCC,  0000 Program, and State Source (the sixth item down or row #12 on the spreadsheet).</t>
  </si>
  <si>
    <t>Compare amounts entered into "DataEntryworksheet" using the Total found below each column with total amount from LISTPAY2.  A comparison can be made for the amounts of federal and state awards entered on the DataEntryWorksheet with the amounts from the SchedofAwards worksheet.</t>
  </si>
  <si>
    <t>*Receipts</t>
  </si>
  <si>
    <t xml:space="preserve">*Receipts for services are not considered financial awards and are not requried to be placed on the SEFSA.  </t>
  </si>
  <si>
    <t>Infant Mortality Reduction</t>
  </si>
  <si>
    <t>NC Baby Love Plus</t>
  </si>
  <si>
    <t>HJ</t>
  </si>
  <si>
    <t xml:space="preserve">Epidemiology and Laboratory Capacity for Infectious Diseases (ELC) </t>
  </si>
  <si>
    <t>DH</t>
  </si>
  <si>
    <t>Antimicrobial-Resistant Gonorrhea</t>
  </si>
  <si>
    <t>Minority AIDS Initiative</t>
  </si>
  <si>
    <t>Electronic Health Record</t>
  </si>
  <si>
    <t>123D</t>
  </si>
  <si>
    <t>NC Well Intergrated Screening and Eval for Women</t>
  </si>
  <si>
    <t>D7</t>
  </si>
  <si>
    <t>Prevent Disease, Disability, &amp; Death from Vaccine Preventa</t>
  </si>
  <si>
    <t>TPPI-Adolescent Parenting Program</t>
  </si>
  <si>
    <t>Medicaid Federal Financial Participation (Fed 27%, State 73%)</t>
  </si>
  <si>
    <t>Refugee Cash and Medical Assistance Program</t>
  </si>
  <si>
    <t>Preconception Health</t>
  </si>
  <si>
    <t>Materenal and Child Health Services (Federal 57.14%, State 42.86%)</t>
  </si>
  <si>
    <t>Eliminating Disparities in Perinatal Health</t>
  </si>
  <si>
    <t>Evidence Based Strategies for MCH</t>
  </si>
  <si>
    <t>Family Planning - State</t>
  </si>
  <si>
    <t>HMHC-FP - February Start</t>
  </si>
  <si>
    <t>Family Planning - Title X 1/12 Months</t>
  </si>
  <si>
    <t>North Carolina Family Planning Program</t>
  </si>
  <si>
    <t>WIC  Client Services</t>
  </si>
  <si>
    <t>Women Infants and Children</t>
  </si>
  <si>
    <t>WIC BF Promotion &amp; Support</t>
  </si>
  <si>
    <t>WIC Lactation Training Center</t>
  </si>
  <si>
    <t>TB Control</t>
  </si>
  <si>
    <t>North Carolina's TB Elimination and Laboratory Project</t>
  </si>
  <si>
    <t>Ryan White Care Act Title II</t>
  </si>
  <si>
    <t>HOPWA</t>
  </si>
  <si>
    <t>Housing Opportunities for Persons with AIDS</t>
  </si>
  <si>
    <t>577D</t>
  </si>
  <si>
    <t>CHS-Speech and Hearing</t>
  </si>
  <si>
    <t>Mosquito and Tick Suppression</t>
  </si>
  <si>
    <t>Preventive Health Services and Health Services Block Grant</t>
  </si>
  <si>
    <t>Minority Diabetes Prevention Program</t>
  </si>
  <si>
    <t>Healthy Families America</t>
  </si>
  <si>
    <t>Tobacco Prevention - CDC</t>
  </si>
  <si>
    <t>Viral Hepatitis Prevention</t>
  </si>
  <si>
    <t>Evidence-Based Intervention Services</t>
  </si>
  <si>
    <t>Intergrated Targeting Testing Services (ITTA)</t>
  </si>
  <si>
    <t>Ryan White Network</t>
  </si>
  <si>
    <t>Personal Responsibility Education Program</t>
  </si>
  <si>
    <t>Maternal and Child Health (Federal 57%, State 43%)</t>
  </si>
  <si>
    <t>STD Drugs</t>
  </si>
  <si>
    <t>TPPI - Adol. Pregency Prevention Program</t>
  </si>
  <si>
    <t>School Nursing Funding Initiative</t>
  </si>
  <si>
    <t>Evidence - Based Stategies for MCH</t>
  </si>
  <si>
    <t>Family Plannning - State</t>
  </si>
  <si>
    <t xml:space="preserve">Maternal Health  </t>
  </si>
  <si>
    <t>Women Health Service Fund</t>
  </si>
  <si>
    <t>Cancer Prevention and Control Programs for State, Territorial and Tribal Organizations</t>
  </si>
  <si>
    <t xml:space="preserve">Data should be entered in Column D, the column where cells are Yellow.  Data should not be entered directly into Column I (Federal Awards) and Column J (State Awards).  The amount reported on the LISTPAY2 report for Center Total has both federal and state awards.  Column &amp; and J allocates the proper percentage of the Center Total to federal awards and state awards.  This amount is transfered to the SEFSA found in the tab ScheofAwards and is shown as federal expenditures and state match expenditures.  Items that are Receipts for Services are not considered financial awards and should be be included on the SEFSA.  </t>
  </si>
  <si>
    <t>Maternal and Child Health (Federal 57.14%, State 42.86%)</t>
  </si>
  <si>
    <t>CLAS Standards Advancing Health Equity</t>
  </si>
  <si>
    <t>Cities Readiness Initative</t>
  </si>
  <si>
    <t>341E</t>
  </si>
  <si>
    <t xml:space="preserve">Maternal and Child Health </t>
  </si>
  <si>
    <t>HP</t>
  </si>
  <si>
    <t>HIV PrEP</t>
  </si>
  <si>
    <t>NC's Intergrated HIV Surveillance and Prevention Project</t>
  </si>
  <si>
    <t>EJ</t>
  </si>
  <si>
    <t>592D</t>
  </si>
  <si>
    <t>577C</t>
  </si>
  <si>
    <t>Public Health Emergency Preparedness</t>
  </si>
  <si>
    <t xml:space="preserve">PPHF 2018: Office of Smoking and Health-National State-Based Tobacco Control Programs-Financed in part by 2018 Prevention and Public Health funds (PPHF) </t>
  </si>
  <si>
    <t>Maternal and Child Health</t>
  </si>
  <si>
    <t>Viral Hepatitis Prevention and Control</t>
  </si>
  <si>
    <t xml:space="preserve">Well-Integrated Screening and Evaluation for Women Across the Nation (Wisewomen) </t>
  </si>
  <si>
    <t>FR</t>
  </si>
  <si>
    <t>PH</t>
  </si>
  <si>
    <t>AL</t>
  </si>
  <si>
    <t>Preventive Health and Health Services Block Grant</t>
  </si>
  <si>
    <t>EN</t>
  </si>
  <si>
    <t>CP</t>
  </si>
  <si>
    <t>COVID-19 Crisis Response</t>
  </si>
  <si>
    <t>DB</t>
  </si>
  <si>
    <t>341A</t>
  </si>
  <si>
    <t>M6</t>
  </si>
  <si>
    <t>Ending the HIV Epidemic - Mecklenburg</t>
  </si>
  <si>
    <t>NC Mecklenburg County Strategic Partnersship &amp; Plan</t>
  </si>
  <si>
    <t>Acquired Immunodeficiency Syndrome (AIDS) Activity</t>
  </si>
  <si>
    <t>GA</t>
  </si>
  <si>
    <t>570D</t>
  </si>
  <si>
    <t>BM</t>
  </si>
  <si>
    <t>WIC Breastfeeding Peer Counselor Prog</t>
  </si>
  <si>
    <r>
      <t xml:space="preserve">There are two parts of the LISTPAY report, LISTPAY1 and LISTPAY2. </t>
    </r>
    <r>
      <rPr>
        <b/>
        <sz val="11"/>
        <rFont val="Arial"/>
        <family val="2"/>
      </rPr>
      <t xml:space="preserve"> Only the LISTPAY2 part is necessary for this spreadsheet.</t>
    </r>
    <r>
      <rPr>
        <sz val="11"/>
        <color indexed="8"/>
        <rFont val="Arial"/>
        <family val="2"/>
      </rPr>
      <t xml:space="preserve"> The LISTPAY2 report contains "centers" that are totaled, noted as "Center Total".  Included to the right of the center total is a 12 digit number.  The </t>
    </r>
    <r>
      <rPr>
        <sz val="11"/>
        <color indexed="10"/>
        <rFont val="Arial"/>
        <family val="2"/>
      </rPr>
      <t xml:space="preserve">first </t>
    </r>
    <r>
      <rPr>
        <sz val="11"/>
        <color indexed="8"/>
        <rFont val="Arial"/>
        <family val="2"/>
      </rPr>
      <t xml:space="preserve">four digits are "funds," the </t>
    </r>
    <r>
      <rPr>
        <sz val="11"/>
        <color indexed="10"/>
        <rFont val="Arial"/>
        <family val="2"/>
      </rPr>
      <t>second</t>
    </r>
    <r>
      <rPr>
        <sz val="11"/>
        <color indexed="8"/>
        <rFont val="Arial"/>
        <family val="2"/>
      </rPr>
      <t xml:space="preserve"> is RCC (Responsible Cost Centers), and the </t>
    </r>
    <r>
      <rPr>
        <sz val="11"/>
        <color indexed="10"/>
        <rFont val="Arial"/>
        <family val="2"/>
      </rPr>
      <t xml:space="preserve">last </t>
    </r>
    <r>
      <rPr>
        <sz val="11"/>
        <color indexed="8"/>
        <rFont val="Arial"/>
        <family val="2"/>
      </rPr>
      <t xml:space="preserve">four is Programs.  Understanding the Fund and  RCC is not necessary in determining the programs in the LISTPAY2 report.  </t>
    </r>
  </si>
  <si>
    <r>
      <t xml:space="preserve">Please Note:  Amounts for federal programs that meet the thresholds for Type A programs according to OMB Uniform Guidance should have been audited as a major program in at least </t>
    </r>
    <r>
      <rPr>
        <b/>
        <i/>
        <sz val="11"/>
        <rFont val="Arial"/>
        <family val="2"/>
      </rPr>
      <t>one</t>
    </r>
    <r>
      <rPr>
        <b/>
        <sz val="11"/>
        <rFont val="Arial"/>
        <family val="2"/>
      </rPr>
      <t xml:space="preserve"> of the most recent</t>
    </r>
    <r>
      <rPr>
        <b/>
        <i/>
        <sz val="11"/>
        <rFont val="Arial"/>
        <family val="2"/>
      </rPr>
      <t xml:space="preserve"> two </t>
    </r>
    <r>
      <rPr>
        <b/>
        <sz val="11"/>
        <rFont val="Arial"/>
        <family val="2"/>
      </rPr>
      <t xml:space="preserve">years </t>
    </r>
    <r>
      <rPr>
        <b/>
        <i/>
        <sz val="11"/>
        <rFont val="Arial"/>
        <family val="2"/>
      </rPr>
      <t>prior</t>
    </r>
    <r>
      <rPr>
        <b/>
        <sz val="11"/>
        <rFont val="Arial"/>
        <family val="2"/>
      </rPr>
      <t xml:space="preserve"> to the period that is reported in the LISTPAY2.  Otherwise it is required to be audited a major </t>
    </r>
    <r>
      <rPr>
        <b/>
        <i/>
        <sz val="11"/>
        <rFont val="Arial"/>
        <family val="2"/>
      </rPr>
      <t>this</t>
    </r>
    <r>
      <rPr>
        <b/>
        <sz val="11"/>
        <rFont val="Arial"/>
        <family val="2"/>
      </rPr>
      <t xml:space="preserve"> year.  Programs with State funding must be audited </t>
    </r>
    <r>
      <rPr>
        <b/>
        <u/>
        <sz val="11"/>
        <rFont val="Arial"/>
        <family val="2"/>
      </rPr>
      <t>in one of the most recent two years as major</t>
    </r>
    <r>
      <rPr>
        <b/>
        <sz val="11"/>
        <rFont val="Arial"/>
        <family val="2"/>
      </rPr>
      <t xml:space="preserve"> if expenditures are $500,000 or more.</t>
    </r>
  </si>
  <si>
    <t xml:space="preserve">COVID-19 - Public Health Emergency Response: Cooperative Agreement for Emergency Response: Public Health Crisis Response </t>
  </si>
  <si>
    <t>Immunization Cooperation Agreements</t>
  </si>
  <si>
    <t>Pregnancy Care Management</t>
  </si>
  <si>
    <t>870A</t>
  </si>
  <si>
    <t>WT</t>
  </si>
  <si>
    <t>CK 19 1904 Epideminology and Labortory Capacity for Prevention and Contl of Emergeing Infectious Diseases (ELC)</t>
  </si>
  <si>
    <t>878A</t>
  </si>
  <si>
    <t>P5</t>
  </si>
  <si>
    <t>883A</t>
  </si>
  <si>
    <t>HH</t>
  </si>
  <si>
    <t>ED Regional Prevention Support Teams</t>
  </si>
  <si>
    <t>ELC Enhancing Detection Activities</t>
  </si>
  <si>
    <t>Epideminology and Labortory Capacity for Prevention and Contl of Emergeing Infectious Diseases (ELC)</t>
  </si>
  <si>
    <t>EQ</t>
  </si>
  <si>
    <t>PHEP Cooperative Agreement</t>
  </si>
  <si>
    <t>Public Health Emergency Response - Cities Readiness</t>
  </si>
  <si>
    <t>PHOEP Cooperative Agreement</t>
  </si>
  <si>
    <t>DC</t>
  </si>
  <si>
    <t>Maternal , Infant, and Early Childhood Home Visiting Grant</t>
  </si>
  <si>
    <t>QF</t>
  </si>
  <si>
    <t>341B</t>
  </si>
  <si>
    <t>343A</t>
  </si>
  <si>
    <t>343B</t>
  </si>
  <si>
    <t>National and State Tobacco Control Program</t>
  </si>
  <si>
    <t>STD Prevention</t>
  </si>
  <si>
    <t>Strengthenings STD Prevention Control Health Department</t>
  </si>
  <si>
    <t>700A</t>
  </si>
  <si>
    <t>HF</t>
  </si>
  <si>
    <t>Mecklenburg EtE Implementation</t>
  </si>
  <si>
    <t>NC Intergrated HIV Programs for Health Departments to Support Ending the HIV Epidemic in the US</t>
  </si>
  <si>
    <t>HCA Access to Care</t>
  </si>
  <si>
    <t>Enhanced Influenza Coverage</t>
  </si>
  <si>
    <t>Immunization and Vaccines for Children</t>
  </si>
  <si>
    <t>628B</t>
  </si>
  <si>
    <t>E2</t>
  </si>
  <si>
    <t>CDC COVID-19 Vaccination Program</t>
  </si>
  <si>
    <t>4Q</t>
  </si>
  <si>
    <t>629B</t>
  </si>
  <si>
    <t>631B</t>
  </si>
  <si>
    <t>639B</t>
  </si>
  <si>
    <t>P7</t>
  </si>
  <si>
    <t>TPPI - Personal Responsibility Education Program</t>
  </si>
  <si>
    <t>588A</t>
  </si>
  <si>
    <t>MZ</t>
  </si>
  <si>
    <t>Maternal Health Innovation</t>
  </si>
  <si>
    <t>State Matrenal Health Innovation Program</t>
  </si>
  <si>
    <t>Maternal and Child Health Federal Consolidated Programs</t>
  </si>
  <si>
    <t>NC Statewide Family Planning Program</t>
  </si>
  <si>
    <t>Family Planning - 10/12 Months</t>
  </si>
  <si>
    <t>4V</t>
  </si>
  <si>
    <t>GB</t>
  </si>
  <si>
    <t>570E</t>
  </si>
  <si>
    <t>BP</t>
  </si>
  <si>
    <t>577G</t>
  </si>
  <si>
    <t>DPH Aid-to-Counties</t>
  </si>
  <si>
    <t>Healthy Communities</t>
  </si>
  <si>
    <t>Health Communities</t>
  </si>
  <si>
    <t>NC Tobacco Control Program</t>
  </si>
  <si>
    <t xml:space="preserve">Sexually Transmitted Diseases (STD) Prevention and Control Grants </t>
  </si>
  <si>
    <t>Improving Hepatitis B and C Care Cascades; Focus on Increase Testing and Diagnosis</t>
  </si>
  <si>
    <t>Breast and Cervical Cancer</t>
  </si>
  <si>
    <t>TPPI-Adolescent Pregnancy Prevention Program</t>
  </si>
  <si>
    <t>Refugee and Entrant Assistance State / Replacement Designee Administers Programs</t>
  </si>
  <si>
    <t>Tuberculosis Control</t>
  </si>
  <si>
    <t>RWhite Emerging Community</t>
  </si>
  <si>
    <t>HIV Care Formula Grants - Ryan White Care Act</t>
  </si>
  <si>
    <t>Emergency Solutions Grant Program</t>
  </si>
  <si>
    <t>Medicaid Federal Financial</t>
  </si>
  <si>
    <r>
      <t xml:space="preserve">Confirmation reports are available on the DHHS Controller's website at the following URL:  </t>
    </r>
    <r>
      <rPr>
        <sz val="11"/>
        <color indexed="12"/>
        <rFont val="Arial"/>
        <family val="2"/>
      </rPr>
      <t xml:space="preserve">https://www.ncdhhs.gov/about/administrative-offices/office-controller/audit-confirmation-reports. </t>
    </r>
    <r>
      <rPr>
        <sz val="11"/>
        <color indexed="8"/>
        <rFont val="Arial"/>
        <family val="2"/>
      </rPr>
      <t>There is a link from the Treasurer's Single Audit Websit at http://www.nctreasurer.com.</t>
    </r>
    <r>
      <rPr>
        <sz val="11"/>
        <color rgb="FF0000FF"/>
        <rFont val="Arial"/>
        <family val="2"/>
      </rPr>
      <t xml:space="preserve"> Select State and Local Government Finance Division.  Select LGC, and then select Local Government Fiscal Management.  Select Compliance Resources and then select NC DEQ, NC DHHS, or NC DOT Reports and then NC DHHS Audit Confirmation Reports.   Included in these confirmations should be a LISTPAY report for Public Health Programs issued by the Division of Public Health. </t>
    </r>
  </si>
  <si>
    <r>
      <t>If the activities listed on the LISTPAY report are not included on the worksheet, you may go to Division Key Pages and DPH LISTPAY (CASH)</t>
    </r>
    <r>
      <rPr>
        <sz val="11"/>
        <color indexed="8"/>
        <rFont val="Arial"/>
        <family val="2"/>
      </rPr>
      <t xml:space="preserve"> issued by the Division of Public Health.  If an activity is not listed on the KEY either, you may contact </t>
    </r>
    <r>
      <rPr>
        <sz val="11"/>
        <color rgb="FF0000FF"/>
        <rFont val="Arial"/>
        <family val="2"/>
      </rPr>
      <t xml:space="preserve">John Helmlinger </t>
    </r>
    <r>
      <rPr>
        <sz val="11"/>
        <color indexed="8"/>
        <rFont val="Arial"/>
        <family val="2"/>
      </rPr>
      <t xml:space="preserve">at the  DHHS's Controller's Office at </t>
    </r>
    <r>
      <rPr>
        <b/>
        <sz val="11"/>
        <color rgb="FF0000FF"/>
        <rFont val="Arial"/>
        <family val="2"/>
      </rPr>
      <t xml:space="preserve">919-527-6148 </t>
    </r>
    <r>
      <rPr>
        <sz val="11"/>
        <color indexed="8"/>
        <rFont val="Arial"/>
        <family val="2"/>
      </rPr>
      <t xml:space="preserve">(or email </t>
    </r>
    <r>
      <rPr>
        <sz val="11"/>
        <color rgb="FF0000FF"/>
        <rFont val="Arial"/>
        <family val="2"/>
      </rPr>
      <t>john.helmlinger@dhhs.nc.gov</t>
    </r>
    <r>
      <rPr>
        <sz val="11"/>
        <color indexed="8"/>
        <rFont val="Arial"/>
        <family val="2"/>
      </rPr>
      <t>). Any accounts not found in the DataEntryWorksheet may be added and linked to the SchedofAwards spreadsheet.</t>
    </r>
  </si>
  <si>
    <t>888A</t>
  </si>
  <si>
    <t>COVID-19 Sewage Surveillance</t>
  </si>
  <si>
    <t>Epideminology and Labortory Capacity for Prevention and Control of Emergeing Infectious Diseases (ELC)</t>
  </si>
  <si>
    <t xml:space="preserve">COVID-19 - Epidemiology and Laboratory Capacity for Infectious Diseases (ELC) </t>
  </si>
  <si>
    <t>LZ</t>
  </si>
  <si>
    <t>Advance Equity</t>
  </si>
  <si>
    <t>COVID-19 Activities to Support State, Tribal, Local and Territorial (STLT) Health Department Response to Public Health or Healthcare Crises</t>
  </si>
  <si>
    <t>Public Health Pest Management</t>
  </si>
  <si>
    <t>Comprehensive Suicide Prevention</t>
  </si>
  <si>
    <t>National Initative to Address COVID-19 Health Disparities</t>
  </si>
  <si>
    <t>Core Strategies:  Comm Linkages for Overdose Prevention</t>
  </si>
  <si>
    <t>North Carolina Overdose Data to Action</t>
  </si>
  <si>
    <t>NC Public Health Emergency Preparedness</t>
  </si>
  <si>
    <t>ER</t>
  </si>
  <si>
    <t>PHER Cities Readiness</t>
  </si>
  <si>
    <t>YM</t>
  </si>
  <si>
    <t>ARPA COVID-19 PH Regional Workforce</t>
  </si>
  <si>
    <t>PHCR - COVID19 PH Workforce</t>
  </si>
  <si>
    <t>Innovative Approaches:  Communty Systems Building Grants for CYSCHN</t>
  </si>
  <si>
    <t>VH</t>
  </si>
  <si>
    <t>Maternal, Infant and Early Childhood Homevisiting Grant Program</t>
  </si>
  <si>
    <t>343C</t>
  </si>
  <si>
    <t>Care Management for at Risk Children</t>
  </si>
  <si>
    <t>Tobacco Prevention and Control</t>
  </si>
  <si>
    <t>HIV/STD Serices</t>
  </si>
  <si>
    <t>RR</t>
  </si>
  <si>
    <t>HIV Prep</t>
  </si>
  <si>
    <t>463A</t>
  </si>
  <si>
    <t>700B</t>
  </si>
  <si>
    <t>Innovative Project</t>
  </si>
  <si>
    <t>Breast and Cervical Cancer Tax State</t>
  </si>
  <si>
    <t>Breast and Cervical Cancer State</t>
  </si>
  <si>
    <t xml:space="preserve">Breast and Cervical Cancer Tax </t>
  </si>
  <si>
    <t xml:space="preserve">Breast and Cervical Cancer </t>
  </si>
  <si>
    <t>CancerPreventionand Controlfor State Territorialand T</t>
  </si>
  <si>
    <t>Breast and Cervical - PN BCCCM</t>
  </si>
  <si>
    <t>CDC-RFA-IP-1901 Immunization and Vaccines for ChildrenGrantAmendmentSupplement Action:  Riuynd 2 COVIC-19 Funding</t>
  </si>
  <si>
    <t>COVID-19 -Immunization Cooperation Agreements</t>
  </si>
  <si>
    <t>631C</t>
  </si>
  <si>
    <t>Adolescent Parenting Program</t>
  </si>
  <si>
    <t>Adolescent Pregnancy Prevention Program</t>
  </si>
  <si>
    <t>School Health Centers</t>
  </si>
  <si>
    <t>535A</t>
  </si>
  <si>
    <t>School Health Team Workforce</t>
  </si>
  <si>
    <t>Speech and Hearing</t>
  </si>
  <si>
    <t>MQ</t>
  </si>
  <si>
    <t>891A</t>
  </si>
  <si>
    <t>892A</t>
  </si>
  <si>
    <t>L5</t>
  </si>
  <si>
    <t>ELC-Testing School Health Staffing</t>
  </si>
  <si>
    <t xml:space="preserve">Materenal and Child Health </t>
  </si>
  <si>
    <t>Care Management for High Risk Pregnancies</t>
  </si>
  <si>
    <t>Materenal and Child Health</t>
  </si>
  <si>
    <t>Family Planning</t>
  </si>
  <si>
    <t>Women's Health Service Funds</t>
  </si>
  <si>
    <t>GC</t>
  </si>
  <si>
    <t>570F</t>
  </si>
  <si>
    <t>BR</t>
  </si>
  <si>
    <t>851A</t>
  </si>
  <si>
    <t>COVID-19 CARES Activities</t>
  </si>
  <si>
    <t>Positive Parenting Program (Triple P)</t>
  </si>
  <si>
    <t>Immunization and Vaccines for Children Grant Supplement</t>
  </si>
  <si>
    <t>Total Immunization Cooperation Agreements</t>
  </si>
  <si>
    <t>LD</t>
  </si>
  <si>
    <t xml:space="preserve">Total Epidemiology and Laboratory Capacity for Infectious Diseases (ELC) </t>
  </si>
  <si>
    <t>General Aid to Counties / PH Capacity Building</t>
  </si>
  <si>
    <t>EU</t>
  </si>
  <si>
    <t>YL</t>
  </si>
  <si>
    <t>American Rescue Plan for Home Visiting</t>
  </si>
  <si>
    <t>Triple P (Positive Parenting Program)</t>
  </si>
  <si>
    <t>Child Fatality Prevention Team</t>
  </si>
  <si>
    <t>D2</t>
  </si>
  <si>
    <t>3S</t>
  </si>
  <si>
    <t>Comm Dis Prevention</t>
  </si>
  <si>
    <t>YQ</t>
  </si>
  <si>
    <t>BT</t>
  </si>
  <si>
    <t>9W</t>
  </si>
  <si>
    <t>NC Cancer Prevention and Control Program for State, Territorial and Tribal Organizationjs, NC B&amp;C, NC CCCP, and NCNPCR</t>
  </si>
  <si>
    <t>631D</t>
  </si>
  <si>
    <t>MS</t>
  </si>
  <si>
    <t>SN</t>
  </si>
  <si>
    <t>NC Maternal Mental Health</t>
  </si>
  <si>
    <t>Safegarding Two Lives:  Expanding Early Identification &amp; Access to Perinatal Mental Health &amp; Substance Abuse</t>
  </si>
  <si>
    <t>GD</t>
  </si>
  <si>
    <t>570G</t>
  </si>
  <si>
    <t>UK77</t>
  </si>
  <si>
    <t>NC's TB Elimination and Laboratory Project</t>
  </si>
  <si>
    <t>Youth Elect NIC DEP Abatement Fund</t>
  </si>
  <si>
    <t>2SF1</t>
  </si>
  <si>
    <t>249N</t>
  </si>
  <si>
    <t>TT</t>
  </si>
  <si>
    <t>Communicable Disease Pandemic Recovery</t>
  </si>
  <si>
    <t>COVID-19 Maternal , Infant, and Early Childhood Home Visiting Grant</t>
  </si>
  <si>
    <t>For each center found on the LISTPAY2 report there is a corresponding number on the DataEntryWorksheet.  Matching the numbers found on the LISTPAY2 with the numbers on the KEY determines the activity and Program Title and whether the activity has received federal pass through or State funding.  If it has any Assistance Listing number assigned, it is federal pass through funding.</t>
  </si>
  <si>
    <t xml:space="preserve">Programs with federal pass through funding should be grouped by Assistance Listing number in the Federal Awards of the Schedule of Awards section with any State matching funds included in a separate column.  State funding should be listed on the State Award section of the Schedule by the RCC (or activity) associated with the awards.   </t>
  </si>
  <si>
    <t>AL No.</t>
  </si>
  <si>
    <t>AL no.</t>
  </si>
  <si>
    <t>8X</t>
  </si>
  <si>
    <t>Individuals with Disabilities Education Act</t>
  </si>
  <si>
    <t>Special Education-Grants for Infants and Families</t>
  </si>
  <si>
    <t>UY</t>
  </si>
  <si>
    <t>Epideminology and Labortory Capacity for Prevention and Control of Emerging Infectious Diseases (ELC)</t>
  </si>
  <si>
    <t>US Department of Education</t>
  </si>
  <si>
    <t>COVID-19</t>
  </si>
  <si>
    <t>COVID - 19 Special Education-Grants for Infants and Families</t>
  </si>
  <si>
    <t>Coronavirus State Fiscal Recovery Funds (Designated as Revenue Lost)</t>
  </si>
  <si>
    <t>State Fiscal Recovery Funds</t>
  </si>
  <si>
    <t>U.S. Department of Treasury</t>
  </si>
  <si>
    <t>Coronavirus State Local Fiscal Recovery Funds</t>
  </si>
  <si>
    <t>Healthy Start Initative-Eliminating Racial/Ethnic Disparities</t>
  </si>
  <si>
    <t>Total Maternal, Infant and Early Childhood Homevisiting Grant Program</t>
  </si>
  <si>
    <t>Centers for Disease Control and Prevention Collaboration with Academia to Strengthen Public Health</t>
  </si>
  <si>
    <t>473 Minority Diabetes Prevention Program</t>
  </si>
  <si>
    <t>ARPA TS Public Health Services</t>
  </si>
  <si>
    <t>Breast &amp; Cervical - State</t>
  </si>
  <si>
    <t>Care Management for High-Risk Pregnancies</t>
  </si>
  <si>
    <t>Special Nutrition</t>
  </si>
  <si>
    <t>Supporting Women Health Services</t>
  </si>
  <si>
    <t>Budget Fund</t>
  </si>
  <si>
    <t xml:space="preserve">  Project   Fund Description               </t>
  </si>
  <si>
    <t xml:space="preserve">Award Title (Project) </t>
  </si>
  <si>
    <t xml:space="preserve">   Category     </t>
  </si>
  <si>
    <t xml:space="preserve"> ALN #</t>
  </si>
  <si>
    <t xml:space="preserve">AMU  </t>
  </si>
  <si>
    <t>Project</t>
  </si>
  <si>
    <t>Integrated Targeted Testing Services (ITTS)</t>
  </si>
  <si>
    <t>PHCR Monkeypox</t>
  </si>
  <si>
    <t>2B01 MPX</t>
  </si>
  <si>
    <t>20G021
8001</t>
  </si>
  <si>
    <t>2B024
9N</t>
  </si>
  <si>
    <t>200TT00
000</t>
  </si>
  <si>
    <t>Breast &amp; Cervical - Federal</t>
  </si>
  <si>
    <t>CancerPreventionandControlforStateTerritorialandT</t>
  </si>
  <si>
    <t>2B031
00</t>
  </si>
  <si>
    <t>20G016
7001</t>
  </si>
  <si>
    <t>WISEWOMAN</t>
  </si>
  <si>
    <t>NorthCarolinaWellIntegratedScreeningandEvaluationf</t>
  </si>
  <si>
    <t>2B037
20</t>
  </si>
  <si>
    <t>20G011
1001</t>
  </si>
  <si>
    <t>NA</t>
  </si>
  <si>
    <t>2B041
79</t>
  </si>
  <si>
    <t>200000
0000</t>
  </si>
  <si>
    <t>NC's Integrated HIV Surveillance and Prevention Project</t>
  </si>
  <si>
    <t>2B043
00</t>
  </si>
  <si>
    <t>20G017
4001</t>
  </si>
  <si>
    <t>HIV CARE-RYAN WHITE 93.917 B</t>
  </si>
  <si>
    <t>2B045
36</t>
  </si>
  <si>
    <t>20G016
9002</t>
  </si>
  <si>
    <t>PreventiveHealthandHealthServicesBlockGrant2019</t>
  </si>
  <si>
    <t>20G018
4002</t>
  </si>
  <si>
    <t>2B045
41</t>
  </si>
  <si>
    <t>2B045
42</t>
  </si>
  <si>
    <t>Communicable Disease Prevention</t>
  </si>
  <si>
    <t>2B045
43</t>
  </si>
  <si>
    <t>STD PREVENTION</t>
  </si>
  <si>
    <t>2B046
01</t>
  </si>
  <si>
    <t>Strengthening STD Prevention and Control for Health Depts</t>
  </si>
  <si>
    <t>2B046
31</t>
  </si>
  <si>
    <t>20G018
2001</t>
  </si>
  <si>
    <t>HIV and STI Partner Services</t>
  </si>
  <si>
    <t>Strengthening STD Prevention and Control for Health Departments (STD PCHD)</t>
  </si>
  <si>
    <t>2B046
3A</t>
  </si>
  <si>
    <t>20G018
2002</t>
  </si>
  <si>
    <t>Food and Lodging</t>
  </si>
  <si>
    <t>2B047
52</t>
  </si>
  <si>
    <t>200SZ0
0000</t>
  </si>
  <si>
    <t>2B055
86</t>
  </si>
  <si>
    <t>200040
0000</t>
  </si>
  <si>
    <t>Breast &amp; Cervical Cancer State</t>
  </si>
  <si>
    <t>2B055
99</t>
  </si>
  <si>
    <t>2B063
15</t>
  </si>
  <si>
    <t>20G009
2002</t>
  </si>
  <si>
    <t>2B063
1D</t>
  </si>
  <si>
    <t>20G009
3002</t>
  </si>
  <si>
    <t>2B063
1E</t>
  </si>
  <si>
    <t>2B063
9B</t>
  </si>
  <si>
    <t>20G009
2003</t>
  </si>
  <si>
    <t>NC's Integrated HIV Programs for Health Departments to Support Ending the HIV Epidemic in the US</t>
  </si>
  <si>
    <t>2B070
0A</t>
  </si>
  <si>
    <t>20G017
3001</t>
  </si>
  <si>
    <t>Refugee Health</t>
  </si>
  <si>
    <t>2B081
00</t>
  </si>
  <si>
    <t>20G012
2001</t>
  </si>
  <si>
    <t>2B081
10</t>
  </si>
  <si>
    <t>RYAN WHITE CARE ACT TITLE II</t>
  </si>
  <si>
    <t>2B085
1A</t>
  </si>
  <si>
    <t>20G016
9001</t>
  </si>
  <si>
    <t>2B098
06</t>
  </si>
  <si>
    <t>HIV Access to Care</t>
  </si>
  <si>
    <t>2B098
09</t>
  </si>
  <si>
    <t>CDC Bridge Access Program for COVID-19 Vaccines</t>
  </si>
  <si>
    <t>Immunizations and Vaccines for Children</t>
  </si>
  <si>
    <t>2B0H HBR</t>
  </si>
  <si>
    <t>20G009
3006</t>
  </si>
  <si>
    <t>ARPA Addressing Lead in Water &amp; Lead-Based Paint</t>
  </si>
  <si>
    <t>Lead &amp; Asbestos- Remediation of Lead Paint and Asbestos in Schools &amp; Childcare Facilities</t>
  </si>
  <si>
    <t>2B0SF LA</t>
  </si>
  <si>
    <t>2B0SF LT</t>
  </si>
  <si>
    <t>PH Infrastructure: Local Workforce Development</t>
  </si>
  <si>
    <t>Strengthening North Carolina's Public Health Infrastructure, Workforce, and Data Systems</t>
  </si>
  <si>
    <t>2B0SG LH</t>
  </si>
  <si>
    <t>20G021
6001</t>
  </si>
  <si>
    <t>Hurricane Preparedness Mosquito Control</t>
  </si>
  <si>
    <t>CK19-1904 Epidemiology and Laboratory Capacity for Prevention and Control of Emerging Infectious Diseases (ELC)</t>
  </si>
  <si>
    <t>2B132
56</t>
  </si>
  <si>
    <t>20G009
8001</t>
  </si>
  <si>
    <t>General Aid-to-Counties</t>
  </si>
  <si>
    <t>PH Capacity Building</t>
  </si>
  <si>
    <t>2B141
10</t>
  </si>
  <si>
    <t>2B145
10</t>
  </si>
  <si>
    <t>PUBLIC HEALTH PEST MANAGEMENT</t>
  </si>
  <si>
    <t>2B148
01</t>
  </si>
  <si>
    <t>2B151
01</t>
  </si>
  <si>
    <t>2B151
07</t>
  </si>
  <si>
    <t>2B151
10</t>
  </si>
  <si>
    <t>2B152
17</t>
  </si>
  <si>
    <t>RW Emerging Community</t>
  </si>
  <si>
    <t>2B152
18</t>
  </si>
  <si>
    <t>2B155
03</t>
  </si>
  <si>
    <t>2B155
74</t>
  </si>
  <si>
    <t>2B155
97</t>
  </si>
  <si>
    <t>Ryan White Emerging Communities</t>
  </si>
  <si>
    <t>2B155
98</t>
  </si>
  <si>
    <t>Evidence-Based Strategies for MCH</t>
  </si>
  <si>
    <t>2B157
00</t>
  </si>
  <si>
    <t>20G018
5002</t>
  </si>
  <si>
    <t>High Risk Maternity Clinic</t>
  </si>
  <si>
    <t>Maternal Health State</t>
  </si>
  <si>
    <t>2B157
40</t>
  </si>
  <si>
    <t>20G018
5001</t>
  </si>
  <si>
    <t>High Risk Maternity</t>
  </si>
  <si>
    <t>2B157
46</t>
  </si>
  <si>
    <t>Housing Opportunities for Persons With AIDS</t>
  </si>
  <si>
    <t>2B157
7C</t>
  </si>
  <si>
    <t>20G001
6001</t>
  </si>
  <si>
    <t>2B157
7D</t>
  </si>
  <si>
    <t>Management of Chronic Illness in Pregnancy</t>
  </si>
  <si>
    <t>State Maternal Health Innovation Program</t>
  </si>
  <si>
    <t>2B158
80</t>
  </si>
  <si>
    <t>20G006
3001</t>
  </si>
  <si>
    <t>2B187
0A</t>
  </si>
  <si>
    <t>20G009
8007</t>
  </si>
  <si>
    <t>Anti-microbial Resistant Gonorrhea</t>
  </si>
  <si>
    <t>Epidemiology and Laboratory Capacity for Prevention and Control of Emerging Infectious Diseases (ELC)</t>
  </si>
  <si>
    <t>2B187
10</t>
  </si>
  <si>
    <t>2B187
8A</t>
  </si>
  <si>
    <t>20G009
7003</t>
  </si>
  <si>
    <t>2B188
3A</t>
  </si>
  <si>
    <t>20G009
7001</t>
  </si>
  <si>
    <t>CK19-1904 ELC for Prevention and Control of Emerging Infectious Diesases</t>
  </si>
  <si>
    <t>2B190
4A</t>
  </si>
  <si>
    <t>20G010
0004</t>
  </si>
  <si>
    <t>2B190
6A</t>
  </si>
  <si>
    <t>20G010
0005</t>
  </si>
  <si>
    <t>NORTH CAROLINA'S TB ELIMINATION AND LABORATORY PROJECT</t>
  </si>
  <si>
    <t>2B227
20</t>
  </si>
  <si>
    <t>20G006
5001</t>
  </si>
  <si>
    <t>2B245
51</t>
  </si>
  <si>
    <t>2B245
54</t>
  </si>
  <si>
    <t>TPPI - Adolescent Parenting Program</t>
  </si>
  <si>
    <t>2B251
50</t>
  </si>
  <si>
    <t>20G006
0002</t>
  </si>
  <si>
    <t>TemporaryAssistanceforNeedyFamilies</t>
  </si>
  <si>
    <t>2B251
51</t>
  </si>
  <si>
    <t>20G011
9003</t>
  </si>
  <si>
    <t>National Initiative to Address COVID-19 Health Disparities</t>
  </si>
  <si>
    <t>2B251
65</t>
  </si>
  <si>
    <t>20G010
7001</t>
  </si>
  <si>
    <t>TPPI - Adolescent Pregnancy Prevention Program</t>
  </si>
  <si>
    <t>2B251
66</t>
  </si>
  <si>
    <t>TPPI-PREP</t>
  </si>
  <si>
    <t>PERSONAL RESPONSIBILITY EDUCATION PROGRAM</t>
  </si>
  <si>
    <t>2B257
0C</t>
  </si>
  <si>
    <t>20G006
0001</t>
  </si>
  <si>
    <t>2B257
35</t>
  </si>
  <si>
    <t>HMHC - FP - February Start</t>
  </si>
  <si>
    <t>Family Planning - Title X 10/12 Month</t>
  </si>
  <si>
    <t>North Carolina Statewide Family Planning Program</t>
  </si>
  <si>
    <t>2B259
00</t>
  </si>
  <si>
    <t>20G007
9002</t>
  </si>
  <si>
    <t>FAMILY PLANNING TITLE X 93.217 D</t>
  </si>
  <si>
    <t>2B260
21</t>
  </si>
  <si>
    <t>20G007
9004</t>
  </si>
  <si>
    <t>2B279
55</t>
  </si>
  <si>
    <t>Core Strategies: Comm Linkages for Over</t>
  </si>
  <si>
    <t>North Carolina Overdose Data to Action in States</t>
  </si>
  <si>
    <t>2B283
80</t>
  </si>
  <si>
    <t>20G006
8001</t>
  </si>
  <si>
    <t>2B285
00</t>
  </si>
  <si>
    <t>20G007
2001</t>
  </si>
  <si>
    <t>2B2UK
77</t>
  </si>
  <si>
    <t>Cities Readiness Initiative</t>
  </si>
  <si>
    <t>PH Emergency Preparedness City Readiness</t>
  </si>
  <si>
    <t>2B326
79</t>
  </si>
  <si>
    <t>20G005
4001</t>
  </si>
  <si>
    <t>2B326
80</t>
  </si>
  <si>
    <t>PHCR-COVID19 PH Workforce</t>
  </si>
  <si>
    <t>20G010
4001</t>
  </si>
  <si>
    <t>2B351
16</t>
  </si>
  <si>
    <t>Healthy Beginnings Maternal &amp; Child Health Block Grant</t>
  </si>
  <si>
    <t>Baby Love Plus</t>
  </si>
  <si>
    <t>ELIMINATING DISPARITIES IN PERINATAL HEALTH</t>
  </si>
  <si>
    <t>2B353
00</t>
  </si>
  <si>
    <t>20G017
2001</t>
  </si>
  <si>
    <t>Southeastern NC Healthy Start Program</t>
  </si>
  <si>
    <t>Healthy Start Initiative-Eliminating Racial/Ethnic Disparities</t>
  </si>
  <si>
    <t>2B353
03</t>
  </si>
  <si>
    <t>20G023
7001</t>
  </si>
  <si>
    <t>2B434
10</t>
  </si>
  <si>
    <t>20G010
6001</t>
  </si>
  <si>
    <t>2B478
17</t>
  </si>
  <si>
    <t>2BTS1
90</t>
  </si>
  <si>
    <t>American Rescue Plan Act Funding for Home Visiting</t>
  </si>
  <si>
    <t>2D012
34</t>
  </si>
  <si>
    <t>20G020
1001</t>
  </si>
  <si>
    <t>NCMIECHVProgram</t>
  </si>
  <si>
    <t>2D012
3D</t>
  </si>
  <si>
    <t>20G021
1001</t>
  </si>
  <si>
    <t>2D022
44</t>
  </si>
  <si>
    <t>2D050
20</t>
  </si>
  <si>
    <t>2D050
21</t>
  </si>
  <si>
    <t>2D050
23</t>
  </si>
  <si>
    <t>2D053
01</t>
  </si>
  <si>
    <t>2D053
18</t>
  </si>
  <si>
    <t>2D053
49</t>
  </si>
  <si>
    <t>Innovative Approaches</t>
  </si>
  <si>
    <t>2D053
51</t>
  </si>
  <si>
    <t>Child Fatality Prevention Teams</t>
  </si>
  <si>
    <t>2D053
57</t>
  </si>
  <si>
    <t>2D053
58</t>
  </si>
  <si>
    <t>620 ARPA COVID-19 School  Health Team Workforce</t>
  </si>
  <si>
    <t>2D053
5A</t>
  </si>
  <si>
    <t>MedicaidFederalFinancial</t>
  </si>
  <si>
    <t>2D053
90</t>
  </si>
  <si>
    <t>200990
0000</t>
  </si>
  <si>
    <t>Breastfeeding Peer Counselor Program</t>
  </si>
  <si>
    <t>Women Infants &amp; Children (2 Year)</t>
  </si>
  <si>
    <t>2D057
0H</t>
  </si>
  <si>
    <t>20G000
3001</t>
  </si>
  <si>
    <t>2D057
45</t>
  </si>
  <si>
    <t>WIC Client Services</t>
  </si>
  <si>
    <t>2D154
03</t>
  </si>
  <si>
    <t>20G000
1001</t>
  </si>
  <si>
    <t>WIC Nutrition Education</t>
  </si>
  <si>
    <t>2D154
04</t>
  </si>
  <si>
    <t>2D154
05</t>
  </si>
  <si>
    <t>WIC Breastfeeding Promotion &amp; Support</t>
  </si>
  <si>
    <t>2D154
09</t>
  </si>
  <si>
    <t>Women's Infant and Children</t>
  </si>
  <si>
    <t>2D157
0F</t>
  </si>
  <si>
    <t>2D157
0G</t>
  </si>
  <si>
    <t>x</t>
  </si>
  <si>
    <t>Totals Federal and State from NCFSData Worksheet</t>
  </si>
  <si>
    <t>Party Number</t>
  </si>
  <si>
    <t>Party Name</t>
  </si>
  <si>
    <t>Accounting Period</t>
  </si>
  <si>
    <t>GL Accounting Date</t>
  </si>
  <si>
    <t>Posting Date</t>
  </si>
  <si>
    <t>Agency Number</t>
  </si>
  <si>
    <t>Budget Code</t>
  </si>
  <si>
    <t>Natural Account</t>
  </si>
  <si>
    <t>AMU Code</t>
  </si>
  <si>
    <t>Agency Program</t>
  </si>
  <si>
    <t>Project Description</t>
  </si>
  <si>
    <t>Debit Amount</t>
  </si>
  <si>
    <t>Credit Amount</t>
  </si>
  <si>
    <t>Sub-Ledger Transaction</t>
  </si>
  <si>
    <t>Dec-23</t>
  </si>
  <si>
    <t>12/20/2023</t>
  </si>
  <si>
    <t>12/21/2023</t>
  </si>
  <si>
    <t>2B00</t>
  </si>
  <si>
    <t>14430</t>
  </si>
  <si>
    <t>133200</t>
  </si>
  <si>
    <t>Apr-24</t>
  </si>
  <si>
    <t>04/17/2024</t>
  </si>
  <si>
    <t>04/18/2024</t>
  </si>
  <si>
    <t>Jun-24</t>
  </si>
  <si>
    <t>06/20/2024</t>
  </si>
  <si>
    <t>06/21/2024</t>
  </si>
  <si>
    <t>Feb-24</t>
  </si>
  <si>
    <t>02/19/2024</t>
  </si>
  <si>
    <t>02/20/2024</t>
  </si>
  <si>
    <t>Mar-24</t>
  </si>
  <si>
    <t>03/19/2024</t>
  </si>
  <si>
    <t>03/20/2024</t>
  </si>
  <si>
    <t>Jan-24</t>
  </si>
  <si>
    <t>01/19/2024</t>
  </si>
  <si>
    <t>01/22/2024</t>
  </si>
  <si>
    <t>Oct-23</t>
  </si>
  <si>
    <t>10/27/2023</t>
  </si>
  <si>
    <t>10/30/2023</t>
  </si>
  <si>
    <t>May-24</t>
  </si>
  <si>
    <t>05/17/2024</t>
  </si>
  <si>
    <t>05/20/2024</t>
  </si>
  <si>
    <t>Nov-23</t>
  </si>
  <si>
    <t>11/17/2023</t>
  </si>
  <si>
    <t>11/21/2023</t>
  </si>
  <si>
    <t>133300</t>
  </si>
  <si>
    <t>56200077</t>
  </si>
  <si>
    <t>2B03100</t>
  </si>
  <si>
    <t>20G0167001</t>
  </si>
  <si>
    <t>CANCER PREV - BCCCEDP 93.898</t>
  </si>
  <si>
    <t>133202</t>
  </si>
  <si>
    <t>56200078</t>
  </si>
  <si>
    <t>2B03720</t>
  </si>
  <si>
    <t>20G0111001</t>
  </si>
  <si>
    <t>WISEWOMAN 93.436</t>
  </si>
  <si>
    <t>56200088</t>
  </si>
  <si>
    <t>2B04536</t>
  </si>
  <si>
    <t>20G0169002</t>
  </si>
  <si>
    <t>2000000000</t>
  </si>
  <si>
    <t>STATE</t>
  </si>
  <si>
    <t>56200113</t>
  </si>
  <si>
    <t>2B04601</t>
  </si>
  <si>
    <t>56200098</t>
  </si>
  <si>
    <t>2B04631</t>
  </si>
  <si>
    <t>20G0182001</t>
  </si>
  <si>
    <t>STD PREVENTION SYSTEMS -93.977</t>
  </si>
  <si>
    <t>131106</t>
  </si>
  <si>
    <t>56500163</t>
  </si>
  <si>
    <t>2B04752</t>
  </si>
  <si>
    <t>200SZ00000</t>
  </si>
  <si>
    <t>NC FOOD &amp; LODGING FEE 100% OTHER</t>
  </si>
  <si>
    <t>2000400000</t>
  </si>
  <si>
    <t>OTHER RECEIPTS</t>
  </si>
  <si>
    <t>2B05599</t>
  </si>
  <si>
    <t>133401</t>
  </si>
  <si>
    <t>56200101</t>
  </si>
  <si>
    <t>2B0631E</t>
  </si>
  <si>
    <t>20G0093002</t>
  </si>
  <si>
    <t>PREV HLTH SVCS IMMUNIZATION 93.268</t>
  </si>
  <si>
    <t>131204</t>
  </si>
  <si>
    <t>56200057</t>
  </si>
  <si>
    <t>2B14110</t>
  </si>
  <si>
    <t>134600</t>
  </si>
  <si>
    <t>132001</t>
  </si>
  <si>
    <t>56200112</t>
  </si>
  <si>
    <t>2B15503</t>
  </si>
  <si>
    <t>20G0184002</t>
  </si>
  <si>
    <t>PHSBG 93.991</t>
  </si>
  <si>
    <t>133000</t>
  </si>
  <si>
    <t>2B15700</t>
  </si>
  <si>
    <t>56200055</t>
  </si>
  <si>
    <t>2B15740</t>
  </si>
  <si>
    <t>20G0185001</t>
  </si>
  <si>
    <t>MCH BLOCK GRANT- 93.994</t>
  </si>
  <si>
    <t>56200091</t>
  </si>
  <si>
    <t>2B22720</t>
  </si>
  <si>
    <t>20G0065001</t>
  </si>
  <si>
    <t>TB ELIMINATION 93.116</t>
  </si>
  <si>
    <t>56200060</t>
  </si>
  <si>
    <t>2B25151</t>
  </si>
  <si>
    <t>20G0119003</t>
  </si>
  <si>
    <t>TANF CHILD CARE 93.558</t>
  </si>
  <si>
    <t>2B25735</t>
  </si>
  <si>
    <t>2B25900</t>
  </si>
  <si>
    <t>20G0079002</t>
  </si>
  <si>
    <t>FAMILY PLANNING TITLE X 93.217 -B</t>
  </si>
  <si>
    <t>2B26021</t>
  </si>
  <si>
    <t>20G0079004</t>
  </si>
  <si>
    <t>20G0107001</t>
  </si>
  <si>
    <t>COVID HTLH DSPTY HIGH RISK 93.391</t>
  </si>
  <si>
    <t>132008</t>
  </si>
  <si>
    <t>56200085</t>
  </si>
  <si>
    <t>2B32680</t>
  </si>
  <si>
    <t>20G0054001</t>
  </si>
  <si>
    <t>BIOTERROISM GRANT 93.069 A</t>
  </si>
  <si>
    <t>2D00</t>
  </si>
  <si>
    <t>14435</t>
  </si>
  <si>
    <t>132105</t>
  </si>
  <si>
    <t>56200067</t>
  </si>
  <si>
    <t>2D05318</t>
  </si>
  <si>
    <t>20G0185002</t>
  </si>
  <si>
    <t>MCHBG 93.994</t>
  </si>
  <si>
    <t>133406</t>
  </si>
  <si>
    <t>56200103</t>
  </si>
  <si>
    <t>2D05358</t>
  </si>
  <si>
    <t>133001</t>
  </si>
  <si>
    <t>56200074</t>
  </si>
  <si>
    <t>2D0570H</t>
  </si>
  <si>
    <t>20G0003001</t>
  </si>
  <si>
    <t>BREAS FEEDING PEER COUNSELING 10.557</t>
  </si>
  <si>
    <t>56200069</t>
  </si>
  <si>
    <t>2D05745</t>
  </si>
  <si>
    <t>56200073</t>
  </si>
  <si>
    <t>2D15403</t>
  </si>
  <si>
    <t>20G0001001</t>
  </si>
  <si>
    <t>WIC ADMIN 10.557</t>
  </si>
  <si>
    <t>2D15404</t>
  </si>
  <si>
    <t>2D15405</t>
  </si>
  <si>
    <t>2D15409</t>
  </si>
  <si>
    <t>2D1570G</t>
  </si>
  <si>
    <t>110696</t>
  </si>
  <si>
    <t>MARTIN TYRELL WASHINGTON DISTRICT HEALTH DEPT AND ROANO</t>
  </si>
  <si>
    <t>2B000D4</t>
  </si>
  <si>
    <t>75280</t>
  </si>
  <si>
    <t>151470</t>
  </si>
  <si>
    <t>36959</t>
  </si>
  <si>
    <t>18280</t>
  </si>
  <si>
    <t>56170</t>
  </si>
  <si>
    <t>93367</t>
  </si>
  <si>
    <t>129795</t>
  </si>
  <si>
    <t>111197</t>
  </si>
  <si>
    <t>7281</t>
  </si>
  <si>
    <t>132005</t>
  </si>
  <si>
    <t>56200079</t>
  </si>
  <si>
    <t>2B04179</t>
  </si>
  <si>
    <t>56200162</t>
  </si>
  <si>
    <t>2B06315</t>
  </si>
  <si>
    <t>20G0092002</t>
  </si>
  <si>
    <t>IMMUNIZATION-ARPA 93.268</t>
  </si>
  <si>
    <t>56200115</t>
  </si>
  <si>
    <t>2B0HHBR</t>
  </si>
  <si>
    <t>20G0093006</t>
  </si>
  <si>
    <t>IMMUNIZATION HHS BRIDGE ACCESS 93.268 FFP 100%</t>
  </si>
  <si>
    <t>56200200</t>
  </si>
  <si>
    <t>2B0SGLH</t>
  </si>
  <si>
    <t>20G0216001</t>
  </si>
  <si>
    <t>STRATEGY A1-WORKFORCE ARPA 9.967 FFP 100%</t>
  </si>
  <si>
    <t>131304</t>
  </si>
  <si>
    <t>56200084</t>
  </si>
  <si>
    <t>2B14510</t>
  </si>
  <si>
    <t>56200065</t>
  </si>
  <si>
    <t>2B24551</t>
  </si>
  <si>
    <t>2B24554</t>
  </si>
  <si>
    <t>56200181</t>
  </si>
  <si>
    <t>2B25165</t>
  </si>
  <si>
    <t>2B28500</t>
  </si>
  <si>
    <t>20G0072001</t>
  </si>
  <si>
    <t>COMP SUICIDE PREVENTION 93.136</t>
  </si>
  <si>
    <t>56200203</t>
  </si>
  <si>
    <t>2BTS190</t>
  </si>
  <si>
    <t>2D000D4</t>
  </si>
  <si>
    <t>93368</t>
  </si>
  <si>
    <t>7280</t>
  </si>
  <si>
    <t>151469</t>
  </si>
  <si>
    <t>56169</t>
  </si>
  <si>
    <t>129796</t>
  </si>
  <si>
    <t>36958</t>
  </si>
  <si>
    <t>75279</t>
  </si>
  <si>
    <t>111198</t>
  </si>
  <si>
    <t>18485</t>
  </si>
  <si>
    <t>56200070</t>
  </si>
  <si>
    <t>2D05351</t>
  </si>
  <si>
    <t>2D1570F</t>
  </si>
  <si>
    <t>570H</t>
  </si>
  <si>
    <t>EW</t>
  </si>
  <si>
    <t>631E</t>
  </si>
  <si>
    <t>Totals</t>
  </si>
  <si>
    <t>DPH ListPay(Cash) Data</t>
  </si>
  <si>
    <t>Period:  July 2023 to Sept. 2023</t>
  </si>
  <si>
    <t>NCFS DPH ListPay Report</t>
  </si>
  <si>
    <t>periods Oct. 2023 to June 2024</t>
  </si>
  <si>
    <t>Public Health Data Entry Worksheet - Data from DPH ListPay (Cash)</t>
  </si>
  <si>
    <t>Beginning with FY2024 audits, DHHS-DPH has incorporated the NC Financial System (NCFS) and a new report "NCFS DPH ListPay Report" that is to be used to determine the amounts of payments from  DHHS to Counties and District Healths their respective public health programs.  The NCFS DPH ListPay Report includes information for the months October 2023 to June 2024.  The months July 2023 to September 2023 is included in the traditional “DPH ListPay (Cash).”  The use of the DPH ListPay (Cash) with this worksheet has not changed and data should be entered into the tab “DataEntryWS” tab.  Instructions are below.  For instructions on how to enter data from the new NCFS DPH ListPay Report, refer to tab “NCFSDataEntryInstructions.”</t>
  </si>
  <si>
    <t>Public Health NCFS DPH ListPay Report Data Entry Worksheet Instructions</t>
  </si>
  <si>
    <t>Beginning with FY2024 audits, DHHS-DPH has incorporated the NC Financial System (NCFS) and a new report "NCFS DPH ListPay Report" that is to be used to determine the amounts of payments from DHHS to Counties and District Healths their respective public health programs.  The NCFS DPH ListPay Report includes information for the months October 2023 to June 2024.  The months July 2023 to September 2023 is included in the traditional “DPH ListPay (Cash).”  The use of the DPH ListPay (Cash) with this worksheet has not changed and data should be entered into the tab “DataEntryWS” tab.  Instructions are in tab “Instructions.”  To enter data from the new NCFS DPH ListPay Report onto the worksheet, below are instructions.</t>
  </si>
  <si>
    <t>Confirmation reports are available on the DHHS Controller's website at the following URL:  https://www.ncdhhs.gov/about/administrative-offices/office-controller/audit-confirmation-reports. There is a link from the Treasurer's Single Audit Website at http://www.nctreasurer.com. Select State and Local Government Finance Division.  Select LGC, and then select Local Government Fiscal Management.  Select Compliance Resources, and then select NC DEQ, NC DHHS, or NC DOT Reports and then NC DHHS Audit Confirmation Reports.   Included in the County and District Health is the “NCFS DPH ListPay Report.”</t>
  </si>
  <si>
    <t>The NCFS DPH ListPay Report includes the data of funding that DPH distributed to all entities, not just Counties and District Healths.  You can select the unit of government you are working with by selecting “Party Name,” the first column on the spreadsheet, and scroll down to find the County or District Healths.  Two important “identifiers” listed as column headers are “AMU Code” and “Project”.  These are unique to the State project/programs or funding source.  The columns headed by “Debit Amount” and “Credit Amount” include the payments made to the unit of governments.  These are the amounts to be entered on the spreadsheet located in tab “NCFSDataEntry.</t>
  </si>
  <si>
    <t>After the correct County or District Health is accessed, in order to place amounts on the NCFSDataEntry spreadsheet, it is best that the spreadsheet is sorted by AMU Code and Project.  The AMU Code should be primary level and sorted by “A to Z.”  A total amount of the “Debit Amount” and “Credit Amount” (netted) is required to be obtained for each AMU Code.  Some AMU Codes may include two or more projects, so this info will need to be separated as well.  There are different ways this information can be obtained, based on the user’s knowledge and skills of excel.  However, if one inserts rows after each AMU Code and then includes a sum the respective Debit Amount and Credit Amount (use the ∑ Auto Sum option in the excel menu) for each AMU Code, this process should only take a few minutes for each unit.  Refer to our samples and the tab (UnitnameNCFSListPayRpt)., this process should only take a few minutes for each unit.  Refer to our samples of LGC-DPH NCFS workbooks and the tab (UnitnameNCFSListPayRpt).</t>
  </si>
  <si>
    <t>Once the totals for each AMU Code have been determined, this information can be entered on the tab “NCFSDataEntry” in column “I” which is highlighted.  “Debt Amounts” are netted with “Credit Amounts” (Credits are subtracted from Debits) for the respective AMU Code.  If an AMU Code has two or more Projects, such as AMU Code 2B25735, the funds need to separated by Project.  2B25735 has a project with federal funding (93.994, Maternal and Child Health) and State Funds (Family Planning).</t>
  </si>
  <si>
    <t>When these amounts are placed on the NCFSDataEntry worksheet in the appropriate cell, the amounts are linked to the Schedule of Expenditures of Federal and State Awards (refer to SchedofAwards tab) for proper presentation (Program name, correct pass-through entity, ALN, etc.).  The SchedofAwards tab also includes the data entered into tab “DataEntryWS.”  So with both DataEntryWS and NCFSDataEntry, the entire fiscal year data is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</si>
</sst>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3" formatCode="_(* #,##0.00_);_(* \(#,##0.00\);_(* &quot;-&quot;??_);_(@_)"/>
    <numFmt numFmtId="164" formatCode="###0;###0"/>
    <numFmt numFmtId="165" formatCode="###0.000;###0.000"/>
    <numFmt numFmtId="166" formatCode="###00;###00"/>
    <numFmt numFmtId="167" formatCode="_(* #,##0_);_(* \(#,##0\);_(* &quot;-&quot;??_);_(@_)"/>
    <numFmt numFmtId="168" formatCode="mmmm\ d\,\ yyyy"/>
    <numFmt numFmtId="169" formatCode="00.000"/>
    <numFmt numFmtId="170" formatCode="0.000"/>
    <numFmt numFmtId="171" formatCode="_(* #,##0_);_(* \(#,##0\);_(* &quot;-&quot;????_);_(@_)"/>
    <numFmt numFmtId="172" formatCode="00"/>
    <numFmt numFmtId="173" formatCode="_(* #,##0.00_);_(* \(#,##0.00\);_(* &quot;-&quot;_);_(@_)"/>
  </numFmts>
  <fonts count="37">
    <font>
      <sz val="10"/>
      <color rgb="FF000000"/>
      <name val="Times New Roman"/>
      <charset val="204"/>
    </font>
    <font>
      <sz val="9"/>
      <name val="Times New Roman"/>
      <family val="1"/>
    </font>
    <font>
      <b/>
      <sz val="8"/>
      <color indexed="81"/>
      <name val="Tahoma"/>
      <family val="2"/>
    </font>
    <font>
      <u/>
      <sz val="9"/>
      <color indexed="12"/>
      <name val="CG Times"/>
    </font>
    <font>
      <sz val="9"/>
      <color indexed="12"/>
      <name val="CG Times"/>
      <family val="1"/>
    </font>
    <font>
      <sz val="11"/>
      <color indexed="12"/>
      <name val="CG Times"/>
      <family val="1"/>
    </font>
    <font>
      <sz val="10"/>
      <color rgb="FF000000"/>
      <name val="Times New Roman"/>
      <family val="1"/>
    </font>
    <font>
      <b/>
      <sz val="10"/>
      <name val="Arial"/>
      <family val="2"/>
    </font>
    <font>
      <sz val="10"/>
      <color rgb="FF000000"/>
      <name val="Arial"/>
      <family val="2"/>
    </font>
    <font>
      <b/>
      <sz val="9"/>
      <name val="Arial"/>
      <family val="2"/>
    </font>
    <font>
      <sz val="9"/>
      <name val="Arial"/>
      <family val="2"/>
    </font>
    <font>
      <b/>
      <sz val="9"/>
      <color rgb="FF0000FF"/>
      <name val="Arial"/>
      <family val="2"/>
    </font>
    <font>
      <sz val="9"/>
      <color rgb="FF0000FF"/>
      <name val="Arial"/>
      <family val="2"/>
    </font>
    <font>
      <b/>
      <sz val="10"/>
      <color rgb="FF000000"/>
      <name val="Arial"/>
      <family val="2"/>
    </font>
    <font>
      <sz val="10"/>
      <name val="Arial"/>
      <family val="2"/>
    </font>
    <font>
      <sz val="10"/>
      <color rgb="FF0000FF"/>
      <name val="Arial"/>
      <family val="2"/>
    </font>
    <font>
      <sz val="10"/>
      <color rgb="FF0000FF"/>
      <name val="Times New Roman"/>
      <family val="1"/>
    </font>
    <font>
      <b/>
      <sz val="12"/>
      <name val="Arial"/>
      <family val="2"/>
    </font>
    <font>
      <b/>
      <sz val="11"/>
      <color indexed="12"/>
      <name val="Arial"/>
      <family val="2"/>
    </font>
    <font>
      <sz val="11"/>
      <color rgb="FF000000"/>
      <name val="Arial"/>
      <family val="2"/>
    </font>
    <font>
      <sz val="11"/>
      <color indexed="12"/>
      <name val="Arial"/>
      <family val="2"/>
    </font>
    <font>
      <sz val="11"/>
      <color indexed="8"/>
      <name val="Arial"/>
      <family val="2"/>
    </font>
    <font>
      <sz val="11"/>
      <color indexed="10"/>
      <name val="Arial"/>
      <family val="2"/>
    </font>
    <font>
      <b/>
      <sz val="11"/>
      <name val="Arial"/>
      <family val="2"/>
    </font>
    <font>
      <b/>
      <i/>
      <sz val="11"/>
      <name val="Arial"/>
      <family val="2"/>
    </font>
    <font>
      <b/>
      <u/>
      <sz val="11"/>
      <name val="Arial"/>
      <family val="2"/>
    </font>
    <font>
      <sz val="10"/>
      <name val="Times New Roman"/>
      <family val="1"/>
    </font>
    <font>
      <sz val="11"/>
      <color rgb="FF0000FF"/>
      <name val="Arial"/>
      <family val="2"/>
    </font>
    <font>
      <b/>
      <sz val="11"/>
      <color rgb="FF0000FF"/>
      <name val="Arial"/>
      <family val="2"/>
    </font>
    <font>
      <b/>
      <sz val="10"/>
      <color rgb="FF0000FF"/>
      <name val="Arial"/>
      <family val="2"/>
    </font>
    <font>
      <b/>
      <sz val="11"/>
      <color rgb="FF000000"/>
      <name val="Times New Roman"/>
      <family val="1"/>
    </font>
    <font>
      <sz val="11"/>
      <color rgb="FF000000"/>
      <name val="Times New Roman"/>
      <family val="1"/>
    </font>
    <font>
      <sz val="11"/>
      <name val="Times New Roman"/>
      <family val="1"/>
    </font>
    <font>
      <sz val="10"/>
      <color theme="1"/>
      <name val="Garamond"/>
      <family val="1"/>
    </font>
    <font>
      <b/>
      <sz val="10"/>
      <color theme="1"/>
      <name val="Garamond"/>
      <family val="1"/>
    </font>
    <font>
      <b/>
      <sz val="12"/>
      <color rgb="FF000000"/>
      <name val="Times New Roman"/>
      <family val="1"/>
    </font>
    <font>
      <b/>
      <sz val="9"/>
      <color rgb="FF000000"/>
      <name val="Arial"/>
      <family val="2"/>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FF66FF"/>
        <bgColor indexed="64"/>
      </patternFill>
    </fill>
    <fill>
      <patternFill patternType="solid">
        <fgColor rgb="FFFFFF00"/>
        <bgColor indexed="64"/>
      </patternFill>
    </fill>
    <fill>
      <patternFill patternType="solid">
        <fgColor theme="0"/>
        <bgColor indexed="64"/>
      </patternFill>
    </fill>
    <fill>
      <patternFill patternType="solid">
        <fgColor rgb="FFD9D9D9"/>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43" fontId="6" fillId="0" borderId="0" applyFont="0" applyFill="0" applyBorder="0" applyAlignment="0" applyProtection="0"/>
    <xf numFmtId="0" fontId="3" fillId="0" borderId="0" applyNumberFormat="0" applyFill="0" applyBorder="0" applyAlignment="0" applyProtection="0">
      <alignment vertical="top"/>
      <protection locked="0"/>
    </xf>
  </cellStyleXfs>
  <cellXfs count="187">
    <xf numFmtId="0" fontId="0" fillId="0" borderId="0" xfId="0" applyFill="1" applyBorder="1" applyAlignment="1">
      <alignment horizontal="left" vertical="top"/>
    </xf>
    <xf numFmtId="0" fontId="1" fillId="0" borderId="0" xfId="0" applyFont="1"/>
    <xf numFmtId="167" fontId="1" fillId="0" borderId="0" xfId="1" applyNumberFormat="1" applyFont="1"/>
    <xf numFmtId="43" fontId="1" fillId="0" borderId="0" xfId="0" applyNumberFormat="1" applyFont="1"/>
    <xf numFmtId="0" fontId="0" fillId="0" borderId="0" xfId="0"/>
    <xf numFmtId="0" fontId="0" fillId="0" borderId="0" xfId="0" applyFill="1"/>
    <xf numFmtId="0" fontId="4" fillId="0" borderId="0" xfId="0" applyFont="1" applyFill="1"/>
    <xf numFmtId="0" fontId="5" fillId="0" borderId="0" xfId="0" applyFont="1" applyFill="1"/>
    <xf numFmtId="0" fontId="4" fillId="0" borderId="0" xfId="0" applyFont="1"/>
    <xf numFmtId="0" fontId="8" fillId="0" borderId="0" xfId="0" applyFont="1" applyFill="1" applyBorder="1" applyAlignment="1">
      <alignment horizontal="left" vertical="top"/>
    </xf>
    <xf numFmtId="0" fontId="10" fillId="0" borderId="0" xfId="0" applyFont="1" applyProtection="1">
      <protection locked="0"/>
    </xf>
    <xf numFmtId="43" fontId="9" fillId="0" borderId="0" xfId="0" applyNumberFormat="1" applyFont="1" applyFill="1" applyBorder="1" applyAlignment="1">
      <alignment horizontal="center"/>
    </xf>
    <xf numFmtId="0" fontId="9" fillId="0" borderId="0" xfId="0" applyFont="1" applyAlignment="1" applyProtection="1">
      <alignment horizontal="right"/>
      <protection locked="0"/>
    </xf>
    <xf numFmtId="167" fontId="9" fillId="3" borderId="1" xfId="1" applyNumberFormat="1" applyFont="1" applyFill="1" applyBorder="1" applyAlignment="1" applyProtection="1">
      <alignment horizontal="center"/>
      <protection locked="0"/>
    </xf>
    <xf numFmtId="43" fontId="9" fillId="0" borderId="0" xfId="0" applyNumberFormat="1" applyFont="1" applyAlignment="1">
      <alignment horizontal="center"/>
    </xf>
    <xf numFmtId="0" fontId="10" fillId="0" borderId="0" xfId="0" applyFont="1" applyFill="1" applyBorder="1" applyAlignment="1">
      <alignment horizontal="left" vertical="top" wrapText="1"/>
    </xf>
    <xf numFmtId="167" fontId="9" fillId="2" borderId="1" xfId="1" applyNumberFormat="1" applyFont="1" applyFill="1" applyBorder="1" applyAlignment="1" applyProtection="1">
      <alignment horizontal="center"/>
      <protection locked="0"/>
    </xf>
    <xf numFmtId="0" fontId="10" fillId="0" borderId="0" xfId="0" applyFont="1" applyFill="1" applyBorder="1" applyAlignment="1">
      <alignment horizontal="right" vertical="top" wrapText="1"/>
    </xf>
    <xf numFmtId="167" fontId="9" fillId="0" borderId="3" xfId="1" applyNumberFormat="1" applyFont="1" applyFill="1" applyBorder="1" applyAlignment="1" applyProtection="1">
      <alignment horizontal="center"/>
      <protection locked="0"/>
    </xf>
    <xf numFmtId="43" fontId="10" fillId="0" borderId="1" xfId="1" applyFont="1" applyFill="1" applyBorder="1" applyAlignment="1">
      <alignment horizontal="right"/>
    </xf>
    <xf numFmtId="165" fontId="10" fillId="0" borderId="0" xfId="0" applyNumberFormat="1" applyFont="1" applyFill="1" applyBorder="1" applyAlignment="1">
      <alignment horizontal="right" vertical="top" wrapText="1"/>
    </xf>
    <xf numFmtId="167" fontId="11" fillId="0" borderId="3" xfId="1" applyNumberFormat="1" applyFont="1" applyFill="1" applyBorder="1" applyAlignment="1" applyProtection="1">
      <alignment horizontal="center"/>
      <protection locked="0"/>
    </xf>
    <xf numFmtId="43" fontId="12" fillId="0" borderId="1" xfId="1" applyFont="1" applyFill="1" applyBorder="1" applyAlignment="1">
      <alignment horizontal="right"/>
    </xf>
    <xf numFmtId="165" fontId="12" fillId="0" borderId="0" xfId="0" applyNumberFormat="1" applyFont="1" applyFill="1" applyBorder="1" applyAlignment="1">
      <alignment horizontal="right" vertical="top" wrapText="1"/>
    </xf>
    <xf numFmtId="0" fontId="12" fillId="0" borderId="0" xfId="0" applyFont="1" applyFill="1" applyBorder="1" applyAlignment="1">
      <alignment horizontal="right" vertical="top"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left"/>
      <protection locked="0"/>
    </xf>
    <xf numFmtId="0" fontId="8" fillId="0" borderId="0" xfId="0" applyFont="1" applyFill="1" applyBorder="1" applyAlignment="1" applyProtection="1">
      <alignment horizontal="center"/>
      <protection locked="0"/>
    </xf>
    <xf numFmtId="167" fontId="9" fillId="4" borderId="1" xfId="1" applyNumberFormat="1" applyFont="1" applyFill="1" applyBorder="1" applyAlignment="1" applyProtection="1">
      <alignment horizontal="center"/>
      <protection locked="0"/>
    </xf>
    <xf numFmtId="0" fontId="8" fillId="0" borderId="0" xfId="0" applyFont="1" applyAlignment="1" applyProtection="1">
      <alignment horizontal="right"/>
      <protection locked="0"/>
    </xf>
    <xf numFmtId="167" fontId="9" fillId="4" borderId="3" xfId="1" applyNumberFormat="1" applyFont="1" applyFill="1" applyBorder="1" applyAlignment="1">
      <alignment horizontal="center"/>
    </xf>
    <xf numFmtId="167" fontId="8" fillId="0" borderId="0" xfId="0" applyNumberFormat="1" applyFont="1" applyFill="1" applyBorder="1" applyAlignment="1">
      <alignment horizontal="left" vertical="top"/>
    </xf>
    <xf numFmtId="0" fontId="13" fillId="0" borderId="0" xfId="0" applyFont="1" applyFill="1" applyBorder="1" applyAlignment="1" applyProtection="1">
      <alignment horizontal="left"/>
      <protection locked="0"/>
    </xf>
    <xf numFmtId="0" fontId="10" fillId="0" borderId="0" xfId="0" applyFont="1" applyAlignment="1">
      <alignment horizontal="center"/>
    </xf>
    <xf numFmtId="0" fontId="10" fillId="0" borderId="0" xfId="0" applyFont="1"/>
    <xf numFmtId="0" fontId="9" fillId="0" borderId="0" xfId="0" applyFont="1" applyAlignment="1">
      <alignment horizontal="right"/>
    </xf>
    <xf numFmtId="0" fontId="10" fillId="0" borderId="0" xfId="0" applyFont="1" applyAlignment="1">
      <alignment horizontal="right"/>
    </xf>
    <xf numFmtId="0" fontId="9" fillId="0" borderId="0" xfId="0" applyFont="1"/>
    <xf numFmtId="0" fontId="14" fillId="0" borderId="0" xfId="0" applyFont="1"/>
    <xf numFmtId="0" fontId="14" fillId="0" borderId="0" xfId="0" applyFont="1" applyFill="1"/>
    <xf numFmtId="0" fontId="10" fillId="0" borderId="0" xfId="0" applyFont="1" applyFill="1"/>
    <xf numFmtId="41" fontId="14" fillId="0" borderId="0" xfId="1" applyNumberFormat="1" applyFont="1" applyFill="1"/>
    <xf numFmtId="41" fontId="14" fillId="0" borderId="0" xfId="1" applyNumberFormat="1" applyFont="1" applyFill="1" applyBorder="1"/>
    <xf numFmtId="170" fontId="14" fillId="0" borderId="0" xfId="0" applyNumberFormat="1" applyFont="1" applyFill="1"/>
    <xf numFmtId="41" fontId="14" fillId="0" borderId="0" xfId="0" applyNumberFormat="1" applyFont="1" applyFill="1"/>
    <xf numFmtId="169" fontId="14" fillId="0" borderId="0" xfId="0" applyNumberFormat="1" applyFont="1" applyFill="1"/>
    <xf numFmtId="43" fontId="9" fillId="4" borderId="1" xfId="1" applyNumberFormat="1" applyFont="1" applyFill="1" applyBorder="1" applyAlignment="1" applyProtection="1">
      <alignment horizontal="center"/>
      <protection locked="0"/>
    </xf>
    <xf numFmtId="0" fontId="16" fillId="0" borderId="0" xfId="0" applyFont="1" applyFill="1" applyBorder="1" applyAlignment="1">
      <alignment horizontal="left" vertical="top"/>
    </xf>
    <xf numFmtId="43" fontId="12" fillId="0" borderId="1" xfId="1" applyFont="1" applyFill="1" applyBorder="1" applyAlignment="1">
      <alignment horizontal="right" vertical="center"/>
    </xf>
    <xf numFmtId="0" fontId="9" fillId="0" borderId="0" xfId="0" applyFont="1" applyAlignment="1" applyProtection="1">
      <alignment horizontal="center"/>
      <protection locked="0"/>
    </xf>
    <xf numFmtId="0" fontId="18" fillId="0" borderId="0" xfId="0" applyFont="1" applyAlignment="1">
      <alignment vertical="center" wrapText="1"/>
    </xf>
    <xf numFmtId="0" fontId="18" fillId="0" borderId="0" xfId="0" applyFont="1"/>
    <xf numFmtId="0" fontId="18" fillId="0" borderId="0" xfId="0" applyFont="1" applyAlignment="1">
      <alignment horizontal="center"/>
    </xf>
    <xf numFmtId="0" fontId="19" fillId="2" borderId="0" xfId="0" applyFont="1" applyFill="1"/>
    <xf numFmtId="0" fontId="19" fillId="0" borderId="0" xfId="0" applyFont="1" applyAlignment="1">
      <alignment wrapText="1"/>
    </xf>
    <xf numFmtId="0" fontId="19" fillId="0" borderId="0" xfId="0" applyFont="1"/>
    <xf numFmtId="0" fontId="19" fillId="0" borderId="0" xfId="0" applyFont="1" applyAlignment="1">
      <alignment vertical="center" wrapText="1"/>
    </xf>
    <xf numFmtId="0" fontId="20" fillId="2" borderId="0" xfId="0" applyFont="1" applyFill="1"/>
    <xf numFmtId="0" fontId="23" fillId="0" borderId="0" xfId="0" applyFont="1" applyAlignment="1">
      <alignment wrapText="1"/>
    </xf>
    <xf numFmtId="0" fontId="12" fillId="0" borderId="0" xfId="0" applyFont="1" applyFill="1" applyBorder="1" applyAlignment="1">
      <alignment horizontal="left" vertical="center" wrapText="1"/>
    </xf>
    <xf numFmtId="165" fontId="12" fillId="0" borderId="0" xfId="0" applyNumberFormat="1" applyFont="1" applyFill="1" applyBorder="1" applyAlignment="1">
      <alignment horizontal="right" vertical="center" wrapText="1"/>
    </xf>
    <xf numFmtId="0" fontId="10" fillId="0" borderId="0" xfId="0" applyFont="1" applyFill="1" applyBorder="1" applyAlignment="1">
      <alignment horizontal="right" vertical="center" wrapText="1"/>
    </xf>
    <xf numFmtId="167" fontId="9" fillId="0" borderId="3" xfId="1" applyNumberFormat="1" applyFont="1" applyFill="1" applyBorder="1" applyAlignment="1" applyProtection="1">
      <alignment horizontal="center" vertical="center"/>
      <protection locked="0"/>
    </xf>
    <xf numFmtId="43" fontId="10" fillId="0" borderId="1" xfId="1" applyFont="1" applyFill="1" applyBorder="1" applyAlignment="1">
      <alignment horizontal="right" vertical="center"/>
    </xf>
    <xf numFmtId="43" fontId="0" fillId="0" borderId="0" xfId="0" applyNumberFormat="1" applyFill="1" applyBorder="1" applyAlignment="1">
      <alignment horizontal="left" vertical="top"/>
    </xf>
    <xf numFmtId="165" fontId="10" fillId="0" borderId="0" xfId="0" applyNumberFormat="1" applyFont="1" applyFill="1" applyBorder="1" applyAlignment="1">
      <alignment horizontal="right" vertical="center" wrapText="1"/>
    </xf>
    <xf numFmtId="0" fontId="15" fillId="0" borderId="0" xfId="0" applyFont="1" applyFill="1"/>
    <xf numFmtId="167" fontId="14" fillId="0" borderId="0" xfId="1" applyNumberFormat="1" applyFont="1" applyFill="1"/>
    <xf numFmtId="41" fontId="14" fillId="0" borderId="0" xfId="0" applyNumberFormat="1" applyFont="1" applyFill="1" applyAlignment="1">
      <alignment horizontal="right"/>
    </xf>
    <xf numFmtId="41" fontId="14" fillId="0" borderId="7" xfId="1" applyNumberFormat="1" applyFont="1" applyFill="1" applyBorder="1"/>
    <xf numFmtId="41" fontId="14" fillId="0" borderId="7" xfId="0" applyNumberFormat="1" applyFont="1" applyFill="1" applyBorder="1" applyAlignment="1">
      <alignment horizontal="right"/>
    </xf>
    <xf numFmtId="41" fontId="15" fillId="0" borderId="0" xfId="0" applyNumberFormat="1" applyFont="1" applyFill="1"/>
    <xf numFmtId="41" fontId="15" fillId="0" borderId="0" xfId="0" applyNumberFormat="1" applyFont="1" applyFill="1" applyAlignment="1">
      <alignment horizontal="right"/>
    </xf>
    <xf numFmtId="41" fontId="14" fillId="0" borderId="0" xfId="1" applyNumberFormat="1" applyFont="1" applyFill="1" applyBorder="1" applyAlignment="1">
      <alignment horizontal="right"/>
    </xf>
    <xf numFmtId="171" fontId="14" fillId="0" borderId="2" xfId="1" applyNumberFormat="1" applyFont="1" applyFill="1" applyBorder="1"/>
    <xf numFmtId="171" fontId="14" fillId="0" borderId="0" xfId="0" applyNumberFormat="1" applyFont="1" applyFill="1"/>
    <xf numFmtId="0" fontId="10" fillId="0" borderId="0" xfId="0" applyFont="1" applyFill="1" applyAlignment="1">
      <alignment horizontal="right"/>
    </xf>
    <xf numFmtId="0" fontId="10" fillId="0" borderId="0" xfId="0" applyFont="1" applyFill="1" applyAlignment="1"/>
    <xf numFmtId="0" fontId="12" fillId="0" borderId="0" xfId="0" applyFont="1" applyFill="1"/>
    <xf numFmtId="170" fontId="10" fillId="0" borderId="0" xfId="0" applyNumberFormat="1" applyFont="1" applyFill="1" applyBorder="1" applyAlignment="1">
      <alignment horizontal="right" vertical="top" wrapText="1"/>
    </xf>
    <xf numFmtId="0" fontId="14" fillId="0" borderId="0" xfId="0" applyFont="1" applyFill="1" applyAlignment="1">
      <alignment wrapText="1"/>
    </xf>
    <xf numFmtId="0" fontId="14" fillId="0" borderId="0" xfId="0" applyFont="1" applyFill="1" applyAlignment="1"/>
    <xf numFmtId="0" fontId="14" fillId="0" borderId="0" xfId="0" applyFont="1" applyFill="1" applyAlignment="1">
      <alignment vertical="top" wrapText="1"/>
    </xf>
    <xf numFmtId="170" fontId="12" fillId="0" borderId="0" xfId="0" applyNumberFormat="1" applyFont="1" applyFill="1" applyBorder="1" applyAlignment="1">
      <alignment horizontal="right" vertical="top" wrapText="1"/>
    </xf>
    <xf numFmtId="164" fontId="12" fillId="5" borderId="0" xfId="0" applyNumberFormat="1" applyFont="1" applyFill="1" applyBorder="1" applyAlignment="1">
      <alignment horizontal="left" vertical="center" wrapText="1"/>
    </xf>
    <xf numFmtId="0" fontId="12" fillId="5" borderId="0" xfId="0" applyFont="1" applyFill="1" applyBorder="1" applyAlignment="1">
      <alignment horizontal="left" vertical="center" wrapText="1"/>
    </xf>
    <xf numFmtId="0" fontId="15" fillId="0" borderId="0" xfId="0" applyFont="1" applyFill="1" applyAlignment="1"/>
    <xf numFmtId="0" fontId="0" fillId="0" borderId="0" xfId="0" applyFill="1" applyBorder="1" applyAlignment="1"/>
    <xf numFmtId="41" fontId="15" fillId="0" borderId="0" xfId="1" applyNumberFormat="1" applyFont="1" applyFill="1" applyBorder="1"/>
    <xf numFmtId="0" fontId="14" fillId="0" borderId="0" xfId="0" applyFont="1" applyFill="1" applyAlignment="1">
      <alignment wrapText="1"/>
    </xf>
    <xf numFmtId="0" fontId="14" fillId="0" borderId="0" xfId="0" applyFont="1" applyFill="1" applyBorder="1" applyAlignment="1">
      <alignment wrapText="1"/>
    </xf>
    <xf numFmtId="41" fontId="14" fillId="0" borderId="2" xfId="1" applyNumberFormat="1" applyFont="1" applyFill="1" applyBorder="1"/>
    <xf numFmtId="0" fontId="14" fillId="0" borderId="0" xfId="0" applyFont="1" applyFill="1" applyAlignment="1">
      <alignment wrapText="1"/>
    </xf>
    <xf numFmtId="0" fontId="14" fillId="0" borderId="0" xfId="0" applyFont="1" applyFill="1" applyBorder="1" applyAlignment="1">
      <alignment wrapText="1"/>
    </xf>
    <xf numFmtId="0" fontId="12" fillId="0" borderId="0" xfId="0" applyFont="1" applyFill="1" applyBorder="1" applyAlignment="1">
      <alignment horizontal="left" vertical="top" wrapText="1"/>
    </xf>
    <xf numFmtId="0" fontId="0" fillId="0" borderId="0" xfId="0" applyFill="1" applyBorder="1" applyAlignment="1">
      <alignment horizontal="left" vertical="top"/>
    </xf>
    <xf numFmtId="0" fontId="14" fillId="0" borderId="0" xfId="0" applyFont="1" applyFill="1" applyAlignment="1"/>
    <xf numFmtId="164" fontId="10" fillId="6" borderId="0" xfId="0" applyNumberFormat="1" applyFont="1" applyFill="1" applyBorder="1" applyAlignment="1">
      <alignment horizontal="left" vertical="center" wrapText="1"/>
    </xf>
    <xf numFmtId="0" fontId="10" fillId="6" borderId="0" xfId="0" applyFont="1" applyFill="1" applyBorder="1" applyAlignment="1">
      <alignment horizontal="left" vertical="center" wrapText="1"/>
    </xf>
    <xf numFmtId="164" fontId="12" fillId="6" borderId="0" xfId="0" applyNumberFormat="1" applyFont="1" applyFill="1" applyBorder="1" applyAlignment="1">
      <alignment horizontal="left" vertical="center" wrapText="1"/>
    </xf>
    <xf numFmtId="0" fontId="12" fillId="6" borderId="0" xfId="0" applyFont="1" applyFill="1" applyBorder="1" applyAlignment="1">
      <alignment horizontal="left" vertical="center" wrapText="1"/>
    </xf>
    <xf numFmtId="166" fontId="10" fillId="6" borderId="0" xfId="0" applyNumberFormat="1" applyFont="1" applyFill="1" applyBorder="1" applyAlignment="1">
      <alignment horizontal="left" vertical="center" wrapText="1"/>
    </xf>
    <xf numFmtId="167" fontId="11" fillId="0" borderId="3" xfId="1" applyNumberFormat="1" applyFont="1" applyFill="1" applyBorder="1" applyAlignment="1" applyProtection="1">
      <alignment horizontal="center" vertical="center"/>
      <protection locked="0"/>
    </xf>
    <xf numFmtId="166" fontId="12" fillId="6" borderId="0" xfId="0" applyNumberFormat="1" applyFont="1" applyFill="1" applyBorder="1" applyAlignment="1">
      <alignment horizontal="left" vertical="center" wrapText="1"/>
    </xf>
    <xf numFmtId="170" fontId="12" fillId="0" borderId="0" xfId="0" applyNumberFormat="1" applyFont="1" applyFill="1" applyBorder="1" applyAlignment="1">
      <alignment horizontal="right" vertical="center" wrapText="1"/>
    </xf>
    <xf numFmtId="43" fontId="8" fillId="0" borderId="0" xfId="1" applyFont="1" applyFill="1" applyBorder="1" applyAlignment="1">
      <alignment horizontal="left" vertical="top"/>
    </xf>
    <xf numFmtId="172" fontId="10" fillId="6" borderId="0" xfId="0" applyNumberFormat="1" applyFont="1" applyFill="1" applyBorder="1" applyAlignment="1">
      <alignment horizontal="left" vertical="center" wrapText="1"/>
    </xf>
    <xf numFmtId="43" fontId="8" fillId="0" borderId="0" xfId="0" applyNumberFormat="1" applyFont="1" applyFill="1" applyBorder="1" applyAlignment="1">
      <alignment horizontal="left" vertical="top"/>
    </xf>
    <xf numFmtId="0" fontId="10"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protection locked="0"/>
    </xf>
    <xf numFmtId="0" fontId="0" fillId="0" borderId="0" xfId="0" applyFill="1" applyBorder="1" applyAlignment="1">
      <alignment horizontal="left" vertical="center"/>
    </xf>
    <xf numFmtId="0" fontId="9" fillId="0" borderId="0" xfId="0" applyFont="1" applyAlignment="1" applyProtection="1">
      <alignment horizontal="center" wrapText="1"/>
      <protection locked="0"/>
    </xf>
    <xf numFmtId="0" fontId="9" fillId="0" borderId="0" xfId="0" applyFont="1" applyAlignment="1">
      <alignment horizontal="center" vertical="center"/>
    </xf>
    <xf numFmtId="0" fontId="15" fillId="0" borderId="0" xfId="0" applyFont="1"/>
    <xf numFmtId="41" fontId="15" fillId="0" borderId="0" xfId="1" applyNumberFormat="1" applyFont="1" applyFill="1"/>
    <xf numFmtId="0" fontId="14" fillId="0" borderId="0" xfId="0" applyFont="1" applyFill="1" applyAlignment="1">
      <alignment wrapText="1"/>
    </xf>
    <xf numFmtId="0" fontId="14" fillId="0" borderId="0" xfId="0" applyFont="1" applyFill="1" applyBorder="1" applyAlignment="1">
      <alignment horizontal="left"/>
    </xf>
    <xf numFmtId="0" fontId="26" fillId="0" borderId="0" xfId="0" applyFont="1" applyFill="1" applyBorder="1" applyAlignment="1">
      <alignment horizontal="left"/>
    </xf>
    <xf numFmtId="0" fontId="10" fillId="0" borderId="0" xfId="0" applyFont="1" applyFill="1" applyBorder="1" applyAlignment="1">
      <alignment horizontal="left" vertical="top" wrapText="1"/>
    </xf>
    <xf numFmtId="167" fontId="14" fillId="0" borderId="0" xfId="0" applyNumberFormat="1" applyFont="1" applyFill="1"/>
    <xf numFmtId="41" fontId="14" fillId="0" borderId="0" xfId="0" applyNumberFormat="1" applyFont="1" applyFill="1" applyBorder="1"/>
    <xf numFmtId="41" fontId="15" fillId="0" borderId="0" xfId="0" applyNumberFormat="1" applyFont="1" applyFill="1" applyBorder="1"/>
    <xf numFmtId="41" fontId="15" fillId="0" borderId="2" xfId="0" applyNumberFormat="1" applyFont="1" applyFill="1" applyBorder="1"/>
    <xf numFmtId="41" fontId="15" fillId="0" borderId="2" xfId="1" applyNumberFormat="1" applyFont="1" applyFill="1" applyBorder="1"/>
    <xf numFmtId="41" fontId="14" fillId="0" borderId="0" xfId="1" applyNumberFormat="1" applyFont="1"/>
    <xf numFmtId="41" fontId="14" fillId="0" borderId="0" xfId="0" applyNumberFormat="1" applyFont="1"/>
    <xf numFmtId="41" fontId="14" fillId="0" borderId="4" xfId="0" applyNumberFormat="1" applyFont="1" applyBorder="1"/>
    <xf numFmtId="167" fontId="14" fillId="0" borderId="0" xfId="1" applyNumberFormat="1" applyFont="1"/>
    <xf numFmtId="43" fontId="14" fillId="0" borderId="0" xfId="1" applyNumberFormat="1" applyFont="1"/>
    <xf numFmtId="43" fontId="14" fillId="0" borderId="0" xfId="0" applyNumberFormat="1" applyFont="1"/>
    <xf numFmtId="41" fontId="14" fillId="0" borderId="2" xfId="0" applyNumberFormat="1" applyFont="1" applyFill="1" applyBorder="1"/>
    <xf numFmtId="0" fontId="0" fillId="0" borderId="0" xfId="0" applyAlignment="1">
      <alignment horizontal="left" vertical="top"/>
    </xf>
    <xf numFmtId="43" fontId="0" fillId="0" borderId="0" xfId="1" applyFont="1" applyFill="1" applyBorder="1" applyAlignment="1">
      <alignment horizontal="left" vertical="top"/>
    </xf>
    <xf numFmtId="0" fontId="30" fillId="0" borderId="0" xfId="0" applyFont="1" applyAlignment="1">
      <alignment horizontal="left" vertical="top"/>
    </xf>
    <xf numFmtId="0" fontId="31" fillId="0" borderId="0" xfId="0" applyFont="1" applyAlignment="1">
      <alignment horizontal="left" vertical="top"/>
    </xf>
    <xf numFmtId="170" fontId="31" fillId="0" borderId="0" xfId="0" applyNumberFormat="1" applyFont="1" applyAlignment="1">
      <alignment horizontal="left" vertical="top"/>
    </xf>
    <xf numFmtId="43" fontId="31" fillId="5" borderId="1" xfId="1" applyFont="1" applyFill="1" applyBorder="1" applyAlignment="1">
      <alignment horizontal="left" vertical="top"/>
    </xf>
    <xf numFmtId="0" fontId="31" fillId="5" borderId="0" xfId="0" applyFont="1" applyFill="1" applyAlignment="1">
      <alignment horizontal="left" vertical="top"/>
    </xf>
    <xf numFmtId="41" fontId="14" fillId="0" borderId="2" xfId="1" applyNumberFormat="1" applyFont="1" applyFill="1" applyBorder="1" applyAlignment="1">
      <alignment horizontal="right"/>
    </xf>
    <xf numFmtId="173" fontId="1" fillId="0" borderId="0" xfId="0" applyNumberFormat="1" applyFont="1"/>
    <xf numFmtId="43" fontId="31" fillId="0" borderId="1" xfId="0" applyNumberFormat="1" applyFont="1" applyFill="1" applyBorder="1" applyAlignment="1">
      <alignment horizontal="left" vertical="top"/>
    </xf>
    <xf numFmtId="43" fontId="32" fillId="0" borderId="1" xfId="0" applyNumberFormat="1" applyFont="1" applyBorder="1" applyAlignment="1">
      <alignment horizontal="center"/>
    </xf>
    <xf numFmtId="0" fontId="6" fillId="0" borderId="0" xfId="0" applyFont="1" applyFill="1" applyBorder="1" applyAlignment="1">
      <alignment horizontal="left" vertical="top"/>
    </xf>
    <xf numFmtId="43" fontId="31" fillId="0" borderId="1" xfId="1" applyFont="1" applyFill="1" applyBorder="1" applyAlignment="1">
      <alignment horizontal="left" vertical="top"/>
    </xf>
    <xf numFmtId="0" fontId="33" fillId="0" borderId="0" xfId="0" applyFont="1" applyBorder="1"/>
    <xf numFmtId="0" fontId="33" fillId="0" borderId="0" xfId="0" applyFont="1" applyBorder="1" applyAlignment="1">
      <alignment wrapText="1"/>
    </xf>
    <xf numFmtId="0" fontId="33" fillId="0" borderId="0" xfId="0" applyFont="1" applyBorder="1" applyAlignment="1">
      <alignment horizontal="center" vertical="top" wrapText="1"/>
    </xf>
    <xf numFmtId="0" fontId="33" fillId="0" borderId="0" xfId="0" applyFont="1" applyBorder="1" applyAlignment="1">
      <alignment horizontal="left" vertical="top" wrapText="1"/>
    </xf>
    <xf numFmtId="39" fontId="33" fillId="0" borderId="0" xfId="0" applyNumberFormat="1" applyFont="1" applyBorder="1" applyAlignment="1">
      <alignment horizontal="right" vertical="top" wrapText="1"/>
    </xf>
    <xf numFmtId="0" fontId="34" fillId="7" borderId="9" xfId="0" applyFont="1" applyFill="1" applyBorder="1" applyAlignment="1">
      <alignment horizontal="center" vertical="top" wrapText="1"/>
    </xf>
    <xf numFmtId="0" fontId="34" fillId="7" borderId="8" xfId="0" applyFont="1" applyFill="1" applyBorder="1" applyAlignment="1">
      <alignment horizontal="center" vertical="top" wrapText="1"/>
    </xf>
    <xf numFmtId="43" fontId="0" fillId="5" borderId="0" xfId="1" applyFont="1" applyFill="1" applyBorder="1" applyAlignment="1">
      <alignment horizontal="left" vertical="top"/>
    </xf>
    <xf numFmtId="39" fontId="33" fillId="5" borderId="0" xfId="0" applyNumberFormat="1" applyFont="1" applyFill="1" applyBorder="1" applyAlignment="1">
      <alignment horizontal="right" vertical="top" wrapText="1"/>
    </xf>
    <xf numFmtId="39" fontId="33" fillId="0" borderId="0" xfId="0" applyNumberFormat="1" applyFont="1" applyFill="1" applyBorder="1" applyAlignment="1">
      <alignment horizontal="right" vertical="top" wrapText="1"/>
    </xf>
    <xf numFmtId="0" fontId="36" fillId="0" borderId="0" xfId="0" applyFont="1" applyFill="1" applyBorder="1" applyAlignment="1">
      <alignment horizontal="center"/>
    </xf>
    <xf numFmtId="43" fontId="31" fillId="0" borderId="0" xfId="1" applyFont="1" applyFill="1" applyBorder="1" applyAlignment="1">
      <alignment horizontal="left" vertical="top"/>
    </xf>
    <xf numFmtId="0" fontId="18" fillId="5" borderId="0" xfId="0" applyFont="1" applyFill="1" applyAlignment="1">
      <alignment horizontal="center"/>
    </xf>
    <xf numFmtId="0" fontId="27" fillId="0" borderId="0" xfId="0" applyFont="1" applyAlignment="1">
      <alignment horizontal="left" vertical="center" wrapText="1"/>
    </xf>
    <xf numFmtId="0" fontId="19" fillId="5" borderId="0" xfId="0" applyFont="1" applyFill="1"/>
    <xf numFmtId="0" fontId="19" fillId="5" borderId="0" xfId="0" applyFont="1" applyFill="1" applyAlignment="1">
      <alignment vertical="center" wrapText="1"/>
    </xf>
    <xf numFmtId="0" fontId="3" fillId="0" borderId="0" xfId="2" applyAlignment="1" applyProtection="1">
      <alignment horizontal="left" vertical="center" indent="1"/>
    </xf>
    <xf numFmtId="0" fontId="9" fillId="0" borderId="0" xfId="0" applyFont="1" applyAlignment="1" applyProtection="1">
      <alignment horizontal="center"/>
      <protection locked="0"/>
    </xf>
    <xf numFmtId="0" fontId="17" fillId="2" borderId="5" xfId="0" applyFont="1" applyFill="1" applyBorder="1" applyAlignment="1" applyProtection="1">
      <alignment horizontal="center"/>
      <protection locked="0"/>
    </xf>
    <xf numFmtId="0" fontId="17" fillId="2" borderId="6" xfId="0" applyFont="1" applyFill="1" applyBorder="1" applyAlignment="1" applyProtection="1">
      <alignment horizontal="center"/>
      <protection locked="0"/>
    </xf>
    <xf numFmtId="0" fontId="7" fillId="0" borderId="0" xfId="0" applyFont="1" applyAlignment="1" applyProtection="1">
      <alignment horizontal="center"/>
      <protection locked="0"/>
    </xf>
    <xf numFmtId="168" fontId="29" fillId="0" borderId="0" xfId="0" applyNumberFormat="1" applyFont="1" applyAlignment="1" applyProtection="1">
      <alignment horizontal="center"/>
      <protection locked="0"/>
    </xf>
    <xf numFmtId="0" fontId="13" fillId="0" borderId="0" xfId="0" applyFont="1" applyFill="1" applyBorder="1" applyAlignment="1">
      <alignment horizontal="center" vertical="top"/>
    </xf>
    <xf numFmtId="0" fontId="35" fillId="5" borderId="0" xfId="0" applyFont="1" applyFill="1" applyBorder="1" applyAlignment="1">
      <alignment horizontal="center" vertical="top"/>
    </xf>
    <xf numFmtId="43" fontId="36" fillId="0" borderId="0" xfId="1" applyFont="1" applyFill="1" applyBorder="1" applyAlignment="1">
      <alignment horizontal="center" vertical="top"/>
    </xf>
    <xf numFmtId="0" fontId="0" fillId="0" borderId="0" xfId="0" applyFill="1" applyBorder="1" applyAlignment="1">
      <alignment horizontal="left" vertical="top"/>
    </xf>
    <xf numFmtId="0" fontId="14" fillId="0" borderId="0" xfId="0" applyFont="1" applyFill="1" applyAlignment="1">
      <alignment wrapText="1"/>
    </xf>
    <xf numFmtId="0" fontId="26" fillId="0" borderId="0" xfId="0" applyFont="1" applyFill="1" applyBorder="1" applyAlignment="1">
      <alignment wrapText="1"/>
    </xf>
    <xf numFmtId="0" fontId="9" fillId="0" borderId="0" xfId="0" applyFont="1" applyAlignment="1">
      <alignment horizontal="center"/>
    </xf>
    <xf numFmtId="168" fontId="9" fillId="0" borderId="0" xfId="0" applyNumberFormat="1" applyFont="1" applyAlignment="1">
      <alignment horizontal="center"/>
    </xf>
    <xf numFmtId="0" fontId="14" fillId="0" borderId="0" xfId="0" applyFont="1" applyFill="1" applyBorder="1" applyAlignment="1"/>
    <xf numFmtId="0" fontId="14" fillId="0" borderId="0" xfId="0" applyFont="1" applyFill="1" applyAlignment="1">
      <alignment vertical="top" wrapText="1"/>
    </xf>
    <xf numFmtId="0" fontId="26" fillId="0" borderId="0" xfId="0" applyFont="1" applyFill="1" applyBorder="1" applyAlignment="1">
      <alignment vertical="top" wrapText="1"/>
    </xf>
    <xf numFmtId="0" fontId="14" fillId="0" borderId="0" xfId="0" applyFont="1" applyFill="1" applyBorder="1" applyAlignment="1">
      <alignment wrapText="1"/>
    </xf>
    <xf numFmtId="0" fontId="14" fillId="0" borderId="0" xfId="0" applyFont="1" applyFill="1" applyAlignment="1"/>
    <xf numFmtId="0" fontId="26" fillId="0" borderId="0" xfId="0" applyFont="1" applyFill="1" applyBorder="1" applyAlignment="1"/>
    <xf numFmtId="0" fontId="15" fillId="0" borderId="0" xfId="0" applyFont="1" applyFill="1" applyAlignment="1">
      <alignment wrapText="1"/>
    </xf>
    <xf numFmtId="0" fontId="0" fillId="0" borderId="0" xfId="0" applyFill="1" applyBorder="1" applyAlignment="1">
      <alignment wrapText="1"/>
    </xf>
    <xf numFmtId="0" fontId="0" fillId="0" borderId="0" xfId="0" applyFill="1" applyBorder="1" applyAlignment="1"/>
    <xf numFmtId="0" fontId="31" fillId="0" borderId="0" xfId="0" applyFont="1" applyFill="1" applyAlignment="1">
      <alignment horizontal="left" vertical="top"/>
    </xf>
    <xf numFmtId="170" fontId="31" fillId="0" borderId="0" xfId="0" applyNumberFormat="1" applyFont="1" applyFill="1" applyAlignment="1">
      <alignment horizontal="left" vertical="top"/>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0000FF"/>
      <color rgb="FF00CC66"/>
      <color rgb="FF00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ctreasurer.com/slg/Pages/NC-DHHS-and-NC-DOT-Financial-Assistance.asp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6"/>
  <sheetViews>
    <sheetView zoomScaleNormal="100" workbookViewId="0">
      <selection sqref="A1:A31"/>
    </sheetView>
  </sheetViews>
  <sheetFormatPr defaultRowHeight="12.75"/>
  <cols>
    <col min="1" max="1" width="108" style="4" customWidth="1"/>
    <col min="2" max="16384" width="9.33203125" style="4"/>
  </cols>
  <sheetData>
    <row r="1" spans="1:4" ht="15">
      <c r="A1" s="52" t="s">
        <v>816</v>
      </c>
    </row>
    <row r="2" spans="1:4" ht="11.25" customHeight="1">
      <c r="A2" s="158"/>
    </row>
    <row r="3" spans="1:4" ht="128.25">
      <c r="A3" s="159" t="s">
        <v>817</v>
      </c>
    </row>
    <row r="4" spans="1:4" ht="6" customHeight="1">
      <c r="A4" s="53"/>
    </row>
    <row r="5" spans="1:4" ht="71.25">
      <c r="A5" s="54" t="s">
        <v>95</v>
      </c>
      <c r="D5" s="162" t="s">
        <v>86</v>
      </c>
    </row>
    <row r="6" spans="1:4" ht="8.25" customHeight="1">
      <c r="A6" s="55"/>
      <c r="D6" s="162"/>
    </row>
    <row r="7" spans="1:4" s="5" customFormat="1" ht="114">
      <c r="A7" s="56" t="s">
        <v>261</v>
      </c>
    </row>
    <row r="8" spans="1:4" s="5" customFormat="1" ht="6.75" customHeight="1">
      <c r="A8" s="55"/>
    </row>
    <row r="9" spans="1:4" s="6" customFormat="1" ht="72">
      <c r="A9" s="56" t="s">
        <v>262</v>
      </c>
    </row>
    <row r="10" spans="1:4" s="5" customFormat="1" ht="6" customHeight="1">
      <c r="A10" s="53"/>
    </row>
    <row r="11" spans="1:4" s="5" customFormat="1" ht="30">
      <c r="A11" s="50" t="s">
        <v>96</v>
      </c>
    </row>
    <row r="12" spans="1:4" s="5" customFormat="1" ht="6" customHeight="1">
      <c r="A12" s="53"/>
    </row>
    <row r="13" spans="1:4" s="5" customFormat="1" ht="87">
      <c r="A13" s="56" t="s">
        <v>191</v>
      </c>
    </row>
    <row r="14" spans="1:4" s="5" customFormat="1" ht="6" customHeight="1">
      <c r="A14" s="55" t="s">
        <v>86</v>
      </c>
    </row>
    <row r="15" spans="1:4" s="5" customFormat="1" ht="71.25">
      <c r="A15" s="56" t="s">
        <v>356</v>
      </c>
    </row>
    <row r="16" spans="1:4" s="5" customFormat="1" ht="6" customHeight="1">
      <c r="A16" s="55"/>
    </row>
    <row r="17" spans="1:1" s="7" customFormat="1" ht="57.75">
      <c r="A17" s="54" t="s">
        <v>357</v>
      </c>
    </row>
    <row r="18" spans="1:1" s="5" customFormat="1" ht="6" customHeight="1">
      <c r="A18" s="53" t="s">
        <v>86</v>
      </c>
    </row>
    <row r="19" spans="1:1" s="5" customFormat="1" ht="15">
      <c r="A19" s="51" t="s">
        <v>97</v>
      </c>
    </row>
    <row r="20" spans="1:1" s="5" customFormat="1" ht="6" customHeight="1">
      <c r="A20" s="53"/>
    </row>
    <row r="21" spans="1:1" s="5" customFormat="1" ht="28.5">
      <c r="A21" s="54" t="s">
        <v>98</v>
      </c>
    </row>
    <row r="22" spans="1:1" s="5" customFormat="1" ht="6" customHeight="1">
      <c r="A22" s="55"/>
    </row>
    <row r="23" spans="1:1" s="5" customFormat="1" ht="99.75">
      <c r="A23" s="54" t="s">
        <v>157</v>
      </c>
    </row>
    <row r="24" spans="1:1" s="5" customFormat="1" ht="6" customHeight="1">
      <c r="A24" s="54"/>
    </row>
    <row r="25" spans="1:1" s="5" customFormat="1" ht="42.75">
      <c r="A25" s="54" t="s">
        <v>99</v>
      </c>
    </row>
    <row r="26" spans="1:1" s="5" customFormat="1" ht="6" customHeight="1">
      <c r="A26" s="55"/>
    </row>
    <row r="27" spans="1:1" s="5" customFormat="1" ht="85.5">
      <c r="A27" s="54" t="s">
        <v>100</v>
      </c>
    </row>
    <row r="28" spans="1:1" s="6" customFormat="1" ht="9" customHeight="1">
      <c r="A28" s="54"/>
    </row>
    <row r="29" spans="1:1" s="5" customFormat="1" ht="57">
      <c r="A29" s="56" t="s">
        <v>101</v>
      </c>
    </row>
    <row r="30" spans="1:1" s="5" customFormat="1" ht="14.25">
      <c r="A30" s="57"/>
    </row>
    <row r="31" spans="1:1" s="5" customFormat="1" ht="90">
      <c r="A31" s="58" t="s">
        <v>192</v>
      </c>
    </row>
    <row r="32" spans="1:1" s="5" customFormat="1">
      <c r="A32" s="4"/>
    </row>
    <row r="33" spans="1:1" s="5" customFormat="1">
      <c r="A33" s="8"/>
    </row>
    <row r="34" spans="1:1" s="5" customFormat="1">
      <c r="A34" s="4"/>
    </row>
    <row r="35" spans="1:1" s="5" customFormat="1">
      <c r="A35" s="4"/>
    </row>
    <row r="36" spans="1:1" s="5" customFormat="1">
      <c r="A36" s="4"/>
    </row>
    <row r="37" spans="1:1" s="5" customFormat="1">
      <c r="A37" s="4"/>
    </row>
    <row r="38" spans="1:1" s="5" customFormat="1">
      <c r="A38" s="4"/>
    </row>
    <row r="39" spans="1:1" s="5" customFormat="1">
      <c r="A39" s="4"/>
    </row>
    <row r="40" spans="1:1" s="5" customFormat="1">
      <c r="A40" s="4"/>
    </row>
    <row r="41" spans="1:1" s="5" customFormat="1">
      <c r="A41" s="4"/>
    </row>
    <row r="42" spans="1:1" s="5" customFormat="1">
      <c r="A42" s="4"/>
    </row>
    <row r="43" spans="1:1" s="5" customFormat="1">
      <c r="A43" s="4"/>
    </row>
    <row r="44" spans="1:1" s="5" customFormat="1">
      <c r="A44" s="4"/>
    </row>
    <row r="45" spans="1:1" s="5" customFormat="1">
      <c r="A45" s="4"/>
    </row>
    <row r="46" spans="1:1" s="5" customFormat="1">
      <c r="A46" s="4"/>
    </row>
    <row r="47" spans="1:1" s="5" customFormat="1">
      <c r="A47" s="4"/>
    </row>
    <row r="48" spans="1:1" s="5" customFormat="1">
      <c r="A48" s="4"/>
    </row>
    <row r="49" spans="1:1" s="5" customFormat="1">
      <c r="A49" s="4"/>
    </row>
    <row r="50" spans="1:1" s="5" customFormat="1">
      <c r="A50" s="4"/>
    </row>
    <row r="51" spans="1:1" s="5" customFormat="1">
      <c r="A51" s="4"/>
    </row>
    <row r="52" spans="1:1" s="5" customFormat="1">
      <c r="A52" s="4"/>
    </row>
    <row r="53" spans="1:1" s="5" customFormat="1">
      <c r="A53" s="4"/>
    </row>
    <row r="54" spans="1:1" s="5" customFormat="1">
      <c r="A54" s="4"/>
    </row>
    <row r="55" spans="1:1" s="5" customFormat="1">
      <c r="A55" s="4"/>
    </row>
    <row r="56" spans="1:1" s="5" customFormat="1">
      <c r="A56" s="4"/>
    </row>
    <row r="57" spans="1:1" s="5" customFormat="1">
      <c r="A57" s="4"/>
    </row>
    <row r="58" spans="1:1" s="5" customFormat="1">
      <c r="A58" s="4"/>
    </row>
    <row r="59" spans="1:1" s="5" customFormat="1">
      <c r="A59" s="4"/>
    </row>
    <row r="60" spans="1:1" s="5" customFormat="1">
      <c r="A60" s="4"/>
    </row>
    <row r="61" spans="1:1" s="5" customFormat="1">
      <c r="A61" s="4"/>
    </row>
    <row r="62" spans="1:1" s="5" customFormat="1">
      <c r="A62" s="4"/>
    </row>
    <row r="63" spans="1:1" s="5" customFormat="1">
      <c r="A63" s="4"/>
    </row>
    <row r="64" spans="1:1" s="5" customFormat="1">
      <c r="A64" s="4"/>
    </row>
    <row r="65" spans="1:1" s="5" customFormat="1">
      <c r="A65" s="4"/>
    </row>
    <row r="66" spans="1:1" s="5" customFormat="1">
      <c r="A66" s="4"/>
    </row>
    <row r="67" spans="1:1" s="5" customFormat="1">
      <c r="A67" s="4"/>
    </row>
    <row r="68" spans="1:1" s="5" customFormat="1">
      <c r="A68" s="4"/>
    </row>
    <row r="69" spans="1:1" s="5" customFormat="1">
      <c r="A69" s="4"/>
    </row>
    <row r="70" spans="1:1" s="5" customFormat="1">
      <c r="A70" s="4"/>
    </row>
    <row r="71" spans="1:1" s="5" customFormat="1">
      <c r="A71" s="4"/>
    </row>
    <row r="72" spans="1:1" s="5" customFormat="1">
      <c r="A72" s="4"/>
    </row>
    <row r="73" spans="1:1" s="5" customFormat="1">
      <c r="A73" s="4"/>
    </row>
    <row r="74" spans="1:1" s="5" customFormat="1">
      <c r="A74" s="4"/>
    </row>
    <row r="75" spans="1:1" s="5" customFormat="1">
      <c r="A75" s="4"/>
    </row>
    <row r="76" spans="1:1" s="5" customFormat="1">
      <c r="A76" s="4"/>
    </row>
    <row r="77" spans="1:1" s="5" customFormat="1">
      <c r="A77" s="4"/>
    </row>
    <row r="78" spans="1:1" s="5" customFormat="1">
      <c r="A78" s="4"/>
    </row>
    <row r="79" spans="1:1" s="5" customFormat="1">
      <c r="A79" s="4"/>
    </row>
    <row r="80" spans="1:1" s="5" customFormat="1">
      <c r="A80" s="4"/>
    </row>
    <row r="81" spans="1:1" s="5" customFormat="1">
      <c r="A81" s="4"/>
    </row>
    <row r="82" spans="1:1" s="5" customFormat="1">
      <c r="A82" s="4"/>
    </row>
    <row r="83" spans="1:1" s="5" customFormat="1">
      <c r="A83" s="4"/>
    </row>
    <row r="84" spans="1:1" s="5" customFormat="1">
      <c r="A84" s="4"/>
    </row>
    <row r="85" spans="1:1" s="5" customFormat="1">
      <c r="A85" s="4"/>
    </row>
    <row r="86" spans="1:1" s="5" customFormat="1">
      <c r="A86" s="4"/>
    </row>
    <row r="87" spans="1:1" s="5" customFormat="1">
      <c r="A87" s="4"/>
    </row>
    <row r="88" spans="1:1" s="5" customFormat="1">
      <c r="A88" s="4"/>
    </row>
    <row r="89" spans="1:1" s="5" customFormat="1">
      <c r="A89" s="4"/>
    </row>
    <row r="90" spans="1:1" s="5" customFormat="1">
      <c r="A90" s="4"/>
    </row>
    <row r="91" spans="1:1" s="5" customFormat="1">
      <c r="A91" s="4"/>
    </row>
    <row r="92" spans="1:1" s="5" customFormat="1">
      <c r="A92" s="4"/>
    </row>
    <row r="93" spans="1:1" s="5" customFormat="1">
      <c r="A93" s="4"/>
    </row>
    <row r="94" spans="1:1" s="5" customFormat="1">
      <c r="A94" s="4"/>
    </row>
    <row r="95" spans="1:1" s="5" customFormat="1">
      <c r="A95" s="4"/>
    </row>
    <row r="96" spans="1:1" s="5" customFormat="1">
      <c r="A96" s="4"/>
    </row>
    <row r="97" spans="1:1" s="5" customFormat="1">
      <c r="A97" s="4"/>
    </row>
    <row r="98" spans="1:1" s="5" customFormat="1">
      <c r="A98" s="4"/>
    </row>
    <row r="99" spans="1:1" s="5" customFormat="1">
      <c r="A99" s="4"/>
    </row>
    <row r="100" spans="1:1" s="5" customFormat="1">
      <c r="A100" s="4"/>
    </row>
    <row r="101" spans="1:1" s="5" customFormat="1">
      <c r="A101" s="4"/>
    </row>
    <row r="102" spans="1:1" s="5" customFormat="1">
      <c r="A102" s="4"/>
    </row>
    <row r="103" spans="1:1" s="5" customFormat="1">
      <c r="A103" s="4"/>
    </row>
    <row r="104" spans="1:1" s="5" customFormat="1">
      <c r="A104" s="4"/>
    </row>
    <row r="105" spans="1:1" s="5" customFormat="1">
      <c r="A105" s="4"/>
    </row>
    <row r="106" spans="1:1" s="5" customFormat="1">
      <c r="A106" s="4"/>
    </row>
    <row r="107" spans="1:1" s="5" customFormat="1">
      <c r="A107" s="4"/>
    </row>
    <row r="108" spans="1:1" s="5" customFormat="1">
      <c r="A108" s="4"/>
    </row>
    <row r="109" spans="1:1" s="5" customFormat="1">
      <c r="A109" s="4"/>
    </row>
    <row r="110" spans="1:1" s="5" customFormat="1">
      <c r="A110" s="4"/>
    </row>
    <row r="111" spans="1:1" s="5" customFormat="1">
      <c r="A111" s="4"/>
    </row>
    <row r="112" spans="1:1" s="5" customFormat="1">
      <c r="A112" s="4"/>
    </row>
    <row r="113" spans="1:1" s="5" customFormat="1">
      <c r="A113" s="4"/>
    </row>
    <row r="114" spans="1:1" s="5" customFormat="1">
      <c r="A114" s="4"/>
    </row>
    <row r="115" spans="1:1" s="5" customFormat="1">
      <c r="A115" s="4"/>
    </row>
    <row r="116" spans="1:1" s="5" customFormat="1">
      <c r="A116" s="4"/>
    </row>
    <row r="117" spans="1:1" s="5" customFormat="1">
      <c r="A117" s="4"/>
    </row>
    <row r="118" spans="1:1" s="5" customFormat="1">
      <c r="A118" s="4"/>
    </row>
    <row r="119" spans="1:1" s="5" customFormat="1">
      <c r="A119" s="4"/>
    </row>
    <row r="120" spans="1:1" s="5" customFormat="1">
      <c r="A120" s="4"/>
    </row>
    <row r="121" spans="1:1" s="5" customFormat="1">
      <c r="A121" s="4"/>
    </row>
    <row r="122" spans="1:1" s="5" customFormat="1">
      <c r="A122" s="4"/>
    </row>
    <row r="123" spans="1:1" s="5" customFormat="1">
      <c r="A123" s="4"/>
    </row>
    <row r="124" spans="1:1" s="5" customFormat="1">
      <c r="A124" s="4"/>
    </row>
    <row r="125" spans="1:1" s="5" customFormat="1">
      <c r="A125" s="4"/>
    </row>
    <row r="126" spans="1:1" s="5" customFormat="1">
      <c r="A126" s="4"/>
    </row>
    <row r="127" spans="1:1" s="5" customFormat="1">
      <c r="A127" s="4"/>
    </row>
    <row r="128" spans="1:1" s="5" customFormat="1">
      <c r="A128" s="4"/>
    </row>
    <row r="129" spans="1:1" s="5" customFormat="1">
      <c r="A129" s="4"/>
    </row>
    <row r="130" spans="1:1" s="5" customFormat="1">
      <c r="A130" s="4"/>
    </row>
    <row r="131" spans="1:1" s="5" customFormat="1">
      <c r="A131" s="4"/>
    </row>
    <row r="132" spans="1:1" s="5" customFormat="1">
      <c r="A132" s="4"/>
    </row>
    <row r="133" spans="1:1" s="5" customFormat="1">
      <c r="A133" s="4"/>
    </row>
    <row r="134" spans="1:1" s="5" customFormat="1">
      <c r="A134" s="4"/>
    </row>
    <row r="135" spans="1:1" s="5" customFormat="1">
      <c r="A135" s="4"/>
    </row>
    <row r="136" spans="1:1" s="5" customFormat="1">
      <c r="A136" s="4"/>
    </row>
    <row r="137" spans="1:1" s="5" customFormat="1">
      <c r="A137" s="4"/>
    </row>
    <row r="138" spans="1:1" s="5" customFormat="1">
      <c r="A138" s="4"/>
    </row>
    <row r="139" spans="1:1" s="5" customFormat="1">
      <c r="A139" s="4"/>
    </row>
    <row r="140" spans="1:1" s="5" customFormat="1">
      <c r="A140" s="4"/>
    </row>
    <row r="141" spans="1:1" s="5" customFormat="1">
      <c r="A141" s="4"/>
    </row>
    <row r="142" spans="1:1" s="5" customFormat="1">
      <c r="A142" s="4"/>
    </row>
    <row r="143" spans="1:1" s="5" customFormat="1">
      <c r="A143" s="4"/>
    </row>
    <row r="144" spans="1:1" s="5" customFormat="1">
      <c r="A144" s="4"/>
    </row>
    <row r="145" spans="1:1" s="5" customFormat="1">
      <c r="A145" s="4"/>
    </row>
    <row r="146" spans="1:1" s="5" customFormat="1">
      <c r="A146" s="4"/>
    </row>
  </sheetData>
  <mergeCells count="1">
    <mergeCell ref="D5:D6"/>
  </mergeCells>
  <hyperlinks>
    <hyperlink ref="D5" r:id="rId1" display="https://www.nctreasurer.com/slg/Pages/NC-DHHS-and-NC-DOT-Financial-Assistance.aspx" xr:uid="{00000000-0004-0000-0000-000000000000}"/>
  </hyperlinks>
  <pageMargins left="0.7" right="0.7" top="0.75" bottom="0.75" header="0.3" footer="0.3"/>
  <pageSetup orientation="portrait" r:id="rId2"/>
  <headerFooter>
    <oddFooter>&amp;LLGC-PH.xlxs&amp;RIssued 9/16/2023</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20"/>
  <sheetViews>
    <sheetView zoomScaleNormal="100" workbookViewId="0">
      <selection activeCell="N10" sqref="N10"/>
    </sheetView>
  </sheetViews>
  <sheetFormatPr defaultRowHeight="12.75"/>
  <cols>
    <col min="1" max="1" width="7.1640625" customWidth="1"/>
    <col min="2" max="2" width="6.33203125" bestFit="1" customWidth="1"/>
    <col min="3" max="3" width="5.6640625" bestFit="1" customWidth="1"/>
    <col min="4" max="4" width="17" bestFit="1" customWidth="1"/>
    <col min="5" max="5" width="38.6640625" style="112" customWidth="1"/>
    <col min="6" max="6" width="45.83203125" customWidth="1"/>
    <col min="7" max="7" width="9.33203125" customWidth="1"/>
    <col min="8" max="8" width="2.1640625" customWidth="1"/>
    <col min="9" max="9" width="16.33203125" bestFit="1" customWidth="1"/>
    <col min="10" max="10" width="13.6640625" customWidth="1"/>
    <col min="11" max="11" width="14.33203125" customWidth="1"/>
  </cols>
  <sheetData>
    <row r="1" spans="1:11" ht="15.75">
      <c r="A1" s="164" t="s">
        <v>756</v>
      </c>
      <c r="B1" s="165"/>
      <c r="C1" s="165"/>
      <c r="D1" s="165"/>
      <c r="E1" s="165"/>
      <c r="F1" s="165"/>
      <c r="G1" s="165"/>
      <c r="H1" s="9"/>
      <c r="I1" s="9"/>
      <c r="J1" s="9"/>
      <c r="K1" s="9"/>
    </row>
    <row r="2" spans="1:11">
      <c r="A2" s="166" t="s">
        <v>91</v>
      </c>
      <c r="B2" s="166"/>
      <c r="C2" s="166"/>
      <c r="D2" s="166"/>
      <c r="E2" s="166"/>
      <c r="F2" s="166"/>
      <c r="G2" s="166"/>
      <c r="H2" s="9"/>
      <c r="I2" s="168" t="s">
        <v>812</v>
      </c>
      <c r="J2" s="168"/>
      <c r="K2" s="168"/>
    </row>
    <row r="3" spans="1:11">
      <c r="A3" s="167">
        <v>45473</v>
      </c>
      <c r="B3" s="167"/>
      <c r="C3" s="167"/>
      <c r="D3" s="167"/>
      <c r="E3" s="167"/>
      <c r="F3" s="167"/>
      <c r="G3" s="167"/>
      <c r="H3" s="9"/>
      <c r="I3" s="168" t="s">
        <v>813</v>
      </c>
      <c r="J3" s="168"/>
      <c r="K3" s="168"/>
    </row>
    <row r="4" spans="1:11">
      <c r="A4" s="163" t="s">
        <v>53</v>
      </c>
      <c r="B4" s="163"/>
      <c r="C4" s="163"/>
      <c r="D4" s="49"/>
      <c r="E4" s="108"/>
      <c r="F4" s="10"/>
      <c r="G4" s="49" t="s">
        <v>59</v>
      </c>
      <c r="H4" s="9"/>
      <c r="I4" s="11" t="s">
        <v>1</v>
      </c>
      <c r="J4" s="11" t="s">
        <v>5</v>
      </c>
      <c r="K4" s="11" t="s">
        <v>86</v>
      </c>
    </row>
    <row r="5" spans="1:11">
      <c r="A5" s="49" t="s">
        <v>54</v>
      </c>
      <c r="B5" s="12" t="s">
        <v>55</v>
      </c>
      <c r="C5" s="49" t="s">
        <v>56</v>
      </c>
      <c r="D5" s="13" t="s">
        <v>62</v>
      </c>
      <c r="E5" s="109" t="s">
        <v>57</v>
      </c>
      <c r="F5" s="49" t="s">
        <v>58</v>
      </c>
      <c r="G5" s="113" t="s">
        <v>358</v>
      </c>
      <c r="H5" s="9"/>
      <c r="I5" s="14" t="s">
        <v>60</v>
      </c>
      <c r="J5" s="14" t="s">
        <v>60</v>
      </c>
      <c r="K5" s="14" t="s">
        <v>102</v>
      </c>
    </row>
    <row r="6" spans="1:11">
      <c r="A6" s="97">
        <v>1153</v>
      </c>
      <c r="B6" s="97">
        <v>4752</v>
      </c>
      <c r="C6" s="98" t="s">
        <v>2</v>
      </c>
      <c r="D6" s="16">
        <v>0</v>
      </c>
      <c r="E6" s="25" t="s">
        <v>3</v>
      </c>
      <c r="F6" s="15" t="s">
        <v>4</v>
      </c>
      <c r="G6" s="17" t="s">
        <v>5</v>
      </c>
      <c r="H6" s="18"/>
      <c r="I6" s="19" t="s">
        <v>61</v>
      </c>
      <c r="J6" s="19">
        <f>+D6</f>
        <v>0</v>
      </c>
      <c r="K6" s="19" t="s">
        <v>61</v>
      </c>
    </row>
    <row r="7" spans="1:11" ht="36">
      <c r="A7" s="97">
        <v>1153</v>
      </c>
      <c r="B7" s="97" t="s">
        <v>263</v>
      </c>
      <c r="C7" s="98" t="s">
        <v>200</v>
      </c>
      <c r="D7" s="16">
        <v>0</v>
      </c>
      <c r="E7" s="25" t="s">
        <v>264</v>
      </c>
      <c r="F7" s="15" t="s">
        <v>265</v>
      </c>
      <c r="G7" s="61">
        <v>93.322999999999993</v>
      </c>
      <c r="H7" s="18"/>
      <c r="I7" s="19">
        <f>+D7</f>
        <v>0</v>
      </c>
      <c r="J7" s="19" t="s">
        <v>61</v>
      </c>
      <c r="K7" s="19" t="s">
        <v>61</v>
      </c>
    </row>
    <row r="8" spans="1:11">
      <c r="A8" s="97">
        <v>1161</v>
      </c>
      <c r="B8" s="97">
        <v>4110</v>
      </c>
      <c r="C8" s="106">
        <v>0</v>
      </c>
      <c r="D8" s="16">
        <v>91315.06</v>
      </c>
      <c r="E8" s="25" t="s">
        <v>247</v>
      </c>
      <c r="F8" s="15" t="s">
        <v>328</v>
      </c>
      <c r="G8" s="17" t="s">
        <v>5</v>
      </c>
      <c r="H8" s="18"/>
      <c r="I8" s="19" t="s">
        <v>61</v>
      </c>
      <c r="J8" s="19">
        <f>+D8</f>
        <v>91315.06</v>
      </c>
      <c r="K8" s="19" t="s">
        <v>61</v>
      </c>
    </row>
    <row r="9" spans="1:11">
      <c r="A9" s="97">
        <v>1161</v>
      </c>
      <c r="B9" s="97">
        <v>4301</v>
      </c>
      <c r="C9" s="101">
        <v>0</v>
      </c>
      <c r="D9" s="16">
        <v>0</v>
      </c>
      <c r="E9" s="25" t="s">
        <v>8</v>
      </c>
      <c r="F9" s="15" t="s">
        <v>7</v>
      </c>
      <c r="G9" s="17" t="s">
        <v>5</v>
      </c>
      <c r="H9" s="18"/>
      <c r="I9" s="19" t="s">
        <v>61</v>
      </c>
      <c r="J9" s="19">
        <f>+D9</f>
        <v>0</v>
      </c>
      <c r="K9" s="19" t="s">
        <v>61</v>
      </c>
    </row>
    <row r="10" spans="1:11" ht="24">
      <c r="A10" s="97">
        <v>1161</v>
      </c>
      <c r="B10" s="97">
        <v>7955</v>
      </c>
      <c r="C10" s="101" t="s">
        <v>267</v>
      </c>
      <c r="D10" s="16">
        <v>0</v>
      </c>
      <c r="E10" s="25" t="s">
        <v>268</v>
      </c>
      <c r="F10" s="15" t="s">
        <v>272</v>
      </c>
      <c r="G10" s="61">
        <v>93.391000000000005</v>
      </c>
      <c r="H10" s="18"/>
      <c r="I10" s="19">
        <f t="shared" ref="I10:I11" si="0">+D10</f>
        <v>0</v>
      </c>
      <c r="J10" s="19" t="s">
        <v>61</v>
      </c>
      <c r="K10" s="19" t="s">
        <v>61</v>
      </c>
    </row>
    <row r="11" spans="1:11" ht="36">
      <c r="A11" s="97">
        <v>1173</v>
      </c>
      <c r="B11" s="98" t="s">
        <v>201</v>
      </c>
      <c r="C11" s="98" t="s">
        <v>200</v>
      </c>
      <c r="D11" s="16">
        <v>0</v>
      </c>
      <c r="E11" s="25" t="s">
        <v>204</v>
      </c>
      <c r="F11" s="25" t="s">
        <v>205</v>
      </c>
      <c r="G11" s="65">
        <v>93.322999999999993</v>
      </c>
      <c r="H11" s="18"/>
      <c r="I11" s="19">
        <f t="shared" si="0"/>
        <v>0</v>
      </c>
      <c r="J11" s="63" t="s">
        <v>61</v>
      </c>
      <c r="K11" s="63" t="s">
        <v>61</v>
      </c>
    </row>
    <row r="12" spans="1:11" ht="24">
      <c r="A12" s="97">
        <v>1175</v>
      </c>
      <c r="B12" s="97">
        <v>4510</v>
      </c>
      <c r="C12" s="101">
        <v>0</v>
      </c>
      <c r="D12" s="16">
        <v>655.92</v>
      </c>
      <c r="E12" s="25" t="s">
        <v>9</v>
      </c>
      <c r="F12" s="15" t="s">
        <v>9</v>
      </c>
      <c r="G12" s="17" t="s">
        <v>5</v>
      </c>
      <c r="H12" s="18"/>
      <c r="I12" s="19" t="s">
        <v>61</v>
      </c>
      <c r="J12" s="19">
        <f>+D12</f>
        <v>655.92</v>
      </c>
      <c r="K12" s="19" t="s">
        <v>61</v>
      </c>
    </row>
    <row r="13" spans="1:11">
      <c r="A13" s="97">
        <v>1175</v>
      </c>
      <c r="B13" s="97">
        <v>4801</v>
      </c>
      <c r="C13" s="101">
        <v>0</v>
      </c>
      <c r="D13" s="16">
        <v>0</v>
      </c>
      <c r="E13" s="25" t="s">
        <v>138</v>
      </c>
      <c r="F13" s="15" t="s">
        <v>270</v>
      </c>
      <c r="G13" s="17" t="s">
        <v>5</v>
      </c>
      <c r="H13" s="18"/>
      <c r="I13" s="19" t="s">
        <v>61</v>
      </c>
      <c r="J13" s="19">
        <f>+D13</f>
        <v>0</v>
      </c>
      <c r="K13" s="19" t="s">
        <v>61</v>
      </c>
    </row>
    <row r="14" spans="1:11" ht="24">
      <c r="A14" s="97">
        <v>1175</v>
      </c>
      <c r="B14" s="97">
        <v>5165</v>
      </c>
      <c r="C14" s="101" t="s">
        <v>267</v>
      </c>
      <c r="D14" s="16">
        <v>12949.82</v>
      </c>
      <c r="E14" s="25" t="s">
        <v>271</v>
      </c>
      <c r="F14" s="15" t="s">
        <v>272</v>
      </c>
      <c r="G14" s="61">
        <v>93.391000000000005</v>
      </c>
      <c r="H14" s="18"/>
      <c r="I14" s="19">
        <f t="shared" ref="I14" si="1">+D14</f>
        <v>12949.82</v>
      </c>
      <c r="J14" s="19" t="s">
        <v>61</v>
      </c>
      <c r="K14" s="19" t="s">
        <v>61</v>
      </c>
    </row>
    <row r="15" spans="1:11" ht="24">
      <c r="A15" s="97">
        <v>1175</v>
      </c>
      <c r="B15" s="97">
        <v>8380</v>
      </c>
      <c r="C15" s="101" t="s">
        <v>108</v>
      </c>
      <c r="D15" s="16">
        <v>22000</v>
      </c>
      <c r="E15" s="25" t="s">
        <v>273</v>
      </c>
      <c r="F15" s="15" t="s">
        <v>274</v>
      </c>
      <c r="G15" s="61">
        <v>93.135999999999996</v>
      </c>
      <c r="H15" s="18"/>
      <c r="I15" s="19">
        <f t="shared" ref="I15" si="2">+D15</f>
        <v>22000</v>
      </c>
      <c r="J15" s="19" t="s">
        <v>61</v>
      </c>
      <c r="K15" s="19" t="s">
        <v>61</v>
      </c>
    </row>
    <row r="16" spans="1:11" ht="36">
      <c r="A16" s="97">
        <v>1175</v>
      </c>
      <c r="B16" s="98" t="s">
        <v>196</v>
      </c>
      <c r="C16" s="98" t="s">
        <v>197</v>
      </c>
      <c r="D16" s="16">
        <v>0</v>
      </c>
      <c r="E16" s="25" t="s">
        <v>322</v>
      </c>
      <c r="F16" s="25" t="s">
        <v>198</v>
      </c>
      <c r="G16" s="65">
        <v>93.322999999999993</v>
      </c>
      <c r="H16" s="62"/>
      <c r="I16" s="19">
        <f t="shared" ref="I16:I21" si="3">+D16</f>
        <v>0</v>
      </c>
      <c r="J16" s="63" t="s">
        <v>61</v>
      </c>
      <c r="K16" s="63" t="s">
        <v>61</v>
      </c>
    </row>
    <row r="17" spans="1:11" ht="42" customHeight="1">
      <c r="A17" s="97">
        <v>1175</v>
      </c>
      <c r="B17" s="98">
        <v>8710</v>
      </c>
      <c r="C17" s="98" t="s">
        <v>106</v>
      </c>
      <c r="D17" s="16">
        <v>0</v>
      </c>
      <c r="E17" s="25" t="s">
        <v>109</v>
      </c>
      <c r="F17" s="15" t="s">
        <v>265</v>
      </c>
      <c r="G17" s="61">
        <v>93.322999999999993</v>
      </c>
      <c r="H17" s="18"/>
      <c r="I17" s="19">
        <f t="shared" si="3"/>
        <v>0</v>
      </c>
      <c r="J17" s="19" t="s">
        <v>61</v>
      </c>
      <c r="K17" s="19" t="s">
        <v>61</v>
      </c>
    </row>
    <row r="18" spans="1:11" ht="36">
      <c r="A18" s="97">
        <v>1175</v>
      </c>
      <c r="B18" s="98" t="s">
        <v>199</v>
      </c>
      <c r="C18" s="98" t="s">
        <v>202</v>
      </c>
      <c r="D18" s="16">
        <v>0</v>
      </c>
      <c r="E18" s="25" t="s">
        <v>203</v>
      </c>
      <c r="F18" s="25" t="s">
        <v>198</v>
      </c>
      <c r="G18" s="65">
        <v>93.322999999999993</v>
      </c>
      <c r="H18" s="18"/>
      <c r="I18" s="19">
        <f t="shared" si="3"/>
        <v>0</v>
      </c>
      <c r="J18" s="63" t="s">
        <v>61</v>
      </c>
      <c r="K18" s="63" t="s">
        <v>61</v>
      </c>
    </row>
    <row r="19" spans="1:11" ht="36">
      <c r="A19" s="97">
        <v>1175</v>
      </c>
      <c r="B19" s="98" t="s">
        <v>201</v>
      </c>
      <c r="C19" s="98" t="s">
        <v>200</v>
      </c>
      <c r="D19" s="16">
        <v>0</v>
      </c>
      <c r="E19" s="25" t="s">
        <v>204</v>
      </c>
      <c r="F19" s="25" t="s">
        <v>205</v>
      </c>
      <c r="G19" s="65">
        <v>93.322999999999993</v>
      </c>
      <c r="H19" s="18"/>
      <c r="I19" s="19">
        <f t="shared" si="3"/>
        <v>0</v>
      </c>
      <c r="J19" s="63" t="s">
        <v>61</v>
      </c>
      <c r="K19" s="63" t="s">
        <v>61</v>
      </c>
    </row>
    <row r="20" spans="1:11">
      <c r="A20" s="97">
        <v>1261</v>
      </c>
      <c r="B20" s="97">
        <v>5503</v>
      </c>
      <c r="C20" s="101">
        <v>0</v>
      </c>
      <c r="D20" s="16">
        <v>2725.09</v>
      </c>
      <c r="E20" s="25" t="s">
        <v>249</v>
      </c>
      <c r="F20" s="15" t="s">
        <v>249</v>
      </c>
      <c r="G20" s="17" t="s">
        <v>5</v>
      </c>
      <c r="H20" s="18"/>
      <c r="I20" s="19" t="s">
        <v>61</v>
      </c>
      <c r="J20" s="19">
        <f>+D20</f>
        <v>2725.09</v>
      </c>
      <c r="K20" s="19" t="s">
        <v>61</v>
      </c>
    </row>
    <row r="21" spans="1:11" ht="24">
      <c r="A21" s="97">
        <v>1261</v>
      </c>
      <c r="B21" s="97">
        <v>5503</v>
      </c>
      <c r="C21" s="101" t="s">
        <v>175</v>
      </c>
      <c r="D21" s="16">
        <v>23975.57</v>
      </c>
      <c r="E21" s="25" t="s">
        <v>249</v>
      </c>
      <c r="F21" s="15" t="s">
        <v>139</v>
      </c>
      <c r="G21" s="17">
        <v>93.991</v>
      </c>
      <c r="H21" s="18"/>
      <c r="I21" s="19">
        <f t="shared" si="3"/>
        <v>23975.57</v>
      </c>
      <c r="J21" s="19" t="s">
        <v>61</v>
      </c>
      <c r="K21" s="19" t="s">
        <v>61</v>
      </c>
    </row>
    <row r="22" spans="1:11">
      <c r="A22" s="97">
        <v>1262</v>
      </c>
      <c r="B22" s="97">
        <v>4179</v>
      </c>
      <c r="C22" s="101">
        <v>0</v>
      </c>
      <c r="D22" s="16">
        <v>118724.42</v>
      </c>
      <c r="E22" s="25" t="s">
        <v>140</v>
      </c>
      <c r="F22" s="15" t="s">
        <v>0</v>
      </c>
      <c r="G22" s="17" t="s">
        <v>5</v>
      </c>
      <c r="H22" s="18"/>
      <c r="I22" s="19" t="s">
        <v>61</v>
      </c>
      <c r="J22" s="19">
        <f t="shared" ref="J22:J23" si="4">+D22</f>
        <v>118724.42</v>
      </c>
      <c r="K22" s="19" t="s">
        <v>61</v>
      </c>
    </row>
    <row r="23" spans="1:11" ht="24">
      <c r="A23" s="97">
        <v>1262</v>
      </c>
      <c r="B23" s="97">
        <v>4181</v>
      </c>
      <c r="C23" s="101">
        <v>0</v>
      </c>
      <c r="D23" s="16">
        <v>0</v>
      </c>
      <c r="E23" s="25" t="s">
        <v>159</v>
      </c>
      <c r="F23" s="15" t="s">
        <v>0</v>
      </c>
      <c r="G23" s="17" t="s">
        <v>5</v>
      </c>
      <c r="H23" s="18"/>
      <c r="I23" s="19" t="s">
        <v>61</v>
      </c>
      <c r="J23" s="19">
        <f t="shared" si="4"/>
        <v>0</v>
      </c>
      <c r="K23" s="19" t="s">
        <v>61</v>
      </c>
    </row>
    <row r="24" spans="1:11" ht="17.25" customHeight="1">
      <c r="A24" s="97">
        <v>1264</v>
      </c>
      <c r="B24" s="97">
        <v>2679</v>
      </c>
      <c r="C24" s="98" t="s">
        <v>178</v>
      </c>
      <c r="D24" s="16">
        <v>0</v>
      </c>
      <c r="E24" s="25" t="s">
        <v>160</v>
      </c>
      <c r="F24" s="15" t="s">
        <v>169</v>
      </c>
      <c r="G24" s="20">
        <v>93.069000000000003</v>
      </c>
      <c r="H24" s="18"/>
      <c r="I24" s="19">
        <f t="shared" ref="I24:I48" si="5">+D24</f>
        <v>0</v>
      </c>
      <c r="J24" s="19" t="s">
        <v>61</v>
      </c>
      <c r="K24" s="19" t="s">
        <v>61</v>
      </c>
    </row>
    <row r="25" spans="1:11" ht="24">
      <c r="A25" s="97">
        <v>1264</v>
      </c>
      <c r="B25" s="97">
        <v>2679</v>
      </c>
      <c r="C25" s="98" t="s">
        <v>206</v>
      </c>
      <c r="D25" s="16">
        <v>0</v>
      </c>
      <c r="E25" s="25" t="s">
        <v>275</v>
      </c>
      <c r="F25" s="15" t="s">
        <v>208</v>
      </c>
      <c r="G25" s="20">
        <v>93.069000000000003</v>
      </c>
      <c r="H25" s="18"/>
      <c r="I25" s="19">
        <f t="shared" ref="I25" si="6">+D25</f>
        <v>0</v>
      </c>
      <c r="J25" s="19" t="s">
        <v>61</v>
      </c>
      <c r="K25" s="19" t="s">
        <v>61</v>
      </c>
    </row>
    <row r="26" spans="1:11" ht="24">
      <c r="A26" s="97">
        <v>1264</v>
      </c>
      <c r="B26" s="97">
        <v>2679</v>
      </c>
      <c r="C26" s="98" t="s">
        <v>276</v>
      </c>
      <c r="D26" s="16">
        <v>0</v>
      </c>
      <c r="E26" s="25" t="s">
        <v>275</v>
      </c>
      <c r="F26" s="15" t="s">
        <v>277</v>
      </c>
      <c r="G26" s="20">
        <v>93.069000000000003</v>
      </c>
      <c r="H26" s="18"/>
      <c r="I26" s="19">
        <f t="shared" si="5"/>
        <v>0</v>
      </c>
      <c r="J26" s="19" t="s">
        <v>61</v>
      </c>
      <c r="K26" s="19" t="s">
        <v>61</v>
      </c>
    </row>
    <row r="27" spans="1:11" s="95" customFormat="1" ht="24">
      <c r="A27" s="84">
        <v>1264</v>
      </c>
      <c r="B27" s="84">
        <v>2679</v>
      </c>
      <c r="C27" s="85" t="s">
        <v>329</v>
      </c>
      <c r="D27" s="16">
        <v>0</v>
      </c>
      <c r="E27" s="25" t="s">
        <v>275</v>
      </c>
      <c r="F27" s="15" t="s">
        <v>277</v>
      </c>
      <c r="G27" s="20">
        <v>93.069000000000003</v>
      </c>
      <c r="H27" s="18"/>
      <c r="I27" s="19">
        <f t="shared" ref="I27" si="7">+D27</f>
        <v>0</v>
      </c>
      <c r="J27" s="19" t="s">
        <v>61</v>
      </c>
      <c r="K27" s="19" t="s">
        <v>61</v>
      </c>
    </row>
    <row r="28" spans="1:11" ht="15.75" customHeight="1">
      <c r="A28" s="97">
        <v>1264</v>
      </c>
      <c r="B28" s="97">
        <v>2680</v>
      </c>
      <c r="C28" s="98" t="s">
        <v>179</v>
      </c>
      <c r="D28" s="16">
        <v>0</v>
      </c>
      <c r="E28" s="25" t="s">
        <v>180</v>
      </c>
      <c r="F28" s="15" t="s">
        <v>277</v>
      </c>
      <c r="G28" s="20">
        <v>93.353999999999999</v>
      </c>
      <c r="H28" s="18"/>
      <c r="I28" s="19">
        <f t="shared" si="5"/>
        <v>0</v>
      </c>
      <c r="J28" s="19" t="s">
        <v>61</v>
      </c>
      <c r="K28" s="19" t="s">
        <v>61</v>
      </c>
    </row>
    <row r="29" spans="1:11" ht="15.75" customHeight="1">
      <c r="A29" s="97">
        <v>1264</v>
      </c>
      <c r="B29" s="97">
        <v>2680</v>
      </c>
      <c r="C29" s="98" t="s">
        <v>178</v>
      </c>
      <c r="D29" s="16">
        <v>0</v>
      </c>
      <c r="E29" s="25" t="s">
        <v>207</v>
      </c>
      <c r="F29" s="15" t="s">
        <v>209</v>
      </c>
      <c r="G29" s="20">
        <v>93.069000000000003</v>
      </c>
      <c r="H29" s="18"/>
      <c r="I29" s="19">
        <f t="shared" si="5"/>
        <v>0</v>
      </c>
      <c r="J29" s="19" t="s">
        <v>61</v>
      </c>
      <c r="K29" s="19" t="s">
        <v>61</v>
      </c>
    </row>
    <row r="30" spans="1:11" s="95" customFormat="1" ht="15.75" customHeight="1">
      <c r="A30" s="84">
        <v>1264</v>
      </c>
      <c r="B30" s="84">
        <v>2680</v>
      </c>
      <c r="C30" s="85" t="s">
        <v>329</v>
      </c>
      <c r="D30" s="16">
        <v>3416</v>
      </c>
      <c r="E30" s="59" t="s">
        <v>207</v>
      </c>
      <c r="F30" s="94" t="s">
        <v>209</v>
      </c>
      <c r="G30" s="23">
        <v>93.069000000000003</v>
      </c>
      <c r="H30" s="21"/>
      <c r="I30" s="22">
        <f t="shared" si="5"/>
        <v>3416</v>
      </c>
      <c r="J30" s="22" t="s">
        <v>61</v>
      </c>
      <c r="K30" s="22" t="s">
        <v>61</v>
      </c>
    </row>
    <row r="31" spans="1:11" s="95" customFormat="1" ht="15.75" customHeight="1">
      <c r="A31" s="84">
        <v>1264</v>
      </c>
      <c r="B31" s="84">
        <v>2680</v>
      </c>
      <c r="C31" s="85" t="s">
        <v>809</v>
      </c>
      <c r="D31" s="16">
        <v>8407.0300000000007</v>
      </c>
      <c r="E31" s="59" t="s">
        <v>207</v>
      </c>
      <c r="F31" s="94" t="s">
        <v>209</v>
      </c>
      <c r="G31" s="23">
        <v>93.069000000000003</v>
      </c>
      <c r="H31" s="21"/>
      <c r="I31" s="22">
        <f t="shared" ref="I31" si="8">+D31</f>
        <v>8407.0300000000007</v>
      </c>
      <c r="J31" s="22" t="s">
        <v>61</v>
      </c>
      <c r="K31" s="22" t="s">
        <v>61</v>
      </c>
    </row>
    <row r="32" spans="1:11" ht="27.75" customHeight="1">
      <c r="A32" s="97">
        <v>1264</v>
      </c>
      <c r="B32" s="97">
        <v>2680</v>
      </c>
      <c r="C32" s="98" t="s">
        <v>206</v>
      </c>
      <c r="D32" s="16">
        <v>0</v>
      </c>
      <c r="E32" s="25" t="s">
        <v>275</v>
      </c>
      <c r="F32" s="15" t="s">
        <v>208</v>
      </c>
      <c r="G32" s="20">
        <v>93.069000000000003</v>
      </c>
      <c r="H32" s="18"/>
      <c r="I32" s="19">
        <f t="shared" ref="I32" si="9">+D32</f>
        <v>0</v>
      </c>
      <c r="J32" s="19" t="s">
        <v>61</v>
      </c>
      <c r="K32" s="19" t="s">
        <v>61</v>
      </c>
    </row>
    <row r="33" spans="1:11" ht="27.75" customHeight="1">
      <c r="A33" s="97">
        <v>1264</v>
      </c>
      <c r="B33" s="97">
        <v>2680</v>
      </c>
      <c r="C33" s="98" t="s">
        <v>276</v>
      </c>
      <c r="D33" s="16">
        <v>0</v>
      </c>
      <c r="E33" s="25" t="s">
        <v>275</v>
      </c>
      <c r="F33" s="15" t="s">
        <v>277</v>
      </c>
      <c r="G33" s="20">
        <v>93.069000000000003</v>
      </c>
      <c r="H33" s="18"/>
      <c r="I33" s="19">
        <f t="shared" si="5"/>
        <v>0</v>
      </c>
      <c r="J33" s="19" t="s">
        <v>61</v>
      </c>
      <c r="K33" s="19" t="s">
        <v>61</v>
      </c>
    </row>
    <row r="34" spans="1:11" ht="24">
      <c r="A34" s="97">
        <v>1264</v>
      </c>
      <c r="B34" s="97">
        <v>2680</v>
      </c>
      <c r="C34" s="98" t="s">
        <v>278</v>
      </c>
      <c r="D34" s="16">
        <v>0</v>
      </c>
      <c r="E34" s="25" t="s">
        <v>279</v>
      </c>
      <c r="F34" s="15" t="s">
        <v>280</v>
      </c>
      <c r="G34" s="79">
        <v>93.353999999999999</v>
      </c>
      <c r="H34" s="21"/>
      <c r="I34" s="19">
        <f t="shared" ref="I34:I38" si="10">+D34</f>
        <v>0</v>
      </c>
      <c r="J34" s="19" t="s">
        <v>61</v>
      </c>
      <c r="K34" s="19" t="s">
        <v>61</v>
      </c>
    </row>
    <row r="35" spans="1:11" s="95" customFormat="1">
      <c r="A35" s="85">
        <v>1271</v>
      </c>
      <c r="B35" s="85">
        <v>1234</v>
      </c>
      <c r="C35" s="85" t="s">
        <v>330</v>
      </c>
      <c r="D35" s="16">
        <v>0</v>
      </c>
      <c r="E35" s="59" t="s">
        <v>141</v>
      </c>
      <c r="F35" s="94" t="s">
        <v>331</v>
      </c>
      <c r="G35" s="83">
        <v>93.87</v>
      </c>
      <c r="H35" s="18"/>
      <c r="I35" s="22">
        <f t="shared" si="10"/>
        <v>0</v>
      </c>
      <c r="J35" s="22" t="s">
        <v>61</v>
      </c>
      <c r="K35" s="22" t="s">
        <v>61</v>
      </c>
    </row>
    <row r="36" spans="1:11" s="95" customFormat="1" ht="24">
      <c r="A36" s="100">
        <v>1271</v>
      </c>
      <c r="B36" s="100" t="s">
        <v>112</v>
      </c>
      <c r="C36" s="100" t="s">
        <v>334</v>
      </c>
      <c r="D36" s="16">
        <v>0</v>
      </c>
      <c r="E36" s="59" t="s">
        <v>333</v>
      </c>
      <c r="F36" s="94" t="s">
        <v>283</v>
      </c>
      <c r="G36" s="83">
        <v>93.87</v>
      </c>
      <c r="H36" s="21"/>
      <c r="I36" s="22">
        <f t="shared" si="10"/>
        <v>0</v>
      </c>
      <c r="J36" s="22" t="s">
        <v>61</v>
      </c>
      <c r="K36" s="22" t="s">
        <v>61</v>
      </c>
    </row>
    <row r="37" spans="1:11" s="95" customFormat="1">
      <c r="A37" s="98">
        <v>1271</v>
      </c>
      <c r="B37" s="98" t="s">
        <v>112</v>
      </c>
      <c r="C37" s="98" t="s">
        <v>181</v>
      </c>
      <c r="D37" s="16">
        <v>0</v>
      </c>
      <c r="E37" s="25" t="s">
        <v>141</v>
      </c>
      <c r="F37" s="15" t="s">
        <v>94</v>
      </c>
      <c r="G37" s="79">
        <v>93.87</v>
      </c>
      <c r="H37" s="18"/>
      <c r="I37" s="19">
        <f t="shared" si="10"/>
        <v>0</v>
      </c>
      <c r="J37" s="19" t="s">
        <v>61</v>
      </c>
      <c r="K37" s="19" t="s">
        <v>61</v>
      </c>
    </row>
    <row r="38" spans="1:11" s="95" customFormat="1">
      <c r="A38" s="98">
        <v>1271</v>
      </c>
      <c r="B38" s="98" t="s">
        <v>112</v>
      </c>
      <c r="C38" s="98" t="s">
        <v>210</v>
      </c>
      <c r="D38" s="16">
        <v>0</v>
      </c>
      <c r="E38" s="25" t="s">
        <v>141</v>
      </c>
      <c r="F38" s="15" t="s">
        <v>94</v>
      </c>
      <c r="G38" s="79">
        <v>93.87</v>
      </c>
      <c r="H38" s="18"/>
      <c r="I38" s="19">
        <f t="shared" si="10"/>
        <v>0</v>
      </c>
      <c r="J38" s="19" t="s">
        <v>61</v>
      </c>
      <c r="K38" s="19" t="s">
        <v>61</v>
      </c>
    </row>
    <row r="39" spans="1:11" ht="24">
      <c r="A39" s="98">
        <v>1271</v>
      </c>
      <c r="B39" s="98" t="s">
        <v>112</v>
      </c>
      <c r="C39" s="98" t="s">
        <v>282</v>
      </c>
      <c r="D39" s="16">
        <v>0</v>
      </c>
      <c r="E39" s="25" t="s">
        <v>141</v>
      </c>
      <c r="F39" s="15" t="s">
        <v>283</v>
      </c>
      <c r="G39" s="79">
        <v>93.87</v>
      </c>
      <c r="H39" s="18"/>
      <c r="I39" s="19">
        <f t="shared" si="5"/>
        <v>0</v>
      </c>
      <c r="J39" s="19" t="s">
        <v>61</v>
      </c>
      <c r="K39" s="19" t="s">
        <v>61</v>
      </c>
    </row>
    <row r="40" spans="1:11" s="95" customFormat="1" ht="24">
      <c r="A40" s="98">
        <v>1271</v>
      </c>
      <c r="B40" s="98" t="s">
        <v>112</v>
      </c>
      <c r="C40" s="106">
        <v>0</v>
      </c>
      <c r="D40" s="16">
        <v>0</v>
      </c>
      <c r="E40" s="25" t="s">
        <v>281</v>
      </c>
      <c r="F40" s="15" t="s">
        <v>94</v>
      </c>
      <c r="G40" s="79">
        <v>93.87</v>
      </c>
      <c r="H40" s="18"/>
      <c r="I40" s="19">
        <f t="shared" si="5"/>
        <v>0</v>
      </c>
      <c r="J40" s="19" t="s">
        <v>61</v>
      </c>
      <c r="K40" s="19" t="s">
        <v>61</v>
      </c>
    </row>
    <row r="41" spans="1:11" s="95" customFormat="1">
      <c r="A41" s="100">
        <v>1271</v>
      </c>
      <c r="B41" s="100">
        <v>2244</v>
      </c>
      <c r="C41" s="100" t="s">
        <v>335</v>
      </c>
      <c r="D41" s="16">
        <v>0</v>
      </c>
      <c r="E41" s="59" t="s">
        <v>141</v>
      </c>
      <c r="F41" s="94" t="s">
        <v>331</v>
      </c>
      <c r="G41" s="83">
        <v>93.87</v>
      </c>
      <c r="H41" s="18"/>
      <c r="I41" s="19">
        <f t="shared" si="5"/>
        <v>0</v>
      </c>
      <c r="J41" s="19" t="s">
        <v>61</v>
      </c>
      <c r="K41" s="19" t="s">
        <v>61</v>
      </c>
    </row>
    <row r="42" spans="1:11">
      <c r="A42" s="98">
        <v>1271</v>
      </c>
      <c r="B42" s="98">
        <v>3410</v>
      </c>
      <c r="C42" s="98" t="s">
        <v>212</v>
      </c>
      <c r="D42" s="16">
        <v>0</v>
      </c>
      <c r="E42" s="25" t="s">
        <v>142</v>
      </c>
      <c r="F42" s="15" t="s">
        <v>250</v>
      </c>
      <c r="G42" s="20">
        <v>93.387</v>
      </c>
      <c r="H42" s="18"/>
      <c r="I42" s="19">
        <f t="shared" si="5"/>
        <v>0</v>
      </c>
      <c r="J42" s="19" t="s">
        <v>61</v>
      </c>
      <c r="K42" s="19" t="s">
        <v>61</v>
      </c>
    </row>
    <row r="43" spans="1:11" s="47" customFormat="1">
      <c r="A43" s="97">
        <v>1271</v>
      </c>
      <c r="B43" s="98" t="s">
        <v>182</v>
      </c>
      <c r="C43" s="98" t="s">
        <v>12</v>
      </c>
      <c r="D43" s="16">
        <v>0</v>
      </c>
      <c r="E43" s="25" t="s">
        <v>142</v>
      </c>
      <c r="F43" s="15" t="s">
        <v>13</v>
      </c>
      <c r="G43" s="20">
        <v>93.305000000000007</v>
      </c>
      <c r="H43" s="18"/>
      <c r="I43" s="19">
        <f t="shared" si="5"/>
        <v>0</v>
      </c>
      <c r="J43" s="19" t="s">
        <v>61</v>
      </c>
      <c r="K43" s="19" t="s">
        <v>61</v>
      </c>
    </row>
    <row r="44" spans="1:11">
      <c r="A44" s="97">
        <v>1271</v>
      </c>
      <c r="B44" s="98" t="s">
        <v>213</v>
      </c>
      <c r="C44" s="98" t="s">
        <v>12</v>
      </c>
      <c r="D44" s="16">
        <v>0</v>
      </c>
      <c r="E44" s="25" t="s">
        <v>142</v>
      </c>
      <c r="F44" s="15" t="s">
        <v>13</v>
      </c>
      <c r="G44" s="20">
        <v>93.305000000000007</v>
      </c>
      <c r="H44" s="18"/>
      <c r="I44" s="19">
        <f t="shared" si="5"/>
        <v>0</v>
      </c>
      <c r="J44" s="19" t="s">
        <v>61</v>
      </c>
      <c r="K44" s="19" t="s">
        <v>61</v>
      </c>
    </row>
    <row r="45" spans="1:11">
      <c r="A45" s="97">
        <v>1271</v>
      </c>
      <c r="B45" s="98" t="s">
        <v>161</v>
      </c>
      <c r="C45" s="98" t="s">
        <v>12</v>
      </c>
      <c r="D45" s="16">
        <v>0</v>
      </c>
      <c r="E45" s="25" t="s">
        <v>142</v>
      </c>
      <c r="F45" s="15" t="s">
        <v>13</v>
      </c>
      <c r="G45" s="20">
        <v>93.305000000000007</v>
      </c>
      <c r="H45" s="18"/>
      <c r="I45" s="19">
        <f t="shared" si="5"/>
        <v>0</v>
      </c>
      <c r="J45" s="19" t="s">
        <v>61</v>
      </c>
      <c r="K45" s="19" t="s">
        <v>61</v>
      </c>
    </row>
    <row r="46" spans="1:11">
      <c r="A46" s="97">
        <v>1271</v>
      </c>
      <c r="B46" s="98" t="s">
        <v>214</v>
      </c>
      <c r="C46" s="98" t="s">
        <v>212</v>
      </c>
      <c r="D46" s="16">
        <v>0</v>
      </c>
      <c r="E46" s="25" t="s">
        <v>142</v>
      </c>
      <c r="F46" s="15" t="s">
        <v>13</v>
      </c>
      <c r="G46" s="20">
        <v>93.387</v>
      </c>
      <c r="H46" s="18"/>
      <c r="I46" s="19">
        <f t="shared" si="5"/>
        <v>0</v>
      </c>
      <c r="J46" s="19" t="s">
        <v>61</v>
      </c>
      <c r="K46" s="19" t="s">
        <v>61</v>
      </c>
    </row>
    <row r="47" spans="1:11">
      <c r="A47" s="97">
        <v>1271</v>
      </c>
      <c r="B47" s="98" t="s">
        <v>215</v>
      </c>
      <c r="C47" s="98" t="s">
        <v>212</v>
      </c>
      <c r="D47" s="16">
        <v>0</v>
      </c>
      <c r="E47" s="25" t="s">
        <v>142</v>
      </c>
      <c r="F47" s="15" t="s">
        <v>13</v>
      </c>
      <c r="G47" s="20">
        <v>93.387</v>
      </c>
      <c r="H47" s="18"/>
      <c r="I47" s="19">
        <f t="shared" ref="I47" si="11">+D47</f>
        <v>0</v>
      </c>
      <c r="J47" s="19" t="s">
        <v>61</v>
      </c>
      <c r="K47" s="19" t="s">
        <v>61</v>
      </c>
    </row>
    <row r="48" spans="1:11">
      <c r="A48" s="97">
        <v>1271</v>
      </c>
      <c r="B48" s="98" t="s">
        <v>284</v>
      </c>
      <c r="C48" s="98" t="s">
        <v>212</v>
      </c>
      <c r="D48" s="16">
        <v>0</v>
      </c>
      <c r="E48" s="25" t="s">
        <v>142</v>
      </c>
      <c r="F48" s="15" t="s">
        <v>13</v>
      </c>
      <c r="G48" s="20">
        <v>93.387</v>
      </c>
      <c r="H48" s="18"/>
      <c r="I48" s="19">
        <f t="shared" si="5"/>
        <v>0</v>
      </c>
      <c r="J48" s="19" t="s">
        <v>61</v>
      </c>
      <c r="K48" s="19" t="s">
        <v>61</v>
      </c>
    </row>
    <row r="49" spans="1:11">
      <c r="A49" s="97">
        <v>1271</v>
      </c>
      <c r="B49" s="97">
        <v>5020</v>
      </c>
      <c r="C49" s="101">
        <v>0</v>
      </c>
      <c r="D49" s="16">
        <v>0</v>
      </c>
      <c r="E49" s="25" t="s">
        <v>11</v>
      </c>
      <c r="F49" s="15" t="s">
        <v>11</v>
      </c>
      <c r="G49" s="17" t="s">
        <v>5</v>
      </c>
      <c r="H49" s="18"/>
      <c r="I49" s="19" t="s">
        <v>61</v>
      </c>
      <c r="J49" s="19">
        <f>+D49</f>
        <v>0</v>
      </c>
      <c r="K49" s="19" t="s">
        <v>61</v>
      </c>
    </row>
    <row r="50" spans="1:11" s="95" customFormat="1" ht="24">
      <c r="A50" s="97">
        <v>1271</v>
      </c>
      <c r="B50" s="97">
        <v>5020</v>
      </c>
      <c r="C50" s="98" t="s">
        <v>6</v>
      </c>
      <c r="D50" s="16">
        <v>0</v>
      </c>
      <c r="E50" s="25" t="s">
        <v>11</v>
      </c>
      <c r="F50" s="15" t="s">
        <v>158</v>
      </c>
      <c r="G50" s="20">
        <v>93.994</v>
      </c>
      <c r="H50" s="18"/>
      <c r="I50" s="19">
        <f>+D50*0.5714</f>
        <v>0</v>
      </c>
      <c r="J50" s="19">
        <f>+D50*0.4286</f>
        <v>0</v>
      </c>
      <c r="K50" s="19" t="s">
        <v>61</v>
      </c>
    </row>
    <row r="51" spans="1:11" ht="24" customHeight="1">
      <c r="A51" s="99">
        <v>1271</v>
      </c>
      <c r="B51" s="99">
        <v>5020</v>
      </c>
      <c r="C51" s="100" t="s">
        <v>10</v>
      </c>
      <c r="D51" s="16">
        <v>0</v>
      </c>
      <c r="E51" s="59" t="s">
        <v>11</v>
      </c>
      <c r="F51" s="94" t="s">
        <v>158</v>
      </c>
      <c r="G51" s="23">
        <v>93.994</v>
      </c>
      <c r="H51" s="18"/>
      <c r="I51" s="19">
        <f>+D51*0.5714</f>
        <v>0</v>
      </c>
      <c r="J51" s="19">
        <f>+D51*0.4286</f>
        <v>0</v>
      </c>
      <c r="K51" s="19" t="s">
        <v>61</v>
      </c>
    </row>
    <row r="52" spans="1:11">
      <c r="A52" s="97">
        <v>1271</v>
      </c>
      <c r="B52" s="97">
        <v>5021</v>
      </c>
      <c r="C52" s="101">
        <v>0</v>
      </c>
      <c r="D52" s="16">
        <v>0</v>
      </c>
      <c r="E52" s="25" t="s">
        <v>332</v>
      </c>
      <c r="F52" s="15" t="s">
        <v>14</v>
      </c>
      <c r="G52" s="17" t="s">
        <v>5</v>
      </c>
      <c r="H52" s="18"/>
      <c r="I52" s="19" t="s">
        <v>61</v>
      </c>
      <c r="J52" s="19">
        <f>+D52</f>
        <v>0</v>
      </c>
      <c r="K52" s="19" t="s">
        <v>61</v>
      </c>
    </row>
    <row r="53" spans="1:11">
      <c r="A53" s="97">
        <v>1271</v>
      </c>
      <c r="B53" s="97">
        <v>5021</v>
      </c>
      <c r="C53" s="98" t="s">
        <v>10</v>
      </c>
      <c r="D53" s="16">
        <v>0</v>
      </c>
      <c r="E53" s="25" t="s">
        <v>332</v>
      </c>
      <c r="F53" s="15" t="s">
        <v>162</v>
      </c>
      <c r="G53" s="20">
        <v>93.994</v>
      </c>
      <c r="H53" s="18"/>
      <c r="I53" s="19">
        <f t="shared" ref="I53" si="12">+D53</f>
        <v>0</v>
      </c>
      <c r="J53" s="19" t="s">
        <v>61</v>
      </c>
      <c r="K53" s="19" t="s">
        <v>61</v>
      </c>
    </row>
    <row r="54" spans="1:11">
      <c r="A54" s="97">
        <v>1271</v>
      </c>
      <c r="B54" s="97">
        <v>5023</v>
      </c>
      <c r="C54" s="101">
        <v>4</v>
      </c>
      <c r="D54" s="16">
        <v>0</v>
      </c>
      <c r="E54" s="25" t="s">
        <v>332</v>
      </c>
      <c r="F54" s="15" t="s">
        <v>0</v>
      </c>
      <c r="G54" s="20" t="s">
        <v>5</v>
      </c>
      <c r="H54" s="18"/>
      <c r="I54" s="19" t="s">
        <v>61</v>
      </c>
      <c r="J54" s="19">
        <f>+D54</f>
        <v>0</v>
      </c>
      <c r="K54" s="19" t="s">
        <v>61</v>
      </c>
    </row>
    <row r="55" spans="1:11" s="95" customFormat="1">
      <c r="A55" s="99">
        <v>1271</v>
      </c>
      <c r="B55" s="99">
        <v>5301</v>
      </c>
      <c r="C55" s="103">
        <v>0</v>
      </c>
      <c r="D55" s="16">
        <v>0</v>
      </c>
      <c r="E55" s="59" t="s">
        <v>332</v>
      </c>
      <c r="F55" s="94" t="s">
        <v>16</v>
      </c>
      <c r="G55" s="23" t="s">
        <v>5</v>
      </c>
      <c r="H55" s="21"/>
      <c r="I55" s="22" t="s">
        <v>61</v>
      </c>
      <c r="J55" s="22">
        <f>+D55</f>
        <v>0</v>
      </c>
      <c r="K55" s="22" t="s">
        <v>61</v>
      </c>
    </row>
    <row r="56" spans="1:11">
      <c r="A56" s="97">
        <v>1271</v>
      </c>
      <c r="B56" s="97">
        <v>5318</v>
      </c>
      <c r="C56" s="98" t="s">
        <v>10</v>
      </c>
      <c r="D56" s="16">
        <v>460.67</v>
      </c>
      <c r="E56" s="25" t="s">
        <v>285</v>
      </c>
      <c r="F56" s="15" t="s">
        <v>162</v>
      </c>
      <c r="G56" s="20">
        <v>93.994</v>
      </c>
      <c r="H56" s="18"/>
      <c r="I56" s="19">
        <f t="shared" ref="I56" si="13">+D56</f>
        <v>460.67</v>
      </c>
      <c r="J56" s="19" t="s">
        <v>61</v>
      </c>
      <c r="K56" s="19" t="s">
        <v>61</v>
      </c>
    </row>
    <row r="57" spans="1:11">
      <c r="A57" s="97">
        <v>1271</v>
      </c>
      <c r="B57" s="97">
        <v>5349</v>
      </c>
      <c r="C57" s="101">
        <v>0</v>
      </c>
      <c r="D57" s="16">
        <v>0</v>
      </c>
      <c r="E57" s="25" t="s">
        <v>332</v>
      </c>
      <c r="F57" s="15" t="s">
        <v>14</v>
      </c>
      <c r="G57" s="17" t="s">
        <v>5</v>
      </c>
      <c r="H57" s="18"/>
      <c r="I57" s="19" t="s">
        <v>61</v>
      </c>
      <c r="J57" s="19">
        <f>+D57</f>
        <v>0</v>
      </c>
      <c r="K57" s="19" t="s">
        <v>61</v>
      </c>
    </row>
    <row r="58" spans="1:11" ht="24">
      <c r="A58" s="97">
        <v>1271</v>
      </c>
      <c r="B58" s="97">
        <v>5349</v>
      </c>
      <c r="C58" s="98" t="s">
        <v>10</v>
      </c>
      <c r="D58" s="16">
        <v>0</v>
      </c>
      <c r="E58" s="25" t="s">
        <v>281</v>
      </c>
      <c r="F58" s="15" t="s">
        <v>162</v>
      </c>
      <c r="G58" s="20">
        <v>93.994</v>
      </c>
      <c r="H58" s="18"/>
      <c r="I58" s="19">
        <f t="shared" ref="I58" si="14">+D58</f>
        <v>0</v>
      </c>
      <c r="J58" s="19" t="s">
        <v>61</v>
      </c>
      <c r="K58" s="19" t="s">
        <v>61</v>
      </c>
    </row>
    <row r="59" spans="1:11">
      <c r="A59" s="97">
        <v>1271</v>
      </c>
      <c r="B59" s="97">
        <v>5351</v>
      </c>
      <c r="C59" s="101">
        <v>0</v>
      </c>
      <c r="D59" s="16">
        <v>0</v>
      </c>
      <c r="E59" s="25" t="s">
        <v>16</v>
      </c>
      <c r="F59" s="15" t="s">
        <v>16</v>
      </c>
      <c r="G59" s="17" t="s">
        <v>5</v>
      </c>
      <c r="H59" s="18"/>
      <c r="I59" s="19" t="s">
        <v>61</v>
      </c>
      <c r="J59" s="19">
        <f>+D59</f>
        <v>0</v>
      </c>
      <c r="K59" s="19" t="s">
        <v>61</v>
      </c>
    </row>
    <row r="60" spans="1:11">
      <c r="A60" s="97">
        <v>1271</v>
      </c>
      <c r="B60" s="97">
        <v>5351</v>
      </c>
      <c r="C60" s="98" t="s">
        <v>10</v>
      </c>
      <c r="D60" s="16">
        <v>0</v>
      </c>
      <c r="E60" s="25" t="s">
        <v>333</v>
      </c>
      <c r="F60" s="15" t="s">
        <v>162</v>
      </c>
      <c r="G60" s="20">
        <v>93.994</v>
      </c>
      <c r="H60" s="18"/>
      <c r="I60" s="19">
        <f t="shared" ref="I60" si="15">+D60</f>
        <v>0</v>
      </c>
      <c r="J60" s="19" t="s">
        <v>61</v>
      </c>
      <c r="K60" s="19" t="s">
        <v>61</v>
      </c>
    </row>
    <row r="61" spans="1:11">
      <c r="A61" s="97">
        <v>1271</v>
      </c>
      <c r="B61" s="97">
        <v>5745</v>
      </c>
      <c r="C61" s="101">
        <v>0</v>
      </c>
      <c r="D61" s="16">
        <v>2916.75</v>
      </c>
      <c r="E61" s="25" t="s">
        <v>16</v>
      </c>
      <c r="F61" s="15" t="s">
        <v>16</v>
      </c>
      <c r="G61" s="17" t="s">
        <v>5</v>
      </c>
      <c r="H61" s="18"/>
      <c r="I61" s="19" t="s">
        <v>61</v>
      </c>
      <c r="J61" s="19">
        <f>+D61</f>
        <v>2916.75</v>
      </c>
      <c r="K61" s="19" t="s">
        <v>61</v>
      </c>
    </row>
    <row r="62" spans="1:11">
      <c r="A62" s="97">
        <v>1271</v>
      </c>
      <c r="B62" s="97">
        <v>5745</v>
      </c>
      <c r="C62" s="98" t="s">
        <v>10</v>
      </c>
      <c r="D62" s="16">
        <v>7211.4</v>
      </c>
      <c r="E62" s="25" t="s">
        <v>16</v>
      </c>
      <c r="F62" s="15" t="s">
        <v>171</v>
      </c>
      <c r="G62" s="20">
        <v>93.994</v>
      </c>
      <c r="H62" s="18"/>
      <c r="I62" s="19">
        <f t="shared" ref="I62" si="16">+D62</f>
        <v>7211.4</v>
      </c>
      <c r="J62" s="19" t="s">
        <v>61</v>
      </c>
      <c r="K62" s="19" t="s">
        <v>61</v>
      </c>
    </row>
    <row r="63" spans="1:11" ht="24">
      <c r="A63" s="97">
        <v>1271</v>
      </c>
      <c r="B63" s="97">
        <v>7817</v>
      </c>
      <c r="C63" s="98" t="s">
        <v>267</v>
      </c>
      <c r="D63" s="16">
        <v>0</v>
      </c>
      <c r="E63" s="25" t="s">
        <v>286</v>
      </c>
      <c r="F63" s="15" t="s">
        <v>272</v>
      </c>
      <c r="G63" s="20">
        <v>93.391000000000005</v>
      </c>
      <c r="H63" s="18"/>
      <c r="I63" s="19">
        <f t="shared" ref="I63" si="17">+D63</f>
        <v>0</v>
      </c>
      <c r="J63" s="19" t="s">
        <v>61</v>
      </c>
      <c r="K63" s="19" t="s">
        <v>61</v>
      </c>
    </row>
    <row r="64" spans="1:11" ht="24">
      <c r="A64" s="97">
        <v>1311</v>
      </c>
      <c r="B64" s="98">
        <v>4300</v>
      </c>
      <c r="C64" s="98" t="s">
        <v>34</v>
      </c>
      <c r="D64" s="16">
        <v>0</v>
      </c>
      <c r="E64" s="25" t="s">
        <v>287</v>
      </c>
      <c r="F64" s="15" t="s">
        <v>165</v>
      </c>
      <c r="G64" s="20">
        <v>93.94</v>
      </c>
      <c r="H64" s="18"/>
      <c r="I64" s="19">
        <f t="shared" ref="I64:I66" si="18">+D64</f>
        <v>0</v>
      </c>
      <c r="J64" s="19" t="s">
        <v>61</v>
      </c>
      <c r="K64" s="19" t="s">
        <v>61</v>
      </c>
    </row>
    <row r="65" spans="1:11">
      <c r="A65" s="97">
        <v>1311</v>
      </c>
      <c r="B65" s="97">
        <v>4536</v>
      </c>
      <c r="C65" s="98" t="s">
        <v>35</v>
      </c>
      <c r="D65" s="16">
        <v>360</v>
      </c>
      <c r="E65" s="25" t="s">
        <v>36</v>
      </c>
      <c r="F65" s="15" t="s">
        <v>0</v>
      </c>
      <c r="G65" s="17" t="s">
        <v>5</v>
      </c>
      <c r="H65" s="18"/>
      <c r="I65" s="19" t="s">
        <v>61</v>
      </c>
      <c r="J65" s="19">
        <f>+D65</f>
        <v>360</v>
      </c>
      <c r="K65" s="19" t="s">
        <v>61</v>
      </c>
    </row>
    <row r="66" spans="1:11">
      <c r="A66" s="97">
        <v>1311</v>
      </c>
      <c r="B66" s="97">
        <v>4536</v>
      </c>
      <c r="C66" s="98" t="s">
        <v>175</v>
      </c>
      <c r="D66" s="16">
        <v>0</v>
      </c>
      <c r="E66" s="25" t="s">
        <v>287</v>
      </c>
      <c r="F66" s="15" t="s">
        <v>36</v>
      </c>
      <c r="G66" s="20">
        <v>93.991</v>
      </c>
      <c r="H66" s="18"/>
      <c r="I66" s="19">
        <f t="shared" si="18"/>
        <v>0</v>
      </c>
      <c r="J66" s="19" t="s">
        <v>61</v>
      </c>
      <c r="K66" s="19" t="s">
        <v>61</v>
      </c>
    </row>
    <row r="67" spans="1:11">
      <c r="A67" s="97">
        <v>1311</v>
      </c>
      <c r="B67" s="97">
        <v>4536</v>
      </c>
      <c r="C67" s="98" t="s">
        <v>37</v>
      </c>
      <c r="D67" s="16">
        <v>0</v>
      </c>
      <c r="E67" s="25" t="s">
        <v>36</v>
      </c>
      <c r="F67" s="15" t="s">
        <v>0</v>
      </c>
      <c r="G67" s="17" t="s">
        <v>5</v>
      </c>
      <c r="H67" s="18"/>
      <c r="I67" s="19" t="s">
        <v>61</v>
      </c>
      <c r="J67" s="19">
        <f>+D67</f>
        <v>0</v>
      </c>
      <c r="K67" s="19" t="s">
        <v>61</v>
      </c>
    </row>
    <row r="68" spans="1:11">
      <c r="A68" s="97">
        <v>1311</v>
      </c>
      <c r="B68" s="97">
        <v>4536</v>
      </c>
      <c r="C68" s="98" t="s">
        <v>288</v>
      </c>
      <c r="D68" s="16">
        <v>0</v>
      </c>
      <c r="E68" s="25" t="s">
        <v>287</v>
      </c>
      <c r="F68" s="15" t="s">
        <v>36</v>
      </c>
      <c r="G68" s="17" t="s">
        <v>5</v>
      </c>
      <c r="H68" s="18"/>
      <c r="I68" s="19" t="s">
        <v>61</v>
      </c>
      <c r="J68" s="19">
        <f>+D68</f>
        <v>0</v>
      </c>
      <c r="K68" s="19" t="s">
        <v>61</v>
      </c>
    </row>
    <row r="69" spans="1:11">
      <c r="A69" s="97">
        <v>1311</v>
      </c>
      <c r="B69" s="97">
        <v>4541</v>
      </c>
      <c r="C69" s="98" t="s">
        <v>35</v>
      </c>
      <c r="D69" s="16">
        <v>0</v>
      </c>
      <c r="E69" s="25" t="s">
        <v>144</v>
      </c>
      <c r="F69" s="15" t="s">
        <v>0</v>
      </c>
      <c r="G69" s="17" t="s">
        <v>5</v>
      </c>
      <c r="H69" s="18"/>
      <c r="I69" s="19" t="s">
        <v>61</v>
      </c>
      <c r="J69" s="19">
        <f t="shared" ref="J69:J77" si="19">+D69</f>
        <v>0</v>
      </c>
      <c r="K69" s="19" t="s">
        <v>61</v>
      </c>
    </row>
    <row r="70" spans="1:11" ht="24">
      <c r="A70" s="97">
        <v>1311</v>
      </c>
      <c r="B70" s="97">
        <v>4541</v>
      </c>
      <c r="C70" s="98" t="s">
        <v>37</v>
      </c>
      <c r="D70" s="16">
        <v>0</v>
      </c>
      <c r="E70" s="25" t="s">
        <v>145</v>
      </c>
      <c r="F70" s="15" t="s">
        <v>36</v>
      </c>
      <c r="G70" s="17" t="s">
        <v>5</v>
      </c>
      <c r="H70" s="18"/>
      <c r="I70" s="19" t="s">
        <v>61</v>
      </c>
      <c r="J70" s="19">
        <f t="shared" si="19"/>
        <v>0</v>
      </c>
      <c r="K70" s="19" t="s">
        <v>61</v>
      </c>
    </row>
    <row r="71" spans="1:11" ht="24">
      <c r="A71" s="97">
        <v>1311</v>
      </c>
      <c r="B71" s="97">
        <v>4541</v>
      </c>
      <c r="C71" s="98" t="s">
        <v>288</v>
      </c>
      <c r="D71" s="16">
        <v>0</v>
      </c>
      <c r="E71" s="25" t="s">
        <v>145</v>
      </c>
      <c r="F71" s="15" t="s">
        <v>36</v>
      </c>
      <c r="G71" s="17" t="s">
        <v>5</v>
      </c>
      <c r="H71" s="18"/>
      <c r="I71" s="19" t="s">
        <v>61</v>
      </c>
      <c r="J71" s="19">
        <f t="shared" ref="J71" si="20">+D71</f>
        <v>0</v>
      </c>
      <c r="K71" s="19" t="s">
        <v>61</v>
      </c>
    </row>
    <row r="72" spans="1:11" ht="24">
      <c r="A72" s="97">
        <v>1311</v>
      </c>
      <c r="B72" s="97">
        <v>4542</v>
      </c>
      <c r="C72" s="98" t="s">
        <v>35</v>
      </c>
      <c r="D72" s="16">
        <v>0</v>
      </c>
      <c r="E72" s="25" t="s">
        <v>145</v>
      </c>
      <c r="F72" s="15" t="s">
        <v>0</v>
      </c>
      <c r="G72" s="17" t="s">
        <v>5</v>
      </c>
      <c r="H72" s="18"/>
      <c r="I72" s="19" t="s">
        <v>61</v>
      </c>
      <c r="J72" s="19">
        <f t="shared" si="19"/>
        <v>0</v>
      </c>
      <c r="K72" s="19" t="s">
        <v>61</v>
      </c>
    </row>
    <row r="73" spans="1:11">
      <c r="A73" s="97">
        <v>1311</v>
      </c>
      <c r="B73" s="97">
        <v>4542</v>
      </c>
      <c r="C73" s="98" t="s">
        <v>37</v>
      </c>
      <c r="D73" s="16">
        <v>0</v>
      </c>
      <c r="E73" s="25" t="s">
        <v>289</v>
      </c>
      <c r="F73" s="15" t="s">
        <v>36</v>
      </c>
      <c r="G73" s="17" t="s">
        <v>5</v>
      </c>
      <c r="H73" s="18"/>
      <c r="I73" s="19" t="s">
        <v>61</v>
      </c>
      <c r="J73" s="19">
        <f t="shared" ref="J73" si="21">+D73</f>
        <v>0</v>
      </c>
      <c r="K73" s="19" t="s">
        <v>61</v>
      </c>
    </row>
    <row r="74" spans="1:11">
      <c r="A74" s="97">
        <v>1311</v>
      </c>
      <c r="B74" s="97">
        <v>4542</v>
      </c>
      <c r="C74" s="98" t="s">
        <v>288</v>
      </c>
      <c r="D74" s="16">
        <v>0</v>
      </c>
      <c r="E74" s="25" t="s">
        <v>289</v>
      </c>
      <c r="F74" s="15" t="s">
        <v>36</v>
      </c>
      <c r="G74" s="17" t="s">
        <v>5</v>
      </c>
      <c r="H74" s="18"/>
      <c r="I74" s="19" t="s">
        <v>61</v>
      </c>
      <c r="J74" s="19">
        <f t="shared" si="19"/>
        <v>0</v>
      </c>
      <c r="K74" s="19" t="s">
        <v>61</v>
      </c>
    </row>
    <row r="75" spans="1:11" s="95" customFormat="1">
      <c r="A75" s="99">
        <v>1311</v>
      </c>
      <c r="B75" s="99">
        <v>4543</v>
      </c>
      <c r="C75" s="103">
        <v>0</v>
      </c>
      <c r="D75" s="16">
        <v>0</v>
      </c>
      <c r="E75" s="59" t="s">
        <v>289</v>
      </c>
      <c r="F75" s="94" t="s">
        <v>336</v>
      </c>
      <c r="G75" s="24" t="s">
        <v>5</v>
      </c>
      <c r="H75" s="21"/>
      <c r="I75" s="22" t="s">
        <v>61</v>
      </c>
      <c r="J75" s="22">
        <f t="shared" si="19"/>
        <v>0</v>
      </c>
      <c r="K75" s="22" t="s">
        <v>61</v>
      </c>
    </row>
    <row r="76" spans="1:11">
      <c r="A76" s="97">
        <v>1311</v>
      </c>
      <c r="B76" s="97">
        <v>4601</v>
      </c>
      <c r="C76" s="98" t="s">
        <v>35</v>
      </c>
      <c r="D76" s="16">
        <v>102.11</v>
      </c>
      <c r="E76" s="25" t="s">
        <v>149</v>
      </c>
      <c r="F76" s="15" t="s">
        <v>0</v>
      </c>
      <c r="G76" s="17" t="s">
        <v>5</v>
      </c>
      <c r="H76" s="18"/>
      <c r="I76" s="19" t="s">
        <v>61</v>
      </c>
      <c r="J76" s="19">
        <f t="shared" si="19"/>
        <v>102.11</v>
      </c>
      <c r="K76" s="19" t="s">
        <v>61</v>
      </c>
    </row>
    <row r="77" spans="1:11">
      <c r="A77" s="97">
        <v>1311</v>
      </c>
      <c r="B77" s="97">
        <v>4601</v>
      </c>
      <c r="C77" s="98" t="s">
        <v>37</v>
      </c>
      <c r="D77" s="16">
        <v>0</v>
      </c>
      <c r="E77" s="25" t="s">
        <v>149</v>
      </c>
      <c r="F77" s="15" t="s">
        <v>36</v>
      </c>
      <c r="G77" s="17" t="s">
        <v>5</v>
      </c>
      <c r="H77" s="18"/>
      <c r="I77" s="19" t="s">
        <v>61</v>
      </c>
      <c r="J77" s="19">
        <f t="shared" si="19"/>
        <v>0</v>
      </c>
      <c r="K77" s="19" t="s">
        <v>61</v>
      </c>
    </row>
    <row r="78" spans="1:11">
      <c r="A78" s="97">
        <v>1311</v>
      </c>
      <c r="B78" s="97">
        <v>4601</v>
      </c>
      <c r="C78" s="98" t="s">
        <v>288</v>
      </c>
      <c r="D78" s="16">
        <v>0</v>
      </c>
      <c r="E78" s="25" t="s">
        <v>149</v>
      </c>
      <c r="F78" s="15" t="s">
        <v>217</v>
      </c>
      <c r="G78" s="17" t="s">
        <v>5</v>
      </c>
      <c r="H78" s="18"/>
      <c r="I78" s="19" t="s">
        <v>61</v>
      </c>
      <c r="J78" s="19">
        <f t="shared" ref="J78" si="22">+D78</f>
        <v>0</v>
      </c>
      <c r="K78" s="19" t="s">
        <v>61</v>
      </c>
    </row>
    <row r="79" spans="1:11" ht="24">
      <c r="A79" s="97">
        <v>1311</v>
      </c>
      <c r="B79" s="98">
        <v>4631</v>
      </c>
      <c r="C79" s="98" t="s">
        <v>38</v>
      </c>
      <c r="D79" s="16">
        <v>24.86</v>
      </c>
      <c r="E79" s="25" t="s">
        <v>217</v>
      </c>
      <c r="F79" s="15" t="s">
        <v>218</v>
      </c>
      <c r="G79" s="20">
        <v>93.977000000000004</v>
      </c>
      <c r="H79" s="18"/>
      <c r="I79" s="19">
        <f t="shared" ref="I79:I80" si="23">+D79</f>
        <v>24.86</v>
      </c>
      <c r="J79" s="19" t="s">
        <v>61</v>
      </c>
      <c r="K79" s="19" t="s">
        <v>61</v>
      </c>
    </row>
    <row r="80" spans="1:11" s="95" customFormat="1" ht="24">
      <c r="A80" s="97">
        <v>1311</v>
      </c>
      <c r="B80" s="98" t="s">
        <v>290</v>
      </c>
      <c r="C80" s="98" t="s">
        <v>38</v>
      </c>
      <c r="D80" s="16">
        <v>0</v>
      </c>
      <c r="E80" s="25" t="s">
        <v>217</v>
      </c>
      <c r="F80" s="15" t="s">
        <v>218</v>
      </c>
      <c r="G80" s="20">
        <v>93.977000000000004</v>
      </c>
      <c r="H80" s="18"/>
      <c r="I80" s="19">
        <f t="shared" si="23"/>
        <v>0</v>
      </c>
      <c r="J80" s="19" t="s">
        <v>61</v>
      </c>
      <c r="K80" s="19" t="s">
        <v>61</v>
      </c>
    </row>
    <row r="81" spans="1:11" ht="24">
      <c r="A81" s="99">
        <v>1311</v>
      </c>
      <c r="B81" s="100" t="s">
        <v>290</v>
      </c>
      <c r="C81" s="100" t="s">
        <v>337</v>
      </c>
      <c r="D81" s="16">
        <v>0</v>
      </c>
      <c r="E81" s="59" t="s">
        <v>217</v>
      </c>
      <c r="F81" s="94" t="s">
        <v>218</v>
      </c>
      <c r="G81" s="23">
        <v>93.977000000000004</v>
      </c>
      <c r="H81" s="21"/>
      <c r="I81" s="22">
        <f t="shared" ref="I81:I88" si="24">+D81</f>
        <v>0</v>
      </c>
      <c r="J81" s="22" t="s">
        <v>61</v>
      </c>
      <c r="K81" s="22" t="s">
        <v>61</v>
      </c>
    </row>
    <row r="82" spans="1:11" s="95" customFormat="1">
      <c r="A82" s="99">
        <v>1311</v>
      </c>
      <c r="B82" s="100">
        <v>5586</v>
      </c>
      <c r="C82" s="103">
        <v>4</v>
      </c>
      <c r="D82" s="16">
        <v>0</v>
      </c>
      <c r="E82" s="59" t="s">
        <v>146</v>
      </c>
      <c r="F82" s="94" t="s">
        <v>0</v>
      </c>
      <c r="G82" s="24" t="s">
        <v>5</v>
      </c>
      <c r="H82" s="21"/>
      <c r="I82" s="22" t="s">
        <v>61</v>
      </c>
      <c r="J82" s="22">
        <f t="shared" ref="J82" si="25">+D82</f>
        <v>0</v>
      </c>
      <c r="K82" s="22" t="s">
        <v>61</v>
      </c>
    </row>
    <row r="83" spans="1:11" ht="24">
      <c r="A83" s="97">
        <v>1311</v>
      </c>
      <c r="B83" s="98">
        <v>7004</v>
      </c>
      <c r="C83" s="98" t="s">
        <v>183</v>
      </c>
      <c r="D83" s="16">
        <v>0</v>
      </c>
      <c r="E83" s="25" t="s">
        <v>184</v>
      </c>
      <c r="F83" s="25" t="s">
        <v>185</v>
      </c>
      <c r="G83" s="65">
        <v>93.117999999999995</v>
      </c>
      <c r="H83" s="18"/>
      <c r="I83" s="19">
        <f t="shared" si="24"/>
        <v>0</v>
      </c>
      <c r="J83" s="63" t="s">
        <v>61</v>
      </c>
      <c r="K83" s="63" t="s">
        <v>61</v>
      </c>
    </row>
    <row r="84" spans="1:11" ht="36">
      <c r="A84" s="97">
        <v>1311</v>
      </c>
      <c r="B84" s="98" t="s">
        <v>219</v>
      </c>
      <c r="C84" s="98" t="s">
        <v>220</v>
      </c>
      <c r="D84" s="16">
        <v>0</v>
      </c>
      <c r="E84" s="25" t="s">
        <v>221</v>
      </c>
      <c r="F84" s="25" t="s">
        <v>222</v>
      </c>
      <c r="G84" s="65">
        <v>93.94</v>
      </c>
      <c r="H84" s="18"/>
      <c r="I84" s="19">
        <f t="shared" ref="I84" si="26">+D84</f>
        <v>0</v>
      </c>
      <c r="J84" s="63" t="s">
        <v>61</v>
      </c>
      <c r="K84" s="63" t="s">
        <v>61</v>
      </c>
    </row>
    <row r="85" spans="1:11" ht="36">
      <c r="A85" s="97">
        <v>1311</v>
      </c>
      <c r="B85" s="98" t="s">
        <v>291</v>
      </c>
      <c r="C85" s="98" t="s">
        <v>220</v>
      </c>
      <c r="D85" s="16">
        <v>0</v>
      </c>
      <c r="E85" s="25" t="s">
        <v>221</v>
      </c>
      <c r="F85" s="25" t="s">
        <v>222</v>
      </c>
      <c r="G85" s="65">
        <v>93.94</v>
      </c>
      <c r="H85" s="18"/>
      <c r="I85" s="19">
        <f t="shared" si="24"/>
        <v>0</v>
      </c>
      <c r="J85" s="63" t="s">
        <v>61</v>
      </c>
      <c r="K85" s="63" t="s">
        <v>61</v>
      </c>
    </row>
    <row r="86" spans="1:11" ht="25.5" customHeight="1">
      <c r="A86" s="97">
        <v>1311</v>
      </c>
      <c r="B86" s="98">
        <v>7200</v>
      </c>
      <c r="C86" s="98" t="s">
        <v>163</v>
      </c>
      <c r="D86" s="16">
        <v>0</v>
      </c>
      <c r="E86" s="25" t="s">
        <v>143</v>
      </c>
      <c r="F86" s="15" t="s">
        <v>252</v>
      </c>
      <c r="G86" s="20">
        <v>93.27</v>
      </c>
      <c r="H86" s="18"/>
      <c r="I86" s="19">
        <f t="shared" si="24"/>
        <v>0</v>
      </c>
      <c r="J86" s="19" t="s">
        <v>61</v>
      </c>
      <c r="K86" s="19" t="s">
        <v>61</v>
      </c>
    </row>
    <row r="87" spans="1:11" s="95" customFormat="1" ht="25.5" customHeight="1">
      <c r="A87" s="99">
        <v>1311</v>
      </c>
      <c r="B87" s="100" t="s">
        <v>321</v>
      </c>
      <c r="C87" s="100" t="s">
        <v>320</v>
      </c>
      <c r="D87" s="16">
        <v>0</v>
      </c>
      <c r="E87" s="59" t="s">
        <v>146</v>
      </c>
      <c r="F87" s="59" t="s">
        <v>133</v>
      </c>
      <c r="G87" s="60">
        <v>93.917000000000002</v>
      </c>
      <c r="H87" s="102"/>
      <c r="I87" s="22">
        <f t="shared" si="24"/>
        <v>0</v>
      </c>
      <c r="J87" s="48" t="s">
        <v>61</v>
      </c>
      <c r="K87" s="48" t="s">
        <v>61</v>
      </c>
    </row>
    <row r="88" spans="1:11" s="95" customFormat="1" ht="25.5" customHeight="1">
      <c r="A88" s="99">
        <v>1311</v>
      </c>
      <c r="B88" s="100" t="s">
        <v>321</v>
      </c>
      <c r="C88" s="100" t="s">
        <v>338</v>
      </c>
      <c r="D88" s="16">
        <v>0</v>
      </c>
      <c r="E88" s="59" t="s">
        <v>146</v>
      </c>
      <c r="F88" s="59" t="s">
        <v>133</v>
      </c>
      <c r="G88" s="60">
        <v>93.917000000000002</v>
      </c>
      <c r="H88" s="102"/>
      <c r="I88" s="22">
        <f t="shared" si="24"/>
        <v>0</v>
      </c>
      <c r="J88" s="48" t="s">
        <v>61</v>
      </c>
      <c r="K88" s="48" t="s">
        <v>61</v>
      </c>
    </row>
    <row r="89" spans="1:11" ht="36">
      <c r="A89" s="97">
        <v>1311</v>
      </c>
      <c r="B89" s="97">
        <v>9806</v>
      </c>
      <c r="C89" s="101">
        <v>0</v>
      </c>
      <c r="D89" s="16">
        <v>0</v>
      </c>
      <c r="E89" s="25" t="s">
        <v>143</v>
      </c>
      <c r="F89" s="25" t="s">
        <v>222</v>
      </c>
      <c r="G89" s="65">
        <v>93.94</v>
      </c>
      <c r="H89" s="18"/>
      <c r="I89" s="19">
        <f t="shared" ref="I89" si="27">+D89</f>
        <v>0</v>
      </c>
      <c r="J89" s="63" t="s">
        <v>61</v>
      </c>
      <c r="K89" s="63" t="s">
        <v>61</v>
      </c>
    </row>
    <row r="90" spans="1:11">
      <c r="A90" s="97">
        <v>1311</v>
      </c>
      <c r="B90" s="97">
        <v>9809</v>
      </c>
      <c r="C90" s="101">
        <v>0</v>
      </c>
      <c r="D90" s="16">
        <v>0</v>
      </c>
      <c r="E90" s="25" t="s">
        <v>143</v>
      </c>
      <c r="F90" s="15" t="s">
        <v>223</v>
      </c>
      <c r="G90" s="17" t="s">
        <v>5</v>
      </c>
      <c r="H90" s="18"/>
      <c r="I90" s="19" t="s">
        <v>61</v>
      </c>
      <c r="J90" s="19">
        <f>+D90</f>
        <v>0</v>
      </c>
      <c r="K90" s="19" t="s">
        <v>61</v>
      </c>
    </row>
    <row r="91" spans="1:11" ht="13.5" customHeight="1">
      <c r="A91" s="97">
        <v>1311</v>
      </c>
      <c r="B91" s="98">
        <v>9820</v>
      </c>
      <c r="C91" s="98" t="s">
        <v>34</v>
      </c>
      <c r="D91" s="16">
        <v>0</v>
      </c>
      <c r="E91" s="25" t="s">
        <v>164</v>
      </c>
      <c r="F91" s="15" t="s">
        <v>165</v>
      </c>
      <c r="G91" s="20">
        <v>93.94</v>
      </c>
      <c r="H91" s="18"/>
      <c r="I91" s="19">
        <f t="shared" ref="I91" si="28">+D91</f>
        <v>0</v>
      </c>
      <c r="J91" s="19" t="s">
        <v>61</v>
      </c>
      <c r="K91" s="19" t="s">
        <v>61</v>
      </c>
    </row>
    <row r="92" spans="1:11" ht="13.5" customHeight="1">
      <c r="A92" s="97">
        <v>1313</v>
      </c>
      <c r="B92" s="98">
        <v>3720</v>
      </c>
      <c r="C92" s="98" t="s">
        <v>176</v>
      </c>
      <c r="D92" s="16">
        <v>270</v>
      </c>
      <c r="E92" s="25" t="s">
        <v>292</v>
      </c>
      <c r="F92" s="15" t="s">
        <v>113</v>
      </c>
      <c r="G92" s="20">
        <v>93.436000000000007</v>
      </c>
      <c r="H92" s="18"/>
      <c r="I92" s="19">
        <f t="shared" ref="I92" si="29">+D92</f>
        <v>270</v>
      </c>
      <c r="J92" s="19" t="s">
        <v>61</v>
      </c>
      <c r="K92" s="19" t="s">
        <v>61</v>
      </c>
    </row>
    <row r="93" spans="1:11" ht="15.75" customHeight="1">
      <c r="A93" s="97">
        <v>1320</v>
      </c>
      <c r="B93" s="98">
        <v>3100</v>
      </c>
      <c r="C93" s="98" t="s">
        <v>114</v>
      </c>
      <c r="D93" s="16">
        <v>380</v>
      </c>
      <c r="E93" s="25" t="s">
        <v>298</v>
      </c>
      <c r="F93" s="15" t="s">
        <v>297</v>
      </c>
      <c r="G93" s="20">
        <v>93.897999999999996</v>
      </c>
      <c r="H93" s="18"/>
      <c r="I93" s="19">
        <f t="shared" ref="I93:I94" si="30">+D93</f>
        <v>380</v>
      </c>
      <c r="J93" s="19" t="s">
        <v>61</v>
      </c>
      <c r="K93" s="19" t="s">
        <v>61</v>
      </c>
    </row>
    <row r="94" spans="1:11" ht="36">
      <c r="A94" s="99">
        <v>1320</v>
      </c>
      <c r="B94" s="100">
        <v>3110</v>
      </c>
      <c r="C94" s="100" t="s">
        <v>339</v>
      </c>
      <c r="D94" s="16">
        <v>0</v>
      </c>
      <c r="E94" s="59" t="s">
        <v>296</v>
      </c>
      <c r="F94" s="94" t="s">
        <v>340</v>
      </c>
      <c r="G94" s="23">
        <v>93.897999999999996</v>
      </c>
      <c r="H94" s="21"/>
      <c r="I94" s="22">
        <f t="shared" si="30"/>
        <v>0</v>
      </c>
      <c r="J94" s="22" t="s">
        <v>61</v>
      </c>
      <c r="K94" s="22" t="s">
        <v>61</v>
      </c>
    </row>
    <row r="95" spans="1:11" ht="15.75" customHeight="1">
      <c r="A95" s="97">
        <v>1320</v>
      </c>
      <c r="B95" s="98">
        <v>3355</v>
      </c>
      <c r="C95" s="101">
        <v>4</v>
      </c>
      <c r="D95" s="16">
        <v>0</v>
      </c>
      <c r="E95" s="25" t="s">
        <v>293</v>
      </c>
      <c r="F95" s="15" t="s">
        <v>295</v>
      </c>
      <c r="G95" s="17" t="s">
        <v>5</v>
      </c>
      <c r="H95" s="18"/>
      <c r="I95" s="19" t="s">
        <v>61</v>
      </c>
      <c r="J95" s="19">
        <f>+D95</f>
        <v>0</v>
      </c>
      <c r="K95" s="19" t="s">
        <v>61</v>
      </c>
    </row>
    <row r="96" spans="1:11" ht="15.75" customHeight="1">
      <c r="A96" s="97">
        <v>1320</v>
      </c>
      <c r="B96" s="97">
        <v>5599</v>
      </c>
      <c r="C96" s="101">
        <v>0</v>
      </c>
      <c r="D96" s="16">
        <v>270</v>
      </c>
      <c r="E96" s="25" t="s">
        <v>253</v>
      </c>
      <c r="F96" s="15" t="s">
        <v>294</v>
      </c>
      <c r="G96" s="17" t="s">
        <v>5</v>
      </c>
      <c r="H96" s="18"/>
      <c r="I96" s="19" t="s">
        <v>61</v>
      </c>
      <c r="J96" s="19">
        <f>+D96</f>
        <v>270</v>
      </c>
      <c r="K96" s="19" t="s">
        <v>61</v>
      </c>
    </row>
    <row r="97" spans="1:11" ht="36">
      <c r="A97" s="97">
        <v>1331</v>
      </c>
      <c r="B97" s="98">
        <v>6220</v>
      </c>
      <c r="C97" s="98" t="s">
        <v>233</v>
      </c>
      <c r="D97" s="16">
        <v>0</v>
      </c>
      <c r="E97" s="25" t="s">
        <v>228</v>
      </c>
      <c r="F97" s="25" t="s">
        <v>299</v>
      </c>
      <c r="G97" s="65">
        <v>93.268000000000001</v>
      </c>
      <c r="H97" s="18"/>
      <c r="I97" s="19">
        <f t="shared" ref="I97:I105" si="31">+D97</f>
        <v>0</v>
      </c>
      <c r="J97" s="19" t="s">
        <v>61</v>
      </c>
      <c r="K97" s="19" t="s">
        <v>61</v>
      </c>
    </row>
    <row r="98" spans="1:11" ht="15" customHeight="1">
      <c r="A98" s="97">
        <v>1331</v>
      </c>
      <c r="B98" s="98" t="s">
        <v>226</v>
      </c>
      <c r="C98" s="98" t="s">
        <v>227</v>
      </c>
      <c r="D98" s="16">
        <v>0</v>
      </c>
      <c r="E98" s="25" t="s">
        <v>224</v>
      </c>
      <c r="F98" s="15" t="s">
        <v>225</v>
      </c>
      <c r="G98" s="20">
        <v>93.268000000000001</v>
      </c>
      <c r="H98" s="18"/>
      <c r="I98" s="19">
        <f t="shared" ref="I98" si="32">+D98</f>
        <v>0</v>
      </c>
      <c r="J98" s="19" t="s">
        <v>61</v>
      </c>
      <c r="K98" s="19" t="s">
        <v>61</v>
      </c>
    </row>
    <row r="99" spans="1:11" ht="15" customHeight="1">
      <c r="A99" s="97">
        <v>1331</v>
      </c>
      <c r="B99" s="98" t="s">
        <v>230</v>
      </c>
      <c r="C99" s="98" t="s">
        <v>229</v>
      </c>
      <c r="D99" s="16">
        <v>0</v>
      </c>
      <c r="E99" s="25" t="s">
        <v>228</v>
      </c>
      <c r="F99" s="15" t="s">
        <v>225</v>
      </c>
      <c r="G99" s="20">
        <v>93.268000000000001</v>
      </c>
      <c r="H99" s="18"/>
      <c r="I99" s="19">
        <f t="shared" si="31"/>
        <v>0</v>
      </c>
      <c r="J99" s="19" t="s">
        <v>61</v>
      </c>
      <c r="K99" s="19" t="s">
        <v>61</v>
      </c>
    </row>
    <row r="100" spans="1:11" ht="31.5" customHeight="1">
      <c r="A100" s="97">
        <v>1331</v>
      </c>
      <c r="B100" s="98">
        <v>6315</v>
      </c>
      <c r="C100" s="98" t="s">
        <v>326</v>
      </c>
      <c r="D100" s="16">
        <v>14952.57</v>
      </c>
      <c r="E100" s="25" t="s">
        <v>228</v>
      </c>
      <c r="F100" s="15" t="s">
        <v>324</v>
      </c>
      <c r="G100" s="20">
        <v>93.268000000000001</v>
      </c>
      <c r="H100" s="18"/>
      <c r="I100" s="19">
        <f t="shared" ref="I100:I103" si="33">+D100</f>
        <v>14952.57</v>
      </c>
      <c r="J100" s="19" t="s">
        <v>61</v>
      </c>
      <c r="K100" s="19" t="s">
        <v>61</v>
      </c>
    </row>
    <row r="101" spans="1:11" ht="15" customHeight="1">
      <c r="A101" s="97">
        <v>1331</v>
      </c>
      <c r="B101" s="98" t="s">
        <v>231</v>
      </c>
      <c r="C101" s="98" t="s">
        <v>166</v>
      </c>
      <c r="D101" s="16">
        <v>0</v>
      </c>
      <c r="E101" s="25" t="s">
        <v>39</v>
      </c>
      <c r="F101" s="15" t="s">
        <v>115</v>
      </c>
      <c r="G101" s="20">
        <v>93.268000000000001</v>
      </c>
      <c r="H101" s="18"/>
      <c r="I101" s="19">
        <f t="shared" si="33"/>
        <v>0</v>
      </c>
      <c r="J101" s="19" t="s">
        <v>61</v>
      </c>
      <c r="K101" s="19" t="s">
        <v>61</v>
      </c>
    </row>
    <row r="102" spans="1:11" s="95" customFormat="1" ht="15" customHeight="1">
      <c r="A102" s="97">
        <v>1331</v>
      </c>
      <c r="B102" s="98" t="s">
        <v>301</v>
      </c>
      <c r="C102" s="98" t="s">
        <v>166</v>
      </c>
      <c r="D102" s="16">
        <v>0</v>
      </c>
      <c r="E102" s="25" t="s">
        <v>39</v>
      </c>
      <c r="F102" s="15" t="s">
        <v>115</v>
      </c>
      <c r="G102" s="20">
        <v>93.268000000000001</v>
      </c>
      <c r="H102" s="18"/>
      <c r="I102" s="19">
        <f t="shared" si="33"/>
        <v>0</v>
      </c>
      <c r="J102" s="19" t="s">
        <v>61</v>
      </c>
      <c r="K102" s="19" t="s">
        <v>61</v>
      </c>
    </row>
    <row r="103" spans="1:11" s="95" customFormat="1" ht="15" customHeight="1">
      <c r="A103" s="99">
        <v>1331</v>
      </c>
      <c r="B103" s="100" t="s">
        <v>341</v>
      </c>
      <c r="C103" s="100" t="s">
        <v>166</v>
      </c>
      <c r="D103" s="16">
        <v>0</v>
      </c>
      <c r="E103" s="59" t="s">
        <v>39</v>
      </c>
      <c r="F103" s="94" t="s">
        <v>115</v>
      </c>
      <c r="G103" s="23">
        <v>93.268000000000001</v>
      </c>
      <c r="H103" s="21"/>
      <c r="I103" s="22">
        <f t="shared" si="33"/>
        <v>0</v>
      </c>
      <c r="J103" s="22" t="s">
        <v>61</v>
      </c>
      <c r="K103" s="22" t="s">
        <v>61</v>
      </c>
    </row>
    <row r="104" spans="1:11" ht="15" customHeight="1">
      <c r="A104" s="99">
        <v>1331</v>
      </c>
      <c r="B104" s="100" t="s">
        <v>810</v>
      </c>
      <c r="C104" s="100" t="s">
        <v>166</v>
      </c>
      <c r="D104" s="16">
        <v>4269.75</v>
      </c>
      <c r="E104" s="59" t="s">
        <v>39</v>
      </c>
      <c r="F104" s="94" t="s">
        <v>115</v>
      </c>
      <c r="G104" s="23">
        <v>93.268000000000001</v>
      </c>
      <c r="H104" s="21"/>
      <c r="I104" s="22">
        <f t="shared" si="31"/>
        <v>4269.75</v>
      </c>
      <c r="J104" s="22" t="s">
        <v>61</v>
      </c>
      <c r="K104" s="22" t="s">
        <v>61</v>
      </c>
    </row>
    <row r="105" spans="1:11" ht="15" customHeight="1">
      <c r="A105" s="97">
        <v>1331</v>
      </c>
      <c r="B105" s="98" t="s">
        <v>232</v>
      </c>
      <c r="C105" s="98" t="s">
        <v>233</v>
      </c>
      <c r="D105" s="16">
        <v>0</v>
      </c>
      <c r="E105" s="25" t="s">
        <v>228</v>
      </c>
      <c r="F105" s="15" t="s">
        <v>225</v>
      </c>
      <c r="G105" s="20">
        <v>93.268000000000001</v>
      </c>
      <c r="H105" s="18"/>
      <c r="I105" s="19">
        <f t="shared" si="31"/>
        <v>0</v>
      </c>
      <c r="J105" s="19" t="s">
        <v>61</v>
      </c>
      <c r="K105" s="19" t="s">
        <v>61</v>
      </c>
    </row>
    <row r="106" spans="1:11">
      <c r="A106" s="97">
        <v>1332</v>
      </c>
      <c r="B106" s="97">
        <v>5150</v>
      </c>
      <c r="C106" s="98" t="s">
        <v>40</v>
      </c>
      <c r="D106" s="16">
        <v>0</v>
      </c>
      <c r="E106" s="25" t="s">
        <v>302</v>
      </c>
      <c r="F106" s="15" t="s">
        <v>116</v>
      </c>
      <c r="G106" s="20" t="s">
        <v>5</v>
      </c>
      <c r="H106" s="18"/>
      <c r="I106" s="19" t="s">
        <v>61</v>
      </c>
      <c r="J106" s="19">
        <f t="shared" ref="J106:J112" si="34">+D106</f>
        <v>0</v>
      </c>
      <c r="K106" s="19" t="s">
        <v>61</v>
      </c>
    </row>
    <row r="107" spans="1:11">
      <c r="A107" s="97">
        <v>1332</v>
      </c>
      <c r="B107" s="97">
        <v>5150</v>
      </c>
      <c r="C107" s="98" t="s">
        <v>22</v>
      </c>
      <c r="D107" s="16">
        <v>0</v>
      </c>
      <c r="E107" s="25" t="s">
        <v>41</v>
      </c>
      <c r="F107" s="15" t="s">
        <v>21</v>
      </c>
      <c r="G107" s="20">
        <v>93.558000000000007</v>
      </c>
      <c r="H107" s="18"/>
      <c r="I107" s="19">
        <f t="shared" ref="I107" si="35">+D107</f>
        <v>0</v>
      </c>
      <c r="J107" s="19" t="s">
        <v>61</v>
      </c>
      <c r="K107" s="19" t="s">
        <v>61</v>
      </c>
    </row>
    <row r="108" spans="1:11" ht="24">
      <c r="A108" s="97">
        <v>1332</v>
      </c>
      <c r="B108" s="97">
        <v>5166</v>
      </c>
      <c r="C108" s="98" t="s">
        <v>40</v>
      </c>
      <c r="D108" s="16">
        <v>0</v>
      </c>
      <c r="E108" s="25" t="s">
        <v>303</v>
      </c>
      <c r="F108" s="15" t="s">
        <v>254</v>
      </c>
      <c r="G108" s="20" t="s">
        <v>5</v>
      </c>
      <c r="H108" s="18"/>
      <c r="I108" s="19" t="s">
        <v>61</v>
      </c>
      <c r="J108" s="19">
        <f t="shared" si="34"/>
        <v>0</v>
      </c>
      <c r="K108" s="19" t="s">
        <v>61</v>
      </c>
    </row>
    <row r="109" spans="1:11">
      <c r="A109" s="97">
        <v>1332</v>
      </c>
      <c r="B109" s="97">
        <v>5201</v>
      </c>
      <c r="C109" s="101">
        <v>0</v>
      </c>
      <c r="D109" s="16">
        <v>0</v>
      </c>
      <c r="E109" s="25" t="s">
        <v>15</v>
      </c>
      <c r="F109" s="15" t="s">
        <v>15</v>
      </c>
      <c r="G109" s="20" t="s">
        <v>5</v>
      </c>
      <c r="H109" s="18"/>
      <c r="I109" s="19" t="s">
        <v>61</v>
      </c>
      <c r="J109" s="19">
        <f t="shared" ref="J109" si="36">+D109</f>
        <v>0</v>
      </c>
      <c r="K109" s="19" t="s">
        <v>61</v>
      </c>
    </row>
    <row r="110" spans="1:11">
      <c r="A110" s="97">
        <v>1332</v>
      </c>
      <c r="B110" s="97">
        <v>5301</v>
      </c>
      <c r="C110" s="101">
        <v>0</v>
      </c>
      <c r="D110" s="16">
        <v>0</v>
      </c>
      <c r="E110" s="25" t="s">
        <v>16</v>
      </c>
      <c r="F110" s="15" t="s">
        <v>16</v>
      </c>
      <c r="G110" s="17" t="s">
        <v>5</v>
      </c>
      <c r="H110" s="18"/>
      <c r="I110" s="19" t="s">
        <v>61</v>
      </c>
      <c r="J110" s="19">
        <f t="shared" si="34"/>
        <v>0</v>
      </c>
      <c r="K110" s="19" t="s">
        <v>61</v>
      </c>
    </row>
    <row r="111" spans="1:11">
      <c r="A111" s="97">
        <v>1332</v>
      </c>
      <c r="B111" s="97">
        <v>5357</v>
      </c>
      <c r="C111" s="101">
        <v>0</v>
      </c>
      <c r="D111" s="16">
        <v>0</v>
      </c>
      <c r="E111" s="25" t="s">
        <v>304</v>
      </c>
      <c r="F111" s="15" t="s">
        <v>304</v>
      </c>
      <c r="G111" s="17" t="s">
        <v>5</v>
      </c>
      <c r="H111" s="18"/>
      <c r="I111" s="19" t="s">
        <v>61</v>
      </c>
      <c r="J111" s="19">
        <f t="shared" si="34"/>
        <v>0</v>
      </c>
      <c r="K111" s="19" t="s">
        <v>61</v>
      </c>
    </row>
    <row r="112" spans="1:11">
      <c r="A112" s="97">
        <v>1332</v>
      </c>
      <c r="B112" s="97">
        <v>5358</v>
      </c>
      <c r="C112" s="101">
        <v>0</v>
      </c>
      <c r="D112" s="16">
        <v>0</v>
      </c>
      <c r="E112" s="25" t="s">
        <v>43</v>
      </c>
      <c r="F112" s="15" t="s">
        <v>43</v>
      </c>
      <c r="G112" s="17" t="s">
        <v>5</v>
      </c>
      <c r="H112" s="18"/>
      <c r="I112" s="19" t="s">
        <v>61</v>
      </c>
      <c r="J112" s="19">
        <f t="shared" si="34"/>
        <v>0</v>
      </c>
      <c r="K112" s="19" t="s">
        <v>61</v>
      </c>
    </row>
    <row r="113" spans="1:12" ht="24">
      <c r="A113" s="97">
        <v>1332</v>
      </c>
      <c r="B113" s="97">
        <v>5358</v>
      </c>
      <c r="C113" s="98" t="s">
        <v>6</v>
      </c>
      <c r="D113" s="16">
        <v>0</v>
      </c>
      <c r="E113" s="25" t="s">
        <v>43</v>
      </c>
      <c r="F113" s="15" t="s">
        <v>148</v>
      </c>
      <c r="G113" s="20">
        <v>93.994</v>
      </c>
      <c r="H113" s="18"/>
      <c r="I113" s="19">
        <f>+D113*0.5714</f>
        <v>0</v>
      </c>
      <c r="J113" s="19">
        <f>+D113*0.4286</f>
        <v>0</v>
      </c>
      <c r="K113" s="19" t="s">
        <v>61</v>
      </c>
    </row>
    <row r="114" spans="1:12">
      <c r="A114" s="97">
        <v>1332</v>
      </c>
      <c r="B114" s="97" t="s">
        <v>305</v>
      </c>
      <c r="C114" s="98" t="s">
        <v>278</v>
      </c>
      <c r="D114" s="16">
        <v>0</v>
      </c>
      <c r="E114" s="25" t="s">
        <v>306</v>
      </c>
      <c r="F114" s="15" t="s">
        <v>280</v>
      </c>
      <c r="G114" s="20">
        <v>93.353999999999999</v>
      </c>
      <c r="H114" s="18"/>
      <c r="I114" s="19">
        <f t="shared" ref="I114" si="37">+D114</f>
        <v>0</v>
      </c>
      <c r="J114" s="19" t="s">
        <v>61</v>
      </c>
      <c r="K114" s="19" t="s">
        <v>61</v>
      </c>
    </row>
    <row r="115" spans="1:12">
      <c r="A115" s="97">
        <v>1332</v>
      </c>
      <c r="B115" s="97">
        <v>5390</v>
      </c>
      <c r="C115" s="97">
        <v>99</v>
      </c>
      <c r="D115" s="16">
        <v>0</v>
      </c>
      <c r="E115" s="25" t="s">
        <v>307</v>
      </c>
      <c r="F115" s="15" t="s">
        <v>260</v>
      </c>
      <c r="G115" s="20">
        <v>93.778000000000006</v>
      </c>
      <c r="H115" s="18"/>
      <c r="I115" s="19">
        <f t="shared" ref="I115" si="38">+D115</f>
        <v>0</v>
      </c>
      <c r="J115" s="19" t="s">
        <v>61</v>
      </c>
      <c r="K115" s="19" t="s">
        <v>61</v>
      </c>
    </row>
    <row r="116" spans="1:12" ht="24">
      <c r="A116" s="97">
        <v>1332</v>
      </c>
      <c r="B116" s="98" t="s">
        <v>44</v>
      </c>
      <c r="C116" s="98" t="s">
        <v>308</v>
      </c>
      <c r="D116" s="16">
        <v>0</v>
      </c>
      <c r="E116" s="25" t="s">
        <v>234</v>
      </c>
      <c r="F116" s="15" t="s">
        <v>147</v>
      </c>
      <c r="G116" s="20">
        <v>93.091999999999999</v>
      </c>
      <c r="H116" s="18"/>
      <c r="I116" s="19">
        <f t="shared" ref="I116:I120" si="39">+D116</f>
        <v>0</v>
      </c>
      <c r="J116" s="19" t="s">
        <v>61</v>
      </c>
      <c r="K116" s="19" t="s">
        <v>61</v>
      </c>
    </row>
    <row r="117" spans="1:12" s="95" customFormat="1" ht="24">
      <c r="A117" s="99">
        <v>1332</v>
      </c>
      <c r="B117" s="100" t="s">
        <v>44</v>
      </c>
      <c r="C117" s="100" t="s">
        <v>342</v>
      </c>
      <c r="D117" s="16">
        <v>0</v>
      </c>
      <c r="E117" s="59" t="s">
        <v>234</v>
      </c>
      <c r="F117" s="94" t="s">
        <v>147</v>
      </c>
      <c r="G117" s="23">
        <v>93.091999999999999</v>
      </c>
      <c r="H117" s="21"/>
      <c r="I117" s="22">
        <f>+D117</f>
        <v>0</v>
      </c>
      <c r="J117" s="22" t="s">
        <v>61</v>
      </c>
      <c r="K117" s="22" t="s">
        <v>61</v>
      </c>
    </row>
    <row r="118" spans="1:12" ht="36">
      <c r="A118" s="97">
        <v>1332</v>
      </c>
      <c r="B118" s="98" t="s">
        <v>309</v>
      </c>
      <c r="C118" s="98" t="s">
        <v>200</v>
      </c>
      <c r="D118" s="16">
        <v>0</v>
      </c>
      <c r="E118" s="25" t="s">
        <v>304</v>
      </c>
      <c r="F118" s="15" t="s">
        <v>265</v>
      </c>
      <c r="G118" s="61">
        <v>93.322999999999993</v>
      </c>
      <c r="H118" s="18"/>
      <c r="I118" s="19">
        <f t="shared" ref="I118:I119" si="40">+D118</f>
        <v>0</v>
      </c>
      <c r="J118" s="19" t="s">
        <v>61</v>
      </c>
      <c r="K118" s="19" t="s">
        <v>61</v>
      </c>
    </row>
    <row r="119" spans="1:12" ht="36">
      <c r="A119" s="97">
        <v>1332</v>
      </c>
      <c r="B119" s="98" t="s">
        <v>310</v>
      </c>
      <c r="C119" s="98" t="s">
        <v>311</v>
      </c>
      <c r="D119" s="16">
        <v>0</v>
      </c>
      <c r="E119" s="25" t="s">
        <v>312</v>
      </c>
      <c r="F119" s="15" t="s">
        <v>265</v>
      </c>
      <c r="G119" s="61">
        <v>93.322999999999993</v>
      </c>
      <c r="H119" s="18"/>
      <c r="I119" s="19">
        <f t="shared" si="40"/>
        <v>0</v>
      </c>
      <c r="J119" s="19" t="s">
        <v>61</v>
      </c>
      <c r="K119" s="19" t="s">
        <v>61</v>
      </c>
    </row>
    <row r="120" spans="1:12" ht="24">
      <c r="A120" s="97">
        <v>1370</v>
      </c>
      <c r="B120" s="98">
        <v>8100</v>
      </c>
      <c r="C120" s="98">
        <v>68</v>
      </c>
      <c r="D120" s="16">
        <v>0</v>
      </c>
      <c r="E120" s="25" t="s">
        <v>46</v>
      </c>
      <c r="F120" s="15" t="s">
        <v>118</v>
      </c>
      <c r="G120" s="20">
        <v>93.566000000000003</v>
      </c>
      <c r="H120" s="18"/>
      <c r="I120" s="19">
        <f t="shared" si="39"/>
        <v>0</v>
      </c>
      <c r="J120" s="19" t="s">
        <v>61</v>
      </c>
      <c r="K120" s="19" t="s">
        <v>61</v>
      </c>
    </row>
    <row r="121" spans="1:12" ht="24">
      <c r="A121" s="97">
        <v>1370</v>
      </c>
      <c r="B121" s="98">
        <v>8110</v>
      </c>
      <c r="C121" s="98">
        <v>68</v>
      </c>
      <c r="D121" s="16">
        <v>0</v>
      </c>
      <c r="E121" s="25" t="s">
        <v>46</v>
      </c>
      <c r="F121" s="15" t="s">
        <v>118</v>
      </c>
      <c r="G121" s="20">
        <v>93.566000000000003</v>
      </c>
      <c r="H121" s="18"/>
      <c r="I121" s="19">
        <f t="shared" ref="I121" si="41">+D121</f>
        <v>0</v>
      </c>
      <c r="J121" s="19" t="s">
        <v>61</v>
      </c>
      <c r="K121" s="19" t="s">
        <v>61</v>
      </c>
    </row>
    <row r="122" spans="1:12">
      <c r="A122" s="98" t="s">
        <v>17</v>
      </c>
      <c r="B122" s="97">
        <v>5101</v>
      </c>
      <c r="C122" s="101">
        <v>0</v>
      </c>
      <c r="D122" s="16">
        <v>0</v>
      </c>
      <c r="E122" s="25" t="s">
        <v>119</v>
      </c>
      <c r="F122" s="15" t="s">
        <v>313</v>
      </c>
      <c r="G122" s="20" t="s">
        <v>5</v>
      </c>
      <c r="H122" s="18"/>
      <c r="I122" s="19" t="s">
        <v>61</v>
      </c>
      <c r="J122" s="19">
        <f t="shared" ref="J122" si="42">+D122</f>
        <v>0</v>
      </c>
      <c r="K122" s="19" t="s">
        <v>61</v>
      </c>
    </row>
    <row r="123" spans="1:12" ht="24">
      <c r="A123" s="98" t="s">
        <v>17</v>
      </c>
      <c r="B123" s="97">
        <v>5101</v>
      </c>
      <c r="C123" s="98" t="s">
        <v>6</v>
      </c>
      <c r="D123" s="16">
        <v>0</v>
      </c>
      <c r="E123" s="25" t="s">
        <v>119</v>
      </c>
      <c r="F123" s="15" t="s">
        <v>120</v>
      </c>
      <c r="G123" s="20">
        <v>93.994</v>
      </c>
      <c r="H123" s="18"/>
      <c r="I123" s="19">
        <f>+D123*0.5714</f>
        <v>0</v>
      </c>
      <c r="J123" s="19">
        <f>+D123*0.4286</f>
        <v>0</v>
      </c>
      <c r="K123" s="19" t="s">
        <v>61</v>
      </c>
      <c r="L123" s="64">
        <f>+I123+J123</f>
        <v>0</v>
      </c>
    </row>
    <row r="124" spans="1:12" ht="24">
      <c r="A124" s="98" t="s">
        <v>17</v>
      </c>
      <c r="B124" s="97">
        <v>5107</v>
      </c>
      <c r="C124" s="101">
        <v>0</v>
      </c>
      <c r="D124" s="16">
        <v>0</v>
      </c>
      <c r="E124" s="25" t="s">
        <v>314</v>
      </c>
      <c r="F124" s="15" t="s">
        <v>195</v>
      </c>
      <c r="G124" s="17" t="s">
        <v>5</v>
      </c>
      <c r="H124" s="18"/>
      <c r="I124" s="19" t="s">
        <v>61</v>
      </c>
      <c r="J124" s="19">
        <f>+D124</f>
        <v>0</v>
      </c>
      <c r="K124" s="19" t="s">
        <v>61</v>
      </c>
    </row>
    <row r="125" spans="1:12" ht="24">
      <c r="A125" s="98" t="s">
        <v>17</v>
      </c>
      <c r="B125" s="97">
        <v>5107</v>
      </c>
      <c r="C125" s="98" t="s">
        <v>6</v>
      </c>
      <c r="D125" s="16">
        <v>0</v>
      </c>
      <c r="E125" s="25" t="s">
        <v>195</v>
      </c>
      <c r="F125" s="15" t="s">
        <v>120</v>
      </c>
      <c r="G125" s="20">
        <v>93.994</v>
      </c>
      <c r="H125" s="18"/>
      <c r="I125" s="19">
        <f>+D125*0.5714</f>
        <v>0</v>
      </c>
      <c r="J125" s="19">
        <f>+D125*0.4286</f>
        <v>0</v>
      </c>
      <c r="K125" s="19" t="s">
        <v>61</v>
      </c>
      <c r="L125" s="64">
        <f>+I125+J125</f>
        <v>0</v>
      </c>
    </row>
    <row r="126" spans="1:12">
      <c r="A126" s="98" t="s">
        <v>17</v>
      </c>
      <c r="B126" s="97">
        <v>5116</v>
      </c>
      <c r="C126" s="101">
        <v>0</v>
      </c>
      <c r="D126" s="16">
        <v>0</v>
      </c>
      <c r="E126" s="25" t="s">
        <v>20</v>
      </c>
      <c r="F126" s="15" t="s">
        <v>0</v>
      </c>
      <c r="G126" s="17" t="s">
        <v>5</v>
      </c>
      <c r="H126" s="18"/>
      <c r="I126" s="19" t="s">
        <v>61</v>
      </c>
      <c r="J126" s="19">
        <f>+D126</f>
        <v>0</v>
      </c>
      <c r="K126" s="19" t="s">
        <v>61</v>
      </c>
    </row>
    <row r="127" spans="1:12" s="95" customFormat="1" ht="36">
      <c r="A127" s="100" t="s">
        <v>17</v>
      </c>
      <c r="B127" s="99">
        <v>5148</v>
      </c>
      <c r="C127" s="103" t="s">
        <v>343</v>
      </c>
      <c r="D127" s="16">
        <v>0</v>
      </c>
      <c r="E127" s="59" t="s">
        <v>344</v>
      </c>
      <c r="F127" s="59" t="s">
        <v>345</v>
      </c>
      <c r="G127" s="104">
        <v>93.11</v>
      </c>
      <c r="H127" s="102"/>
      <c r="I127" s="48">
        <f>+D127</f>
        <v>0</v>
      </c>
      <c r="J127" s="48" t="s">
        <v>61</v>
      </c>
      <c r="K127" s="48" t="s">
        <v>61</v>
      </c>
    </row>
    <row r="128" spans="1:12">
      <c r="A128" s="98" t="s">
        <v>17</v>
      </c>
      <c r="B128" s="97">
        <v>5151</v>
      </c>
      <c r="C128" s="98" t="s">
        <v>22</v>
      </c>
      <c r="D128" s="16">
        <v>2841</v>
      </c>
      <c r="E128" s="25" t="s">
        <v>41</v>
      </c>
      <c r="F128" s="15" t="s">
        <v>21</v>
      </c>
      <c r="G128" s="20">
        <v>93.558000000000007</v>
      </c>
      <c r="H128" s="18"/>
      <c r="I128" s="19">
        <f t="shared" ref="I128:I129" si="43">+D128</f>
        <v>2841</v>
      </c>
      <c r="J128" s="19" t="s">
        <v>61</v>
      </c>
      <c r="K128" s="19" t="s">
        <v>61</v>
      </c>
    </row>
    <row r="129" spans="1:12">
      <c r="A129" s="98" t="s">
        <v>17</v>
      </c>
      <c r="B129" s="98">
        <v>5300</v>
      </c>
      <c r="C129" s="98" t="s">
        <v>23</v>
      </c>
      <c r="D129" s="16">
        <v>0</v>
      </c>
      <c r="E129" s="25" t="s">
        <v>105</v>
      </c>
      <c r="F129" s="15" t="s">
        <v>121</v>
      </c>
      <c r="G129" s="20">
        <v>93.994</v>
      </c>
      <c r="H129" s="18"/>
      <c r="I129" s="19">
        <f t="shared" si="43"/>
        <v>0</v>
      </c>
      <c r="J129" s="19" t="s">
        <v>61</v>
      </c>
      <c r="K129" s="19" t="s">
        <v>61</v>
      </c>
    </row>
    <row r="130" spans="1:12">
      <c r="A130" s="98" t="s">
        <v>17</v>
      </c>
      <c r="B130" s="97">
        <v>5700</v>
      </c>
      <c r="C130" s="101">
        <v>0</v>
      </c>
      <c r="D130" s="16">
        <v>0</v>
      </c>
      <c r="E130" s="25" t="s">
        <v>122</v>
      </c>
      <c r="F130" s="15" t="s">
        <v>122</v>
      </c>
      <c r="G130" s="17" t="s">
        <v>5</v>
      </c>
      <c r="H130" s="18"/>
      <c r="I130" s="19" t="s">
        <v>61</v>
      </c>
      <c r="J130" s="19">
        <f>+D130</f>
        <v>0</v>
      </c>
      <c r="K130" s="19" t="s">
        <v>61</v>
      </c>
    </row>
    <row r="131" spans="1:12">
      <c r="A131" s="98" t="s">
        <v>17</v>
      </c>
      <c r="B131" s="97">
        <v>5700</v>
      </c>
      <c r="C131" s="101" t="s">
        <v>10</v>
      </c>
      <c r="D131" s="16">
        <v>0</v>
      </c>
      <c r="E131" s="25" t="s">
        <v>104</v>
      </c>
      <c r="F131" s="25" t="s">
        <v>315</v>
      </c>
      <c r="G131" s="61">
        <v>93.994</v>
      </c>
      <c r="H131" s="62"/>
      <c r="I131" s="63">
        <f>+D131</f>
        <v>0</v>
      </c>
      <c r="J131" s="19" t="s">
        <v>61</v>
      </c>
      <c r="K131" s="19" t="s">
        <v>61</v>
      </c>
    </row>
    <row r="132" spans="1:12">
      <c r="A132" s="98" t="s">
        <v>17</v>
      </c>
      <c r="B132" s="97">
        <v>5735</v>
      </c>
      <c r="C132" s="101">
        <v>0</v>
      </c>
      <c r="D132" s="16">
        <v>20895.990000000002</v>
      </c>
      <c r="E132" s="25" t="s">
        <v>123</v>
      </c>
      <c r="F132" s="15" t="s">
        <v>123</v>
      </c>
      <c r="G132" s="17" t="s">
        <v>5</v>
      </c>
      <c r="H132" s="18"/>
      <c r="I132" s="19" t="s">
        <v>61</v>
      </c>
      <c r="J132" s="19">
        <f>+D132</f>
        <v>20895.990000000002</v>
      </c>
      <c r="K132" s="19" t="s">
        <v>61</v>
      </c>
    </row>
    <row r="133" spans="1:12" ht="24">
      <c r="A133" s="98" t="s">
        <v>17</v>
      </c>
      <c r="B133" s="97">
        <v>5735</v>
      </c>
      <c r="C133" s="98" t="s">
        <v>6</v>
      </c>
      <c r="D133" s="16">
        <v>4290</v>
      </c>
      <c r="E133" s="25" t="s">
        <v>124</v>
      </c>
      <c r="F133" s="25" t="s">
        <v>120</v>
      </c>
      <c r="G133" s="65">
        <v>93.994</v>
      </c>
      <c r="H133" s="62"/>
      <c r="I133" s="63">
        <f>+D133*0.5714</f>
        <v>2451.306</v>
      </c>
      <c r="J133" s="19">
        <f>+D133*0.4286</f>
        <v>1838.694</v>
      </c>
      <c r="K133" s="19" t="s">
        <v>61</v>
      </c>
      <c r="L133" s="64">
        <f>+I133+J133</f>
        <v>4290</v>
      </c>
    </row>
    <row r="134" spans="1:12">
      <c r="A134" s="98" t="s">
        <v>17</v>
      </c>
      <c r="B134" s="97">
        <v>5740</v>
      </c>
      <c r="C134" s="101">
        <v>0</v>
      </c>
      <c r="D134" s="16">
        <v>9784.26</v>
      </c>
      <c r="E134" s="25" t="s">
        <v>18</v>
      </c>
      <c r="F134" s="15" t="s">
        <v>0</v>
      </c>
      <c r="G134" s="17" t="s">
        <v>5</v>
      </c>
      <c r="H134" s="18"/>
      <c r="I134" s="19" t="s">
        <v>61</v>
      </c>
      <c r="J134" s="19">
        <f>+D134</f>
        <v>9784.26</v>
      </c>
      <c r="K134" s="19" t="s">
        <v>61</v>
      </c>
    </row>
    <row r="135" spans="1:12" ht="24">
      <c r="A135" s="98" t="s">
        <v>17</v>
      </c>
      <c r="B135" s="97">
        <v>5740</v>
      </c>
      <c r="C135" s="98" t="s">
        <v>6</v>
      </c>
      <c r="D135" s="16">
        <v>0</v>
      </c>
      <c r="E135" s="25" t="s">
        <v>24</v>
      </c>
      <c r="F135" s="15" t="s">
        <v>120</v>
      </c>
      <c r="G135" s="20">
        <v>93.994</v>
      </c>
      <c r="H135" s="18"/>
      <c r="I135" s="63">
        <f>+D135*0.5714</f>
        <v>0</v>
      </c>
      <c r="J135" s="19">
        <f>+D135*0.4286</f>
        <v>0</v>
      </c>
      <c r="K135" s="19" t="s">
        <v>61</v>
      </c>
      <c r="L135" s="64">
        <f>+I135+J135</f>
        <v>0</v>
      </c>
    </row>
    <row r="136" spans="1:12">
      <c r="A136" s="98" t="s">
        <v>17</v>
      </c>
      <c r="B136" s="97">
        <v>5746</v>
      </c>
      <c r="C136" s="101">
        <v>0</v>
      </c>
      <c r="D136" s="16">
        <v>0</v>
      </c>
      <c r="E136" s="25" t="s">
        <v>19</v>
      </c>
      <c r="F136" s="15" t="s">
        <v>16</v>
      </c>
      <c r="G136" s="17" t="s">
        <v>5</v>
      </c>
      <c r="H136" s="18"/>
      <c r="I136" s="19" t="s">
        <v>61</v>
      </c>
      <c r="J136" s="19">
        <f>+D136</f>
        <v>0</v>
      </c>
      <c r="K136" s="19" t="s">
        <v>61</v>
      </c>
      <c r="L136" s="64">
        <f>SUM(L123:L135)</f>
        <v>4290</v>
      </c>
    </row>
    <row r="137" spans="1:12">
      <c r="A137" s="98" t="s">
        <v>17</v>
      </c>
      <c r="B137" s="97">
        <v>5830</v>
      </c>
      <c r="C137" s="98" t="s">
        <v>10</v>
      </c>
      <c r="D137" s="16">
        <v>0</v>
      </c>
      <c r="E137" s="25" t="s">
        <v>11</v>
      </c>
      <c r="F137" s="15" t="s">
        <v>25</v>
      </c>
      <c r="G137" s="20">
        <v>93.994</v>
      </c>
      <c r="H137" s="18"/>
      <c r="I137" s="19">
        <f t="shared" ref="I137:I141" si="44">+D137</f>
        <v>0</v>
      </c>
      <c r="J137" s="19" t="s">
        <v>61</v>
      </c>
      <c r="K137" s="19" t="s">
        <v>61</v>
      </c>
    </row>
    <row r="138" spans="1:12">
      <c r="A138" s="98" t="s">
        <v>17</v>
      </c>
      <c r="B138" s="97" t="s">
        <v>235</v>
      </c>
      <c r="C138" s="98" t="s">
        <v>236</v>
      </c>
      <c r="D138" s="16">
        <v>0</v>
      </c>
      <c r="E138" s="25" t="s">
        <v>237</v>
      </c>
      <c r="F138" s="15" t="s">
        <v>238</v>
      </c>
      <c r="G138" s="20">
        <v>93.11</v>
      </c>
      <c r="H138" s="18"/>
      <c r="I138" s="19">
        <f t="shared" si="44"/>
        <v>0</v>
      </c>
      <c r="J138" s="19" t="s">
        <v>61</v>
      </c>
      <c r="K138" s="19" t="s">
        <v>61</v>
      </c>
    </row>
    <row r="139" spans="1:12">
      <c r="A139" s="98" t="s">
        <v>17</v>
      </c>
      <c r="B139" s="98">
        <v>5900</v>
      </c>
      <c r="C139" s="98" t="s">
        <v>26</v>
      </c>
      <c r="D139" s="16">
        <v>24044.7</v>
      </c>
      <c r="E139" s="25" t="s">
        <v>316</v>
      </c>
      <c r="F139" s="15" t="s">
        <v>240</v>
      </c>
      <c r="G139" s="20">
        <v>93.216999999999999</v>
      </c>
      <c r="H139" s="18"/>
      <c r="I139" s="19">
        <f t="shared" si="44"/>
        <v>24044.7</v>
      </c>
      <c r="J139" s="19" t="s">
        <v>61</v>
      </c>
      <c r="K139" s="19" t="s">
        <v>61</v>
      </c>
    </row>
    <row r="140" spans="1:12">
      <c r="A140" s="98" t="s">
        <v>17</v>
      </c>
      <c r="B140" s="98" t="s">
        <v>28</v>
      </c>
      <c r="C140" s="98" t="s">
        <v>26</v>
      </c>
      <c r="D140" s="16">
        <v>0</v>
      </c>
      <c r="E140" s="25" t="s">
        <v>241</v>
      </c>
      <c r="F140" s="15" t="s">
        <v>240</v>
      </c>
      <c r="G140" s="20">
        <v>93.216999999999999</v>
      </c>
      <c r="H140" s="18"/>
      <c r="I140" s="19">
        <f t="shared" ref="I140" si="45">+D140</f>
        <v>0</v>
      </c>
      <c r="J140" s="19" t="s">
        <v>61</v>
      </c>
      <c r="K140" s="19" t="s">
        <v>61</v>
      </c>
    </row>
    <row r="141" spans="1:12">
      <c r="A141" s="98" t="s">
        <v>17</v>
      </c>
      <c r="B141" s="98" t="s">
        <v>167</v>
      </c>
      <c r="C141" s="98" t="s">
        <v>26</v>
      </c>
      <c r="D141" s="16">
        <v>0</v>
      </c>
      <c r="E141" s="25" t="s">
        <v>125</v>
      </c>
      <c r="F141" s="15" t="s">
        <v>126</v>
      </c>
      <c r="G141" s="20">
        <v>93.216999999999999</v>
      </c>
      <c r="H141" s="18"/>
      <c r="I141" s="19">
        <f t="shared" si="44"/>
        <v>0</v>
      </c>
      <c r="J141" s="19" t="s">
        <v>61</v>
      </c>
      <c r="K141" s="19" t="s">
        <v>61</v>
      </c>
    </row>
    <row r="142" spans="1:12">
      <c r="A142" s="98" t="s">
        <v>17</v>
      </c>
      <c r="B142" s="98">
        <v>6021</v>
      </c>
      <c r="C142" s="98" t="s">
        <v>174</v>
      </c>
      <c r="D142" s="16">
        <v>1742.43</v>
      </c>
      <c r="E142" s="25" t="s">
        <v>29</v>
      </c>
      <c r="F142" s="15" t="s">
        <v>317</v>
      </c>
      <c r="G142" s="20" t="s">
        <v>5</v>
      </c>
      <c r="H142" s="18"/>
      <c r="I142" s="19" t="s">
        <v>61</v>
      </c>
      <c r="J142" s="19">
        <f>+D142</f>
        <v>1742.43</v>
      </c>
      <c r="K142" s="19" t="s">
        <v>61</v>
      </c>
    </row>
    <row r="143" spans="1:12">
      <c r="A143" s="98" t="s">
        <v>30</v>
      </c>
      <c r="B143" s="97">
        <v>5403</v>
      </c>
      <c r="C143" s="98" t="s">
        <v>242</v>
      </c>
      <c r="D143" s="16">
        <v>0</v>
      </c>
      <c r="E143" s="25" t="s">
        <v>127</v>
      </c>
      <c r="F143" s="15" t="s">
        <v>128</v>
      </c>
      <c r="G143" s="20">
        <v>10.557</v>
      </c>
      <c r="H143" s="18"/>
      <c r="I143" s="19">
        <f t="shared" ref="I143:I175" si="46">+D143</f>
        <v>0</v>
      </c>
      <c r="J143" s="19" t="s">
        <v>61</v>
      </c>
      <c r="K143" s="19" t="s">
        <v>61</v>
      </c>
    </row>
    <row r="144" spans="1:12">
      <c r="A144" s="98" t="s">
        <v>30</v>
      </c>
      <c r="B144" s="97">
        <v>5403</v>
      </c>
      <c r="C144" s="98" t="s">
        <v>187</v>
      </c>
      <c r="D144" s="16">
        <v>0</v>
      </c>
      <c r="E144" s="25" t="s">
        <v>127</v>
      </c>
      <c r="F144" s="15" t="s">
        <v>128</v>
      </c>
      <c r="G144" s="20">
        <v>10.557</v>
      </c>
      <c r="H144" s="18"/>
      <c r="I144" s="19">
        <f t="shared" si="46"/>
        <v>0</v>
      </c>
      <c r="J144" s="19" t="s">
        <v>61</v>
      </c>
      <c r="K144" s="19" t="s">
        <v>61</v>
      </c>
    </row>
    <row r="145" spans="1:11">
      <c r="A145" s="98" t="s">
        <v>30</v>
      </c>
      <c r="B145" s="97">
        <v>5403</v>
      </c>
      <c r="C145" s="98" t="s">
        <v>243</v>
      </c>
      <c r="D145" s="16">
        <v>0</v>
      </c>
      <c r="E145" s="25" t="s">
        <v>127</v>
      </c>
      <c r="F145" s="15" t="s">
        <v>128</v>
      </c>
      <c r="G145" s="20">
        <v>10.557</v>
      </c>
      <c r="H145" s="18"/>
      <c r="I145" s="19">
        <f t="shared" ref="I145:I146" si="47">+D145</f>
        <v>0</v>
      </c>
      <c r="J145" s="19" t="s">
        <v>61</v>
      </c>
      <c r="K145" s="19" t="s">
        <v>61</v>
      </c>
    </row>
    <row r="146" spans="1:11" s="95" customFormat="1">
      <c r="A146" s="98" t="s">
        <v>30</v>
      </c>
      <c r="B146" s="97">
        <v>5403</v>
      </c>
      <c r="C146" s="98" t="s">
        <v>318</v>
      </c>
      <c r="D146" s="16">
        <v>0</v>
      </c>
      <c r="E146" s="25" t="s">
        <v>127</v>
      </c>
      <c r="F146" s="15" t="s">
        <v>128</v>
      </c>
      <c r="G146" s="20">
        <v>10.557</v>
      </c>
      <c r="H146" s="18"/>
      <c r="I146" s="19">
        <f t="shared" si="47"/>
        <v>0</v>
      </c>
      <c r="J146" s="19" t="s">
        <v>61</v>
      </c>
      <c r="K146" s="19" t="s">
        <v>61</v>
      </c>
    </row>
    <row r="147" spans="1:11">
      <c r="A147" s="100" t="s">
        <v>30</v>
      </c>
      <c r="B147" s="99">
        <v>5403</v>
      </c>
      <c r="C147" s="100" t="s">
        <v>346</v>
      </c>
      <c r="D147" s="16">
        <v>44574.75</v>
      </c>
      <c r="E147" s="59" t="s">
        <v>127</v>
      </c>
      <c r="F147" s="94" t="s">
        <v>128</v>
      </c>
      <c r="G147" s="23">
        <v>10.557</v>
      </c>
      <c r="H147" s="21"/>
      <c r="I147" s="22">
        <f t="shared" si="46"/>
        <v>44574.75</v>
      </c>
      <c r="J147" s="22" t="s">
        <v>61</v>
      </c>
      <c r="K147" s="22" t="s">
        <v>61</v>
      </c>
    </row>
    <row r="148" spans="1:11">
      <c r="A148" s="98" t="s">
        <v>30</v>
      </c>
      <c r="B148" s="97">
        <v>5404</v>
      </c>
      <c r="C148" s="98" t="s">
        <v>242</v>
      </c>
      <c r="D148" s="16">
        <v>0</v>
      </c>
      <c r="E148" s="25" t="s">
        <v>31</v>
      </c>
      <c r="F148" s="15" t="s">
        <v>128</v>
      </c>
      <c r="G148" s="20">
        <v>10.557</v>
      </c>
      <c r="H148" s="18"/>
      <c r="I148" s="19">
        <f t="shared" si="46"/>
        <v>0</v>
      </c>
      <c r="J148" s="19" t="s">
        <v>61</v>
      </c>
      <c r="K148" s="19" t="s">
        <v>61</v>
      </c>
    </row>
    <row r="149" spans="1:11">
      <c r="A149" s="98" t="s">
        <v>30</v>
      </c>
      <c r="B149" s="97">
        <v>5404</v>
      </c>
      <c r="C149" s="98" t="s">
        <v>187</v>
      </c>
      <c r="D149" s="16">
        <v>0</v>
      </c>
      <c r="E149" s="25" t="s">
        <v>31</v>
      </c>
      <c r="F149" s="15" t="s">
        <v>128</v>
      </c>
      <c r="G149" s="20">
        <v>10.557</v>
      </c>
      <c r="H149" s="18"/>
      <c r="I149" s="19">
        <f t="shared" si="46"/>
        <v>0</v>
      </c>
      <c r="J149" s="19" t="s">
        <v>61</v>
      </c>
      <c r="K149" s="19" t="s">
        <v>61</v>
      </c>
    </row>
    <row r="150" spans="1:11">
      <c r="A150" s="98" t="s">
        <v>30</v>
      </c>
      <c r="B150" s="97">
        <v>5404</v>
      </c>
      <c r="C150" s="98" t="s">
        <v>243</v>
      </c>
      <c r="D150" s="16">
        <v>0</v>
      </c>
      <c r="E150" s="25" t="s">
        <v>31</v>
      </c>
      <c r="F150" s="15" t="s">
        <v>128</v>
      </c>
      <c r="G150" s="20">
        <v>10.557</v>
      </c>
      <c r="H150" s="18"/>
      <c r="I150" s="19">
        <f t="shared" ref="I150:I151" si="48">+D150</f>
        <v>0</v>
      </c>
      <c r="J150" s="19" t="s">
        <v>61</v>
      </c>
      <c r="K150" s="19" t="s">
        <v>61</v>
      </c>
    </row>
    <row r="151" spans="1:11" s="95" customFormat="1">
      <c r="A151" s="98" t="s">
        <v>30</v>
      </c>
      <c r="B151" s="97">
        <v>5404</v>
      </c>
      <c r="C151" s="98" t="s">
        <v>318</v>
      </c>
      <c r="D151" s="16">
        <v>0</v>
      </c>
      <c r="E151" s="25" t="s">
        <v>31</v>
      </c>
      <c r="F151" s="15" t="s">
        <v>128</v>
      </c>
      <c r="G151" s="20">
        <v>10.557</v>
      </c>
      <c r="H151" s="18"/>
      <c r="I151" s="19">
        <f t="shared" si="48"/>
        <v>0</v>
      </c>
      <c r="J151" s="19" t="s">
        <v>61</v>
      </c>
      <c r="K151" s="19" t="s">
        <v>61</v>
      </c>
    </row>
    <row r="152" spans="1:11">
      <c r="A152" s="100" t="s">
        <v>30</v>
      </c>
      <c r="B152" s="99">
        <v>5404</v>
      </c>
      <c r="C152" s="100" t="s">
        <v>346</v>
      </c>
      <c r="D152" s="16">
        <v>13873.96</v>
      </c>
      <c r="E152" s="59" t="s">
        <v>31</v>
      </c>
      <c r="F152" s="94" t="s">
        <v>128</v>
      </c>
      <c r="G152" s="23">
        <v>10.557</v>
      </c>
      <c r="H152" s="21"/>
      <c r="I152" s="22">
        <f t="shared" si="46"/>
        <v>13873.96</v>
      </c>
      <c r="J152" s="22" t="s">
        <v>61</v>
      </c>
      <c r="K152" s="22" t="s">
        <v>61</v>
      </c>
    </row>
    <row r="153" spans="1:11">
      <c r="A153" s="98" t="s">
        <v>30</v>
      </c>
      <c r="B153" s="97">
        <v>5405</v>
      </c>
      <c r="C153" s="98" t="s">
        <v>242</v>
      </c>
      <c r="D153" s="16">
        <v>0</v>
      </c>
      <c r="E153" s="25" t="s">
        <v>32</v>
      </c>
      <c r="F153" s="15" t="s">
        <v>128</v>
      </c>
      <c r="G153" s="20">
        <v>10.557</v>
      </c>
      <c r="H153" s="18"/>
      <c r="I153" s="19">
        <f t="shared" si="46"/>
        <v>0</v>
      </c>
      <c r="J153" s="19" t="s">
        <v>61</v>
      </c>
      <c r="K153" s="19" t="s">
        <v>61</v>
      </c>
    </row>
    <row r="154" spans="1:11">
      <c r="A154" s="98" t="s">
        <v>30</v>
      </c>
      <c r="B154" s="97">
        <v>5405</v>
      </c>
      <c r="C154" s="98" t="s">
        <v>187</v>
      </c>
      <c r="D154" s="16">
        <v>0</v>
      </c>
      <c r="E154" s="25" t="s">
        <v>32</v>
      </c>
      <c r="F154" s="15" t="s">
        <v>128</v>
      </c>
      <c r="G154" s="20">
        <v>10.557</v>
      </c>
      <c r="H154" s="18"/>
      <c r="I154" s="19">
        <f t="shared" si="46"/>
        <v>0</v>
      </c>
      <c r="J154" s="19" t="s">
        <v>61</v>
      </c>
      <c r="K154" s="19" t="s">
        <v>61</v>
      </c>
    </row>
    <row r="155" spans="1:11">
      <c r="A155" s="98" t="s">
        <v>30</v>
      </c>
      <c r="B155" s="97">
        <v>5405</v>
      </c>
      <c r="C155" s="98" t="s">
        <v>243</v>
      </c>
      <c r="D155" s="16">
        <v>0</v>
      </c>
      <c r="E155" s="25" t="s">
        <v>32</v>
      </c>
      <c r="F155" s="15" t="s">
        <v>128</v>
      </c>
      <c r="G155" s="20">
        <v>10.557</v>
      </c>
      <c r="H155" s="18"/>
      <c r="I155" s="19">
        <f t="shared" ref="I155:I156" si="49">+D155</f>
        <v>0</v>
      </c>
      <c r="J155" s="19" t="s">
        <v>61</v>
      </c>
      <c r="K155" s="19" t="s">
        <v>61</v>
      </c>
    </row>
    <row r="156" spans="1:11" s="95" customFormat="1">
      <c r="A156" s="98" t="s">
        <v>30</v>
      </c>
      <c r="B156" s="97">
        <v>5405</v>
      </c>
      <c r="C156" s="98" t="s">
        <v>318</v>
      </c>
      <c r="D156" s="16">
        <v>0</v>
      </c>
      <c r="E156" s="25" t="s">
        <v>32</v>
      </c>
      <c r="F156" s="15" t="s">
        <v>128</v>
      </c>
      <c r="G156" s="20">
        <v>10.557</v>
      </c>
      <c r="H156" s="18"/>
      <c r="I156" s="19">
        <f t="shared" si="49"/>
        <v>0</v>
      </c>
      <c r="J156" s="19" t="s">
        <v>61</v>
      </c>
      <c r="K156" s="19" t="s">
        <v>61</v>
      </c>
    </row>
    <row r="157" spans="1:11">
      <c r="A157" s="100" t="s">
        <v>30</v>
      </c>
      <c r="B157" s="99">
        <v>5405</v>
      </c>
      <c r="C157" s="100" t="s">
        <v>346</v>
      </c>
      <c r="D157" s="16">
        <v>1338.75</v>
      </c>
      <c r="E157" s="59" t="s">
        <v>32</v>
      </c>
      <c r="F157" s="94" t="s">
        <v>128</v>
      </c>
      <c r="G157" s="23">
        <v>10.557</v>
      </c>
      <c r="H157" s="21"/>
      <c r="I157" s="22">
        <f t="shared" si="46"/>
        <v>1338.75</v>
      </c>
      <c r="J157" s="22" t="s">
        <v>61</v>
      </c>
      <c r="K157" s="22" t="s">
        <v>61</v>
      </c>
    </row>
    <row r="158" spans="1:11">
      <c r="A158" s="98" t="s">
        <v>30</v>
      </c>
      <c r="B158" s="97">
        <v>5409</v>
      </c>
      <c r="C158" s="98" t="s">
        <v>242</v>
      </c>
      <c r="D158" s="16">
        <v>0</v>
      </c>
      <c r="E158" s="25" t="s">
        <v>129</v>
      </c>
      <c r="F158" s="15" t="s">
        <v>128</v>
      </c>
      <c r="G158" s="20">
        <v>10.557</v>
      </c>
      <c r="H158" s="18"/>
      <c r="I158" s="19">
        <f t="shared" si="46"/>
        <v>0</v>
      </c>
      <c r="J158" s="19" t="s">
        <v>61</v>
      </c>
      <c r="K158" s="19" t="s">
        <v>61</v>
      </c>
    </row>
    <row r="159" spans="1:11">
      <c r="A159" s="98" t="s">
        <v>30</v>
      </c>
      <c r="B159" s="97">
        <v>5409</v>
      </c>
      <c r="C159" s="98" t="s">
        <v>187</v>
      </c>
      <c r="D159" s="16">
        <v>0</v>
      </c>
      <c r="E159" s="25" t="s">
        <v>129</v>
      </c>
      <c r="F159" s="15" t="s">
        <v>128</v>
      </c>
      <c r="G159" s="20">
        <v>10.557</v>
      </c>
      <c r="H159" s="18"/>
      <c r="I159" s="19">
        <f t="shared" si="46"/>
        <v>0</v>
      </c>
      <c r="J159" s="19" t="s">
        <v>61</v>
      </c>
      <c r="K159" s="19" t="s">
        <v>61</v>
      </c>
    </row>
    <row r="160" spans="1:11">
      <c r="A160" s="98" t="s">
        <v>30</v>
      </c>
      <c r="B160" s="97">
        <v>5409</v>
      </c>
      <c r="C160" s="98" t="s">
        <v>243</v>
      </c>
      <c r="D160" s="16">
        <v>0</v>
      </c>
      <c r="E160" s="25" t="s">
        <v>129</v>
      </c>
      <c r="F160" s="15" t="s">
        <v>128</v>
      </c>
      <c r="G160" s="20">
        <v>10.557</v>
      </c>
      <c r="H160" s="18"/>
      <c r="I160" s="19">
        <f t="shared" ref="I160:I161" si="50">+D160</f>
        <v>0</v>
      </c>
      <c r="J160" s="19" t="s">
        <v>61</v>
      </c>
      <c r="K160" s="19" t="s">
        <v>61</v>
      </c>
    </row>
    <row r="161" spans="1:11" s="95" customFormat="1">
      <c r="A161" s="98" t="s">
        <v>30</v>
      </c>
      <c r="B161" s="97">
        <v>5409</v>
      </c>
      <c r="C161" s="98" t="s">
        <v>318</v>
      </c>
      <c r="D161" s="16">
        <v>0</v>
      </c>
      <c r="E161" s="25" t="s">
        <v>129</v>
      </c>
      <c r="F161" s="15" t="s">
        <v>128</v>
      </c>
      <c r="G161" s="20">
        <v>10.557</v>
      </c>
      <c r="H161" s="18"/>
      <c r="I161" s="19">
        <f t="shared" si="50"/>
        <v>0</v>
      </c>
      <c r="J161" s="19" t="s">
        <v>61</v>
      </c>
      <c r="K161" s="19" t="s">
        <v>61</v>
      </c>
    </row>
    <row r="162" spans="1:11">
      <c r="A162" s="100" t="s">
        <v>30</v>
      </c>
      <c r="B162" s="99">
        <v>5409</v>
      </c>
      <c r="C162" s="100" t="s">
        <v>346</v>
      </c>
      <c r="D162" s="16">
        <v>6179.79</v>
      </c>
      <c r="E162" s="59" t="s">
        <v>129</v>
      </c>
      <c r="F162" s="94" t="s">
        <v>128</v>
      </c>
      <c r="G162" s="23">
        <v>10.557</v>
      </c>
      <c r="H162" s="21"/>
      <c r="I162" s="22">
        <f t="shared" si="46"/>
        <v>6179.79</v>
      </c>
      <c r="J162" s="22" t="s">
        <v>61</v>
      </c>
      <c r="K162" s="22" t="s">
        <v>61</v>
      </c>
    </row>
    <row r="163" spans="1:11">
      <c r="A163" s="98" t="s">
        <v>30</v>
      </c>
      <c r="B163" s="97">
        <v>5416</v>
      </c>
      <c r="C163" s="98" t="s">
        <v>242</v>
      </c>
      <c r="D163" s="16">
        <v>0</v>
      </c>
      <c r="E163" s="25" t="s">
        <v>130</v>
      </c>
      <c r="F163" s="15" t="s">
        <v>128</v>
      </c>
      <c r="G163" s="20">
        <v>10.557</v>
      </c>
      <c r="H163" s="18"/>
      <c r="I163" s="19">
        <f t="shared" si="46"/>
        <v>0</v>
      </c>
      <c r="J163" s="19" t="s">
        <v>61</v>
      </c>
      <c r="K163" s="19" t="s">
        <v>61</v>
      </c>
    </row>
    <row r="164" spans="1:11">
      <c r="A164" s="98" t="s">
        <v>30</v>
      </c>
      <c r="B164" s="97">
        <v>5416</v>
      </c>
      <c r="C164" s="98" t="s">
        <v>187</v>
      </c>
      <c r="D164" s="16">
        <v>0</v>
      </c>
      <c r="E164" s="25" t="s">
        <v>130</v>
      </c>
      <c r="F164" s="15" t="s">
        <v>128</v>
      </c>
      <c r="G164" s="20">
        <v>10.557</v>
      </c>
      <c r="H164" s="18"/>
      <c r="I164" s="19">
        <f t="shared" si="46"/>
        <v>0</v>
      </c>
      <c r="J164" s="19" t="s">
        <v>61</v>
      </c>
      <c r="K164" s="19" t="s">
        <v>61</v>
      </c>
    </row>
    <row r="165" spans="1:11">
      <c r="A165" s="98" t="s">
        <v>30</v>
      </c>
      <c r="B165" s="97">
        <v>5416</v>
      </c>
      <c r="C165" s="98" t="s">
        <v>243</v>
      </c>
      <c r="D165" s="16">
        <v>0</v>
      </c>
      <c r="E165" s="25" t="s">
        <v>130</v>
      </c>
      <c r="F165" s="15" t="s">
        <v>128</v>
      </c>
      <c r="G165" s="20">
        <v>10.557</v>
      </c>
      <c r="H165" s="18"/>
      <c r="I165" s="19">
        <f t="shared" ref="I165" si="51">+D165</f>
        <v>0</v>
      </c>
      <c r="J165" s="19" t="s">
        <v>61</v>
      </c>
      <c r="K165" s="19" t="s">
        <v>61</v>
      </c>
    </row>
    <row r="166" spans="1:11">
      <c r="A166" s="98" t="s">
        <v>30</v>
      </c>
      <c r="B166" s="97">
        <v>5416</v>
      </c>
      <c r="C166" s="98" t="s">
        <v>318</v>
      </c>
      <c r="D166" s="16">
        <v>0</v>
      </c>
      <c r="E166" s="25" t="s">
        <v>130</v>
      </c>
      <c r="F166" s="15" t="s">
        <v>128</v>
      </c>
      <c r="G166" s="20">
        <v>10.557</v>
      </c>
      <c r="H166" s="18"/>
      <c r="I166" s="19">
        <f t="shared" si="46"/>
        <v>0</v>
      </c>
      <c r="J166" s="19" t="s">
        <v>61</v>
      </c>
      <c r="K166" s="19" t="s">
        <v>61</v>
      </c>
    </row>
    <row r="167" spans="1:11" ht="24">
      <c r="A167" s="98" t="s">
        <v>30</v>
      </c>
      <c r="B167" s="98" t="s">
        <v>44</v>
      </c>
      <c r="C167" s="98" t="s">
        <v>33</v>
      </c>
      <c r="D167" s="16">
        <v>0</v>
      </c>
      <c r="E167" s="25" t="s">
        <v>190</v>
      </c>
      <c r="F167" s="15" t="s">
        <v>128</v>
      </c>
      <c r="G167" s="20">
        <v>10.557</v>
      </c>
      <c r="H167" s="18"/>
      <c r="I167" s="19">
        <f t="shared" si="46"/>
        <v>0</v>
      </c>
      <c r="J167" s="19" t="s">
        <v>61</v>
      </c>
      <c r="K167" s="19" t="s">
        <v>61</v>
      </c>
    </row>
    <row r="168" spans="1:11" ht="24">
      <c r="A168" s="98" t="s">
        <v>30</v>
      </c>
      <c r="B168" s="98" t="s">
        <v>188</v>
      </c>
      <c r="C168" s="98" t="s">
        <v>33</v>
      </c>
      <c r="D168" s="16">
        <v>0</v>
      </c>
      <c r="E168" s="25" t="s">
        <v>190</v>
      </c>
      <c r="F168" s="15" t="s">
        <v>128</v>
      </c>
      <c r="G168" s="20">
        <v>10.557</v>
      </c>
      <c r="H168" s="18"/>
      <c r="I168" s="19">
        <f t="shared" si="46"/>
        <v>0</v>
      </c>
      <c r="J168" s="19" t="s">
        <v>61</v>
      </c>
      <c r="K168" s="19" t="s">
        <v>61</v>
      </c>
    </row>
    <row r="169" spans="1:11" ht="24">
      <c r="A169" s="98" t="s">
        <v>30</v>
      </c>
      <c r="B169" s="98" t="s">
        <v>244</v>
      </c>
      <c r="C169" s="98" t="s">
        <v>33</v>
      </c>
      <c r="D169" s="16">
        <v>0</v>
      </c>
      <c r="E169" s="25" t="s">
        <v>190</v>
      </c>
      <c r="F169" s="15" t="s">
        <v>128</v>
      </c>
      <c r="G169" s="20">
        <v>10.557</v>
      </c>
      <c r="H169" s="18"/>
      <c r="I169" s="19">
        <f t="shared" ref="I169:I170" si="52">+D169</f>
        <v>0</v>
      </c>
      <c r="J169" s="19" t="s">
        <v>61</v>
      </c>
      <c r="K169" s="19" t="s">
        <v>61</v>
      </c>
    </row>
    <row r="170" spans="1:11" s="95" customFormat="1" ht="24">
      <c r="A170" s="98" t="s">
        <v>30</v>
      </c>
      <c r="B170" s="98" t="s">
        <v>319</v>
      </c>
      <c r="C170" s="98" t="s">
        <v>33</v>
      </c>
      <c r="D170" s="16">
        <v>2162.25</v>
      </c>
      <c r="E170" s="25" t="s">
        <v>190</v>
      </c>
      <c r="F170" s="120" t="s">
        <v>128</v>
      </c>
      <c r="G170" s="20">
        <v>10.557</v>
      </c>
      <c r="H170" s="18"/>
      <c r="I170" s="19">
        <f t="shared" si="52"/>
        <v>2162.25</v>
      </c>
      <c r="J170" s="19" t="s">
        <v>61</v>
      </c>
      <c r="K170" s="19" t="s">
        <v>61</v>
      </c>
    </row>
    <row r="171" spans="1:11" s="95" customFormat="1" ht="24">
      <c r="A171" s="100" t="s">
        <v>30</v>
      </c>
      <c r="B171" s="100" t="s">
        <v>347</v>
      </c>
      <c r="C171" s="100" t="s">
        <v>33</v>
      </c>
      <c r="D171" s="16">
        <v>900.85</v>
      </c>
      <c r="E171" s="59" t="s">
        <v>190</v>
      </c>
      <c r="F171" s="94" t="s">
        <v>128</v>
      </c>
      <c r="G171" s="23">
        <v>10.557</v>
      </c>
      <c r="H171" s="21"/>
      <c r="I171" s="22">
        <f t="shared" ref="I171:I172" si="53">+D171</f>
        <v>900.85</v>
      </c>
      <c r="J171" s="22" t="s">
        <v>61</v>
      </c>
      <c r="K171" s="22" t="s">
        <v>61</v>
      </c>
    </row>
    <row r="172" spans="1:11" s="95" customFormat="1" ht="24">
      <c r="A172" s="98" t="s">
        <v>30</v>
      </c>
      <c r="B172" s="98" t="s">
        <v>808</v>
      </c>
      <c r="C172" s="98" t="s">
        <v>33</v>
      </c>
      <c r="D172" s="16">
        <v>2209.7399999999998</v>
      </c>
      <c r="E172" s="25" t="s">
        <v>190</v>
      </c>
      <c r="F172" s="120" t="s">
        <v>128</v>
      </c>
      <c r="G172" s="20">
        <v>10.557</v>
      </c>
      <c r="H172" s="18"/>
      <c r="I172" s="19">
        <f t="shared" si="53"/>
        <v>2209.7399999999998</v>
      </c>
      <c r="J172" s="19" t="s">
        <v>61</v>
      </c>
      <c r="K172" s="19" t="s">
        <v>61</v>
      </c>
    </row>
    <row r="173" spans="1:11" s="95" customFormat="1" ht="36" customHeight="1">
      <c r="A173" s="100">
        <v>1441</v>
      </c>
      <c r="B173" s="100">
        <v>5246</v>
      </c>
      <c r="C173" s="100" t="s">
        <v>360</v>
      </c>
      <c r="D173" s="16">
        <v>0</v>
      </c>
      <c r="E173" s="25" t="s">
        <v>366</v>
      </c>
      <c r="F173" s="94" t="s">
        <v>364</v>
      </c>
      <c r="G173" s="20">
        <v>93.322999999999993</v>
      </c>
      <c r="H173" s="18"/>
      <c r="I173" s="19">
        <f>+D173</f>
        <v>0</v>
      </c>
      <c r="J173" s="19" t="s">
        <v>61</v>
      </c>
      <c r="K173" s="19" t="s">
        <v>61</v>
      </c>
    </row>
    <row r="174" spans="1:11" s="95" customFormat="1" ht="24">
      <c r="A174" s="100">
        <v>1441</v>
      </c>
      <c r="B174" s="100">
        <v>5246</v>
      </c>
      <c r="C174" s="100" t="s">
        <v>363</v>
      </c>
      <c r="D174" s="16">
        <v>0</v>
      </c>
      <c r="E174" s="25" t="s">
        <v>361</v>
      </c>
      <c r="F174" s="94" t="s">
        <v>362</v>
      </c>
      <c r="G174" s="20">
        <v>84.180999999999997</v>
      </c>
      <c r="H174" s="18"/>
      <c r="I174" s="19">
        <f>+D174</f>
        <v>0</v>
      </c>
      <c r="J174" s="19" t="s">
        <v>61</v>
      </c>
      <c r="K174" s="19" t="s">
        <v>61</v>
      </c>
    </row>
    <row r="175" spans="1:11" ht="24">
      <c r="A175" s="97">
        <v>1460</v>
      </c>
      <c r="B175" s="98">
        <v>2720</v>
      </c>
      <c r="C175" s="98" t="s">
        <v>47</v>
      </c>
      <c r="D175" s="16">
        <v>12.42</v>
      </c>
      <c r="E175" s="25" t="s">
        <v>131</v>
      </c>
      <c r="F175" s="15" t="s">
        <v>132</v>
      </c>
      <c r="G175" s="65">
        <v>93.116</v>
      </c>
      <c r="H175" s="18"/>
      <c r="I175" s="19">
        <f t="shared" si="46"/>
        <v>12.42</v>
      </c>
      <c r="J175" s="19" t="s">
        <v>61</v>
      </c>
      <c r="K175" s="19" t="s">
        <v>61</v>
      </c>
    </row>
    <row r="176" spans="1:11">
      <c r="A176" s="97">
        <v>1460</v>
      </c>
      <c r="B176" s="97">
        <v>4551</v>
      </c>
      <c r="C176" s="101">
        <v>0</v>
      </c>
      <c r="D176" s="16">
        <v>14694.51</v>
      </c>
      <c r="E176" s="25" t="s">
        <v>131</v>
      </c>
      <c r="F176" s="15" t="s">
        <v>0</v>
      </c>
      <c r="G176" s="17" t="s">
        <v>5</v>
      </c>
      <c r="H176" s="18"/>
      <c r="I176" s="19" t="s">
        <v>61</v>
      </c>
      <c r="J176" s="19">
        <f>+D176</f>
        <v>14694.51</v>
      </c>
      <c r="K176" s="19" t="s">
        <v>61</v>
      </c>
    </row>
    <row r="177" spans="1:11">
      <c r="A177" s="97">
        <v>1460</v>
      </c>
      <c r="B177" s="97">
        <v>4554</v>
      </c>
      <c r="C177" s="101">
        <v>0</v>
      </c>
      <c r="D177" s="16">
        <v>528.51</v>
      </c>
      <c r="E177" s="25" t="s">
        <v>131</v>
      </c>
      <c r="F177" s="15" t="s">
        <v>0</v>
      </c>
      <c r="G177" s="17" t="s">
        <v>5</v>
      </c>
      <c r="H177" s="18"/>
      <c r="I177" s="19" t="s">
        <v>61</v>
      </c>
      <c r="J177" s="19">
        <f>+D177</f>
        <v>528.51</v>
      </c>
      <c r="K177" s="19" t="s">
        <v>61</v>
      </c>
    </row>
    <row r="178" spans="1:11">
      <c r="A178" s="97">
        <v>1460</v>
      </c>
      <c r="B178" s="98">
        <v>5218</v>
      </c>
      <c r="C178" s="98" t="s">
        <v>245</v>
      </c>
      <c r="D178" s="16">
        <v>0</v>
      </c>
      <c r="E178" s="25" t="s">
        <v>48</v>
      </c>
      <c r="F178" s="15" t="s">
        <v>133</v>
      </c>
      <c r="G178" s="20">
        <v>93.917000000000002</v>
      </c>
      <c r="H178" s="18"/>
      <c r="I178" s="19">
        <f t="shared" ref="I178:I196" si="54">+D178</f>
        <v>0</v>
      </c>
      <c r="J178" s="19" t="s">
        <v>61</v>
      </c>
      <c r="K178" s="19" t="s">
        <v>61</v>
      </c>
    </row>
    <row r="179" spans="1:11">
      <c r="A179" s="97">
        <v>1460</v>
      </c>
      <c r="B179" s="97">
        <v>5574</v>
      </c>
      <c r="C179" s="98" t="s">
        <v>189</v>
      </c>
      <c r="D179" s="16">
        <v>0</v>
      </c>
      <c r="E179" s="25" t="s">
        <v>257</v>
      </c>
      <c r="F179" s="15" t="s">
        <v>133</v>
      </c>
      <c r="G179" s="20">
        <v>93.917000000000002</v>
      </c>
      <c r="H179" s="18"/>
      <c r="I179" s="19">
        <f t="shared" si="54"/>
        <v>0</v>
      </c>
      <c r="J179" s="19" t="s">
        <v>61</v>
      </c>
      <c r="K179" s="19" t="s">
        <v>61</v>
      </c>
    </row>
    <row r="180" spans="1:11">
      <c r="A180" s="97">
        <v>1460</v>
      </c>
      <c r="B180" s="97">
        <v>5574</v>
      </c>
      <c r="C180" s="98" t="s">
        <v>245</v>
      </c>
      <c r="D180" s="16">
        <v>0</v>
      </c>
      <c r="E180" s="25" t="s">
        <v>110</v>
      </c>
      <c r="F180" s="15" t="s">
        <v>133</v>
      </c>
      <c r="G180" s="20">
        <v>93.917000000000002</v>
      </c>
      <c r="H180" s="18"/>
      <c r="I180" s="19">
        <f t="shared" ref="I180:I181" si="55">+D180</f>
        <v>0</v>
      </c>
      <c r="J180" s="19" t="s">
        <v>61</v>
      </c>
      <c r="K180" s="19" t="s">
        <v>61</v>
      </c>
    </row>
    <row r="181" spans="1:11" s="95" customFormat="1">
      <c r="A181" s="97">
        <v>1460</v>
      </c>
      <c r="B181" s="97">
        <v>5574</v>
      </c>
      <c r="C181" s="98" t="s">
        <v>320</v>
      </c>
      <c r="D181" s="16">
        <v>0</v>
      </c>
      <c r="E181" s="25" t="s">
        <v>110</v>
      </c>
      <c r="F181" s="15" t="s">
        <v>133</v>
      </c>
      <c r="G181" s="20">
        <v>93.917000000000002</v>
      </c>
      <c r="H181" s="18"/>
      <c r="I181" s="19">
        <f t="shared" si="55"/>
        <v>0</v>
      </c>
      <c r="J181" s="19" t="s">
        <v>61</v>
      </c>
      <c r="K181" s="19" t="s">
        <v>61</v>
      </c>
    </row>
    <row r="182" spans="1:11">
      <c r="A182" s="99">
        <v>1460</v>
      </c>
      <c r="B182" s="99">
        <v>5574</v>
      </c>
      <c r="C182" s="100" t="s">
        <v>338</v>
      </c>
      <c r="D182" s="16">
        <v>0</v>
      </c>
      <c r="E182" s="59" t="s">
        <v>110</v>
      </c>
      <c r="F182" s="94" t="s">
        <v>133</v>
      </c>
      <c r="G182" s="23">
        <v>93.917000000000002</v>
      </c>
      <c r="H182" s="21"/>
      <c r="I182" s="22">
        <f t="shared" si="54"/>
        <v>0</v>
      </c>
      <c r="J182" s="22" t="s">
        <v>61</v>
      </c>
      <c r="K182" s="22" t="s">
        <v>61</v>
      </c>
    </row>
    <row r="183" spans="1:11">
      <c r="A183" s="97">
        <v>1460</v>
      </c>
      <c r="B183" s="97">
        <v>5597</v>
      </c>
      <c r="C183" s="98" t="s">
        <v>189</v>
      </c>
      <c r="D183" s="16">
        <v>0</v>
      </c>
      <c r="E183" s="25" t="s">
        <v>110</v>
      </c>
      <c r="F183" s="15" t="s">
        <v>133</v>
      </c>
      <c r="G183" s="20">
        <v>93.917000000000002</v>
      </c>
      <c r="H183" s="18"/>
      <c r="I183" s="19">
        <f t="shared" si="54"/>
        <v>0</v>
      </c>
      <c r="J183" s="19" t="s">
        <v>61</v>
      </c>
      <c r="K183" s="19" t="s">
        <v>61</v>
      </c>
    </row>
    <row r="184" spans="1:11">
      <c r="A184" s="97">
        <v>1460</v>
      </c>
      <c r="B184" s="97">
        <v>5597</v>
      </c>
      <c r="C184" s="98" t="s">
        <v>245</v>
      </c>
      <c r="D184" s="16">
        <v>0</v>
      </c>
      <c r="E184" s="25" t="s">
        <v>110</v>
      </c>
      <c r="F184" s="15" t="s">
        <v>133</v>
      </c>
      <c r="G184" s="20">
        <v>93.917000000000002</v>
      </c>
      <c r="H184" s="18"/>
      <c r="I184" s="19">
        <f t="shared" ref="I184:I185" si="56">+D184</f>
        <v>0</v>
      </c>
      <c r="J184" s="19" t="s">
        <v>61</v>
      </c>
      <c r="K184" s="19" t="s">
        <v>61</v>
      </c>
    </row>
    <row r="185" spans="1:11" s="95" customFormat="1">
      <c r="A185" s="97">
        <v>1460</v>
      </c>
      <c r="B185" s="97">
        <v>5597</v>
      </c>
      <c r="C185" s="98" t="s">
        <v>320</v>
      </c>
      <c r="D185" s="16">
        <v>0</v>
      </c>
      <c r="E185" s="25" t="s">
        <v>110</v>
      </c>
      <c r="F185" s="15" t="s">
        <v>133</v>
      </c>
      <c r="G185" s="20">
        <v>93.917000000000002</v>
      </c>
      <c r="H185" s="18"/>
      <c r="I185" s="19">
        <f t="shared" si="56"/>
        <v>0</v>
      </c>
      <c r="J185" s="19" t="s">
        <v>61</v>
      </c>
      <c r="K185" s="19" t="s">
        <v>61</v>
      </c>
    </row>
    <row r="186" spans="1:11">
      <c r="A186" s="99">
        <v>1460</v>
      </c>
      <c r="B186" s="99">
        <v>5597</v>
      </c>
      <c r="C186" s="100" t="s">
        <v>338</v>
      </c>
      <c r="D186" s="16">
        <v>0</v>
      </c>
      <c r="E186" s="59" t="s">
        <v>110</v>
      </c>
      <c r="F186" s="94" t="s">
        <v>133</v>
      </c>
      <c r="G186" s="23">
        <v>93.917000000000002</v>
      </c>
      <c r="H186" s="21"/>
      <c r="I186" s="22">
        <f t="shared" si="54"/>
        <v>0</v>
      </c>
      <c r="J186" s="22" t="s">
        <v>61</v>
      </c>
      <c r="K186" s="22" t="s">
        <v>61</v>
      </c>
    </row>
    <row r="187" spans="1:11">
      <c r="A187" s="97">
        <v>1460</v>
      </c>
      <c r="B187" s="97">
        <v>5598</v>
      </c>
      <c r="C187" s="98" t="s">
        <v>189</v>
      </c>
      <c r="D187" s="16">
        <v>0</v>
      </c>
      <c r="E187" s="25" t="s">
        <v>48</v>
      </c>
      <c r="F187" s="15" t="s">
        <v>133</v>
      </c>
      <c r="G187" s="20">
        <v>93.917000000000002</v>
      </c>
      <c r="H187" s="18"/>
      <c r="I187" s="19">
        <f t="shared" si="54"/>
        <v>0</v>
      </c>
      <c r="J187" s="19" t="s">
        <v>61</v>
      </c>
      <c r="K187" s="19" t="s">
        <v>61</v>
      </c>
    </row>
    <row r="188" spans="1:11">
      <c r="A188" s="97">
        <v>1460</v>
      </c>
      <c r="B188" s="97">
        <v>5598</v>
      </c>
      <c r="C188" s="98" t="s">
        <v>245</v>
      </c>
      <c r="D188" s="16">
        <v>0</v>
      </c>
      <c r="E188" s="25" t="s">
        <v>48</v>
      </c>
      <c r="F188" s="15" t="s">
        <v>133</v>
      </c>
      <c r="G188" s="20">
        <v>93.917000000000002</v>
      </c>
      <c r="H188" s="18"/>
      <c r="I188" s="19">
        <f t="shared" ref="I188:I189" si="57">+D188</f>
        <v>0</v>
      </c>
      <c r="J188" s="19" t="s">
        <v>61</v>
      </c>
      <c r="K188" s="19" t="s">
        <v>61</v>
      </c>
    </row>
    <row r="189" spans="1:11" s="95" customFormat="1">
      <c r="A189" s="97">
        <v>1460</v>
      </c>
      <c r="B189" s="97">
        <v>5598</v>
      </c>
      <c r="C189" s="98" t="s">
        <v>320</v>
      </c>
      <c r="D189" s="16">
        <v>0</v>
      </c>
      <c r="E189" s="25" t="s">
        <v>48</v>
      </c>
      <c r="F189" s="15" t="s">
        <v>133</v>
      </c>
      <c r="G189" s="20">
        <v>93.917000000000002</v>
      </c>
      <c r="H189" s="18"/>
      <c r="I189" s="19">
        <f t="shared" si="57"/>
        <v>0</v>
      </c>
      <c r="J189" s="19" t="s">
        <v>61</v>
      </c>
      <c r="K189" s="19" t="s">
        <v>61</v>
      </c>
    </row>
    <row r="190" spans="1:11">
      <c r="A190" s="99">
        <v>1460</v>
      </c>
      <c r="B190" s="99">
        <v>5598</v>
      </c>
      <c r="C190" s="100" t="s">
        <v>338</v>
      </c>
      <c r="D190" s="16">
        <v>0</v>
      </c>
      <c r="E190" s="59" t="s">
        <v>48</v>
      </c>
      <c r="F190" s="94" t="s">
        <v>133</v>
      </c>
      <c r="G190" s="23">
        <v>93.917000000000002</v>
      </c>
      <c r="H190" s="21"/>
      <c r="I190" s="22">
        <f t="shared" si="54"/>
        <v>0</v>
      </c>
      <c r="J190" s="22" t="s">
        <v>61</v>
      </c>
      <c r="K190" s="22" t="s">
        <v>61</v>
      </c>
    </row>
    <row r="191" spans="1:11">
      <c r="A191" s="97">
        <v>1460</v>
      </c>
      <c r="B191" s="98" t="s">
        <v>51</v>
      </c>
      <c r="C191" s="98" t="s">
        <v>49</v>
      </c>
      <c r="D191" s="16">
        <v>0</v>
      </c>
      <c r="E191" s="25" t="s">
        <v>134</v>
      </c>
      <c r="F191" s="15" t="s">
        <v>135</v>
      </c>
      <c r="G191" s="20">
        <v>14.241</v>
      </c>
      <c r="H191" s="18"/>
      <c r="I191" s="19">
        <f t="shared" si="54"/>
        <v>0</v>
      </c>
      <c r="J191" s="19" t="s">
        <v>61</v>
      </c>
      <c r="K191" s="19" t="s">
        <v>61</v>
      </c>
    </row>
    <row r="192" spans="1:11">
      <c r="A192" s="97">
        <v>1460</v>
      </c>
      <c r="B192" s="98" t="s">
        <v>51</v>
      </c>
      <c r="C192" s="98" t="s">
        <v>50</v>
      </c>
      <c r="D192" s="16">
        <v>0</v>
      </c>
      <c r="E192" s="25" t="s">
        <v>134</v>
      </c>
      <c r="F192" s="15" t="s">
        <v>135</v>
      </c>
      <c r="G192" s="20">
        <v>14.241</v>
      </c>
      <c r="H192" s="18"/>
      <c r="I192" s="19">
        <f t="shared" si="54"/>
        <v>0</v>
      </c>
      <c r="J192" s="19" t="s">
        <v>61</v>
      </c>
      <c r="K192" s="19" t="s">
        <v>61</v>
      </c>
    </row>
    <row r="193" spans="1:11">
      <c r="A193" s="97">
        <v>1460</v>
      </c>
      <c r="B193" s="98" t="s">
        <v>52</v>
      </c>
      <c r="C193" s="98" t="s">
        <v>50</v>
      </c>
      <c r="D193" s="16">
        <v>0</v>
      </c>
      <c r="E193" s="25" t="s">
        <v>134</v>
      </c>
      <c r="F193" s="15" t="s">
        <v>135</v>
      </c>
      <c r="G193" s="20">
        <v>14.241</v>
      </c>
      <c r="H193" s="18"/>
      <c r="I193" s="19">
        <f t="shared" si="54"/>
        <v>0</v>
      </c>
      <c r="J193" s="19" t="s">
        <v>61</v>
      </c>
      <c r="K193" s="19" t="s">
        <v>61</v>
      </c>
    </row>
    <row r="194" spans="1:11">
      <c r="A194" s="97">
        <v>1460</v>
      </c>
      <c r="B194" s="98" t="s">
        <v>168</v>
      </c>
      <c r="C194" s="98" t="s">
        <v>50</v>
      </c>
      <c r="D194" s="16">
        <v>0</v>
      </c>
      <c r="E194" s="25" t="s">
        <v>134</v>
      </c>
      <c r="F194" s="15" t="s">
        <v>135</v>
      </c>
      <c r="G194" s="20">
        <v>14.241</v>
      </c>
      <c r="H194" s="18"/>
      <c r="I194" s="19">
        <f t="shared" si="54"/>
        <v>0</v>
      </c>
      <c r="J194" s="19" t="s">
        <v>61</v>
      </c>
      <c r="K194" s="19" t="s">
        <v>61</v>
      </c>
    </row>
    <row r="195" spans="1:11">
      <c r="A195" s="97">
        <v>1460</v>
      </c>
      <c r="B195" s="98" t="s">
        <v>136</v>
      </c>
      <c r="C195" s="98" t="s">
        <v>50</v>
      </c>
      <c r="D195" s="16">
        <v>0</v>
      </c>
      <c r="E195" s="25" t="s">
        <v>134</v>
      </c>
      <c r="F195" s="15" t="s">
        <v>135</v>
      </c>
      <c r="G195" s="20">
        <v>14.241</v>
      </c>
      <c r="H195" s="18"/>
      <c r="I195" s="19">
        <f t="shared" si="54"/>
        <v>0</v>
      </c>
      <c r="J195" s="19" t="s">
        <v>61</v>
      </c>
      <c r="K195" s="19" t="s">
        <v>61</v>
      </c>
    </row>
    <row r="196" spans="1:11">
      <c r="A196" s="97">
        <v>1460</v>
      </c>
      <c r="B196" s="98" t="s">
        <v>246</v>
      </c>
      <c r="C196" s="98" t="s">
        <v>50</v>
      </c>
      <c r="D196" s="16">
        <v>0</v>
      </c>
      <c r="E196" s="25" t="s">
        <v>134</v>
      </c>
      <c r="F196" s="15" t="s">
        <v>135</v>
      </c>
      <c r="G196" s="20">
        <v>14.241</v>
      </c>
      <c r="H196" s="18"/>
      <c r="I196" s="19">
        <f t="shared" si="54"/>
        <v>0</v>
      </c>
      <c r="J196" s="19" t="s">
        <v>61</v>
      </c>
      <c r="K196" s="19" t="s">
        <v>61</v>
      </c>
    </row>
    <row r="197" spans="1:11">
      <c r="A197" s="97">
        <v>1460</v>
      </c>
      <c r="B197" s="97" t="s">
        <v>321</v>
      </c>
      <c r="C197" s="98" t="s">
        <v>245</v>
      </c>
      <c r="D197" s="16">
        <v>0</v>
      </c>
      <c r="E197" s="25" t="s">
        <v>48</v>
      </c>
      <c r="F197" s="15" t="s">
        <v>133</v>
      </c>
      <c r="G197" s="20">
        <v>93.917000000000002</v>
      </c>
      <c r="H197" s="18"/>
      <c r="I197" s="19">
        <f t="shared" ref="I197:I200" si="58">+D197</f>
        <v>0</v>
      </c>
      <c r="J197" s="19" t="s">
        <v>61</v>
      </c>
      <c r="K197" s="19" t="s">
        <v>61</v>
      </c>
    </row>
    <row r="198" spans="1:11" s="95" customFormat="1">
      <c r="A198" s="97">
        <v>1460</v>
      </c>
      <c r="B198" s="97" t="s">
        <v>321</v>
      </c>
      <c r="C198" s="98" t="s">
        <v>320</v>
      </c>
      <c r="D198" s="16">
        <v>0</v>
      </c>
      <c r="E198" s="25" t="s">
        <v>48</v>
      </c>
      <c r="F198" s="15" t="s">
        <v>133</v>
      </c>
      <c r="G198" s="20">
        <v>93.917000000000002</v>
      </c>
      <c r="H198" s="18"/>
      <c r="I198" s="19">
        <f t="shared" ref="I198" si="59">+D198</f>
        <v>0</v>
      </c>
      <c r="J198" s="19" t="s">
        <v>61</v>
      </c>
      <c r="K198" s="19" t="s">
        <v>61</v>
      </c>
    </row>
    <row r="199" spans="1:11">
      <c r="A199" s="99">
        <v>1460</v>
      </c>
      <c r="B199" s="99" t="s">
        <v>321</v>
      </c>
      <c r="C199" s="100" t="s">
        <v>338</v>
      </c>
      <c r="D199" s="16">
        <v>0</v>
      </c>
      <c r="E199" s="59" t="s">
        <v>48</v>
      </c>
      <c r="F199" s="94" t="s">
        <v>133</v>
      </c>
      <c r="G199" s="23">
        <v>93.917000000000002</v>
      </c>
      <c r="H199" s="21"/>
      <c r="I199" s="22">
        <f t="shared" si="58"/>
        <v>0</v>
      </c>
      <c r="J199" s="22" t="s">
        <v>61</v>
      </c>
      <c r="K199" s="22" t="s">
        <v>61</v>
      </c>
    </row>
    <row r="200" spans="1:11" s="95" customFormat="1">
      <c r="A200" s="99">
        <v>1460</v>
      </c>
      <c r="B200" s="100" t="s">
        <v>348</v>
      </c>
      <c r="C200" s="100" t="s">
        <v>47</v>
      </c>
      <c r="D200" s="16">
        <v>0</v>
      </c>
      <c r="E200" s="59" t="s">
        <v>131</v>
      </c>
      <c r="F200" s="94" t="s">
        <v>349</v>
      </c>
      <c r="G200" s="60">
        <v>93.116</v>
      </c>
      <c r="H200" s="21"/>
      <c r="I200" s="22">
        <f t="shared" si="58"/>
        <v>0</v>
      </c>
      <c r="J200" s="22" t="s">
        <v>61</v>
      </c>
      <c r="K200" s="22" t="s">
        <v>61</v>
      </c>
    </row>
    <row r="201" spans="1:11">
      <c r="A201" s="97">
        <v>2117</v>
      </c>
      <c r="B201" s="97">
        <v>4113</v>
      </c>
      <c r="C201" s="101">
        <v>0</v>
      </c>
      <c r="D201" s="16">
        <v>0</v>
      </c>
      <c r="E201" s="25" t="s">
        <v>111</v>
      </c>
      <c r="F201" s="15" t="s">
        <v>0</v>
      </c>
      <c r="G201" s="17" t="s">
        <v>5</v>
      </c>
      <c r="H201" s="18"/>
      <c r="I201" s="19" t="s">
        <v>61</v>
      </c>
      <c r="J201" s="19">
        <f>+D201</f>
        <v>0</v>
      </c>
      <c r="K201" s="19" t="s">
        <v>61</v>
      </c>
    </row>
    <row r="202" spans="1:11" s="95" customFormat="1">
      <c r="A202" s="99">
        <v>2600</v>
      </c>
      <c r="B202" s="99">
        <v>6950</v>
      </c>
      <c r="C202" s="103">
        <v>4</v>
      </c>
      <c r="D202" s="16">
        <v>0</v>
      </c>
      <c r="E202" s="59" t="s">
        <v>350</v>
      </c>
      <c r="F202" s="94" t="s">
        <v>350</v>
      </c>
      <c r="G202" s="24" t="s">
        <v>5</v>
      </c>
      <c r="H202" s="21"/>
      <c r="I202" s="22" t="s">
        <v>61</v>
      </c>
      <c r="J202" s="22">
        <f>+D202</f>
        <v>0</v>
      </c>
      <c r="K202" s="22" t="s">
        <v>61</v>
      </c>
    </row>
    <row r="203" spans="1:11" s="95" customFormat="1" ht="24">
      <c r="A203" s="99" t="s">
        <v>351</v>
      </c>
      <c r="B203" s="99" t="s">
        <v>352</v>
      </c>
      <c r="C203" s="103" t="s">
        <v>353</v>
      </c>
      <c r="D203" s="16">
        <v>0</v>
      </c>
      <c r="E203" s="59" t="s">
        <v>354</v>
      </c>
      <c r="F203" s="94" t="s">
        <v>368</v>
      </c>
      <c r="G203" s="24" t="s">
        <v>5</v>
      </c>
      <c r="H203" s="21"/>
      <c r="I203" s="22" t="s">
        <v>61</v>
      </c>
      <c r="J203" s="22">
        <f>+D203</f>
        <v>0</v>
      </c>
      <c r="K203" s="22" t="s">
        <v>61</v>
      </c>
    </row>
    <row r="204" spans="1:11" ht="24">
      <c r="A204" s="97">
        <v>324</v>
      </c>
      <c r="B204" s="98">
        <v>5390</v>
      </c>
      <c r="C204" s="98">
        <v>99</v>
      </c>
      <c r="D204" s="16">
        <v>0</v>
      </c>
      <c r="E204" s="25" t="s">
        <v>137</v>
      </c>
      <c r="F204" s="15" t="s">
        <v>117</v>
      </c>
      <c r="G204" s="20">
        <v>93.778000000000006</v>
      </c>
      <c r="H204" s="18"/>
      <c r="I204" s="19">
        <f>+D204*0.4887</f>
        <v>0</v>
      </c>
      <c r="J204" s="19">
        <f>+D204*0.5113</f>
        <v>0</v>
      </c>
      <c r="K204" s="19" t="s">
        <v>61</v>
      </c>
    </row>
    <row r="205" spans="1:11">
      <c r="A205" s="9"/>
      <c r="B205" s="9"/>
      <c r="C205" s="9"/>
      <c r="D205" s="9"/>
      <c r="E205" s="110"/>
      <c r="F205" s="9"/>
      <c r="G205" s="9"/>
      <c r="H205" s="9"/>
      <c r="I205" s="9"/>
      <c r="J205" s="9"/>
      <c r="K205" s="9"/>
    </row>
    <row r="206" spans="1:11">
      <c r="A206" s="9"/>
      <c r="B206" s="26"/>
      <c r="C206" s="27"/>
      <c r="D206" s="46">
        <f>SUM(D6:D205)</f>
        <v>465460.93</v>
      </c>
      <c r="E206" s="111"/>
      <c r="F206" s="12" t="s">
        <v>89</v>
      </c>
      <c r="G206" s="29"/>
      <c r="H206" s="30"/>
      <c r="I206" s="28">
        <f>SUM(I6:I205)</f>
        <v>198907.18599999999</v>
      </c>
      <c r="J206" s="28">
        <f>SUM(J6:J205)</f>
        <v>266553.74399999995</v>
      </c>
      <c r="K206" s="28">
        <f>SUM(K6:K205)</f>
        <v>0</v>
      </c>
    </row>
    <row r="207" spans="1:11">
      <c r="A207" s="9"/>
      <c r="B207" s="9"/>
      <c r="C207" s="9"/>
      <c r="D207" s="9"/>
      <c r="E207" s="110"/>
      <c r="F207" s="9"/>
      <c r="G207" s="9"/>
      <c r="H207" s="9"/>
      <c r="I207" s="9"/>
      <c r="J207" s="31" t="s">
        <v>86</v>
      </c>
      <c r="K207" s="9"/>
    </row>
    <row r="208" spans="1:11">
      <c r="A208" s="32" t="s">
        <v>103</v>
      </c>
      <c r="B208" s="9"/>
      <c r="C208" s="9"/>
      <c r="D208" s="9"/>
      <c r="E208" s="110"/>
      <c r="F208" s="9"/>
      <c r="G208" s="9"/>
      <c r="H208" s="9"/>
      <c r="I208" s="9"/>
      <c r="J208" s="31" t="s">
        <v>86</v>
      </c>
      <c r="K208" s="9"/>
    </row>
    <row r="210" spans="4:9">
      <c r="D210" s="105">
        <v>4193.6000000000004</v>
      </c>
      <c r="E210" s="110"/>
      <c r="F210" s="9"/>
      <c r="G210" s="9"/>
      <c r="H210" s="9"/>
      <c r="I210" s="31">
        <f>+I206+J206</f>
        <v>465460.92999999993</v>
      </c>
    </row>
    <row r="211" spans="4:9">
      <c r="D211" s="105">
        <v>0</v>
      </c>
      <c r="E211" s="110"/>
      <c r="F211" s="9"/>
      <c r="G211" s="9"/>
      <c r="H211" s="9"/>
      <c r="I211" s="9"/>
    </row>
    <row r="212" spans="4:9">
      <c r="D212" s="107">
        <v>5000.01</v>
      </c>
      <c r="E212" s="110"/>
      <c r="F212" s="9"/>
      <c r="G212" s="9"/>
      <c r="H212" s="9"/>
      <c r="I212" s="107">
        <f>+D206</f>
        <v>465460.93</v>
      </c>
    </row>
    <row r="213" spans="4:9">
      <c r="D213" s="105">
        <v>0</v>
      </c>
      <c r="E213" s="110"/>
      <c r="F213" s="9"/>
      <c r="G213" s="9"/>
      <c r="H213" s="9"/>
      <c r="I213" s="9"/>
    </row>
    <row r="214" spans="4:9">
      <c r="D214" s="107">
        <v>0</v>
      </c>
      <c r="E214" s="110"/>
      <c r="F214" s="9"/>
      <c r="G214" s="9"/>
      <c r="H214" s="9"/>
      <c r="I214" s="107">
        <f>+I210-I212</f>
        <v>0</v>
      </c>
    </row>
    <row r="215" spans="4:9">
      <c r="D215" s="9"/>
      <c r="E215" s="110"/>
      <c r="F215" s="9"/>
      <c r="G215" s="9"/>
      <c r="H215" s="9"/>
      <c r="I215" s="9"/>
    </row>
    <row r="216" spans="4:9">
      <c r="D216" s="107">
        <f>+D206+D210+D211+D212+D213+D214</f>
        <v>474654.54</v>
      </c>
      <c r="E216" s="110"/>
      <c r="F216" s="9"/>
      <c r="G216" s="9"/>
      <c r="H216" s="9"/>
      <c r="I216" s="9"/>
    </row>
    <row r="218" spans="4:9">
      <c r="D218" s="134">
        <v>0</v>
      </c>
    </row>
    <row r="220" spans="4:9">
      <c r="D220" s="64">
        <f>+D216-D218</f>
        <v>474654.54</v>
      </c>
    </row>
  </sheetData>
  <mergeCells count="6">
    <mergeCell ref="A4:C4"/>
    <mergeCell ref="A1:G1"/>
    <mergeCell ref="A2:G2"/>
    <mergeCell ref="A3:G3"/>
    <mergeCell ref="I2:K2"/>
    <mergeCell ref="I3:K3"/>
  </mergeCells>
  <printOptions headings="1"/>
  <pageMargins left="0.7" right="0.7" top="0.75" bottom="0.75" header="0.3" footer="0.3"/>
  <pageSetup orientation="landscape" r:id="rId1"/>
  <headerFooter>
    <oddFooter>&amp;LLGC-PH&amp;RUpdated 9/26/2023</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988F8-5270-4B7C-8DCD-2D258ACA7B9F}">
  <dimension ref="A1:A15"/>
  <sheetViews>
    <sheetView workbookViewId="0">
      <selection activeCell="E8" sqref="E8"/>
    </sheetView>
  </sheetViews>
  <sheetFormatPr defaultRowHeight="12.75"/>
  <cols>
    <col min="1" max="1" width="112" customWidth="1"/>
  </cols>
  <sheetData>
    <row r="1" spans="1:1" ht="15">
      <c r="A1" s="52" t="s">
        <v>818</v>
      </c>
    </row>
    <row r="2" spans="1:1" ht="14.25">
      <c r="A2" s="53"/>
    </row>
    <row r="3" spans="1:1" ht="114">
      <c r="A3" s="54" t="s">
        <v>819</v>
      </c>
    </row>
    <row r="4" spans="1:1" ht="14.25">
      <c r="A4" s="160"/>
    </row>
    <row r="5" spans="1:1" ht="99.75">
      <c r="A5" s="56" t="s">
        <v>820</v>
      </c>
    </row>
    <row r="6" spans="1:1" ht="14.25">
      <c r="A6" s="161"/>
    </row>
    <row r="7" spans="1:1" ht="99.75">
      <c r="A7" s="56" t="s">
        <v>821</v>
      </c>
    </row>
    <row r="8" spans="1:1" ht="14.25">
      <c r="A8" s="161"/>
    </row>
    <row r="9" spans="1:1" ht="156.75">
      <c r="A9" s="56" t="s">
        <v>822</v>
      </c>
    </row>
    <row r="10" spans="1:1" ht="14.25">
      <c r="A10" s="161"/>
    </row>
    <row r="11" spans="1:1" ht="85.5">
      <c r="A11" s="56" t="s">
        <v>823</v>
      </c>
    </row>
    <row r="12" spans="1:1" ht="14.25">
      <c r="A12" s="161"/>
    </row>
    <row r="13" spans="1:1" ht="71.25">
      <c r="A13" s="56" t="s">
        <v>824</v>
      </c>
    </row>
    <row r="14" spans="1:1" ht="14.25">
      <c r="A14" s="57"/>
    </row>
    <row r="15" spans="1:1" ht="90">
      <c r="A15" s="58" t="s">
        <v>192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64BFC-7CF6-4564-93D6-9354087AE298}">
  <dimension ref="A1:N126"/>
  <sheetViews>
    <sheetView topLeftCell="A77" workbookViewId="0">
      <selection activeCell="J99" sqref="J99"/>
    </sheetView>
  </sheetViews>
  <sheetFormatPr defaultRowHeight="12.75"/>
  <cols>
    <col min="1" max="1" width="12.83203125" bestFit="1" customWidth="1"/>
    <col min="2" max="2" width="30.1640625" customWidth="1"/>
    <col min="3" max="3" width="27.1640625" customWidth="1"/>
    <col min="4" max="4" width="16.83203125" bestFit="1" customWidth="1"/>
    <col min="5" max="5" width="9.1640625" bestFit="1" customWidth="1"/>
    <col min="6" max="6" width="13.33203125" bestFit="1" customWidth="1"/>
    <col min="7" max="7" width="15.6640625" bestFit="1" customWidth="1"/>
    <col min="9" max="9" width="15.1640625" bestFit="1" customWidth="1"/>
    <col min="10" max="10" width="17" customWidth="1"/>
    <col min="11" max="11" width="15.5" bestFit="1" customWidth="1"/>
    <col min="12" max="12" width="13" bestFit="1" customWidth="1"/>
  </cols>
  <sheetData>
    <row r="1" spans="1:11" s="95" customFormat="1" ht="15.75">
      <c r="A1" s="169" t="str">
        <f>+DataEntryWS!A1</f>
        <v>MARTIN TYRELL WASHINGTON DISTRICT HEALTH DEPT AND ROANO</v>
      </c>
      <c r="B1" s="169"/>
      <c r="C1" s="169"/>
      <c r="D1" s="169"/>
      <c r="E1" s="169"/>
      <c r="F1" s="169"/>
      <c r="G1" s="169"/>
    </row>
    <row r="2" spans="1:11" s="95" customFormat="1">
      <c r="A2" s="166" t="s">
        <v>91</v>
      </c>
      <c r="B2" s="166"/>
      <c r="C2" s="166"/>
      <c r="D2" s="166"/>
      <c r="E2" s="166"/>
      <c r="F2" s="166"/>
      <c r="G2" s="166"/>
      <c r="I2" s="168" t="s">
        <v>814</v>
      </c>
      <c r="J2" s="168"/>
      <c r="K2" s="168"/>
    </row>
    <row r="3" spans="1:11" s="95" customFormat="1">
      <c r="A3" s="167">
        <v>45473</v>
      </c>
      <c r="B3" s="167"/>
      <c r="C3" s="167"/>
      <c r="D3" s="167"/>
      <c r="E3" s="167"/>
      <c r="F3" s="167"/>
      <c r="G3" s="167"/>
      <c r="I3" s="170" t="s">
        <v>815</v>
      </c>
      <c r="J3" s="171"/>
      <c r="K3" s="171"/>
    </row>
    <row r="4" spans="1:11" ht="15">
      <c r="A4" s="135" t="s">
        <v>381</v>
      </c>
      <c r="B4" s="135" t="s">
        <v>382</v>
      </c>
      <c r="C4" s="135" t="s">
        <v>383</v>
      </c>
      <c r="D4" s="135" t="s">
        <v>384</v>
      </c>
      <c r="E4" s="135" t="s">
        <v>385</v>
      </c>
      <c r="F4" s="135" t="s">
        <v>386</v>
      </c>
      <c r="G4" s="135" t="s">
        <v>387</v>
      </c>
      <c r="H4" s="136"/>
      <c r="I4" s="156" t="s">
        <v>811</v>
      </c>
      <c r="J4" s="11" t="s">
        <v>67</v>
      </c>
      <c r="K4" s="11" t="s">
        <v>82</v>
      </c>
    </row>
    <row r="5" spans="1:11" ht="15">
      <c r="A5" s="136">
        <v>133200</v>
      </c>
      <c r="B5" s="136" t="s">
        <v>388</v>
      </c>
      <c r="C5" s="136" t="s">
        <v>389</v>
      </c>
      <c r="D5" s="136" t="s">
        <v>1</v>
      </c>
      <c r="E5" s="137">
        <v>93.353999999999999</v>
      </c>
      <c r="F5" s="136" t="s">
        <v>390</v>
      </c>
      <c r="G5" s="136" t="s">
        <v>391</v>
      </c>
      <c r="H5" s="136"/>
      <c r="I5" s="138">
        <v>0</v>
      </c>
      <c r="J5" s="143">
        <f>+I5</f>
        <v>0</v>
      </c>
      <c r="K5" s="143" t="s">
        <v>61</v>
      </c>
    </row>
    <row r="6" spans="1:11" ht="15">
      <c r="A6" s="136">
        <v>230329</v>
      </c>
      <c r="B6" s="136" t="s">
        <v>354</v>
      </c>
      <c r="C6" s="136" t="s">
        <v>0</v>
      </c>
      <c r="D6" s="136" t="s">
        <v>5</v>
      </c>
      <c r="E6" s="137" t="s">
        <v>0</v>
      </c>
      <c r="F6" s="136" t="s">
        <v>392</v>
      </c>
      <c r="G6" s="136" t="s">
        <v>393</v>
      </c>
      <c r="H6" s="136"/>
      <c r="I6" s="138">
        <v>0</v>
      </c>
      <c r="J6" s="143" t="s">
        <v>61</v>
      </c>
      <c r="K6" s="142">
        <f>+I6</f>
        <v>0</v>
      </c>
    </row>
    <row r="7" spans="1:11" ht="15">
      <c r="A7" s="136">
        <v>133300</v>
      </c>
      <c r="B7" s="136" t="s">
        <v>394</v>
      </c>
      <c r="C7" s="136" t="s">
        <v>395</v>
      </c>
      <c r="D7" s="136" t="s">
        <v>1</v>
      </c>
      <c r="E7" s="137">
        <v>93.897999999999996</v>
      </c>
      <c r="F7" s="136" t="s">
        <v>396</v>
      </c>
      <c r="G7" s="136" t="s">
        <v>397</v>
      </c>
      <c r="H7" s="136"/>
      <c r="I7" s="138">
        <v>4940</v>
      </c>
      <c r="J7" s="143">
        <f>+I7</f>
        <v>4940</v>
      </c>
      <c r="K7" s="143" t="s">
        <v>61</v>
      </c>
    </row>
    <row r="8" spans="1:11" ht="15">
      <c r="A8" s="136">
        <v>133202</v>
      </c>
      <c r="B8" s="136" t="s">
        <v>398</v>
      </c>
      <c r="C8" s="136" t="s">
        <v>399</v>
      </c>
      <c r="D8" s="136" t="s">
        <v>1</v>
      </c>
      <c r="E8" s="137">
        <v>93.436000000000007</v>
      </c>
      <c r="F8" s="136" t="s">
        <v>400</v>
      </c>
      <c r="G8" s="136" t="s">
        <v>401</v>
      </c>
      <c r="H8" s="136"/>
      <c r="I8" s="138">
        <v>1095</v>
      </c>
      <c r="J8" s="143">
        <f>+I8</f>
        <v>1095</v>
      </c>
      <c r="K8" s="143" t="s">
        <v>61</v>
      </c>
    </row>
    <row r="9" spans="1:11" ht="15">
      <c r="A9" s="136">
        <v>132005</v>
      </c>
      <c r="B9" s="136" t="s">
        <v>375</v>
      </c>
      <c r="C9" s="136" t="s">
        <v>140</v>
      </c>
      <c r="D9" s="136" t="s">
        <v>5</v>
      </c>
      <c r="E9" s="137" t="s">
        <v>402</v>
      </c>
      <c r="F9" s="136" t="s">
        <v>403</v>
      </c>
      <c r="G9" s="136" t="s">
        <v>404</v>
      </c>
      <c r="H9" s="136"/>
      <c r="I9" s="138">
        <v>174025.41</v>
      </c>
      <c r="J9" s="143" t="s">
        <v>61</v>
      </c>
      <c r="K9" s="142">
        <f>+I9</f>
        <v>174025.41</v>
      </c>
    </row>
    <row r="10" spans="1:11" ht="15">
      <c r="A10" s="136">
        <v>133200</v>
      </c>
      <c r="B10" s="136" t="s">
        <v>36</v>
      </c>
      <c r="C10" s="136" t="s">
        <v>405</v>
      </c>
      <c r="D10" s="136" t="s">
        <v>1</v>
      </c>
      <c r="E10" s="137">
        <v>93.94</v>
      </c>
      <c r="F10" s="136" t="s">
        <v>406</v>
      </c>
      <c r="G10" s="136" t="s">
        <v>407</v>
      </c>
      <c r="H10" s="136"/>
      <c r="I10" s="138">
        <v>0</v>
      </c>
      <c r="J10" s="143">
        <f t="shared" ref="J10:J14" si="0">+I10</f>
        <v>0</v>
      </c>
      <c r="K10" s="143" t="s">
        <v>61</v>
      </c>
    </row>
    <row r="11" spans="1:11" ht="15">
      <c r="A11" s="136">
        <v>133200</v>
      </c>
      <c r="B11" s="185" t="s">
        <v>408</v>
      </c>
      <c r="C11" s="185" t="s">
        <v>36</v>
      </c>
      <c r="D11" s="185" t="s">
        <v>5</v>
      </c>
      <c r="E11" s="186">
        <v>93.917000000000002</v>
      </c>
      <c r="F11" s="136" t="s">
        <v>409</v>
      </c>
      <c r="G11" s="136" t="s">
        <v>410</v>
      </c>
      <c r="H11" s="136"/>
      <c r="I11" s="138">
        <v>1140</v>
      </c>
      <c r="J11" s="143">
        <f t="shared" si="0"/>
        <v>1140</v>
      </c>
      <c r="K11" s="143" t="s">
        <v>61</v>
      </c>
    </row>
    <row r="12" spans="1:11" ht="15">
      <c r="A12" s="136">
        <v>133200</v>
      </c>
      <c r="B12" s="185" t="s">
        <v>36</v>
      </c>
      <c r="C12" s="185" t="s">
        <v>411</v>
      </c>
      <c r="D12" s="185" t="s">
        <v>1</v>
      </c>
      <c r="E12" s="186">
        <v>93.991</v>
      </c>
      <c r="F12" s="136" t="s">
        <v>409</v>
      </c>
      <c r="G12" s="136" t="s">
        <v>412</v>
      </c>
      <c r="H12" s="136"/>
      <c r="I12" s="138">
        <v>0</v>
      </c>
      <c r="J12" s="143">
        <f t="shared" si="0"/>
        <v>0</v>
      </c>
      <c r="K12" s="143" t="s">
        <v>61</v>
      </c>
    </row>
    <row r="13" spans="1:11" ht="15">
      <c r="A13" s="136">
        <v>133200</v>
      </c>
      <c r="B13" s="185" t="s">
        <v>408</v>
      </c>
      <c r="C13" s="185" t="s">
        <v>36</v>
      </c>
      <c r="D13" s="185" t="s">
        <v>5</v>
      </c>
      <c r="E13" s="186">
        <v>93.917000000000002</v>
      </c>
      <c r="F13" s="136" t="s">
        <v>413</v>
      </c>
      <c r="G13" s="136" t="s">
        <v>410</v>
      </c>
      <c r="H13" s="136"/>
      <c r="I13" s="138">
        <v>0</v>
      </c>
      <c r="J13" s="143">
        <f t="shared" si="0"/>
        <v>0</v>
      </c>
      <c r="K13" s="143" t="s">
        <v>61</v>
      </c>
    </row>
    <row r="14" spans="1:11" ht="15">
      <c r="A14" s="136">
        <v>133200</v>
      </c>
      <c r="B14" s="185" t="s">
        <v>408</v>
      </c>
      <c r="C14" s="185" t="s">
        <v>36</v>
      </c>
      <c r="D14" s="185" t="s">
        <v>5</v>
      </c>
      <c r="E14" s="186">
        <v>93.917000000000002</v>
      </c>
      <c r="F14" s="136" t="s">
        <v>414</v>
      </c>
      <c r="G14" s="136" t="s">
        <v>410</v>
      </c>
      <c r="H14" s="136"/>
      <c r="I14" s="138">
        <v>0</v>
      </c>
      <c r="J14" s="143">
        <f t="shared" si="0"/>
        <v>0</v>
      </c>
      <c r="K14" s="143" t="s">
        <v>61</v>
      </c>
    </row>
    <row r="15" spans="1:11" ht="15">
      <c r="A15" s="136">
        <v>133200</v>
      </c>
      <c r="B15" s="185" t="s">
        <v>164</v>
      </c>
      <c r="C15" s="185" t="s">
        <v>415</v>
      </c>
      <c r="D15" s="185" t="s">
        <v>5</v>
      </c>
      <c r="E15" s="186" t="s">
        <v>0</v>
      </c>
      <c r="F15" s="136" t="s">
        <v>416</v>
      </c>
      <c r="G15" s="136" t="s">
        <v>404</v>
      </c>
      <c r="H15" s="136"/>
      <c r="I15" s="138">
        <v>0</v>
      </c>
      <c r="J15" s="143" t="s">
        <v>61</v>
      </c>
      <c r="K15" s="142">
        <f>+I15</f>
        <v>0</v>
      </c>
    </row>
    <row r="16" spans="1:11" ht="15">
      <c r="A16" s="136">
        <v>133200</v>
      </c>
      <c r="B16" s="185" t="s">
        <v>408</v>
      </c>
      <c r="C16" s="185" t="s">
        <v>417</v>
      </c>
      <c r="D16" s="185" t="s">
        <v>5</v>
      </c>
      <c r="E16" s="186">
        <v>93.917000000000002</v>
      </c>
      <c r="F16" s="136" t="s">
        <v>418</v>
      </c>
      <c r="G16" s="136" t="s">
        <v>410</v>
      </c>
      <c r="H16" s="136"/>
      <c r="I16" s="138">
        <v>1586.11</v>
      </c>
      <c r="J16" s="143">
        <f t="shared" ref="J16:J18" si="1">+I16</f>
        <v>1586.11</v>
      </c>
      <c r="K16" s="143" t="s">
        <v>61</v>
      </c>
    </row>
    <row r="17" spans="1:11" ht="15">
      <c r="A17" s="136">
        <v>133200</v>
      </c>
      <c r="B17" s="136" t="s">
        <v>217</v>
      </c>
      <c r="C17" s="136" t="s">
        <v>419</v>
      </c>
      <c r="D17" s="136" t="s">
        <v>1</v>
      </c>
      <c r="E17" s="137">
        <v>93.977000000000004</v>
      </c>
      <c r="F17" s="136" t="s">
        <v>420</v>
      </c>
      <c r="G17" s="136" t="s">
        <v>421</v>
      </c>
      <c r="H17" s="136"/>
      <c r="I17" s="138">
        <v>75.14</v>
      </c>
      <c r="J17" s="143">
        <f t="shared" si="1"/>
        <v>75.14</v>
      </c>
      <c r="K17" s="143" t="s">
        <v>61</v>
      </c>
    </row>
    <row r="18" spans="1:11" ht="15">
      <c r="A18" s="136">
        <v>133200</v>
      </c>
      <c r="B18" s="136" t="s">
        <v>422</v>
      </c>
      <c r="C18" s="136" t="s">
        <v>423</v>
      </c>
      <c r="D18" s="136" t="s">
        <v>1</v>
      </c>
      <c r="E18" s="137">
        <v>93.977000000000004</v>
      </c>
      <c r="F18" s="136" t="s">
        <v>424</v>
      </c>
      <c r="G18" s="136" t="s">
        <v>425</v>
      </c>
      <c r="H18" s="136"/>
      <c r="I18" s="138">
        <v>0</v>
      </c>
      <c r="J18" s="143">
        <f t="shared" si="1"/>
        <v>0</v>
      </c>
      <c r="K18" s="143" t="s">
        <v>61</v>
      </c>
    </row>
    <row r="19" spans="1:11" ht="15">
      <c r="A19" s="136">
        <v>131106</v>
      </c>
      <c r="B19" s="136" t="s">
        <v>426</v>
      </c>
      <c r="C19" s="136" t="s">
        <v>426</v>
      </c>
      <c r="D19" s="136" t="s">
        <v>5</v>
      </c>
      <c r="E19" s="137" t="s">
        <v>0</v>
      </c>
      <c r="F19" s="136" t="s">
        <v>427</v>
      </c>
      <c r="G19" s="136" t="s">
        <v>428</v>
      </c>
      <c r="H19" s="136"/>
      <c r="I19" s="138">
        <v>19885</v>
      </c>
      <c r="J19" s="143" t="s">
        <v>61</v>
      </c>
      <c r="K19" s="142">
        <f t="shared" ref="K19:K21" si="2">+I19</f>
        <v>19885</v>
      </c>
    </row>
    <row r="20" spans="1:11" ht="15">
      <c r="A20" s="136">
        <v>133200</v>
      </c>
      <c r="B20" s="136" t="s">
        <v>146</v>
      </c>
      <c r="C20" s="136" t="s">
        <v>0</v>
      </c>
      <c r="D20" s="136" t="s">
        <v>5</v>
      </c>
      <c r="E20" s="137" t="s">
        <v>0</v>
      </c>
      <c r="F20" s="136" t="s">
        <v>429</v>
      </c>
      <c r="G20" s="136" t="s">
        <v>430</v>
      </c>
      <c r="H20" s="136"/>
      <c r="I20" s="138">
        <v>0</v>
      </c>
      <c r="J20" s="143" t="s">
        <v>61</v>
      </c>
      <c r="K20" s="142">
        <f t="shared" si="2"/>
        <v>0</v>
      </c>
    </row>
    <row r="21" spans="1:11" ht="15">
      <c r="A21" s="136">
        <v>133300</v>
      </c>
      <c r="B21" s="136" t="s">
        <v>377</v>
      </c>
      <c r="C21" s="136" t="s">
        <v>431</v>
      </c>
      <c r="D21" s="136" t="s">
        <v>5</v>
      </c>
      <c r="E21" s="137" t="s">
        <v>0</v>
      </c>
      <c r="F21" s="136" t="s">
        <v>432</v>
      </c>
      <c r="G21" s="136" t="s">
        <v>404</v>
      </c>
      <c r="H21" s="136"/>
      <c r="I21" s="138">
        <v>3510</v>
      </c>
      <c r="J21" s="143" t="s">
        <v>61</v>
      </c>
      <c r="K21" s="142">
        <f t="shared" si="2"/>
        <v>3510</v>
      </c>
    </row>
    <row r="22" spans="1:11" ht="15">
      <c r="A22" s="136">
        <v>133401</v>
      </c>
      <c r="B22" s="136" t="s">
        <v>228</v>
      </c>
      <c r="C22" s="136" t="s">
        <v>324</v>
      </c>
      <c r="D22" s="136" t="s">
        <v>1</v>
      </c>
      <c r="E22" s="137">
        <v>93.268000000000001</v>
      </c>
      <c r="F22" s="136" t="s">
        <v>433</v>
      </c>
      <c r="G22" s="136" t="s">
        <v>434</v>
      </c>
      <c r="H22" s="136"/>
      <c r="I22" s="138">
        <v>99224.31</v>
      </c>
      <c r="J22" s="143">
        <f t="shared" ref="J22:J36" si="3">+I22</f>
        <v>99224.31</v>
      </c>
      <c r="K22" s="143" t="s">
        <v>61</v>
      </c>
    </row>
    <row r="23" spans="1:11" ht="15">
      <c r="A23" s="136">
        <v>133401</v>
      </c>
      <c r="B23" s="136" t="s">
        <v>39</v>
      </c>
      <c r="C23" s="136" t="s">
        <v>225</v>
      </c>
      <c r="D23" s="136" t="s">
        <v>1</v>
      </c>
      <c r="E23" s="137">
        <v>93.268000000000001</v>
      </c>
      <c r="F23" s="136" t="s">
        <v>435</v>
      </c>
      <c r="G23" s="136" t="s">
        <v>436</v>
      </c>
      <c r="H23" s="136"/>
      <c r="I23" s="138">
        <v>0</v>
      </c>
      <c r="J23" s="143">
        <f t="shared" si="3"/>
        <v>0</v>
      </c>
      <c r="K23" s="143" t="s">
        <v>61</v>
      </c>
    </row>
    <row r="24" spans="1:11" ht="15">
      <c r="A24" s="136">
        <v>133401</v>
      </c>
      <c r="B24" s="136" t="s">
        <v>39</v>
      </c>
      <c r="C24" s="136" t="s">
        <v>225</v>
      </c>
      <c r="D24" s="136" t="s">
        <v>1</v>
      </c>
      <c r="E24" s="137">
        <v>93.268000000000001</v>
      </c>
      <c r="F24" s="136" t="s">
        <v>437</v>
      </c>
      <c r="G24" s="136" t="s">
        <v>436</v>
      </c>
      <c r="H24" s="136"/>
      <c r="I24" s="138">
        <v>12809.25</v>
      </c>
      <c r="J24" s="143">
        <f t="shared" si="3"/>
        <v>12809.25</v>
      </c>
      <c r="K24" s="143" t="s">
        <v>61</v>
      </c>
    </row>
    <row r="25" spans="1:11" ht="15">
      <c r="A25" s="136">
        <v>133401</v>
      </c>
      <c r="B25" s="136" t="s">
        <v>228</v>
      </c>
      <c r="C25" s="136" t="s">
        <v>225</v>
      </c>
      <c r="D25" s="136" t="s">
        <v>1</v>
      </c>
      <c r="E25" s="137">
        <v>93.268000000000001</v>
      </c>
      <c r="F25" s="136" t="s">
        <v>438</v>
      </c>
      <c r="G25" s="136" t="s">
        <v>439</v>
      </c>
      <c r="H25" s="136"/>
      <c r="I25" s="138">
        <v>0</v>
      </c>
      <c r="J25" s="143">
        <f t="shared" si="3"/>
        <v>0</v>
      </c>
      <c r="K25" s="143" t="s">
        <v>61</v>
      </c>
    </row>
    <row r="26" spans="1:11" ht="15">
      <c r="A26" s="136">
        <v>133200</v>
      </c>
      <c r="B26" s="136" t="s">
        <v>164</v>
      </c>
      <c r="C26" s="136" t="s">
        <v>440</v>
      </c>
      <c r="D26" s="136" t="s">
        <v>1</v>
      </c>
      <c r="E26" s="137">
        <v>93.94</v>
      </c>
      <c r="F26" s="136" t="s">
        <v>441</v>
      </c>
      <c r="G26" s="136" t="s">
        <v>442</v>
      </c>
      <c r="H26" s="136"/>
      <c r="I26" s="138">
        <v>0</v>
      </c>
      <c r="J26" s="143">
        <f t="shared" si="3"/>
        <v>0</v>
      </c>
      <c r="K26" s="143" t="s">
        <v>61</v>
      </c>
    </row>
    <row r="27" spans="1:11" ht="15">
      <c r="A27" s="136">
        <v>133501</v>
      </c>
      <c r="B27" s="136" t="s">
        <v>46</v>
      </c>
      <c r="C27" s="136" t="s">
        <v>443</v>
      </c>
      <c r="D27" s="136" t="s">
        <v>1</v>
      </c>
      <c r="E27" s="137">
        <v>93.566000000000003</v>
      </c>
      <c r="F27" s="136" t="s">
        <v>444</v>
      </c>
      <c r="G27" s="136" t="s">
        <v>445</v>
      </c>
      <c r="H27" s="136"/>
      <c r="I27" s="138">
        <v>0</v>
      </c>
      <c r="J27" s="143">
        <f t="shared" si="3"/>
        <v>0</v>
      </c>
      <c r="K27" s="143" t="s">
        <v>61</v>
      </c>
    </row>
    <row r="28" spans="1:11" ht="15">
      <c r="A28" s="136">
        <v>133501</v>
      </c>
      <c r="B28" s="136" t="s">
        <v>46</v>
      </c>
      <c r="C28" s="136" t="s">
        <v>443</v>
      </c>
      <c r="D28" s="136" t="s">
        <v>1</v>
      </c>
      <c r="E28" s="137">
        <v>93.566000000000003</v>
      </c>
      <c r="F28" s="136" t="s">
        <v>446</v>
      </c>
      <c r="G28" s="136" t="s">
        <v>445</v>
      </c>
      <c r="H28" s="136"/>
      <c r="I28" s="138">
        <v>0</v>
      </c>
      <c r="J28" s="143">
        <f t="shared" si="3"/>
        <v>0</v>
      </c>
      <c r="K28" s="143" t="s">
        <v>61</v>
      </c>
    </row>
    <row r="29" spans="1:11" ht="15">
      <c r="A29" s="136">
        <v>133200</v>
      </c>
      <c r="B29" s="136" t="s">
        <v>146</v>
      </c>
      <c r="C29" s="136" t="s">
        <v>447</v>
      </c>
      <c r="D29" s="136" t="s">
        <v>1</v>
      </c>
      <c r="E29" s="137">
        <v>93.917000000000002</v>
      </c>
      <c r="F29" s="136" t="s">
        <v>448</v>
      </c>
      <c r="G29" s="136" t="s">
        <v>449</v>
      </c>
      <c r="H29" s="136"/>
      <c r="I29" s="138">
        <v>0</v>
      </c>
      <c r="J29" s="143">
        <f t="shared" si="3"/>
        <v>0</v>
      </c>
      <c r="K29" s="143" t="s">
        <v>61</v>
      </c>
    </row>
    <row r="30" spans="1:11" ht="15">
      <c r="A30" s="136">
        <v>133200</v>
      </c>
      <c r="B30" s="136" t="s">
        <v>143</v>
      </c>
      <c r="C30" s="136" t="s">
        <v>405</v>
      </c>
      <c r="D30" s="136" t="s">
        <v>1</v>
      </c>
      <c r="E30" s="137">
        <v>93.94</v>
      </c>
      <c r="F30" s="136" t="s">
        <v>450</v>
      </c>
      <c r="G30" s="136" t="s">
        <v>407</v>
      </c>
      <c r="H30" s="136"/>
      <c r="I30" s="138">
        <v>0</v>
      </c>
      <c r="J30" s="143">
        <f t="shared" si="3"/>
        <v>0</v>
      </c>
      <c r="K30" s="143" t="s">
        <v>61</v>
      </c>
    </row>
    <row r="31" spans="1:11" ht="15">
      <c r="A31" s="136">
        <v>133200</v>
      </c>
      <c r="B31" s="136" t="s">
        <v>143</v>
      </c>
      <c r="C31" s="136" t="s">
        <v>451</v>
      </c>
      <c r="D31" s="136" t="s">
        <v>5</v>
      </c>
      <c r="E31" s="137" t="s">
        <v>0</v>
      </c>
      <c r="F31" s="136" t="s">
        <v>452</v>
      </c>
      <c r="G31" s="136" t="s">
        <v>404</v>
      </c>
      <c r="H31" s="136"/>
      <c r="I31" s="138">
        <v>0</v>
      </c>
      <c r="J31" s="143" t="s">
        <v>61</v>
      </c>
      <c r="K31" s="142">
        <f>+I31</f>
        <v>0</v>
      </c>
    </row>
    <row r="32" spans="1:11" ht="15">
      <c r="A32" s="136">
        <v>133401</v>
      </c>
      <c r="B32" s="136" t="s">
        <v>453</v>
      </c>
      <c r="C32" s="136" t="s">
        <v>454</v>
      </c>
      <c r="D32" s="136" t="s">
        <v>1</v>
      </c>
      <c r="E32" s="137">
        <v>93.268000000000001</v>
      </c>
      <c r="F32" s="136" t="s">
        <v>455</v>
      </c>
      <c r="G32" s="136" t="s">
        <v>456</v>
      </c>
      <c r="H32" s="136"/>
      <c r="I32" s="138">
        <v>33780.14</v>
      </c>
      <c r="J32" s="143">
        <f t="shared" si="3"/>
        <v>33780.14</v>
      </c>
      <c r="K32" s="143" t="s">
        <v>61</v>
      </c>
    </row>
    <row r="33" spans="1:12" ht="15">
      <c r="A33" s="136">
        <v>230330</v>
      </c>
      <c r="B33" s="136" t="s">
        <v>457</v>
      </c>
      <c r="C33" s="136" t="s">
        <v>458</v>
      </c>
      <c r="D33" s="136" t="s">
        <v>5</v>
      </c>
      <c r="E33" s="137">
        <v>21.027000000000001</v>
      </c>
      <c r="F33" s="136" t="s">
        <v>459</v>
      </c>
      <c r="G33" s="136" t="s">
        <v>393</v>
      </c>
      <c r="H33" s="136"/>
      <c r="I33" s="138">
        <v>0</v>
      </c>
      <c r="J33" s="143">
        <f t="shared" si="3"/>
        <v>0</v>
      </c>
      <c r="K33" s="143" t="s">
        <v>61</v>
      </c>
    </row>
    <row r="34" spans="1:12" ht="15">
      <c r="A34" s="136">
        <v>230330</v>
      </c>
      <c r="B34" s="136" t="s">
        <v>457</v>
      </c>
      <c r="C34" s="136" t="s">
        <v>458</v>
      </c>
      <c r="D34" s="136" t="s">
        <v>5</v>
      </c>
      <c r="E34" s="137">
        <v>21.027000000000001</v>
      </c>
      <c r="F34" s="136" t="s">
        <v>460</v>
      </c>
      <c r="G34" s="136" t="s">
        <v>393</v>
      </c>
      <c r="H34" s="136"/>
      <c r="I34" s="138">
        <v>0</v>
      </c>
      <c r="J34" s="143">
        <f t="shared" si="3"/>
        <v>0</v>
      </c>
      <c r="K34" s="143" t="s">
        <v>61</v>
      </c>
      <c r="L34" s="144" t="s">
        <v>614</v>
      </c>
    </row>
    <row r="35" spans="1:12" ht="15">
      <c r="A35" s="136">
        <v>131204</v>
      </c>
      <c r="B35" s="136" t="s">
        <v>461</v>
      </c>
      <c r="C35" s="136" t="s">
        <v>462</v>
      </c>
      <c r="D35" s="136" t="s">
        <v>1</v>
      </c>
      <c r="E35" s="137">
        <v>93.966999999999999</v>
      </c>
      <c r="F35" s="136" t="s">
        <v>463</v>
      </c>
      <c r="G35" s="136" t="s">
        <v>464</v>
      </c>
      <c r="H35" s="136"/>
      <c r="I35" s="138">
        <v>160385.29999999999</v>
      </c>
      <c r="J35" s="143">
        <f t="shared" si="3"/>
        <v>160385.29999999999</v>
      </c>
      <c r="K35" s="143" t="s">
        <v>61</v>
      </c>
    </row>
    <row r="36" spans="1:12" ht="15">
      <c r="A36" s="136">
        <v>131304</v>
      </c>
      <c r="B36" s="136" t="s">
        <v>465</v>
      </c>
      <c r="C36" s="136" t="s">
        <v>466</v>
      </c>
      <c r="D36" s="136" t="s">
        <v>1</v>
      </c>
      <c r="E36" s="137">
        <v>93.322999999999993</v>
      </c>
      <c r="F36" s="136" t="s">
        <v>467</v>
      </c>
      <c r="G36" s="136" t="s">
        <v>468</v>
      </c>
      <c r="H36" s="136"/>
      <c r="I36" s="138">
        <v>0</v>
      </c>
      <c r="J36" s="143">
        <f t="shared" si="3"/>
        <v>0</v>
      </c>
      <c r="K36" s="143" t="s">
        <v>61</v>
      </c>
    </row>
    <row r="37" spans="1:12" ht="15">
      <c r="A37" s="136">
        <v>131204</v>
      </c>
      <c r="B37" s="136" t="s">
        <v>469</v>
      </c>
      <c r="C37" s="136" t="s">
        <v>470</v>
      </c>
      <c r="D37" s="136" t="s">
        <v>5</v>
      </c>
      <c r="E37" s="137" t="s">
        <v>0</v>
      </c>
      <c r="F37" s="136" t="s">
        <v>471</v>
      </c>
      <c r="G37" s="136" t="s">
        <v>404</v>
      </c>
      <c r="H37" s="136"/>
      <c r="I37" s="138">
        <v>277829.94</v>
      </c>
      <c r="J37" s="143" t="s">
        <v>61</v>
      </c>
      <c r="K37" s="142">
        <f t="shared" ref="K37:K42" si="4">+I37</f>
        <v>277829.94</v>
      </c>
    </row>
    <row r="38" spans="1:12" ht="15">
      <c r="A38" s="136">
        <v>131304</v>
      </c>
      <c r="B38" s="136" t="s">
        <v>9</v>
      </c>
      <c r="C38" s="136" t="s">
        <v>9</v>
      </c>
      <c r="D38" s="136" t="s">
        <v>5</v>
      </c>
      <c r="E38" s="137">
        <v>0</v>
      </c>
      <c r="F38" s="136" t="s">
        <v>472</v>
      </c>
      <c r="G38" s="136" t="s">
        <v>404</v>
      </c>
      <c r="H38" s="136"/>
      <c r="I38" s="138">
        <v>1832.08</v>
      </c>
      <c r="J38" s="143" t="s">
        <v>61</v>
      </c>
      <c r="K38" s="142">
        <f t="shared" si="4"/>
        <v>1832.08</v>
      </c>
    </row>
    <row r="39" spans="1:12" ht="15">
      <c r="A39" s="136">
        <v>131304</v>
      </c>
      <c r="B39" s="136" t="s">
        <v>138</v>
      </c>
      <c r="C39" s="136" t="s">
        <v>473</v>
      </c>
      <c r="D39" s="136" t="s">
        <v>5</v>
      </c>
      <c r="E39" s="137" t="s">
        <v>0</v>
      </c>
      <c r="F39" s="136" t="s">
        <v>474</v>
      </c>
      <c r="G39" s="136" t="s">
        <v>404</v>
      </c>
      <c r="H39" s="136"/>
      <c r="I39" s="138">
        <v>0</v>
      </c>
      <c r="J39" s="143" t="s">
        <v>61</v>
      </c>
      <c r="K39" s="142">
        <f t="shared" si="4"/>
        <v>0</v>
      </c>
    </row>
    <row r="40" spans="1:12" ht="15">
      <c r="A40" s="136">
        <v>133000</v>
      </c>
      <c r="B40" s="136" t="s">
        <v>119</v>
      </c>
      <c r="C40" s="136" t="s">
        <v>171</v>
      </c>
      <c r="D40" s="136" t="s">
        <v>5</v>
      </c>
      <c r="E40" s="137" t="s">
        <v>0</v>
      </c>
      <c r="F40" s="136" t="s">
        <v>475</v>
      </c>
      <c r="G40" s="136" t="s">
        <v>404</v>
      </c>
      <c r="H40" s="136"/>
      <c r="I40" s="138">
        <v>0</v>
      </c>
      <c r="J40" s="143" t="s">
        <v>61</v>
      </c>
      <c r="K40" s="142">
        <f t="shared" si="4"/>
        <v>0</v>
      </c>
    </row>
    <row r="41" spans="1:12" ht="15">
      <c r="A41" s="136">
        <v>133000</v>
      </c>
      <c r="B41" s="136" t="s">
        <v>378</v>
      </c>
      <c r="C41" s="136" t="s">
        <v>195</v>
      </c>
      <c r="D41" s="136" t="s">
        <v>5</v>
      </c>
      <c r="E41" s="137" t="s">
        <v>0</v>
      </c>
      <c r="F41" s="136" t="s">
        <v>476</v>
      </c>
      <c r="G41" s="136" t="s">
        <v>404</v>
      </c>
      <c r="H41" s="136"/>
      <c r="I41" s="138">
        <v>0</v>
      </c>
      <c r="J41" s="143" t="s">
        <v>61</v>
      </c>
      <c r="K41" s="142">
        <f t="shared" si="4"/>
        <v>0</v>
      </c>
    </row>
    <row r="42" spans="1:12" ht="15">
      <c r="A42" s="136">
        <v>133000</v>
      </c>
      <c r="B42" s="136" t="s">
        <v>380</v>
      </c>
      <c r="C42" s="136" t="s">
        <v>380</v>
      </c>
      <c r="D42" s="136" t="s">
        <v>5</v>
      </c>
      <c r="E42" s="137" t="s">
        <v>61</v>
      </c>
      <c r="F42" s="136" t="s">
        <v>477</v>
      </c>
      <c r="G42" s="136" t="s">
        <v>404</v>
      </c>
      <c r="H42" s="136"/>
      <c r="I42" s="138">
        <v>0</v>
      </c>
      <c r="J42" s="143" t="s">
        <v>61</v>
      </c>
      <c r="K42" s="142">
        <f t="shared" si="4"/>
        <v>0</v>
      </c>
    </row>
    <row r="43" spans="1:12" ht="15">
      <c r="A43" s="136">
        <v>134600</v>
      </c>
      <c r="B43" s="136" t="s">
        <v>110</v>
      </c>
      <c r="C43" s="136" t="s">
        <v>447</v>
      </c>
      <c r="D43" s="136" t="s">
        <v>1</v>
      </c>
      <c r="E43" s="137">
        <v>93.917000000000002</v>
      </c>
      <c r="F43" s="136" t="s">
        <v>478</v>
      </c>
      <c r="G43" s="136" t="s">
        <v>449</v>
      </c>
      <c r="H43" s="136"/>
      <c r="I43" s="138">
        <v>0</v>
      </c>
      <c r="J43" s="143">
        <f t="shared" ref="J43:J44" si="5">+I43</f>
        <v>0</v>
      </c>
      <c r="K43" s="143" t="s">
        <v>61</v>
      </c>
    </row>
    <row r="44" spans="1:12" ht="15">
      <c r="A44" s="136">
        <v>134600</v>
      </c>
      <c r="B44" s="136" t="s">
        <v>479</v>
      </c>
      <c r="C44" s="136" t="s">
        <v>447</v>
      </c>
      <c r="D44" s="136" t="s">
        <v>1</v>
      </c>
      <c r="E44" s="137">
        <v>93.917000000000002</v>
      </c>
      <c r="F44" s="136" t="s">
        <v>480</v>
      </c>
      <c r="G44" s="136" t="s">
        <v>449</v>
      </c>
      <c r="H44" s="136"/>
      <c r="I44" s="138">
        <v>0</v>
      </c>
      <c r="J44" s="143">
        <f t="shared" si="5"/>
        <v>0</v>
      </c>
      <c r="K44" s="143" t="s">
        <v>61</v>
      </c>
    </row>
    <row r="45" spans="1:12" ht="15">
      <c r="A45" s="136">
        <v>132001</v>
      </c>
      <c r="B45" s="136" t="s">
        <v>248</v>
      </c>
      <c r="C45" s="136" t="s">
        <v>248</v>
      </c>
      <c r="D45" s="136" t="s">
        <v>5</v>
      </c>
      <c r="E45" s="137" t="s">
        <v>0</v>
      </c>
      <c r="F45" s="136" t="s">
        <v>481</v>
      </c>
      <c r="G45" s="136" t="s">
        <v>404</v>
      </c>
      <c r="H45" s="136"/>
      <c r="I45" s="138">
        <v>75833.34</v>
      </c>
      <c r="J45" s="143" t="s">
        <v>61</v>
      </c>
      <c r="K45" s="142">
        <f t="shared" ref="K45" si="6">+I45</f>
        <v>75833.34</v>
      </c>
    </row>
    <row r="46" spans="1:12" ht="15">
      <c r="A46" s="136">
        <v>132001</v>
      </c>
      <c r="B46" s="136" t="s">
        <v>248</v>
      </c>
      <c r="C46" s="136" t="s">
        <v>411</v>
      </c>
      <c r="D46" s="136" t="s">
        <v>1</v>
      </c>
      <c r="E46" s="137">
        <v>93.991</v>
      </c>
      <c r="F46" s="136" t="s">
        <v>481</v>
      </c>
      <c r="G46" s="136" t="s">
        <v>412</v>
      </c>
      <c r="H46" s="136"/>
      <c r="I46" s="138">
        <v>0</v>
      </c>
      <c r="J46" s="143">
        <f t="shared" ref="J46:J51" si="7">+I46</f>
        <v>0</v>
      </c>
      <c r="K46" s="143" t="s">
        <v>61</v>
      </c>
    </row>
    <row r="47" spans="1:12" ht="15">
      <c r="A47" s="136">
        <v>134600</v>
      </c>
      <c r="B47" s="136" t="s">
        <v>146</v>
      </c>
      <c r="C47" s="136" t="s">
        <v>447</v>
      </c>
      <c r="D47" s="136" t="s">
        <v>1</v>
      </c>
      <c r="E47" s="137">
        <v>93.917000000000002</v>
      </c>
      <c r="F47" s="136" t="s">
        <v>482</v>
      </c>
      <c r="G47" s="136" t="s">
        <v>449</v>
      </c>
      <c r="H47" s="136"/>
      <c r="I47" s="138">
        <v>0</v>
      </c>
      <c r="J47" s="143">
        <f t="shared" si="7"/>
        <v>0</v>
      </c>
      <c r="K47" s="143" t="s">
        <v>61</v>
      </c>
    </row>
    <row r="48" spans="1:12" ht="15">
      <c r="A48" s="136">
        <v>134600</v>
      </c>
      <c r="B48" s="136" t="s">
        <v>110</v>
      </c>
      <c r="C48" s="136" t="s">
        <v>447</v>
      </c>
      <c r="D48" s="136" t="s">
        <v>1</v>
      </c>
      <c r="E48" s="137">
        <v>93.917000000000002</v>
      </c>
      <c r="F48" s="136" t="s">
        <v>483</v>
      </c>
      <c r="G48" s="136" t="s">
        <v>449</v>
      </c>
      <c r="H48" s="136"/>
      <c r="I48" s="138">
        <v>0</v>
      </c>
      <c r="J48" s="143">
        <f t="shared" si="7"/>
        <v>0</v>
      </c>
      <c r="K48" s="143" t="s">
        <v>61</v>
      </c>
    </row>
    <row r="49" spans="1:12" ht="15">
      <c r="A49" s="136">
        <v>134600</v>
      </c>
      <c r="B49" s="136" t="s">
        <v>484</v>
      </c>
      <c r="C49" s="136" t="s">
        <v>447</v>
      </c>
      <c r="D49" s="136" t="s">
        <v>1</v>
      </c>
      <c r="E49" s="137">
        <v>93.917000000000002</v>
      </c>
      <c r="F49" s="136" t="s">
        <v>485</v>
      </c>
      <c r="G49" s="136" t="s">
        <v>449</v>
      </c>
      <c r="H49" s="136"/>
      <c r="I49" s="138">
        <v>0</v>
      </c>
      <c r="J49" s="143">
        <f t="shared" si="7"/>
        <v>0</v>
      </c>
      <c r="K49" s="143" t="s">
        <v>61</v>
      </c>
    </row>
    <row r="50" spans="1:12" ht="15">
      <c r="A50" s="136">
        <v>133000</v>
      </c>
      <c r="B50" s="136" t="s">
        <v>486</v>
      </c>
      <c r="C50" s="136" t="s">
        <v>486</v>
      </c>
      <c r="D50" s="136" t="s">
        <v>5</v>
      </c>
      <c r="E50" s="137" t="s">
        <v>0</v>
      </c>
      <c r="F50" s="136" t="s">
        <v>487</v>
      </c>
      <c r="G50" s="136" t="s">
        <v>404</v>
      </c>
      <c r="H50" s="136"/>
      <c r="I50" s="138">
        <v>0</v>
      </c>
      <c r="J50" s="143" t="s">
        <v>61</v>
      </c>
      <c r="K50" s="142">
        <f t="shared" ref="K50" si="8">+I50</f>
        <v>0</v>
      </c>
    </row>
    <row r="51" spans="1:12" ht="15">
      <c r="A51" s="136">
        <v>133000</v>
      </c>
      <c r="B51" s="136" t="s">
        <v>104</v>
      </c>
      <c r="C51" s="136" t="s">
        <v>171</v>
      </c>
      <c r="D51" s="136" t="s">
        <v>1</v>
      </c>
      <c r="E51" s="137">
        <v>93.994</v>
      </c>
      <c r="F51" s="136" t="s">
        <v>487</v>
      </c>
      <c r="G51" s="136" t="s">
        <v>488</v>
      </c>
      <c r="H51" s="136"/>
      <c r="I51" s="138">
        <v>87760</v>
      </c>
      <c r="J51" s="143">
        <f t="shared" si="7"/>
        <v>87760</v>
      </c>
      <c r="K51" s="143" t="s">
        <v>61</v>
      </c>
      <c r="L51" s="144" t="s">
        <v>86</v>
      </c>
    </row>
    <row r="52" spans="1:12" ht="15">
      <c r="A52" s="136">
        <v>133000</v>
      </c>
      <c r="B52" s="136" t="s">
        <v>489</v>
      </c>
      <c r="C52" s="136" t="s">
        <v>490</v>
      </c>
      <c r="D52" s="136" t="s">
        <v>5</v>
      </c>
      <c r="E52" s="137" t="s">
        <v>0</v>
      </c>
      <c r="F52" s="136" t="s">
        <v>491</v>
      </c>
      <c r="G52" s="136" t="s">
        <v>404</v>
      </c>
      <c r="H52" s="136"/>
      <c r="I52" s="138">
        <v>0</v>
      </c>
      <c r="J52" s="143" t="s">
        <v>61</v>
      </c>
      <c r="K52" s="142">
        <f>+I52</f>
        <v>0</v>
      </c>
    </row>
    <row r="53" spans="1:12" ht="15">
      <c r="A53" s="136">
        <v>133000</v>
      </c>
      <c r="B53" s="136" t="s">
        <v>18</v>
      </c>
      <c r="C53" s="136" t="s">
        <v>171</v>
      </c>
      <c r="D53" s="136" t="s">
        <v>1</v>
      </c>
      <c r="E53" s="137">
        <v>93.994</v>
      </c>
      <c r="F53" s="136" t="s">
        <v>491</v>
      </c>
      <c r="G53" s="136" t="s">
        <v>492</v>
      </c>
      <c r="H53" s="136"/>
      <c r="I53" s="138">
        <v>29352.74</v>
      </c>
      <c r="J53" s="145">
        <f t="shared" ref="J53" si="9">+I53</f>
        <v>29352.74</v>
      </c>
      <c r="K53" s="143" t="s">
        <v>61</v>
      </c>
    </row>
    <row r="54" spans="1:12" ht="15">
      <c r="A54" s="136">
        <v>133000</v>
      </c>
      <c r="B54" s="136" t="s">
        <v>489</v>
      </c>
      <c r="C54" s="136" t="s">
        <v>493</v>
      </c>
      <c r="D54" s="136" t="s">
        <v>5</v>
      </c>
      <c r="E54" s="137" t="s">
        <v>0</v>
      </c>
      <c r="F54" s="136" t="s">
        <v>494</v>
      </c>
      <c r="G54" s="136" t="s">
        <v>404</v>
      </c>
      <c r="H54" s="136"/>
      <c r="I54" s="138">
        <v>0</v>
      </c>
      <c r="J54" s="143" t="s">
        <v>61</v>
      </c>
      <c r="K54" s="142">
        <f>+I54</f>
        <v>0</v>
      </c>
    </row>
    <row r="55" spans="1:12" ht="15">
      <c r="A55" s="136">
        <v>134600</v>
      </c>
      <c r="B55" s="136" t="s">
        <v>134</v>
      </c>
      <c r="C55" s="136" t="s">
        <v>495</v>
      </c>
      <c r="D55" s="136" t="s">
        <v>1</v>
      </c>
      <c r="E55" s="137">
        <v>14.241</v>
      </c>
      <c r="F55" s="136" t="s">
        <v>496</v>
      </c>
      <c r="G55" s="136" t="s">
        <v>497</v>
      </c>
      <c r="H55" s="136"/>
      <c r="I55" s="138">
        <v>0</v>
      </c>
      <c r="J55" s="145">
        <f t="shared" ref="J55:J65" si="10">+I55</f>
        <v>0</v>
      </c>
      <c r="K55" s="143" t="s">
        <v>61</v>
      </c>
    </row>
    <row r="56" spans="1:12" ht="15">
      <c r="A56" s="136">
        <v>134600</v>
      </c>
      <c r="B56" s="136" t="s">
        <v>134</v>
      </c>
      <c r="C56" s="136" t="s">
        <v>495</v>
      </c>
      <c r="D56" s="136" t="s">
        <v>1</v>
      </c>
      <c r="E56" s="137">
        <v>14.241</v>
      </c>
      <c r="F56" s="136" t="s">
        <v>498</v>
      </c>
      <c r="G56" s="136" t="s">
        <v>497</v>
      </c>
      <c r="H56" s="136"/>
      <c r="I56" s="138">
        <v>0</v>
      </c>
      <c r="J56" s="145">
        <f t="shared" si="10"/>
        <v>0</v>
      </c>
      <c r="K56" s="143" t="s">
        <v>61</v>
      </c>
    </row>
    <row r="57" spans="1:12" ht="15">
      <c r="A57" s="136">
        <v>133000</v>
      </c>
      <c r="B57" s="136" t="s">
        <v>499</v>
      </c>
      <c r="C57" s="136" t="s">
        <v>500</v>
      </c>
      <c r="D57" s="136" t="s">
        <v>1</v>
      </c>
      <c r="E57" s="137">
        <v>93.11</v>
      </c>
      <c r="F57" s="136" t="s">
        <v>501</v>
      </c>
      <c r="G57" s="136" t="s">
        <v>502</v>
      </c>
      <c r="H57" s="136"/>
      <c r="I57" s="138">
        <v>0</v>
      </c>
      <c r="J57" s="145">
        <f t="shared" si="10"/>
        <v>0</v>
      </c>
      <c r="K57" s="143" t="s">
        <v>61</v>
      </c>
    </row>
    <row r="58" spans="1:12" ht="15">
      <c r="A58" s="136">
        <v>131304</v>
      </c>
      <c r="B58" s="136" t="s">
        <v>322</v>
      </c>
      <c r="C58" s="136" t="s">
        <v>466</v>
      </c>
      <c r="D58" s="136" t="s">
        <v>1</v>
      </c>
      <c r="E58" s="137">
        <v>93.322999999999993</v>
      </c>
      <c r="F58" s="136" t="s">
        <v>503</v>
      </c>
      <c r="G58" s="136" t="s">
        <v>504</v>
      </c>
      <c r="H58" s="136"/>
      <c r="I58" s="138">
        <v>0</v>
      </c>
      <c r="J58" s="145">
        <f t="shared" si="10"/>
        <v>0</v>
      </c>
      <c r="K58" s="143" t="s">
        <v>61</v>
      </c>
    </row>
    <row r="59" spans="1:12" ht="15">
      <c r="A59" s="136">
        <v>131304</v>
      </c>
      <c r="B59" s="136" t="s">
        <v>505</v>
      </c>
      <c r="C59" s="136" t="s">
        <v>506</v>
      </c>
      <c r="D59" s="136" t="s">
        <v>1</v>
      </c>
      <c r="E59" s="137">
        <v>93.322999999999993</v>
      </c>
      <c r="F59" s="136" t="s">
        <v>507</v>
      </c>
      <c r="G59" s="136" t="s">
        <v>468</v>
      </c>
      <c r="H59" s="136"/>
      <c r="I59" s="138">
        <v>0</v>
      </c>
      <c r="J59" s="145">
        <f t="shared" si="10"/>
        <v>0</v>
      </c>
      <c r="K59" s="143" t="s">
        <v>61</v>
      </c>
    </row>
    <row r="60" spans="1:12" ht="15">
      <c r="A60" s="136">
        <v>131304</v>
      </c>
      <c r="B60" s="136" t="s">
        <v>505</v>
      </c>
      <c r="C60" s="136" t="s">
        <v>506</v>
      </c>
      <c r="D60" s="136" t="s">
        <v>0</v>
      </c>
      <c r="E60" s="137">
        <v>93.322999999999993</v>
      </c>
      <c r="F60" s="136" t="s">
        <v>507</v>
      </c>
      <c r="G60" s="136" t="s">
        <v>468</v>
      </c>
      <c r="H60" s="136"/>
      <c r="I60" s="138">
        <v>0</v>
      </c>
      <c r="J60" s="145">
        <f t="shared" si="10"/>
        <v>0</v>
      </c>
      <c r="K60" s="143" t="s">
        <v>61</v>
      </c>
    </row>
    <row r="61" spans="1:12" ht="15">
      <c r="A61" s="136">
        <v>131304</v>
      </c>
      <c r="B61" s="136" t="s">
        <v>204</v>
      </c>
      <c r="C61" s="136" t="s">
        <v>466</v>
      </c>
      <c r="D61" s="136" t="s">
        <v>1</v>
      </c>
      <c r="E61" s="137">
        <v>93.322999999999993</v>
      </c>
      <c r="F61" s="136" t="s">
        <v>508</v>
      </c>
      <c r="G61" s="136" t="s">
        <v>509</v>
      </c>
      <c r="H61" s="136"/>
      <c r="I61" s="138">
        <v>0</v>
      </c>
      <c r="J61" s="145">
        <f t="shared" si="10"/>
        <v>0</v>
      </c>
      <c r="K61" s="143" t="s">
        <v>61</v>
      </c>
    </row>
    <row r="62" spans="1:12" ht="15">
      <c r="A62" s="136">
        <v>131304</v>
      </c>
      <c r="B62" s="136" t="s">
        <v>203</v>
      </c>
      <c r="C62" s="136" t="s">
        <v>506</v>
      </c>
      <c r="D62" s="136" t="s">
        <v>1</v>
      </c>
      <c r="E62" s="137">
        <v>93.322999999999993</v>
      </c>
      <c r="F62" s="136" t="s">
        <v>510</v>
      </c>
      <c r="G62" s="136" t="s">
        <v>511</v>
      </c>
      <c r="H62" s="136"/>
      <c r="I62" s="138">
        <v>0</v>
      </c>
      <c r="J62" s="145">
        <f t="shared" si="10"/>
        <v>0</v>
      </c>
      <c r="K62" s="143" t="s">
        <v>61</v>
      </c>
    </row>
    <row r="63" spans="1:12" ht="15">
      <c r="A63" s="136">
        <v>131304</v>
      </c>
      <c r="B63" s="136" t="s">
        <v>203</v>
      </c>
      <c r="C63" s="136" t="s">
        <v>512</v>
      </c>
      <c r="D63" s="136" t="s">
        <v>1</v>
      </c>
      <c r="E63" s="137">
        <v>93.322999999999993</v>
      </c>
      <c r="F63" s="136" t="s">
        <v>513</v>
      </c>
      <c r="G63" s="136" t="s">
        <v>514</v>
      </c>
      <c r="H63" s="136"/>
      <c r="I63" s="138">
        <v>0</v>
      </c>
      <c r="J63" s="145">
        <f t="shared" si="10"/>
        <v>0</v>
      </c>
      <c r="K63" s="143" t="s">
        <v>61</v>
      </c>
    </row>
    <row r="64" spans="1:12" ht="15">
      <c r="A64" s="136">
        <v>131304</v>
      </c>
      <c r="B64" s="136" t="s">
        <v>203</v>
      </c>
      <c r="C64" s="136" t="s">
        <v>512</v>
      </c>
      <c r="D64" s="136" t="s">
        <v>1</v>
      </c>
      <c r="E64" s="137">
        <v>93.322999999999993</v>
      </c>
      <c r="F64" s="136" t="s">
        <v>515</v>
      </c>
      <c r="G64" s="136" t="s">
        <v>516</v>
      </c>
      <c r="H64" s="136"/>
      <c r="I64" s="138">
        <v>0</v>
      </c>
      <c r="J64" s="145">
        <f t="shared" si="10"/>
        <v>0</v>
      </c>
      <c r="K64" s="143" t="s">
        <v>61</v>
      </c>
    </row>
    <row r="65" spans="1:12" ht="15">
      <c r="A65" s="136">
        <v>134600</v>
      </c>
      <c r="B65" s="136" t="s">
        <v>131</v>
      </c>
      <c r="C65" s="136" t="s">
        <v>517</v>
      </c>
      <c r="D65" s="136" t="s">
        <v>1</v>
      </c>
      <c r="E65" s="137">
        <v>93.116</v>
      </c>
      <c r="F65" s="136" t="s">
        <v>518</v>
      </c>
      <c r="G65" s="136" t="s">
        <v>519</v>
      </c>
      <c r="H65" s="136"/>
      <c r="I65" s="138">
        <v>37.58</v>
      </c>
      <c r="J65" s="145">
        <f t="shared" si="10"/>
        <v>37.58</v>
      </c>
      <c r="K65" s="143" t="s">
        <v>61</v>
      </c>
    </row>
    <row r="66" spans="1:12" ht="15">
      <c r="A66" s="136">
        <v>134600</v>
      </c>
      <c r="B66" s="136" t="s">
        <v>131</v>
      </c>
      <c r="C66" s="136" t="s">
        <v>256</v>
      </c>
      <c r="D66" s="136" t="s">
        <v>5</v>
      </c>
      <c r="E66" s="137" t="s">
        <v>0</v>
      </c>
      <c r="F66" s="136" t="s">
        <v>520</v>
      </c>
      <c r="G66" s="136" t="s">
        <v>404</v>
      </c>
      <c r="H66" s="136"/>
      <c r="I66" s="138">
        <v>27989.49</v>
      </c>
      <c r="J66" s="143" t="s">
        <v>61</v>
      </c>
      <c r="K66" s="142">
        <f t="shared" ref="K66:K68" si="11">+I66</f>
        <v>27989.49</v>
      </c>
    </row>
    <row r="67" spans="1:12" ht="15">
      <c r="A67" s="136">
        <v>134600</v>
      </c>
      <c r="B67" s="136" t="s">
        <v>131</v>
      </c>
      <c r="C67" s="136" t="s">
        <v>256</v>
      </c>
      <c r="D67" s="136" t="s">
        <v>5</v>
      </c>
      <c r="E67" s="137" t="s">
        <v>0</v>
      </c>
      <c r="F67" s="136" t="s">
        <v>521</v>
      </c>
      <c r="G67" s="136" t="s">
        <v>404</v>
      </c>
      <c r="H67" s="136"/>
      <c r="I67" s="138">
        <v>1585.49</v>
      </c>
      <c r="J67" s="143" t="s">
        <v>61</v>
      </c>
      <c r="K67" s="142">
        <f t="shared" si="11"/>
        <v>1585.49</v>
      </c>
    </row>
    <row r="68" spans="1:12" ht="15">
      <c r="A68" s="136">
        <v>133403</v>
      </c>
      <c r="B68" s="136" t="s">
        <v>302</v>
      </c>
      <c r="C68" s="136" t="s">
        <v>522</v>
      </c>
      <c r="D68" s="136" t="s">
        <v>5</v>
      </c>
      <c r="E68" s="137" t="s">
        <v>0</v>
      </c>
      <c r="F68" s="136" t="s">
        <v>523</v>
      </c>
      <c r="G68" s="136" t="s">
        <v>524</v>
      </c>
      <c r="H68" s="136"/>
      <c r="I68" s="138">
        <v>0</v>
      </c>
      <c r="J68" s="143" t="s">
        <v>61</v>
      </c>
      <c r="K68" s="142">
        <f t="shared" si="11"/>
        <v>0</v>
      </c>
    </row>
    <row r="69" spans="1:12" ht="15">
      <c r="A69" s="136">
        <v>133000</v>
      </c>
      <c r="B69" s="136" t="s">
        <v>41</v>
      </c>
      <c r="C69" s="136" t="s">
        <v>525</v>
      </c>
      <c r="D69" s="136" t="s">
        <v>0</v>
      </c>
      <c r="E69" s="137">
        <v>93.558000000000007</v>
      </c>
      <c r="F69" s="136" t="s">
        <v>526</v>
      </c>
      <c r="G69" s="136" t="s">
        <v>527</v>
      </c>
      <c r="H69" s="136"/>
      <c r="I69" s="138">
        <v>8523</v>
      </c>
      <c r="J69" s="145">
        <f t="shared" ref="J69:J72" si="12">+I69</f>
        <v>8523</v>
      </c>
      <c r="K69" s="143" t="s">
        <v>61</v>
      </c>
    </row>
    <row r="70" spans="1:12" ht="15">
      <c r="A70" s="136">
        <v>131304</v>
      </c>
      <c r="B70" s="136" t="s">
        <v>271</v>
      </c>
      <c r="C70" s="136" t="s">
        <v>528</v>
      </c>
      <c r="D70" s="136" t="s">
        <v>1</v>
      </c>
      <c r="E70" s="137">
        <v>93.391000000000005</v>
      </c>
      <c r="F70" s="136" t="s">
        <v>529</v>
      </c>
      <c r="G70" s="136" t="s">
        <v>530</v>
      </c>
      <c r="H70" s="136"/>
      <c r="I70" s="138">
        <v>41113.49</v>
      </c>
      <c r="J70" s="145">
        <f t="shared" si="12"/>
        <v>41113.49</v>
      </c>
      <c r="K70" s="143" t="s">
        <v>61</v>
      </c>
    </row>
    <row r="71" spans="1:12" ht="15">
      <c r="A71" s="136">
        <v>133403</v>
      </c>
      <c r="B71" s="136" t="s">
        <v>303</v>
      </c>
      <c r="C71" s="136" t="s">
        <v>531</v>
      </c>
      <c r="D71" s="136" t="s">
        <v>5</v>
      </c>
      <c r="E71" s="137" t="s">
        <v>0</v>
      </c>
      <c r="F71" s="136" t="s">
        <v>532</v>
      </c>
      <c r="G71" s="136" t="s">
        <v>524</v>
      </c>
      <c r="H71" s="136"/>
      <c r="I71" s="138">
        <v>0</v>
      </c>
      <c r="J71" s="143" t="s">
        <v>61</v>
      </c>
      <c r="K71" s="142">
        <f>+I71</f>
        <v>0</v>
      </c>
    </row>
    <row r="72" spans="1:12" ht="15">
      <c r="A72" s="136">
        <v>133403</v>
      </c>
      <c r="B72" s="136" t="s">
        <v>533</v>
      </c>
      <c r="C72" s="136" t="s">
        <v>534</v>
      </c>
      <c r="D72" s="136" t="s">
        <v>1</v>
      </c>
      <c r="E72" s="137">
        <v>93.091999999999999</v>
      </c>
      <c r="F72" s="136" t="s">
        <v>535</v>
      </c>
      <c r="G72" s="136" t="s">
        <v>536</v>
      </c>
      <c r="H72" s="136"/>
      <c r="I72" s="138">
        <v>0</v>
      </c>
      <c r="J72" s="145">
        <f t="shared" si="12"/>
        <v>0</v>
      </c>
      <c r="K72" s="143" t="s">
        <v>61</v>
      </c>
      <c r="L72" s="144" t="s">
        <v>614</v>
      </c>
    </row>
    <row r="73" spans="1:12" ht="15">
      <c r="A73" s="136">
        <v>133000</v>
      </c>
      <c r="B73" s="136" t="s">
        <v>123</v>
      </c>
      <c r="C73" s="136" t="s">
        <v>123</v>
      </c>
      <c r="D73" s="136" t="s">
        <v>5</v>
      </c>
      <c r="E73" s="137" t="s">
        <v>0</v>
      </c>
      <c r="F73" s="136" t="s">
        <v>537</v>
      </c>
      <c r="G73" s="136" t="s">
        <v>404</v>
      </c>
      <c r="H73" s="136"/>
      <c r="I73" s="138">
        <f>6965.33+6965.34+6965.34+6965.34+6965.33+6965.33+6965.34+6965.33+6965.33</f>
        <v>62688.010000000009</v>
      </c>
      <c r="J73" s="143" t="s">
        <v>61</v>
      </c>
      <c r="K73" s="142">
        <f>+I73</f>
        <v>62688.010000000009</v>
      </c>
    </row>
    <row r="74" spans="1:12" ht="15">
      <c r="A74" s="136">
        <v>133000</v>
      </c>
      <c r="B74" s="136" t="s">
        <v>538</v>
      </c>
      <c r="C74" s="136" t="s">
        <v>171</v>
      </c>
      <c r="D74" s="136" t="s">
        <v>1</v>
      </c>
      <c r="E74" s="137">
        <v>93.994</v>
      </c>
      <c r="F74" s="136" t="s">
        <v>537</v>
      </c>
      <c r="G74" s="136" t="s">
        <v>492</v>
      </c>
      <c r="H74" s="136"/>
      <c r="I74" s="138">
        <f>3511.88+6245.63+7675.62+3511.87+9105.62+3511.87+7675.63+3511.88+1430</f>
        <v>46180</v>
      </c>
      <c r="J74" s="145">
        <f>+I74*0.5714</f>
        <v>26387.252</v>
      </c>
      <c r="K74" s="143">
        <f>+I74*0.4286</f>
        <v>19792.748</v>
      </c>
      <c r="L74" s="64">
        <f>+J74+K73</f>
        <v>89075.262000000017</v>
      </c>
    </row>
    <row r="75" spans="1:12" ht="15">
      <c r="A75" s="136">
        <v>133000</v>
      </c>
      <c r="B75" s="136" t="s">
        <v>539</v>
      </c>
      <c r="C75" s="136" t="s">
        <v>540</v>
      </c>
      <c r="D75" s="136" t="s">
        <v>1</v>
      </c>
      <c r="E75" s="137">
        <v>93.216999999999999</v>
      </c>
      <c r="F75" s="136" t="s">
        <v>541</v>
      </c>
      <c r="G75" s="136" t="s">
        <v>542</v>
      </c>
      <c r="H75" s="136"/>
      <c r="I75" s="138">
        <v>72134.3</v>
      </c>
      <c r="J75" s="145">
        <f t="shared" ref="J74:J83" si="13">+I75</f>
        <v>72134.3</v>
      </c>
      <c r="K75" s="143" t="s">
        <v>61</v>
      </c>
    </row>
    <row r="76" spans="1:12" ht="15">
      <c r="A76" s="136">
        <v>133000</v>
      </c>
      <c r="B76" s="139" t="s">
        <v>543</v>
      </c>
      <c r="C76" s="136" t="s">
        <v>317</v>
      </c>
      <c r="D76" s="139" t="s">
        <v>1</v>
      </c>
      <c r="E76" s="139">
        <v>93.216999999999999</v>
      </c>
      <c r="F76" s="136" t="s">
        <v>544</v>
      </c>
      <c r="G76" s="136" t="s">
        <v>545</v>
      </c>
      <c r="H76" s="136"/>
      <c r="I76" s="138">
        <v>10859.96</v>
      </c>
      <c r="J76" s="145">
        <f t="shared" si="13"/>
        <v>10859.96</v>
      </c>
      <c r="K76" s="143" t="s">
        <v>61</v>
      </c>
    </row>
    <row r="77" spans="1:12" ht="15">
      <c r="A77" s="136">
        <v>131204</v>
      </c>
      <c r="B77" s="136" t="s">
        <v>248</v>
      </c>
      <c r="C77" s="136" t="s">
        <v>528</v>
      </c>
      <c r="D77" s="136" t="s">
        <v>1</v>
      </c>
      <c r="E77" s="137">
        <v>93.391000000000005</v>
      </c>
      <c r="F77" s="136" t="s">
        <v>546</v>
      </c>
      <c r="G77" s="136" t="s">
        <v>530</v>
      </c>
      <c r="H77" s="136"/>
      <c r="I77" s="138">
        <v>0</v>
      </c>
      <c r="J77" s="145">
        <f t="shared" si="13"/>
        <v>0</v>
      </c>
      <c r="K77" s="143" t="s">
        <v>61</v>
      </c>
    </row>
    <row r="78" spans="1:12" ht="15">
      <c r="A78" s="136">
        <v>131304</v>
      </c>
      <c r="B78" s="136" t="s">
        <v>547</v>
      </c>
      <c r="C78" s="136" t="s">
        <v>548</v>
      </c>
      <c r="D78" s="136" t="s">
        <v>1</v>
      </c>
      <c r="E78" s="137">
        <v>93.135999999999996</v>
      </c>
      <c r="F78" s="136" t="s">
        <v>549</v>
      </c>
      <c r="G78" s="136" t="s">
        <v>550</v>
      </c>
      <c r="H78" s="136"/>
      <c r="I78" s="138">
        <v>0</v>
      </c>
      <c r="J78" s="145">
        <f t="shared" si="13"/>
        <v>0</v>
      </c>
      <c r="K78" s="143" t="s">
        <v>61</v>
      </c>
    </row>
    <row r="79" spans="1:12" ht="15">
      <c r="A79" s="136">
        <v>131304</v>
      </c>
      <c r="B79" s="136" t="s">
        <v>271</v>
      </c>
      <c r="C79" s="136" t="s">
        <v>271</v>
      </c>
      <c r="D79" s="136" t="s">
        <v>1</v>
      </c>
      <c r="E79" s="137">
        <v>93.135999999999996</v>
      </c>
      <c r="F79" s="136" t="s">
        <v>551</v>
      </c>
      <c r="G79" s="136" t="s">
        <v>552</v>
      </c>
      <c r="H79" s="136"/>
      <c r="I79" s="138">
        <v>19585.599999999999</v>
      </c>
      <c r="J79" s="145">
        <f t="shared" si="13"/>
        <v>19585.599999999999</v>
      </c>
      <c r="K79" s="143" t="s">
        <v>61</v>
      </c>
    </row>
    <row r="80" spans="1:12" ht="15">
      <c r="A80" s="136">
        <v>134600</v>
      </c>
      <c r="B80" s="136" t="s">
        <v>131</v>
      </c>
      <c r="C80" s="136" t="s">
        <v>349</v>
      </c>
      <c r="D80" s="136" t="s">
        <v>1</v>
      </c>
      <c r="E80" s="137">
        <v>93.116</v>
      </c>
      <c r="F80" s="136" t="s">
        <v>553</v>
      </c>
      <c r="G80" s="136" t="s">
        <v>519</v>
      </c>
      <c r="H80" s="136"/>
      <c r="I80" s="138">
        <v>0</v>
      </c>
      <c r="J80" s="145">
        <f t="shared" si="13"/>
        <v>0</v>
      </c>
      <c r="K80" s="143" t="s">
        <v>61</v>
      </c>
    </row>
    <row r="81" spans="1:12" ht="15">
      <c r="A81" s="136">
        <v>132008</v>
      </c>
      <c r="B81" s="136" t="s">
        <v>554</v>
      </c>
      <c r="C81" s="136" t="s">
        <v>555</v>
      </c>
      <c r="D81" s="136" t="s">
        <v>1</v>
      </c>
      <c r="E81" s="137">
        <v>93.069000000000003</v>
      </c>
      <c r="F81" s="136" t="s">
        <v>556</v>
      </c>
      <c r="G81" s="136" t="s">
        <v>557</v>
      </c>
      <c r="H81" s="136"/>
      <c r="I81" s="138">
        <v>0</v>
      </c>
      <c r="J81" s="145">
        <f t="shared" si="13"/>
        <v>0</v>
      </c>
      <c r="K81" s="143" t="s">
        <v>61</v>
      </c>
    </row>
    <row r="82" spans="1:12" ht="15">
      <c r="A82" s="136">
        <v>132008</v>
      </c>
      <c r="B82" s="136" t="s">
        <v>207</v>
      </c>
      <c r="C82" s="136" t="s">
        <v>555</v>
      </c>
      <c r="D82" s="136" t="s">
        <v>1</v>
      </c>
      <c r="E82" s="137">
        <v>93.069000000000003</v>
      </c>
      <c r="F82" s="136" t="s">
        <v>558</v>
      </c>
      <c r="G82" s="136" t="s">
        <v>557</v>
      </c>
      <c r="H82" s="136"/>
      <c r="I82" s="138">
        <v>52383.6</v>
      </c>
      <c r="J82" s="145">
        <f t="shared" si="13"/>
        <v>52383.6</v>
      </c>
      <c r="K82" s="143" t="s">
        <v>61</v>
      </c>
    </row>
    <row r="83" spans="1:12" ht="15">
      <c r="A83" s="136">
        <v>132008</v>
      </c>
      <c r="B83" s="136" t="s">
        <v>279</v>
      </c>
      <c r="C83" s="136" t="s">
        <v>559</v>
      </c>
      <c r="D83" s="136" t="s">
        <v>1</v>
      </c>
      <c r="E83" s="137">
        <v>93.353999999999999</v>
      </c>
      <c r="F83" s="136" t="s">
        <v>558</v>
      </c>
      <c r="G83" s="136" t="s">
        <v>560</v>
      </c>
      <c r="H83" s="136"/>
      <c r="I83" s="138">
        <v>0</v>
      </c>
      <c r="J83" s="145">
        <f t="shared" si="13"/>
        <v>0</v>
      </c>
      <c r="K83" s="143" t="s">
        <v>61</v>
      </c>
      <c r="L83" s="144" t="s">
        <v>614</v>
      </c>
    </row>
    <row r="84" spans="1:12" ht="15">
      <c r="A84" s="136">
        <v>133000</v>
      </c>
      <c r="B84" s="136" t="s">
        <v>20</v>
      </c>
      <c r="C84" s="136" t="s">
        <v>20</v>
      </c>
      <c r="D84" s="136" t="s">
        <v>5</v>
      </c>
      <c r="E84" s="137" t="s">
        <v>0</v>
      </c>
      <c r="F84" s="136" t="s">
        <v>561</v>
      </c>
      <c r="G84" s="136" t="s">
        <v>404</v>
      </c>
      <c r="H84" s="136"/>
      <c r="I84" s="138">
        <v>0</v>
      </c>
      <c r="J84" s="143" t="s">
        <v>61</v>
      </c>
      <c r="K84" s="142">
        <f t="shared" ref="K84:K107" si="14">+I84</f>
        <v>0</v>
      </c>
    </row>
    <row r="85" spans="1:12" ht="15">
      <c r="A85" s="136">
        <v>133000</v>
      </c>
      <c r="B85" s="136" t="s">
        <v>20</v>
      </c>
      <c r="C85" s="136" t="s">
        <v>562</v>
      </c>
      <c r="D85" s="136" t="s">
        <v>1</v>
      </c>
      <c r="E85" s="137">
        <v>93.994</v>
      </c>
      <c r="F85" s="136" t="s">
        <v>561</v>
      </c>
      <c r="G85" s="136" t="s">
        <v>488</v>
      </c>
      <c r="H85" s="136"/>
      <c r="I85" s="138">
        <v>0</v>
      </c>
      <c r="J85" s="145">
        <f t="shared" ref="J85:J89" si="15">+I85</f>
        <v>0</v>
      </c>
      <c r="K85" s="143" t="s">
        <v>61</v>
      </c>
    </row>
    <row r="86" spans="1:12" ht="15">
      <c r="A86" s="136">
        <v>133000</v>
      </c>
      <c r="B86" s="136" t="s">
        <v>563</v>
      </c>
      <c r="C86" s="136" t="s">
        <v>564</v>
      </c>
      <c r="D86" s="136" t="s">
        <v>1</v>
      </c>
      <c r="E86" s="137">
        <v>93.994</v>
      </c>
      <c r="F86" s="136" t="s">
        <v>565</v>
      </c>
      <c r="G86" s="136" t="s">
        <v>566</v>
      </c>
      <c r="H86" s="136"/>
      <c r="I86" s="138">
        <v>0</v>
      </c>
      <c r="J86" s="145">
        <f t="shared" si="15"/>
        <v>0</v>
      </c>
      <c r="K86" s="143" t="s">
        <v>61</v>
      </c>
    </row>
    <row r="87" spans="1:12" ht="15">
      <c r="A87" s="136">
        <v>133000</v>
      </c>
      <c r="B87" s="136" t="s">
        <v>567</v>
      </c>
      <c r="C87" s="136" t="s">
        <v>568</v>
      </c>
      <c r="D87" s="136" t="s">
        <v>1</v>
      </c>
      <c r="E87" s="137">
        <v>93.926000000000002</v>
      </c>
      <c r="F87" s="136" t="s">
        <v>569</v>
      </c>
      <c r="G87" s="136" t="s">
        <v>570</v>
      </c>
      <c r="H87" s="136"/>
      <c r="I87" s="138">
        <v>0</v>
      </c>
      <c r="J87" s="145">
        <f t="shared" si="15"/>
        <v>0</v>
      </c>
      <c r="K87" s="143" t="s">
        <v>61</v>
      </c>
    </row>
    <row r="88" spans="1:12" ht="15">
      <c r="A88" s="136">
        <v>132102</v>
      </c>
      <c r="B88" s="136" t="s">
        <v>286</v>
      </c>
      <c r="C88" s="136" t="s">
        <v>250</v>
      </c>
      <c r="D88" s="136" t="s">
        <v>1</v>
      </c>
      <c r="E88" s="137">
        <v>93.387</v>
      </c>
      <c r="F88" s="136" t="s">
        <v>571</v>
      </c>
      <c r="G88" s="136" t="s">
        <v>572</v>
      </c>
      <c r="H88" s="136"/>
      <c r="I88" s="138">
        <v>0</v>
      </c>
      <c r="J88" s="145">
        <f t="shared" si="15"/>
        <v>0</v>
      </c>
      <c r="K88" s="143" t="s">
        <v>61</v>
      </c>
    </row>
    <row r="89" spans="1:12" ht="15">
      <c r="A89" s="136">
        <v>132102</v>
      </c>
      <c r="B89" s="136" t="s">
        <v>286</v>
      </c>
      <c r="C89" s="136" t="s">
        <v>528</v>
      </c>
      <c r="D89" s="136" t="s">
        <v>1</v>
      </c>
      <c r="E89" s="137">
        <v>93.391000000000005</v>
      </c>
      <c r="F89" s="136" t="s">
        <v>573</v>
      </c>
      <c r="G89" s="136" t="s">
        <v>530</v>
      </c>
      <c r="H89" s="136"/>
      <c r="I89" s="138">
        <v>0</v>
      </c>
      <c r="J89" s="145">
        <f t="shared" si="15"/>
        <v>0</v>
      </c>
      <c r="K89" s="143" t="s">
        <v>61</v>
      </c>
    </row>
    <row r="90" spans="1:12" ht="15">
      <c r="A90" s="136">
        <v>131204</v>
      </c>
      <c r="B90" s="136" t="s">
        <v>376</v>
      </c>
      <c r="C90" s="136" t="s">
        <v>0</v>
      </c>
      <c r="D90" s="136" t="s">
        <v>5</v>
      </c>
      <c r="E90" s="137" t="s">
        <v>0</v>
      </c>
      <c r="F90" s="136" t="s">
        <v>574</v>
      </c>
      <c r="G90" s="136" t="s">
        <v>430</v>
      </c>
      <c r="H90" s="136"/>
      <c r="I90" s="138">
        <v>50000</v>
      </c>
      <c r="J90" s="143" t="s">
        <v>61</v>
      </c>
      <c r="K90" s="142">
        <f t="shared" si="14"/>
        <v>50000</v>
      </c>
    </row>
    <row r="91" spans="1:12" ht="15">
      <c r="A91" s="136">
        <v>132105</v>
      </c>
      <c r="B91" s="136" t="s">
        <v>11</v>
      </c>
      <c r="C91" s="136" t="s">
        <v>575</v>
      </c>
      <c r="D91" s="136" t="s">
        <v>1</v>
      </c>
      <c r="E91" s="137">
        <v>93.87</v>
      </c>
      <c r="F91" s="136" t="s">
        <v>576</v>
      </c>
      <c r="G91" s="136" t="s">
        <v>577</v>
      </c>
      <c r="H91" s="136"/>
      <c r="I91" s="138">
        <v>0</v>
      </c>
      <c r="J91" s="145">
        <f t="shared" ref="J91:J108" si="16">+I91</f>
        <v>0</v>
      </c>
      <c r="K91" s="143" t="s">
        <v>61</v>
      </c>
    </row>
    <row r="92" spans="1:12" ht="15">
      <c r="A92" s="136">
        <v>132105</v>
      </c>
      <c r="B92" s="136" t="s">
        <v>11</v>
      </c>
      <c r="C92" s="136" t="s">
        <v>578</v>
      </c>
      <c r="D92" s="136" t="s">
        <v>1</v>
      </c>
      <c r="E92" s="137">
        <v>93.87</v>
      </c>
      <c r="F92" s="136" t="s">
        <v>579</v>
      </c>
      <c r="G92" s="136" t="s">
        <v>580</v>
      </c>
      <c r="H92" s="136"/>
      <c r="I92" s="138">
        <v>0</v>
      </c>
      <c r="J92" s="145">
        <f t="shared" si="16"/>
        <v>0</v>
      </c>
      <c r="K92" s="143" t="s">
        <v>61</v>
      </c>
    </row>
    <row r="93" spans="1:12" ht="15">
      <c r="A93" s="136">
        <v>132105</v>
      </c>
      <c r="B93" s="136" t="s">
        <v>11</v>
      </c>
      <c r="C93" s="136" t="s">
        <v>575</v>
      </c>
      <c r="D93" s="136" t="s">
        <v>1</v>
      </c>
      <c r="E93" s="137">
        <v>93.87</v>
      </c>
      <c r="F93" s="136" t="s">
        <v>581</v>
      </c>
      <c r="G93" s="136" t="s">
        <v>577</v>
      </c>
      <c r="H93" s="136"/>
      <c r="I93" s="138">
        <v>0</v>
      </c>
      <c r="J93" s="145">
        <f t="shared" si="16"/>
        <v>0</v>
      </c>
      <c r="K93" s="143" t="s">
        <v>61</v>
      </c>
    </row>
    <row r="94" spans="1:12" ht="15">
      <c r="A94" s="136">
        <v>132105</v>
      </c>
      <c r="B94" s="136" t="s">
        <v>11</v>
      </c>
      <c r="C94" s="136" t="s">
        <v>11</v>
      </c>
      <c r="D94" s="136" t="s">
        <v>5</v>
      </c>
      <c r="E94" s="137" t="s">
        <v>0</v>
      </c>
      <c r="F94" s="136" t="s">
        <v>582</v>
      </c>
      <c r="G94" s="136" t="s">
        <v>404</v>
      </c>
      <c r="H94" s="136"/>
      <c r="I94" s="138">
        <v>0</v>
      </c>
      <c r="J94" s="143" t="s">
        <v>61</v>
      </c>
      <c r="K94" s="142">
        <f t="shared" si="14"/>
        <v>0</v>
      </c>
    </row>
    <row r="95" spans="1:12" ht="15">
      <c r="A95" s="136">
        <v>132105</v>
      </c>
      <c r="B95" s="136" t="s">
        <v>11</v>
      </c>
      <c r="C95" s="136" t="s">
        <v>171</v>
      </c>
      <c r="D95" s="136" t="s">
        <v>1</v>
      </c>
      <c r="E95" s="137">
        <v>93.994</v>
      </c>
      <c r="F95" s="136" t="s">
        <v>582</v>
      </c>
      <c r="G95" s="136" t="s">
        <v>492</v>
      </c>
      <c r="H95" s="136"/>
      <c r="I95" s="138">
        <v>0</v>
      </c>
      <c r="J95" s="145">
        <f>+I95*0.5714</f>
        <v>0</v>
      </c>
      <c r="K95" s="143">
        <f>+I95*0.4286</f>
        <v>0</v>
      </c>
    </row>
    <row r="96" spans="1:12" ht="15">
      <c r="A96" s="136">
        <v>132105</v>
      </c>
      <c r="B96" s="136" t="s">
        <v>11</v>
      </c>
      <c r="C96" s="136" t="s">
        <v>171</v>
      </c>
      <c r="D96" s="136" t="s">
        <v>1</v>
      </c>
      <c r="E96" s="137">
        <v>93.994</v>
      </c>
      <c r="F96" s="136" t="s">
        <v>582</v>
      </c>
      <c r="G96" s="136" t="s">
        <v>492</v>
      </c>
      <c r="H96" s="136"/>
      <c r="I96" s="138">
        <v>0</v>
      </c>
      <c r="J96" s="145">
        <f>+I96*0.5714</f>
        <v>0</v>
      </c>
      <c r="K96" s="143">
        <f>+I96*0.4286</f>
        <v>0</v>
      </c>
    </row>
    <row r="97" spans="1:12" ht="15">
      <c r="A97" s="136">
        <v>132105</v>
      </c>
      <c r="B97" s="136" t="s">
        <v>11</v>
      </c>
      <c r="C97" s="136" t="s">
        <v>171</v>
      </c>
      <c r="D97" s="136" t="s">
        <v>1</v>
      </c>
      <c r="E97" s="137">
        <v>93.994</v>
      </c>
      <c r="F97" s="136" t="s">
        <v>582</v>
      </c>
      <c r="G97" s="136" t="s">
        <v>488</v>
      </c>
      <c r="H97" s="136"/>
      <c r="I97" s="138">
        <v>0</v>
      </c>
      <c r="J97" s="145">
        <f t="shared" si="16"/>
        <v>0</v>
      </c>
      <c r="K97" s="143" t="s">
        <v>61</v>
      </c>
    </row>
    <row r="98" spans="1:12" ht="15">
      <c r="A98" s="136">
        <v>132105</v>
      </c>
      <c r="B98" s="136" t="s">
        <v>14</v>
      </c>
      <c r="C98" s="136" t="s">
        <v>14</v>
      </c>
      <c r="D98" s="136" t="s">
        <v>5</v>
      </c>
      <c r="E98" s="137" t="s">
        <v>0</v>
      </c>
      <c r="F98" s="136" t="s">
        <v>583</v>
      </c>
      <c r="G98" s="136" t="s">
        <v>404</v>
      </c>
      <c r="H98" s="136"/>
      <c r="I98" s="138">
        <v>0</v>
      </c>
      <c r="J98" s="143" t="s">
        <v>61</v>
      </c>
      <c r="K98" s="142">
        <f t="shared" si="14"/>
        <v>0</v>
      </c>
    </row>
    <row r="99" spans="1:12" ht="15">
      <c r="A99" s="136">
        <v>132105</v>
      </c>
      <c r="B99" s="136" t="s">
        <v>14</v>
      </c>
      <c r="C99" s="136" t="s">
        <v>171</v>
      </c>
      <c r="D99" s="136" t="s">
        <v>1</v>
      </c>
      <c r="E99" s="137">
        <v>93.994</v>
      </c>
      <c r="F99" s="136" t="s">
        <v>583</v>
      </c>
      <c r="G99" s="136" t="s">
        <v>492</v>
      </c>
      <c r="H99" s="136"/>
      <c r="I99" s="138">
        <v>0</v>
      </c>
      <c r="J99" s="145">
        <f>+I99*0.5714</f>
        <v>0</v>
      </c>
      <c r="K99" s="143">
        <f>+I99*0.4286</f>
        <v>0</v>
      </c>
    </row>
    <row r="100" spans="1:12" ht="15">
      <c r="A100" s="136">
        <v>132105</v>
      </c>
      <c r="B100" s="136" t="s">
        <v>14</v>
      </c>
      <c r="C100" s="136" t="s">
        <v>171</v>
      </c>
      <c r="D100" s="136" t="s">
        <v>1</v>
      </c>
      <c r="E100" s="137">
        <v>93.994</v>
      </c>
      <c r="F100" s="136" t="s">
        <v>583</v>
      </c>
      <c r="G100" s="136" t="s">
        <v>492</v>
      </c>
      <c r="H100" s="136"/>
      <c r="I100" s="138">
        <v>0</v>
      </c>
      <c r="J100" s="145">
        <f>+I100*0.5714</f>
        <v>0</v>
      </c>
      <c r="K100" s="143">
        <f>+I100*0.4286</f>
        <v>0</v>
      </c>
    </row>
    <row r="101" spans="1:12" ht="15">
      <c r="A101" s="136">
        <v>132105</v>
      </c>
      <c r="B101" s="136" t="s">
        <v>323</v>
      </c>
      <c r="C101" s="136" t="s">
        <v>171</v>
      </c>
      <c r="D101" s="136" t="s">
        <v>1</v>
      </c>
      <c r="E101" s="137">
        <v>93.994</v>
      </c>
      <c r="F101" s="136" t="s">
        <v>583</v>
      </c>
      <c r="G101" s="136" t="s">
        <v>488</v>
      </c>
      <c r="H101" s="136"/>
      <c r="I101" s="138">
        <v>0</v>
      </c>
      <c r="J101" s="145">
        <f t="shared" si="16"/>
        <v>0</v>
      </c>
      <c r="K101" s="143" t="s">
        <v>61</v>
      </c>
    </row>
    <row r="102" spans="1:12" ht="15">
      <c r="A102" s="136">
        <v>132105</v>
      </c>
      <c r="B102" s="136" t="s">
        <v>14</v>
      </c>
      <c r="C102" s="136" t="s">
        <v>14</v>
      </c>
      <c r="D102" s="136" t="s">
        <v>5</v>
      </c>
      <c r="E102" s="137" t="s">
        <v>0</v>
      </c>
      <c r="F102" s="136" t="s">
        <v>584</v>
      </c>
      <c r="G102" s="136" t="s">
        <v>430</v>
      </c>
      <c r="H102" s="136"/>
      <c r="I102" s="138">
        <v>0</v>
      </c>
      <c r="J102" s="143" t="s">
        <v>61</v>
      </c>
      <c r="K102" s="142">
        <f t="shared" si="14"/>
        <v>0</v>
      </c>
    </row>
    <row r="103" spans="1:12" ht="15">
      <c r="A103" s="136">
        <v>133406</v>
      </c>
      <c r="B103" s="136" t="s">
        <v>379</v>
      </c>
      <c r="C103" s="136" t="s">
        <v>16</v>
      </c>
      <c r="D103" s="136" t="s">
        <v>5</v>
      </c>
      <c r="E103" s="137" t="s">
        <v>0</v>
      </c>
      <c r="F103" s="136" t="s">
        <v>585</v>
      </c>
      <c r="G103" s="136" t="s">
        <v>404</v>
      </c>
      <c r="H103" s="136"/>
      <c r="I103" s="138">
        <v>0</v>
      </c>
      <c r="J103" s="143" t="s">
        <v>61</v>
      </c>
      <c r="K103" s="142">
        <f t="shared" si="14"/>
        <v>0</v>
      </c>
    </row>
    <row r="104" spans="1:12" ht="15">
      <c r="A104" s="136">
        <v>132105</v>
      </c>
      <c r="B104" s="136" t="s">
        <v>285</v>
      </c>
      <c r="C104" s="136" t="s">
        <v>171</v>
      </c>
      <c r="D104" s="136" t="s">
        <v>1</v>
      </c>
      <c r="E104" s="137">
        <v>93.994</v>
      </c>
      <c r="F104" s="136" t="s">
        <v>586</v>
      </c>
      <c r="G104" s="136" t="s">
        <v>488</v>
      </c>
      <c r="H104" s="136"/>
      <c r="I104" s="138">
        <v>1612.33</v>
      </c>
      <c r="J104" s="145">
        <f t="shared" si="16"/>
        <v>1612.33</v>
      </c>
      <c r="K104" s="143" t="s">
        <v>61</v>
      </c>
    </row>
    <row r="105" spans="1:12" ht="15">
      <c r="A105" s="136">
        <v>132105</v>
      </c>
      <c r="B105" s="136" t="s">
        <v>14</v>
      </c>
      <c r="C105" s="136" t="s">
        <v>14</v>
      </c>
      <c r="D105" s="136" t="s">
        <v>5</v>
      </c>
      <c r="E105" s="137" t="s">
        <v>0</v>
      </c>
      <c r="F105" s="136" t="s">
        <v>587</v>
      </c>
      <c r="G105" s="136" t="s">
        <v>404</v>
      </c>
      <c r="H105" s="136"/>
      <c r="I105" s="138">
        <v>0</v>
      </c>
      <c r="J105" s="143" t="s">
        <v>61</v>
      </c>
      <c r="K105" s="142">
        <f t="shared" si="14"/>
        <v>0</v>
      </c>
    </row>
    <row r="106" spans="1:12" ht="15">
      <c r="A106" s="136">
        <v>132105</v>
      </c>
      <c r="B106" s="136" t="s">
        <v>588</v>
      </c>
      <c r="C106" s="136" t="s">
        <v>171</v>
      </c>
      <c r="D106" s="136" t="s">
        <v>1</v>
      </c>
      <c r="E106" s="137">
        <v>93.994</v>
      </c>
      <c r="F106" s="136" t="s">
        <v>587</v>
      </c>
      <c r="G106" s="136" t="s">
        <v>488</v>
      </c>
      <c r="H106" s="136"/>
      <c r="I106" s="138">
        <v>0</v>
      </c>
      <c r="J106" s="145">
        <f t="shared" si="16"/>
        <v>0</v>
      </c>
      <c r="K106" s="143" t="s">
        <v>61</v>
      </c>
    </row>
    <row r="107" spans="1:12" ht="15">
      <c r="A107" s="136">
        <v>132105</v>
      </c>
      <c r="B107" s="136" t="s">
        <v>14</v>
      </c>
      <c r="C107" s="136" t="s">
        <v>16</v>
      </c>
      <c r="D107" s="136" t="s">
        <v>5</v>
      </c>
      <c r="E107" s="137" t="s">
        <v>0</v>
      </c>
      <c r="F107" s="136" t="s">
        <v>589</v>
      </c>
      <c r="G107" s="136" t="s">
        <v>404</v>
      </c>
      <c r="H107" s="136"/>
      <c r="I107" s="138">
        <v>0</v>
      </c>
      <c r="J107" s="143" t="s">
        <v>61</v>
      </c>
      <c r="K107" s="142">
        <f t="shared" si="14"/>
        <v>0</v>
      </c>
    </row>
    <row r="108" spans="1:12" ht="15">
      <c r="A108" s="136">
        <v>132105</v>
      </c>
      <c r="B108" s="136" t="s">
        <v>590</v>
      </c>
      <c r="C108" s="136" t="s">
        <v>171</v>
      </c>
      <c r="D108" s="136" t="s">
        <v>1</v>
      </c>
      <c r="E108" s="137">
        <v>93.994</v>
      </c>
      <c r="F108" s="136" t="s">
        <v>589</v>
      </c>
      <c r="G108" s="136" t="s">
        <v>488</v>
      </c>
      <c r="H108" s="136"/>
      <c r="I108" s="138">
        <v>467</v>
      </c>
      <c r="J108" s="145">
        <f t="shared" si="16"/>
        <v>467</v>
      </c>
      <c r="K108" s="143" t="s">
        <v>61</v>
      </c>
    </row>
    <row r="109" spans="1:12" ht="15">
      <c r="A109" s="136">
        <v>133406</v>
      </c>
      <c r="B109" s="136" t="s">
        <v>304</v>
      </c>
      <c r="C109" s="136" t="s">
        <v>42</v>
      </c>
      <c r="D109" s="136" t="s">
        <v>5</v>
      </c>
      <c r="E109" s="137" t="s">
        <v>0</v>
      </c>
      <c r="F109" s="136" t="s">
        <v>591</v>
      </c>
      <c r="G109" s="136" t="s">
        <v>404</v>
      </c>
      <c r="H109" s="136"/>
      <c r="I109" s="138">
        <v>0</v>
      </c>
      <c r="J109" s="143" t="s">
        <v>61</v>
      </c>
      <c r="K109" s="142">
        <f t="shared" ref="K109:K110" si="17">+I109</f>
        <v>0</v>
      </c>
      <c r="L109" s="144" t="s">
        <v>614</v>
      </c>
    </row>
    <row r="110" spans="1:12" ht="15">
      <c r="A110" s="136">
        <v>133406</v>
      </c>
      <c r="B110" s="136" t="s">
        <v>43</v>
      </c>
      <c r="C110" s="136" t="s">
        <v>43</v>
      </c>
      <c r="D110" s="136" t="s">
        <v>5</v>
      </c>
      <c r="E110" s="137" t="s">
        <v>0</v>
      </c>
      <c r="F110" s="136" t="s">
        <v>592</v>
      </c>
      <c r="G110" s="136" t="s">
        <v>404</v>
      </c>
      <c r="H110" s="136"/>
      <c r="I110" s="138">
        <v>200000</v>
      </c>
      <c r="J110" s="143" t="s">
        <v>61</v>
      </c>
      <c r="K110" s="142">
        <f t="shared" si="17"/>
        <v>200000</v>
      </c>
    </row>
    <row r="111" spans="1:12" ht="15">
      <c r="A111" s="136">
        <v>132105</v>
      </c>
      <c r="B111" s="136" t="s">
        <v>43</v>
      </c>
      <c r="C111" s="136" t="s">
        <v>171</v>
      </c>
      <c r="D111" s="136" t="s">
        <v>1</v>
      </c>
      <c r="E111" s="137">
        <v>93.994</v>
      </c>
      <c r="F111" s="136" t="s">
        <v>592</v>
      </c>
      <c r="G111" s="136" t="s">
        <v>492</v>
      </c>
      <c r="H111" s="136"/>
      <c r="I111" s="138">
        <v>0</v>
      </c>
      <c r="J111" s="145">
        <f t="shared" ref="J111:J115" si="18">+I111</f>
        <v>0</v>
      </c>
      <c r="K111" s="143" t="s">
        <v>61</v>
      </c>
    </row>
    <row r="112" spans="1:12" ht="15">
      <c r="A112" s="136">
        <v>132105</v>
      </c>
      <c r="B112" s="136" t="s">
        <v>43</v>
      </c>
      <c r="C112" s="136" t="s">
        <v>171</v>
      </c>
      <c r="D112" s="136" t="s">
        <v>1</v>
      </c>
      <c r="E112" s="137">
        <v>93.994</v>
      </c>
      <c r="F112" s="136" t="s">
        <v>592</v>
      </c>
      <c r="G112" s="136" t="s">
        <v>492</v>
      </c>
      <c r="H112" s="136"/>
      <c r="I112" s="138">
        <v>0</v>
      </c>
      <c r="J112" s="145">
        <f t="shared" si="18"/>
        <v>0</v>
      </c>
      <c r="K112" s="143" t="s">
        <v>61</v>
      </c>
    </row>
    <row r="113" spans="1:14" ht="15">
      <c r="A113" s="136">
        <v>133406</v>
      </c>
      <c r="B113" s="136" t="s">
        <v>593</v>
      </c>
      <c r="C113" s="136" t="s">
        <v>559</v>
      </c>
      <c r="D113" s="136" t="s">
        <v>1</v>
      </c>
      <c r="E113" s="137">
        <v>93.353999999999999</v>
      </c>
      <c r="F113" s="136" t="s">
        <v>594</v>
      </c>
      <c r="G113" s="136" t="s">
        <v>560</v>
      </c>
      <c r="H113" s="136"/>
      <c r="I113" s="138">
        <v>0</v>
      </c>
      <c r="J113" s="145">
        <f t="shared" si="18"/>
        <v>0</v>
      </c>
      <c r="K113" s="143" t="s">
        <v>61</v>
      </c>
    </row>
    <row r="114" spans="1:14" ht="15">
      <c r="A114" s="136">
        <v>133406</v>
      </c>
      <c r="B114" s="136" t="s">
        <v>307</v>
      </c>
      <c r="C114" s="136" t="s">
        <v>595</v>
      </c>
      <c r="D114" s="136" t="s">
        <v>1</v>
      </c>
      <c r="E114" s="137">
        <v>93.778000000000006</v>
      </c>
      <c r="F114" s="136" t="s">
        <v>596</v>
      </c>
      <c r="G114" s="136" t="s">
        <v>597</v>
      </c>
      <c r="H114" s="136"/>
      <c r="I114" s="138">
        <v>0</v>
      </c>
      <c r="J114" s="145">
        <f t="shared" si="18"/>
        <v>0</v>
      </c>
      <c r="K114" s="143" t="s">
        <v>61</v>
      </c>
    </row>
    <row r="115" spans="1:14" ht="15">
      <c r="A115" s="136">
        <v>133001</v>
      </c>
      <c r="B115" s="136" t="s">
        <v>598</v>
      </c>
      <c r="C115" s="136" t="s">
        <v>599</v>
      </c>
      <c r="D115" s="136" t="s">
        <v>1</v>
      </c>
      <c r="E115" s="137">
        <v>10.557</v>
      </c>
      <c r="F115" s="136" t="s">
        <v>600</v>
      </c>
      <c r="G115" s="136" t="s">
        <v>601</v>
      </c>
      <c r="H115" s="136"/>
      <c r="I115" s="138">
        <v>10503.72</v>
      </c>
      <c r="J115" s="145">
        <f t="shared" si="18"/>
        <v>10503.72</v>
      </c>
      <c r="K115" s="143" t="s">
        <v>61</v>
      </c>
    </row>
    <row r="116" spans="1:14" ht="15">
      <c r="A116" s="136">
        <v>132105</v>
      </c>
      <c r="B116" s="136" t="s">
        <v>16</v>
      </c>
      <c r="C116" s="136" t="s">
        <v>16</v>
      </c>
      <c r="D116" s="136" t="s">
        <v>5</v>
      </c>
      <c r="E116" s="137" t="s">
        <v>0</v>
      </c>
      <c r="F116" s="136" t="s">
        <v>602</v>
      </c>
      <c r="G116" s="136" t="s">
        <v>404</v>
      </c>
      <c r="H116" s="136"/>
      <c r="I116" s="138">
        <f>972.25+972.25+972.25+972.25+972.25+972.25+972.25+972.25+972.25</f>
        <v>8750.25</v>
      </c>
      <c r="J116" s="143" t="s">
        <v>61</v>
      </c>
      <c r="K116" s="142">
        <f t="shared" ref="K116" si="19">+I116</f>
        <v>8750.25</v>
      </c>
    </row>
    <row r="117" spans="1:14" ht="15">
      <c r="A117" s="136">
        <v>132105</v>
      </c>
      <c r="B117" s="136" t="s">
        <v>16</v>
      </c>
      <c r="C117" s="136" t="s">
        <v>171</v>
      </c>
      <c r="D117" s="136" t="s">
        <v>1</v>
      </c>
      <c r="E117" s="137">
        <v>93.994</v>
      </c>
      <c r="F117" s="136" t="s">
        <v>602</v>
      </c>
      <c r="G117" s="136" t="s">
        <v>488</v>
      </c>
      <c r="H117" s="136"/>
      <c r="I117" s="138">
        <f>2741.72+3837.28+2953.05+4001.87+2857.73+33365.75+4038.62+6083.1+2729.48</f>
        <v>62608.6</v>
      </c>
      <c r="J117" s="145">
        <f t="shared" ref="J117:J123" si="20">+I117</f>
        <v>62608.6</v>
      </c>
      <c r="K117" s="143" t="s">
        <v>61</v>
      </c>
      <c r="L117" s="64">
        <f>+K116+J117</f>
        <v>71358.850000000006</v>
      </c>
    </row>
    <row r="118" spans="1:14" ht="15">
      <c r="A118" s="136">
        <v>133001</v>
      </c>
      <c r="B118" s="136" t="s">
        <v>603</v>
      </c>
      <c r="C118" s="136" t="s">
        <v>128</v>
      </c>
      <c r="D118" s="136" t="s">
        <v>1</v>
      </c>
      <c r="E118" s="137">
        <v>10.557</v>
      </c>
      <c r="F118" s="136" t="s">
        <v>604</v>
      </c>
      <c r="G118" s="136" t="s">
        <v>605</v>
      </c>
      <c r="H118" s="136"/>
      <c r="I118" s="138">
        <v>146787.25</v>
      </c>
      <c r="J118" s="145">
        <f t="shared" si="20"/>
        <v>146787.25</v>
      </c>
      <c r="K118" s="143" t="s">
        <v>61</v>
      </c>
    </row>
    <row r="119" spans="1:14" ht="15">
      <c r="A119" s="136">
        <v>133001</v>
      </c>
      <c r="B119" s="136" t="s">
        <v>606</v>
      </c>
      <c r="C119" s="136" t="s">
        <v>128</v>
      </c>
      <c r="D119" s="136" t="s">
        <v>1</v>
      </c>
      <c r="E119" s="137">
        <v>10.557</v>
      </c>
      <c r="F119" s="136" t="s">
        <v>607</v>
      </c>
      <c r="G119" s="136" t="s">
        <v>605</v>
      </c>
      <c r="H119" s="136"/>
      <c r="I119" s="138">
        <v>42908.01</v>
      </c>
      <c r="J119" s="145">
        <f t="shared" si="20"/>
        <v>42908.01</v>
      </c>
      <c r="K119" s="143" t="s">
        <v>61</v>
      </c>
    </row>
    <row r="120" spans="1:14" ht="15">
      <c r="A120" s="136">
        <v>133001</v>
      </c>
      <c r="B120" s="136" t="s">
        <v>32</v>
      </c>
      <c r="C120" s="136" t="s">
        <v>128</v>
      </c>
      <c r="D120" s="136" t="s">
        <v>1</v>
      </c>
      <c r="E120" s="137">
        <v>10.557</v>
      </c>
      <c r="F120" s="136" t="s">
        <v>608</v>
      </c>
      <c r="G120" s="136" t="s">
        <v>605</v>
      </c>
      <c r="H120" s="136"/>
      <c r="I120" s="138">
        <v>4016.23</v>
      </c>
      <c r="J120" s="145">
        <f t="shared" si="20"/>
        <v>4016.23</v>
      </c>
      <c r="K120" s="143" t="s">
        <v>61</v>
      </c>
    </row>
    <row r="121" spans="1:14" ht="15">
      <c r="A121" s="136">
        <v>133001</v>
      </c>
      <c r="B121" s="136" t="s">
        <v>609</v>
      </c>
      <c r="C121" s="136" t="s">
        <v>128</v>
      </c>
      <c r="D121" s="136" t="s">
        <v>1</v>
      </c>
      <c r="E121" s="137">
        <v>10.557</v>
      </c>
      <c r="F121" s="136" t="s">
        <v>610</v>
      </c>
      <c r="G121" s="136" t="s">
        <v>605</v>
      </c>
      <c r="H121" s="136"/>
      <c r="I121" s="138">
        <v>11758.21</v>
      </c>
      <c r="J121" s="145">
        <f t="shared" si="20"/>
        <v>11758.21</v>
      </c>
      <c r="K121" s="143" t="s">
        <v>61</v>
      </c>
    </row>
    <row r="122" spans="1:14" ht="15">
      <c r="A122" s="136">
        <v>133001</v>
      </c>
      <c r="B122" s="136" t="s">
        <v>598</v>
      </c>
      <c r="C122" s="136" t="s">
        <v>611</v>
      </c>
      <c r="D122" s="136" t="s">
        <v>1</v>
      </c>
      <c r="E122" s="137">
        <v>10.557</v>
      </c>
      <c r="F122" s="136" t="s">
        <v>612</v>
      </c>
      <c r="G122" s="136" t="s">
        <v>601</v>
      </c>
      <c r="H122" s="136"/>
      <c r="I122" s="138">
        <v>0</v>
      </c>
      <c r="J122" s="145">
        <f t="shared" si="20"/>
        <v>0</v>
      </c>
      <c r="K122" s="143" t="s">
        <v>61</v>
      </c>
    </row>
    <row r="123" spans="1:14" ht="15">
      <c r="A123" s="136">
        <v>133001</v>
      </c>
      <c r="B123" s="136" t="s">
        <v>598</v>
      </c>
      <c r="C123" s="136" t="s">
        <v>611</v>
      </c>
      <c r="D123" s="136" t="s">
        <v>1</v>
      </c>
      <c r="E123" s="137">
        <v>10.557</v>
      </c>
      <c r="F123" s="136" t="s">
        <v>613</v>
      </c>
      <c r="G123" s="136" t="s">
        <v>601</v>
      </c>
      <c r="H123" s="136"/>
      <c r="I123" s="138">
        <v>3535.9</v>
      </c>
      <c r="J123" s="145">
        <f t="shared" si="20"/>
        <v>3535.9</v>
      </c>
      <c r="K123" s="143" t="s">
        <v>61</v>
      </c>
    </row>
    <row r="124" spans="1:14" ht="15">
      <c r="A124" s="133"/>
      <c r="B124" s="133"/>
      <c r="C124" s="133"/>
      <c r="D124" s="133"/>
      <c r="E124" s="133"/>
      <c r="F124" s="133"/>
      <c r="G124" s="133"/>
      <c r="H124" s="133"/>
      <c r="I124" s="138">
        <f>SUM(I5:I123)</f>
        <v>1871091.78</v>
      </c>
      <c r="J124" s="138">
        <f>SUM(J5:J123)</f>
        <v>947370.02199999976</v>
      </c>
      <c r="K124" s="138">
        <f>SUM(K5:K123)</f>
        <v>923721.75800000003</v>
      </c>
      <c r="L124" s="64">
        <f>+J124+K124</f>
        <v>1871091.7799999998</v>
      </c>
      <c r="N124" s="64">
        <f>+I124-L124</f>
        <v>0</v>
      </c>
    </row>
    <row r="125" spans="1:14" ht="15">
      <c r="I125" s="157">
        <v>1871091.78</v>
      </c>
      <c r="J125" s="144"/>
      <c r="K125" s="144"/>
    </row>
    <row r="126" spans="1:14">
      <c r="I126" s="64">
        <f>+I124-I125</f>
        <v>0</v>
      </c>
    </row>
  </sheetData>
  <mergeCells count="5">
    <mergeCell ref="A3:G3"/>
    <mergeCell ref="A1:G1"/>
    <mergeCell ref="A2:G2"/>
    <mergeCell ref="I2:K2"/>
    <mergeCell ref="I3:K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27"/>
  <sheetViews>
    <sheetView tabSelected="1" zoomScaleNormal="100" workbookViewId="0">
      <selection activeCell="J72" sqref="J72"/>
    </sheetView>
  </sheetViews>
  <sheetFormatPr defaultColWidth="1.6640625" defaultRowHeight="12"/>
  <cols>
    <col min="1" max="1" width="3.5" style="1" customWidth="1"/>
    <col min="2" max="2" width="2.6640625" style="1" customWidth="1"/>
    <col min="3" max="3" width="2.5" style="1" customWidth="1"/>
    <col min="4" max="4" width="2.33203125" style="1" customWidth="1"/>
    <col min="5" max="5" width="3" style="1" customWidth="1"/>
    <col min="6" max="6" width="44" style="1" customWidth="1"/>
    <col min="7" max="7" width="8.1640625" style="1" bestFit="1" customWidth="1"/>
    <col min="8" max="8" width="21.6640625" style="1" bestFit="1" customWidth="1"/>
    <col min="9" max="9" width="4" style="1" customWidth="1"/>
    <col min="10" max="10" width="15.5" style="1" customWidth="1"/>
    <col min="11" max="11" width="9.33203125" style="1" customWidth="1"/>
    <col min="12" max="12" width="11.1640625" style="1" bestFit="1" customWidth="1"/>
    <col min="13" max="13" width="9.33203125" style="1" customWidth="1"/>
    <col min="14" max="14" width="11.1640625" style="1" bestFit="1" customWidth="1"/>
    <col min="15" max="242" width="9.33203125" style="1" customWidth="1"/>
    <col min="243" max="243" width="2.83203125" style="1" customWidth="1"/>
    <col min="244" max="244" width="3.33203125" style="1" customWidth="1"/>
    <col min="245" max="247" width="3" style="1" customWidth="1"/>
    <col min="248" max="248" width="43.6640625" style="1" customWidth="1"/>
    <col min="249" max="249" width="8.1640625" style="1" customWidth="1"/>
    <col min="250" max="250" width="20.1640625" style="1" bestFit="1" customWidth="1"/>
    <col min="251" max="16384" width="1.6640625" style="1"/>
  </cols>
  <sheetData>
    <row r="1" spans="1:10">
      <c r="A1" s="174" t="str">
        <f>+DataEntryWS!A1</f>
        <v>MARTIN TYRELL WASHINGTON DISTRICT HEALTH DEPT AND ROANO</v>
      </c>
      <c r="B1" s="174"/>
      <c r="C1" s="174"/>
      <c r="D1" s="174"/>
      <c r="E1" s="174"/>
      <c r="F1" s="174"/>
      <c r="G1" s="174"/>
      <c r="H1" s="174"/>
      <c r="I1" s="174"/>
      <c r="J1" s="174"/>
    </row>
    <row r="2" spans="1:10">
      <c r="A2" s="174" t="s">
        <v>63</v>
      </c>
      <c r="B2" s="174"/>
      <c r="C2" s="174"/>
      <c r="D2" s="174"/>
      <c r="E2" s="174"/>
      <c r="F2" s="174"/>
      <c r="G2" s="174"/>
      <c r="H2" s="174"/>
      <c r="I2" s="174"/>
      <c r="J2" s="174"/>
    </row>
    <row r="3" spans="1:10">
      <c r="A3" s="174" t="s">
        <v>64</v>
      </c>
      <c r="B3" s="174"/>
      <c r="C3" s="174"/>
      <c r="D3" s="174"/>
      <c r="E3" s="174"/>
      <c r="F3" s="174"/>
      <c r="G3" s="174"/>
      <c r="H3" s="174"/>
      <c r="I3" s="174"/>
      <c r="J3" s="174"/>
    </row>
    <row r="4" spans="1:10">
      <c r="A4" s="175">
        <f>+DataEntryWS!A3</f>
        <v>45473</v>
      </c>
      <c r="B4" s="175"/>
      <c r="C4" s="175"/>
      <c r="D4" s="175"/>
      <c r="E4" s="175"/>
      <c r="F4" s="175"/>
      <c r="G4" s="175"/>
      <c r="H4" s="175"/>
      <c r="I4" s="175"/>
      <c r="J4" s="175"/>
    </row>
    <row r="5" spans="1:10">
      <c r="A5" s="33"/>
      <c r="B5" s="33"/>
      <c r="C5" s="33"/>
      <c r="D5" s="33"/>
      <c r="E5" s="33"/>
      <c r="F5" s="33"/>
      <c r="G5" s="33"/>
      <c r="H5" s="33"/>
      <c r="I5" s="33"/>
      <c r="J5" s="33"/>
    </row>
    <row r="6" spans="1:10">
      <c r="A6" s="34"/>
      <c r="B6" s="34"/>
      <c r="C6" s="34"/>
      <c r="D6" s="34"/>
      <c r="E6" s="34"/>
      <c r="F6" s="34"/>
      <c r="G6" s="114" t="s">
        <v>359</v>
      </c>
      <c r="H6" s="35" t="s">
        <v>65</v>
      </c>
      <c r="I6" s="36"/>
      <c r="J6" s="35" t="s">
        <v>66</v>
      </c>
    </row>
    <row r="7" spans="1:10">
      <c r="A7" s="34"/>
      <c r="B7" s="34"/>
      <c r="C7" s="34"/>
      <c r="D7" s="34"/>
      <c r="E7" s="34"/>
      <c r="F7" s="34"/>
      <c r="G7" s="34"/>
      <c r="H7" s="36"/>
      <c r="I7" s="36"/>
      <c r="J7" s="36"/>
    </row>
    <row r="8" spans="1:10">
      <c r="A8" s="37" t="s">
        <v>67</v>
      </c>
      <c r="B8" s="34"/>
      <c r="C8" s="34"/>
      <c r="D8" s="34"/>
      <c r="E8" s="34"/>
      <c r="F8" s="34"/>
      <c r="G8" s="34"/>
      <c r="H8" s="36"/>
      <c r="I8" s="36"/>
      <c r="J8" s="36"/>
    </row>
    <row r="9" spans="1:10">
      <c r="A9" s="34"/>
      <c r="B9" s="34"/>
      <c r="C9" s="34"/>
      <c r="D9" s="34"/>
      <c r="E9" s="34"/>
      <c r="F9" s="34"/>
      <c r="G9" s="34"/>
      <c r="H9" s="36"/>
      <c r="I9" s="36"/>
      <c r="J9" s="36"/>
    </row>
    <row r="10" spans="1:10" ht="12.75">
      <c r="A10" s="38" t="s">
        <v>68</v>
      </c>
      <c r="B10" s="38"/>
      <c r="C10" s="38"/>
      <c r="D10" s="38"/>
      <c r="E10" s="38"/>
      <c r="F10" s="38"/>
      <c r="G10" s="38"/>
      <c r="H10" s="38"/>
      <c r="I10" s="38"/>
      <c r="J10" s="38"/>
    </row>
    <row r="11" spans="1:10" ht="12.75">
      <c r="A11" s="38"/>
      <c r="B11" s="39" t="s">
        <v>69</v>
      </c>
      <c r="C11" s="39"/>
      <c r="D11" s="39"/>
      <c r="E11" s="39"/>
      <c r="F11" s="39"/>
      <c r="G11" s="39"/>
      <c r="H11" s="67"/>
      <c r="I11" s="39"/>
      <c r="J11" s="39"/>
    </row>
    <row r="12" spans="1:10" ht="12.75">
      <c r="A12" s="38"/>
      <c r="B12" s="39"/>
      <c r="C12" s="39" t="s">
        <v>70</v>
      </c>
      <c r="D12" s="39"/>
      <c r="E12" s="39"/>
      <c r="F12" s="39"/>
      <c r="G12" s="39"/>
      <c r="H12" s="67"/>
      <c r="I12" s="39"/>
      <c r="J12" s="39"/>
    </row>
    <row r="13" spans="1:10" ht="12.75">
      <c r="A13" s="38"/>
      <c r="B13" s="39"/>
      <c r="C13" s="39" t="s">
        <v>71</v>
      </c>
      <c r="D13" s="39"/>
      <c r="E13" s="39"/>
      <c r="F13" s="39"/>
      <c r="G13" s="39"/>
      <c r="H13" s="67"/>
      <c r="I13" s="39"/>
      <c r="J13" s="39"/>
    </row>
    <row r="14" spans="1:10" ht="12.75">
      <c r="A14" s="38"/>
      <c r="B14" s="39"/>
      <c r="C14" s="39"/>
      <c r="D14" s="39" t="s">
        <v>72</v>
      </c>
      <c r="E14" s="39"/>
      <c r="F14" s="40"/>
      <c r="G14" s="39">
        <v>10.557</v>
      </c>
      <c r="H14" s="41">
        <f>+SUM(DataEntryWS!I143:I172)+NCFSDataEntry!J115+SUM(NCFSDataEntry!J118:J123)</f>
        <v>290749.41000000003</v>
      </c>
      <c r="I14" s="44"/>
      <c r="J14" s="68" t="s">
        <v>61</v>
      </c>
    </row>
    <row r="15" spans="1:10" ht="12.75">
      <c r="A15" s="38"/>
      <c r="B15" s="39"/>
      <c r="C15" s="39"/>
      <c r="D15" s="39"/>
      <c r="E15" s="39"/>
      <c r="F15" s="39"/>
      <c r="G15" s="39"/>
      <c r="H15" s="41"/>
      <c r="I15" s="44"/>
      <c r="J15" s="41"/>
    </row>
    <row r="16" spans="1:10" ht="12.75">
      <c r="A16" s="38"/>
      <c r="B16" s="39"/>
      <c r="C16" s="39"/>
      <c r="D16" s="39"/>
      <c r="E16" s="39"/>
      <c r="F16" s="39" t="s">
        <v>73</v>
      </c>
      <c r="G16" s="39"/>
      <c r="H16" s="69">
        <f>SUM(H13:H14)</f>
        <v>290749.41000000003</v>
      </c>
      <c r="I16" s="44"/>
      <c r="J16" s="70" t="s">
        <v>61</v>
      </c>
    </row>
    <row r="17" spans="1:10" ht="12.75">
      <c r="A17" s="38"/>
      <c r="B17" s="39"/>
      <c r="C17" s="39"/>
      <c r="D17" s="39"/>
      <c r="E17" s="39"/>
      <c r="F17" s="39"/>
      <c r="G17" s="39"/>
      <c r="H17" s="41"/>
      <c r="I17" s="44"/>
      <c r="J17" s="44"/>
    </row>
    <row r="18" spans="1:10" ht="12.75">
      <c r="A18" s="38" t="s">
        <v>74</v>
      </c>
      <c r="B18" s="39"/>
      <c r="C18" s="39"/>
      <c r="D18" s="39"/>
      <c r="E18" s="39"/>
      <c r="F18" s="39"/>
      <c r="G18" s="39"/>
      <c r="H18" s="41"/>
      <c r="I18" s="44"/>
      <c r="J18" s="44"/>
    </row>
    <row r="19" spans="1:10" ht="12.75">
      <c r="A19" s="38"/>
      <c r="B19" s="39" t="s">
        <v>69</v>
      </c>
      <c r="C19" s="39"/>
      <c r="D19" s="39"/>
      <c r="E19" s="39"/>
      <c r="F19" s="39"/>
      <c r="G19" s="39"/>
      <c r="H19" s="41"/>
      <c r="I19" s="44"/>
      <c r="J19" s="44"/>
    </row>
    <row r="20" spans="1:10" ht="12.75">
      <c r="A20" s="38"/>
      <c r="B20" s="39"/>
      <c r="C20" s="39" t="s">
        <v>70</v>
      </c>
      <c r="D20" s="39"/>
      <c r="E20" s="39"/>
      <c r="F20" s="39"/>
      <c r="G20" s="39"/>
      <c r="H20" s="41"/>
      <c r="I20" s="44"/>
      <c r="J20" s="44"/>
    </row>
    <row r="21" spans="1:10" ht="12.75">
      <c r="A21" s="38"/>
      <c r="B21" s="39"/>
      <c r="C21" s="39" t="s">
        <v>259</v>
      </c>
      <c r="D21" s="39"/>
      <c r="E21" s="39"/>
      <c r="F21" s="39"/>
      <c r="G21" s="39">
        <v>14.241</v>
      </c>
      <c r="H21" s="41">
        <f>+SUM(DataEntryWS!I191:I196)+SUM(NCFSDataEntry!J55:J56)</f>
        <v>0</v>
      </c>
      <c r="I21" s="44"/>
      <c r="J21" s="68" t="s">
        <v>61</v>
      </c>
    </row>
    <row r="22" spans="1:10" ht="12.75">
      <c r="A22" s="38"/>
      <c r="B22" s="39"/>
      <c r="C22" s="39"/>
      <c r="D22" s="39"/>
      <c r="E22" s="39"/>
      <c r="F22" s="39"/>
      <c r="G22" s="39"/>
      <c r="H22" s="41"/>
      <c r="I22" s="44"/>
      <c r="J22" s="68"/>
    </row>
    <row r="23" spans="1:10" ht="12.75">
      <c r="A23" s="115" t="s">
        <v>370</v>
      </c>
      <c r="B23" s="66"/>
      <c r="C23" s="66"/>
      <c r="D23" s="66"/>
      <c r="E23" s="66"/>
      <c r="F23" s="66"/>
      <c r="G23" s="66"/>
      <c r="H23" s="41"/>
      <c r="I23" s="44"/>
      <c r="J23" s="68"/>
    </row>
    <row r="24" spans="1:10" ht="12.75">
      <c r="A24" s="115"/>
      <c r="B24" s="66"/>
      <c r="C24" s="66" t="s">
        <v>70</v>
      </c>
      <c r="D24" s="66"/>
      <c r="E24" s="66"/>
      <c r="F24" s="66"/>
      <c r="G24" s="66"/>
      <c r="H24" s="41"/>
      <c r="I24" s="44"/>
      <c r="J24" s="68"/>
    </row>
    <row r="25" spans="1:10" ht="12.75">
      <c r="A25" s="115"/>
      <c r="B25" s="66"/>
      <c r="C25" s="66" t="s">
        <v>371</v>
      </c>
      <c r="D25" s="66"/>
      <c r="E25" s="66"/>
      <c r="F25" s="66"/>
      <c r="G25" s="66">
        <v>21.027000000000001</v>
      </c>
      <c r="H25" s="116">
        <f>+SUM(NCFSDataEntry!J33:J34)</f>
        <v>0</v>
      </c>
      <c r="I25" s="71"/>
      <c r="J25" s="72" t="s">
        <v>61</v>
      </c>
    </row>
    <row r="26" spans="1:10" ht="12.75">
      <c r="A26" s="38"/>
      <c r="B26" s="39"/>
      <c r="C26" s="39"/>
      <c r="D26" s="39"/>
      <c r="E26" s="39"/>
      <c r="F26" s="39"/>
      <c r="G26" s="39"/>
      <c r="H26" s="41"/>
      <c r="I26" s="44"/>
      <c r="J26" s="68"/>
    </row>
    <row r="27" spans="1:10" ht="12.75">
      <c r="A27" s="38" t="s">
        <v>365</v>
      </c>
      <c r="B27" s="39"/>
      <c r="C27" s="39"/>
      <c r="D27" s="39"/>
      <c r="E27" s="39"/>
      <c r="F27" s="39"/>
      <c r="G27" s="39"/>
      <c r="H27" s="41"/>
      <c r="I27" s="44"/>
      <c r="J27" s="68"/>
    </row>
    <row r="28" spans="1:10" ht="12.75">
      <c r="A28" s="38"/>
      <c r="B28" s="39" t="s">
        <v>69</v>
      </c>
      <c r="C28" s="39"/>
      <c r="D28" s="39"/>
      <c r="E28" s="39"/>
      <c r="F28" s="39"/>
      <c r="G28" s="39"/>
      <c r="H28" s="41"/>
      <c r="I28" s="44"/>
      <c r="J28" s="68"/>
    </row>
    <row r="29" spans="1:10" ht="27.75" customHeight="1">
      <c r="A29" s="38"/>
      <c r="B29" s="39"/>
      <c r="C29" s="172" t="s">
        <v>367</v>
      </c>
      <c r="D29" s="179"/>
      <c r="E29" s="179"/>
      <c r="F29" s="179"/>
      <c r="G29" s="39">
        <v>84.180999999999997</v>
      </c>
      <c r="H29" s="41">
        <f>+DataEntryWS!I174</f>
        <v>0</v>
      </c>
      <c r="I29" s="44"/>
      <c r="J29" s="68" t="s">
        <v>61</v>
      </c>
    </row>
    <row r="30" spans="1:10" ht="12.75">
      <c r="A30" s="38"/>
      <c r="B30" s="39"/>
      <c r="C30" s="39"/>
      <c r="D30" s="39"/>
      <c r="E30" s="39"/>
      <c r="F30" s="82"/>
      <c r="G30" s="39"/>
      <c r="H30" s="41"/>
      <c r="I30" s="44"/>
      <c r="J30" s="68"/>
    </row>
    <row r="31" spans="1:10" ht="12.75">
      <c r="A31" s="38" t="s">
        <v>75</v>
      </c>
      <c r="B31" s="39"/>
      <c r="C31" s="39"/>
      <c r="D31" s="39"/>
      <c r="E31" s="39"/>
      <c r="F31" s="82"/>
      <c r="G31" s="39"/>
      <c r="H31" s="41"/>
      <c r="I31" s="44"/>
      <c r="J31" s="44"/>
    </row>
    <row r="32" spans="1:10" ht="12.75">
      <c r="A32" s="38"/>
      <c r="B32" s="39" t="s">
        <v>69</v>
      </c>
      <c r="C32" s="39"/>
      <c r="D32" s="39"/>
      <c r="E32" s="39"/>
      <c r="F32" s="82"/>
      <c r="G32" s="39"/>
      <c r="H32" s="41"/>
      <c r="I32" s="44"/>
      <c r="J32" s="44"/>
    </row>
    <row r="33" spans="1:10" ht="12.75">
      <c r="A33" s="38"/>
      <c r="B33" s="39"/>
      <c r="C33" s="39" t="s">
        <v>70</v>
      </c>
      <c r="D33" s="39"/>
      <c r="E33" s="39"/>
      <c r="F33" s="82"/>
      <c r="G33" s="39"/>
      <c r="H33" s="41"/>
      <c r="I33" s="44"/>
      <c r="J33" s="44"/>
    </row>
    <row r="34" spans="1:10" ht="11.25" customHeight="1">
      <c r="A34" s="38"/>
      <c r="B34" s="39"/>
      <c r="C34" s="39"/>
      <c r="D34" s="40"/>
      <c r="E34" s="40"/>
      <c r="F34" s="40"/>
      <c r="G34" s="40"/>
      <c r="H34" s="39"/>
      <c r="I34" s="39"/>
      <c r="J34" s="39"/>
    </row>
    <row r="35" spans="1:10" ht="11.25" customHeight="1">
      <c r="A35" s="38"/>
      <c r="B35" s="39"/>
      <c r="C35" s="39"/>
      <c r="D35" s="172" t="s">
        <v>169</v>
      </c>
      <c r="E35" s="176"/>
      <c r="F35" s="176"/>
      <c r="G35" s="39">
        <v>93.069000000000003</v>
      </c>
      <c r="H35" s="121">
        <f>+SUM(DataEntryWS!I24:I27)+SUM(DataEntryWS!I29:I33)+SUM(NCFSDataEntry!J81:J82)</f>
        <v>64206.63</v>
      </c>
      <c r="I35" s="39"/>
      <c r="J35" s="68" t="s">
        <v>61</v>
      </c>
    </row>
    <row r="36" spans="1:10" ht="30" customHeight="1">
      <c r="A36" s="38"/>
      <c r="B36" s="39"/>
      <c r="C36" s="39"/>
      <c r="D36" s="177" t="s">
        <v>45</v>
      </c>
      <c r="E36" s="178"/>
      <c r="F36" s="178"/>
      <c r="G36" s="39">
        <v>93.091999999999999</v>
      </c>
      <c r="H36" s="41">
        <f>+SUM(DataEntryWS!I116:I117)+NCFSDataEntry!J72</f>
        <v>0</v>
      </c>
      <c r="I36" s="44"/>
      <c r="J36" s="68" t="s">
        <v>61</v>
      </c>
    </row>
    <row r="37" spans="1:10" ht="27.75" customHeight="1">
      <c r="B37" s="39"/>
      <c r="C37" s="39"/>
      <c r="D37" s="172" t="s">
        <v>239</v>
      </c>
      <c r="E37" s="173"/>
      <c r="F37" s="173"/>
      <c r="G37" s="45">
        <v>93.11</v>
      </c>
      <c r="H37" s="41">
        <f>+DataEntryWS!I127+DataEntryWS!I138+NCFSDataEntry!J57</f>
        <v>0</v>
      </c>
      <c r="I37" s="44"/>
      <c r="J37" s="68" t="s">
        <v>61</v>
      </c>
    </row>
    <row r="38" spans="1:10" ht="30.75" customHeight="1">
      <c r="A38" s="38"/>
      <c r="B38" s="39"/>
      <c r="C38" s="39"/>
      <c r="D38" s="172" t="s">
        <v>77</v>
      </c>
      <c r="E38" s="180"/>
      <c r="F38" s="180"/>
      <c r="G38" s="39">
        <v>93.116</v>
      </c>
      <c r="H38" s="41">
        <f>+SUM(DataEntryWS!I175:I175)+DataEntryWS!I200+NCFSDataEntry!J65+NCFSDataEntry!J80</f>
        <v>50</v>
      </c>
      <c r="I38" s="44"/>
      <c r="J38" s="68" t="s">
        <v>61</v>
      </c>
    </row>
    <row r="39" spans="1:10" ht="25.5" customHeight="1">
      <c r="A39" s="38"/>
      <c r="B39" s="39"/>
      <c r="C39" s="39"/>
      <c r="D39" s="172" t="s">
        <v>186</v>
      </c>
      <c r="E39" s="176"/>
      <c r="F39" s="176"/>
      <c r="G39" s="39">
        <v>93.117999999999995</v>
      </c>
      <c r="H39" s="41">
        <f>+DataEntryWS!I83</f>
        <v>0</v>
      </c>
      <c r="I39" s="44"/>
      <c r="J39" s="68" t="s">
        <v>61</v>
      </c>
    </row>
    <row r="40" spans="1:10" ht="31.5" customHeight="1">
      <c r="A40" s="38"/>
      <c r="B40" s="39"/>
      <c r="C40" s="39"/>
      <c r="D40" s="172" t="s">
        <v>78</v>
      </c>
      <c r="E40" s="172"/>
      <c r="F40" s="172"/>
      <c r="G40" s="39">
        <v>93.135999999999996</v>
      </c>
      <c r="H40" s="41">
        <f>+SUM(DataEntryWS!I15:I15)+SUM(NCFSDataEntry!J78:J79)</f>
        <v>41585.599999999999</v>
      </c>
      <c r="I40" s="44"/>
      <c r="J40" s="68" t="s">
        <v>61</v>
      </c>
    </row>
    <row r="41" spans="1:10" ht="12.75">
      <c r="A41" s="38"/>
      <c r="B41" s="39"/>
      <c r="C41" s="39"/>
      <c r="D41" s="39" t="s">
        <v>27</v>
      </c>
      <c r="E41" s="39"/>
      <c r="F41" s="39"/>
      <c r="G41" s="39">
        <v>93.216999999999999</v>
      </c>
      <c r="H41" s="42">
        <f>+SUM(DataEntryWS!I139:I141)+SUM(NCFSDataEntry!J75:J76)</f>
        <v>107038.96</v>
      </c>
      <c r="I41" s="44"/>
      <c r="J41" s="73" t="s">
        <v>61</v>
      </c>
    </row>
    <row r="42" spans="1:10" ht="12.75">
      <c r="A42" s="38"/>
      <c r="B42" s="39"/>
      <c r="C42" s="39"/>
      <c r="D42" s="39"/>
      <c r="E42" s="39"/>
      <c r="F42" s="39"/>
      <c r="G42" s="39"/>
      <c r="H42" s="42"/>
      <c r="I42" s="44"/>
      <c r="J42" s="73"/>
    </row>
    <row r="43" spans="1:10" ht="12.75">
      <c r="A43" s="38"/>
      <c r="B43" s="39"/>
      <c r="C43" s="39"/>
      <c r="D43" s="81" t="s">
        <v>194</v>
      </c>
      <c r="E43" s="81"/>
      <c r="F43" s="81"/>
      <c r="G43" s="39">
        <v>93.268000000000001</v>
      </c>
      <c r="H43" s="41">
        <f>+DataEntryWS!I98+SUM(DataEntryWS!I101:I104)+SUM(NCFSDataEntry!J23:J24)+NCFSDataEntry!J32</f>
        <v>50859.14</v>
      </c>
      <c r="I43" s="44"/>
      <c r="J43" s="68" t="s">
        <v>61</v>
      </c>
    </row>
    <row r="44" spans="1:10" ht="25.5" customHeight="1">
      <c r="A44" s="38"/>
      <c r="B44" s="39"/>
      <c r="C44" s="39"/>
      <c r="D44" s="96" t="s">
        <v>300</v>
      </c>
      <c r="E44" s="96"/>
      <c r="F44" s="96"/>
      <c r="G44" s="39">
        <v>93.268000000000001</v>
      </c>
      <c r="H44" s="41">
        <f>+DataEntryWS!I97+DataEntryWS!I99+DataEntryWS!I100+DataEntryWS!I105+NCFSDataEntry!J22+NCFSDataEntry!J25</f>
        <v>114176.88</v>
      </c>
      <c r="I44" s="44"/>
      <c r="J44" s="68" t="s">
        <v>61</v>
      </c>
    </row>
    <row r="45" spans="1:10" ht="25.5" customHeight="1">
      <c r="A45" s="38"/>
      <c r="B45" s="39"/>
      <c r="C45" s="39"/>
      <c r="D45" s="96"/>
      <c r="E45" s="180" t="s">
        <v>325</v>
      </c>
      <c r="F45" s="181"/>
      <c r="G45" s="39"/>
      <c r="H45" s="69">
        <f>+H43+H44</f>
        <v>165036.02000000002</v>
      </c>
      <c r="I45" s="44"/>
      <c r="J45" s="68"/>
    </row>
    <row r="46" spans="1:10" ht="25.5" customHeight="1">
      <c r="A46" s="38"/>
      <c r="B46" s="39"/>
      <c r="C46" s="39"/>
      <c r="D46" s="86"/>
      <c r="E46" s="86"/>
      <c r="F46" s="87"/>
      <c r="G46" s="66"/>
      <c r="H46" s="88"/>
      <c r="I46" s="71"/>
      <c r="J46" s="72"/>
    </row>
    <row r="47" spans="1:10" ht="12.75">
      <c r="A47" s="38"/>
      <c r="B47" s="39"/>
      <c r="C47" s="39"/>
      <c r="D47" s="81" t="s">
        <v>172</v>
      </c>
      <c r="E47" s="81"/>
      <c r="F47" s="81"/>
      <c r="G47" s="43">
        <v>93.27</v>
      </c>
      <c r="H47" s="41">
        <f>+SUM(DataEntryWS!I86:I86)</f>
        <v>0</v>
      </c>
      <c r="I47" s="44"/>
      <c r="J47" s="68" t="s">
        <v>61</v>
      </c>
    </row>
    <row r="48" spans="1:10" ht="58.5" customHeight="1">
      <c r="A48" s="38"/>
      <c r="B48" s="39"/>
      <c r="C48" s="80"/>
      <c r="D48" s="172" t="s">
        <v>170</v>
      </c>
      <c r="E48" s="179"/>
      <c r="F48" s="179"/>
      <c r="G48" s="39">
        <v>93.305000000000007</v>
      </c>
      <c r="H48" s="41">
        <f>+SUM(DataEntryWS!I43:I45)</f>
        <v>0</v>
      </c>
      <c r="I48" s="44"/>
      <c r="J48" s="68" t="s">
        <v>61</v>
      </c>
    </row>
    <row r="49" spans="1:10" ht="12.75" customHeight="1">
      <c r="A49" s="38"/>
      <c r="B49" s="39"/>
      <c r="C49" s="89"/>
      <c r="D49" s="89"/>
      <c r="E49" s="90"/>
      <c r="F49" s="90"/>
      <c r="G49" s="39"/>
      <c r="H49" s="41"/>
      <c r="I49" s="44"/>
      <c r="J49" s="68"/>
    </row>
    <row r="50" spans="1:10" ht="38.25" customHeight="1">
      <c r="A50" s="38"/>
      <c r="B50" s="39"/>
      <c r="C50" s="80"/>
      <c r="D50" s="172" t="s">
        <v>107</v>
      </c>
      <c r="E50" s="179"/>
      <c r="F50" s="179"/>
      <c r="G50" s="39">
        <v>93.322999999999993</v>
      </c>
      <c r="H50" s="41">
        <f>+SUM(DataEntryWS!I17:I19)+SUM(DataEntryWS!I118:I119)+NCFSDataEntry!J36+SUM(NCFSDataEntry!J59:J64)</f>
        <v>0</v>
      </c>
      <c r="I50" s="44"/>
      <c r="J50" s="68" t="s">
        <v>61</v>
      </c>
    </row>
    <row r="51" spans="1:10" ht="31.5" customHeight="1">
      <c r="A51" s="38"/>
      <c r="B51" s="39"/>
      <c r="C51" s="80"/>
      <c r="D51" s="172" t="s">
        <v>266</v>
      </c>
      <c r="E51" s="179"/>
      <c r="F51" s="179"/>
      <c r="G51" s="39">
        <v>93.322999999999993</v>
      </c>
      <c r="H51" s="91">
        <f>+DataEntryWS!I7+DataEntryWS!I11+DataEntryWS!I16+DataEntryWS!I173+NCFSDataEntry!J58</f>
        <v>0</v>
      </c>
      <c r="I51" s="44"/>
      <c r="J51" s="68" t="s">
        <v>61</v>
      </c>
    </row>
    <row r="52" spans="1:10" ht="28.5" customHeight="1">
      <c r="A52" s="38"/>
      <c r="B52" s="39"/>
      <c r="C52" s="89"/>
      <c r="D52" s="92"/>
      <c r="E52" s="179" t="s">
        <v>327</v>
      </c>
      <c r="F52" s="173"/>
      <c r="G52" s="39"/>
      <c r="H52" s="41">
        <f>+H50+H51</f>
        <v>0</v>
      </c>
      <c r="I52" s="44"/>
      <c r="J52" s="68"/>
    </row>
    <row r="53" spans="1:10" ht="12.75" customHeight="1">
      <c r="A53" s="38"/>
      <c r="B53" s="39"/>
      <c r="C53" s="89"/>
      <c r="D53" s="92"/>
      <c r="E53" s="93"/>
      <c r="F53" s="93"/>
      <c r="G53" s="39"/>
      <c r="H53" s="41"/>
      <c r="I53" s="44"/>
      <c r="J53" s="68"/>
    </row>
    <row r="54" spans="1:10" ht="39" customHeight="1">
      <c r="A54" s="38"/>
      <c r="B54" s="39"/>
      <c r="C54" s="80"/>
      <c r="D54" s="172" t="s">
        <v>193</v>
      </c>
      <c r="E54" s="179"/>
      <c r="F54" s="179"/>
      <c r="G54" s="39">
        <v>93.353999999999999</v>
      </c>
      <c r="H54" s="41">
        <f>+DataEntryWS!I28+DataEntryWS!I34+DataEntryWS!I114+NCFSDataEntry!J5+NCFSDataEntry!J83+NCFSDataEntry!J113</f>
        <v>0</v>
      </c>
      <c r="I54" s="44"/>
      <c r="J54" s="68" t="s">
        <v>61</v>
      </c>
    </row>
    <row r="55" spans="1:10" ht="17.25" customHeight="1">
      <c r="A55" s="38"/>
      <c r="B55" s="39"/>
      <c r="C55" s="80"/>
      <c r="D55" s="172" t="s">
        <v>216</v>
      </c>
      <c r="E55" s="173"/>
      <c r="F55" s="173"/>
      <c r="G55" s="39">
        <v>93.387</v>
      </c>
      <c r="H55" s="41">
        <f>+DataEntryWS!I42+SUM(DataEntryWS!I46:I48)+NCFSDataEntry!J88</f>
        <v>0</v>
      </c>
      <c r="I55" s="44"/>
      <c r="J55" s="68" t="s">
        <v>61</v>
      </c>
    </row>
    <row r="56" spans="1:10" ht="45.75" customHeight="1">
      <c r="A56" s="38"/>
      <c r="B56" s="39"/>
      <c r="C56" s="80"/>
      <c r="D56" s="172" t="s">
        <v>269</v>
      </c>
      <c r="E56" s="173"/>
      <c r="F56" s="173"/>
      <c r="G56" s="39">
        <v>93.391000000000005</v>
      </c>
      <c r="H56" s="41">
        <f>+DataEntryWS!I10+DataEntryWS!I14+DataEntryWS!I63+NCFSDataEntry!J70+NCFSDataEntry!J77+NCFSDataEntry!J89</f>
        <v>54063.31</v>
      </c>
      <c r="I56" s="44"/>
      <c r="J56" s="68" t="s">
        <v>61</v>
      </c>
    </row>
    <row r="57" spans="1:10" ht="30.75" customHeight="1">
      <c r="A57" s="38"/>
      <c r="B57" s="39"/>
      <c r="C57" s="80"/>
      <c r="D57" s="172" t="s">
        <v>173</v>
      </c>
      <c r="E57" s="179"/>
      <c r="F57" s="179"/>
      <c r="G57" s="39">
        <v>93.436000000000007</v>
      </c>
      <c r="H57" s="41">
        <f>+SUM(DataEntryWS!I92:I92)+NCFSDataEntry!I8</f>
        <v>1365</v>
      </c>
      <c r="I57" s="44"/>
      <c r="J57" s="68" t="s">
        <v>61</v>
      </c>
    </row>
    <row r="58" spans="1:10" ht="12.75">
      <c r="A58" s="38"/>
      <c r="B58" s="39"/>
      <c r="C58" s="80"/>
      <c r="D58" s="39" t="s">
        <v>21</v>
      </c>
      <c r="E58" s="80"/>
      <c r="F58" s="80"/>
      <c r="G58" s="39">
        <v>93.558000000000007</v>
      </c>
      <c r="H58" s="41">
        <f>+DataEntryWS!I107+DataEntryWS!I128+NCFSDataEntry!J69</f>
        <v>11364</v>
      </c>
      <c r="I58" s="44"/>
      <c r="J58" s="68" t="s">
        <v>61</v>
      </c>
    </row>
    <row r="59" spans="1:10" ht="32.25" customHeight="1">
      <c r="A59" s="38"/>
      <c r="B59" s="39"/>
      <c r="C59" s="80"/>
      <c r="D59" s="172" t="s">
        <v>255</v>
      </c>
      <c r="E59" s="179"/>
      <c r="F59" s="179"/>
      <c r="G59" s="39">
        <v>93.566000000000003</v>
      </c>
      <c r="H59" s="44">
        <f>+SUM(DataEntryWS!I120:I121)+SUM(NCFSDataEntry!J27:J28)</f>
        <v>0</v>
      </c>
      <c r="I59" s="44"/>
      <c r="J59" s="68" t="s">
        <v>61</v>
      </c>
    </row>
    <row r="60" spans="1:10" ht="12.75">
      <c r="A60" s="38"/>
      <c r="B60" s="39"/>
      <c r="C60" s="80"/>
      <c r="D60" s="39" t="s">
        <v>76</v>
      </c>
      <c r="E60" s="39"/>
      <c r="F60" s="39"/>
      <c r="G60" s="39">
        <v>93.778000000000006</v>
      </c>
      <c r="H60" s="41">
        <f>+DataEntryWS!I115+DataEntryWS!I204+NCFSDataEntry!J114</f>
        <v>0</v>
      </c>
      <c r="I60" s="44"/>
      <c r="J60" s="68">
        <f>+DataEntryWS!J204</f>
        <v>0</v>
      </c>
    </row>
    <row r="61" spans="1:10" ht="27" customHeight="1">
      <c r="A61" s="38"/>
      <c r="B61" s="39"/>
      <c r="C61" s="80"/>
      <c r="D61" s="172" t="s">
        <v>211</v>
      </c>
      <c r="E61" s="173"/>
      <c r="F61" s="173"/>
      <c r="G61" s="43">
        <v>93.87</v>
      </c>
      <c r="H61" s="44">
        <f>+SUM(DataEntryWS!I36:I40)+NCFSDataEntry!J92+NCFSDataEntry!J91+NCFSDataEntry!J93</f>
        <v>0</v>
      </c>
      <c r="I61" s="44"/>
      <c r="J61" s="68" t="s">
        <v>61</v>
      </c>
    </row>
    <row r="62" spans="1:10" ht="27" customHeight="1">
      <c r="A62" s="38"/>
      <c r="B62" s="39"/>
      <c r="C62" s="92"/>
      <c r="D62" s="172" t="s">
        <v>355</v>
      </c>
      <c r="E62" s="173"/>
      <c r="F62" s="173"/>
      <c r="G62" s="43">
        <v>93.87</v>
      </c>
      <c r="H62" s="132">
        <f>DataEntryWS!I35+DataEntryWS!I41</f>
        <v>0</v>
      </c>
      <c r="I62" s="44"/>
      <c r="J62" s="68" t="s">
        <v>61</v>
      </c>
    </row>
    <row r="63" spans="1:10" ht="27" customHeight="1">
      <c r="A63" s="38"/>
      <c r="B63" s="39"/>
      <c r="C63" s="117"/>
      <c r="D63" s="117"/>
      <c r="E63" s="179" t="s">
        <v>373</v>
      </c>
      <c r="F63" s="184"/>
      <c r="G63" s="43"/>
      <c r="H63" s="44">
        <f>+H61+H62</f>
        <v>0</v>
      </c>
      <c r="I63" s="44"/>
      <c r="J63" s="68"/>
    </row>
    <row r="64" spans="1:10" ht="12.75">
      <c r="A64" s="38"/>
      <c r="B64" s="39"/>
      <c r="C64" s="80"/>
      <c r="D64" s="172" t="s">
        <v>156</v>
      </c>
      <c r="E64" s="179"/>
      <c r="F64" s="179"/>
      <c r="G64" s="45">
        <v>93.897999999999996</v>
      </c>
      <c r="H64" s="42">
        <f>+SUM(DataEntryWS!I93:I94)+NCFSDataEntry!I7</f>
        <v>5320</v>
      </c>
      <c r="I64" s="44"/>
      <c r="J64" s="68" t="s">
        <v>61</v>
      </c>
    </row>
    <row r="65" spans="1:10" ht="12.75">
      <c r="A65" s="38"/>
      <c r="B65" s="39"/>
      <c r="C65" s="80"/>
      <c r="D65" s="39" t="s">
        <v>258</v>
      </c>
      <c r="E65" s="39"/>
      <c r="F65" s="39"/>
      <c r="G65" s="39">
        <v>93.917000000000002</v>
      </c>
      <c r="H65" s="41">
        <f>+SUM(DataEntryWS!I178:I190)+SUM(DataEntryWS!I87:I88)+SUM(DataEntryWS!I197:I199)+NCFSDataEntry!J11+SUM(NCFSDataEntry!J13:J14)+NCFSDataEntry!J16+NCFSDataEntry!J29+SUM(NCFSDataEntry!J43:J44)+SUM(NCFSDataEntry!J47:J49)</f>
        <v>2726.1099999999997</v>
      </c>
      <c r="I65" s="44"/>
      <c r="J65" s="68" t="s">
        <v>61</v>
      </c>
    </row>
    <row r="66" spans="1:10" ht="25.5" customHeight="1">
      <c r="A66" s="38"/>
      <c r="B66" s="39"/>
      <c r="C66" s="117"/>
      <c r="D66" s="182" t="s">
        <v>372</v>
      </c>
      <c r="E66" s="183"/>
      <c r="F66" s="183"/>
      <c r="G66" s="66">
        <v>93.926000000000002</v>
      </c>
      <c r="H66" s="71">
        <f>+NCFSDataEntry!J87</f>
        <v>0</v>
      </c>
      <c r="I66" s="71"/>
      <c r="J66" s="72" t="s">
        <v>61</v>
      </c>
    </row>
    <row r="67" spans="1:10" ht="12.75">
      <c r="A67" s="38"/>
      <c r="B67" s="39"/>
      <c r="C67" s="80"/>
      <c r="D67" s="39" t="s">
        <v>79</v>
      </c>
      <c r="E67" s="39"/>
      <c r="F67" s="39"/>
      <c r="G67" s="43">
        <v>93.94</v>
      </c>
      <c r="H67" s="44">
        <f>+DataEntryWS!I64+SUM(DataEntryWS!I84:I85)+SUM(DataEntryWS!I91:I91)+DataEntryWS!I89+NCFSDataEntry!J10+NCFSDataEntry!J26+NCFSDataEntry!J30</f>
        <v>0</v>
      </c>
      <c r="I67" s="41" t="s">
        <v>86</v>
      </c>
      <c r="J67" s="68" t="s">
        <v>61</v>
      </c>
    </row>
    <row r="68" spans="1:10" ht="28.5" customHeight="1">
      <c r="A68" s="38"/>
      <c r="B68" s="39"/>
      <c r="C68" s="117"/>
      <c r="D68" s="172" t="s">
        <v>374</v>
      </c>
      <c r="E68" s="183"/>
      <c r="F68" s="183"/>
      <c r="G68" s="43">
        <v>93.966999999999999</v>
      </c>
      <c r="H68" s="44">
        <f>+NCFSDataEntry!J35</f>
        <v>160385.29999999999</v>
      </c>
      <c r="I68" s="44"/>
      <c r="J68" s="68" t="s">
        <v>61</v>
      </c>
    </row>
    <row r="69" spans="1:10" ht="28.5" customHeight="1">
      <c r="A69" s="38"/>
      <c r="B69" s="39"/>
      <c r="C69" s="80"/>
      <c r="D69" s="172" t="s">
        <v>251</v>
      </c>
      <c r="E69" s="172"/>
      <c r="F69" s="172"/>
      <c r="G69" s="43">
        <v>93.977000000000004</v>
      </c>
      <c r="H69" s="44">
        <f>+SUM(DataEntryWS!I79:I81)+SUM(NCFSDataEntry!J17:J18)</f>
        <v>100</v>
      </c>
      <c r="I69" s="41"/>
      <c r="J69" s="68" t="s">
        <v>61</v>
      </c>
    </row>
    <row r="70" spans="1:10" ht="12.75">
      <c r="A70" s="38"/>
      <c r="B70" s="39"/>
      <c r="C70" s="80"/>
      <c r="D70" s="172" t="s">
        <v>177</v>
      </c>
      <c r="E70" s="179"/>
      <c r="F70" s="179"/>
      <c r="G70" s="43">
        <v>93.991</v>
      </c>
      <c r="H70" s="44">
        <f>+DataEntryWS!I21+DataEntryWS!I66+NCFSDataEntry!J12+NCFSDataEntry!J46</f>
        <v>23975.57</v>
      </c>
      <c r="I70" s="41"/>
      <c r="J70" s="68" t="s">
        <v>61</v>
      </c>
    </row>
    <row r="71" spans="1:10" ht="12.75">
      <c r="A71" s="38"/>
      <c r="B71" s="39"/>
      <c r="C71" s="39"/>
      <c r="D71" s="39" t="s">
        <v>80</v>
      </c>
      <c r="E71" s="39"/>
      <c r="F71" s="39"/>
      <c r="G71" s="39">
        <v>93.994</v>
      </c>
      <c r="H71" s="91">
        <f>+SUM(DataEntryWS!I50:I51)+DataEntryWS!I53+DataEntryWS!I56+DataEntryWS!I58+DataEntryWS!I60+DataEntryWS!I62+DataEntryWS!I113+DataEntryWS!I123+DataEntryWS!I125+DataEntryWS!I129+DataEntryWS!I131+DataEntryWS!I133+DataEntryWS!I135+DataEntryWS!I137+NCFSDataEntry!J51+NCFSDataEntry!J53+NCFSDataEntry!J74+SUM(NCFSDataEntry!J85:J86)+SUM(NCFSDataEntry!J95:J97)+SUM(NCFSDataEntry!J99:J101)+NCFSDataEntry!J104+NCFSDataEntry!J106+NCFSDataEntry!J108+SUM(NCFSDataEntry!J111:J112)+NCFSDataEntry!J117</f>
        <v>218311.29800000001</v>
      </c>
      <c r="I71" s="44"/>
      <c r="J71" s="91">
        <f>+SUM(DataEntryWS!J50:J51)+DataEntryWS!J113+DataEntryWS!J123+DataEntryWS!J125+DataEntryWS!J133+DataEntryWS!J135+NCFSDataEntry!K74+NCFSDataEntry!K95+NCFSDataEntry!K96+NCFSDataEntry!K99+NCFSDataEntry!K100</f>
        <v>21631.441999999999</v>
      </c>
    </row>
    <row r="72" spans="1:10" ht="12.75">
      <c r="A72" s="38"/>
      <c r="B72" s="39"/>
      <c r="C72" s="39" t="s">
        <v>81</v>
      </c>
      <c r="D72" s="39"/>
      <c r="E72" s="39"/>
      <c r="F72" s="39"/>
      <c r="G72" s="39"/>
      <c r="H72" s="74">
        <f>SUM(H16:H41)+H45+SUM(H47:H48)+H52+SUM(H54:H60)+H63+SUM(H64:H71)</f>
        <v>1146277.2080000001</v>
      </c>
      <c r="I72" s="75"/>
      <c r="J72" s="74">
        <f>SUM(J16:J41)+J45+SUM(J47:J48)+J52+SUM(J54:J60)+J63+SUM(J64:J71)</f>
        <v>21631.441999999999</v>
      </c>
    </row>
    <row r="73" spans="1:10" ht="12.75">
      <c r="A73" s="34"/>
      <c r="B73" s="40"/>
      <c r="C73" s="40"/>
      <c r="D73" s="40"/>
      <c r="E73" s="40"/>
      <c r="F73" s="40"/>
      <c r="G73" s="40"/>
      <c r="H73" s="41"/>
      <c r="I73" s="44"/>
      <c r="J73" s="44"/>
    </row>
    <row r="74" spans="1:10" ht="12.75">
      <c r="A74" s="37" t="s">
        <v>82</v>
      </c>
      <c r="B74" s="40"/>
      <c r="C74" s="40"/>
      <c r="D74" s="40"/>
      <c r="E74" s="40"/>
      <c r="F74" s="40"/>
      <c r="G74" s="40"/>
      <c r="H74" s="41"/>
      <c r="I74" s="44"/>
      <c r="J74" s="44"/>
    </row>
    <row r="75" spans="1:10" ht="12.75">
      <c r="A75" s="34"/>
      <c r="B75" s="40" t="s">
        <v>83</v>
      </c>
      <c r="C75" s="40"/>
      <c r="D75" s="40"/>
      <c r="E75" s="40"/>
      <c r="F75" s="40"/>
      <c r="G75" s="40"/>
      <c r="H75" s="41"/>
      <c r="I75" s="44"/>
      <c r="J75" s="44"/>
    </row>
    <row r="76" spans="1:10" ht="12.75">
      <c r="A76" s="34"/>
      <c r="B76" s="40"/>
      <c r="C76" s="40" t="s">
        <v>84</v>
      </c>
      <c r="D76" s="40"/>
      <c r="E76" s="40"/>
      <c r="F76" s="40"/>
      <c r="G76" s="40"/>
      <c r="H76" s="41"/>
      <c r="I76" s="44"/>
      <c r="J76" s="44"/>
    </row>
    <row r="77" spans="1:10" ht="12.75">
      <c r="A77" s="34"/>
      <c r="B77" s="40"/>
      <c r="C77" s="40" t="s">
        <v>85</v>
      </c>
      <c r="D77" s="40"/>
      <c r="E77" s="40"/>
      <c r="F77" s="40"/>
      <c r="G77" s="40"/>
      <c r="H77" s="122"/>
      <c r="I77" s="122"/>
      <c r="J77" s="42"/>
    </row>
    <row r="78" spans="1:10" ht="12.75">
      <c r="A78" s="36"/>
      <c r="B78" s="76"/>
      <c r="C78" s="76"/>
      <c r="D78" s="78" t="s">
        <v>375</v>
      </c>
      <c r="E78" s="78"/>
      <c r="F78" s="78"/>
      <c r="G78" s="78"/>
      <c r="H78" s="73" t="s">
        <v>61</v>
      </c>
      <c r="I78" s="123"/>
      <c r="J78" s="42">
        <f>+NCFSDataEntry!I9</f>
        <v>174025.41</v>
      </c>
    </row>
    <row r="79" spans="1:10" ht="12.75">
      <c r="A79" s="36"/>
      <c r="B79" s="76"/>
      <c r="C79" s="76"/>
      <c r="D79" s="78" t="s">
        <v>302</v>
      </c>
      <c r="E79" s="78"/>
      <c r="F79" s="78"/>
      <c r="G79" s="78"/>
      <c r="H79" s="73" t="s">
        <v>61</v>
      </c>
      <c r="I79" s="123"/>
      <c r="J79" s="42">
        <f>+DataEntryWS!J106</f>
        <v>0</v>
      </c>
    </row>
    <row r="80" spans="1:10" ht="12.75">
      <c r="A80" s="36"/>
      <c r="B80" s="76"/>
      <c r="C80" s="76"/>
      <c r="D80" s="78" t="s">
        <v>303</v>
      </c>
      <c r="E80" s="78"/>
      <c r="F80" s="78"/>
      <c r="G80" s="78"/>
      <c r="H80" s="73" t="s">
        <v>61</v>
      </c>
      <c r="I80" s="123"/>
      <c r="J80" s="42">
        <f>+DataEntryWS!J108</f>
        <v>0</v>
      </c>
    </row>
    <row r="81" spans="1:10" ht="12.75">
      <c r="A81" s="36"/>
      <c r="B81" s="76"/>
      <c r="C81" s="76"/>
      <c r="D81" s="118" t="s">
        <v>253</v>
      </c>
      <c r="E81" s="40"/>
      <c r="F81" s="40"/>
      <c r="G81" s="40"/>
      <c r="H81" s="73" t="s">
        <v>61</v>
      </c>
      <c r="I81" s="122"/>
      <c r="J81" s="42">
        <f>+SUM(DataEntryWS!J95:J96)+NCFSDataEntry!K21</f>
        <v>3780</v>
      </c>
    </row>
    <row r="82" spans="1:10" ht="12.75">
      <c r="A82" s="36"/>
      <c r="B82" s="76"/>
      <c r="C82" s="76"/>
      <c r="D82" s="118" t="s">
        <v>15</v>
      </c>
      <c r="E82" s="119"/>
      <c r="F82" s="119"/>
      <c r="G82" s="40"/>
      <c r="H82" s="73" t="s">
        <v>61</v>
      </c>
      <c r="I82" s="122"/>
      <c r="J82" s="42">
        <f>+DataEntryWS!D109</f>
        <v>0</v>
      </c>
    </row>
    <row r="83" spans="1:10" ht="12.75">
      <c r="A83" s="36"/>
      <c r="B83" s="76"/>
      <c r="C83" s="76"/>
      <c r="D83" s="78" t="s">
        <v>378</v>
      </c>
      <c r="E83" s="78"/>
      <c r="F83" s="78"/>
      <c r="G83" s="78"/>
      <c r="H83" s="73" t="s">
        <v>61</v>
      </c>
      <c r="I83" s="123"/>
      <c r="J83" s="42">
        <f>+DataEntryWS!J124+NCFSDataEntry!K41</f>
        <v>0</v>
      </c>
    </row>
    <row r="84" spans="1:10" ht="12.75" customHeight="1">
      <c r="A84" s="36"/>
      <c r="B84" s="76"/>
      <c r="C84" s="76"/>
      <c r="D84" s="118" t="s">
        <v>16</v>
      </c>
      <c r="E84" s="40"/>
      <c r="F84" s="40"/>
      <c r="G84" s="40"/>
      <c r="H84" s="73" t="s">
        <v>61</v>
      </c>
      <c r="I84" s="122"/>
      <c r="J84" s="42">
        <f>+DataEntryWS!J59+SUM(DataEntryWS!J61:J62)+DataEntryWS!J110+NCFSDataEntry!K116</f>
        <v>11667</v>
      </c>
    </row>
    <row r="85" spans="1:10" ht="12.75">
      <c r="A85" s="36"/>
      <c r="B85" s="76"/>
      <c r="C85" s="76"/>
      <c r="D85" s="118" t="s">
        <v>159</v>
      </c>
      <c r="E85" s="40"/>
      <c r="F85" s="40"/>
      <c r="G85" s="40"/>
      <c r="H85" s="73" t="s">
        <v>61</v>
      </c>
      <c r="I85" s="122"/>
      <c r="J85" s="42">
        <f>+DataEntryWS!J23</f>
        <v>0</v>
      </c>
    </row>
    <row r="86" spans="1:10" ht="12.75">
      <c r="A86" s="36"/>
      <c r="B86" s="76"/>
      <c r="C86" s="76"/>
      <c r="D86" s="78" t="s">
        <v>354</v>
      </c>
      <c r="E86" s="78"/>
      <c r="F86" s="78"/>
      <c r="G86" s="78"/>
      <c r="H86" s="73" t="s">
        <v>61</v>
      </c>
      <c r="I86" s="123"/>
      <c r="J86" s="42">
        <f>+DataEntryWS!J203</f>
        <v>0</v>
      </c>
    </row>
    <row r="87" spans="1:10" ht="12.75">
      <c r="A87" s="36"/>
      <c r="B87" s="76"/>
      <c r="C87" s="76"/>
      <c r="D87" s="78" t="s">
        <v>247</v>
      </c>
      <c r="E87" s="78"/>
      <c r="F87" s="78"/>
      <c r="G87" s="78"/>
      <c r="H87" s="73" t="s">
        <v>61</v>
      </c>
      <c r="I87" s="123"/>
      <c r="J87" s="42">
        <f>+DataEntryWS!J8+NCFSDataEntry!K37</f>
        <v>369145</v>
      </c>
    </row>
    <row r="88" spans="1:10" ht="12.75">
      <c r="A88" s="36"/>
      <c r="B88" s="76"/>
      <c r="C88" s="76"/>
      <c r="D88" s="40" t="s">
        <v>111</v>
      </c>
      <c r="E88" s="40"/>
      <c r="F88" s="40"/>
      <c r="G88" s="40"/>
      <c r="H88" s="73" t="s">
        <v>61</v>
      </c>
      <c r="I88" s="122"/>
      <c r="J88" s="42">
        <f>+DataEntryWS!J201</f>
        <v>0</v>
      </c>
    </row>
    <row r="89" spans="1:10" ht="12.75">
      <c r="A89" s="36"/>
      <c r="B89" s="76"/>
      <c r="C89" s="76"/>
      <c r="D89" s="118" t="s">
        <v>152</v>
      </c>
      <c r="E89" s="40"/>
      <c r="F89" s="40"/>
      <c r="G89" s="40"/>
      <c r="H89" s="73" t="s">
        <v>61</v>
      </c>
      <c r="I89" s="122"/>
      <c r="J89" s="42">
        <f>+DataEntryWS!J130+NCFSDataEntry!K50</f>
        <v>0</v>
      </c>
    </row>
    <row r="90" spans="1:10" ht="12.75">
      <c r="A90" s="36"/>
      <c r="B90" s="76"/>
      <c r="C90" s="76"/>
      <c r="D90" s="118" t="s">
        <v>153</v>
      </c>
      <c r="E90" s="40"/>
      <c r="F90" s="40"/>
      <c r="G90" s="40"/>
      <c r="H90" s="73" t="s">
        <v>61</v>
      </c>
      <c r="I90" s="122"/>
      <c r="J90" s="42">
        <f>+DataEntryWS!J132+NCFSDataEntry!K73</f>
        <v>83584.000000000015</v>
      </c>
    </row>
    <row r="91" spans="1:10" ht="12.75">
      <c r="A91" s="36"/>
      <c r="B91" s="76"/>
      <c r="C91" s="76"/>
      <c r="D91" s="40" t="s">
        <v>3</v>
      </c>
      <c r="E91" s="40"/>
      <c r="F91" s="40"/>
      <c r="G91" s="40"/>
      <c r="H91" s="73" t="s">
        <v>61</v>
      </c>
      <c r="I91" s="122"/>
      <c r="J91" s="42">
        <f>+DataEntryWS!J6+NCFSDataEntry!K19</f>
        <v>19885</v>
      </c>
    </row>
    <row r="92" spans="1:10" ht="12.75">
      <c r="A92" s="36"/>
      <c r="B92" s="76"/>
      <c r="C92" s="76"/>
      <c r="D92" s="118" t="s">
        <v>9</v>
      </c>
      <c r="E92" s="40"/>
      <c r="F92" s="40"/>
      <c r="G92" s="40"/>
      <c r="H92" s="73" t="s">
        <v>61</v>
      </c>
      <c r="I92" s="122"/>
      <c r="J92" s="42">
        <f>+DataEntryWS!J12+NCFSDataEntry!K38</f>
        <v>2488</v>
      </c>
    </row>
    <row r="93" spans="1:10" ht="12.75">
      <c r="A93" s="36"/>
      <c r="B93" s="76"/>
      <c r="C93" s="76"/>
      <c r="D93" s="118" t="s">
        <v>20</v>
      </c>
      <c r="E93" s="40"/>
      <c r="F93" s="40"/>
      <c r="G93" s="40"/>
      <c r="H93" s="73" t="s">
        <v>61</v>
      </c>
      <c r="I93" s="122"/>
      <c r="J93" s="42">
        <f>+DataEntryWS!J126+NCFSDataEntry!K84</f>
        <v>0</v>
      </c>
    </row>
    <row r="94" spans="1:10" ht="12.75">
      <c r="A94" s="36"/>
      <c r="B94" s="76"/>
      <c r="C94" s="76"/>
      <c r="D94" s="118" t="s">
        <v>248</v>
      </c>
      <c r="E94" s="40"/>
      <c r="F94" s="40"/>
      <c r="G94" s="40"/>
      <c r="H94" s="73" t="s">
        <v>61</v>
      </c>
      <c r="I94" s="122"/>
      <c r="J94" s="42">
        <f>+DataEntryWS!J20+NCFSDataEntry!K45</f>
        <v>78558.429999999993</v>
      </c>
    </row>
    <row r="95" spans="1:10" ht="12.75">
      <c r="A95" s="36"/>
      <c r="B95" s="76"/>
      <c r="C95" s="76"/>
      <c r="D95" s="118" t="s">
        <v>19</v>
      </c>
      <c r="E95" s="40"/>
      <c r="F95" s="40"/>
      <c r="G95" s="40"/>
      <c r="H95" s="73" t="s">
        <v>61</v>
      </c>
      <c r="I95" s="122"/>
      <c r="J95" s="42">
        <f>+DataEntryWS!J136+NCFSDataEntry!K52+NCFSDataEntry!K54</f>
        <v>0</v>
      </c>
    </row>
    <row r="96" spans="1:10" ht="12.75">
      <c r="A96" s="36"/>
      <c r="B96" s="76"/>
      <c r="C96" s="76"/>
      <c r="D96" s="78" t="s">
        <v>289</v>
      </c>
      <c r="E96" s="78"/>
      <c r="F96" s="78"/>
      <c r="G96" s="78"/>
      <c r="H96" s="73" t="s">
        <v>61</v>
      </c>
      <c r="I96" s="123"/>
      <c r="J96" s="42">
        <f>+NCFSDataEntry!K15</f>
        <v>0</v>
      </c>
    </row>
    <row r="97" spans="1:10" ht="12.75">
      <c r="A97" s="36"/>
      <c r="B97" s="76"/>
      <c r="C97" s="76"/>
      <c r="D97" s="118" t="s">
        <v>36</v>
      </c>
      <c r="E97" s="40"/>
      <c r="F97" s="40"/>
      <c r="G97" s="40"/>
      <c r="H97" s="73" t="s">
        <v>61</v>
      </c>
      <c r="I97" s="122"/>
      <c r="J97" s="42">
        <f>+DataEntryWS!J65+SUM(DataEntryWS!J67:J78)</f>
        <v>462.11</v>
      </c>
    </row>
    <row r="98" spans="1:10" ht="12.75">
      <c r="A98" s="36"/>
      <c r="B98" s="76"/>
      <c r="C98" s="76"/>
      <c r="D98" s="118" t="s">
        <v>154</v>
      </c>
      <c r="E98" s="40"/>
      <c r="F98" s="40"/>
      <c r="G98" s="40"/>
      <c r="H98" s="73" t="s">
        <v>61</v>
      </c>
      <c r="I98" s="122"/>
      <c r="J98" s="42">
        <f>+DataEntryWS!J134</f>
        <v>9784.26</v>
      </c>
    </row>
    <row r="99" spans="1:10" ht="12.75">
      <c r="A99" s="36"/>
      <c r="B99" s="76"/>
      <c r="C99" s="76"/>
      <c r="D99" s="118" t="s">
        <v>140</v>
      </c>
      <c r="E99" s="40"/>
      <c r="F99" s="40"/>
      <c r="G99" s="40"/>
      <c r="H99" s="73" t="s">
        <v>61</v>
      </c>
      <c r="I99" s="122"/>
      <c r="J99" s="42">
        <f>+DataEntryWS!J22</f>
        <v>118724.42</v>
      </c>
    </row>
    <row r="100" spans="1:10" ht="12.75">
      <c r="A100" s="36"/>
      <c r="B100" s="76"/>
      <c r="C100" s="76"/>
      <c r="D100" s="78" t="s">
        <v>138</v>
      </c>
      <c r="E100" s="78"/>
      <c r="F100" s="78"/>
      <c r="G100" s="78"/>
      <c r="H100" s="73" t="s">
        <v>61</v>
      </c>
      <c r="I100" s="123"/>
      <c r="J100" s="42">
        <f>+NCFSDataEntry!K39</f>
        <v>0</v>
      </c>
    </row>
    <row r="101" spans="1:10" ht="12.75">
      <c r="A101" s="36"/>
      <c r="B101" s="76"/>
      <c r="C101" s="76"/>
      <c r="D101" s="118" t="s">
        <v>11</v>
      </c>
      <c r="E101" s="77"/>
      <c r="F101" s="77"/>
      <c r="G101" s="40"/>
      <c r="H101" s="73" t="s">
        <v>61</v>
      </c>
      <c r="I101" s="122"/>
      <c r="J101" s="42">
        <f>+DataEntryWS!J49+NCFSDataEntry!K94</f>
        <v>0</v>
      </c>
    </row>
    <row r="102" spans="1:10" ht="12.75">
      <c r="A102" s="36"/>
      <c r="B102" s="76"/>
      <c r="C102" s="76"/>
      <c r="D102" s="40" t="s">
        <v>323</v>
      </c>
      <c r="E102" s="40"/>
      <c r="F102" s="40"/>
      <c r="G102" s="40"/>
      <c r="H102" s="73" t="s">
        <v>61</v>
      </c>
      <c r="I102" s="122"/>
      <c r="J102" s="42">
        <f>+DataEntryWS!J52+SUM(DataEntryWS!J54:J55)+DataEntryWS!J57</f>
        <v>0</v>
      </c>
    </row>
    <row r="103" spans="1:10" ht="12.75">
      <c r="A103" s="36"/>
      <c r="B103" s="76"/>
      <c r="C103" s="76"/>
      <c r="D103" s="78" t="s">
        <v>119</v>
      </c>
      <c r="E103" s="78"/>
      <c r="F103" s="78"/>
      <c r="G103" s="78"/>
      <c r="H103" s="73" t="s">
        <v>61</v>
      </c>
      <c r="I103" s="123"/>
      <c r="J103" s="42">
        <f>+DataEntryWS!J122+NCFSDataEntry!K40</f>
        <v>0</v>
      </c>
    </row>
    <row r="104" spans="1:10" ht="12.75">
      <c r="A104" s="36"/>
      <c r="B104" s="76"/>
      <c r="C104" s="76"/>
      <c r="D104" s="40" t="s">
        <v>8</v>
      </c>
      <c r="E104" s="40"/>
      <c r="F104" s="40"/>
      <c r="G104" s="40"/>
      <c r="H104" s="73" t="s">
        <v>61</v>
      </c>
      <c r="I104" s="122"/>
      <c r="J104" s="42">
        <f>+DataEntryWS!J9</f>
        <v>0</v>
      </c>
    </row>
    <row r="105" spans="1:10" ht="12.75">
      <c r="A105" s="36"/>
      <c r="B105" s="76"/>
      <c r="C105" s="76"/>
      <c r="D105" s="40" t="s">
        <v>270</v>
      </c>
      <c r="E105" s="40"/>
      <c r="F105" s="40"/>
      <c r="G105" s="40"/>
      <c r="H105" s="73" t="s">
        <v>61</v>
      </c>
      <c r="I105" s="122"/>
      <c r="J105" s="42">
        <f>+DataEntryWS!J13</f>
        <v>0</v>
      </c>
    </row>
    <row r="106" spans="1:10" ht="12.75">
      <c r="A106" s="36"/>
      <c r="B106" s="76"/>
      <c r="C106" s="76"/>
      <c r="D106" s="78" t="s">
        <v>146</v>
      </c>
      <c r="E106" s="78"/>
      <c r="F106" s="78"/>
      <c r="G106" s="78"/>
      <c r="H106" s="73" t="s">
        <v>61</v>
      </c>
      <c r="I106" s="123"/>
      <c r="J106" s="88">
        <f>+DataEntryWS!J82+NCFSDataEntry!K20</f>
        <v>0</v>
      </c>
    </row>
    <row r="107" spans="1:10" ht="12.75">
      <c r="A107" s="36"/>
      <c r="B107" s="76"/>
      <c r="C107" s="76"/>
      <c r="D107" s="118" t="s">
        <v>42</v>
      </c>
      <c r="E107" s="40"/>
      <c r="F107" s="40"/>
      <c r="G107" s="40"/>
      <c r="H107" s="73" t="s">
        <v>61</v>
      </c>
      <c r="I107" s="122"/>
      <c r="J107" s="42">
        <f>+DataEntryWS!J111+NCFSDataEntry!K109</f>
        <v>0</v>
      </c>
    </row>
    <row r="108" spans="1:10" ht="12.75">
      <c r="A108" s="36"/>
      <c r="B108" s="76"/>
      <c r="C108" s="76"/>
      <c r="D108" s="118" t="s">
        <v>151</v>
      </c>
      <c r="E108" s="40"/>
      <c r="F108" s="40"/>
      <c r="G108" s="40"/>
      <c r="H108" s="73" t="s">
        <v>61</v>
      </c>
      <c r="I108" s="122"/>
      <c r="J108" s="42">
        <f>+DataEntryWS!J112+NCFSDataEntry!K110</f>
        <v>200000</v>
      </c>
    </row>
    <row r="109" spans="1:10" ht="12.75">
      <c r="A109" s="36"/>
      <c r="B109" s="76"/>
      <c r="C109" s="76"/>
      <c r="D109" s="78" t="s">
        <v>379</v>
      </c>
      <c r="E109" s="78"/>
      <c r="F109" s="78"/>
      <c r="G109" s="78"/>
      <c r="H109" s="73" t="s">
        <v>61</v>
      </c>
      <c r="I109" s="123"/>
      <c r="J109" s="42">
        <f>+NCFSDataEntry!K103</f>
        <v>0</v>
      </c>
    </row>
    <row r="110" spans="1:10" ht="12.75">
      <c r="A110" s="36"/>
      <c r="B110" s="76"/>
      <c r="C110" s="76"/>
      <c r="D110" s="78" t="s">
        <v>369</v>
      </c>
      <c r="E110" s="40"/>
      <c r="F110" s="40"/>
      <c r="G110" s="40"/>
      <c r="H110" s="73" t="s">
        <v>61</v>
      </c>
      <c r="I110" s="123"/>
      <c r="J110" s="88">
        <f>+NCFSDataEntry!I6+NCFSDataEntry!K90</f>
        <v>50000</v>
      </c>
    </row>
    <row r="111" spans="1:10" ht="12.75">
      <c r="A111" s="36"/>
      <c r="B111" s="76"/>
      <c r="C111" s="76"/>
      <c r="D111" s="78" t="s">
        <v>380</v>
      </c>
      <c r="E111" s="78"/>
      <c r="F111" s="78"/>
      <c r="G111" s="78"/>
      <c r="H111" s="73" t="s">
        <v>61</v>
      </c>
      <c r="I111" s="123"/>
      <c r="J111" s="42">
        <f>+NCFSDataEntry!K42</f>
        <v>0</v>
      </c>
    </row>
    <row r="112" spans="1:10" ht="12.75">
      <c r="A112" s="36"/>
      <c r="B112" s="76"/>
      <c r="C112" s="76"/>
      <c r="D112" s="118" t="s">
        <v>150</v>
      </c>
      <c r="E112" s="40"/>
      <c r="F112" s="40"/>
      <c r="G112" s="40"/>
      <c r="H112" s="73" t="s">
        <v>61</v>
      </c>
      <c r="I112" s="122"/>
      <c r="J112" s="42">
        <f>+NCFSDataEntry!K68+NCFSDataEntry!K71</f>
        <v>0</v>
      </c>
    </row>
    <row r="113" spans="1:14" ht="12.75">
      <c r="A113" s="36"/>
      <c r="B113" s="76"/>
      <c r="C113" s="76"/>
      <c r="D113" s="78" t="s">
        <v>332</v>
      </c>
      <c r="E113" s="78"/>
      <c r="F113" s="78"/>
      <c r="G113" s="78"/>
      <c r="H113" s="73" t="s">
        <v>61</v>
      </c>
      <c r="I113" s="123"/>
      <c r="J113" s="42">
        <f>+NCFSDataEntry!K98+NCFSDataEntry!K102+NCFSDataEntry!K105+NCFSDataEntry!K107</f>
        <v>0</v>
      </c>
    </row>
    <row r="114" spans="1:14" ht="12.75">
      <c r="A114" s="36"/>
      <c r="B114" s="76"/>
      <c r="C114" s="76"/>
      <c r="D114" s="118" t="s">
        <v>256</v>
      </c>
      <c r="E114" s="40"/>
      <c r="F114" s="40"/>
      <c r="G114" s="40"/>
      <c r="H114" s="73" t="s">
        <v>61</v>
      </c>
      <c r="I114" s="122"/>
      <c r="J114" s="42">
        <f>+DataEntryWS!J176+DataEntryWS!J177+SUM(NCFSDataEntry!K66:K67)</f>
        <v>44798</v>
      </c>
    </row>
    <row r="115" spans="1:14" ht="12.75">
      <c r="A115" s="36"/>
      <c r="B115" s="76"/>
      <c r="C115" s="76"/>
      <c r="D115" s="78" t="s">
        <v>143</v>
      </c>
      <c r="E115" s="78"/>
      <c r="F115" s="78"/>
      <c r="G115" s="78"/>
      <c r="H115" s="73" t="s">
        <v>61</v>
      </c>
      <c r="I115" s="123"/>
      <c r="J115" s="42">
        <f>+DataEntryWS!J90+NCFSDataEntry!K31</f>
        <v>0</v>
      </c>
    </row>
    <row r="116" spans="1:14" ht="12.75">
      <c r="A116" s="36"/>
      <c r="B116" s="76"/>
      <c r="C116" s="76"/>
      <c r="D116" s="118" t="s">
        <v>155</v>
      </c>
      <c r="E116" s="40"/>
      <c r="F116" s="40"/>
      <c r="G116" s="40"/>
      <c r="H116" s="73" t="s">
        <v>61</v>
      </c>
      <c r="I116" s="122"/>
      <c r="J116" s="42">
        <f>+SUM(DataEntryWS!J142:J142)</f>
        <v>1742.43</v>
      </c>
    </row>
    <row r="117" spans="1:14" ht="12.75">
      <c r="A117" s="36"/>
      <c r="B117" s="76"/>
      <c r="C117" s="76"/>
      <c r="D117" s="78" t="s">
        <v>350</v>
      </c>
      <c r="E117" s="78"/>
      <c r="F117" s="78"/>
      <c r="G117" s="78"/>
      <c r="H117" s="140" t="s">
        <v>61</v>
      </c>
      <c r="I117" s="124"/>
      <c r="J117" s="125">
        <f>+DataEntryWS!J202</f>
        <v>0</v>
      </c>
    </row>
    <row r="118" spans="1:14" ht="12.75">
      <c r="A118" s="34"/>
      <c r="B118" s="40"/>
      <c r="C118" s="40" t="s">
        <v>90</v>
      </c>
      <c r="D118" s="40"/>
      <c r="E118" s="40"/>
      <c r="F118" s="40"/>
      <c r="G118" s="40"/>
      <c r="H118" s="91">
        <f>+H72</f>
        <v>1146277.2080000001</v>
      </c>
      <c r="I118" s="132"/>
      <c r="J118" s="91">
        <f>+J72+SUM(J78:J117)</f>
        <v>1190275.5020000001</v>
      </c>
    </row>
    <row r="119" spans="1:14" ht="12.75">
      <c r="A119" s="34"/>
      <c r="B119" s="34"/>
      <c r="C119" s="34"/>
      <c r="D119" s="34"/>
      <c r="E119" s="34"/>
      <c r="F119" s="34"/>
      <c r="G119" s="34"/>
      <c r="H119" s="126"/>
      <c r="I119" s="127"/>
      <c r="J119" s="127"/>
    </row>
    <row r="120" spans="1:14" ht="12.75">
      <c r="A120" s="34"/>
      <c r="B120" s="34"/>
      <c r="C120" s="34"/>
      <c r="D120" s="34"/>
      <c r="E120" s="34"/>
      <c r="F120" s="34"/>
      <c r="G120" s="34"/>
      <c r="H120" s="126"/>
      <c r="I120" s="127"/>
      <c r="J120" s="127"/>
    </row>
    <row r="121" spans="1:14" ht="12.75">
      <c r="A121" s="34"/>
      <c r="B121" s="34"/>
      <c r="C121" s="34"/>
      <c r="D121" s="34"/>
      <c r="E121" s="34"/>
      <c r="F121" s="34" t="s">
        <v>87</v>
      </c>
      <c r="G121" s="34"/>
      <c r="H121" s="126"/>
      <c r="I121" s="127"/>
      <c r="J121" s="127">
        <f>+H118+J118</f>
        <v>2336552.71</v>
      </c>
      <c r="L121" s="1" t="s">
        <v>86</v>
      </c>
      <c r="N121" s="141" t="s">
        <v>86</v>
      </c>
    </row>
    <row r="122" spans="1:14" ht="12.75">
      <c r="A122" s="34"/>
      <c r="B122" s="34"/>
      <c r="C122" s="34"/>
      <c r="D122" s="34"/>
      <c r="E122" s="34"/>
      <c r="F122" s="34" t="s">
        <v>92</v>
      </c>
      <c r="G122" s="34"/>
      <c r="H122" s="126"/>
      <c r="I122" s="127"/>
      <c r="J122" s="126">
        <f>+DataEntryWS!D206</f>
        <v>465460.93</v>
      </c>
    </row>
    <row r="123" spans="1:14" ht="12.75">
      <c r="A123" s="34"/>
      <c r="B123" s="34"/>
      <c r="C123" s="34"/>
      <c r="D123" s="34"/>
      <c r="E123" s="34"/>
      <c r="F123" s="34" t="s">
        <v>615</v>
      </c>
      <c r="G123" s="34"/>
      <c r="H123" s="126"/>
      <c r="I123" s="127"/>
      <c r="J123" s="126">
        <f>+NCFSDataEntry!I124</f>
        <v>1871091.78</v>
      </c>
    </row>
    <row r="124" spans="1:14" ht="12.75">
      <c r="A124" s="34"/>
      <c r="B124" s="34"/>
      <c r="C124" s="34"/>
      <c r="D124" s="34"/>
      <c r="E124" s="34"/>
      <c r="F124" s="34" t="s">
        <v>93</v>
      </c>
      <c r="G124" s="34"/>
      <c r="H124" s="126"/>
      <c r="I124" s="127"/>
      <c r="J124" s="126">
        <f>+DataEntryWS!K206</f>
        <v>0</v>
      </c>
    </row>
    <row r="125" spans="1:14" ht="13.5" thickBot="1">
      <c r="A125" s="34"/>
      <c r="B125" s="34"/>
      <c r="C125" s="34"/>
      <c r="D125" s="34"/>
      <c r="E125" s="34"/>
      <c r="F125" s="34" t="s">
        <v>88</v>
      </c>
      <c r="G125" s="34"/>
      <c r="H125" s="126"/>
      <c r="I125" s="127"/>
      <c r="J125" s="128">
        <f>+J121-J122-J123+J124</f>
        <v>0</v>
      </c>
    </row>
    <row r="126" spans="1:14" ht="13.5" thickTop="1">
      <c r="A126" s="34"/>
      <c r="B126" s="34"/>
      <c r="C126" s="34"/>
      <c r="D126" s="34"/>
      <c r="E126" s="34"/>
      <c r="F126" s="34"/>
      <c r="G126" s="34"/>
      <c r="H126" s="129"/>
      <c r="I126" s="38"/>
      <c r="J126" s="38"/>
    </row>
    <row r="127" spans="1:14" ht="12.75">
      <c r="A127" s="34"/>
      <c r="B127" s="34"/>
      <c r="C127" s="34"/>
      <c r="D127" s="34"/>
      <c r="E127" s="34"/>
      <c r="F127" s="34"/>
      <c r="G127" s="34"/>
      <c r="H127" s="129"/>
      <c r="I127" s="38"/>
      <c r="J127" s="38"/>
    </row>
    <row r="128" spans="1:14" ht="12.75">
      <c r="H128" s="130">
        <f>+DataEntryWS!I206</f>
        <v>198907.18599999999</v>
      </c>
      <c r="I128" s="131"/>
      <c r="J128" s="130">
        <f>+DataEntryWS!J206</f>
        <v>266553.74399999995</v>
      </c>
    </row>
    <row r="129" spans="8:10">
      <c r="H129" s="2"/>
    </row>
    <row r="130" spans="8:10">
      <c r="H130" s="2">
        <f>+H118-H128</f>
        <v>947370.02200000011</v>
      </c>
      <c r="J130" s="3">
        <f>+J118-J128</f>
        <v>923721.75800000015</v>
      </c>
    </row>
    <row r="131" spans="8:10">
      <c r="H131" s="2"/>
    </row>
    <row r="132" spans="8:10">
      <c r="H132" s="2"/>
    </row>
    <row r="133" spans="8:10">
      <c r="H133" s="2"/>
    </row>
    <row r="134" spans="8:10">
      <c r="H134" s="2"/>
    </row>
    <row r="135" spans="8:10">
      <c r="H135" s="2"/>
    </row>
    <row r="136" spans="8:10">
      <c r="H136" s="2"/>
    </row>
    <row r="137" spans="8:10">
      <c r="H137" s="2"/>
    </row>
    <row r="138" spans="8:10">
      <c r="H138" s="2"/>
    </row>
    <row r="139" spans="8:10">
      <c r="H139" s="2"/>
    </row>
    <row r="140" spans="8:10">
      <c r="H140" s="2"/>
    </row>
    <row r="141" spans="8:10">
      <c r="H141" s="2"/>
    </row>
    <row r="142" spans="8:10">
      <c r="H142" s="2"/>
    </row>
    <row r="143" spans="8:10">
      <c r="H143" s="2"/>
    </row>
    <row r="144" spans="8:10">
      <c r="H144" s="2"/>
    </row>
    <row r="145" spans="8:8">
      <c r="H145" s="2"/>
    </row>
    <row r="146" spans="8:8">
      <c r="H146" s="2"/>
    </row>
    <row r="147" spans="8:8">
      <c r="H147" s="2"/>
    </row>
    <row r="148" spans="8:8">
      <c r="H148" s="2"/>
    </row>
    <row r="149" spans="8:8">
      <c r="H149" s="2"/>
    </row>
    <row r="150" spans="8:8">
      <c r="H150" s="2"/>
    </row>
    <row r="151" spans="8:8">
      <c r="H151" s="2"/>
    </row>
    <row r="152" spans="8:8">
      <c r="H152" s="2"/>
    </row>
    <row r="153" spans="8:8">
      <c r="H153" s="2"/>
    </row>
    <row r="154" spans="8:8">
      <c r="H154" s="2"/>
    </row>
    <row r="155" spans="8:8">
      <c r="H155" s="2"/>
    </row>
    <row r="156" spans="8:8">
      <c r="H156" s="2"/>
    </row>
    <row r="157" spans="8:8">
      <c r="H157" s="2"/>
    </row>
    <row r="158" spans="8:8">
      <c r="H158" s="2"/>
    </row>
    <row r="159" spans="8:8">
      <c r="H159" s="2"/>
    </row>
    <row r="160" spans="8:8">
      <c r="H160" s="2"/>
    </row>
    <row r="161" spans="8:8">
      <c r="H161" s="2"/>
    </row>
    <row r="162" spans="8:8">
      <c r="H162" s="2"/>
    </row>
    <row r="163" spans="8:8">
      <c r="H163" s="2"/>
    </row>
    <row r="164" spans="8:8">
      <c r="H164" s="2"/>
    </row>
    <row r="165" spans="8:8">
      <c r="H165" s="2"/>
    </row>
    <row r="166" spans="8:8">
      <c r="H166" s="2"/>
    </row>
    <row r="167" spans="8:8">
      <c r="H167" s="2"/>
    </row>
    <row r="168" spans="8:8">
      <c r="H168" s="2"/>
    </row>
    <row r="169" spans="8:8">
      <c r="H169" s="2"/>
    </row>
    <row r="170" spans="8:8">
      <c r="H170" s="2"/>
    </row>
    <row r="171" spans="8:8">
      <c r="H171" s="2"/>
    </row>
    <row r="172" spans="8:8">
      <c r="H172" s="2"/>
    </row>
    <row r="173" spans="8:8">
      <c r="H173" s="2"/>
    </row>
    <row r="174" spans="8:8">
      <c r="H174" s="2"/>
    </row>
    <row r="175" spans="8:8">
      <c r="H175" s="2"/>
    </row>
    <row r="176" spans="8:8">
      <c r="H176" s="2"/>
    </row>
    <row r="177" spans="8:8">
      <c r="H177" s="2"/>
    </row>
    <row r="178" spans="8:8">
      <c r="H178" s="2"/>
    </row>
    <row r="179" spans="8:8">
      <c r="H179" s="2"/>
    </row>
    <row r="180" spans="8:8">
      <c r="H180" s="2"/>
    </row>
    <row r="181" spans="8:8">
      <c r="H181" s="2"/>
    </row>
    <row r="182" spans="8:8">
      <c r="H182" s="2"/>
    </row>
    <row r="183" spans="8:8">
      <c r="H183" s="2"/>
    </row>
    <row r="184" spans="8:8">
      <c r="H184" s="2"/>
    </row>
    <row r="185" spans="8:8">
      <c r="H185" s="2"/>
    </row>
    <row r="186" spans="8:8">
      <c r="H186" s="2"/>
    </row>
    <row r="187" spans="8:8">
      <c r="H187" s="2"/>
    </row>
    <row r="188" spans="8:8">
      <c r="H188" s="2"/>
    </row>
    <row r="189" spans="8:8">
      <c r="H189" s="2"/>
    </row>
    <row r="190" spans="8:8">
      <c r="H190" s="2"/>
    </row>
    <row r="191" spans="8:8">
      <c r="H191" s="2"/>
    </row>
    <row r="192" spans="8:8">
      <c r="H192" s="2"/>
    </row>
    <row r="193" spans="8:8">
      <c r="H193" s="2"/>
    </row>
    <row r="194" spans="8:8">
      <c r="H194" s="2"/>
    </row>
    <row r="195" spans="8:8">
      <c r="H195" s="2"/>
    </row>
    <row r="196" spans="8:8">
      <c r="H196" s="2"/>
    </row>
    <row r="197" spans="8:8">
      <c r="H197" s="2"/>
    </row>
    <row r="198" spans="8:8">
      <c r="H198" s="2"/>
    </row>
    <row r="199" spans="8:8">
      <c r="H199" s="2"/>
    </row>
    <row r="200" spans="8:8">
      <c r="H200" s="2"/>
    </row>
    <row r="201" spans="8:8">
      <c r="H201" s="2"/>
    </row>
    <row r="202" spans="8:8">
      <c r="H202" s="2"/>
    </row>
    <row r="203" spans="8:8">
      <c r="H203" s="2"/>
    </row>
    <row r="204" spans="8:8">
      <c r="H204" s="2"/>
    </row>
    <row r="205" spans="8:8">
      <c r="H205" s="2"/>
    </row>
    <row r="206" spans="8:8">
      <c r="H206" s="2"/>
    </row>
    <row r="207" spans="8:8">
      <c r="H207" s="2"/>
    </row>
    <row r="208" spans="8:8">
      <c r="H208" s="2"/>
    </row>
    <row r="209" spans="8:8">
      <c r="H209" s="2"/>
    </row>
    <row r="210" spans="8:8">
      <c r="H210" s="2"/>
    </row>
    <row r="211" spans="8:8">
      <c r="H211" s="2"/>
    </row>
    <row r="212" spans="8:8">
      <c r="H212" s="2"/>
    </row>
    <row r="213" spans="8:8">
      <c r="H213" s="2"/>
    </row>
    <row r="214" spans="8:8">
      <c r="H214" s="2"/>
    </row>
    <row r="215" spans="8:8">
      <c r="H215" s="2"/>
    </row>
    <row r="216" spans="8:8">
      <c r="H216" s="2"/>
    </row>
    <row r="217" spans="8:8">
      <c r="H217" s="2"/>
    </row>
    <row r="218" spans="8:8">
      <c r="H218" s="2"/>
    </row>
    <row r="219" spans="8:8">
      <c r="H219" s="2"/>
    </row>
    <row r="220" spans="8:8">
      <c r="H220" s="2"/>
    </row>
    <row r="221" spans="8:8">
      <c r="H221" s="2"/>
    </row>
    <row r="222" spans="8:8">
      <c r="H222" s="2"/>
    </row>
    <row r="223" spans="8:8">
      <c r="H223" s="2"/>
    </row>
    <row r="224" spans="8:8">
      <c r="H224" s="2"/>
    </row>
    <row r="225" spans="8:8">
      <c r="H225" s="2"/>
    </row>
    <row r="226" spans="8:8">
      <c r="H226" s="2"/>
    </row>
    <row r="227" spans="8:8">
      <c r="H227" s="2"/>
    </row>
  </sheetData>
  <sortState xmlns:xlrd2="http://schemas.microsoft.com/office/spreadsheetml/2017/richdata2" ref="D78:J117">
    <sortCondition ref="D78:D117"/>
  </sortState>
  <mergeCells count="29">
    <mergeCell ref="D61:F61"/>
    <mergeCell ref="D55:F55"/>
    <mergeCell ref="D70:F70"/>
    <mergeCell ref="D69:F69"/>
    <mergeCell ref="D64:F64"/>
    <mergeCell ref="D59:F59"/>
    <mergeCell ref="D56:F56"/>
    <mergeCell ref="D62:F62"/>
    <mergeCell ref="D66:F66"/>
    <mergeCell ref="E63:F63"/>
    <mergeCell ref="D68:F68"/>
    <mergeCell ref="D38:F38"/>
    <mergeCell ref="D40:F40"/>
    <mergeCell ref="D57:F57"/>
    <mergeCell ref="D48:F48"/>
    <mergeCell ref="D50:F50"/>
    <mergeCell ref="D54:F54"/>
    <mergeCell ref="D39:F39"/>
    <mergeCell ref="D51:F51"/>
    <mergeCell ref="E45:F45"/>
    <mergeCell ref="E52:F52"/>
    <mergeCell ref="D37:F37"/>
    <mergeCell ref="A1:J1"/>
    <mergeCell ref="A2:J2"/>
    <mergeCell ref="A3:J3"/>
    <mergeCell ref="A4:J4"/>
    <mergeCell ref="D35:F35"/>
    <mergeCell ref="D36:F36"/>
    <mergeCell ref="C29:F29"/>
  </mergeCells>
  <pageMargins left="0.45" right="0.45" top="0.75" bottom="0.75" header="0.3" footer="0.3"/>
  <pageSetup orientation="portrait" r:id="rId1"/>
  <headerFooter>
    <oddFooter>&amp;LLGC-PH&amp;RRevised 11/6/2023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4046A-90BB-4369-B5E5-5FEBFC71C158}">
  <dimension ref="A1:R371"/>
  <sheetViews>
    <sheetView topLeftCell="A194" workbookViewId="0">
      <selection activeCell="L205" sqref="L1:L1048576"/>
    </sheetView>
  </sheetViews>
  <sheetFormatPr defaultRowHeight="12.75"/>
  <cols>
    <col min="1" max="1" width="7.1640625" bestFit="1" customWidth="1"/>
    <col min="2" max="2" width="66" customWidth="1"/>
    <col min="4" max="4" width="14.5" customWidth="1"/>
    <col min="5" max="5" width="13.6640625" customWidth="1"/>
    <col min="12" max="12" width="15" customWidth="1"/>
    <col min="13" max="13" width="24.5" customWidth="1"/>
    <col min="14" max="14" width="13.83203125" bestFit="1" customWidth="1"/>
    <col min="15" max="15" width="8.6640625" bestFit="1" customWidth="1"/>
    <col min="16" max="16" width="13" customWidth="1"/>
    <col min="17" max="17" width="13.5" bestFit="1" customWidth="1"/>
    <col min="18" max="18" width="63.5" customWidth="1"/>
  </cols>
  <sheetData>
    <row r="1" spans="1:18" s="95" customFormat="1" ht="38.25">
      <c r="A1" s="151" t="s">
        <v>616</v>
      </c>
      <c r="B1" s="151" t="s">
        <v>617</v>
      </c>
      <c r="C1" s="152" t="s">
        <v>618</v>
      </c>
      <c r="D1" s="152" t="s">
        <v>619</v>
      </c>
      <c r="E1" s="152" t="s">
        <v>620</v>
      </c>
      <c r="F1" s="152" t="s">
        <v>621</v>
      </c>
      <c r="G1" s="152" t="s">
        <v>622</v>
      </c>
      <c r="H1" s="152" t="s">
        <v>381</v>
      </c>
      <c r="I1" s="152" t="s">
        <v>623</v>
      </c>
      <c r="J1" s="152" t="s">
        <v>624</v>
      </c>
      <c r="K1" s="152" t="s">
        <v>625</v>
      </c>
      <c r="L1" s="152" t="s">
        <v>387</v>
      </c>
      <c r="M1" s="152" t="s">
        <v>626</v>
      </c>
      <c r="N1" s="152" t="s">
        <v>627</v>
      </c>
      <c r="O1" s="152" t="s">
        <v>628</v>
      </c>
      <c r="P1" s="152" t="s">
        <v>629</v>
      </c>
      <c r="Q1" s="152" t="s">
        <v>616</v>
      </c>
      <c r="R1" s="152" t="s">
        <v>617</v>
      </c>
    </row>
    <row r="2" spans="1:18" ht="25.5">
      <c r="A2" s="146" t="s">
        <v>755</v>
      </c>
      <c r="B2" s="147" t="s">
        <v>756</v>
      </c>
      <c r="C2" s="148" t="s">
        <v>642</v>
      </c>
      <c r="D2" s="148" t="s">
        <v>643</v>
      </c>
      <c r="E2" s="148" t="s">
        <v>644</v>
      </c>
      <c r="F2" s="148" t="s">
        <v>633</v>
      </c>
      <c r="G2" s="148" t="s">
        <v>634</v>
      </c>
      <c r="H2" s="148" t="s">
        <v>660</v>
      </c>
      <c r="I2" s="148" t="s">
        <v>661</v>
      </c>
      <c r="J2" s="148" t="s">
        <v>662</v>
      </c>
      <c r="K2" s="148" t="s">
        <v>757</v>
      </c>
      <c r="L2" s="148" t="s">
        <v>663</v>
      </c>
      <c r="M2" s="149" t="s">
        <v>664</v>
      </c>
      <c r="N2" s="150">
        <v>760</v>
      </c>
      <c r="O2" s="150">
        <v>0</v>
      </c>
      <c r="P2" s="149" t="s">
        <v>758</v>
      </c>
      <c r="Q2" s="149" t="s">
        <v>755</v>
      </c>
      <c r="R2" s="149" t="s">
        <v>756</v>
      </c>
    </row>
    <row r="3" spans="1:18" ht="25.5">
      <c r="A3" s="146" t="s">
        <v>755</v>
      </c>
      <c r="B3" s="147" t="s">
        <v>756</v>
      </c>
      <c r="C3" s="148" t="s">
        <v>639</v>
      </c>
      <c r="D3" s="148" t="s">
        <v>640</v>
      </c>
      <c r="E3" s="148" t="s">
        <v>641</v>
      </c>
      <c r="F3" s="148" t="s">
        <v>633</v>
      </c>
      <c r="G3" s="148" t="s">
        <v>634</v>
      </c>
      <c r="H3" s="148" t="s">
        <v>660</v>
      </c>
      <c r="I3" s="148" t="s">
        <v>661</v>
      </c>
      <c r="J3" s="148" t="s">
        <v>662</v>
      </c>
      <c r="K3" s="148" t="s">
        <v>757</v>
      </c>
      <c r="L3" s="148" t="s">
        <v>663</v>
      </c>
      <c r="M3" s="149" t="s">
        <v>664</v>
      </c>
      <c r="N3" s="150">
        <v>380</v>
      </c>
      <c r="O3" s="150">
        <v>0</v>
      </c>
      <c r="P3" s="149" t="s">
        <v>759</v>
      </c>
      <c r="Q3" s="149" t="s">
        <v>755</v>
      </c>
      <c r="R3" s="149" t="s">
        <v>756</v>
      </c>
    </row>
    <row r="4" spans="1:18" ht="25.5">
      <c r="A4" s="146" t="s">
        <v>755</v>
      </c>
      <c r="B4" s="147" t="s">
        <v>756</v>
      </c>
      <c r="C4" s="148" t="s">
        <v>630</v>
      </c>
      <c r="D4" s="148" t="s">
        <v>631</v>
      </c>
      <c r="E4" s="148" t="s">
        <v>632</v>
      </c>
      <c r="F4" s="148" t="s">
        <v>633</v>
      </c>
      <c r="G4" s="148" t="s">
        <v>634</v>
      </c>
      <c r="H4" s="148" t="s">
        <v>660</v>
      </c>
      <c r="I4" s="148" t="s">
        <v>661</v>
      </c>
      <c r="J4" s="148" t="s">
        <v>662</v>
      </c>
      <c r="K4" s="148" t="s">
        <v>757</v>
      </c>
      <c r="L4" s="148" t="s">
        <v>663</v>
      </c>
      <c r="M4" s="149" t="s">
        <v>664</v>
      </c>
      <c r="N4" s="150">
        <v>760</v>
      </c>
      <c r="O4" s="150">
        <v>0</v>
      </c>
      <c r="P4" s="149" t="s">
        <v>760</v>
      </c>
      <c r="Q4" s="149" t="s">
        <v>755</v>
      </c>
      <c r="R4" s="149" t="s">
        <v>756</v>
      </c>
    </row>
    <row r="5" spans="1:18" ht="25.5">
      <c r="A5" s="146" t="s">
        <v>755</v>
      </c>
      <c r="B5" s="147" t="s">
        <v>756</v>
      </c>
      <c r="C5" s="148" t="s">
        <v>657</v>
      </c>
      <c r="D5" s="148" t="s">
        <v>658</v>
      </c>
      <c r="E5" s="148" t="s">
        <v>659</v>
      </c>
      <c r="F5" s="148" t="s">
        <v>633</v>
      </c>
      <c r="G5" s="148" t="s">
        <v>634</v>
      </c>
      <c r="H5" s="148" t="s">
        <v>660</v>
      </c>
      <c r="I5" s="148" t="s">
        <v>661</v>
      </c>
      <c r="J5" s="148" t="s">
        <v>662</v>
      </c>
      <c r="K5" s="148" t="s">
        <v>757</v>
      </c>
      <c r="L5" s="148" t="s">
        <v>663</v>
      </c>
      <c r="M5" s="149" t="s">
        <v>664</v>
      </c>
      <c r="N5" s="150">
        <v>380</v>
      </c>
      <c r="O5" s="150">
        <v>0</v>
      </c>
      <c r="P5" s="149" t="s">
        <v>761</v>
      </c>
      <c r="Q5" s="149" t="s">
        <v>755</v>
      </c>
      <c r="R5" s="149" t="s">
        <v>756</v>
      </c>
    </row>
    <row r="6" spans="1:18" ht="25.5">
      <c r="A6" s="146" t="s">
        <v>755</v>
      </c>
      <c r="B6" s="147" t="s">
        <v>756</v>
      </c>
      <c r="C6" s="148" t="s">
        <v>648</v>
      </c>
      <c r="D6" s="148" t="s">
        <v>649</v>
      </c>
      <c r="E6" s="148" t="s">
        <v>650</v>
      </c>
      <c r="F6" s="148" t="s">
        <v>633</v>
      </c>
      <c r="G6" s="148" t="s">
        <v>634</v>
      </c>
      <c r="H6" s="148" t="s">
        <v>660</v>
      </c>
      <c r="I6" s="148" t="s">
        <v>661</v>
      </c>
      <c r="J6" s="148" t="s">
        <v>662</v>
      </c>
      <c r="K6" s="148" t="s">
        <v>757</v>
      </c>
      <c r="L6" s="148" t="s">
        <v>663</v>
      </c>
      <c r="M6" s="149" t="s">
        <v>664</v>
      </c>
      <c r="N6" s="150">
        <v>950</v>
      </c>
      <c r="O6" s="150">
        <v>0</v>
      </c>
      <c r="P6" s="149" t="s">
        <v>762</v>
      </c>
      <c r="Q6" s="149" t="s">
        <v>755</v>
      </c>
      <c r="R6" s="149" t="s">
        <v>756</v>
      </c>
    </row>
    <row r="7" spans="1:18" ht="25.5">
      <c r="A7" s="146" t="s">
        <v>755</v>
      </c>
      <c r="B7" s="147" t="s">
        <v>756</v>
      </c>
      <c r="C7" s="148" t="s">
        <v>645</v>
      </c>
      <c r="D7" s="148" t="s">
        <v>646</v>
      </c>
      <c r="E7" s="148" t="s">
        <v>647</v>
      </c>
      <c r="F7" s="148" t="s">
        <v>633</v>
      </c>
      <c r="G7" s="148" t="s">
        <v>634</v>
      </c>
      <c r="H7" s="148" t="s">
        <v>660</v>
      </c>
      <c r="I7" s="148" t="s">
        <v>661</v>
      </c>
      <c r="J7" s="148" t="s">
        <v>662</v>
      </c>
      <c r="K7" s="148" t="s">
        <v>757</v>
      </c>
      <c r="L7" s="148" t="s">
        <v>663</v>
      </c>
      <c r="M7" s="149" t="s">
        <v>664</v>
      </c>
      <c r="N7" s="150">
        <v>190</v>
      </c>
      <c r="O7" s="150">
        <v>0</v>
      </c>
      <c r="P7" s="149" t="s">
        <v>763</v>
      </c>
      <c r="Q7" s="149" t="s">
        <v>755</v>
      </c>
      <c r="R7" s="149" t="s">
        <v>756</v>
      </c>
    </row>
    <row r="8" spans="1:18" ht="25.5">
      <c r="A8" s="146" t="s">
        <v>755</v>
      </c>
      <c r="B8" s="147" t="s">
        <v>756</v>
      </c>
      <c r="C8" s="148" t="s">
        <v>654</v>
      </c>
      <c r="D8" s="148" t="s">
        <v>655</v>
      </c>
      <c r="E8" s="148" t="s">
        <v>656</v>
      </c>
      <c r="F8" s="148" t="s">
        <v>633</v>
      </c>
      <c r="G8" s="148" t="s">
        <v>634</v>
      </c>
      <c r="H8" s="148" t="s">
        <v>660</v>
      </c>
      <c r="I8" s="148" t="s">
        <v>661</v>
      </c>
      <c r="J8" s="148" t="s">
        <v>662</v>
      </c>
      <c r="K8" s="148" t="s">
        <v>757</v>
      </c>
      <c r="L8" s="148" t="s">
        <v>663</v>
      </c>
      <c r="M8" s="149" t="s">
        <v>664</v>
      </c>
      <c r="N8" s="150">
        <v>570</v>
      </c>
      <c r="O8" s="150">
        <v>0</v>
      </c>
      <c r="P8" s="149" t="s">
        <v>764</v>
      </c>
      <c r="Q8" s="149" t="s">
        <v>755</v>
      </c>
      <c r="R8" s="149" t="s">
        <v>756</v>
      </c>
    </row>
    <row r="9" spans="1:18" ht="25.5">
      <c r="A9" s="146" t="s">
        <v>755</v>
      </c>
      <c r="B9" s="147" t="s">
        <v>756</v>
      </c>
      <c r="C9" s="148" t="s">
        <v>636</v>
      </c>
      <c r="D9" s="148" t="s">
        <v>637</v>
      </c>
      <c r="E9" s="148" t="s">
        <v>638</v>
      </c>
      <c r="F9" s="148" t="s">
        <v>633</v>
      </c>
      <c r="G9" s="148" t="s">
        <v>634</v>
      </c>
      <c r="H9" s="148" t="s">
        <v>660</v>
      </c>
      <c r="I9" s="148" t="s">
        <v>661</v>
      </c>
      <c r="J9" s="148" t="s">
        <v>662</v>
      </c>
      <c r="K9" s="148" t="s">
        <v>757</v>
      </c>
      <c r="L9" s="148" t="s">
        <v>663</v>
      </c>
      <c r="M9" s="149" t="s">
        <v>664</v>
      </c>
      <c r="N9" s="150">
        <v>190</v>
      </c>
      <c r="O9" s="150">
        <v>0</v>
      </c>
      <c r="P9" s="149" t="s">
        <v>765</v>
      </c>
      <c r="Q9" s="149" t="s">
        <v>755</v>
      </c>
      <c r="R9" s="149" t="s">
        <v>756</v>
      </c>
    </row>
    <row r="10" spans="1:18" ht="25.5">
      <c r="A10" s="146" t="s">
        <v>755</v>
      </c>
      <c r="B10" s="147" t="s">
        <v>756</v>
      </c>
      <c r="C10" s="148" t="s">
        <v>651</v>
      </c>
      <c r="D10" s="148" t="s">
        <v>652</v>
      </c>
      <c r="E10" s="148" t="s">
        <v>653</v>
      </c>
      <c r="F10" s="148" t="s">
        <v>633</v>
      </c>
      <c r="G10" s="148" t="s">
        <v>634</v>
      </c>
      <c r="H10" s="148" t="s">
        <v>660</v>
      </c>
      <c r="I10" s="148" t="s">
        <v>661</v>
      </c>
      <c r="J10" s="148" t="s">
        <v>662</v>
      </c>
      <c r="K10" s="148" t="s">
        <v>757</v>
      </c>
      <c r="L10" s="148" t="s">
        <v>663</v>
      </c>
      <c r="M10" s="149" t="s">
        <v>664</v>
      </c>
      <c r="N10" s="150">
        <v>760</v>
      </c>
      <c r="O10" s="150">
        <v>0</v>
      </c>
      <c r="P10" s="149" t="s">
        <v>766</v>
      </c>
      <c r="Q10" s="149" t="s">
        <v>755</v>
      </c>
      <c r="R10" s="149" t="s">
        <v>756</v>
      </c>
    </row>
    <row r="11" spans="1:18" s="95" customFormat="1">
      <c r="A11" s="146"/>
      <c r="B11" s="147"/>
      <c r="C11" s="148"/>
      <c r="D11" s="148"/>
      <c r="E11" s="148"/>
      <c r="F11" s="148"/>
      <c r="G11" s="148"/>
      <c r="H11" s="148"/>
      <c r="I11" s="148"/>
      <c r="J11" s="148"/>
      <c r="K11" s="148"/>
      <c r="L11" s="148"/>
      <c r="M11" s="149"/>
      <c r="N11" s="154">
        <f>SUM(N2:N10)</f>
        <v>4940</v>
      </c>
      <c r="O11" s="154">
        <f>SUM(O2:O10)</f>
        <v>0</v>
      </c>
      <c r="P11" s="149"/>
      <c r="Q11" s="149"/>
      <c r="R11" s="149"/>
    </row>
    <row r="12" spans="1:18" ht="25.5">
      <c r="A12" s="146" t="s">
        <v>755</v>
      </c>
      <c r="B12" s="147" t="s">
        <v>756</v>
      </c>
      <c r="C12" s="148" t="s">
        <v>654</v>
      </c>
      <c r="D12" s="148" t="s">
        <v>655</v>
      </c>
      <c r="E12" s="148" t="s">
        <v>656</v>
      </c>
      <c r="F12" s="148" t="s">
        <v>633</v>
      </c>
      <c r="G12" s="148" t="s">
        <v>634</v>
      </c>
      <c r="H12" s="148" t="s">
        <v>665</v>
      </c>
      <c r="I12" s="148" t="s">
        <v>666</v>
      </c>
      <c r="J12" s="148" t="s">
        <v>667</v>
      </c>
      <c r="K12" s="148" t="s">
        <v>757</v>
      </c>
      <c r="L12" s="148" t="s">
        <v>668</v>
      </c>
      <c r="M12" s="149" t="s">
        <v>669</v>
      </c>
      <c r="N12" s="150">
        <v>540</v>
      </c>
      <c r="O12" s="150">
        <v>0</v>
      </c>
      <c r="P12" s="149" t="s">
        <v>764</v>
      </c>
      <c r="Q12" s="149" t="s">
        <v>755</v>
      </c>
      <c r="R12" s="149" t="s">
        <v>756</v>
      </c>
    </row>
    <row r="13" spans="1:18" ht="25.5">
      <c r="A13" s="146" t="s">
        <v>755</v>
      </c>
      <c r="B13" s="147" t="s">
        <v>756</v>
      </c>
      <c r="C13" s="148" t="s">
        <v>657</v>
      </c>
      <c r="D13" s="148" t="s">
        <v>658</v>
      </c>
      <c r="E13" s="148" t="s">
        <v>659</v>
      </c>
      <c r="F13" s="148" t="s">
        <v>633</v>
      </c>
      <c r="G13" s="148" t="s">
        <v>634</v>
      </c>
      <c r="H13" s="148" t="s">
        <v>665</v>
      </c>
      <c r="I13" s="148" t="s">
        <v>666</v>
      </c>
      <c r="J13" s="148" t="s">
        <v>667</v>
      </c>
      <c r="K13" s="148" t="s">
        <v>757</v>
      </c>
      <c r="L13" s="148" t="s">
        <v>668</v>
      </c>
      <c r="M13" s="149" t="s">
        <v>669</v>
      </c>
      <c r="N13" s="150">
        <v>15</v>
      </c>
      <c r="O13" s="150">
        <v>0</v>
      </c>
      <c r="P13" s="149" t="s">
        <v>761</v>
      </c>
      <c r="Q13" s="149" t="s">
        <v>755</v>
      </c>
      <c r="R13" s="149" t="s">
        <v>756</v>
      </c>
    </row>
    <row r="14" spans="1:18" ht="25.5">
      <c r="A14" s="146" t="s">
        <v>755</v>
      </c>
      <c r="B14" s="147" t="s">
        <v>756</v>
      </c>
      <c r="C14" s="148" t="s">
        <v>651</v>
      </c>
      <c r="D14" s="148" t="s">
        <v>652</v>
      </c>
      <c r="E14" s="148" t="s">
        <v>653</v>
      </c>
      <c r="F14" s="148" t="s">
        <v>633</v>
      </c>
      <c r="G14" s="148" t="s">
        <v>634</v>
      </c>
      <c r="H14" s="148" t="s">
        <v>665</v>
      </c>
      <c r="I14" s="148" t="s">
        <v>666</v>
      </c>
      <c r="J14" s="148" t="s">
        <v>667</v>
      </c>
      <c r="K14" s="148" t="s">
        <v>757</v>
      </c>
      <c r="L14" s="148" t="s">
        <v>668</v>
      </c>
      <c r="M14" s="149" t="s">
        <v>669</v>
      </c>
      <c r="N14" s="150">
        <v>540</v>
      </c>
      <c r="O14" s="150">
        <v>0</v>
      </c>
      <c r="P14" s="149" t="s">
        <v>766</v>
      </c>
      <c r="Q14" s="149" t="s">
        <v>755</v>
      </c>
      <c r="R14" s="149" t="s">
        <v>756</v>
      </c>
    </row>
    <row r="15" spans="1:18" s="95" customFormat="1">
      <c r="A15" s="146"/>
      <c r="B15" s="147"/>
      <c r="C15" s="148"/>
      <c r="D15" s="148"/>
      <c r="E15" s="148"/>
      <c r="F15" s="148"/>
      <c r="G15" s="148"/>
      <c r="H15" s="148"/>
      <c r="I15" s="148"/>
      <c r="J15" s="148"/>
      <c r="K15" s="148"/>
      <c r="L15" s="148"/>
      <c r="M15" s="149"/>
      <c r="N15" s="154">
        <f>SUM(N12:N14)</f>
        <v>1095</v>
      </c>
      <c r="O15" s="154">
        <f>SUM(O12:O14)</f>
        <v>0</v>
      </c>
      <c r="P15" s="149"/>
      <c r="Q15" s="149"/>
      <c r="R15" s="149"/>
    </row>
    <row r="16" spans="1:18" ht="25.5">
      <c r="A16" s="146" t="s">
        <v>755</v>
      </c>
      <c r="B16" s="147" t="s">
        <v>756</v>
      </c>
      <c r="C16" s="148" t="s">
        <v>642</v>
      </c>
      <c r="D16" s="148" t="s">
        <v>643</v>
      </c>
      <c r="E16" s="148" t="s">
        <v>644</v>
      </c>
      <c r="F16" s="148" t="s">
        <v>633</v>
      </c>
      <c r="G16" s="148" t="s">
        <v>634</v>
      </c>
      <c r="H16" s="148" t="s">
        <v>767</v>
      </c>
      <c r="I16" s="148" t="s">
        <v>768</v>
      </c>
      <c r="J16" s="148" t="s">
        <v>769</v>
      </c>
      <c r="K16" s="148" t="s">
        <v>757</v>
      </c>
      <c r="L16" s="148" t="s">
        <v>673</v>
      </c>
      <c r="M16" s="149" t="s">
        <v>674</v>
      </c>
      <c r="N16" s="150">
        <v>11334.45</v>
      </c>
      <c r="O16" s="150">
        <v>0</v>
      </c>
      <c r="P16" s="149" t="s">
        <v>758</v>
      </c>
      <c r="Q16" s="149" t="s">
        <v>755</v>
      </c>
      <c r="R16" s="149" t="s">
        <v>756</v>
      </c>
    </row>
    <row r="17" spans="1:18" ht="25.5">
      <c r="A17" s="146" t="s">
        <v>755</v>
      </c>
      <c r="B17" s="147" t="s">
        <v>756</v>
      </c>
      <c r="C17" s="148" t="s">
        <v>648</v>
      </c>
      <c r="D17" s="148" t="s">
        <v>649</v>
      </c>
      <c r="E17" s="148" t="s">
        <v>650</v>
      </c>
      <c r="F17" s="148" t="s">
        <v>633</v>
      </c>
      <c r="G17" s="148" t="s">
        <v>634</v>
      </c>
      <c r="H17" s="148" t="s">
        <v>767</v>
      </c>
      <c r="I17" s="148" t="s">
        <v>768</v>
      </c>
      <c r="J17" s="148" t="s">
        <v>769</v>
      </c>
      <c r="K17" s="148" t="s">
        <v>757</v>
      </c>
      <c r="L17" s="148" t="s">
        <v>673</v>
      </c>
      <c r="M17" s="149" t="s">
        <v>674</v>
      </c>
      <c r="N17" s="150">
        <v>31769.03</v>
      </c>
      <c r="O17" s="150">
        <v>0</v>
      </c>
      <c r="P17" s="149" t="s">
        <v>762</v>
      </c>
      <c r="Q17" s="149" t="s">
        <v>755</v>
      </c>
      <c r="R17" s="149" t="s">
        <v>756</v>
      </c>
    </row>
    <row r="18" spans="1:18" ht="25.5">
      <c r="A18" s="146" t="s">
        <v>755</v>
      </c>
      <c r="B18" s="147" t="s">
        <v>756</v>
      </c>
      <c r="C18" s="148" t="s">
        <v>657</v>
      </c>
      <c r="D18" s="148" t="s">
        <v>658</v>
      </c>
      <c r="E18" s="148" t="s">
        <v>659</v>
      </c>
      <c r="F18" s="148" t="s">
        <v>633</v>
      </c>
      <c r="G18" s="148" t="s">
        <v>634</v>
      </c>
      <c r="H18" s="148" t="s">
        <v>767</v>
      </c>
      <c r="I18" s="148" t="s">
        <v>768</v>
      </c>
      <c r="J18" s="148" t="s">
        <v>769</v>
      </c>
      <c r="K18" s="148" t="s">
        <v>757</v>
      </c>
      <c r="L18" s="148" t="s">
        <v>673</v>
      </c>
      <c r="M18" s="149" t="s">
        <v>674</v>
      </c>
      <c r="N18" s="150">
        <v>21028.65</v>
      </c>
      <c r="O18" s="150">
        <v>0</v>
      </c>
      <c r="P18" s="149" t="s">
        <v>761</v>
      </c>
      <c r="Q18" s="149" t="s">
        <v>755</v>
      </c>
      <c r="R18" s="149" t="s">
        <v>756</v>
      </c>
    </row>
    <row r="19" spans="1:18" ht="25.5">
      <c r="A19" s="146" t="s">
        <v>755</v>
      </c>
      <c r="B19" s="147" t="s">
        <v>756</v>
      </c>
      <c r="C19" s="148" t="s">
        <v>654</v>
      </c>
      <c r="D19" s="148" t="s">
        <v>655</v>
      </c>
      <c r="E19" s="148" t="s">
        <v>656</v>
      </c>
      <c r="F19" s="148" t="s">
        <v>633</v>
      </c>
      <c r="G19" s="148" t="s">
        <v>634</v>
      </c>
      <c r="H19" s="148" t="s">
        <v>767</v>
      </c>
      <c r="I19" s="148" t="s">
        <v>768</v>
      </c>
      <c r="J19" s="148" t="s">
        <v>769</v>
      </c>
      <c r="K19" s="148" t="s">
        <v>757</v>
      </c>
      <c r="L19" s="148" t="s">
        <v>673</v>
      </c>
      <c r="M19" s="149" t="s">
        <v>674</v>
      </c>
      <c r="N19" s="150">
        <v>14038.4</v>
      </c>
      <c r="O19" s="150">
        <v>0</v>
      </c>
      <c r="P19" s="149" t="s">
        <v>764</v>
      </c>
      <c r="Q19" s="149" t="s">
        <v>755</v>
      </c>
      <c r="R19" s="149" t="s">
        <v>756</v>
      </c>
    </row>
    <row r="20" spans="1:18" ht="25.5">
      <c r="A20" s="146" t="s">
        <v>755</v>
      </c>
      <c r="B20" s="147" t="s">
        <v>756</v>
      </c>
      <c r="C20" s="148" t="s">
        <v>636</v>
      </c>
      <c r="D20" s="148" t="s">
        <v>637</v>
      </c>
      <c r="E20" s="148" t="s">
        <v>638</v>
      </c>
      <c r="F20" s="148" t="s">
        <v>633</v>
      </c>
      <c r="G20" s="148" t="s">
        <v>634</v>
      </c>
      <c r="H20" s="148" t="s">
        <v>767</v>
      </c>
      <c r="I20" s="148" t="s">
        <v>768</v>
      </c>
      <c r="J20" s="148" t="s">
        <v>769</v>
      </c>
      <c r="K20" s="148" t="s">
        <v>757</v>
      </c>
      <c r="L20" s="148" t="s">
        <v>673</v>
      </c>
      <c r="M20" s="149" t="s">
        <v>674</v>
      </c>
      <c r="N20" s="150">
        <v>13088.7</v>
      </c>
      <c r="O20" s="150">
        <v>0</v>
      </c>
      <c r="P20" s="149" t="s">
        <v>765</v>
      </c>
      <c r="Q20" s="149" t="s">
        <v>755</v>
      </c>
      <c r="R20" s="149" t="s">
        <v>756</v>
      </c>
    </row>
    <row r="21" spans="1:18" ht="25.5">
      <c r="A21" s="146" t="s">
        <v>755</v>
      </c>
      <c r="B21" s="147" t="s">
        <v>756</v>
      </c>
      <c r="C21" s="148" t="s">
        <v>645</v>
      </c>
      <c r="D21" s="148" t="s">
        <v>646</v>
      </c>
      <c r="E21" s="148" t="s">
        <v>647</v>
      </c>
      <c r="F21" s="148" t="s">
        <v>633</v>
      </c>
      <c r="G21" s="148" t="s">
        <v>634</v>
      </c>
      <c r="H21" s="148" t="s">
        <v>767</v>
      </c>
      <c r="I21" s="148" t="s">
        <v>768</v>
      </c>
      <c r="J21" s="148" t="s">
        <v>769</v>
      </c>
      <c r="K21" s="148" t="s">
        <v>757</v>
      </c>
      <c r="L21" s="148" t="s">
        <v>673</v>
      </c>
      <c r="M21" s="149" t="s">
        <v>674</v>
      </c>
      <c r="N21" s="150">
        <v>13882.1</v>
      </c>
      <c r="O21" s="150">
        <v>0</v>
      </c>
      <c r="P21" s="149" t="s">
        <v>763</v>
      </c>
      <c r="Q21" s="149" t="s">
        <v>755</v>
      </c>
      <c r="R21" s="149" t="s">
        <v>756</v>
      </c>
    </row>
    <row r="22" spans="1:18" ht="25.5">
      <c r="A22" s="146" t="s">
        <v>755</v>
      </c>
      <c r="B22" s="147" t="s">
        <v>756</v>
      </c>
      <c r="C22" s="148" t="s">
        <v>630</v>
      </c>
      <c r="D22" s="148" t="s">
        <v>631</v>
      </c>
      <c r="E22" s="148" t="s">
        <v>632</v>
      </c>
      <c r="F22" s="148" t="s">
        <v>633</v>
      </c>
      <c r="G22" s="148" t="s">
        <v>634</v>
      </c>
      <c r="H22" s="148" t="s">
        <v>767</v>
      </c>
      <c r="I22" s="148" t="s">
        <v>768</v>
      </c>
      <c r="J22" s="148" t="s">
        <v>769</v>
      </c>
      <c r="K22" s="148" t="s">
        <v>757</v>
      </c>
      <c r="L22" s="148" t="s">
        <v>673</v>
      </c>
      <c r="M22" s="149" t="s">
        <v>674</v>
      </c>
      <c r="N22" s="150">
        <v>11306.79</v>
      </c>
      <c r="O22" s="150">
        <v>0</v>
      </c>
      <c r="P22" s="149" t="s">
        <v>760</v>
      </c>
      <c r="Q22" s="149" t="s">
        <v>755</v>
      </c>
      <c r="R22" s="149" t="s">
        <v>756</v>
      </c>
    </row>
    <row r="23" spans="1:18" ht="25.5">
      <c r="A23" s="146" t="s">
        <v>755</v>
      </c>
      <c r="B23" s="147" t="s">
        <v>756</v>
      </c>
      <c r="C23" s="148" t="s">
        <v>651</v>
      </c>
      <c r="D23" s="148" t="s">
        <v>652</v>
      </c>
      <c r="E23" s="148" t="s">
        <v>653</v>
      </c>
      <c r="F23" s="148" t="s">
        <v>633</v>
      </c>
      <c r="G23" s="148" t="s">
        <v>634</v>
      </c>
      <c r="H23" s="148" t="s">
        <v>767</v>
      </c>
      <c r="I23" s="148" t="s">
        <v>768</v>
      </c>
      <c r="J23" s="148" t="s">
        <v>769</v>
      </c>
      <c r="K23" s="148" t="s">
        <v>757</v>
      </c>
      <c r="L23" s="148" t="s">
        <v>673</v>
      </c>
      <c r="M23" s="149" t="s">
        <v>674</v>
      </c>
      <c r="N23" s="150">
        <v>15820.93</v>
      </c>
      <c r="O23" s="150">
        <v>0</v>
      </c>
      <c r="P23" s="149" t="s">
        <v>766</v>
      </c>
      <c r="Q23" s="149" t="s">
        <v>755</v>
      </c>
      <c r="R23" s="149" t="s">
        <v>756</v>
      </c>
    </row>
    <row r="24" spans="1:18" ht="25.5">
      <c r="A24" s="146" t="s">
        <v>755</v>
      </c>
      <c r="B24" s="147" t="s">
        <v>756</v>
      </c>
      <c r="C24" s="148" t="s">
        <v>639</v>
      </c>
      <c r="D24" s="148" t="s">
        <v>640</v>
      </c>
      <c r="E24" s="148" t="s">
        <v>641</v>
      </c>
      <c r="F24" s="148" t="s">
        <v>633</v>
      </c>
      <c r="G24" s="148" t="s">
        <v>634</v>
      </c>
      <c r="H24" s="148" t="s">
        <v>767</v>
      </c>
      <c r="I24" s="148" t="s">
        <v>768</v>
      </c>
      <c r="J24" s="148" t="s">
        <v>769</v>
      </c>
      <c r="K24" s="148" t="s">
        <v>757</v>
      </c>
      <c r="L24" s="148" t="s">
        <v>673</v>
      </c>
      <c r="M24" s="149" t="s">
        <v>674</v>
      </c>
      <c r="N24" s="150">
        <v>41756.36</v>
      </c>
      <c r="O24" s="150">
        <v>0</v>
      </c>
      <c r="P24" s="149" t="s">
        <v>759</v>
      </c>
      <c r="Q24" s="149" t="s">
        <v>755</v>
      </c>
      <c r="R24" s="149" t="s">
        <v>756</v>
      </c>
    </row>
    <row r="25" spans="1:18" s="95" customFormat="1">
      <c r="A25" s="146"/>
      <c r="B25" s="147"/>
      <c r="C25" s="148"/>
      <c r="D25" s="148"/>
      <c r="E25" s="148"/>
      <c r="F25" s="148"/>
      <c r="G25" s="148"/>
      <c r="H25" s="148"/>
      <c r="I25" s="148"/>
      <c r="J25" s="148"/>
      <c r="K25" s="148"/>
      <c r="L25" s="148"/>
      <c r="M25" s="149"/>
      <c r="N25" s="154">
        <f>SUM(N16:N24)</f>
        <v>174025.40999999997</v>
      </c>
      <c r="O25" s="154"/>
      <c r="P25" s="149"/>
      <c r="Q25" s="149"/>
      <c r="R25" s="149"/>
    </row>
    <row r="26" spans="1:18" ht="25.5">
      <c r="A26" s="146" t="s">
        <v>755</v>
      </c>
      <c r="B26" s="147" t="s">
        <v>756</v>
      </c>
      <c r="C26" s="148" t="s">
        <v>654</v>
      </c>
      <c r="D26" s="148" t="s">
        <v>655</v>
      </c>
      <c r="E26" s="148" t="s">
        <v>656</v>
      </c>
      <c r="F26" s="148" t="s">
        <v>633</v>
      </c>
      <c r="G26" s="148" t="s">
        <v>634</v>
      </c>
      <c r="H26" s="148" t="s">
        <v>635</v>
      </c>
      <c r="I26" s="148" t="s">
        <v>670</v>
      </c>
      <c r="J26" s="148" t="s">
        <v>671</v>
      </c>
      <c r="K26" s="148" t="s">
        <v>757</v>
      </c>
      <c r="L26" s="148" t="s">
        <v>672</v>
      </c>
      <c r="M26" s="149" t="s">
        <v>408</v>
      </c>
      <c r="N26" s="150">
        <v>150</v>
      </c>
      <c r="O26" s="150">
        <v>0</v>
      </c>
      <c r="P26" s="149" t="s">
        <v>764</v>
      </c>
      <c r="Q26" s="149" t="s">
        <v>755</v>
      </c>
      <c r="R26" s="149" t="s">
        <v>756</v>
      </c>
    </row>
    <row r="27" spans="1:18" ht="25.5">
      <c r="A27" s="146" t="s">
        <v>755</v>
      </c>
      <c r="B27" s="147" t="s">
        <v>756</v>
      </c>
      <c r="C27" s="148" t="s">
        <v>651</v>
      </c>
      <c r="D27" s="148" t="s">
        <v>652</v>
      </c>
      <c r="E27" s="148" t="s">
        <v>653</v>
      </c>
      <c r="F27" s="148" t="s">
        <v>633</v>
      </c>
      <c r="G27" s="148" t="s">
        <v>634</v>
      </c>
      <c r="H27" s="148" t="s">
        <v>635</v>
      </c>
      <c r="I27" s="148" t="s">
        <v>670</v>
      </c>
      <c r="J27" s="148" t="s">
        <v>671</v>
      </c>
      <c r="K27" s="148" t="s">
        <v>757</v>
      </c>
      <c r="L27" s="148" t="s">
        <v>672</v>
      </c>
      <c r="M27" s="149" t="s">
        <v>408</v>
      </c>
      <c r="N27" s="150">
        <v>120</v>
      </c>
      <c r="O27" s="150">
        <v>0</v>
      </c>
      <c r="P27" s="149" t="s">
        <v>766</v>
      </c>
      <c r="Q27" s="149" t="s">
        <v>755</v>
      </c>
      <c r="R27" s="149" t="s">
        <v>756</v>
      </c>
    </row>
    <row r="28" spans="1:18" ht="25.5">
      <c r="A28" s="146" t="s">
        <v>755</v>
      </c>
      <c r="B28" s="147" t="s">
        <v>756</v>
      </c>
      <c r="C28" s="148" t="s">
        <v>657</v>
      </c>
      <c r="D28" s="148" t="s">
        <v>658</v>
      </c>
      <c r="E28" s="148" t="s">
        <v>659</v>
      </c>
      <c r="F28" s="148" t="s">
        <v>633</v>
      </c>
      <c r="G28" s="148" t="s">
        <v>634</v>
      </c>
      <c r="H28" s="148" t="s">
        <v>635</v>
      </c>
      <c r="I28" s="148" t="s">
        <v>670</v>
      </c>
      <c r="J28" s="148" t="s">
        <v>671</v>
      </c>
      <c r="K28" s="148" t="s">
        <v>757</v>
      </c>
      <c r="L28" s="148" t="s">
        <v>672</v>
      </c>
      <c r="M28" s="149" t="s">
        <v>408</v>
      </c>
      <c r="N28" s="150">
        <v>120</v>
      </c>
      <c r="O28" s="150">
        <v>0</v>
      </c>
      <c r="P28" s="149" t="s">
        <v>761</v>
      </c>
      <c r="Q28" s="149" t="s">
        <v>755</v>
      </c>
      <c r="R28" s="149" t="s">
        <v>756</v>
      </c>
    </row>
    <row r="29" spans="1:18" ht="25.5">
      <c r="A29" s="146" t="s">
        <v>755</v>
      </c>
      <c r="B29" s="147" t="s">
        <v>756</v>
      </c>
      <c r="C29" s="148" t="s">
        <v>636</v>
      </c>
      <c r="D29" s="148" t="s">
        <v>637</v>
      </c>
      <c r="E29" s="148" t="s">
        <v>638</v>
      </c>
      <c r="F29" s="148" t="s">
        <v>633</v>
      </c>
      <c r="G29" s="148" t="s">
        <v>634</v>
      </c>
      <c r="H29" s="148" t="s">
        <v>635</v>
      </c>
      <c r="I29" s="148" t="s">
        <v>670</v>
      </c>
      <c r="J29" s="148" t="s">
        <v>671</v>
      </c>
      <c r="K29" s="148" t="s">
        <v>757</v>
      </c>
      <c r="L29" s="148" t="s">
        <v>672</v>
      </c>
      <c r="M29" s="149" t="s">
        <v>408</v>
      </c>
      <c r="N29" s="150">
        <v>120</v>
      </c>
      <c r="O29" s="150">
        <v>0</v>
      </c>
      <c r="P29" s="149" t="s">
        <v>765</v>
      </c>
      <c r="Q29" s="149" t="s">
        <v>755</v>
      </c>
      <c r="R29" s="149" t="s">
        <v>756</v>
      </c>
    </row>
    <row r="30" spans="1:18" ht="25.5">
      <c r="A30" s="146" t="s">
        <v>755</v>
      </c>
      <c r="B30" s="147" t="s">
        <v>756</v>
      </c>
      <c r="C30" s="148" t="s">
        <v>642</v>
      </c>
      <c r="D30" s="148" t="s">
        <v>643</v>
      </c>
      <c r="E30" s="148" t="s">
        <v>644</v>
      </c>
      <c r="F30" s="148" t="s">
        <v>633</v>
      </c>
      <c r="G30" s="148" t="s">
        <v>634</v>
      </c>
      <c r="H30" s="148" t="s">
        <v>635</v>
      </c>
      <c r="I30" s="148" t="s">
        <v>670</v>
      </c>
      <c r="J30" s="148" t="s">
        <v>671</v>
      </c>
      <c r="K30" s="148" t="s">
        <v>757</v>
      </c>
      <c r="L30" s="148" t="s">
        <v>672</v>
      </c>
      <c r="M30" s="149" t="s">
        <v>408</v>
      </c>
      <c r="N30" s="150">
        <v>120</v>
      </c>
      <c r="O30" s="150">
        <v>0</v>
      </c>
      <c r="P30" s="149" t="s">
        <v>758</v>
      </c>
      <c r="Q30" s="149" t="s">
        <v>755</v>
      </c>
      <c r="R30" s="149" t="s">
        <v>756</v>
      </c>
    </row>
    <row r="31" spans="1:18" ht="25.5">
      <c r="A31" s="146" t="s">
        <v>755</v>
      </c>
      <c r="B31" s="147" t="s">
        <v>756</v>
      </c>
      <c r="C31" s="148" t="s">
        <v>645</v>
      </c>
      <c r="D31" s="148" t="s">
        <v>646</v>
      </c>
      <c r="E31" s="148" t="s">
        <v>647</v>
      </c>
      <c r="F31" s="148" t="s">
        <v>633</v>
      </c>
      <c r="G31" s="148" t="s">
        <v>634</v>
      </c>
      <c r="H31" s="148" t="s">
        <v>635</v>
      </c>
      <c r="I31" s="148" t="s">
        <v>670</v>
      </c>
      <c r="J31" s="148" t="s">
        <v>671</v>
      </c>
      <c r="K31" s="148" t="s">
        <v>757</v>
      </c>
      <c r="L31" s="148" t="s">
        <v>672</v>
      </c>
      <c r="M31" s="149" t="s">
        <v>408</v>
      </c>
      <c r="N31" s="150">
        <v>120</v>
      </c>
      <c r="O31" s="150">
        <v>0</v>
      </c>
      <c r="P31" s="149" t="s">
        <v>763</v>
      </c>
      <c r="Q31" s="149" t="s">
        <v>755</v>
      </c>
      <c r="R31" s="149" t="s">
        <v>756</v>
      </c>
    </row>
    <row r="32" spans="1:18" ht="25.5">
      <c r="A32" s="146" t="s">
        <v>755</v>
      </c>
      <c r="B32" s="147" t="s">
        <v>756</v>
      </c>
      <c r="C32" s="148" t="s">
        <v>630</v>
      </c>
      <c r="D32" s="148" t="s">
        <v>631</v>
      </c>
      <c r="E32" s="148" t="s">
        <v>632</v>
      </c>
      <c r="F32" s="148" t="s">
        <v>633</v>
      </c>
      <c r="G32" s="148" t="s">
        <v>634</v>
      </c>
      <c r="H32" s="148" t="s">
        <v>635</v>
      </c>
      <c r="I32" s="148" t="s">
        <v>670</v>
      </c>
      <c r="J32" s="148" t="s">
        <v>671</v>
      </c>
      <c r="K32" s="148" t="s">
        <v>757</v>
      </c>
      <c r="L32" s="148" t="s">
        <v>672</v>
      </c>
      <c r="M32" s="149" t="s">
        <v>408</v>
      </c>
      <c r="N32" s="150">
        <v>120</v>
      </c>
      <c r="O32" s="150">
        <v>0</v>
      </c>
      <c r="P32" s="149" t="s">
        <v>760</v>
      </c>
      <c r="Q32" s="149" t="s">
        <v>755</v>
      </c>
      <c r="R32" s="149" t="s">
        <v>756</v>
      </c>
    </row>
    <row r="33" spans="1:18" ht="25.5">
      <c r="A33" s="146" t="s">
        <v>755</v>
      </c>
      <c r="B33" s="147" t="s">
        <v>756</v>
      </c>
      <c r="C33" s="148" t="s">
        <v>648</v>
      </c>
      <c r="D33" s="148" t="s">
        <v>649</v>
      </c>
      <c r="E33" s="148" t="s">
        <v>650</v>
      </c>
      <c r="F33" s="148" t="s">
        <v>633</v>
      </c>
      <c r="G33" s="148" t="s">
        <v>634</v>
      </c>
      <c r="H33" s="148" t="s">
        <v>635</v>
      </c>
      <c r="I33" s="148" t="s">
        <v>670</v>
      </c>
      <c r="J33" s="148" t="s">
        <v>671</v>
      </c>
      <c r="K33" s="148" t="s">
        <v>757</v>
      </c>
      <c r="L33" s="148" t="s">
        <v>672</v>
      </c>
      <c r="M33" s="149" t="s">
        <v>408</v>
      </c>
      <c r="N33" s="150">
        <v>120</v>
      </c>
      <c r="O33" s="150">
        <v>0</v>
      </c>
      <c r="P33" s="149" t="s">
        <v>762</v>
      </c>
      <c r="Q33" s="149" t="s">
        <v>755</v>
      </c>
      <c r="R33" s="149" t="s">
        <v>756</v>
      </c>
    </row>
    <row r="34" spans="1:18" ht="25.5">
      <c r="A34" s="146" t="s">
        <v>755</v>
      </c>
      <c r="B34" s="147" t="s">
        <v>756</v>
      </c>
      <c r="C34" s="148" t="s">
        <v>639</v>
      </c>
      <c r="D34" s="148" t="s">
        <v>640</v>
      </c>
      <c r="E34" s="148" t="s">
        <v>641</v>
      </c>
      <c r="F34" s="148" t="s">
        <v>633</v>
      </c>
      <c r="G34" s="148" t="s">
        <v>634</v>
      </c>
      <c r="H34" s="148" t="s">
        <v>635</v>
      </c>
      <c r="I34" s="148" t="s">
        <v>670</v>
      </c>
      <c r="J34" s="148" t="s">
        <v>671</v>
      </c>
      <c r="K34" s="148" t="s">
        <v>757</v>
      </c>
      <c r="L34" s="148" t="s">
        <v>672</v>
      </c>
      <c r="M34" s="149" t="s">
        <v>408</v>
      </c>
      <c r="N34" s="150">
        <v>150</v>
      </c>
      <c r="O34" s="150">
        <v>0</v>
      </c>
      <c r="P34" s="149" t="s">
        <v>759</v>
      </c>
      <c r="Q34" s="149" t="s">
        <v>755</v>
      </c>
      <c r="R34" s="149" t="s">
        <v>756</v>
      </c>
    </row>
    <row r="35" spans="1:18" s="95" customFormat="1">
      <c r="A35" s="146"/>
      <c r="B35" s="147"/>
      <c r="C35" s="148"/>
      <c r="D35" s="148"/>
      <c r="E35" s="148"/>
      <c r="F35" s="148"/>
      <c r="G35" s="148"/>
      <c r="H35" s="148"/>
      <c r="I35" s="148"/>
      <c r="J35" s="148"/>
      <c r="K35" s="148"/>
      <c r="L35" s="148"/>
      <c r="M35" s="149"/>
      <c r="N35" s="154">
        <f>SUM(N26:N34)</f>
        <v>1140</v>
      </c>
      <c r="O35" s="154"/>
      <c r="P35" s="149"/>
      <c r="Q35" s="149"/>
      <c r="R35" s="149"/>
    </row>
    <row r="36" spans="1:18" ht="25.5">
      <c r="A36" s="146" t="s">
        <v>755</v>
      </c>
      <c r="B36" s="147" t="s">
        <v>756</v>
      </c>
      <c r="C36" s="148" t="s">
        <v>642</v>
      </c>
      <c r="D36" s="148" t="s">
        <v>643</v>
      </c>
      <c r="E36" s="148" t="s">
        <v>644</v>
      </c>
      <c r="F36" s="148" t="s">
        <v>633</v>
      </c>
      <c r="G36" s="148" t="s">
        <v>634</v>
      </c>
      <c r="H36" s="148" t="s">
        <v>635</v>
      </c>
      <c r="I36" s="148" t="s">
        <v>675</v>
      </c>
      <c r="J36" s="148" t="s">
        <v>676</v>
      </c>
      <c r="K36" s="148" t="s">
        <v>757</v>
      </c>
      <c r="L36" s="148" t="s">
        <v>672</v>
      </c>
      <c r="M36" s="149" t="s">
        <v>408</v>
      </c>
      <c r="N36" s="150">
        <v>170.05</v>
      </c>
      <c r="O36" s="150">
        <v>0</v>
      </c>
      <c r="P36" s="149" t="s">
        <v>758</v>
      </c>
      <c r="Q36" s="149" t="s">
        <v>755</v>
      </c>
      <c r="R36" s="149" t="s">
        <v>756</v>
      </c>
    </row>
    <row r="37" spans="1:18" ht="25.5">
      <c r="A37" s="146" t="s">
        <v>755</v>
      </c>
      <c r="B37" s="147" t="s">
        <v>756</v>
      </c>
      <c r="C37" s="148" t="s">
        <v>651</v>
      </c>
      <c r="D37" s="148" t="s">
        <v>652</v>
      </c>
      <c r="E37" s="148" t="s">
        <v>653</v>
      </c>
      <c r="F37" s="148" t="s">
        <v>633</v>
      </c>
      <c r="G37" s="148" t="s">
        <v>634</v>
      </c>
      <c r="H37" s="148" t="s">
        <v>635</v>
      </c>
      <c r="I37" s="148" t="s">
        <v>675</v>
      </c>
      <c r="J37" s="148" t="s">
        <v>676</v>
      </c>
      <c r="K37" s="148" t="s">
        <v>757</v>
      </c>
      <c r="L37" s="148" t="s">
        <v>672</v>
      </c>
      <c r="M37" s="149" t="s">
        <v>408</v>
      </c>
      <c r="N37" s="150">
        <v>194.36</v>
      </c>
      <c r="O37" s="150">
        <v>0</v>
      </c>
      <c r="P37" s="149" t="s">
        <v>766</v>
      </c>
      <c r="Q37" s="149" t="s">
        <v>755</v>
      </c>
      <c r="R37" s="149" t="s">
        <v>756</v>
      </c>
    </row>
    <row r="38" spans="1:18" ht="25.5">
      <c r="A38" s="146" t="s">
        <v>755</v>
      </c>
      <c r="B38" s="147" t="s">
        <v>756</v>
      </c>
      <c r="C38" s="148" t="s">
        <v>645</v>
      </c>
      <c r="D38" s="148" t="s">
        <v>646</v>
      </c>
      <c r="E38" s="148" t="s">
        <v>647</v>
      </c>
      <c r="F38" s="148" t="s">
        <v>633</v>
      </c>
      <c r="G38" s="148" t="s">
        <v>634</v>
      </c>
      <c r="H38" s="148" t="s">
        <v>635</v>
      </c>
      <c r="I38" s="148" t="s">
        <v>675</v>
      </c>
      <c r="J38" s="148" t="s">
        <v>676</v>
      </c>
      <c r="K38" s="148" t="s">
        <v>757</v>
      </c>
      <c r="L38" s="148" t="s">
        <v>672</v>
      </c>
      <c r="M38" s="149" t="s">
        <v>408</v>
      </c>
      <c r="N38" s="150">
        <v>3.26</v>
      </c>
      <c r="O38" s="150">
        <v>0</v>
      </c>
      <c r="P38" s="149" t="s">
        <v>763</v>
      </c>
      <c r="Q38" s="149" t="s">
        <v>755</v>
      </c>
      <c r="R38" s="149" t="s">
        <v>756</v>
      </c>
    </row>
    <row r="39" spans="1:18" ht="25.5">
      <c r="A39" s="146" t="s">
        <v>755</v>
      </c>
      <c r="B39" s="147" t="s">
        <v>756</v>
      </c>
      <c r="C39" s="148" t="s">
        <v>648</v>
      </c>
      <c r="D39" s="148" t="s">
        <v>649</v>
      </c>
      <c r="E39" s="148" t="s">
        <v>650</v>
      </c>
      <c r="F39" s="148" t="s">
        <v>633</v>
      </c>
      <c r="G39" s="148" t="s">
        <v>634</v>
      </c>
      <c r="H39" s="148" t="s">
        <v>635</v>
      </c>
      <c r="I39" s="148" t="s">
        <v>675</v>
      </c>
      <c r="J39" s="148" t="s">
        <v>676</v>
      </c>
      <c r="K39" s="148" t="s">
        <v>757</v>
      </c>
      <c r="L39" s="148" t="s">
        <v>672</v>
      </c>
      <c r="M39" s="149" t="s">
        <v>408</v>
      </c>
      <c r="N39" s="150">
        <v>68.319999999999993</v>
      </c>
      <c r="O39" s="150">
        <v>0</v>
      </c>
      <c r="P39" s="149" t="s">
        <v>762</v>
      </c>
      <c r="Q39" s="149" t="s">
        <v>755</v>
      </c>
      <c r="R39" s="149" t="s">
        <v>756</v>
      </c>
    </row>
    <row r="40" spans="1:18" ht="25.5">
      <c r="A40" s="146" t="s">
        <v>755</v>
      </c>
      <c r="B40" s="147" t="s">
        <v>756</v>
      </c>
      <c r="C40" s="148" t="s">
        <v>639</v>
      </c>
      <c r="D40" s="148" t="s">
        <v>640</v>
      </c>
      <c r="E40" s="148" t="s">
        <v>641</v>
      </c>
      <c r="F40" s="148" t="s">
        <v>633</v>
      </c>
      <c r="G40" s="148" t="s">
        <v>634</v>
      </c>
      <c r="H40" s="148" t="s">
        <v>635</v>
      </c>
      <c r="I40" s="148" t="s">
        <v>675</v>
      </c>
      <c r="J40" s="148" t="s">
        <v>676</v>
      </c>
      <c r="K40" s="148" t="s">
        <v>757</v>
      </c>
      <c r="L40" s="148" t="s">
        <v>672</v>
      </c>
      <c r="M40" s="149" t="s">
        <v>408</v>
      </c>
      <c r="N40" s="150">
        <v>185.22</v>
      </c>
      <c r="O40" s="150">
        <v>0</v>
      </c>
      <c r="P40" s="149" t="s">
        <v>759</v>
      </c>
      <c r="Q40" s="149" t="s">
        <v>755</v>
      </c>
      <c r="R40" s="149" t="s">
        <v>756</v>
      </c>
    </row>
    <row r="41" spans="1:18" ht="25.5">
      <c r="A41" s="146" t="s">
        <v>755</v>
      </c>
      <c r="B41" s="147" t="s">
        <v>756</v>
      </c>
      <c r="C41" s="148" t="s">
        <v>636</v>
      </c>
      <c r="D41" s="148" t="s">
        <v>637</v>
      </c>
      <c r="E41" s="148" t="s">
        <v>638</v>
      </c>
      <c r="F41" s="148" t="s">
        <v>633</v>
      </c>
      <c r="G41" s="148" t="s">
        <v>634</v>
      </c>
      <c r="H41" s="148" t="s">
        <v>635</v>
      </c>
      <c r="I41" s="148" t="s">
        <v>675</v>
      </c>
      <c r="J41" s="148" t="s">
        <v>676</v>
      </c>
      <c r="K41" s="148" t="s">
        <v>757</v>
      </c>
      <c r="L41" s="148" t="s">
        <v>672</v>
      </c>
      <c r="M41" s="149" t="s">
        <v>408</v>
      </c>
      <c r="N41" s="150">
        <v>964.9</v>
      </c>
      <c r="O41" s="150">
        <v>0</v>
      </c>
      <c r="P41" s="149" t="s">
        <v>765</v>
      </c>
      <c r="Q41" s="149" t="s">
        <v>755</v>
      </c>
      <c r="R41" s="149" t="s">
        <v>756</v>
      </c>
    </row>
    <row r="42" spans="1:18" s="95" customFormat="1">
      <c r="A42" s="146"/>
      <c r="B42" s="147"/>
      <c r="C42" s="148"/>
      <c r="D42" s="148"/>
      <c r="E42" s="148"/>
      <c r="F42" s="148"/>
      <c r="G42" s="148"/>
      <c r="H42" s="148"/>
      <c r="I42" s="148"/>
      <c r="J42" s="148"/>
      <c r="K42" s="148"/>
      <c r="L42" s="148"/>
      <c r="M42" s="149"/>
      <c r="N42" s="154">
        <f>SUM(N36:N41)</f>
        <v>1586.1100000000001</v>
      </c>
      <c r="O42" s="154">
        <f>SUM(O36:O41)</f>
        <v>0</v>
      </c>
      <c r="P42" s="149"/>
      <c r="Q42" s="149"/>
      <c r="R42" s="149"/>
    </row>
    <row r="43" spans="1:18" ht="25.5">
      <c r="A43" s="146" t="s">
        <v>755</v>
      </c>
      <c r="B43" s="147" t="s">
        <v>756</v>
      </c>
      <c r="C43" s="148" t="s">
        <v>648</v>
      </c>
      <c r="D43" s="148" t="s">
        <v>649</v>
      </c>
      <c r="E43" s="148" t="s">
        <v>650</v>
      </c>
      <c r="F43" s="148" t="s">
        <v>633</v>
      </c>
      <c r="G43" s="148" t="s">
        <v>634</v>
      </c>
      <c r="H43" s="148" t="s">
        <v>635</v>
      </c>
      <c r="I43" s="148" t="s">
        <v>677</v>
      </c>
      <c r="J43" s="148" t="s">
        <v>678</v>
      </c>
      <c r="K43" s="148" t="s">
        <v>757</v>
      </c>
      <c r="L43" s="148" t="s">
        <v>679</v>
      </c>
      <c r="M43" s="149" t="s">
        <v>680</v>
      </c>
      <c r="N43" s="150">
        <v>8.2799999999999994</v>
      </c>
      <c r="O43" s="150">
        <v>0</v>
      </c>
      <c r="P43" s="149" t="s">
        <v>762</v>
      </c>
      <c r="Q43" s="149" t="s">
        <v>755</v>
      </c>
      <c r="R43" s="149" t="s">
        <v>756</v>
      </c>
    </row>
    <row r="44" spans="1:18" ht="25.5">
      <c r="A44" s="146" t="s">
        <v>755</v>
      </c>
      <c r="B44" s="147" t="s">
        <v>756</v>
      </c>
      <c r="C44" s="148" t="s">
        <v>639</v>
      </c>
      <c r="D44" s="148" t="s">
        <v>640</v>
      </c>
      <c r="E44" s="148" t="s">
        <v>641</v>
      </c>
      <c r="F44" s="148" t="s">
        <v>633</v>
      </c>
      <c r="G44" s="148" t="s">
        <v>634</v>
      </c>
      <c r="H44" s="148" t="s">
        <v>635</v>
      </c>
      <c r="I44" s="148" t="s">
        <v>677</v>
      </c>
      <c r="J44" s="148" t="s">
        <v>678</v>
      </c>
      <c r="K44" s="148" t="s">
        <v>757</v>
      </c>
      <c r="L44" s="148" t="s">
        <v>679</v>
      </c>
      <c r="M44" s="149" t="s">
        <v>680</v>
      </c>
      <c r="N44" s="150">
        <v>8.4</v>
      </c>
      <c r="O44" s="150">
        <v>0</v>
      </c>
      <c r="P44" s="149" t="s">
        <v>759</v>
      </c>
      <c r="Q44" s="149" t="s">
        <v>755</v>
      </c>
      <c r="R44" s="149" t="s">
        <v>756</v>
      </c>
    </row>
    <row r="45" spans="1:18" ht="25.5">
      <c r="A45" s="146" t="s">
        <v>755</v>
      </c>
      <c r="B45" s="147" t="s">
        <v>756</v>
      </c>
      <c r="C45" s="148" t="s">
        <v>657</v>
      </c>
      <c r="D45" s="148" t="s">
        <v>658</v>
      </c>
      <c r="E45" s="148" t="s">
        <v>659</v>
      </c>
      <c r="F45" s="148" t="s">
        <v>633</v>
      </c>
      <c r="G45" s="148" t="s">
        <v>634</v>
      </c>
      <c r="H45" s="148" t="s">
        <v>635</v>
      </c>
      <c r="I45" s="148" t="s">
        <v>677</v>
      </c>
      <c r="J45" s="148" t="s">
        <v>678</v>
      </c>
      <c r="K45" s="148" t="s">
        <v>757</v>
      </c>
      <c r="L45" s="148" t="s">
        <v>679</v>
      </c>
      <c r="M45" s="149" t="s">
        <v>680</v>
      </c>
      <c r="N45" s="150">
        <v>8.2799999999999994</v>
      </c>
      <c r="O45" s="150">
        <v>0</v>
      </c>
      <c r="P45" s="149" t="s">
        <v>761</v>
      </c>
      <c r="Q45" s="149" t="s">
        <v>755</v>
      </c>
      <c r="R45" s="149" t="s">
        <v>756</v>
      </c>
    </row>
    <row r="46" spans="1:18" ht="25.5">
      <c r="A46" s="146" t="s">
        <v>755</v>
      </c>
      <c r="B46" s="147" t="s">
        <v>756</v>
      </c>
      <c r="C46" s="148" t="s">
        <v>654</v>
      </c>
      <c r="D46" s="148" t="s">
        <v>655</v>
      </c>
      <c r="E46" s="148" t="s">
        <v>656</v>
      </c>
      <c r="F46" s="148" t="s">
        <v>633</v>
      </c>
      <c r="G46" s="148" t="s">
        <v>634</v>
      </c>
      <c r="H46" s="148" t="s">
        <v>635</v>
      </c>
      <c r="I46" s="148" t="s">
        <v>677</v>
      </c>
      <c r="J46" s="148" t="s">
        <v>678</v>
      </c>
      <c r="K46" s="148" t="s">
        <v>757</v>
      </c>
      <c r="L46" s="148" t="s">
        <v>679</v>
      </c>
      <c r="M46" s="149" t="s">
        <v>680</v>
      </c>
      <c r="N46" s="150">
        <v>8.4</v>
      </c>
      <c r="O46" s="150">
        <v>0</v>
      </c>
      <c r="P46" s="149" t="s">
        <v>764</v>
      </c>
      <c r="Q46" s="149" t="s">
        <v>755</v>
      </c>
      <c r="R46" s="149" t="s">
        <v>756</v>
      </c>
    </row>
    <row r="47" spans="1:18" ht="25.5">
      <c r="A47" s="146" t="s">
        <v>755</v>
      </c>
      <c r="B47" s="147" t="s">
        <v>756</v>
      </c>
      <c r="C47" s="148" t="s">
        <v>642</v>
      </c>
      <c r="D47" s="148" t="s">
        <v>643</v>
      </c>
      <c r="E47" s="148" t="s">
        <v>644</v>
      </c>
      <c r="F47" s="148" t="s">
        <v>633</v>
      </c>
      <c r="G47" s="148" t="s">
        <v>634</v>
      </c>
      <c r="H47" s="148" t="s">
        <v>635</v>
      </c>
      <c r="I47" s="148" t="s">
        <v>677</v>
      </c>
      <c r="J47" s="148" t="s">
        <v>678</v>
      </c>
      <c r="K47" s="148" t="s">
        <v>757</v>
      </c>
      <c r="L47" s="148" t="s">
        <v>679</v>
      </c>
      <c r="M47" s="149" t="s">
        <v>680</v>
      </c>
      <c r="N47" s="150">
        <v>8.4</v>
      </c>
      <c r="O47" s="150">
        <v>0</v>
      </c>
      <c r="P47" s="149" t="s">
        <v>758</v>
      </c>
      <c r="Q47" s="149" t="s">
        <v>755</v>
      </c>
      <c r="R47" s="149" t="s">
        <v>756</v>
      </c>
    </row>
    <row r="48" spans="1:18" ht="25.5">
      <c r="A48" s="146" t="s">
        <v>755</v>
      </c>
      <c r="B48" s="147" t="s">
        <v>756</v>
      </c>
      <c r="C48" s="148" t="s">
        <v>645</v>
      </c>
      <c r="D48" s="148" t="s">
        <v>646</v>
      </c>
      <c r="E48" s="148" t="s">
        <v>647</v>
      </c>
      <c r="F48" s="148" t="s">
        <v>633</v>
      </c>
      <c r="G48" s="148" t="s">
        <v>634</v>
      </c>
      <c r="H48" s="148" t="s">
        <v>635</v>
      </c>
      <c r="I48" s="148" t="s">
        <v>677</v>
      </c>
      <c r="J48" s="148" t="s">
        <v>678</v>
      </c>
      <c r="K48" s="148" t="s">
        <v>757</v>
      </c>
      <c r="L48" s="148" t="s">
        <v>679</v>
      </c>
      <c r="M48" s="149" t="s">
        <v>680</v>
      </c>
      <c r="N48" s="150">
        <v>8.4</v>
      </c>
      <c r="O48" s="150">
        <v>0</v>
      </c>
      <c r="P48" s="149" t="s">
        <v>763</v>
      </c>
      <c r="Q48" s="149" t="s">
        <v>755</v>
      </c>
      <c r="R48" s="149" t="s">
        <v>756</v>
      </c>
    </row>
    <row r="49" spans="1:18" ht="25.5">
      <c r="A49" s="146" t="s">
        <v>755</v>
      </c>
      <c r="B49" s="147" t="s">
        <v>756</v>
      </c>
      <c r="C49" s="148" t="s">
        <v>636</v>
      </c>
      <c r="D49" s="148" t="s">
        <v>637</v>
      </c>
      <c r="E49" s="148" t="s">
        <v>638</v>
      </c>
      <c r="F49" s="148" t="s">
        <v>633</v>
      </c>
      <c r="G49" s="148" t="s">
        <v>634</v>
      </c>
      <c r="H49" s="148" t="s">
        <v>635</v>
      </c>
      <c r="I49" s="148" t="s">
        <v>677</v>
      </c>
      <c r="J49" s="148" t="s">
        <v>678</v>
      </c>
      <c r="K49" s="148" t="s">
        <v>757</v>
      </c>
      <c r="L49" s="148" t="s">
        <v>679</v>
      </c>
      <c r="M49" s="149" t="s">
        <v>680</v>
      </c>
      <c r="N49" s="150">
        <v>8.4</v>
      </c>
      <c r="O49" s="150">
        <v>0</v>
      </c>
      <c r="P49" s="149" t="s">
        <v>765</v>
      </c>
      <c r="Q49" s="149" t="s">
        <v>755</v>
      </c>
      <c r="R49" s="149" t="s">
        <v>756</v>
      </c>
    </row>
    <row r="50" spans="1:18" ht="25.5">
      <c r="A50" s="146" t="s">
        <v>755</v>
      </c>
      <c r="B50" s="147" t="s">
        <v>756</v>
      </c>
      <c r="C50" s="148" t="s">
        <v>651</v>
      </c>
      <c r="D50" s="148" t="s">
        <v>652</v>
      </c>
      <c r="E50" s="148" t="s">
        <v>653</v>
      </c>
      <c r="F50" s="148" t="s">
        <v>633</v>
      </c>
      <c r="G50" s="148" t="s">
        <v>634</v>
      </c>
      <c r="H50" s="148" t="s">
        <v>635</v>
      </c>
      <c r="I50" s="148" t="s">
        <v>677</v>
      </c>
      <c r="J50" s="148" t="s">
        <v>678</v>
      </c>
      <c r="K50" s="148" t="s">
        <v>757</v>
      </c>
      <c r="L50" s="148" t="s">
        <v>679</v>
      </c>
      <c r="M50" s="149" t="s">
        <v>680</v>
      </c>
      <c r="N50" s="150">
        <v>8.2899999999999991</v>
      </c>
      <c r="O50" s="150">
        <v>0</v>
      </c>
      <c r="P50" s="149" t="s">
        <v>766</v>
      </c>
      <c r="Q50" s="149" t="s">
        <v>755</v>
      </c>
      <c r="R50" s="149" t="s">
        <v>756</v>
      </c>
    </row>
    <row r="51" spans="1:18" ht="25.5">
      <c r="A51" s="146" t="s">
        <v>755</v>
      </c>
      <c r="B51" s="147" t="s">
        <v>756</v>
      </c>
      <c r="C51" s="148" t="s">
        <v>630</v>
      </c>
      <c r="D51" s="148" t="s">
        <v>631</v>
      </c>
      <c r="E51" s="148" t="s">
        <v>632</v>
      </c>
      <c r="F51" s="148" t="s">
        <v>633</v>
      </c>
      <c r="G51" s="148" t="s">
        <v>634</v>
      </c>
      <c r="H51" s="148" t="s">
        <v>635</v>
      </c>
      <c r="I51" s="148" t="s">
        <v>677</v>
      </c>
      <c r="J51" s="148" t="s">
        <v>678</v>
      </c>
      <c r="K51" s="148" t="s">
        <v>757</v>
      </c>
      <c r="L51" s="148" t="s">
        <v>679</v>
      </c>
      <c r="M51" s="149" t="s">
        <v>680</v>
      </c>
      <c r="N51" s="150">
        <v>8.2899999999999991</v>
      </c>
      <c r="O51" s="150">
        <v>0</v>
      </c>
      <c r="P51" s="149" t="s">
        <v>760</v>
      </c>
      <c r="Q51" s="149" t="s">
        <v>755</v>
      </c>
      <c r="R51" s="149" t="s">
        <v>756</v>
      </c>
    </row>
    <row r="52" spans="1:18" s="95" customFormat="1">
      <c r="A52" s="146"/>
      <c r="B52" s="147"/>
      <c r="C52" s="148"/>
      <c r="D52" s="148"/>
      <c r="E52" s="148"/>
      <c r="F52" s="148"/>
      <c r="G52" s="148"/>
      <c r="H52" s="148"/>
      <c r="I52" s="148"/>
      <c r="J52" s="148"/>
      <c r="K52" s="148"/>
      <c r="L52" s="148"/>
      <c r="M52" s="149"/>
      <c r="N52" s="154">
        <f>SUM(N43:N51)</f>
        <v>75.139999999999986</v>
      </c>
      <c r="O52" s="154">
        <f>SUM(O43:O51)</f>
        <v>0</v>
      </c>
      <c r="P52" s="149"/>
      <c r="Q52" s="149"/>
      <c r="R52" s="149"/>
    </row>
    <row r="53" spans="1:18" ht="25.5">
      <c r="A53" s="146" t="s">
        <v>755</v>
      </c>
      <c r="B53" s="147" t="s">
        <v>756</v>
      </c>
      <c r="C53" s="148" t="s">
        <v>654</v>
      </c>
      <c r="D53" s="148" t="s">
        <v>655</v>
      </c>
      <c r="E53" s="148" t="s">
        <v>656</v>
      </c>
      <c r="F53" s="148" t="s">
        <v>633</v>
      </c>
      <c r="G53" s="148" t="s">
        <v>634</v>
      </c>
      <c r="H53" s="148" t="s">
        <v>681</v>
      </c>
      <c r="I53" s="148" t="s">
        <v>682</v>
      </c>
      <c r="J53" s="148" t="s">
        <v>683</v>
      </c>
      <c r="K53" s="148" t="s">
        <v>757</v>
      </c>
      <c r="L53" s="148" t="s">
        <v>684</v>
      </c>
      <c r="M53" s="149" t="s">
        <v>685</v>
      </c>
      <c r="N53" s="154">
        <v>19885</v>
      </c>
      <c r="O53" s="150">
        <v>0</v>
      </c>
      <c r="P53" s="149" t="s">
        <v>764</v>
      </c>
      <c r="Q53" s="149" t="s">
        <v>755</v>
      </c>
      <c r="R53" s="149" t="s">
        <v>756</v>
      </c>
    </row>
    <row r="54" spans="1:18" s="95" customFormat="1">
      <c r="A54" s="146"/>
      <c r="B54" s="147"/>
      <c r="C54" s="148"/>
      <c r="D54" s="148"/>
      <c r="E54" s="148"/>
      <c r="F54" s="148"/>
      <c r="G54" s="148"/>
      <c r="H54" s="148"/>
      <c r="I54" s="148"/>
      <c r="J54" s="148"/>
      <c r="K54" s="148"/>
      <c r="L54" s="148"/>
      <c r="M54" s="149"/>
      <c r="N54" s="150"/>
      <c r="O54" s="150"/>
      <c r="P54" s="149"/>
      <c r="Q54" s="149"/>
      <c r="R54" s="149"/>
    </row>
    <row r="55" spans="1:18" ht="25.5">
      <c r="A55" s="146" t="s">
        <v>755</v>
      </c>
      <c r="B55" s="147" t="s">
        <v>756</v>
      </c>
      <c r="C55" s="148" t="s">
        <v>639</v>
      </c>
      <c r="D55" s="148" t="s">
        <v>640</v>
      </c>
      <c r="E55" s="148" t="s">
        <v>641</v>
      </c>
      <c r="F55" s="148" t="s">
        <v>633</v>
      </c>
      <c r="G55" s="148" t="s">
        <v>634</v>
      </c>
      <c r="H55" s="148" t="s">
        <v>660</v>
      </c>
      <c r="I55" s="148" t="s">
        <v>661</v>
      </c>
      <c r="J55" s="148" t="s">
        <v>688</v>
      </c>
      <c r="K55" s="148" t="s">
        <v>757</v>
      </c>
      <c r="L55" s="148" t="s">
        <v>673</v>
      </c>
      <c r="M55" s="149" t="s">
        <v>674</v>
      </c>
      <c r="N55" s="150">
        <v>270</v>
      </c>
      <c r="O55" s="150">
        <v>0</v>
      </c>
      <c r="P55" s="149" t="s">
        <v>759</v>
      </c>
      <c r="Q55" s="149" t="s">
        <v>755</v>
      </c>
      <c r="R55" s="149" t="s">
        <v>756</v>
      </c>
    </row>
    <row r="56" spans="1:18" ht="25.5">
      <c r="A56" s="146" t="s">
        <v>755</v>
      </c>
      <c r="B56" s="147" t="s">
        <v>756</v>
      </c>
      <c r="C56" s="148" t="s">
        <v>642</v>
      </c>
      <c r="D56" s="148" t="s">
        <v>643</v>
      </c>
      <c r="E56" s="148" t="s">
        <v>644</v>
      </c>
      <c r="F56" s="148" t="s">
        <v>633</v>
      </c>
      <c r="G56" s="148" t="s">
        <v>634</v>
      </c>
      <c r="H56" s="148" t="s">
        <v>660</v>
      </c>
      <c r="I56" s="148" t="s">
        <v>661</v>
      </c>
      <c r="J56" s="148" t="s">
        <v>688</v>
      </c>
      <c r="K56" s="148" t="s">
        <v>757</v>
      </c>
      <c r="L56" s="148" t="s">
        <v>673</v>
      </c>
      <c r="M56" s="149" t="s">
        <v>674</v>
      </c>
      <c r="N56" s="150">
        <v>540</v>
      </c>
      <c r="O56" s="150">
        <v>0</v>
      </c>
      <c r="P56" s="149" t="s">
        <v>758</v>
      </c>
      <c r="Q56" s="149" t="s">
        <v>755</v>
      </c>
      <c r="R56" s="149" t="s">
        <v>756</v>
      </c>
    </row>
    <row r="57" spans="1:18" ht="25.5">
      <c r="A57" s="146" t="s">
        <v>755</v>
      </c>
      <c r="B57" s="147" t="s">
        <v>756</v>
      </c>
      <c r="C57" s="148" t="s">
        <v>630</v>
      </c>
      <c r="D57" s="148" t="s">
        <v>631</v>
      </c>
      <c r="E57" s="148" t="s">
        <v>632</v>
      </c>
      <c r="F57" s="148" t="s">
        <v>633</v>
      </c>
      <c r="G57" s="148" t="s">
        <v>634</v>
      </c>
      <c r="H57" s="148" t="s">
        <v>660</v>
      </c>
      <c r="I57" s="148" t="s">
        <v>661</v>
      </c>
      <c r="J57" s="148" t="s">
        <v>688</v>
      </c>
      <c r="K57" s="148" t="s">
        <v>757</v>
      </c>
      <c r="L57" s="148" t="s">
        <v>673</v>
      </c>
      <c r="M57" s="149" t="s">
        <v>674</v>
      </c>
      <c r="N57" s="150">
        <v>540</v>
      </c>
      <c r="O57" s="150">
        <v>0</v>
      </c>
      <c r="P57" s="149" t="s">
        <v>760</v>
      </c>
      <c r="Q57" s="149" t="s">
        <v>755</v>
      </c>
      <c r="R57" s="149" t="s">
        <v>756</v>
      </c>
    </row>
    <row r="58" spans="1:18" ht="25.5">
      <c r="A58" s="146" t="s">
        <v>755</v>
      </c>
      <c r="B58" s="147" t="s">
        <v>756</v>
      </c>
      <c r="C58" s="148" t="s">
        <v>657</v>
      </c>
      <c r="D58" s="148" t="s">
        <v>658</v>
      </c>
      <c r="E58" s="148" t="s">
        <v>659</v>
      </c>
      <c r="F58" s="148" t="s">
        <v>633</v>
      </c>
      <c r="G58" s="148" t="s">
        <v>634</v>
      </c>
      <c r="H58" s="148" t="s">
        <v>660</v>
      </c>
      <c r="I58" s="148" t="s">
        <v>661</v>
      </c>
      <c r="J58" s="148" t="s">
        <v>688</v>
      </c>
      <c r="K58" s="148" t="s">
        <v>757</v>
      </c>
      <c r="L58" s="148" t="s">
        <v>673</v>
      </c>
      <c r="M58" s="149" t="s">
        <v>674</v>
      </c>
      <c r="N58" s="150">
        <v>270</v>
      </c>
      <c r="O58" s="150">
        <v>0</v>
      </c>
      <c r="P58" s="149" t="s">
        <v>761</v>
      </c>
      <c r="Q58" s="149" t="s">
        <v>755</v>
      </c>
      <c r="R58" s="149" t="s">
        <v>756</v>
      </c>
    </row>
    <row r="59" spans="1:18" ht="25.5">
      <c r="A59" s="146" t="s">
        <v>755</v>
      </c>
      <c r="B59" s="147" t="s">
        <v>756</v>
      </c>
      <c r="C59" s="148" t="s">
        <v>651</v>
      </c>
      <c r="D59" s="148" t="s">
        <v>652</v>
      </c>
      <c r="E59" s="148" t="s">
        <v>653</v>
      </c>
      <c r="F59" s="148" t="s">
        <v>633</v>
      </c>
      <c r="G59" s="148" t="s">
        <v>634</v>
      </c>
      <c r="H59" s="148" t="s">
        <v>660</v>
      </c>
      <c r="I59" s="148" t="s">
        <v>661</v>
      </c>
      <c r="J59" s="148" t="s">
        <v>688</v>
      </c>
      <c r="K59" s="148" t="s">
        <v>757</v>
      </c>
      <c r="L59" s="148" t="s">
        <v>673</v>
      </c>
      <c r="M59" s="149" t="s">
        <v>674</v>
      </c>
      <c r="N59" s="150">
        <v>540</v>
      </c>
      <c r="O59" s="150">
        <v>0</v>
      </c>
      <c r="P59" s="149" t="s">
        <v>766</v>
      </c>
      <c r="Q59" s="149" t="s">
        <v>755</v>
      </c>
      <c r="R59" s="149" t="s">
        <v>756</v>
      </c>
    </row>
    <row r="60" spans="1:18" ht="25.5">
      <c r="A60" s="146" t="s">
        <v>755</v>
      </c>
      <c r="B60" s="147" t="s">
        <v>756</v>
      </c>
      <c r="C60" s="148" t="s">
        <v>645</v>
      </c>
      <c r="D60" s="148" t="s">
        <v>646</v>
      </c>
      <c r="E60" s="148" t="s">
        <v>647</v>
      </c>
      <c r="F60" s="148" t="s">
        <v>633</v>
      </c>
      <c r="G60" s="148" t="s">
        <v>634</v>
      </c>
      <c r="H60" s="148" t="s">
        <v>660</v>
      </c>
      <c r="I60" s="148" t="s">
        <v>661</v>
      </c>
      <c r="J60" s="148" t="s">
        <v>688</v>
      </c>
      <c r="K60" s="148" t="s">
        <v>757</v>
      </c>
      <c r="L60" s="148" t="s">
        <v>673</v>
      </c>
      <c r="M60" s="149" t="s">
        <v>674</v>
      </c>
      <c r="N60" s="150">
        <v>135</v>
      </c>
      <c r="O60" s="150">
        <v>0</v>
      </c>
      <c r="P60" s="149" t="s">
        <v>763</v>
      </c>
      <c r="Q60" s="149" t="s">
        <v>755</v>
      </c>
      <c r="R60" s="149" t="s">
        <v>756</v>
      </c>
    </row>
    <row r="61" spans="1:18" ht="25.5">
      <c r="A61" s="146" t="s">
        <v>755</v>
      </c>
      <c r="B61" s="147" t="s">
        <v>756</v>
      </c>
      <c r="C61" s="148" t="s">
        <v>648</v>
      </c>
      <c r="D61" s="148" t="s">
        <v>649</v>
      </c>
      <c r="E61" s="148" t="s">
        <v>650</v>
      </c>
      <c r="F61" s="148" t="s">
        <v>633</v>
      </c>
      <c r="G61" s="148" t="s">
        <v>634</v>
      </c>
      <c r="H61" s="148" t="s">
        <v>660</v>
      </c>
      <c r="I61" s="148" t="s">
        <v>661</v>
      </c>
      <c r="J61" s="148" t="s">
        <v>688</v>
      </c>
      <c r="K61" s="148" t="s">
        <v>757</v>
      </c>
      <c r="L61" s="148" t="s">
        <v>673</v>
      </c>
      <c r="M61" s="149" t="s">
        <v>674</v>
      </c>
      <c r="N61" s="150">
        <v>675</v>
      </c>
      <c r="O61" s="150">
        <v>0</v>
      </c>
      <c r="P61" s="149" t="s">
        <v>762</v>
      </c>
      <c r="Q61" s="149" t="s">
        <v>755</v>
      </c>
      <c r="R61" s="149" t="s">
        <v>756</v>
      </c>
    </row>
    <row r="62" spans="1:18" ht="25.5">
      <c r="A62" s="146" t="s">
        <v>755</v>
      </c>
      <c r="B62" s="147" t="s">
        <v>756</v>
      </c>
      <c r="C62" s="148" t="s">
        <v>654</v>
      </c>
      <c r="D62" s="148" t="s">
        <v>655</v>
      </c>
      <c r="E62" s="148" t="s">
        <v>656</v>
      </c>
      <c r="F62" s="148" t="s">
        <v>633</v>
      </c>
      <c r="G62" s="148" t="s">
        <v>634</v>
      </c>
      <c r="H62" s="148" t="s">
        <v>660</v>
      </c>
      <c r="I62" s="148" t="s">
        <v>661</v>
      </c>
      <c r="J62" s="148" t="s">
        <v>688</v>
      </c>
      <c r="K62" s="148" t="s">
        <v>757</v>
      </c>
      <c r="L62" s="148" t="s">
        <v>673</v>
      </c>
      <c r="M62" s="149" t="s">
        <v>674</v>
      </c>
      <c r="N62" s="150">
        <v>405</v>
      </c>
      <c r="O62" s="150">
        <v>0</v>
      </c>
      <c r="P62" s="149" t="s">
        <v>764</v>
      </c>
      <c r="Q62" s="149" t="s">
        <v>755</v>
      </c>
      <c r="R62" s="149" t="s">
        <v>756</v>
      </c>
    </row>
    <row r="63" spans="1:18" ht="25.5">
      <c r="A63" s="146" t="s">
        <v>755</v>
      </c>
      <c r="B63" s="147" t="s">
        <v>756</v>
      </c>
      <c r="C63" s="148" t="s">
        <v>636</v>
      </c>
      <c r="D63" s="148" t="s">
        <v>637</v>
      </c>
      <c r="E63" s="148" t="s">
        <v>638</v>
      </c>
      <c r="F63" s="148" t="s">
        <v>633</v>
      </c>
      <c r="G63" s="148" t="s">
        <v>634</v>
      </c>
      <c r="H63" s="148" t="s">
        <v>660</v>
      </c>
      <c r="I63" s="148" t="s">
        <v>661</v>
      </c>
      <c r="J63" s="148" t="s">
        <v>688</v>
      </c>
      <c r="K63" s="148" t="s">
        <v>757</v>
      </c>
      <c r="L63" s="148" t="s">
        <v>673</v>
      </c>
      <c r="M63" s="149" t="s">
        <v>674</v>
      </c>
      <c r="N63" s="150">
        <v>135</v>
      </c>
      <c r="O63" s="150">
        <v>0</v>
      </c>
      <c r="P63" s="149" t="s">
        <v>765</v>
      </c>
      <c r="Q63" s="149" t="s">
        <v>755</v>
      </c>
      <c r="R63" s="149" t="s">
        <v>756</v>
      </c>
    </row>
    <row r="64" spans="1:18" s="95" customFormat="1">
      <c r="A64" s="146"/>
      <c r="B64" s="147"/>
      <c r="C64" s="148"/>
      <c r="D64" s="148"/>
      <c r="E64" s="148"/>
      <c r="F64" s="148"/>
      <c r="G64" s="148"/>
      <c r="H64" s="148"/>
      <c r="I64" s="148"/>
      <c r="J64" s="148"/>
      <c r="K64" s="148"/>
      <c r="L64" s="148"/>
      <c r="M64" s="149"/>
      <c r="N64" s="154">
        <f>SUM(N55:N63)</f>
        <v>3510</v>
      </c>
      <c r="O64" s="154"/>
      <c r="P64" s="149"/>
      <c r="Q64" s="149"/>
      <c r="R64" s="149"/>
    </row>
    <row r="65" spans="1:18" ht="25.5">
      <c r="A65" s="146" t="s">
        <v>755</v>
      </c>
      <c r="B65" s="147" t="s">
        <v>756</v>
      </c>
      <c r="C65" s="148" t="s">
        <v>642</v>
      </c>
      <c r="D65" s="148" t="s">
        <v>643</v>
      </c>
      <c r="E65" s="148" t="s">
        <v>644</v>
      </c>
      <c r="F65" s="148" t="s">
        <v>633</v>
      </c>
      <c r="G65" s="148" t="s">
        <v>634</v>
      </c>
      <c r="H65" s="148" t="s">
        <v>689</v>
      </c>
      <c r="I65" s="148" t="s">
        <v>770</v>
      </c>
      <c r="J65" s="148" t="s">
        <v>771</v>
      </c>
      <c r="K65" s="148" t="s">
        <v>757</v>
      </c>
      <c r="L65" s="148" t="s">
        <v>772</v>
      </c>
      <c r="M65" s="149" t="s">
        <v>773</v>
      </c>
      <c r="N65" s="150">
        <v>7030.99</v>
      </c>
      <c r="O65" s="150">
        <v>0</v>
      </c>
      <c r="P65" s="149" t="s">
        <v>758</v>
      </c>
      <c r="Q65" s="149" t="s">
        <v>755</v>
      </c>
      <c r="R65" s="149" t="s">
        <v>756</v>
      </c>
    </row>
    <row r="66" spans="1:18" ht="25.5">
      <c r="A66" s="146" t="s">
        <v>755</v>
      </c>
      <c r="B66" s="147" t="s">
        <v>756</v>
      </c>
      <c r="C66" s="148" t="s">
        <v>651</v>
      </c>
      <c r="D66" s="148" t="s">
        <v>652</v>
      </c>
      <c r="E66" s="148" t="s">
        <v>653</v>
      </c>
      <c r="F66" s="148" t="s">
        <v>633</v>
      </c>
      <c r="G66" s="148" t="s">
        <v>634</v>
      </c>
      <c r="H66" s="148" t="s">
        <v>689</v>
      </c>
      <c r="I66" s="148" t="s">
        <v>770</v>
      </c>
      <c r="J66" s="148" t="s">
        <v>771</v>
      </c>
      <c r="K66" s="148" t="s">
        <v>757</v>
      </c>
      <c r="L66" s="148" t="s">
        <v>772</v>
      </c>
      <c r="M66" s="149" t="s">
        <v>773</v>
      </c>
      <c r="N66" s="150">
        <v>5642.24</v>
      </c>
      <c r="O66" s="150">
        <v>0</v>
      </c>
      <c r="P66" s="149" t="s">
        <v>766</v>
      </c>
      <c r="Q66" s="149" t="s">
        <v>755</v>
      </c>
      <c r="R66" s="149" t="s">
        <v>756</v>
      </c>
    </row>
    <row r="67" spans="1:18" ht="25.5">
      <c r="A67" s="146" t="s">
        <v>755</v>
      </c>
      <c r="B67" s="147" t="s">
        <v>756</v>
      </c>
      <c r="C67" s="148" t="s">
        <v>648</v>
      </c>
      <c r="D67" s="148" t="s">
        <v>649</v>
      </c>
      <c r="E67" s="148" t="s">
        <v>650</v>
      </c>
      <c r="F67" s="148" t="s">
        <v>633</v>
      </c>
      <c r="G67" s="148" t="s">
        <v>634</v>
      </c>
      <c r="H67" s="148" t="s">
        <v>689</v>
      </c>
      <c r="I67" s="148" t="s">
        <v>770</v>
      </c>
      <c r="J67" s="148" t="s">
        <v>771</v>
      </c>
      <c r="K67" s="148" t="s">
        <v>757</v>
      </c>
      <c r="L67" s="148" t="s">
        <v>772</v>
      </c>
      <c r="M67" s="149" t="s">
        <v>773</v>
      </c>
      <c r="N67" s="150">
        <v>5988.23</v>
      </c>
      <c r="O67" s="150">
        <v>0</v>
      </c>
      <c r="P67" s="149" t="s">
        <v>762</v>
      </c>
      <c r="Q67" s="149" t="s">
        <v>755</v>
      </c>
      <c r="R67" s="149" t="s">
        <v>756</v>
      </c>
    </row>
    <row r="68" spans="1:18" ht="25.5">
      <c r="A68" s="146" t="s">
        <v>755</v>
      </c>
      <c r="B68" s="147" t="s">
        <v>756</v>
      </c>
      <c r="C68" s="148" t="s">
        <v>645</v>
      </c>
      <c r="D68" s="148" t="s">
        <v>646</v>
      </c>
      <c r="E68" s="148" t="s">
        <v>647</v>
      </c>
      <c r="F68" s="148" t="s">
        <v>633</v>
      </c>
      <c r="G68" s="148" t="s">
        <v>634</v>
      </c>
      <c r="H68" s="148" t="s">
        <v>689</v>
      </c>
      <c r="I68" s="148" t="s">
        <v>770</v>
      </c>
      <c r="J68" s="148" t="s">
        <v>771</v>
      </c>
      <c r="K68" s="148" t="s">
        <v>757</v>
      </c>
      <c r="L68" s="148" t="s">
        <v>772</v>
      </c>
      <c r="M68" s="149" t="s">
        <v>773</v>
      </c>
      <c r="N68" s="150">
        <v>2681.13</v>
      </c>
      <c r="O68" s="150">
        <v>0</v>
      </c>
      <c r="P68" s="149" t="s">
        <v>763</v>
      </c>
      <c r="Q68" s="149" t="s">
        <v>755</v>
      </c>
      <c r="R68" s="149" t="s">
        <v>756</v>
      </c>
    </row>
    <row r="69" spans="1:18" ht="25.5">
      <c r="A69" s="146" t="s">
        <v>755</v>
      </c>
      <c r="B69" s="147" t="s">
        <v>756</v>
      </c>
      <c r="C69" s="148" t="s">
        <v>657</v>
      </c>
      <c r="D69" s="148" t="s">
        <v>658</v>
      </c>
      <c r="E69" s="148" t="s">
        <v>659</v>
      </c>
      <c r="F69" s="148" t="s">
        <v>633</v>
      </c>
      <c r="G69" s="148" t="s">
        <v>634</v>
      </c>
      <c r="H69" s="148" t="s">
        <v>689</v>
      </c>
      <c r="I69" s="148" t="s">
        <v>770</v>
      </c>
      <c r="J69" s="148" t="s">
        <v>771</v>
      </c>
      <c r="K69" s="148" t="s">
        <v>757</v>
      </c>
      <c r="L69" s="148" t="s">
        <v>772</v>
      </c>
      <c r="M69" s="149" t="s">
        <v>773</v>
      </c>
      <c r="N69" s="150">
        <v>6383.78</v>
      </c>
      <c r="O69" s="150">
        <v>0</v>
      </c>
      <c r="P69" s="149" t="s">
        <v>761</v>
      </c>
      <c r="Q69" s="149" t="s">
        <v>755</v>
      </c>
      <c r="R69" s="149" t="s">
        <v>756</v>
      </c>
    </row>
    <row r="70" spans="1:18" ht="25.5">
      <c r="A70" s="146" t="s">
        <v>755</v>
      </c>
      <c r="B70" s="147" t="s">
        <v>756</v>
      </c>
      <c r="C70" s="148" t="s">
        <v>654</v>
      </c>
      <c r="D70" s="148" t="s">
        <v>655</v>
      </c>
      <c r="E70" s="148" t="s">
        <v>656</v>
      </c>
      <c r="F70" s="148" t="s">
        <v>633</v>
      </c>
      <c r="G70" s="148" t="s">
        <v>634</v>
      </c>
      <c r="H70" s="148" t="s">
        <v>689</v>
      </c>
      <c r="I70" s="148" t="s">
        <v>770</v>
      </c>
      <c r="J70" s="148" t="s">
        <v>771</v>
      </c>
      <c r="K70" s="148" t="s">
        <v>757</v>
      </c>
      <c r="L70" s="148" t="s">
        <v>772</v>
      </c>
      <c r="M70" s="149" t="s">
        <v>773</v>
      </c>
      <c r="N70" s="150">
        <v>7367.59</v>
      </c>
      <c r="O70" s="150">
        <v>0</v>
      </c>
      <c r="P70" s="149" t="s">
        <v>764</v>
      </c>
      <c r="Q70" s="149" t="s">
        <v>755</v>
      </c>
      <c r="R70" s="149" t="s">
        <v>756</v>
      </c>
    </row>
    <row r="71" spans="1:18" ht="25.5">
      <c r="A71" s="146" t="s">
        <v>755</v>
      </c>
      <c r="B71" s="147" t="s">
        <v>756</v>
      </c>
      <c r="C71" s="148" t="s">
        <v>636</v>
      </c>
      <c r="D71" s="148" t="s">
        <v>637</v>
      </c>
      <c r="E71" s="148" t="s">
        <v>638</v>
      </c>
      <c r="F71" s="148" t="s">
        <v>633</v>
      </c>
      <c r="G71" s="148" t="s">
        <v>634</v>
      </c>
      <c r="H71" s="148" t="s">
        <v>689</v>
      </c>
      <c r="I71" s="148" t="s">
        <v>770</v>
      </c>
      <c r="J71" s="148" t="s">
        <v>771</v>
      </c>
      <c r="K71" s="148" t="s">
        <v>757</v>
      </c>
      <c r="L71" s="148" t="s">
        <v>772</v>
      </c>
      <c r="M71" s="149" t="s">
        <v>773</v>
      </c>
      <c r="N71" s="150">
        <v>2699.35</v>
      </c>
      <c r="O71" s="150">
        <v>0</v>
      </c>
      <c r="P71" s="149" t="s">
        <v>765</v>
      </c>
      <c r="Q71" s="149" t="s">
        <v>755</v>
      </c>
      <c r="R71" s="149" t="s">
        <v>756</v>
      </c>
    </row>
    <row r="72" spans="1:18" ht="25.5">
      <c r="A72" s="146" t="s">
        <v>755</v>
      </c>
      <c r="B72" s="147" t="s">
        <v>756</v>
      </c>
      <c r="C72" s="148" t="s">
        <v>630</v>
      </c>
      <c r="D72" s="148" t="s">
        <v>631</v>
      </c>
      <c r="E72" s="148" t="s">
        <v>632</v>
      </c>
      <c r="F72" s="148" t="s">
        <v>633</v>
      </c>
      <c r="G72" s="148" t="s">
        <v>634</v>
      </c>
      <c r="H72" s="148" t="s">
        <v>689</v>
      </c>
      <c r="I72" s="148" t="s">
        <v>770</v>
      </c>
      <c r="J72" s="148" t="s">
        <v>771</v>
      </c>
      <c r="K72" s="148" t="s">
        <v>757</v>
      </c>
      <c r="L72" s="148" t="s">
        <v>772</v>
      </c>
      <c r="M72" s="149" t="s">
        <v>773</v>
      </c>
      <c r="N72" s="150">
        <v>14345.5</v>
      </c>
      <c r="O72" s="150">
        <v>0</v>
      </c>
      <c r="P72" s="149" t="s">
        <v>760</v>
      </c>
      <c r="Q72" s="149" t="s">
        <v>755</v>
      </c>
      <c r="R72" s="149" t="s">
        <v>756</v>
      </c>
    </row>
    <row r="73" spans="1:18" ht="25.5">
      <c r="A73" s="146" t="s">
        <v>755</v>
      </c>
      <c r="B73" s="147" t="s">
        <v>756</v>
      </c>
      <c r="C73" s="148" t="s">
        <v>639</v>
      </c>
      <c r="D73" s="148" t="s">
        <v>640</v>
      </c>
      <c r="E73" s="148" t="s">
        <v>641</v>
      </c>
      <c r="F73" s="148" t="s">
        <v>633</v>
      </c>
      <c r="G73" s="148" t="s">
        <v>634</v>
      </c>
      <c r="H73" s="148" t="s">
        <v>689</v>
      </c>
      <c r="I73" s="148" t="s">
        <v>770</v>
      </c>
      <c r="J73" s="148" t="s">
        <v>771</v>
      </c>
      <c r="K73" s="148" t="s">
        <v>757</v>
      </c>
      <c r="L73" s="148" t="s">
        <v>772</v>
      </c>
      <c r="M73" s="149" t="s">
        <v>773</v>
      </c>
      <c r="N73" s="150">
        <v>47085.5</v>
      </c>
      <c r="O73" s="150">
        <v>0</v>
      </c>
      <c r="P73" s="149" t="s">
        <v>759</v>
      </c>
      <c r="Q73" s="149" t="s">
        <v>755</v>
      </c>
      <c r="R73" s="149" t="s">
        <v>756</v>
      </c>
    </row>
    <row r="74" spans="1:18" s="95" customFormat="1">
      <c r="A74" s="146"/>
      <c r="B74" s="147"/>
      <c r="C74" s="148"/>
      <c r="D74" s="148"/>
      <c r="E74" s="148"/>
      <c r="F74" s="148"/>
      <c r="G74" s="148"/>
      <c r="H74" s="148"/>
      <c r="I74" s="148"/>
      <c r="J74" s="148"/>
      <c r="K74" s="148"/>
      <c r="L74" s="148"/>
      <c r="M74" s="149"/>
      <c r="N74" s="154">
        <f>SUM(N65:N73)</f>
        <v>99224.31</v>
      </c>
      <c r="O74" s="154"/>
      <c r="P74" s="149"/>
      <c r="Q74" s="149"/>
      <c r="R74" s="149"/>
    </row>
    <row r="75" spans="1:18" ht="38.25">
      <c r="A75" s="146" t="s">
        <v>755</v>
      </c>
      <c r="B75" s="147" t="s">
        <v>756</v>
      </c>
      <c r="C75" s="148" t="s">
        <v>648</v>
      </c>
      <c r="D75" s="148" t="s">
        <v>649</v>
      </c>
      <c r="E75" s="148" t="s">
        <v>650</v>
      </c>
      <c r="F75" s="148" t="s">
        <v>633</v>
      </c>
      <c r="G75" s="148" t="s">
        <v>634</v>
      </c>
      <c r="H75" s="148" t="s">
        <v>689</v>
      </c>
      <c r="I75" s="148" t="s">
        <v>690</v>
      </c>
      <c r="J75" s="148" t="s">
        <v>691</v>
      </c>
      <c r="K75" s="148" t="s">
        <v>757</v>
      </c>
      <c r="L75" s="148" t="s">
        <v>692</v>
      </c>
      <c r="M75" s="149" t="s">
        <v>693</v>
      </c>
      <c r="N75" s="150">
        <v>1423.25</v>
      </c>
      <c r="O75" s="150">
        <v>0</v>
      </c>
      <c r="P75" s="149" t="s">
        <v>762</v>
      </c>
      <c r="Q75" s="149" t="s">
        <v>755</v>
      </c>
      <c r="R75" s="149" t="s">
        <v>756</v>
      </c>
    </row>
    <row r="76" spans="1:18" ht="38.25">
      <c r="A76" s="146" t="s">
        <v>755</v>
      </c>
      <c r="B76" s="147" t="s">
        <v>756</v>
      </c>
      <c r="C76" s="148" t="s">
        <v>645</v>
      </c>
      <c r="D76" s="148" t="s">
        <v>646</v>
      </c>
      <c r="E76" s="148" t="s">
        <v>647</v>
      </c>
      <c r="F76" s="148" t="s">
        <v>633</v>
      </c>
      <c r="G76" s="148" t="s">
        <v>634</v>
      </c>
      <c r="H76" s="148" t="s">
        <v>689</v>
      </c>
      <c r="I76" s="148" t="s">
        <v>690</v>
      </c>
      <c r="J76" s="148" t="s">
        <v>691</v>
      </c>
      <c r="K76" s="148" t="s">
        <v>757</v>
      </c>
      <c r="L76" s="148" t="s">
        <v>692</v>
      </c>
      <c r="M76" s="149" t="s">
        <v>693</v>
      </c>
      <c r="N76" s="150">
        <v>1423.25</v>
      </c>
      <c r="O76" s="150">
        <v>0</v>
      </c>
      <c r="P76" s="149" t="s">
        <v>763</v>
      </c>
      <c r="Q76" s="149" t="s">
        <v>755</v>
      </c>
      <c r="R76" s="149" t="s">
        <v>756</v>
      </c>
    </row>
    <row r="77" spans="1:18" ht="38.25">
      <c r="A77" s="146" t="s">
        <v>755</v>
      </c>
      <c r="B77" s="147" t="s">
        <v>756</v>
      </c>
      <c r="C77" s="148" t="s">
        <v>639</v>
      </c>
      <c r="D77" s="148" t="s">
        <v>640</v>
      </c>
      <c r="E77" s="148" t="s">
        <v>641</v>
      </c>
      <c r="F77" s="148" t="s">
        <v>633</v>
      </c>
      <c r="G77" s="148" t="s">
        <v>634</v>
      </c>
      <c r="H77" s="148" t="s">
        <v>689</v>
      </c>
      <c r="I77" s="148" t="s">
        <v>690</v>
      </c>
      <c r="J77" s="148" t="s">
        <v>691</v>
      </c>
      <c r="K77" s="148" t="s">
        <v>757</v>
      </c>
      <c r="L77" s="148" t="s">
        <v>692</v>
      </c>
      <c r="M77" s="149" t="s">
        <v>693</v>
      </c>
      <c r="N77" s="150">
        <v>1423.25</v>
      </c>
      <c r="O77" s="150">
        <v>0</v>
      </c>
      <c r="P77" s="149" t="s">
        <v>759</v>
      </c>
      <c r="Q77" s="149" t="s">
        <v>755</v>
      </c>
      <c r="R77" s="149" t="s">
        <v>756</v>
      </c>
    </row>
    <row r="78" spans="1:18" ht="38.25">
      <c r="A78" s="146" t="s">
        <v>755</v>
      </c>
      <c r="B78" s="147" t="s">
        <v>756</v>
      </c>
      <c r="C78" s="148" t="s">
        <v>642</v>
      </c>
      <c r="D78" s="148" t="s">
        <v>643</v>
      </c>
      <c r="E78" s="148" t="s">
        <v>644</v>
      </c>
      <c r="F78" s="148" t="s">
        <v>633</v>
      </c>
      <c r="G78" s="148" t="s">
        <v>634</v>
      </c>
      <c r="H78" s="148" t="s">
        <v>689</v>
      </c>
      <c r="I78" s="148" t="s">
        <v>690</v>
      </c>
      <c r="J78" s="148" t="s">
        <v>691</v>
      </c>
      <c r="K78" s="148" t="s">
        <v>757</v>
      </c>
      <c r="L78" s="148" t="s">
        <v>692</v>
      </c>
      <c r="M78" s="149" t="s">
        <v>693</v>
      </c>
      <c r="N78" s="150">
        <v>1423.25</v>
      </c>
      <c r="O78" s="150">
        <v>0</v>
      </c>
      <c r="P78" s="149" t="s">
        <v>758</v>
      </c>
      <c r="Q78" s="149" t="s">
        <v>755</v>
      </c>
      <c r="R78" s="149" t="s">
        <v>756</v>
      </c>
    </row>
    <row r="79" spans="1:18" ht="38.25">
      <c r="A79" s="146" t="s">
        <v>755</v>
      </c>
      <c r="B79" s="147" t="s">
        <v>756</v>
      </c>
      <c r="C79" s="148" t="s">
        <v>630</v>
      </c>
      <c r="D79" s="148" t="s">
        <v>631</v>
      </c>
      <c r="E79" s="148" t="s">
        <v>632</v>
      </c>
      <c r="F79" s="148" t="s">
        <v>633</v>
      </c>
      <c r="G79" s="148" t="s">
        <v>634</v>
      </c>
      <c r="H79" s="148" t="s">
        <v>689</v>
      </c>
      <c r="I79" s="148" t="s">
        <v>690</v>
      </c>
      <c r="J79" s="148" t="s">
        <v>691</v>
      </c>
      <c r="K79" s="148" t="s">
        <v>757</v>
      </c>
      <c r="L79" s="148" t="s">
        <v>692</v>
      </c>
      <c r="M79" s="149" t="s">
        <v>693</v>
      </c>
      <c r="N79" s="150">
        <v>1423.25</v>
      </c>
      <c r="O79" s="150">
        <v>0</v>
      </c>
      <c r="P79" s="149" t="s">
        <v>760</v>
      </c>
      <c r="Q79" s="149" t="s">
        <v>755</v>
      </c>
      <c r="R79" s="149" t="s">
        <v>756</v>
      </c>
    </row>
    <row r="80" spans="1:18" ht="38.25">
      <c r="A80" s="146" t="s">
        <v>755</v>
      </c>
      <c r="B80" s="147" t="s">
        <v>756</v>
      </c>
      <c r="C80" s="148" t="s">
        <v>657</v>
      </c>
      <c r="D80" s="148" t="s">
        <v>658</v>
      </c>
      <c r="E80" s="148" t="s">
        <v>659</v>
      </c>
      <c r="F80" s="148" t="s">
        <v>633</v>
      </c>
      <c r="G80" s="148" t="s">
        <v>634</v>
      </c>
      <c r="H80" s="148" t="s">
        <v>689</v>
      </c>
      <c r="I80" s="148" t="s">
        <v>690</v>
      </c>
      <c r="J80" s="148" t="s">
        <v>691</v>
      </c>
      <c r="K80" s="148" t="s">
        <v>757</v>
      </c>
      <c r="L80" s="148" t="s">
        <v>692</v>
      </c>
      <c r="M80" s="149" t="s">
        <v>693</v>
      </c>
      <c r="N80" s="150">
        <v>1423.25</v>
      </c>
      <c r="O80" s="150">
        <v>0</v>
      </c>
      <c r="P80" s="149" t="s">
        <v>761</v>
      </c>
      <c r="Q80" s="149" t="s">
        <v>755</v>
      </c>
      <c r="R80" s="149" t="s">
        <v>756</v>
      </c>
    </row>
    <row r="81" spans="1:18" ht="38.25">
      <c r="A81" s="146" t="s">
        <v>755</v>
      </c>
      <c r="B81" s="147" t="s">
        <v>756</v>
      </c>
      <c r="C81" s="148" t="s">
        <v>636</v>
      </c>
      <c r="D81" s="148" t="s">
        <v>637</v>
      </c>
      <c r="E81" s="148" t="s">
        <v>638</v>
      </c>
      <c r="F81" s="148" t="s">
        <v>633</v>
      </c>
      <c r="G81" s="148" t="s">
        <v>634</v>
      </c>
      <c r="H81" s="148" t="s">
        <v>689</v>
      </c>
      <c r="I81" s="148" t="s">
        <v>690</v>
      </c>
      <c r="J81" s="148" t="s">
        <v>691</v>
      </c>
      <c r="K81" s="148" t="s">
        <v>757</v>
      </c>
      <c r="L81" s="148" t="s">
        <v>692</v>
      </c>
      <c r="M81" s="149" t="s">
        <v>693</v>
      </c>
      <c r="N81" s="150">
        <v>1423.25</v>
      </c>
      <c r="O81" s="150">
        <v>0</v>
      </c>
      <c r="P81" s="149" t="s">
        <v>765</v>
      </c>
      <c r="Q81" s="149" t="s">
        <v>755</v>
      </c>
      <c r="R81" s="149" t="s">
        <v>756</v>
      </c>
    </row>
    <row r="82" spans="1:18" ht="38.25">
      <c r="A82" s="146" t="s">
        <v>755</v>
      </c>
      <c r="B82" s="147" t="s">
        <v>756</v>
      </c>
      <c r="C82" s="148" t="s">
        <v>651</v>
      </c>
      <c r="D82" s="148" t="s">
        <v>652</v>
      </c>
      <c r="E82" s="148" t="s">
        <v>653</v>
      </c>
      <c r="F82" s="148" t="s">
        <v>633</v>
      </c>
      <c r="G82" s="148" t="s">
        <v>634</v>
      </c>
      <c r="H82" s="148" t="s">
        <v>689</v>
      </c>
      <c r="I82" s="148" t="s">
        <v>690</v>
      </c>
      <c r="J82" s="148" t="s">
        <v>691</v>
      </c>
      <c r="K82" s="148" t="s">
        <v>757</v>
      </c>
      <c r="L82" s="148" t="s">
        <v>692</v>
      </c>
      <c r="M82" s="149" t="s">
        <v>693</v>
      </c>
      <c r="N82" s="150">
        <v>1423.25</v>
      </c>
      <c r="O82" s="150">
        <v>0</v>
      </c>
      <c r="P82" s="149" t="s">
        <v>766</v>
      </c>
      <c r="Q82" s="149" t="s">
        <v>755</v>
      </c>
      <c r="R82" s="149" t="s">
        <v>756</v>
      </c>
    </row>
    <row r="83" spans="1:18" ht="38.25">
      <c r="A83" s="146" t="s">
        <v>755</v>
      </c>
      <c r="B83" s="147" t="s">
        <v>756</v>
      </c>
      <c r="C83" s="148" t="s">
        <v>654</v>
      </c>
      <c r="D83" s="148" t="s">
        <v>655</v>
      </c>
      <c r="E83" s="148" t="s">
        <v>656</v>
      </c>
      <c r="F83" s="148" t="s">
        <v>633</v>
      </c>
      <c r="G83" s="148" t="s">
        <v>634</v>
      </c>
      <c r="H83" s="148" t="s">
        <v>689</v>
      </c>
      <c r="I83" s="148" t="s">
        <v>690</v>
      </c>
      <c r="J83" s="148" t="s">
        <v>691</v>
      </c>
      <c r="K83" s="148" t="s">
        <v>757</v>
      </c>
      <c r="L83" s="148" t="s">
        <v>692</v>
      </c>
      <c r="M83" s="149" t="s">
        <v>693</v>
      </c>
      <c r="N83" s="150">
        <v>1423.25</v>
      </c>
      <c r="O83" s="150">
        <v>0</v>
      </c>
      <c r="P83" s="149" t="s">
        <v>764</v>
      </c>
      <c r="Q83" s="149" t="s">
        <v>755</v>
      </c>
      <c r="R83" s="149" t="s">
        <v>756</v>
      </c>
    </row>
    <row r="84" spans="1:18" s="95" customFormat="1">
      <c r="A84" s="146"/>
      <c r="B84" s="147"/>
      <c r="C84" s="148"/>
      <c r="D84" s="148"/>
      <c r="E84" s="148"/>
      <c r="F84" s="148"/>
      <c r="G84" s="148"/>
      <c r="H84" s="148"/>
      <c r="I84" s="148"/>
      <c r="J84" s="148"/>
      <c r="K84" s="148"/>
      <c r="L84" s="148"/>
      <c r="M84" s="149"/>
      <c r="N84" s="154">
        <f>SUM(N75:N83)</f>
        <v>12809.25</v>
      </c>
      <c r="O84" s="154"/>
      <c r="P84" s="149"/>
      <c r="Q84" s="149"/>
      <c r="R84" s="149"/>
    </row>
    <row r="85" spans="1:18" ht="38.25">
      <c r="A85" s="146" t="s">
        <v>755</v>
      </c>
      <c r="B85" s="147" t="s">
        <v>756</v>
      </c>
      <c r="C85" s="148" t="s">
        <v>654</v>
      </c>
      <c r="D85" s="148" t="s">
        <v>655</v>
      </c>
      <c r="E85" s="148" t="s">
        <v>656</v>
      </c>
      <c r="F85" s="148" t="s">
        <v>633</v>
      </c>
      <c r="G85" s="148" t="s">
        <v>634</v>
      </c>
      <c r="H85" s="148" t="s">
        <v>689</v>
      </c>
      <c r="I85" s="148" t="s">
        <v>774</v>
      </c>
      <c r="J85" s="148" t="s">
        <v>775</v>
      </c>
      <c r="K85" s="148" t="s">
        <v>757</v>
      </c>
      <c r="L85" s="148" t="s">
        <v>776</v>
      </c>
      <c r="M85" s="149" t="s">
        <v>777</v>
      </c>
      <c r="N85" s="150">
        <v>690</v>
      </c>
      <c r="O85" s="150">
        <v>0</v>
      </c>
      <c r="P85" s="149" t="s">
        <v>764</v>
      </c>
      <c r="Q85" s="149" t="s">
        <v>755</v>
      </c>
      <c r="R85" s="149" t="s">
        <v>756</v>
      </c>
    </row>
    <row r="86" spans="1:18" ht="38.25">
      <c r="A86" s="146" t="s">
        <v>755</v>
      </c>
      <c r="B86" s="147" t="s">
        <v>756</v>
      </c>
      <c r="C86" s="148" t="s">
        <v>639</v>
      </c>
      <c r="D86" s="148" t="s">
        <v>640</v>
      </c>
      <c r="E86" s="148" t="s">
        <v>641</v>
      </c>
      <c r="F86" s="148" t="s">
        <v>633</v>
      </c>
      <c r="G86" s="148" t="s">
        <v>634</v>
      </c>
      <c r="H86" s="148" t="s">
        <v>689</v>
      </c>
      <c r="I86" s="148" t="s">
        <v>774</v>
      </c>
      <c r="J86" s="148" t="s">
        <v>775</v>
      </c>
      <c r="K86" s="148" t="s">
        <v>757</v>
      </c>
      <c r="L86" s="148" t="s">
        <v>776</v>
      </c>
      <c r="M86" s="149" t="s">
        <v>777</v>
      </c>
      <c r="N86" s="150">
        <v>27059.03</v>
      </c>
      <c r="O86" s="150">
        <v>0</v>
      </c>
      <c r="P86" s="149" t="s">
        <v>759</v>
      </c>
      <c r="Q86" s="149" t="s">
        <v>755</v>
      </c>
      <c r="R86" s="149" t="s">
        <v>756</v>
      </c>
    </row>
    <row r="87" spans="1:18" ht="38.25">
      <c r="A87" s="146" t="s">
        <v>755</v>
      </c>
      <c r="B87" s="147" t="s">
        <v>756</v>
      </c>
      <c r="C87" s="148" t="s">
        <v>636</v>
      </c>
      <c r="D87" s="148" t="s">
        <v>637</v>
      </c>
      <c r="E87" s="148" t="s">
        <v>638</v>
      </c>
      <c r="F87" s="148" t="s">
        <v>633</v>
      </c>
      <c r="G87" s="148" t="s">
        <v>634</v>
      </c>
      <c r="H87" s="148" t="s">
        <v>689</v>
      </c>
      <c r="I87" s="148" t="s">
        <v>774</v>
      </c>
      <c r="J87" s="148" t="s">
        <v>775</v>
      </c>
      <c r="K87" s="148" t="s">
        <v>757</v>
      </c>
      <c r="L87" s="148" t="s">
        <v>776</v>
      </c>
      <c r="M87" s="149" t="s">
        <v>777</v>
      </c>
      <c r="N87" s="150">
        <v>993.16</v>
      </c>
      <c r="O87" s="150">
        <v>0</v>
      </c>
      <c r="P87" s="149" t="s">
        <v>765</v>
      </c>
      <c r="Q87" s="149" t="s">
        <v>755</v>
      </c>
      <c r="R87" s="149" t="s">
        <v>756</v>
      </c>
    </row>
    <row r="88" spans="1:18" ht="38.25">
      <c r="A88" s="146" t="s">
        <v>755</v>
      </c>
      <c r="B88" s="147" t="s">
        <v>756</v>
      </c>
      <c r="C88" s="148" t="s">
        <v>645</v>
      </c>
      <c r="D88" s="148" t="s">
        <v>646</v>
      </c>
      <c r="E88" s="148" t="s">
        <v>647</v>
      </c>
      <c r="F88" s="148" t="s">
        <v>633</v>
      </c>
      <c r="G88" s="148" t="s">
        <v>634</v>
      </c>
      <c r="H88" s="148" t="s">
        <v>689</v>
      </c>
      <c r="I88" s="148" t="s">
        <v>774</v>
      </c>
      <c r="J88" s="148" t="s">
        <v>775</v>
      </c>
      <c r="K88" s="148" t="s">
        <v>757</v>
      </c>
      <c r="L88" s="148" t="s">
        <v>776</v>
      </c>
      <c r="M88" s="149" t="s">
        <v>777</v>
      </c>
      <c r="N88" s="150">
        <v>5037.95</v>
      </c>
      <c r="O88" s="150">
        <v>0</v>
      </c>
      <c r="P88" s="149" t="s">
        <v>763</v>
      </c>
      <c r="Q88" s="149" t="s">
        <v>755</v>
      </c>
      <c r="R88" s="149" t="s">
        <v>756</v>
      </c>
    </row>
    <row r="89" spans="1:18" s="95" customFormat="1">
      <c r="A89" s="146"/>
      <c r="B89" s="147"/>
      <c r="C89" s="148"/>
      <c r="D89" s="148"/>
      <c r="E89" s="148"/>
      <c r="F89" s="148"/>
      <c r="G89" s="148"/>
      <c r="H89" s="148"/>
      <c r="I89" s="148"/>
      <c r="J89" s="148"/>
      <c r="K89" s="148"/>
      <c r="L89" s="148"/>
      <c r="M89" s="149"/>
      <c r="N89" s="154">
        <f>SUM(N85:N88)</f>
        <v>33780.14</v>
      </c>
      <c r="O89" s="154"/>
      <c r="P89" s="149"/>
      <c r="Q89" s="149"/>
      <c r="R89" s="149"/>
    </row>
    <row r="90" spans="1:18" ht="38.25">
      <c r="A90" s="146" t="s">
        <v>755</v>
      </c>
      <c r="B90" s="147" t="s">
        <v>756</v>
      </c>
      <c r="C90" s="148" t="s">
        <v>630</v>
      </c>
      <c r="D90" s="148" t="s">
        <v>631</v>
      </c>
      <c r="E90" s="148" t="s">
        <v>632</v>
      </c>
      <c r="F90" s="148" t="s">
        <v>633</v>
      </c>
      <c r="G90" s="148" t="s">
        <v>634</v>
      </c>
      <c r="H90" s="148" t="s">
        <v>694</v>
      </c>
      <c r="I90" s="148" t="s">
        <v>778</v>
      </c>
      <c r="J90" s="148" t="s">
        <v>779</v>
      </c>
      <c r="K90" s="148" t="s">
        <v>757</v>
      </c>
      <c r="L90" s="148" t="s">
        <v>780</v>
      </c>
      <c r="M90" s="149" t="s">
        <v>781</v>
      </c>
      <c r="N90" s="150">
        <v>10992.71</v>
      </c>
      <c r="O90" s="150">
        <v>0</v>
      </c>
      <c r="P90" s="149" t="s">
        <v>760</v>
      </c>
      <c r="Q90" s="149" t="s">
        <v>755</v>
      </c>
      <c r="R90" s="149" t="s">
        <v>756</v>
      </c>
    </row>
    <row r="91" spans="1:18" ht="38.25">
      <c r="A91" s="146" t="s">
        <v>755</v>
      </c>
      <c r="B91" s="147" t="s">
        <v>756</v>
      </c>
      <c r="C91" s="148" t="s">
        <v>654</v>
      </c>
      <c r="D91" s="148" t="s">
        <v>655</v>
      </c>
      <c r="E91" s="148" t="s">
        <v>656</v>
      </c>
      <c r="F91" s="148" t="s">
        <v>633</v>
      </c>
      <c r="G91" s="148" t="s">
        <v>634</v>
      </c>
      <c r="H91" s="148" t="s">
        <v>694</v>
      </c>
      <c r="I91" s="148" t="s">
        <v>778</v>
      </c>
      <c r="J91" s="148" t="s">
        <v>779</v>
      </c>
      <c r="K91" s="148" t="s">
        <v>757</v>
      </c>
      <c r="L91" s="148" t="s">
        <v>780</v>
      </c>
      <c r="M91" s="149" t="s">
        <v>781</v>
      </c>
      <c r="N91" s="150">
        <v>38001.79</v>
      </c>
      <c r="O91" s="150">
        <v>0</v>
      </c>
      <c r="P91" s="149" t="s">
        <v>764</v>
      </c>
      <c r="Q91" s="149" t="s">
        <v>755</v>
      </c>
      <c r="R91" s="149" t="s">
        <v>756</v>
      </c>
    </row>
    <row r="92" spans="1:18" ht="38.25">
      <c r="A92" s="146" t="s">
        <v>755</v>
      </c>
      <c r="B92" s="147" t="s">
        <v>756</v>
      </c>
      <c r="C92" s="148" t="s">
        <v>657</v>
      </c>
      <c r="D92" s="148" t="s">
        <v>658</v>
      </c>
      <c r="E92" s="148" t="s">
        <v>659</v>
      </c>
      <c r="F92" s="148" t="s">
        <v>633</v>
      </c>
      <c r="G92" s="148" t="s">
        <v>634</v>
      </c>
      <c r="H92" s="148" t="s">
        <v>694</v>
      </c>
      <c r="I92" s="148" t="s">
        <v>778</v>
      </c>
      <c r="J92" s="148" t="s">
        <v>779</v>
      </c>
      <c r="K92" s="148" t="s">
        <v>757</v>
      </c>
      <c r="L92" s="148" t="s">
        <v>780</v>
      </c>
      <c r="M92" s="149" t="s">
        <v>781</v>
      </c>
      <c r="N92" s="150">
        <v>10704.83</v>
      </c>
      <c r="O92" s="150">
        <v>0</v>
      </c>
      <c r="P92" s="149" t="s">
        <v>761</v>
      </c>
      <c r="Q92" s="149" t="s">
        <v>755</v>
      </c>
      <c r="R92" s="149" t="s">
        <v>756</v>
      </c>
    </row>
    <row r="93" spans="1:18" ht="38.25">
      <c r="A93" s="146" t="s">
        <v>755</v>
      </c>
      <c r="B93" s="147" t="s">
        <v>756</v>
      </c>
      <c r="C93" s="148" t="s">
        <v>642</v>
      </c>
      <c r="D93" s="148" t="s">
        <v>643</v>
      </c>
      <c r="E93" s="148" t="s">
        <v>644</v>
      </c>
      <c r="F93" s="148" t="s">
        <v>633</v>
      </c>
      <c r="G93" s="148" t="s">
        <v>634</v>
      </c>
      <c r="H93" s="148" t="s">
        <v>694</v>
      </c>
      <c r="I93" s="148" t="s">
        <v>778</v>
      </c>
      <c r="J93" s="148" t="s">
        <v>779</v>
      </c>
      <c r="K93" s="148" t="s">
        <v>757</v>
      </c>
      <c r="L93" s="148" t="s">
        <v>780</v>
      </c>
      <c r="M93" s="149" t="s">
        <v>781</v>
      </c>
      <c r="N93" s="150">
        <v>10153.83</v>
      </c>
      <c r="O93" s="150">
        <v>0</v>
      </c>
      <c r="P93" s="149" t="s">
        <v>758</v>
      </c>
      <c r="Q93" s="149" t="s">
        <v>755</v>
      </c>
      <c r="R93" s="149" t="s">
        <v>756</v>
      </c>
    </row>
    <row r="94" spans="1:18" ht="38.25">
      <c r="A94" s="146" t="s">
        <v>755</v>
      </c>
      <c r="B94" s="147" t="s">
        <v>756</v>
      </c>
      <c r="C94" s="148" t="s">
        <v>651</v>
      </c>
      <c r="D94" s="148" t="s">
        <v>652</v>
      </c>
      <c r="E94" s="148" t="s">
        <v>653</v>
      </c>
      <c r="F94" s="148" t="s">
        <v>633</v>
      </c>
      <c r="G94" s="148" t="s">
        <v>634</v>
      </c>
      <c r="H94" s="148" t="s">
        <v>694</v>
      </c>
      <c r="I94" s="148" t="s">
        <v>778</v>
      </c>
      <c r="J94" s="148" t="s">
        <v>779</v>
      </c>
      <c r="K94" s="148" t="s">
        <v>757</v>
      </c>
      <c r="L94" s="148" t="s">
        <v>780</v>
      </c>
      <c r="M94" s="149" t="s">
        <v>781</v>
      </c>
      <c r="N94" s="150">
        <v>5640</v>
      </c>
      <c r="O94" s="150">
        <v>0</v>
      </c>
      <c r="P94" s="149" t="s">
        <v>766</v>
      </c>
      <c r="Q94" s="149" t="s">
        <v>755</v>
      </c>
      <c r="R94" s="149" t="s">
        <v>756</v>
      </c>
    </row>
    <row r="95" spans="1:18" ht="38.25">
      <c r="A95" s="146" t="s">
        <v>755</v>
      </c>
      <c r="B95" s="147" t="s">
        <v>756</v>
      </c>
      <c r="C95" s="148" t="s">
        <v>636</v>
      </c>
      <c r="D95" s="148" t="s">
        <v>637</v>
      </c>
      <c r="E95" s="148" t="s">
        <v>638</v>
      </c>
      <c r="F95" s="148" t="s">
        <v>633</v>
      </c>
      <c r="G95" s="148" t="s">
        <v>634</v>
      </c>
      <c r="H95" s="148" t="s">
        <v>694</v>
      </c>
      <c r="I95" s="148" t="s">
        <v>778</v>
      </c>
      <c r="J95" s="148" t="s">
        <v>779</v>
      </c>
      <c r="K95" s="148" t="s">
        <v>757</v>
      </c>
      <c r="L95" s="148" t="s">
        <v>780</v>
      </c>
      <c r="M95" s="149" t="s">
        <v>781</v>
      </c>
      <c r="N95" s="150">
        <v>21049.439999999999</v>
      </c>
      <c r="O95" s="150">
        <v>0</v>
      </c>
      <c r="P95" s="149" t="s">
        <v>765</v>
      </c>
      <c r="Q95" s="149" t="s">
        <v>755</v>
      </c>
      <c r="R95" s="149" t="s">
        <v>756</v>
      </c>
    </row>
    <row r="96" spans="1:18" ht="38.25">
      <c r="A96" s="146" t="s">
        <v>755</v>
      </c>
      <c r="B96" s="147" t="s">
        <v>756</v>
      </c>
      <c r="C96" s="148" t="s">
        <v>648</v>
      </c>
      <c r="D96" s="148" t="s">
        <v>649</v>
      </c>
      <c r="E96" s="148" t="s">
        <v>650</v>
      </c>
      <c r="F96" s="148" t="s">
        <v>633</v>
      </c>
      <c r="G96" s="148" t="s">
        <v>634</v>
      </c>
      <c r="H96" s="148" t="s">
        <v>694</v>
      </c>
      <c r="I96" s="148" t="s">
        <v>778</v>
      </c>
      <c r="J96" s="148" t="s">
        <v>779</v>
      </c>
      <c r="K96" s="148" t="s">
        <v>757</v>
      </c>
      <c r="L96" s="148" t="s">
        <v>780</v>
      </c>
      <c r="M96" s="149" t="s">
        <v>781</v>
      </c>
      <c r="N96" s="150">
        <v>14963.01</v>
      </c>
      <c r="O96" s="150">
        <v>0</v>
      </c>
      <c r="P96" s="149" t="s">
        <v>762</v>
      </c>
      <c r="Q96" s="149" t="s">
        <v>755</v>
      </c>
      <c r="R96" s="149" t="s">
        <v>756</v>
      </c>
    </row>
    <row r="97" spans="1:18" ht="38.25">
      <c r="A97" s="146" t="s">
        <v>755</v>
      </c>
      <c r="B97" s="147" t="s">
        <v>756</v>
      </c>
      <c r="C97" s="148" t="s">
        <v>639</v>
      </c>
      <c r="D97" s="148" t="s">
        <v>640</v>
      </c>
      <c r="E97" s="148" t="s">
        <v>641</v>
      </c>
      <c r="F97" s="148" t="s">
        <v>633</v>
      </c>
      <c r="G97" s="148" t="s">
        <v>634</v>
      </c>
      <c r="H97" s="148" t="s">
        <v>694</v>
      </c>
      <c r="I97" s="148" t="s">
        <v>778</v>
      </c>
      <c r="J97" s="148" t="s">
        <v>779</v>
      </c>
      <c r="K97" s="148" t="s">
        <v>757</v>
      </c>
      <c r="L97" s="148" t="s">
        <v>780</v>
      </c>
      <c r="M97" s="149" t="s">
        <v>781</v>
      </c>
      <c r="N97" s="150">
        <v>32158.05</v>
      </c>
      <c r="O97" s="150">
        <v>0</v>
      </c>
      <c r="P97" s="149" t="s">
        <v>759</v>
      </c>
      <c r="Q97" s="149" t="s">
        <v>755</v>
      </c>
      <c r="R97" s="149" t="s">
        <v>756</v>
      </c>
    </row>
    <row r="98" spans="1:18" ht="38.25">
      <c r="A98" s="146" t="s">
        <v>755</v>
      </c>
      <c r="B98" s="147" t="s">
        <v>756</v>
      </c>
      <c r="C98" s="148" t="s">
        <v>645</v>
      </c>
      <c r="D98" s="148" t="s">
        <v>646</v>
      </c>
      <c r="E98" s="148" t="s">
        <v>647</v>
      </c>
      <c r="F98" s="148" t="s">
        <v>633</v>
      </c>
      <c r="G98" s="148" t="s">
        <v>634</v>
      </c>
      <c r="H98" s="148" t="s">
        <v>694</v>
      </c>
      <c r="I98" s="148" t="s">
        <v>778</v>
      </c>
      <c r="J98" s="148" t="s">
        <v>779</v>
      </c>
      <c r="K98" s="148" t="s">
        <v>757</v>
      </c>
      <c r="L98" s="148" t="s">
        <v>780</v>
      </c>
      <c r="M98" s="149" t="s">
        <v>781</v>
      </c>
      <c r="N98" s="150">
        <v>16721.64</v>
      </c>
      <c r="O98" s="150">
        <v>0</v>
      </c>
      <c r="P98" s="149" t="s">
        <v>763</v>
      </c>
      <c r="Q98" s="149" t="s">
        <v>755</v>
      </c>
      <c r="R98" s="149" t="s">
        <v>756</v>
      </c>
    </row>
    <row r="99" spans="1:18" s="95" customFormat="1">
      <c r="A99" s="146"/>
      <c r="B99" s="147"/>
      <c r="C99" s="148"/>
      <c r="D99" s="148"/>
      <c r="E99" s="148"/>
      <c r="F99" s="148"/>
      <c r="G99" s="148"/>
      <c r="H99" s="148"/>
      <c r="I99" s="148"/>
      <c r="J99" s="148"/>
      <c r="K99" s="148"/>
      <c r="L99" s="148"/>
      <c r="M99" s="149"/>
      <c r="N99" s="154">
        <f>SUM(N90:N98)</f>
        <v>160385.29999999999</v>
      </c>
      <c r="O99" s="154"/>
      <c r="P99" s="149"/>
      <c r="Q99" s="149"/>
      <c r="R99" s="149"/>
    </row>
    <row r="100" spans="1:18" ht="25.5">
      <c r="A100" s="146" t="s">
        <v>755</v>
      </c>
      <c r="B100" s="147" t="s">
        <v>756</v>
      </c>
      <c r="C100" s="148" t="s">
        <v>657</v>
      </c>
      <c r="D100" s="148" t="s">
        <v>658</v>
      </c>
      <c r="E100" s="148" t="s">
        <v>659</v>
      </c>
      <c r="F100" s="148" t="s">
        <v>633</v>
      </c>
      <c r="G100" s="148" t="s">
        <v>634</v>
      </c>
      <c r="H100" s="148" t="s">
        <v>694</v>
      </c>
      <c r="I100" s="148" t="s">
        <v>695</v>
      </c>
      <c r="J100" s="148" t="s">
        <v>696</v>
      </c>
      <c r="K100" s="148" t="s">
        <v>757</v>
      </c>
      <c r="L100" s="148" t="s">
        <v>673</v>
      </c>
      <c r="M100" s="149" t="s">
        <v>674</v>
      </c>
      <c r="N100" s="150">
        <v>32428.97</v>
      </c>
      <c r="O100" s="150">
        <v>0</v>
      </c>
      <c r="P100" s="149" t="s">
        <v>761</v>
      </c>
      <c r="Q100" s="149" t="s">
        <v>755</v>
      </c>
      <c r="R100" s="149" t="s">
        <v>756</v>
      </c>
    </row>
    <row r="101" spans="1:18" ht="25.5">
      <c r="A101" s="146" t="s">
        <v>755</v>
      </c>
      <c r="B101" s="147" t="s">
        <v>756</v>
      </c>
      <c r="C101" s="148" t="s">
        <v>630</v>
      </c>
      <c r="D101" s="148" t="s">
        <v>631</v>
      </c>
      <c r="E101" s="148" t="s">
        <v>632</v>
      </c>
      <c r="F101" s="148" t="s">
        <v>633</v>
      </c>
      <c r="G101" s="148" t="s">
        <v>634</v>
      </c>
      <c r="H101" s="148" t="s">
        <v>694</v>
      </c>
      <c r="I101" s="148" t="s">
        <v>695</v>
      </c>
      <c r="J101" s="148" t="s">
        <v>696</v>
      </c>
      <c r="K101" s="148" t="s">
        <v>757</v>
      </c>
      <c r="L101" s="148" t="s">
        <v>673</v>
      </c>
      <c r="M101" s="149" t="s">
        <v>674</v>
      </c>
      <c r="N101" s="150">
        <v>32428.97</v>
      </c>
      <c r="O101" s="150">
        <v>0</v>
      </c>
      <c r="P101" s="149" t="s">
        <v>760</v>
      </c>
      <c r="Q101" s="149" t="s">
        <v>755</v>
      </c>
      <c r="R101" s="149" t="s">
        <v>756</v>
      </c>
    </row>
    <row r="102" spans="1:18" ht="25.5">
      <c r="A102" s="146" t="s">
        <v>755</v>
      </c>
      <c r="B102" s="147" t="s">
        <v>756</v>
      </c>
      <c r="C102" s="148" t="s">
        <v>636</v>
      </c>
      <c r="D102" s="148" t="s">
        <v>637</v>
      </c>
      <c r="E102" s="148" t="s">
        <v>638</v>
      </c>
      <c r="F102" s="148" t="s">
        <v>633</v>
      </c>
      <c r="G102" s="148" t="s">
        <v>634</v>
      </c>
      <c r="H102" s="148" t="s">
        <v>694</v>
      </c>
      <c r="I102" s="148" t="s">
        <v>695</v>
      </c>
      <c r="J102" s="148" t="s">
        <v>696</v>
      </c>
      <c r="K102" s="148" t="s">
        <v>757</v>
      </c>
      <c r="L102" s="148" t="s">
        <v>673</v>
      </c>
      <c r="M102" s="149" t="s">
        <v>674</v>
      </c>
      <c r="N102" s="150">
        <v>22436.720000000001</v>
      </c>
      <c r="O102" s="150">
        <v>0</v>
      </c>
      <c r="P102" s="149" t="s">
        <v>765</v>
      </c>
      <c r="Q102" s="149" t="s">
        <v>755</v>
      </c>
      <c r="R102" s="149" t="s">
        <v>756</v>
      </c>
    </row>
    <row r="103" spans="1:18" ht="25.5">
      <c r="A103" s="146" t="s">
        <v>755</v>
      </c>
      <c r="B103" s="147" t="s">
        <v>756</v>
      </c>
      <c r="C103" s="148" t="s">
        <v>648</v>
      </c>
      <c r="D103" s="148" t="s">
        <v>649</v>
      </c>
      <c r="E103" s="148" t="s">
        <v>650</v>
      </c>
      <c r="F103" s="148" t="s">
        <v>633</v>
      </c>
      <c r="G103" s="148" t="s">
        <v>634</v>
      </c>
      <c r="H103" s="148" t="s">
        <v>694</v>
      </c>
      <c r="I103" s="148" t="s">
        <v>695</v>
      </c>
      <c r="J103" s="148" t="s">
        <v>696</v>
      </c>
      <c r="K103" s="148" t="s">
        <v>757</v>
      </c>
      <c r="L103" s="148" t="s">
        <v>673</v>
      </c>
      <c r="M103" s="149" t="s">
        <v>674</v>
      </c>
      <c r="N103" s="150">
        <v>32428.97</v>
      </c>
      <c r="O103" s="150">
        <v>0</v>
      </c>
      <c r="P103" s="149" t="s">
        <v>762</v>
      </c>
      <c r="Q103" s="149" t="s">
        <v>755</v>
      </c>
      <c r="R103" s="149" t="s">
        <v>756</v>
      </c>
    </row>
    <row r="104" spans="1:18" ht="25.5">
      <c r="A104" s="146" t="s">
        <v>755</v>
      </c>
      <c r="B104" s="147" t="s">
        <v>756</v>
      </c>
      <c r="C104" s="148" t="s">
        <v>651</v>
      </c>
      <c r="D104" s="148" t="s">
        <v>652</v>
      </c>
      <c r="E104" s="148" t="s">
        <v>653</v>
      </c>
      <c r="F104" s="148" t="s">
        <v>633</v>
      </c>
      <c r="G104" s="148" t="s">
        <v>634</v>
      </c>
      <c r="H104" s="148" t="s">
        <v>694</v>
      </c>
      <c r="I104" s="148" t="s">
        <v>695</v>
      </c>
      <c r="J104" s="148" t="s">
        <v>696</v>
      </c>
      <c r="K104" s="148" t="s">
        <v>757</v>
      </c>
      <c r="L104" s="148" t="s">
        <v>673</v>
      </c>
      <c r="M104" s="149" t="s">
        <v>674</v>
      </c>
      <c r="N104" s="150">
        <v>18398.189999999999</v>
      </c>
      <c r="O104" s="150">
        <v>0</v>
      </c>
      <c r="P104" s="149" t="s">
        <v>766</v>
      </c>
      <c r="Q104" s="149" t="s">
        <v>755</v>
      </c>
      <c r="R104" s="149" t="s">
        <v>756</v>
      </c>
    </row>
    <row r="105" spans="1:18" ht="25.5">
      <c r="A105" s="146" t="s">
        <v>755</v>
      </c>
      <c r="B105" s="147" t="s">
        <v>756</v>
      </c>
      <c r="C105" s="148" t="s">
        <v>642</v>
      </c>
      <c r="D105" s="148" t="s">
        <v>643</v>
      </c>
      <c r="E105" s="148" t="s">
        <v>644</v>
      </c>
      <c r="F105" s="148" t="s">
        <v>633</v>
      </c>
      <c r="G105" s="148" t="s">
        <v>634</v>
      </c>
      <c r="H105" s="148" t="s">
        <v>694</v>
      </c>
      <c r="I105" s="148" t="s">
        <v>695</v>
      </c>
      <c r="J105" s="148" t="s">
        <v>696</v>
      </c>
      <c r="K105" s="148" t="s">
        <v>757</v>
      </c>
      <c r="L105" s="148" t="s">
        <v>673</v>
      </c>
      <c r="M105" s="149" t="s">
        <v>674</v>
      </c>
      <c r="N105" s="150">
        <v>32428.97</v>
      </c>
      <c r="O105" s="150">
        <v>0</v>
      </c>
      <c r="P105" s="149" t="s">
        <v>758</v>
      </c>
      <c r="Q105" s="149" t="s">
        <v>755</v>
      </c>
      <c r="R105" s="149" t="s">
        <v>756</v>
      </c>
    </row>
    <row r="106" spans="1:18" ht="25.5">
      <c r="A106" s="146" t="s">
        <v>755</v>
      </c>
      <c r="B106" s="147" t="s">
        <v>756</v>
      </c>
      <c r="C106" s="148" t="s">
        <v>654</v>
      </c>
      <c r="D106" s="148" t="s">
        <v>655</v>
      </c>
      <c r="E106" s="148" t="s">
        <v>656</v>
      </c>
      <c r="F106" s="148" t="s">
        <v>633</v>
      </c>
      <c r="G106" s="148" t="s">
        <v>634</v>
      </c>
      <c r="H106" s="148" t="s">
        <v>694</v>
      </c>
      <c r="I106" s="148" t="s">
        <v>695</v>
      </c>
      <c r="J106" s="148" t="s">
        <v>696</v>
      </c>
      <c r="K106" s="148" t="s">
        <v>757</v>
      </c>
      <c r="L106" s="148" t="s">
        <v>673</v>
      </c>
      <c r="M106" s="149" t="s">
        <v>674</v>
      </c>
      <c r="N106" s="150">
        <v>22061.54</v>
      </c>
      <c r="O106" s="150">
        <v>0</v>
      </c>
      <c r="P106" s="149" t="s">
        <v>764</v>
      </c>
      <c r="Q106" s="149" t="s">
        <v>755</v>
      </c>
      <c r="R106" s="149" t="s">
        <v>756</v>
      </c>
    </row>
    <row r="107" spans="1:18" ht="25.5">
      <c r="A107" s="146" t="s">
        <v>755</v>
      </c>
      <c r="B107" s="147" t="s">
        <v>756</v>
      </c>
      <c r="C107" s="148" t="s">
        <v>639</v>
      </c>
      <c r="D107" s="148" t="s">
        <v>640</v>
      </c>
      <c r="E107" s="148" t="s">
        <v>641</v>
      </c>
      <c r="F107" s="148" t="s">
        <v>633</v>
      </c>
      <c r="G107" s="148" t="s">
        <v>634</v>
      </c>
      <c r="H107" s="148" t="s">
        <v>694</v>
      </c>
      <c r="I107" s="148" t="s">
        <v>695</v>
      </c>
      <c r="J107" s="148" t="s">
        <v>696</v>
      </c>
      <c r="K107" s="148" t="s">
        <v>757</v>
      </c>
      <c r="L107" s="148" t="s">
        <v>673</v>
      </c>
      <c r="M107" s="149" t="s">
        <v>674</v>
      </c>
      <c r="N107" s="150">
        <v>63926.11</v>
      </c>
      <c r="O107" s="150">
        <v>0</v>
      </c>
      <c r="P107" s="149" t="s">
        <v>759</v>
      </c>
      <c r="Q107" s="149" t="s">
        <v>755</v>
      </c>
      <c r="R107" s="149" t="s">
        <v>756</v>
      </c>
    </row>
    <row r="108" spans="1:18" ht="25.5">
      <c r="A108" s="146" t="s">
        <v>755</v>
      </c>
      <c r="B108" s="147" t="s">
        <v>756</v>
      </c>
      <c r="C108" s="148" t="s">
        <v>645</v>
      </c>
      <c r="D108" s="148" t="s">
        <v>646</v>
      </c>
      <c r="E108" s="148" t="s">
        <v>647</v>
      </c>
      <c r="F108" s="148" t="s">
        <v>633</v>
      </c>
      <c r="G108" s="148" t="s">
        <v>634</v>
      </c>
      <c r="H108" s="148" t="s">
        <v>694</v>
      </c>
      <c r="I108" s="148" t="s">
        <v>695</v>
      </c>
      <c r="J108" s="148" t="s">
        <v>696</v>
      </c>
      <c r="K108" s="148" t="s">
        <v>757</v>
      </c>
      <c r="L108" s="148" t="s">
        <v>673</v>
      </c>
      <c r="M108" s="149" t="s">
        <v>674</v>
      </c>
      <c r="N108" s="150">
        <v>21291.5</v>
      </c>
      <c r="O108" s="150">
        <v>0</v>
      </c>
      <c r="P108" s="149" t="s">
        <v>763</v>
      </c>
      <c r="Q108" s="149" t="s">
        <v>755</v>
      </c>
      <c r="R108" s="149" t="s">
        <v>756</v>
      </c>
    </row>
    <row r="109" spans="1:18" s="95" customFormat="1">
      <c r="A109" s="146"/>
      <c r="B109" s="147"/>
      <c r="C109" s="148"/>
      <c r="D109" s="148"/>
      <c r="E109" s="148"/>
      <c r="F109" s="148"/>
      <c r="G109" s="148"/>
      <c r="H109" s="148"/>
      <c r="I109" s="148"/>
      <c r="J109" s="148"/>
      <c r="K109" s="148"/>
      <c r="L109" s="148"/>
      <c r="M109" s="149"/>
      <c r="N109" s="154">
        <f>SUM(N100:N108)</f>
        <v>277829.94</v>
      </c>
      <c r="O109" s="154"/>
      <c r="P109" s="149"/>
      <c r="Q109" s="149"/>
      <c r="R109" s="149"/>
    </row>
    <row r="110" spans="1:18" ht="25.5">
      <c r="A110" s="146" t="s">
        <v>755</v>
      </c>
      <c r="B110" s="147" t="s">
        <v>756</v>
      </c>
      <c r="C110" s="148" t="s">
        <v>639</v>
      </c>
      <c r="D110" s="148" t="s">
        <v>640</v>
      </c>
      <c r="E110" s="148" t="s">
        <v>641</v>
      </c>
      <c r="F110" s="148" t="s">
        <v>633</v>
      </c>
      <c r="G110" s="148" t="s">
        <v>634</v>
      </c>
      <c r="H110" s="148" t="s">
        <v>782</v>
      </c>
      <c r="I110" s="148" t="s">
        <v>783</v>
      </c>
      <c r="J110" s="148" t="s">
        <v>784</v>
      </c>
      <c r="K110" s="148" t="s">
        <v>757</v>
      </c>
      <c r="L110" s="148" t="s">
        <v>673</v>
      </c>
      <c r="M110" s="149" t="s">
        <v>674</v>
      </c>
      <c r="N110" s="150">
        <v>203.56</v>
      </c>
      <c r="O110" s="150">
        <v>0</v>
      </c>
      <c r="P110" s="149" t="s">
        <v>759</v>
      </c>
      <c r="Q110" s="149" t="s">
        <v>755</v>
      </c>
      <c r="R110" s="149" t="s">
        <v>756</v>
      </c>
    </row>
    <row r="111" spans="1:18" ht="25.5">
      <c r="A111" s="146" t="s">
        <v>755</v>
      </c>
      <c r="B111" s="147" t="s">
        <v>756</v>
      </c>
      <c r="C111" s="148" t="s">
        <v>654</v>
      </c>
      <c r="D111" s="148" t="s">
        <v>655</v>
      </c>
      <c r="E111" s="148" t="s">
        <v>656</v>
      </c>
      <c r="F111" s="148" t="s">
        <v>633</v>
      </c>
      <c r="G111" s="148" t="s">
        <v>634</v>
      </c>
      <c r="H111" s="148" t="s">
        <v>782</v>
      </c>
      <c r="I111" s="148" t="s">
        <v>783</v>
      </c>
      <c r="J111" s="148" t="s">
        <v>784</v>
      </c>
      <c r="K111" s="148" t="s">
        <v>757</v>
      </c>
      <c r="L111" s="148" t="s">
        <v>673</v>
      </c>
      <c r="M111" s="149" t="s">
        <v>674</v>
      </c>
      <c r="N111" s="150">
        <v>203.57</v>
      </c>
      <c r="O111" s="150">
        <v>0</v>
      </c>
      <c r="P111" s="149" t="s">
        <v>764</v>
      </c>
      <c r="Q111" s="149" t="s">
        <v>755</v>
      </c>
      <c r="R111" s="149" t="s">
        <v>756</v>
      </c>
    </row>
    <row r="112" spans="1:18" ht="25.5">
      <c r="A112" s="146" t="s">
        <v>755</v>
      </c>
      <c r="B112" s="147" t="s">
        <v>756</v>
      </c>
      <c r="C112" s="148" t="s">
        <v>645</v>
      </c>
      <c r="D112" s="148" t="s">
        <v>646</v>
      </c>
      <c r="E112" s="148" t="s">
        <v>647</v>
      </c>
      <c r="F112" s="148" t="s">
        <v>633</v>
      </c>
      <c r="G112" s="148" t="s">
        <v>634</v>
      </c>
      <c r="H112" s="148" t="s">
        <v>782</v>
      </c>
      <c r="I112" s="148" t="s">
        <v>783</v>
      </c>
      <c r="J112" s="148" t="s">
        <v>784</v>
      </c>
      <c r="K112" s="148" t="s">
        <v>757</v>
      </c>
      <c r="L112" s="148" t="s">
        <v>673</v>
      </c>
      <c r="M112" s="149" t="s">
        <v>674</v>
      </c>
      <c r="N112" s="150">
        <v>203.57</v>
      </c>
      <c r="O112" s="150">
        <v>0</v>
      </c>
      <c r="P112" s="149" t="s">
        <v>763</v>
      </c>
      <c r="Q112" s="149" t="s">
        <v>755</v>
      </c>
      <c r="R112" s="149" t="s">
        <v>756</v>
      </c>
    </row>
    <row r="113" spans="1:18" ht="25.5">
      <c r="A113" s="146" t="s">
        <v>755</v>
      </c>
      <c r="B113" s="147" t="s">
        <v>756</v>
      </c>
      <c r="C113" s="148" t="s">
        <v>642</v>
      </c>
      <c r="D113" s="148" t="s">
        <v>643</v>
      </c>
      <c r="E113" s="148" t="s">
        <v>644</v>
      </c>
      <c r="F113" s="148" t="s">
        <v>633</v>
      </c>
      <c r="G113" s="148" t="s">
        <v>634</v>
      </c>
      <c r="H113" s="148" t="s">
        <v>782</v>
      </c>
      <c r="I113" s="148" t="s">
        <v>783</v>
      </c>
      <c r="J113" s="148" t="s">
        <v>784</v>
      </c>
      <c r="K113" s="148" t="s">
        <v>757</v>
      </c>
      <c r="L113" s="148" t="s">
        <v>673</v>
      </c>
      <c r="M113" s="149" t="s">
        <v>674</v>
      </c>
      <c r="N113" s="150">
        <v>203.56</v>
      </c>
      <c r="O113" s="150">
        <v>0</v>
      </c>
      <c r="P113" s="149" t="s">
        <v>758</v>
      </c>
      <c r="Q113" s="149" t="s">
        <v>755</v>
      </c>
      <c r="R113" s="149" t="s">
        <v>756</v>
      </c>
    </row>
    <row r="114" spans="1:18" ht="25.5">
      <c r="A114" s="146" t="s">
        <v>755</v>
      </c>
      <c r="B114" s="147" t="s">
        <v>756</v>
      </c>
      <c r="C114" s="148" t="s">
        <v>651</v>
      </c>
      <c r="D114" s="148" t="s">
        <v>652</v>
      </c>
      <c r="E114" s="148" t="s">
        <v>653</v>
      </c>
      <c r="F114" s="148" t="s">
        <v>633</v>
      </c>
      <c r="G114" s="148" t="s">
        <v>634</v>
      </c>
      <c r="H114" s="148" t="s">
        <v>782</v>
      </c>
      <c r="I114" s="148" t="s">
        <v>783</v>
      </c>
      <c r="J114" s="148" t="s">
        <v>784</v>
      </c>
      <c r="K114" s="148" t="s">
        <v>757</v>
      </c>
      <c r="L114" s="148" t="s">
        <v>673</v>
      </c>
      <c r="M114" s="149" t="s">
        <v>674</v>
      </c>
      <c r="N114" s="150">
        <v>203.56</v>
      </c>
      <c r="O114" s="150">
        <v>0</v>
      </c>
      <c r="P114" s="149" t="s">
        <v>766</v>
      </c>
      <c r="Q114" s="149" t="s">
        <v>755</v>
      </c>
      <c r="R114" s="149" t="s">
        <v>756</v>
      </c>
    </row>
    <row r="115" spans="1:18" ht="25.5">
      <c r="A115" s="146" t="s">
        <v>755</v>
      </c>
      <c r="B115" s="147" t="s">
        <v>756</v>
      </c>
      <c r="C115" s="148" t="s">
        <v>630</v>
      </c>
      <c r="D115" s="148" t="s">
        <v>631</v>
      </c>
      <c r="E115" s="148" t="s">
        <v>632</v>
      </c>
      <c r="F115" s="148" t="s">
        <v>633</v>
      </c>
      <c r="G115" s="148" t="s">
        <v>634</v>
      </c>
      <c r="H115" s="148" t="s">
        <v>782</v>
      </c>
      <c r="I115" s="148" t="s">
        <v>783</v>
      </c>
      <c r="J115" s="148" t="s">
        <v>784</v>
      </c>
      <c r="K115" s="148" t="s">
        <v>757</v>
      </c>
      <c r="L115" s="148" t="s">
        <v>673</v>
      </c>
      <c r="M115" s="149" t="s">
        <v>674</v>
      </c>
      <c r="N115" s="150">
        <v>203.56</v>
      </c>
      <c r="O115" s="150">
        <v>0</v>
      </c>
      <c r="P115" s="149" t="s">
        <v>760</v>
      </c>
      <c r="Q115" s="149" t="s">
        <v>755</v>
      </c>
      <c r="R115" s="149" t="s">
        <v>756</v>
      </c>
    </row>
    <row r="116" spans="1:18" ht="25.5">
      <c r="A116" s="146" t="s">
        <v>755</v>
      </c>
      <c r="B116" s="147" t="s">
        <v>756</v>
      </c>
      <c r="C116" s="148" t="s">
        <v>636</v>
      </c>
      <c r="D116" s="148" t="s">
        <v>637</v>
      </c>
      <c r="E116" s="148" t="s">
        <v>638</v>
      </c>
      <c r="F116" s="148" t="s">
        <v>633</v>
      </c>
      <c r="G116" s="148" t="s">
        <v>634</v>
      </c>
      <c r="H116" s="148" t="s">
        <v>782</v>
      </c>
      <c r="I116" s="148" t="s">
        <v>783</v>
      </c>
      <c r="J116" s="148" t="s">
        <v>784</v>
      </c>
      <c r="K116" s="148" t="s">
        <v>757</v>
      </c>
      <c r="L116" s="148" t="s">
        <v>673</v>
      </c>
      <c r="M116" s="149" t="s">
        <v>674</v>
      </c>
      <c r="N116" s="150">
        <v>203.56</v>
      </c>
      <c r="O116" s="150">
        <v>0</v>
      </c>
      <c r="P116" s="149" t="s">
        <v>765</v>
      </c>
      <c r="Q116" s="149" t="s">
        <v>755</v>
      </c>
      <c r="R116" s="149" t="s">
        <v>756</v>
      </c>
    </row>
    <row r="117" spans="1:18" ht="25.5">
      <c r="A117" s="146" t="s">
        <v>755</v>
      </c>
      <c r="B117" s="147" t="s">
        <v>756</v>
      </c>
      <c r="C117" s="148" t="s">
        <v>648</v>
      </c>
      <c r="D117" s="148" t="s">
        <v>649</v>
      </c>
      <c r="E117" s="148" t="s">
        <v>650</v>
      </c>
      <c r="F117" s="148" t="s">
        <v>633</v>
      </c>
      <c r="G117" s="148" t="s">
        <v>634</v>
      </c>
      <c r="H117" s="148" t="s">
        <v>782</v>
      </c>
      <c r="I117" s="148" t="s">
        <v>783</v>
      </c>
      <c r="J117" s="148" t="s">
        <v>784</v>
      </c>
      <c r="K117" s="148" t="s">
        <v>757</v>
      </c>
      <c r="L117" s="148" t="s">
        <v>673</v>
      </c>
      <c r="M117" s="149" t="s">
        <v>674</v>
      </c>
      <c r="N117" s="150">
        <v>203.57</v>
      </c>
      <c r="O117" s="150">
        <v>0</v>
      </c>
      <c r="P117" s="149" t="s">
        <v>762</v>
      </c>
      <c r="Q117" s="149" t="s">
        <v>755</v>
      </c>
      <c r="R117" s="149" t="s">
        <v>756</v>
      </c>
    </row>
    <row r="118" spans="1:18" ht="25.5">
      <c r="A118" s="146" t="s">
        <v>755</v>
      </c>
      <c r="B118" s="147" t="s">
        <v>756</v>
      </c>
      <c r="C118" s="148" t="s">
        <v>657</v>
      </c>
      <c r="D118" s="148" t="s">
        <v>658</v>
      </c>
      <c r="E118" s="148" t="s">
        <v>659</v>
      </c>
      <c r="F118" s="148" t="s">
        <v>633</v>
      </c>
      <c r="G118" s="148" t="s">
        <v>634</v>
      </c>
      <c r="H118" s="148" t="s">
        <v>782</v>
      </c>
      <c r="I118" s="148" t="s">
        <v>783</v>
      </c>
      <c r="J118" s="148" t="s">
        <v>784</v>
      </c>
      <c r="K118" s="148" t="s">
        <v>757</v>
      </c>
      <c r="L118" s="148" t="s">
        <v>673</v>
      </c>
      <c r="M118" s="149" t="s">
        <v>674</v>
      </c>
      <c r="N118" s="155">
        <v>203.57</v>
      </c>
      <c r="O118" s="155">
        <v>0</v>
      </c>
      <c r="P118" s="149" t="s">
        <v>761</v>
      </c>
      <c r="Q118" s="149" t="s">
        <v>755</v>
      </c>
      <c r="R118" s="149" t="s">
        <v>756</v>
      </c>
    </row>
    <row r="119" spans="1:18" s="95" customFormat="1">
      <c r="A119" s="146"/>
      <c r="B119" s="147"/>
      <c r="C119" s="148"/>
      <c r="D119" s="148"/>
      <c r="E119" s="148"/>
      <c r="F119" s="148"/>
      <c r="G119" s="148"/>
      <c r="H119" s="148"/>
      <c r="I119" s="148"/>
      <c r="J119" s="148"/>
      <c r="K119" s="148"/>
      <c r="L119" s="148"/>
      <c r="M119" s="149"/>
      <c r="N119" s="154">
        <f>SUM(N110:N118)</f>
        <v>1832.0799999999997</v>
      </c>
      <c r="O119" s="154">
        <f>SUM(O110:O118)</f>
        <v>0</v>
      </c>
      <c r="P119" s="149"/>
      <c r="Q119" s="149"/>
      <c r="R119" s="149"/>
    </row>
    <row r="120" spans="1:18" ht="25.5">
      <c r="A120" s="146" t="s">
        <v>755</v>
      </c>
      <c r="B120" s="147" t="s">
        <v>756</v>
      </c>
      <c r="C120" s="148" t="s">
        <v>648</v>
      </c>
      <c r="D120" s="148" t="s">
        <v>649</v>
      </c>
      <c r="E120" s="148" t="s">
        <v>650</v>
      </c>
      <c r="F120" s="148" t="s">
        <v>633</v>
      </c>
      <c r="G120" s="148" t="s">
        <v>634</v>
      </c>
      <c r="H120" s="148" t="s">
        <v>698</v>
      </c>
      <c r="I120" s="148" t="s">
        <v>699</v>
      </c>
      <c r="J120" s="148" t="s">
        <v>700</v>
      </c>
      <c r="K120" s="148" t="s">
        <v>757</v>
      </c>
      <c r="L120" s="148" t="s">
        <v>701</v>
      </c>
      <c r="M120" s="149" t="s">
        <v>702</v>
      </c>
      <c r="N120" s="150">
        <v>7323.93</v>
      </c>
      <c r="O120" s="150">
        <v>0</v>
      </c>
      <c r="P120" s="149" t="s">
        <v>762</v>
      </c>
      <c r="Q120" s="149" t="s">
        <v>755</v>
      </c>
      <c r="R120" s="149" t="s">
        <v>756</v>
      </c>
    </row>
    <row r="121" spans="1:18" ht="25.5">
      <c r="A121" s="146" t="s">
        <v>755</v>
      </c>
      <c r="B121" s="147" t="s">
        <v>756</v>
      </c>
      <c r="C121" s="148" t="s">
        <v>657</v>
      </c>
      <c r="D121" s="148" t="s">
        <v>658</v>
      </c>
      <c r="E121" s="148" t="s">
        <v>659</v>
      </c>
      <c r="F121" s="148" t="s">
        <v>633</v>
      </c>
      <c r="G121" s="148" t="s">
        <v>634</v>
      </c>
      <c r="H121" s="148" t="s">
        <v>698</v>
      </c>
      <c r="I121" s="148" t="s">
        <v>699</v>
      </c>
      <c r="J121" s="148" t="s">
        <v>700</v>
      </c>
      <c r="K121" s="148" t="s">
        <v>757</v>
      </c>
      <c r="L121" s="148" t="s">
        <v>701</v>
      </c>
      <c r="M121" s="149" t="s">
        <v>702</v>
      </c>
      <c r="N121" s="150">
        <v>8446.73</v>
      </c>
      <c r="O121" s="150">
        <v>0</v>
      </c>
      <c r="P121" s="149" t="s">
        <v>761</v>
      </c>
      <c r="Q121" s="149" t="s">
        <v>755</v>
      </c>
      <c r="R121" s="149" t="s">
        <v>756</v>
      </c>
    </row>
    <row r="122" spans="1:18" ht="25.5">
      <c r="A122" s="146" t="s">
        <v>755</v>
      </c>
      <c r="B122" s="147" t="s">
        <v>756</v>
      </c>
      <c r="C122" s="148" t="s">
        <v>630</v>
      </c>
      <c r="D122" s="148" t="s">
        <v>631</v>
      </c>
      <c r="E122" s="148" t="s">
        <v>632</v>
      </c>
      <c r="F122" s="148" t="s">
        <v>633</v>
      </c>
      <c r="G122" s="148" t="s">
        <v>634</v>
      </c>
      <c r="H122" s="148" t="s">
        <v>698</v>
      </c>
      <c r="I122" s="148" t="s">
        <v>699</v>
      </c>
      <c r="J122" s="148" t="s">
        <v>700</v>
      </c>
      <c r="K122" s="148" t="s">
        <v>757</v>
      </c>
      <c r="L122" s="148" t="s">
        <v>673</v>
      </c>
      <c r="M122" s="149" t="s">
        <v>674</v>
      </c>
      <c r="N122" s="150">
        <v>946.21</v>
      </c>
      <c r="O122" s="150">
        <v>0</v>
      </c>
      <c r="P122" s="149" t="s">
        <v>760</v>
      </c>
      <c r="Q122" s="149" t="s">
        <v>755</v>
      </c>
      <c r="R122" s="149" t="s">
        <v>756</v>
      </c>
    </row>
    <row r="123" spans="1:18" ht="25.5">
      <c r="A123" s="146" t="s">
        <v>755</v>
      </c>
      <c r="B123" s="147" t="s">
        <v>756</v>
      </c>
      <c r="C123" s="148" t="s">
        <v>642</v>
      </c>
      <c r="D123" s="148" t="s">
        <v>643</v>
      </c>
      <c r="E123" s="148" t="s">
        <v>644</v>
      </c>
      <c r="F123" s="148" t="s">
        <v>633</v>
      </c>
      <c r="G123" s="148" t="s">
        <v>634</v>
      </c>
      <c r="H123" s="148" t="s">
        <v>698</v>
      </c>
      <c r="I123" s="148" t="s">
        <v>699</v>
      </c>
      <c r="J123" s="148" t="s">
        <v>700</v>
      </c>
      <c r="K123" s="148" t="s">
        <v>757</v>
      </c>
      <c r="L123" s="148" t="s">
        <v>701</v>
      </c>
      <c r="M123" s="149" t="s">
        <v>702</v>
      </c>
      <c r="N123" s="150">
        <v>4790.99</v>
      </c>
      <c r="O123" s="150">
        <v>0</v>
      </c>
      <c r="P123" s="149" t="s">
        <v>758</v>
      </c>
      <c r="Q123" s="149" t="s">
        <v>755</v>
      </c>
      <c r="R123" s="149" t="s">
        <v>756</v>
      </c>
    </row>
    <row r="124" spans="1:18" ht="25.5">
      <c r="A124" s="146" t="s">
        <v>755</v>
      </c>
      <c r="B124" s="147" t="s">
        <v>756</v>
      </c>
      <c r="C124" s="148" t="s">
        <v>639</v>
      </c>
      <c r="D124" s="148" t="s">
        <v>640</v>
      </c>
      <c r="E124" s="148" t="s">
        <v>641</v>
      </c>
      <c r="F124" s="148" t="s">
        <v>633</v>
      </c>
      <c r="G124" s="148" t="s">
        <v>634</v>
      </c>
      <c r="H124" s="148" t="s">
        <v>698</v>
      </c>
      <c r="I124" s="148" t="s">
        <v>699</v>
      </c>
      <c r="J124" s="148" t="s">
        <v>700</v>
      </c>
      <c r="K124" s="148" t="s">
        <v>757</v>
      </c>
      <c r="L124" s="148" t="s">
        <v>673</v>
      </c>
      <c r="M124" s="149" t="s">
        <v>674</v>
      </c>
      <c r="N124" s="150">
        <v>946.21</v>
      </c>
      <c r="O124" s="150">
        <v>0</v>
      </c>
      <c r="P124" s="149" t="s">
        <v>759</v>
      </c>
      <c r="Q124" s="149" t="s">
        <v>755</v>
      </c>
      <c r="R124" s="149" t="s">
        <v>756</v>
      </c>
    </row>
    <row r="125" spans="1:18" ht="25.5">
      <c r="A125" s="146" t="s">
        <v>755</v>
      </c>
      <c r="B125" s="147" t="s">
        <v>756</v>
      </c>
      <c r="C125" s="148" t="s">
        <v>654</v>
      </c>
      <c r="D125" s="148" t="s">
        <v>655</v>
      </c>
      <c r="E125" s="148" t="s">
        <v>656</v>
      </c>
      <c r="F125" s="148" t="s">
        <v>633</v>
      </c>
      <c r="G125" s="148" t="s">
        <v>634</v>
      </c>
      <c r="H125" s="148" t="s">
        <v>698</v>
      </c>
      <c r="I125" s="148" t="s">
        <v>699</v>
      </c>
      <c r="J125" s="148" t="s">
        <v>700</v>
      </c>
      <c r="K125" s="148" t="s">
        <v>757</v>
      </c>
      <c r="L125" s="148" t="s">
        <v>701</v>
      </c>
      <c r="M125" s="149" t="s">
        <v>702</v>
      </c>
      <c r="N125" s="150">
        <v>6861.45</v>
      </c>
      <c r="O125" s="150">
        <v>0</v>
      </c>
      <c r="P125" s="149" t="s">
        <v>764</v>
      </c>
      <c r="Q125" s="149" t="s">
        <v>755</v>
      </c>
      <c r="R125" s="149" t="s">
        <v>756</v>
      </c>
    </row>
    <row r="126" spans="1:18" ht="25.5">
      <c r="A126" s="146" t="s">
        <v>755</v>
      </c>
      <c r="B126" s="147" t="s">
        <v>756</v>
      </c>
      <c r="C126" s="148" t="s">
        <v>657</v>
      </c>
      <c r="D126" s="148" t="s">
        <v>658</v>
      </c>
      <c r="E126" s="148" t="s">
        <v>659</v>
      </c>
      <c r="F126" s="148" t="s">
        <v>633</v>
      </c>
      <c r="G126" s="148" t="s">
        <v>634</v>
      </c>
      <c r="H126" s="148" t="s">
        <v>698</v>
      </c>
      <c r="I126" s="148" t="s">
        <v>699</v>
      </c>
      <c r="J126" s="148" t="s">
        <v>700</v>
      </c>
      <c r="K126" s="148" t="s">
        <v>757</v>
      </c>
      <c r="L126" s="148" t="s">
        <v>673</v>
      </c>
      <c r="M126" s="149" t="s">
        <v>674</v>
      </c>
      <c r="N126" s="150">
        <v>946.21</v>
      </c>
      <c r="O126" s="150">
        <v>0</v>
      </c>
      <c r="P126" s="149" t="s">
        <v>761</v>
      </c>
      <c r="Q126" s="149" t="s">
        <v>755</v>
      </c>
      <c r="R126" s="149" t="s">
        <v>756</v>
      </c>
    </row>
    <row r="127" spans="1:18" ht="25.5">
      <c r="A127" s="146" t="s">
        <v>755</v>
      </c>
      <c r="B127" s="147" t="s">
        <v>756</v>
      </c>
      <c r="C127" s="148" t="s">
        <v>645</v>
      </c>
      <c r="D127" s="148" t="s">
        <v>646</v>
      </c>
      <c r="E127" s="148" t="s">
        <v>647</v>
      </c>
      <c r="F127" s="148" t="s">
        <v>633</v>
      </c>
      <c r="G127" s="148" t="s">
        <v>634</v>
      </c>
      <c r="H127" s="148" t="s">
        <v>698</v>
      </c>
      <c r="I127" s="148" t="s">
        <v>699</v>
      </c>
      <c r="J127" s="148" t="s">
        <v>700</v>
      </c>
      <c r="K127" s="148" t="s">
        <v>757</v>
      </c>
      <c r="L127" s="148" t="s">
        <v>673</v>
      </c>
      <c r="M127" s="149" t="s">
        <v>674</v>
      </c>
      <c r="N127" s="150">
        <v>946.22</v>
      </c>
      <c r="O127" s="150">
        <v>0</v>
      </c>
      <c r="P127" s="149" t="s">
        <v>763</v>
      </c>
      <c r="Q127" s="149" t="s">
        <v>755</v>
      </c>
      <c r="R127" s="149" t="s">
        <v>756</v>
      </c>
    </row>
    <row r="128" spans="1:18" ht="25.5">
      <c r="A128" s="146" t="s">
        <v>755</v>
      </c>
      <c r="B128" s="147" t="s">
        <v>756</v>
      </c>
      <c r="C128" s="148" t="s">
        <v>651</v>
      </c>
      <c r="D128" s="148" t="s">
        <v>652</v>
      </c>
      <c r="E128" s="148" t="s">
        <v>653</v>
      </c>
      <c r="F128" s="148" t="s">
        <v>633</v>
      </c>
      <c r="G128" s="148" t="s">
        <v>634</v>
      </c>
      <c r="H128" s="148" t="s">
        <v>698</v>
      </c>
      <c r="I128" s="148" t="s">
        <v>699</v>
      </c>
      <c r="J128" s="148" t="s">
        <v>700</v>
      </c>
      <c r="K128" s="148" t="s">
        <v>757</v>
      </c>
      <c r="L128" s="148" t="s">
        <v>673</v>
      </c>
      <c r="M128" s="149" t="s">
        <v>674</v>
      </c>
      <c r="N128" s="150">
        <v>946.21</v>
      </c>
      <c r="O128" s="150">
        <v>0</v>
      </c>
      <c r="P128" s="149" t="s">
        <v>766</v>
      </c>
      <c r="Q128" s="149" t="s">
        <v>755</v>
      </c>
      <c r="R128" s="149" t="s">
        <v>756</v>
      </c>
    </row>
    <row r="129" spans="1:18" ht="25.5">
      <c r="A129" s="146" t="s">
        <v>755</v>
      </c>
      <c r="B129" s="147" t="s">
        <v>756</v>
      </c>
      <c r="C129" s="148" t="s">
        <v>654</v>
      </c>
      <c r="D129" s="148" t="s">
        <v>655</v>
      </c>
      <c r="E129" s="148" t="s">
        <v>656</v>
      </c>
      <c r="F129" s="148" t="s">
        <v>633</v>
      </c>
      <c r="G129" s="148" t="s">
        <v>634</v>
      </c>
      <c r="H129" s="148" t="s">
        <v>698</v>
      </c>
      <c r="I129" s="148" t="s">
        <v>699</v>
      </c>
      <c r="J129" s="148" t="s">
        <v>700</v>
      </c>
      <c r="K129" s="148" t="s">
        <v>757</v>
      </c>
      <c r="L129" s="148" t="s">
        <v>673</v>
      </c>
      <c r="M129" s="149" t="s">
        <v>674</v>
      </c>
      <c r="N129" s="150">
        <v>946.22</v>
      </c>
      <c r="O129" s="150">
        <v>0</v>
      </c>
      <c r="P129" s="149" t="s">
        <v>764</v>
      </c>
      <c r="Q129" s="149" t="s">
        <v>755</v>
      </c>
      <c r="R129" s="149" t="s">
        <v>756</v>
      </c>
    </row>
    <row r="130" spans="1:18" ht="25.5">
      <c r="A130" s="146" t="s">
        <v>755</v>
      </c>
      <c r="B130" s="147" t="s">
        <v>756</v>
      </c>
      <c r="C130" s="148" t="s">
        <v>645</v>
      </c>
      <c r="D130" s="148" t="s">
        <v>646</v>
      </c>
      <c r="E130" s="148" t="s">
        <v>647</v>
      </c>
      <c r="F130" s="148" t="s">
        <v>633</v>
      </c>
      <c r="G130" s="148" t="s">
        <v>634</v>
      </c>
      <c r="H130" s="148" t="s">
        <v>698</v>
      </c>
      <c r="I130" s="148" t="s">
        <v>699</v>
      </c>
      <c r="J130" s="148" t="s">
        <v>700</v>
      </c>
      <c r="K130" s="148" t="s">
        <v>757</v>
      </c>
      <c r="L130" s="148" t="s">
        <v>701</v>
      </c>
      <c r="M130" s="149" t="s">
        <v>702</v>
      </c>
      <c r="N130" s="150">
        <v>5291.17</v>
      </c>
      <c r="O130" s="150">
        <v>0</v>
      </c>
      <c r="P130" s="149" t="s">
        <v>763</v>
      </c>
      <c r="Q130" s="149" t="s">
        <v>755</v>
      </c>
      <c r="R130" s="149" t="s">
        <v>756</v>
      </c>
    </row>
    <row r="131" spans="1:18" ht="25.5">
      <c r="A131" s="146" t="s">
        <v>755</v>
      </c>
      <c r="B131" s="147" t="s">
        <v>756</v>
      </c>
      <c r="C131" s="148" t="s">
        <v>636</v>
      </c>
      <c r="D131" s="148" t="s">
        <v>637</v>
      </c>
      <c r="E131" s="148" t="s">
        <v>638</v>
      </c>
      <c r="F131" s="148" t="s">
        <v>633</v>
      </c>
      <c r="G131" s="148" t="s">
        <v>634</v>
      </c>
      <c r="H131" s="148" t="s">
        <v>698</v>
      </c>
      <c r="I131" s="148" t="s">
        <v>699</v>
      </c>
      <c r="J131" s="148" t="s">
        <v>700</v>
      </c>
      <c r="K131" s="148" t="s">
        <v>757</v>
      </c>
      <c r="L131" s="148" t="s">
        <v>673</v>
      </c>
      <c r="M131" s="149" t="s">
        <v>674</v>
      </c>
      <c r="N131" s="150">
        <v>946.21</v>
      </c>
      <c r="O131" s="150">
        <v>0</v>
      </c>
      <c r="P131" s="149" t="s">
        <v>765</v>
      </c>
      <c r="Q131" s="149" t="s">
        <v>755</v>
      </c>
      <c r="R131" s="149" t="s">
        <v>756</v>
      </c>
    </row>
    <row r="132" spans="1:18" ht="25.5">
      <c r="A132" s="146" t="s">
        <v>755</v>
      </c>
      <c r="B132" s="147" t="s">
        <v>756</v>
      </c>
      <c r="C132" s="148" t="s">
        <v>651</v>
      </c>
      <c r="D132" s="148" t="s">
        <v>652</v>
      </c>
      <c r="E132" s="148" t="s">
        <v>653</v>
      </c>
      <c r="F132" s="148" t="s">
        <v>633</v>
      </c>
      <c r="G132" s="148" t="s">
        <v>634</v>
      </c>
      <c r="H132" s="148" t="s">
        <v>698</v>
      </c>
      <c r="I132" s="148" t="s">
        <v>699</v>
      </c>
      <c r="J132" s="148" t="s">
        <v>700</v>
      </c>
      <c r="K132" s="148" t="s">
        <v>757</v>
      </c>
      <c r="L132" s="148" t="s">
        <v>701</v>
      </c>
      <c r="M132" s="149" t="s">
        <v>702</v>
      </c>
      <c r="N132" s="150">
        <v>9637.4</v>
      </c>
      <c r="O132" s="150">
        <v>0</v>
      </c>
      <c r="P132" s="149" t="s">
        <v>766</v>
      </c>
      <c r="Q132" s="149" t="s">
        <v>755</v>
      </c>
      <c r="R132" s="149" t="s">
        <v>756</v>
      </c>
    </row>
    <row r="133" spans="1:18" ht="25.5">
      <c r="A133" s="146" t="s">
        <v>755</v>
      </c>
      <c r="B133" s="147" t="s">
        <v>756</v>
      </c>
      <c r="C133" s="148" t="s">
        <v>648</v>
      </c>
      <c r="D133" s="148" t="s">
        <v>649</v>
      </c>
      <c r="E133" s="148" t="s">
        <v>650</v>
      </c>
      <c r="F133" s="148" t="s">
        <v>633</v>
      </c>
      <c r="G133" s="148" t="s">
        <v>634</v>
      </c>
      <c r="H133" s="148" t="s">
        <v>698</v>
      </c>
      <c r="I133" s="148" t="s">
        <v>699</v>
      </c>
      <c r="J133" s="148" t="s">
        <v>700</v>
      </c>
      <c r="K133" s="148" t="s">
        <v>757</v>
      </c>
      <c r="L133" s="148" t="s">
        <v>673</v>
      </c>
      <c r="M133" s="149" t="s">
        <v>674</v>
      </c>
      <c r="N133" s="150">
        <v>946.21</v>
      </c>
      <c r="O133" s="150">
        <v>0</v>
      </c>
      <c r="P133" s="149" t="s">
        <v>762</v>
      </c>
      <c r="Q133" s="149" t="s">
        <v>755</v>
      </c>
      <c r="R133" s="149" t="s">
        <v>756</v>
      </c>
    </row>
    <row r="134" spans="1:18" ht="25.5">
      <c r="A134" s="146" t="s">
        <v>755</v>
      </c>
      <c r="B134" s="147" t="s">
        <v>756</v>
      </c>
      <c r="C134" s="148" t="s">
        <v>630</v>
      </c>
      <c r="D134" s="148" t="s">
        <v>631</v>
      </c>
      <c r="E134" s="148" t="s">
        <v>632</v>
      </c>
      <c r="F134" s="148" t="s">
        <v>633</v>
      </c>
      <c r="G134" s="148" t="s">
        <v>634</v>
      </c>
      <c r="H134" s="148" t="s">
        <v>698</v>
      </c>
      <c r="I134" s="148" t="s">
        <v>699</v>
      </c>
      <c r="J134" s="148" t="s">
        <v>700</v>
      </c>
      <c r="K134" s="148" t="s">
        <v>757</v>
      </c>
      <c r="L134" s="148" t="s">
        <v>701</v>
      </c>
      <c r="M134" s="149" t="s">
        <v>702</v>
      </c>
      <c r="N134" s="150">
        <v>4810.3</v>
      </c>
      <c r="O134" s="150">
        <v>0</v>
      </c>
      <c r="P134" s="149" t="s">
        <v>760</v>
      </c>
      <c r="Q134" s="149" t="s">
        <v>755</v>
      </c>
      <c r="R134" s="149" t="s">
        <v>756</v>
      </c>
    </row>
    <row r="135" spans="1:18" ht="25.5">
      <c r="A135" s="146" t="s">
        <v>755</v>
      </c>
      <c r="B135" s="147" t="s">
        <v>756</v>
      </c>
      <c r="C135" s="148" t="s">
        <v>639</v>
      </c>
      <c r="D135" s="148" t="s">
        <v>640</v>
      </c>
      <c r="E135" s="148" t="s">
        <v>641</v>
      </c>
      <c r="F135" s="148" t="s">
        <v>633</v>
      </c>
      <c r="G135" s="148" t="s">
        <v>634</v>
      </c>
      <c r="H135" s="148" t="s">
        <v>698</v>
      </c>
      <c r="I135" s="148" t="s">
        <v>699</v>
      </c>
      <c r="J135" s="148" t="s">
        <v>700</v>
      </c>
      <c r="K135" s="148" t="s">
        <v>757</v>
      </c>
      <c r="L135" s="148" t="s">
        <v>701</v>
      </c>
      <c r="M135" s="149" t="s">
        <v>702</v>
      </c>
      <c r="N135" s="150">
        <v>9635.14</v>
      </c>
      <c r="O135" s="150">
        <v>0</v>
      </c>
      <c r="P135" s="149" t="s">
        <v>759</v>
      </c>
      <c r="Q135" s="149" t="s">
        <v>755</v>
      </c>
      <c r="R135" s="149" t="s">
        <v>756</v>
      </c>
    </row>
    <row r="136" spans="1:18" ht="25.5">
      <c r="A136" s="146" t="s">
        <v>755</v>
      </c>
      <c r="B136" s="147" t="s">
        <v>756</v>
      </c>
      <c r="C136" s="148" t="s">
        <v>636</v>
      </c>
      <c r="D136" s="148" t="s">
        <v>637</v>
      </c>
      <c r="E136" s="148" t="s">
        <v>638</v>
      </c>
      <c r="F136" s="148" t="s">
        <v>633</v>
      </c>
      <c r="G136" s="148" t="s">
        <v>634</v>
      </c>
      <c r="H136" s="148" t="s">
        <v>698</v>
      </c>
      <c r="I136" s="148" t="s">
        <v>699</v>
      </c>
      <c r="J136" s="148" t="s">
        <v>700</v>
      </c>
      <c r="K136" s="148" t="s">
        <v>757</v>
      </c>
      <c r="L136" s="148" t="s">
        <v>701</v>
      </c>
      <c r="M136" s="149" t="s">
        <v>702</v>
      </c>
      <c r="N136" s="150">
        <v>10520.32</v>
      </c>
      <c r="O136" s="150">
        <v>0</v>
      </c>
      <c r="P136" s="149" t="s">
        <v>765</v>
      </c>
      <c r="Q136" s="149" t="s">
        <v>755</v>
      </c>
      <c r="R136" s="149" t="s">
        <v>756</v>
      </c>
    </row>
    <row r="137" spans="1:18" ht="25.5">
      <c r="A137" s="146" t="s">
        <v>755</v>
      </c>
      <c r="B137" s="147" t="s">
        <v>756</v>
      </c>
      <c r="C137" s="148" t="s">
        <v>642</v>
      </c>
      <c r="D137" s="148" t="s">
        <v>643</v>
      </c>
      <c r="E137" s="148" t="s">
        <v>644</v>
      </c>
      <c r="F137" s="148" t="s">
        <v>633</v>
      </c>
      <c r="G137" s="148" t="s">
        <v>634</v>
      </c>
      <c r="H137" s="148" t="s">
        <v>698</v>
      </c>
      <c r="I137" s="148" t="s">
        <v>699</v>
      </c>
      <c r="J137" s="148" t="s">
        <v>700</v>
      </c>
      <c r="K137" s="148" t="s">
        <v>757</v>
      </c>
      <c r="L137" s="148" t="s">
        <v>673</v>
      </c>
      <c r="M137" s="149" t="s">
        <v>674</v>
      </c>
      <c r="N137" s="150">
        <v>946.21</v>
      </c>
      <c r="O137" s="150">
        <v>0</v>
      </c>
      <c r="P137" s="149" t="s">
        <v>758</v>
      </c>
      <c r="Q137" s="149" t="s">
        <v>755</v>
      </c>
      <c r="R137" s="149" t="s">
        <v>756</v>
      </c>
    </row>
    <row r="138" spans="1:18" s="95" customFormat="1">
      <c r="A138" s="146"/>
      <c r="B138" s="147"/>
      <c r="C138" s="148"/>
      <c r="D138" s="148"/>
      <c r="E138" s="148"/>
      <c r="F138" s="148"/>
      <c r="G138" s="148"/>
      <c r="H138" s="148"/>
      <c r="I138" s="148"/>
      <c r="J138" s="148"/>
      <c r="K138" s="148"/>
      <c r="L138" s="148"/>
      <c r="M138" s="149"/>
      <c r="N138" s="154">
        <f>SUM(N120:N137)</f>
        <v>75833.340000000011</v>
      </c>
      <c r="O138" s="154"/>
      <c r="P138" s="149"/>
      <c r="Q138" s="149"/>
      <c r="R138" s="149"/>
    </row>
    <row r="139" spans="1:18" ht="25.5">
      <c r="A139" s="146" t="s">
        <v>755</v>
      </c>
      <c r="B139" s="147" t="s">
        <v>756</v>
      </c>
      <c r="C139" s="148" t="s">
        <v>654</v>
      </c>
      <c r="D139" s="148" t="s">
        <v>655</v>
      </c>
      <c r="E139" s="148" t="s">
        <v>656</v>
      </c>
      <c r="F139" s="148" t="s">
        <v>633</v>
      </c>
      <c r="G139" s="148" t="s">
        <v>634</v>
      </c>
      <c r="H139" s="148" t="s">
        <v>703</v>
      </c>
      <c r="I139" s="148" t="s">
        <v>785</v>
      </c>
      <c r="J139" s="148" t="s">
        <v>704</v>
      </c>
      <c r="K139" s="148" t="s">
        <v>757</v>
      </c>
      <c r="L139" s="148" t="s">
        <v>735</v>
      </c>
      <c r="M139" s="149" t="s">
        <v>736</v>
      </c>
      <c r="N139" s="150">
        <v>12763.4</v>
      </c>
      <c r="O139" s="150">
        <v>0</v>
      </c>
      <c r="P139" s="149" t="s">
        <v>764</v>
      </c>
      <c r="Q139" s="149" t="s">
        <v>755</v>
      </c>
      <c r="R139" s="149" t="s">
        <v>756</v>
      </c>
    </row>
    <row r="140" spans="1:18" ht="25.5">
      <c r="A140" s="146" t="s">
        <v>755</v>
      </c>
      <c r="B140" s="147" t="s">
        <v>756</v>
      </c>
      <c r="C140" s="148" t="s">
        <v>639</v>
      </c>
      <c r="D140" s="148" t="s">
        <v>640</v>
      </c>
      <c r="E140" s="148" t="s">
        <v>641</v>
      </c>
      <c r="F140" s="148" t="s">
        <v>633</v>
      </c>
      <c r="G140" s="148" t="s">
        <v>634</v>
      </c>
      <c r="H140" s="148" t="s">
        <v>703</v>
      </c>
      <c r="I140" s="148" t="s">
        <v>785</v>
      </c>
      <c r="J140" s="148" t="s">
        <v>704</v>
      </c>
      <c r="K140" s="148" t="s">
        <v>757</v>
      </c>
      <c r="L140" s="148" t="s">
        <v>735</v>
      </c>
      <c r="M140" s="149" t="s">
        <v>736</v>
      </c>
      <c r="N140" s="150">
        <v>62095.51</v>
      </c>
      <c r="O140" s="150">
        <v>0</v>
      </c>
      <c r="P140" s="149" t="s">
        <v>759</v>
      </c>
      <c r="Q140" s="149" t="s">
        <v>755</v>
      </c>
      <c r="R140" s="149" t="s">
        <v>756</v>
      </c>
    </row>
    <row r="141" spans="1:18" ht="25.5">
      <c r="A141" s="146" t="s">
        <v>755</v>
      </c>
      <c r="B141" s="147" t="s">
        <v>756</v>
      </c>
      <c r="C141" s="148" t="s">
        <v>642</v>
      </c>
      <c r="D141" s="148" t="s">
        <v>643</v>
      </c>
      <c r="E141" s="148" t="s">
        <v>644</v>
      </c>
      <c r="F141" s="148" t="s">
        <v>633</v>
      </c>
      <c r="G141" s="148" t="s">
        <v>634</v>
      </c>
      <c r="H141" s="148" t="s">
        <v>703</v>
      </c>
      <c r="I141" s="148" t="s">
        <v>785</v>
      </c>
      <c r="J141" s="148" t="s">
        <v>704</v>
      </c>
      <c r="K141" s="148" t="s">
        <v>757</v>
      </c>
      <c r="L141" s="148" t="s">
        <v>735</v>
      </c>
      <c r="M141" s="149" t="s">
        <v>736</v>
      </c>
      <c r="N141" s="150">
        <v>2873.5</v>
      </c>
      <c r="O141" s="150">
        <v>0</v>
      </c>
      <c r="P141" s="149" t="s">
        <v>758</v>
      </c>
      <c r="Q141" s="149" t="s">
        <v>755</v>
      </c>
      <c r="R141" s="149" t="s">
        <v>756</v>
      </c>
    </row>
    <row r="142" spans="1:18" ht="25.5">
      <c r="A142" s="146" t="s">
        <v>755</v>
      </c>
      <c r="B142" s="147" t="s">
        <v>756</v>
      </c>
      <c r="C142" s="148" t="s">
        <v>636</v>
      </c>
      <c r="D142" s="148" t="s">
        <v>637</v>
      </c>
      <c r="E142" s="148" t="s">
        <v>638</v>
      </c>
      <c r="F142" s="148" t="s">
        <v>633</v>
      </c>
      <c r="G142" s="148" t="s">
        <v>634</v>
      </c>
      <c r="H142" s="148" t="s">
        <v>703</v>
      </c>
      <c r="I142" s="148" t="s">
        <v>785</v>
      </c>
      <c r="J142" s="148" t="s">
        <v>704</v>
      </c>
      <c r="K142" s="148" t="s">
        <v>757</v>
      </c>
      <c r="L142" s="148" t="s">
        <v>735</v>
      </c>
      <c r="M142" s="149" t="s">
        <v>736</v>
      </c>
      <c r="N142" s="150">
        <v>7548.51</v>
      </c>
      <c r="O142" s="150">
        <v>0</v>
      </c>
      <c r="P142" s="149" t="s">
        <v>765</v>
      </c>
      <c r="Q142" s="149" t="s">
        <v>755</v>
      </c>
      <c r="R142" s="149" t="s">
        <v>756</v>
      </c>
    </row>
    <row r="143" spans="1:18" ht="25.5">
      <c r="A143" s="146" t="s">
        <v>755</v>
      </c>
      <c r="B143" s="147" t="s">
        <v>756</v>
      </c>
      <c r="C143" s="148" t="s">
        <v>645</v>
      </c>
      <c r="D143" s="148" t="s">
        <v>646</v>
      </c>
      <c r="E143" s="148" t="s">
        <v>647</v>
      </c>
      <c r="F143" s="148" t="s">
        <v>633</v>
      </c>
      <c r="G143" s="148" t="s">
        <v>634</v>
      </c>
      <c r="H143" s="148" t="s">
        <v>703</v>
      </c>
      <c r="I143" s="148" t="s">
        <v>785</v>
      </c>
      <c r="J143" s="148" t="s">
        <v>704</v>
      </c>
      <c r="K143" s="148" t="s">
        <v>757</v>
      </c>
      <c r="L143" s="148" t="s">
        <v>735</v>
      </c>
      <c r="M143" s="149" t="s">
        <v>736</v>
      </c>
      <c r="N143" s="150">
        <v>2479.08</v>
      </c>
      <c r="O143" s="150">
        <v>0</v>
      </c>
      <c r="P143" s="149" t="s">
        <v>763</v>
      </c>
      <c r="Q143" s="149" t="s">
        <v>755</v>
      </c>
      <c r="R143" s="149" t="s">
        <v>756</v>
      </c>
    </row>
    <row r="144" spans="1:18" s="95" customFormat="1">
      <c r="A144" s="146"/>
      <c r="B144" s="147"/>
      <c r="C144" s="148"/>
      <c r="D144" s="148"/>
      <c r="E144" s="148"/>
      <c r="F144" s="148"/>
      <c r="G144" s="148"/>
      <c r="H144" s="148"/>
      <c r="I144" s="148"/>
      <c r="J144" s="148"/>
      <c r="K144" s="148"/>
      <c r="L144" s="148"/>
      <c r="M144" s="149"/>
      <c r="N144" s="154">
        <f>SUM(N139:N143)</f>
        <v>87760</v>
      </c>
      <c r="O144" s="154"/>
      <c r="P144" s="149"/>
      <c r="Q144" s="149"/>
      <c r="R144" s="149"/>
    </row>
    <row r="145" spans="1:18" ht="25.5">
      <c r="A145" s="146" t="s">
        <v>755</v>
      </c>
      <c r="B145" s="147" t="s">
        <v>756</v>
      </c>
      <c r="C145" s="148" t="s">
        <v>636</v>
      </c>
      <c r="D145" s="148" t="s">
        <v>637</v>
      </c>
      <c r="E145" s="148" t="s">
        <v>638</v>
      </c>
      <c r="F145" s="148" t="s">
        <v>633</v>
      </c>
      <c r="G145" s="148" t="s">
        <v>634</v>
      </c>
      <c r="H145" s="148" t="s">
        <v>703</v>
      </c>
      <c r="I145" s="148" t="s">
        <v>705</v>
      </c>
      <c r="J145" s="148" t="s">
        <v>706</v>
      </c>
      <c r="K145" s="148" t="s">
        <v>757</v>
      </c>
      <c r="L145" s="148" t="s">
        <v>673</v>
      </c>
      <c r="M145" s="149" t="s">
        <v>674</v>
      </c>
      <c r="N145" s="150">
        <v>3261.41</v>
      </c>
      <c r="O145" s="150">
        <v>0</v>
      </c>
      <c r="P145" s="149" t="s">
        <v>765</v>
      </c>
      <c r="Q145" s="149" t="s">
        <v>755</v>
      </c>
      <c r="R145" s="149" t="s">
        <v>756</v>
      </c>
    </row>
    <row r="146" spans="1:18" ht="25.5">
      <c r="A146" s="146" t="s">
        <v>755</v>
      </c>
      <c r="B146" s="147" t="s">
        <v>756</v>
      </c>
      <c r="C146" s="148" t="s">
        <v>642</v>
      </c>
      <c r="D146" s="148" t="s">
        <v>643</v>
      </c>
      <c r="E146" s="148" t="s">
        <v>644</v>
      </c>
      <c r="F146" s="148" t="s">
        <v>633</v>
      </c>
      <c r="G146" s="148" t="s">
        <v>634</v>
      </c>
      <c r="H146" s="148" t="s">
        <v>703</v>
      </c>
      <c r="I146" s="148" t="s">
        <v>705</v>
      </c>
      <c r="J146" s="148" t="s">
        <v>706</v>
      </c>
      <c r="K146" s="148" t="s">
        <v>757</v>
      </c>
      <c r="L146" s="148" t="s">
        <v>673</v>
      </c>
      <c r="M146" s="149" t="s">
        <v>674</v>
      </c>
      <c r="N146" s="150">
        <v>3261.41</v>
      </c>
      <c r="O146" s="150">
        <v>0</v>
      </c>
      <c r="P146" s="149" t="s">
        <v>758</v>
      </c>
      <c r="Q146" s="149" t="s">
        <v>755</v>
      </c>
      <c r="R146" s="149" t="s">
        <v>756</v>
      </c>
    </row>
    <row r="147" spans="1:18" ht="25.5">
      <c r="A147" s="146" t="s">
        <v>755</v>
      </c>
      <c r="B147" s="147" t="s">
        <v>756</v>
      </c>
      <c r="C147" s="148" t="s">
        <v>654</v>
      </c>
      <c r="D147" s="148" t="s">
        <v>655</v>
      </c>
      <c r="E147" s="148" t="s">
        <v>656</v>
      </c>
      <c r="F147" s="148" t="s">
        <v>633</v>
      </c>
      <c r="G147" s="148" t="s">
        <v>634</v>
      </c>
      <c r="H147" s="148" t="s">
        <v>703</v>
      </c>
      <c r="I147" s="148" t="s">
        <v>705</v>
      </c>
      <c r="J147" s="148" t="s">
        <v>706</v>
      </c>
      <c r="K147" s="148" t="s">
        <v>757</v>
      </c>
      <c r="L147" s="148" t="s">
        <v>673</v>
      </c>
      <c r="M147" s="149" t="s">
        <v>674</v>
      </c>
      <c r="N147" s="150">
        <v>3261.42</v>
      </c>
      <c r="O147" s="150">
        <v>0</v>
      </c>
      <c r="P147" s="149" t="s">
        <v>764</v>
      </c>
      <c r="Q147" s="149" t="s">
        <v>755</v>
      </c>
      <c r="R147" s="149" t="s">
        <v>756</v>
      </c>
    </row>
    <row r="148" spans="1:18" ht="25.5">
      <c r="A148" s="146" t="s">
        <v>755</v>
      </c>
      <c r="B148" s="147" t="s">
        <v>756</v>
      </c>
      <c r="C148" s="148" t="s">
        <v>648</v>
      </c>
      <c r="D148" s="148" t="s">
        <v>649</v>
      </c>
      <c r="E148" s="148" t="s">
        <v>650</v>
      </c>
      <c r="F148" s="148" t="s">
        <v>633</v>
      </c>
      <c r="G148" s="148" t="s">
        <v>634</v>
      </c>
      <c r="H148" s="148" t="s">
        <v>703</v>
      </c>
      <c r="I148" s="148" t="s">
        <v>705</v>
      </c>
      <c r="J148" s="148" t="s">
        <v>706</v>
      </c>
      <c r="K148" s="148" t="s">
        <v>757</v>
      </c>
      <c r="L148" s="148" t="s">
        <v>673</v>
      </c>
      <c r="M148" s="149" t="s">
        <v>674</v>
      </c>
      <c r="N148" s="150">
        <v>3261.42</v>
      </c>
      <c r="O148" s="150">
        <v>0</v>
      </c>
      <c r="P148" s="149" t="s">
        <v>762</v>
      </c>
      <c r="Q148" s="149" t="s">
        <v>755</v>
      </c>
      <c r="R148" s="149" t="s">
        <v>756</v>
      </c>
    </row>
    <row r="149" spans="1:18" ht="25.5">
      <c r="A149" s="146" t="s">
        <v>755</v>
      </c>
      <c r="B149" s="147" t="s">
        <v>756</v>
      </c>
      <c r="C149" s="148" t="s">
        <v>639</v>
      </c>
      <c r="D149" s="148" t="s">
        <v>640</v>
      </c>
      <c r="E149" s="148" t="s">
        <v>641</v>
      </c>
      <c r="F149" s="148" t="s">
        <v>633</v>
      </c>
      <c r="G149" s="148" t="s">
        <v>634</v>
      </c>
      <c r="H149" s="148" t="s">
        <v>703</v>
      </c>
      <c r="I149" s="148" t="s">
        <v>705</v>
      </c>
      <c r="J149" s="148" t="s">
        <v>706</v>
      </c>
      <c r="K149" s="148" t="s">
        <v>757</v>
      </c>
      <c r="L149" s="148" t="s">
        <v>673</v>
      </c>
      <c r="M149" s="149" t="s">
        <v>674</v>
      </c>
      <c r="N149" s="150">
        <v>3261.41</v>
      </c>
      <c r="O149" s="150">
        <v>0</v>
      </c>
      <c r="P149" s="149" t="s">
        <v>759</v>
      </c>
      <c r="Q149" s="149" t="s">
        <v>755</v>
      </c>
      <c r="R149" s="149" t="s">
        <v>756</v>
      </c>
    </row>
    <row r="150" spans="1:18" ht="25.5">
      <c r="A150" s="146" t="s">
        <v>755</v>
      </c>
      <c r="B150" s="147" t="s">
        <v>756</v>
      </c>
      <c r="C150" s="148" t="s">
        <v>645</v>
      </c>
      <c r="D150" s="148" t="s">
        <v>646</v>
      </c>
      <c r="E150" s="148" t="s">
        <v>647</v>
      </c>
      <c r="F150" s="148" t="s">
        <v>633</v>
      </c>
      <c r="G150" s="148" t="s">
        <v>634</v>
      </c>
      <c r="H150" s="148" t="s">
        <v>703</v>
      </c>
      <c r="I150" s="148" t="s">
        <v>705</v>
      </c>
      <c r="J150" s="148" t="s">
        <v>706</v>
      </c>
      <c r="K150" s="148" t="s">
        <v>757</v>
      </c>
      <c r="L150" s="148" t="s">
        <v>673</v>
      </c>
      <c r="M150" s="149" t="s">
        <v>674</v>
      </c>
      <c r="N150" s="150">
        <v>3261.42</v>
      </c>
      <c r="O150" s="150">
        <v>0</v>
      </c>
      <c r="P150" s="149" t="s">
        <v>763</v>
      </c>
      <c r="Q150" s="149" t="s">
        <v>755</v>
      </c>
      <c r="R150" s="149" t="s">
        <v>756</v>
      </c>
    </row>
    <row r="151" spans="1:18" ht="25.5">
      <c r="A151" s="146" t="s">
        <v>755</v>
      </c>
      <c r="B151" s="147" t="s">
        <v>756</v>
      </c>
      <c r="C151" s="148" t="s">
        <v>651</v>
      </c>
      <c r="D151" s="148" t="s">
        <v>652</v>
      </c>
      <c r="E151" s="148" t="s">
        <v>653</v>
      </c>
      <c r="F151" s="148" t="s">
        <v>633</v>
      </c>
      <c r="G151" s="148" t="s">
        <v>634</v>
      </c>
      <c r="H151" s="148" t="s">
        <v>703</v>
      </c>
      <c r="I151" s="148" t="s">
        <v>705</v>
      </c>
      <c r="J151" s="148" t="s">
        <v>706</v>
      </c>
      <c r="K151" s="148" t="s">
        <v>757</v>
      </c>
      <c r="L151" s="148" t="s">
        <v>673</v>
      </c>
      <c r="M151" s="149" t="s">
        <v>674</v>
      </c>
      <c r="N151" s="150">
        <v>3261.42</v>
      </c>
      <c r="O151" s="150">
        <v>0</v>
      </c>
      <c r="P151" s="149" t="s">
        <v>766</v>
      </c>
      <c r="Q151" s="149" t="s">
        <v>755</v>
      </c>
      <c r="R151" s="149" t="s">
        <v>756</v>
      </c>
    </row>
    <row r="152" spans="1:18" ht="25.5">
      <c r="A152" s="146" t="s">
        <v>755</v>
      </c>
      <c r="B152" s="147" t="s">
        <v>756</v>
      </c>
      <c r="C152" s="148" t="s">
        <v>630</v>
      </c>
      <c r="D152" s="148" t="s">
        <v>631</v>
      </c>
      <c r="E152" s="148" t="s">
        <v>632</v>
      </c>
      <c r="F152" s="148" t="s">
        <v>633</v>
      </c>
      <c r="G152" s="148" t="s">
        <v>634</v>
      </c>
      <c r="H152" s="148" t="s">
        <v>703</v>
      </c>
      <c r="I152" s="148" t="s">
        <v>705</v>
      </c>
      <c r="J152" s="148" t="s">
        <v>706</v>
      </c>
      <c r="K152" s="148" t="s">
        <v>757</v>
      </c>
      <c r="L152" s="148" t="s">
        <v>673</v>
      </c>
      <c r="M152" s="149" t="s">
        <v>674</v>
      </c>
      <c r="N152" s="150">
        <v>3261.41</v>
      </c>
      <c r="O152" s="150">
        <v>0</v>
      </c>
      <c r="P152" s="149" t="s">
        <v>760</v>
      </c>
      <c r="Q152" s="149" t="s">
        <v>755</v>
      </c>
      <c r="R152" s="149" t="s">
        <v>756</v>
      </c>
    </row>
    <row r="153" spans="1:18" ht="25.5">
      <c r="A153" s="146" t="s">
        <v>755</v>
      </c>
      <c r="B153" s="147" t="s">
        <v>756</v>
      </c>
      <c r="C153" s="148" t="s">
        <v>657</v>
      </c>
      <c r="D153" s="148" t="s">
        <v>658</v>
      </c>
      <c r="E153" s="148" t="s">
        <v>659</v>
      </c>
      <c r="F153" s="148" t="s">
        <v>633</v>
      </c>
      <c r="G153" s="148" t="s">
        <v>634</v>
      </c>
      <c r="H153" s="148" t="s">
        <v>703</v>
      </c>
      <c r="I153" s="148" t="s">
        <v>705</v>
      </c>
      <c r="J153" s="148" t="s">
        <v>706</v>
      </c>
      <c r="K153" s="148" t="s">
        <v>757</v>
      </c>
      <c r="L153" s="148" t="s">
        <v>673</v>
      </c>
      <c r="M153" s="149" t="s">
        <v>674</v>
      </c>
      <c r="N153" s="150">
        <v>3261.42</v>
      </c>
      <c r="O153" s="150">
        <v>0</v>
      </c>
      <c r="P153" s="149" t="s">
        <v>761</v>
      </c>
      <c r="Q153" s="149" t="s">
        <v>755</v>
      </c>
      <c r="R153" s="149" t="s">
        <v>756</v>
      </c>
    </row>
    <row r="154" spans="1:18" s="95" customFormat="1">
      <c r="A154" s="146"/>
      <c r="B154" s="147"/>
      <c r="C154" s="148"/>
      <c r="D154" s="148"/>
      <c r="E154" s="148"/>
      <c r="F154" s="148"/>
      <c r="G154" s="148"/>
      <c r="H154" s="148"/>
      <c r="I154" s="148"/>
      <c r="J154" s="148"/>
      <c r="K154" s="148"/>
      <c r="L154" s="148"/>
      <c r="M154" s="149"/>
      <c r="N154" s="154">
        <f>SUM(N145:N153)</f>
        <v>29352.739999999998</v>
      </c>
      <c r="O154" s="154">
        <f>SUM(O145:O153)</f>
        <v>0</v>
      </c>
      <c r="P154" s="149"/>
      <c r="Q154" s="149"/>
      <c r="R154" s="149"/>
    </row>
    <row r="155" spans="1:18" ht="25.5">
      <c r="A155" s="146" t="s">
        <v>755</v>
      </c>
      <c r="B155" s="147" t="s">
        <v>756</v>
      </c>
      <c r="C155" s="148" t="s">
        <v>642</v>
      </c>
      <c r="D155" s="148" t="s">
        <v>643</v>
      </c>
      <c r="E155" s="148" t="s">
        <v>644</v>
      </c>
      <c r="F155" s="148" t="s">
        <v>633</v>
      </c>
      <c r="G155" s="148" t="s">
        <v>634</v>
      </c>
      <c r="H155" s="148" t="s">
        <v>697</v>
      </c>
      <c r="I155" s="148" t="s">
        <v>709</v>
      </c>
      <c r="J155" s="148" t="s">
        <v>710</v>
      </c>
      <c r="K155" s="148" t="s">
        <v>757</v>
      </c>
      <c r="L155" s="148" t="s">
        <v>711</v>
      </c>
      <c r="M155" s="149" t="s">
        <v>712</v>
      </c>
      <c r="N155" s="150">
        <v>4.2</v>
      </c>
      <c r="O155" s="150">
        <v>0</v>
      </c>
      <c r="P155" s="149" t="s">
        <v>758</v>
      </c>
      <c r="Q155" s="149" t="s">
        <v>755</v>
      </c>
      <c r="R155" s="149" t="s">
        <v>756</v>
      </c>
    </row>
    <row r="156" spans="1:18" ht="25.5">
      <c r="A156" s="146" t="s">
        <v>755</v>
      </c>
      <c r="B156" s="147" t="s">
        <v>756</v>
      </c>
      <c r="C156" s="148" t="s">
        <v>639</v>
      </c>
      <c r="D156" s="148" t="s">
        <v>640</v>
      </c>
      <c r="E156" s="148" t="s">
        <v>641</v>
      </c>
      <c r="F156" s="148" t="s">
        <v>633</v>
      </c>
      <c r="G156" s="148" t="s">
        <v>634</v>
      </c>
      <c r="H156" s="148" t="s">
        <v>697</v>
      </c>
      <c r="I156" s="148" t="s">
        <v>709</v>
      </c>
      <c r="J156" s="148" t="s">
        <v>710</v>
      </c>
      <c r="K156" s="148" t="s">
        <v>757</v>
      </c>
      <c r="L156" s="148" t="s">
        <v>711</v>
      </c>
      <c r="M156" s="149" t="s">
        <v>712</v>
      </c>
      <c r="N156" s="150">
        <v>4.2</v>
      </c>
      <c r="O156" s="150">
        <v>0</v>
      </c>
      <c r="P156" s="149" t="s">
        <v>759</v>
      </c>
      <c r="Q156" s="149" t="s">
        <v>755</v>
      </c>
      <c r="R156" s="149" t="s">
        <v>756</v>
      </c>
    </row>
    <row r="157" spans="1:18" ht="25.5">
      <c r="A157" s="146" t="s">
        <v>755</v>
      </c>
      <c r="B157" s="147" t="s">
        <v>756</v>
      </c>
      <c r="C157" s="148" t="s">
        <v>651</v>
      </c>
      <c r="D157" s="148" t="s">
        <v>652</v>
      </c>
      <c r="E157" s="148" t="s">
        <v>653</v>
      </c>
      <c r="F157" s="148" t="s">
        <v>633</v>
      </c>
      <c r="G157" s="148" t="s">
        <v>634</v>
      </c>
      <c r="H157" s="148" t="s">
        <v>697</v>
      </c>
      <c r="I157" s="148" t="s">
        <v>709</v>
      </c>
      <c r="J157" s="148" t="s">
        <v>710</v>
      </c>
      <c r="K157" s="148" t="s">
        <v>757</v>
      </c>
      <c r="L157" s="148" t="s">
        <v>711</v>
      </c>
      <c r="M157" s="149" t="s">
        <v>712</v>
      </c>
      <c r="N157" s="150">
        <v>4.1500000000000004</v>
      </c>
      <c r="O157" s="150">
        <v>0</v>
      </c>
      <c r="P157" s="149" t="s">
        <v>766</v>
      </c>
      <c r="Q157" s="149" t="s">
        <v>755</v>
      </c>
      <c r="R157" s="149" t="s">
        <v>756</v>
      </c>
    </row>
    <row r="158" spans="1:18" ht="25.5">
      <c r="A158" s="146" t="s">
        <v>755</v>
      </c>
      <c r="B158" s="147" t="s">
        <v>756</v>
      </c>
      <c r="C158" s="148" t="s">
        <v>636</v>
      </c>
      <c r="D158" s="148" t="s">
        <v>637</v>
      </c>
      <c r="E158" s="148" t="s">
        <v>638</v>
      </c>
      <c r="F158" s="148" t="s">
        <v>633</v>
      </c>
      <c r="G158" s="148" t="s">
        <v>634</v>
      </c>
      <c r="H158" s="148" t="s">
        <v>697</v>
      </c>
      <c r="I158" s="148" t="s">
        <v>709</v>
      </c>
      <c r="J158" s="148" t="s">
        <v>710</v>
      </c>
      <c r="K158" s="148" t="s">
        <v>757</v>
      </c>
      <c r="L158" s="148" t="s">
        <v>711</v>
      </c>
      <c r="M158" s="149" t="s">
        <v>712</v>
      </c>
      <c r="N158" s="150">
        <v>4.2</v>
      </c>
      <c r="O158" s="150">
        <v>0</v>
      </c>
      <c r="P158" s="149" t="s">
        <v>765</v>
      </c>
      <c r="Q158" s="149" t="s">
        <v>755</v>
      </c>
      <c r="R158" s="149" t="s">
        <v>756</v>
      </c>
    </row>
    <row r="159" spans="1:18" ht="25.5">
      <c r="A159" s="146" t="s">
        <v>755</v>
      </c>
      <c r="B159" s="147" t="s">
        <v>756</v>
      </c>
      <c r="C159" s="148" t="s">
        <v>645</v>
      </c>
      <c r="D159" s="148" t="s">
        <v>646</v>
      </c>
      <c r="E159" s="148" t="s">
        <v>647</v>
      </c>
      <c r="F159" s="148" t="s">
        <v>633</v>
      </c>
      <c r="G159" s="148" t="s">
        <v>634</v>
      </c>
      <c r="H159" s="148" t="s">
        <v>697</v>
      </c>
      <c r="I159" s="148" t="s">
        <v>709</v>
      </c>
      <c r="J159" s="148" t="s">
        <v>710</v>
      </c>
      <c r="K159" s="148" t="s">
        <v>757</v>
      </c>
      <c r="L159" s="148" t="s">
        <v>711</v>
      </c>
      <c r="M159" s="149" t="s">
        <v>712</v>
      </c>
      <c r="N159" s="150">
        <v>4.2</v>
      </c>
      <c r="O159" s="150">
        <v>0</v>
      </c>
      <c r="P159" s="149" t="s">
        <v>763</v>
      </c>
      <c r="Q159" s="149" t="s">
        <v>755</v>
      </c>
      <c r="R159" s="149" t="s">
        <v>756</v>
      </c>
    </row>
    <row r="160" spans="1:18" ht="25.5">
      <c r="A160" s="146" t="s">
        <v>755</v>
      </c>
      <c r="B160" s="147" t="s">
        <v>756</v>
      </c>
      <c r="C160" s="148" t="s">
        <v>630</v>
      </c>
      <c r="D160" s="148" t="s">
        <v>631</v>
      </c>
      <c r="E160" s="148" t="s">
        <v>632</v>
      </c>
      <c r="F160" s="148" t="s">
        <v>633</v>
      </c>
      <c r="G160" s="148" t="s">
        <v>634</v>
      </c>
      <c r="H160" s="148" t="s">
        <v>697</v>
      </c>
      <c r="I160" s="148" t="s">
        <v>709</v>
      </c>
      <c r="J160" s="148" t="s">
        <v>710</v>
      </c>
      <c r="K160" s="148" t="s">
        <v>757</v>
      </c>
      <c r="L160" s="148" t="s">
        <v>711</v>
      </c>
      <c r="M160" s="149" t="s">
        <v>712</v>
      </c>
      <c r="N160" s="150">
        <v>4.1500000000000004</v>
      </c>
      <c r="O160" s="150">
        <v>0</v>
      </c>
      <c r="P160" s="149" t="s">
        <v>760</v>
      </c>
      <c r="Q160" s="149" t="s">
        <v>755</v>
      </c>
      <c r="R160" s="149" t="s">
        <v>756</v>
      </c>
    </row>
    <row r="161" spans="1:18" ht="25.5">
      <c r="A161" s="146" t="s">
        <v>755</v>
      </c>
      <c r="B161" s="147" t="s">
        <v>756</v>
      </c>
      <c r="C161" s="148" t="s">
        <v>654</v>
      </c>
      <c r="D161" s="148" t="s">
        <v>655</v>
      </c>
      <c r="E161" s="148" t="s">
        <v>656</v>
      </c>
      <c r="F161" s="148" t="s">
        <v>633</v>
      </c>
      <c r="G161" s="148" t="s">
        <v>634</v>
      </c>
      <c r="H161" s="148" t="s">
        <v>697</v>
      </c>
      <c r="I161" s="148" t="s">
        <v>709</v>
      </c>
      <c r="J161" s="148" t="s">
        <v>710</v>
      </c>
      <c r="K161" s="148" t="s">
        <v>757</v>
      </c>
      <c r="L161" s="148" t="s">
        <v>711</v>
      </c>
      <c r="M161" s="149" t="s">
        <v>712</v>
      </c>
      <c r="N161" s="150">
        <v>4.2</v>
      </c>
      <c r="O161" s="150">
        <v>0</v>
      </c>
      <c r="P161" s="149" t="s">
        <v>764</v>
      </c>
      <c r="Q161" s="149" t="s">
        <v>755</v>
      </c>
      <c r="R161" s="149" t="s">
        <v>756</v>
      </c>
    </row>
    <row r="162" spans="1:18" ht="25.5">
      <c r="A162" s="146" t="s">
        <v>755</v>
      </c>
      <c r="B162" s="147" t="s">
        <v>756</v>
      </c>
      <c r="C162" s="148" t="s">
        <v>657</v>
      </c>
      <c r="D162" s="148" t="s">
        <v>658</v>
      </c>
      <c r="E162" s="148" t="s">
        <v>659</v>
      </c>
      <c r="F162" s="148" t="s">
        <v>633</v>
      </c>
      <c r="G162" s="148" t="s">
        <v>634</v>
      </c>
      <c r="H162" s="148" t="s">
        <v>697</v>
      </c>
      <c r="I162" s="148" t="s">
        <v>709</v>
      </c>
      <c r="J162" s="148" t="s">
        <v>710</v>
      </c>
      <c r="K162" s="148" t="s">
        <v>757</v>
      </c>
      <c r="L162" s="148" t="s">
        <v>711</v>
      </c>
      <c r="M162" s="149" t="s">
        <v>712</v>
      </c>
      <c r="N162" s="150">
        <v>4.1399999999999997</v>
      </c>
      <c r="O162" s="150">
        <v>0</v>
      </c>
      <c r="P162" s="149" t="s">
        <v>761</v>
      </c>
      <c r="Q162" s="149" t="s">
        <v>755</v>
      </c>
      <c r="R162" s="149" t="s">
        <v>756</v>
      </c>
    </row>
    <row r="163" spans="1:18" ht="25.5">
      <c r="A163" s="146" t="s">
        <v>755</v>
      </c>
      <c r="B163" s="147" t="s">
        <v>756</v>
      </c>
      <c r="C163" s="148" t="s">
        <v>648</v>
      </c>
      <c r="D163" s="148" t="s">
        <v>649</v>
      </c>
      <c r="E163" s="148" t="s">
        <v>650</v>
      </c>
      <c r="F163" s="148" t="s">
        <v>633</v>
      </c>
      <c r="G163" s="148" t="s">
        <v>634</v>
      </c>
      <c r="H163" s="148" t="s">
        <v>697</v>
      </c>
      <c r="I163" s="148" t="s">
        <v>709</v>
      </c>
      <c r="J163" s="148" t="s">
        <v>710</v>
      </c>
      <c r="K163" s="148" t="s">
        <v>757</v>
      </c>
      <c r="L163" s="148" t="s">
        <v>711</v>
      </c>
      <c r="M163" s="149" t="s">
        <v>712</v>
      </c>
      <c r="N163" s="150">
        <v>4.1399999999999997</v>
      </c>
      <c r="O163" s="150">
        <v>0</v>
      </c>
      <c r="P163" s="149" t="s">
        <v>762</v>
      </c>
      <c r="Q163" s="149" t="s">
        <v>755</v>
      </c>
      <c r="R163" s="149" t="s">
        <v>756</v>
      </c>
    </row>
    <row r="164" spans="1:18" s="95" customFormat="1">
      <c r="A164" s="146"/>
      <c r="B164" s="147"/>
      <c r="C164" s="148"/>
      <c r="D164" s="148"/>
      <c r="E164" s="148"/>
      <c r="F164" s="148"/>
      <c r="G164" s="148"/>
      <c r="H164" s="148"/>
      <c r="I164" s="148"/>
      <c r="J164" s="148"/>
      <c r="K164" s="148"/>
      <c r="L164" s="148"/>
      <c r="M164" s="149"/>
      <c r="N164" s="154">
        <f>SUM(N155:N163)</f>
        <v>37.58</v>
      </c>
      <c r="O164" s="154">
        <f>SUM(O155:O163)</f>
        <v>0</v>
      </c>
      <c r="P164" s="149"/>
      <c r="Q164" s="149"/>
      <c r="R164" s="149"/>
    </row>
    <row r="165" spans="1:18" ht="25.5">
      <c r="A165" s="146" t="s">
        <v>755</v>
      </c>
      <c r="B165" s="147" t="s">
        <v>756</v>
      </c>
      <c r="C165" s="148" t="s">
        <v>639</v>
      </c>
      <c r="D165" s="148" t="s">
        <v>640</v>
      </c>
      <c r="E165" s="148" t="s">
        <v>641</v>
      </c>
      <c r="F165" s="148" t="s">
        <v>633</v>
      </c>
      <c r="G165" s="148" t="s">
        <v>634</v>
      </c>
      <c r="H165" s="148" t="s">
        <v>697</v>
      </c>
      <c r="I165" s="148" t="s">
        <v>709</v>
      </c>
      <c r="J165" s="148" t="s">
        <v>786</v>
      </c>
      <c r="K165" s="148" t="s">
        <v>757</v>
      </c>
      <c r="L165" s="148" t="s">
        <v>673</v>
      </c>
      <c r="M165" s="149" t="s">
        <v>674</v>
      </c>
      <c r="N165" s="150">
        <v>553.69000000000005</v>
      </c>
      <c r="O165" s="150">
        <v>0</v>
      </c>
      <c r="P165" s="149" t="s">
        <v>759</v>
      </c>
      <c r="Q165" s="149" t="s">
        <v>755</v>
      </c>
      <c r="R165" s="149" t="s">
        <v>756</v>
      </c>
    </row>
    <row r="166" spans="1:18" ht="25.5">
      <c r="A166" s="146" t="s">
        <v>755</v>
      </c>
      <c r="B166" s="147" t="s">
        <v>756</v>
      </c>
      <c r="C166" s="148" t="s">
        <v>657</v>
      </c>
      <c r="D166" s="148" t="s">
        <v>658</v>
      </c>
      <c r="E166" s="148" t="s">
        <v>659</v>
      </c>
      <c r="F166" s="148" t="s">
        <v>633</v>
      </c>
      <c r="G166" s="148" t="s">
        <v>634</v>
      </c>
      <c r="H166" s="148" t="s">
        <v>697</v>
      </c>
      <c r="I166" s="148" t="s">
        <v>709</v>
      </c>
      <c r="J166" s="148" t="s">
        <v>786</v>
      </c>
      <c r="K166" s="148" t="s">
        <v>757</v>
      </c>
      <c r="L166" s="148" t="s">
        <v>673</v>
      </c>
      <c r="M166" s="149" t="s">
        <v>674</v>
      </c>
      <c r="N166" s="150">
        <v>5220.6000000000004</v>
      </c>
      <c r="O166" s="150">
        <v>0</v>
      </c>
      <c r="P166" s="149" t="s">
        <v>761</v>
      </c>
      <c r="Q166" s="149" t="s">
        <v>755</v>
      </c>
      <c r="R166" s="149" t="s">
        <v>756</v>
      </c>
    </row>
    <row r="167" spans="1:18" ht="25.5">
      <c r="A167" s="146" t="s">
        <v>755</v>
      </c>
      <c r="B167" s="147" t="s">
        <v>756</v>
      </c>
      <c r="C167" s="148" t="s">
        <v>651</v>
      </c>
      <c r="D167" s="148" t="s">
        <v>652</v>
      </c>
      <c r="E167" s="148" t="s">
        <v>653</v>
      </c>
      <c r="F167" s="148" t="s">
        <v>633</v>
      </c>
      <c r="G167" s="148" t="s">
        <v>634</v>
      </c>
      <c r="H167" s="148" t="s">
        <v>697</v>
      </c>
      <c r="I167" s="148" t="s">
        <v>709</v>
      </c>
      <c r="J167" s="148" t="s">
        <v>786</v>
      </c>
      <c r="K167" s="148" t="s">
        <v>757</v>
      </c>
      <c r="L167" s="148" t="s">
        <v>673</v>
      </c>
      <c r="M167" s="149" t="s">
        <v>674</v>
      </c>
      <c r="N167" s="150">
        <v>4553.68</v>
      </c>
      <c r="O167" s="150">
        <v>0</v>
      </c>
      <c r="P167" s="149" t="s">
        <v>766</v>
      </c>
      <c r="Q167" s="149" t="s">
        <v>755</v>
      </c>
      <c r="R167" s="149" t="s">
        <v>756</v>
      </c>
    </row>
    <row r="168" spans="1:18" ht="25.5">
      <c r="A168" s="146" t="s">
        <v>755</v>
      </c>
      <c r="B168" s="147" t="s">
        <v>756</v>
      </c>
      <c r="C168" s="148" t="s">
        <v>645</v>
      </c>
      <c r="D168" s="148" t="s">
        <v>646</v>
      </c>
      <c r="E168" s="148" t="s">
        <v>647</v>
      </c>
      <c r="F168" s="148" t="s">
        <v>633</v>
      </c>
      <c r="G168" s="148" t="s">
        <v>634</v>
      </c>
      <c r="H168" s="148" t="s">
        <v>697</v>
      </c>
      <c r="I168" s="148" t="s">
        <v>709</v>
      </c>
      <c r="J168" s="148" t="s">
        <v>786</v>
      </c>
      <c r="K168" s="148" t="s">
        <v>757</v>
      </c>
      <c r="L168" s="148" t="s">
        <v>673</v>
      </c>
      <c r="M168" s="149" t="s">
        <v>674</v>
      </c>
      <c r="N168" s="150">
        <v>3046.07</v>
      </c>
      <c r="O168" s="150">
        <v>0</v>
      </c>
      <c r="P168" s="149" t="s">
        <v>763</v>
      </c>
      <c r="Q168" s="149" t="s">
        <v>755</v>
      </c>
      <c r="R168" s="149" t="s">
        <v>756</v>
      </c>
    </row>
    <row r="169" spans="1:18" ht="25.5">
      <c r="A169" s="146" t="s">
        <v>755</v>
      </c>
      <c r="B169" s="147" t="s">
        <v>756</v>
      </c>
      <c r="C169" s="148" t="s">
        <v>630</v>
      </c>
      <c r="D169" s="148" t="s">
        <v>631</v>
      </c>
      <c r="E169" s="148" t="s">
        <v>632</v>
      </c>
      <c r="F169" s="148" t="s">
        <v>633</v>
      </c>
      <c r="G169" s="148" t="s">
        <v>634</v>
      </c>
      <c r="H169" s="148" t="s">
        <v>697</v>
      </c>
      <c r="I169" s="148" t="s">
        <v>709</v>
      </c>
      <c r="J169" s="148" t="s">
        <v>786</v>
      </c>
      <c r="K169" s="148" t="s">
        <v>757</v>
      </c>
      <c r="L169" s="148" t="s">
        <v>673</v>
      </c>
      <c r="M169" s="149" t="s">
        <v>674</v>
      </c>
      <c r="N169" s="150">
        <v>3983.35</v>
      </c>
      <c r="O169" s="150">
        <v>0</v>
      </c>
      <c r="P169" s="149" t="s">
        <v>760</v>
      </c>
      <c r="Q169" s="149" t="s">
        <v>755</v>
      </c>
      <c r="R169" s="149" t="s">
        <v>756</v>
      </c>
    </row>
    <row r="170" spans="1:18" ht="25.5">
      <c r="A170" s="146" t="s">
        <v>755</v>
      </c>
      <c r="B170" s="147" t="s">
        <v>756</v>
      </c>
      <c r="C170" s="148" t="s">
        <v>654</v>
      </c>
      <c r="D170" s="148" t="s">
        <v>655</v>
      </c>
      <c r="E170" s="148" t="s">
        <v>656</v>
      </c>
      <c r="F170" s="148" t="s">
        <v>633</v>
      </c>
      <c r="G170" s="148" t="s">
        <v>634</v>
      </c>
      <c r="H170" s="148" t="s">
        <v>697</v>
      </c>
      <c r="I170" s="148" t="s">
        <v>709</v>
      </c>
      <c r="J170" s="148" t="s">
        <v>786</v>
      </c>
      <c r="K170" s="148" t="s">
        <v>757</v>
      </c>
      <c r="L170" s="148" t="s">
        <v>673</v>
      </c>
      <c r="M170" s="149" t="s">
        <v>674</v>
      </c>
      <c r="N170" s="150">
        <v>1563.26</v>
      </c>
      <c r="O170" s="150">
        <v>0</v>
      </c>
      <c r="P170" s="149" t="s">
        <v>764</v>
      </c>
      <c r="Q170" s="149" t="s">
        <v>755</v>
      </c>
      <c r="R170" s="149" t="s">
        <v>756</v>
      </c>
    </row>
    <row r="171" spans="1:18" ht="25.5">
      <c r="A171" s="146" t="s">
        <v>755</v>
      </c>
      <c r="B171" s="147" t="s">
        <v>756</v>
      </c>
      <c r="C171" s="148" t="s">
        <v>642</v>
      </c>
      <c r="D171" s="148" t="s">
        <v>643</v>
      </c>
      <c r="E171" s="148" t="s">
        <v>644</v>
      </c>
      <c r="F171" s="148" t="s">
        <v>633</v>
      </c>
      <c r="G171" s="148" t="s">
        <v>634</v>
      </c>
      <c r="H171" s="148" t="s">
        <v>697</v>
      </c>
      <c r="I171" s="148" t="s">
        <v>709</v>
      </c>
      <c r="J171" s="148" t="s">
        <v>786</v>
      </c>
      <c r="K171" s="148" t="s">
        <v>757</v>
      </c>
      <c r="L171" s="148" t="s">
        <v>673</v>
      </c>
      <c r="M171" s="149" t="s">
        <v>674</v>
      </c>
      <c r="N171" s="150">
        <v>2478.3200000000002</v>
      </c>
      <c r="O171" s="150">
        <v>0</v>
      </c>
      <c r="P171" s="149" t="s">
        <v>758</v>
      </c>
      <c r="Q171" s="149" t="s">
        <v>755</v>
      </c>
      <c r="R171" s="149" t="s">
        <v>756</v>
      </c>
    </row>
    <row r="172" spans="1:18" ht="25.5">
      <c r="A172" s="146" t="s">
        <v>755</v>
      </c>
      <c r="B172" s="147" t="s">
        <v>756</v>
      </c>
      <c r="C172" s="148" t="s">
        <v>636</v>
      </c>
      <c r="D172" s="148" t="s">
        <v>637</v>
      </c>
      <c r="E172" s="148" t="s">
        <v>638</v>
      </c>
      <c r="F172" s="148" t="s">
        <v>633</v>
      </c>
      <c r="G172" s="148" t="s">
        <v>634</v>
      </c>
      <c r="H172" s="148" t="s">
        <v>697</v>
      </c>
      <c r="I172" s="148" t="s">
        <v>709</v>
      </c>
      <c r="J172" s="148" t="s">
        <v>786</v>
      </c>
      <c r="K172" s="148" t="s">
        <v>757</v>
      </c>
      <c r="L172" s="148" t="s">
        <v>673</v>
      </c>
      <c r="M172" s="149" t="s">
        <v>674</v>
      </c>
      <c r="N172" s="150">
        <v>2783.45</v>
      </c>
      <c r="O172" s="150">
        <v>0</v>
      </c>
      <c r="P172" s="149" t="s">
        <v>765</v>
      </c>
      <c r="Q172" s="149" t="s">
        <v>755</v>
      </c>
      <c r="R172" s="149" t="s">
        <v>756</v>
      </c>
    </row>
    <row r="173" spans="1:18" ht="25.5">
      <c r="A173" s="146" t="s">
        <v>755</v>
      </c>
      <c r="B173" s="147" t="s">
        <v>756</v>
      </c>
      <c r="C173" s="148" t="s">
        <v>648</v>
      </c>
      <c r="D173" s="148" t="s">
        <v>649</v>
      </c>
      <c r="E173" s="148" t="s">
        <v>650</v>
      </c>
      <c r="F173" s="148" t="s">
        <v>633</v>
      </c>
      <c r="G173" s="148" t="s">
        <v>634</v>
      </c>
      <c r="H173" s="148" t="s">
        <v>697</v>
      </c>
      <c r="I173" s="148" t="s">
        <v>709</v>
      </c>
      <c r="J173" s="148" t="s">
        <v>786</v>
      </c>
      <c r="K173" s="148" t="s">
        <v>757</v>
      </c>
      <c r="L173" s="148" t="s">
        <v>673</v>
      </c>
      <c r="M173" s="149" t="s">
        <v>674</v>
      </c>
      <c r="N173" s="150">
        <v>3807.07</v>
      </c>
      <c r="O173" s="150">
        <v>0</v>
      </c>
      <c r="P173" s="149" t="s">
        <v>762</v>
      </c>
      <c r="Q173" s="149" t="s">
        <v>755</v>
      </c>
      <c r="R173" s="149" t="s">
        <v>756</v>
      </c>
    </row>
    <row r="174" spans="1:18" s="95" customFormat="1">
      <c r="A174" s="146"/>
      <c r="B174" s="147"/>
      <c r="C174" s="148"/>
      <c r="D174" s="148"/>
      <c r="E174" s="148"/>
      <c r="F174" s="148"/>
      <c r="G174" s="148"/>
      <c r="H174" s="148"/>
      <c r="I174" s="148"/>
      <c r="J174" s="148"/>
      <c r="K174" s="148"/>
      <c r="L174" s="148"/>
      <c r="M174" s="149"/>
      <c r="N174" s="154">
        <f>SUM(N165:N173)</f>
        <v>27989.489999999998</v>
      </c>
      <c r="O174" s="154"/>
      <c r="P174" s="149"/>
      <c r="Q174" s="149"/>
      <c r="R174" s="149"/>
    </row>
    <row r="175" spans="1:18" ht="25.5">
      <c r="A175" s="146" t="s">
        <v>755</v>
      </c>
      <c r="B175" s="147" t="s">
        <v>756</v>
      </c>
      <c r="C175" s="148" t="s">
        <v>639</v>
      </c>
      <c r="D175" s="148" t="s">
        <v>640</v>
      </c>
      <c r="E175" s="148" t="s">
        <v>641</v>
      </c>
      <c r="F175" s="148" t="s">
        <v>633</v>
      </c>
      <c r="G175" s="148" t="s">
        <v>634</v>
      </c>
      <c r="H175" s="148" t="s">
        <v>697</v>
      </c>
      <c r="I175" s="148" t="s">
        <v>709</v>
      </c>
      <c r="J175" s="148" t="s">
        <v>787</v>
      </c>
      <c r="K175" s="148" t="s">
        <v>757</v>
      </c>
      <c r="L175" s="148" t="s">
        <v>673</v>
      </c>
      <c r="M175" s="149" t="s">
        <v>674</v>
      </c>
      <c r="N175" s="150">
        <v>176.16</v>
      </c>
      <c r="O175" s="150">
        <v>0</v>
      </c>
      <c r="P175" s="149" t="s">
        <v>759</v>
      </c>
      <c r="Q175" s="149" t="s">
        <v>755</v>
      </c>
      <c r="R175" s="149" t="s">
        <v>756</v>
      </c>
    </row>
    <row r="176" spans="1:18" ht="25.5">
      <c r="A176" s="146" t="s">
        <v>755</v>
      </c>
      <c r="B176" s="147" t="s">
        <v>756</v>
      </c>
      <c r="C176" s="148" t="s">
        <v>630</v>
      </c>
      <c r="D176" s="148" t="s">
        <v>631</v>
      </c>
      <c r="E176" s="148" t="s">
        <v>632</v>
      </c>
      <c r="F176" s="148" t="s">
        <v>633</v>
      </c>
      <c r="G176" s="148" t="s">
        <v>634</v>
      </c>
      <c r="H176" s="148" t="s">
        <v>697</v>
      </c>
      <c r="I176" s="148" t="s">
        <v>709</v>
      </c>
      <c r="J176" s="148" t="s">
        <v>787</v>
      </c>
      <c r="K176" s="148" t="s">
        <v>757</v>
      </c>
      <c r="L176" s="148" t="s">
        <v>673</v>
      </c>
      <c r="M176" s="149" t="s">
        <v>674</v>
      </c>
      <c r="N176" s="150">
        <v>176.16</v>
      </c>
      <c r="O176" s="150">
        <v>0</v>
      </c>
      <c r="P176" s="149" t="s">
        <v>760</v>
      </c>
      <c r="Q176" s="149" t="s">
        <v>755</v>
      </c>
      <c r="R176" s="149" t="s">
        <v>756</v>
      </c>
    </row>
    <row r="177" spans="1:18" ht="25.5">
      <c r="A177" s="146" t="s">
        <v>755</v>
      </c>
      <c r="B177" s="147" t="s">
        <v>756</v>
      </c>
      <c r="C177" s="148" t="s">
        <v>645</v>
      </c>
      <c r="D177" s="148" t="s">
        <v>646</v>
      </c>
      <c r="E177" s="148" t="s">
        <v>647</v>
      </c>
      <c r="F177" s="148" t="s">
        <v>633</v>
      </c>
      <c r="G177" s="148" t="s">
        <v>634</v>
      </c>
      <c r="H177" s="148" t="s">
        <v>697</v>
      </c>
      <c r="I177" s="148" t="s">
        <v>709</v>
      </c>
      <c r="J177" s="148" t="s">
        <v>787</v>
      </c>
      <c r="K177" s="148" t="s">
        <v>757</v>
      </c>
      <c r="L177" s="148" t="s">
        <v>673</v>
      </c>
      <c r="M177" s="149" t="s">
        <v>674</v>
      </c>
      <c r="N177" s="150">
        <v>176.17</v>
      </c>
      <c r="O177" s="150">
        <v>0</v>
      </c>
      <c r="P177" s="149" t="s">
        <v>763</v>
      </c>
      <c r="Q177" s="149" t="s">
        <v>755</v>
      </c>
      <c r="R177" s="149" t="s">
        <v>756</v>
      </c>
    </row>
    <row r="178" spans="1:18" ht="25.5">
      <c r="A178" s="146" t="s">
        <v>755</v>
      </c>
      <c r="B178" s="147" t="s">
        <v>756</v>
      </c>
      <c r="C178" s="148" t="s">
        <v>657</v>
      </c>
      <c r="D178" s="148" t="s">
        <v>658</v>
      </c>
      <c r="E178" s="148" t="s">
        <v>659</v>
      </c>
      <c r="F178" s="148" t="s">
        <v>633</v>
      </c>
      <c r="G178" s="148" t="s">
        <v>634</v>
      </c>
      <c r="H178" s="148" t="s">
        <v>697</v>
      </c>
      <c r="I178" s="148" t="s">
        <v>709</v>
      </c>
      <c r="J178" s="148" t="s">
        <v>787</v>
      </c>
      <c r="K178" s="148" t="s">
        <v>757</v>
      </c>
      <c r="L178" s="148" t="s">
        <v>673</v>
      </c>
      <c r="M178" s="149" t="s">
        <v>674</v>
      </c>
      <c r="N178" s="150">
        <v>176.17</v>
      </c>
      <c r="O178" s="150">
        <v>0</v>
      </c>
      <c r="P178" s="149" t="s">
        <v>761</v>
      </c>
      <c r="Q178" s="149" t="s">
        <v>755</v>
      </c>
      <c r="R178" s="149" t="s">
        <v>756</v>
      </c>
    </row>
    <row r="179" spans="1:18" ht="25.5">
      <c r="A179" s="146" t="s">
        <v>755</v>
      </c>
      <c r="B179" s="147" t="s">
        <v>756</v>
      </c>
      <c r="C179" s="148" t="s">
        <v>642</v>
      </c>
      <c r="D179" s="148" t="s">
        <v>643</v>
      </c>
      <c r="E179" s="148" t="s">
        <v>644</v>
      </c>
      <c r="F179" s="148" t="s">
        <v>633</v>
      </c>
      <c r="G179" s="148" t="s">
        <v>634</v>
      </c>
      <c r="H179" s="148" t="s">
        <v>697</v>
      </c>
      <c r="I179" s="148" t="s">
        <v>709</v>
      </c>
      <c r="J179" s="148" t="s">
        <v>787</v>
      </c>
      <c r="K179" s="148" t="s">
        <v>757</v>
      </c>
      <c r="L179" s="148" t="s">
        <v>673</v>
      </c>
      <c r="M179" s="149" t="s">
        <v>674</v>
      </c>
      <c r="N179" s="150">
        <v>176.16</v>
      </c>
      <c r="O179" s="150">
        <v>0</v>
      </c>
      <c r="P179" s="149" t="s">
        <v>758</v>
      </c>
      <c r="Q179" s="149" t="s">
        <v>755</v>
      </c>
      <c r="R179" s="149" t="s">
        <v>756</v>
      </c>
    </row>
    <row r="180" spans="1:18" ht="25.5">
      <c r="A180" s="146" t="s">
        <v>755</v>
      </c>
      <c r="B180" s="147" t="s">
        <v>756</v>
      </c>
      <c r="C180" s="148" t="s">
        <v>651</v>
      </c>
      <c r="D180" s="148" t="s">
        <v>652</v>
      </c>
      <c r="E180" s="148" t="s">
        <v>653</v>
      </c>
      <c r="F180" s="148" t="s">
        <v>633</v>
      </c>
      <c r="G180" s="148" t="s">
        <v>634</v>
      </c>
      <c r="H180" s="148" t="s">
        <v>697</v>
      </c>
      <c r="I180" s="148" t="s">
        <v>709</v>
      </c>
      <c r="J180" s="148" t="s">
        <v>787</v>
      </c>
      <c r="K180" s="148" t="s">
        <v>757</v>
      </c>
      <c r="L180" s="148" t="s">
        <v>673</v>
      </c>
      <c r="M180" s="149" t="s">
        <v>674</v>
      </c>
      <c r="N180" s="150">
        <v>176.17</v>
      </c>
      <c r="O180" s="150">
        <v>0</v>
      </c>
      <c r="P180" s="149" t="s">
        <v>766</v>
      </c>
      <c r="Q180" s="149" t="s">
        <v>755</v>
      </c>
      <c r="R180" s="149" t="s">
        <v>756</v>
      </c>
    </row>
    <row r="181" spans="1:18" ht="25.5">
      <c r="A181" s="146" t="s">
        <v>755</v>
      </c>
      <c r="B181" s="147" t="s">
        <v>756</v>
      </c>
      <c r="C181" s="148" t="s">
        <v>654</v>
      </c>
      <c r="D181" s="148" t="s">
        <v>655</v>
      </c>
      <c r="E181" s="148" t="s">
        <v>656</v>
      </c>
      <c r="F181" s="148" t="s">
        <v>633</v>
      </c>
      <c r="G181" s="148" t="s">
        <v>634</v>
      </c>
      <c r="H181" s="148" t="s">
        <v>697</v>
      </c>
      <c r="I181" s="148" t="s">
        <v>709</v>
      </c>
      <c r="J181" s="148" t="s">
        <v>787</v>
      </c>
      <c r="K181" s="148" t="s">
        <v>757</v>
      </c>
      <c r="L181" s="148" t="s">
        <v>673</v>
      </c>
      <c r="M181" s="149" t="s">
        <v>674</v>
      </c>
      <c r="N181" s="150">
        <v>176.17</v>
      </c>
      <c r="O181" s="150">
        <v>0</v>
      </c>
      <c r="P181" s="149" t="s">
        <v>764</v>
      </c>
      <c r="Q181" s="149" t="s">
        <v>755</v>
      </c>
      <c r="R181" s="149" t="s">
        <v>756</v>
      </c>
    </row>
    <row r="182" spans="1:18" ht="25.5">
      <c r="A182" s="146" t="s">
        <v>755</v>
      </c>
      <c r="B182" s="147" t="s">
        <v>756</v>
      </c>
      <c r="C182" s="148" t="s">
        <v>636</v>
      </c>
      <c r="D182" s="148" t="s">
        <v>637</v>
      </c>
      <c r="E182" s="148" t="s">
        <v>638</v>
      </c>
      <c r="F182" s="148" t="s">
        <v>633</v>
      </c>
      <c r="G182" s="148" t="s">
        <v>634</v>
      </c>
      <c r="H182" s="148" t="s">
        <v>697</v>
      </c>
      <c r="I182" s="148" t="s">
        <v>709</v>
      </c>
      <c r="J182" s="148" t="s">
        <v>787</v>
      </c>
      <c r="K182" s="148" t="s">
        <v>757</v>
      </c>
      <c r="L182" s="148" t="s">
        <v>673</v>
      </c>
      <c r="M182" s="149" t="s">
        <v>674</v>
      </c>
      <c r="N182" s="150">
        <v>176.16</v>
      </c>
      <c r="O182" s="150">
        <v>0</v>
      </c>
      <c r="P182" s="149" t="s">
        <v>765</v>
      </c>
      <c r="Q182" s="149" t="s">
        <v>755</v>
      </c>
      <c r="R182" s="149" t="s">
        <v>756</v>
      </c>
    </row>
    <row r="183" spans="1:18" ht="25.5">
      <c r="A183" s="146" t="s">
        <v>755</v>
      </c>
      <c r="B183" s="147" t="s">
        <v>756</v>
      </c>
      <c r="C183" s="148" t="s">
        <v>648</v>
      </c>
      <c r="D183" s="148" t="s">
        <v>649</v>
      </c>
      <c r="E183" s="148" t="s">
        <v>650</v>
      </c>
      <c r="F183" s="148" t="s">
        <v>633</v>
      </c>
      <c r="G183" s="148" t="s">
        <v>634</v>
      </c>
      <c r="H183" s="148" t="s">
        <v>697</v>
      </c>
      <c r="I183" s="148" t="s">
        <v>709</v>
      </c>
      <c r="J183" s="148" t="s">
        <v>787</v>
      </c>
      <c r="K183" s="148" t="s">
        <v>757</v>
      </c>
      <c r="L183" s="148" t="s">
        <v>673</v>
      </c>
      <c r="M183" s="149" t="s">
        <v>674</v>
      </c>
      <c r="N183" s="150">
        <v>176.17</v>
      </c>
      <c r="O183" s="150">
        <v>0</v>
      </c>
      <c r="P183" s="149" t="s">
        <v>762</v>
      </c>
      <c r="Q183" s="149" t="s">
        <v>755</v>
      </c>
      <c r="R183" s="149" t="s">
        <v>756</v>
      </c>
    </row>
    <row r="184" spans="1:18" s="95" customFormat="1">
      <c r="A184" s="146"/>
      <c r="B184" s="147"/>
      <c r="C184" s="148"/>
      <c r="D184" s="148"/>
      <c r="E184" s="148"/>
      <c r="F184" s="148"/>
      <c r="G184" s="148"/>
      <c r="H184" s="148"/>
      <c r="I184" s="148"/>
      <c r="J184" s="148"/>
      <c r="K184" s="148"/>
      <c r="L184" s="148"/>
      <c r="M184" s="149"/>
      <c r="N184" s="154">
        <f>SUM(N175:N183)</f>
        <v>1585.4900000000002</v>
      </c>
      <c r="O184" s="154">
        <f>SUM(O175:O183)</f>
        <v>0</v>
      </c>
      <c r="P184" s="149"/>
      <c r="Q184" s="149"/>
      <c r="R184" s="149"/>
    </row>
    <row r="185" spans="1:18" ht="25.5">
      <c r="A185" s="146" t="s">
        <v>755</v>
      </c>
      <c r="B185" s="147" t="s">
        <v>756</v>
      </c>
      <c r="C185" s="148" t="s">
        <v>654</v>
      </c>
      <c r="D185" s="148" t="s">
        <v>655</v>
      </c>
      <c r="E185" s="148" t="s">
        <v>656</v>
      </c>
      <c r="F185" s="148" t="s">
        <v>633</v>
      </c>
      <c r="G185" s="148" t="s">
        <v>634</v>
      </c>
      <c r="H185" s="148" t="s">
        <v>703</v>
      </c>
      <c r="I185" s="148" t="s">
        <v>713</v>
      </c>
      <c r="J185" s="148" t="s">
        <v>714</v>
      </c>
      <c r="K185" s="148" t="s">
        <v>757</v>
      </c>
      <c r="L185" s="148" t="s">
        <v>715</v>
      </c>
      <c r="M185" s="149" t="s">
        <v>716</v>
      </c>
      <c r="N185" s="150">
        <v>947</v>
      </c>
      <c r="O185" s="150">
        <v>0</v>
      </c>
      <c r="P185" s="149" t="s">
        <v>764</v>
      </c>
      <c r="Q185" s="149" t="s">
        <v>755</v>
      </c>
      <c r="R185" s="149" t="s">
        <v>756</v>
      </c>
    </row>
    <row r="186" spans="1:18" ht="25.5">
      <c r="A186" s="146" t="s">
        <v>755</v>
      </c>
      <c r="B186" s="147" t="s">
        <v>756</v>
      </c>
      <c r="C186" s="148" t="s">
        <v>630</v>
      </c>
      <c r="D186" s="148" t="s">
        <v>631</v>
      </c>
      <c r="E186" s="148" t="s">
        <v>632</v>
      </c>
      <c r="F186" s="148" t="s">
        <v>633</v>
      </c>
      <c r="G186" s="148" t="s">
        <v>634</v>
      </c>
      <c r="H186" s="148" t="s">
        <v>703</v>
      </c>
      <c r="I186" s="148" t="s">
        <v>713</v>
      </c>
      <c r="J186" s="148" t="s">
        <v>714</v>
      </c>
      <c r="K186" s="148" t="s">
        <v>757</v>
      </c>
      <c r="L186" s="148" t="s">
        <v>715</v>
      </c>
      <c r="M186" s="149" t="s">
        <v>716</v>
      </c>
      <c r="N186" s="150">
        <v>947</v>
      </c>
      <c r="O186" s="150">
        <v>0</v>
      </c>
      <c r="P186" s="149" t="s">
        <v>760</v>
      </c>
      <c r="Q186" s="149" t="s">
        <v>755</v>
      </c>
      <c r="R186" s="149" t="s">
        <v>756</v>
      </c>
    </row>
    <row r="187" spans="1:18" ht="25.5">
      <c r="A187" s="146" t="s">
        <v>755</v>
      </c>
      <c r="B187" s="147" t="s">
        <v>756</v>
      </c>
      <c r="C187" s="148" t="s">
        <v>651</v>
      </c>
      <c r="D187" s="148" t="s">
        <v>652</v>
      </c>
      <c r="E187" s="148" t="s">
        <v>653</v>
      </c>
      <c r="F187" s="148" t="s">
        <v>633</v>
      </c>
      <c r="G187" s="148" t="s">
        <v>634</v>
      </c>
      <c r="H187" s="148" t="s">
        <v>703</v>
      </c>
      <c r="I187" s="148" t="s">
        <v>713</v>
      </c>
      <c r="J187" s="148" t="s">
        <v>714</v>
      </c>
      <c r="K187" s="148" t="s">
        <v>757</v>
      </c>
      <c r="L187" s="148" t="s">
        <v>715</v>
      </c>
      <c r="M187" s="149" t="s">
        <v>716</v>
      </c>
      <c r="N187" s="150">
        <v>947</v>
      </c>
      <c r="O187" s="150">
        <v>0</v>
      </c>
      <c r="P187" s="149" t="s">
        <v>766</v>
      </c>
      <c r="Q187" s="149" t="s">
        <v>755</v>
      </c>
      <c r="R187" s="149" t="s">
        <v>756</v>
      </c>
    </row>
    <row r="188" spans="1:18" ht="25.5">
      <c r="A188" s="146" t="s">
        <v>755</v>
      </c>
      <c r="B188" s="147" t="s">
        <v>756</v>
      </c>
      <c r="C188" s="148" t="s">
        <v>639</v>
      </c>
      <c r="D188" s="148" t="s">
        <v>640</v>
      </c>
      <c r="E188" s="148" t="s">
        <v>641</v>
      </c>
      <c r="F188" s="148" t="s">
        <v>633</v>
      </c>
      <c r="G188" s="148" t="s">
        <v>634</v>
      </c>
      <c r="H188" s="148" t="s">
        <v>703</v>
      </c>
      <c r="I188" s="148" t="s">
        <v>713</v>
      </c>
      <c r="J188" s="148" t="s">
        <v>714</v>
      </c>
      <c r="K188" s="148" t="s">
        <v>757</v>
      </c>
      <c r="L188" s="148" t="s">
        <v>715</v>
      </c>
      <c r="M188" s="149" t="s">
        <v>716</v>
      </c>
      <c r="N188" s="150">
        <v>947</v>
      </c>
      <c r="O188" s="150">
        <v>0</v>
      </c>
      <c r="P188" s="149" t="s">
        <v>759</v>
      </c>
      <c r="Q188" s="149" t="s">
        <v>755</v>
      </c>
      <c r="R188" s="149" t="s">
        <v>756</v>
      </c>
    </row>
    <row r="189" spans="1:18" ht="25.5">
      <c r="A189" s="146" t="s">
        <v>755</v>
      </c>
      <c r="B189" s="147" t="s">
        <v>756</v>
      </c>
      <c r="C189" s="148" t="s">
        <v>642</v>
      </c>
      <c r="D189" s="148" t="s">
        <v>643</v>
      </c>
      <c r="E189" s="148" t="s">
        <v>644</v>
      </c>
      <c r="F189" s="148" t="s">
        <v>633</v>
      </c>
      <c r="G189" s="148" t="s">
        <v>634</v>
      </c>
      <c r="H189" s="148" t="s">
        <v>703</v>
      </c>
      <c r="I189" s="148" t="s">
        <v>713</v>
      </c>
      <c r="J189" s="148" t="s">
        <v>714</v>
      </c>
      <c r="K189" s="148" t="s">
        <v>757</v>
      </c>
      <c r="L189" s="148" t="s">
        <v>715</v>
      </c>
      <c r="M189" s="149" t="s">
        <v>716</v>
      </c>
      <c r="N189" s="150">
        <v>947</v>
      </c>
      <c r="O189" s="150">
        <v>0</v>
      </c>
      <c r="P189" s="149" t="s">
        <v>758</v>
      </c>
      <c r="Q189" s="149" t="s">
        <v>755</v>
      </c>
      <c r="R189" s="149" t="s">
        <v>756</v>
      </c>
    </row>
    <row r="190" spans="1:18" ht="25.5">
      <c r="A190" s="146" t="s">
        <v>755</v>
      </c>
      <c r="B190" s="147" t="s">
        <v>756</v>
      </c>
      <c r="C190" s="148" t="s">
        <v>636</v>
      </c>
      <c r="D190" s="148" t="s">
        <v>637</v>
      </c>
      <c r="E190" s="148" t="s">
        <v>638</v>
      </c>
      <c r="F190" s="148" t="s">
        <v>633</v>
      </c>
      <c r="G190" s="148" t="s">
        <v>634</v>
      </c>
      <c r="H190" s="148" t="s">
        <v>703</v>
      </c>
      <c r="I190" s="148" t="s">
        <v>713</v>
      </c>
      <c r="J190" s="148" t="s">
        <v>714</v>
      </c>
      <c r="K190" s="148" t="s">
        <v>757</v>
      </c>
      <c r="L190" s="148" t="s">
        <v>715</v>
      </c>
      <c r="M190" s="149" t="s">
        <v>716</v>
      </c>
      <c r="N190" s="150">
        <v>947</v>
      </c>
      <c r="O190" s="150">
        <v>0</v>
      </c>
      <c r="P190" s="149" t="s">
        <v>765</v>
      </c>
      <c r="Q190" s="149" t="s">
        <v>755</v>
      </c>
      <c r="R190" s="149" t="s">
        <v>756</v>
      </c>
    </row>
    <row r="191" spans="1:18" ht="25.5">
      <c r="A191" s="146" t="s">
        <v>755</v>
      </c>
      <c r="B191" s="147" t="s">
        <v>756</v>
      </c>
      <c r="C191" s="148" t="s">
        <v>657</v>
      </c>
      <c r="D191" s="148" t="s">
        <v>658</v>
      </c>
      <c r="E191" s="148" t="s">
        <v>659</v>
      </c>
      <c r="F191" s="148" t="s">
        <v>633</v>
      </c>
      <c r="G191" s="148" t="s">
        <v>634</v>
      </c>
      <c r="H191" s="148" t="s">
        <v>703</v>
      </c>
      <c r="I191" s="148" t="s">
        <v>713</v>
      </c>
      <c r="J191" s="148" t="s">
        <v>714</v>
      </c>
      <c r="K191" s="148" t="s">
        <v>757</v>
      </c>
      <c r="L191" s="148" t="s">
        <v>715</v>
      </c>
      <c r="M191" s="149" t="s">
        <v>716</v>
      </c>
      <c r="N191" s="150">
        <v>947</v>
      </c>
      <c r="O191" s="150">
        <v>0</v>
      </c>
      <c r="P191" s="149" t="s">
        <v>761</v>
      </c>
      <c r="Q191" s="149" t="s">
        <v>755</v>
      </c>
      <c r="R191" s="149" t="s">
        <v>756</v>
      </c>
    </row>
    <row r="192" spans="1:18" ht="25.5">
      <c r="A192" s="146" t="s">
        <v>755</v>
      </c>
      <c r="B192" s="147" t="s">
        <v>756</v>
      </c>
      <c r="C192" s="148" t="s">
        <v>648</v>
      </c>
      <c r="D192" s="148" t="s">
        <v>649</v>
      </c>
      <c r="E192" s="148" t="s">
        <v>650</v>
      </c>
      <c r="F192" s="148" t="s">
        <v>633</v>
      </c>
      <c r="G192" s="148" t="s">
        <v>634</v>
      </c>
      <c r="H192" s="148" t="s">
        <v>703</v>
      </c>
      <c r="I192" s="148" t="s">
        <v>713</v>
      </c>
      <c r="J192" s="148" t="s">
        <v>714</v>
      </c>
      <c r="K192" s="148" t="s">
        <v>757</v>
      </c>
      <c r="L192" s="148" t="s">
        <v>715</v>
      </c>
      <c r="M192" s="149" t="s">
        <v>716</v>
      </c>
      <c r="N192" s="150">
        <v>947</v>
      </c>
      <c r="O192" s="150">
        <v>0</v>
      </c>
      <c r="P192" s="149" t="s">
        <v>762</v>
      </c>
      <c r="Q192" s="149" t="s">
        <v>755</v>
      </c>
      <c r="R192" s="149" t="s">
        <v>756</v>
      </c>
    </row>
    <row r="193" spans="1:18" ht="25.5">
      <c r="A193" s="146" t="s">
        <v>755</v>
      </c>
      <c r="B193" s="147" t="s">
        <v>756</v>
      </c>
      <c r="C193" s="148" t="s">
        <v>645</v>
      </c>
      <c r="D193" s="148" t="s">
        <v>646</v>
      </c>
      <c r="E193" s="148" t="s">
        <v>647</v>
      </c>
      <c r="F193" s="148" t="s">
        <v>633</v>
      </c>
      <c r="G193" s="148" t="s">
        <v>634</v>
      </c>
      <c r="H193" s="148" t="s">
        <v>703</v>
      </c>
      <c r="I193" s="148" t="s">
        <v>713</v>
      </c>
      <c r="J193" s="148" t="s">
        <v>714</v>
      </c>
      <c r="K193" s="148" t="s">
        <v>757</v>
      </c>
      <c r="L193" s="148" t="s">
        <v>715</v>
      </c>
      <c r="M193" s="149" t="s">
        <v>716</v>
      </c>
      <c r="N193" s="150">
        <v>947</v>
      </c>
      <c r="O193" s="150">
        <v>0</v>
      </c>
      <c r="P193" s="149" t="s">
        <v>763</v>
      </c>
      <c r="Q193" s="149" t="s">
        <v>755</v>
      </c>
      <c r="R193" s="149" t="s">
        <v>756</v>
      </c>
    </row>
    <row r="194" spans="1:18" s="95" customFormat="1">
      <c r="A194" s="146"/>
      <c r="B194" s="147"/>
      <c r="C194" s="148"/>
      <c r="D194" s="148"/>
      <c r="E194" s="148"/>
      <c r="F194" s="148"/>
      <c r="G194" s="148"/>
      <c r="H194" s="148"/>
      <c r="I194" s="148"/>
      <c r="J194" s="148"/>
      <c r="K194" s="148"/>
      <c r="L194" s="148"/>
      <c r="M194" s="149"/>
      <c r="N194" s="154">
        <f>SUM(N185:N193)</f>
        <v>8523</v>
      </c>
      <c r="O194" s="154">
        <f>SUM(O185:O193)</f>
        <v>0</v>
      </c>
      <c r="P194" s="149"/>
      <c r="Q194" s="149"/>
      <c r="R194" s="149"/>
    </row>
    <row r="195" spans="1:18" ht="25.5">
      <c r="A195" s="146" t="s">
        <v>755</v>
      </c>
      <c r="B195" s="147" t="s">
        <v>756</v>
      </c>
      <c r="C195" s="148" t="s">
        <v>630</v>
      </c>
      <c r="D195" s="148" t="s">
        <v>631</v>
      </c>
      <c r="E195" s="148" t="s">
        <v>632</v>
      </c>
      <c r="F195" s="148" t="s">
        <v>633</v>
      </c>
      <c r="G195" s="148" t="s">
        <v>634</v>
      </c>
      <c r="H195" s="148" t="s">
        <v>782</v>
      </c>
      <c r="I195" s="148" t="s">
        <v>788</v>
      </c>
      <c r="J195" s="148" t="s">
        <v>789</v>
      </c>
      <c r="K195" s="148" t="s">
        <v>757</v>
      </c>
      <c r="L195" s="148" t="s">
        <v>723</v>
      </c>
      <c r="M195" s="149" t="s">
        <v>724</v>
      </c>
      <c r="N195" s="150">
        <v>3537.21</v>
      </c>
      <c r="O195" s="150">
        <v>0</v>
      </c>
      <c r="P195" s="149" t="s">
        <v>760</v>
      </c>
      <c r="Q195" s="149" t="s">
        <v>755</v>
      </c>
      <c r="R195" s="149" t="s">
        <v>756</v>
      </c>
    </row>
    <row r="196" spans="1:18" ht="25.5">
      <c r="A196" s="146" t="s">
        <v>755</v>
      </c>
      <c r="B196" s="147" t="s">
        <v>756</v>
      </c>
      <c r="C196" s="148" t="s">
        <v>654</v>
      </c>
      <c r="D196" s="148" t="s">
        <v>655</v>
      </c>
      <c r="E196" s="148" t="s">
        <v>656</v>
      </c>
      <c r="F196" s="148" t="s">
        <v>633</v>
      </c>
      <c r="G196" s="148" t="s">
        <v>634</v>
      </c>
      <c r="H196" s="148" t="s">
        <v>782</v>
      </c>
      <c r="I196" s="148" t="s">
        <v>788</v>
      </c>
      <c r="J196" s="148" t="s">
        <v>789</v>
      </c>
      <c r="K196" s="148" t="s">
        <v>757</v>
      </c>
      <c r="L196" s="148" t="s">
        <v>723</v>
      </c>
      <c r="M196" s="149" t="s">
        <v>724</v>
      </c>
      <c r="N196" s="150">
        <v>1852.12</v>
      </c>
      <c r="O196" s="150">
        <v>0</v>
      </c>
      <c r="P196" s="149" t="s">
        <v>764</v>
      </c>
      <c r="Q196" s="149" t="s">
        <v>755</v>
      </c>
      <c r="R196" s="149" t="s">
        <v>756</v>
      </c>
    </row>
    <row r="197" spans="1:18" ht="25.5">
      <c r="A197" s="146" t="s">
        <v>755</v>
      </c>
      <c r="B197" s="147" t="s">
        <v>756</v>
      </c>
      <c r="C197" s="148" t="s">
        <v>636</v>
      </c>
      <c r="D197" s="148" t="s">
        <v>637</v>
      </c>
      <c r="E197" s="148" t="s">
        <v>638</v>
      </c>
      <c r="F197" s="148" t="s">
        <v>633</v>
      </c>
      <c r="G197" s="148" t="s">
        <v>634</v>
      </c>
      <c r="H197" s="148" t="s">
        <v>782</v>
      </c>
      <c r="I197" s="148" t="s">
        <v>788</v>
      </c>
      <c r="J197" s="148" t="s">
        <v>789</v>
      </c>
      <c r="K197" s="148" t="s">
        <v>757</v>
      </c>
      <c r="L197" s="148" t="s">
        <v>723</v>
      </c>
      <c r="M197" s="149" t="s">
        <v>724</v>
      </c>
      <c r="N197" s="150">
        <v>2792.05</v>
      </c>
      <c r="O197" s="150">
        <v>0</v>
      </c>
      <c r="P197" s="149" t="s">
        <v>765</v>
      </c>
      <c r="Q197" s="149" t="s">
        <v>755</v>
      </c>
      <c r="R197" s="149" t="s">
        <v>756</v>
      </c>
    </row>
    <row r="198" spans="1:18" ht="25.5">
      <c r="A198" s="146" t="s">
        <v>755</v>
      </c>
      <c r="B198" s="147" t="s">
        <v>756</v>
      </c>
      <c r="C198" s="148" t="s">
        <v>651</v>
      </c>
      <c r="D198" s="148" t="s">
        <v>652</v>
      </c>
      <c r="E198" s="148" t="s">
        <v>653</v>
      </c>
      <c r="F198" s="148" t="s">
        <v>633</v>
      </c>
      <c r="G198" s="148" t="s">
        <v>634</v>
      </c>
      <c r="H198" s="148" t="s">
        <v>782</v>
      </c>
      <c r="I198" s="148" t="s">
        <v>788</v>
      </c>
      <c r="J198" s="148" t="s">
        <v>789</v>
      </c>
      <c r="K198" s="148" t="s">
        <v>757</v>
      </c>
      <c r="L198" s="148" t="s">
        <v>723</v>
      </c>
      <c r="M198" s="149" t="s">
        <v>724</v>
      </c>
      <c r="N198" s="150">
        <v>5041.6899999999996</v>
      </c>
      <c r="O198" s="150">
        <v>0</v>
      </c>
      <c r="P198" s="149" t="s">
        <v>766</v>
      </c>
      <c r="Q198" s="149" t="s">
        <v>755</v>
      </c>
      <c r="R198" s="149" t="s">
        <v>756</v>
      </c>
    </row>
    <row r="199" spans="1:18" ht="25.5">
      <c r="A199" s="146" t="s">
        <v>755</v>
      </c>
      <c r="B199" s="147" t="s">
        <v>756</v>
      </c>
      <c r="C199" s="148" t="s">
        <v>648</v>
      </c>
      <c r="D199" s="148" t="s">
        <v>649</v>
      </c>
      <c r="E199" s="148" t="s">
        <v>650</v>
      </c>
      <c r="F199" s="148" t="s">
        <v>633</v>
      </c>
      <c r="G199" s="148" t="s">
        <v>634</v>
      </c>
      <c r="H199" s="148" t="s">
        <v>782</v>
      </c>
      <c r="I199" s="148" t="s">
        <v>788</v>
      </c>
      <c r="J199" s="148" t="s">
        <v>789</v>
      </c>
      <c r="K199" s="148" t="s">
        <v>757</v>
      </c>
      <c r="L199" s="148" t="s">
        <v>723</v>
      </c>
      <c r="M199" s="149" t="s">
        <v>724</v>
      </c>
      <c r="N199" s="150">
        <v>6088.55</v>
      </c>
      <c r="O199" s="150">
        <v>0</v>
      </c>
      <c r="P199" s="149" t="s">
        <v>762</v>
      </c>
      <c r="Q199" s="149" t="s">
        <v>755</v>
      </c>
      <c r="R199" s="149" t="s">
        <v>756</v>
      </c>
    </row>
    <row r="200" spans="1:18" ht="25.5">
      <c r="A200" s="146" t="s">
        <v>755</v>
      </c>
      <c r="B200" s="147" t="s">
        <v>756</v>
      </c>
      <c r="C200" s="148" t="s">
        <v>642</v>
      </c>
      <c r="D200" s="148" t="s">
        <v>643</v>
      </c>
      <c r="E200" s="148" t="s">
        <v>644</v>
      </c>
      <c r="F200" s="148" t="s">
        <v>633</v>
      </c>
      <c r="G200" s="148" t="s">
        <v>634</v>
      </c>
      <c r="H200" s="148" t="s">
        <v>782</v>
      </c>
      <c r="I200" s="148" t="s">
        <v>788</v>
      </c>
      <c r="J200" s="148" t="s">
        <v>789</v>
      </c>
      <c r="K200" s="148" t="s">
        <v>757</v>
      </c>
      <c r="L200" s="148" t="s">
        <v>723</v>
      </c>
      <c r="M200" s="149" t="s">
        <v>724</v>
      </c>
      <c r="N200" s="150">
        <v>2157.4899999999998</v>
      </c>
      <c r="O200" s="150">
        <v>0</v>
      </c>
      <c r="P200" s="149" t="s">
        <v>758</v>
      </c>
      <c r="Q200" s="149" t="s">
        <v>755</v>
      </c>
      <c r="R200" s="149" t="s">
        <v>756</v>
      </c>
    </row>
    <row r="201" spans="1:18" ht="25.5">
      <c r="A201" s="146" t="s">
        <v>755</v>
      </c>
      <c r="B201" s="147" t="s">
        <v>756</v>
      </c>
      <c r="C201" s="148" t="s">
        <v>639</v>
      </c>
      <c r="D201" s="148" t="s">
        <v>640</v>
      </c>
      <c r="E201" s="148" t="s">
        <v>641</v>
      </c>
      <c r="F201" s="148" t="s">
        <v>633</v>
      </c>
      <c r="G201" s="148" t="s">
        <v>634</v>
      </c>
      <c r="H201" s="148" t="s">
        <v>782</v>
      </c>
      <c r="I201" s="148" t="s">
        <v>788</v>
      </c>
      <c r="J201" s="148" t="s">
        <v>789</v>
      </c>
      <c r="K201" s="148" t="s">
        <v>757</v>
      </c>
      <c r="L201" s="148" t="s">
        <v>723</v>
      </c>
      <c r="M201" s="149" t="s">
        <v>724</v>
      </c>
      <c r="N201" s="150">
        <v>11788.52</v>
      </c>
      <c r="O201" s="150">
        <v>0</v>
      </c>
      <c r="P201" s="149" t="s">
        <v>759</v>
      </c>
      <c r="Q201" s="149" t="s">
        <v>755</v>
      </c>
      <c r="R201" s="149" t="s">
        <v>756</v>
      </c>
    </row>
    <row r="202" spans="1:18" ht="25.5">
      <c r="A202" s="146" t="s">
        <v>755</v>
      </c>
      <c r="B202" s="147" t="s">
        <v>756</v>
      </c>
      <c r="C202" s="148" t="s">
        <v>657</v>
      </c>
      <c r="D202" s="148" t="s">
        <v>658</v>
      </c>
      <c r="E202" s="148" t="s">
        <v>659</v>
      </c>
      <c r="F202" s="148" t="s">
        <v>633</v>
      </c>
      <c r="G202" s="148" t="s">
        <v>634</v>
      </c>
      <c r="H202" s="148" t="s">
        <v>782</v>
      </c>
      <c r="I202" s="148" t="s">
        <v>788</v>
      </c>
      <c r="J202" s="148" t="s">
        <v>789</v>
      </c>
      <c r="K202" s="148" t="s">
        <v>757</v>
      </c>
      <c r="L202" s="148" t="s">
        <v>723</v>
      </c>
      <c r="M202" s="149" t="s">
        <v>724</v>
      </c>
      <c r="N202" s="150">
        <v>6005.72</v>
      </c>
      <c r="O202" s="150">
        <v>0</v>
      </c>
      <c r="P202" s="149" t="s">
        <v>761</v>
      </c>
      <c r="Q202" s="149" t="s">
        <v>755</v>
      </c>
      <c r="R202" s="149" t="s">
        <v>756</v>
      </c>
    </row>
    <row r="203" spans="1:18" ht="25.5">
      <c r="A203" s="146" t="s">
        <v>755</v>
      </c>
      <c r="B203" s="147" t="s">
        <v>756</v>
      </c>
      <c r="C203" s="148" t="s">
        <v>645</v>
      </c>
      <c r="D203" s="148" t="s">
        <v>646</v>
      </c>
      <c r="E203" s="148" t="s">
        <v>647</v>
      </c>
      <c r="F203" s="148" t="s">
        <v>633</v>
      </c>
      <c r="G203" s="148" t="s">
        <v>634</v>
      </c>
      <c r="H203" s="148" t="s">
        <v>782</v>
      </c>
      <c r="I203" s="148" t="s">
        <v>788</v>
      </c>
      <c r="J203" s="148" t="s">
        <v>789</v>
      </c>
      <c r="K203" s="148" t="s">
        <v>757</v>
      </c>
      <c r="L203" s="148" t="s">
        <v>723</v>
      </c>
      <c r="M203" s="149" t="s">
        <v>724</v>
      </c>
      <c r="N203" s="150">
        <v>1850.14</v>
      </c>
      <c r="O203" s="150">
        <v>0</v>
      </c>
      <c r="P203" s="149" t="s">
        <v>763</v>
      </c>
      <c r="Q203" s="149" t="s">
        <v>755</v>
      </c>
      <c r="R203" s="149" t="s">
        <v>756</v>
      </c>
    </row>
    <row r="204" spans="1:18" s="95" customFormat="1">
      <c r="A204" s="146"/>
      <c r="B204" s="147"/>
      <c r="C204" s="148"/>
      <c r="D204" s="148"/>
      <c r="E204" s="148"/>
      <c r="F204" s="148"/>
      <c r="G204" s="148"/>
      <c r="H204" s="148"/>
      <c r="I204" s="148"/>
      <c r="J204" s="148"/>
      <c r="K204" s="148"/>
      <c r="L204" s="148"/>
      <c r="M204" s="149"/>
      <c r="N204" s="154">
        <f>SUM(N195:N203)</f>
        <v>41113.490000000005</v>
      </c>
      <c r="O204" s="154">
        <f>SUM(O195:O203)</f>
        <v>0</v>
      </c>
      <c r="P204" s="149"/>
      <c r="Q204" s="149"/>
      <c r="R204" s="149"/>
    </row>
    <row r="205" spans="1:18" ht="25.5">
      <c r="A205" s="146" t="s">
        <v>755</v>
      </c>
      <c r="B205" s="147" t="s">
        <v>756</v>
      </c>
      <c r="C205" s="148" t="s">
        <v>657</v>
      </c>
      <c r="D205" s="148" t="s">
        <v>658</v>
      </c>
      <c r="E205" s="148" t="s">
        <v>659</v>
      </c>
      <c r="F205" s="148" t="s">
        <v>633</v>
      </c>
      <c r="G205" s="148" t="s">
        <v>634</v>
      </c>
      <c r="H205" s="148" t="s">
        <v>703</v>
      </c>
      <c r="I205" s="148" t="s">
        <v>713</v>
      </c>
      <c r="J205" s="148" t="s">
        <v>717</v>
      </c>
      <c r="K205" s="148" t="s">
        <v>757</v>
      </c>
      <c r="L205" s="148" t="s">
        <v>707</v>
      </c>
      <c r="M205" s="149" t="s">
        <v>708</v>
      </c>
      <c r="N205" s="150">
        <v>3511.88</v>
      </c>
      <c r="O205" s="150">
        <v>0</v>
      </c>
      <c r="P205" s="149" t="s">
        <v>761</v>
      </c>
      <c r="Q205" s="149" t="s">
        <v>755</v>
      </c>
      <c r="R205" s="149" t="s">
        <v>756</v>
      </c>
    </row>
    <row r="206" spans="1:18" ht="25.5">
      <c r="A206" s="146" t="s">
        <v>755</v>
      </c>
      <c r="B206" s="147" t="s">
        <v>756</v>
      </c>
      <c r="C206" s="148" t="s">
        <v>654</v>
      </c>
      <c r="D206" s="148" t="s">
        <v>655</v>
      </c>
      <c r="E206" s="148" t="s">
        <v>656</v>
      </c>
      <c r="F206" s="148" t="s">
        <v>633</v>
      </c>
      <c r="G206" s="148" t="s">
        <v>634</v>
      </c>
      <c r="H206" s="148" t="s">
        <v>703</v>
      </c>
      <c r="I206" s="148" t="s">
        <v>713</v>
      </c>
      <c r="J206" s="148" t="s">
        <v>717</v>
      </c>
      <c r="K206" s="148" t="s">
        <v>757</v>
      </c>
      <c r="L206" s="148" t="s">
        <v>707</v>
      </c>
      <c r="M206" s="149" t="s">
        <v>708</v>
      </c>
      <c r="N206" s="150">
        <v>6245.63</v>
      </c>
      <c r="O206" s="150">
        <v>0</v>
      </c>
      <c r="P206" s="149" t="s">
        <v>764</v>
      </c>
      <c r="Q206" s="149" t="s">
        <v>755</v>
      </c>
      <c r="R206" s="149" t="s">
        <v>756</v>
      </c>
    </row>
    <row r="207" spans="1:18" ht="25.5">
      <c r="A207" s="146" t="s">
        <v>755</v>
      </c>
      <c r="B207" s="147" t="s">
        <v>756</v>
      </c>
      <c r="C207" s="148" t="s">
        <v>630</v>
      </c>
      <c r="D207" s="148" t="s">
        <v>631</v>
      </c>
      <c r="E207" s="148" t="s">
        <v>632</v>
      </c>
      <c r="F207" s="148" t="s">
        <v>633</v>
      </c>
      <c r="G207" s="148" t="s">
        <v>634</v>
      </c>
      <c r="H207" s="148" t="s">
        <v>703</v>
      </c>
      <c r="I207" s="148" t="s">
        <v>713</v>
      </c>
      <c r="J207" s="148" t="s">
        <v>717</v>
      </c>
      <c r="K207" s="148" t="s">
        <v>757</v>
      </c>
      <c r="L207" s="148" t="s">
        <v>673</v>
      </c>
      <c r="M207" s="149" t="s">
        <v>674</v>
      </c>
      <c r="N207" s="150">
        <v>6965.33</v>
      </c>
      <c r="O207" s="150">
        <v>0</v>
      </c>
      <c r="P207" s="149" t="s">
        <v>760</v>
      </c>
      <c r="Q207" s="149" t="s">
        <v>755</v>
      </c>
      <c r="R207" s="149" t="s">
        <v>756</v>
      </c>
    </row>
    <row r="208" spans="1:18" ht="25.5">
      <c r="A208" s="146" t="s">
        <v>755</v>
      </c>
      <c r="B208" s="147" t="s">
        <v>756</v>
      </c>
      <c r="C208" s="148" t="s">
        <v>636</v>
      </c>
      <c r="D208" s="148" t="s">
        <v>637</v>
      </c>
      <c r="E208" s="148" t="s">
        <v>638</v>
      </c>
      <c r="F208" s="148" t="s">
        <v>633</v>
      </c>
      <c r="G208" s="148" t="s">
        <v>634</v>
      </c>
      <c r="H208" s="148" t="s">
        <v>703</v>
      </c>
      <c r="I208" s="148" t="s">
        <v>713</v>
      </c>
      <c r="J208" s="148" t="s">
        <v>717</v>
      </c>
      <c r="K208" s="148" t="s">
        <v>757</v>
      </c>
      <c r="L208" s="148" t="s">
        <v>707</v>
      </c>
      <c r="M208" s="149" t="s">
        <v>708</v>
      </c>
      <c r="N208" s="150">
        <v>7675.62</v>
      </c>
      <c r="O208" s="150">
        <v>0</v>
      </c>
      <c r="P208" s="149" t="s">
        <v>765</v>
      </c>
      <c r="Q208" s="149" t="s">
        <v>755</v>
      </c>
      <c r="R208" s="149" t="s">
        <v>756</v>
      </c>
    </row>
    <row r="209" spans="1:18" ht="25.5">
      <c r="A209" s="146" t="s">
        <v>755</v>
      </c>
      <c r="B209" s="147" t="s">
        <v>756</v>
      </c>
      <c r="C209" s="148" t="s">
        <v>645</v>
      </c>
      <c r="D209" s="148" t="s">
        <v>646</v>
      </c>
      <c r="E209" s="148" t="s">
        <v>647</v>
      </c>
      <c r="F209" s="148" t="s">
        <v>633</v>
      </c>
      <c r="G209" s="148" t="s">
        <v>634</v>
      </c>
      <c r="H209" s="148" t="s">
        <v>703</v>
      </c>
      <c r="I209" s="148" t="s">
        <v>713</v>
      </c>
      <c r="J209" s="148" t="s">
        <v>717</v>
      </c>
      <c r="K209" s="148" t="s">
        <v>757</v>
      </c>
      <c r="L209" s="148" t="s">
        <v>673</v>
      </c>
      <c r="M209" s="149" t="s">
        <v>674</v>
      </c>
      <c r="N209" s="150">
        <v>6965.34</v>
      </c>
      <c r="O209" s="150">
        <v>0</v>
      </c>
      <c r="P209" s="149" t="s">
        <v>763</v>
      </c>
      <c r="Q209" s="149" t="s">
        <v>755</v>
      </c>
      <c r="R209" s="149" t="s">
        <v>756</v>
      </c>
    </row>
    <row r="210" spans="1:18" ht="25.5">
      <c r="A210" s="146" t="s">
        <v>755</v>
      </c>
      <c r="B210" s="147" t="s">
        <v>756</v>
      </c>
      <c r="C210" s="148" t="s">
        <v>657</v>
      </c>
      <c r="D210" s="148" t="s">
        <v>658</v>
      </c>
      <c r="E210" s="148" t="s">
        <v>659</v>
      </c>
      <c r="F210" s="148" t="s">
        <v>633</v>
      </c>
      <c r="G210" s="148" t="s">
        <v>634</v>
      </c>
      <c r="H210" s="148" t="s">
        <v>703</v>
      </c>
      <c r="I210" s="148" t="s">
        <v>713</v>
      </c>
      <c r="J210" s="148" t="s">
        <v>717</v>
      </c>
      <c r="K210" s="148" t="s">
        <v>757</v>
      </c>
      <c r="L210" s="148" t="s">
        <v>673</v>
      </c>
      <c r="M210" s="149" t="s">
        <v>674</v>
      </c>
      <c r="N210" s="150">
        <v>6965.34</v>
      </c>
      <c r="O210" s="150">
        <v>0</v>
      </c>
      <c r="P210" s="149" t="s">
        <v>761</v>
      </c>
      <c r="Q210" s="149" t="s">
        <v>755</v>
      </c>
      <c r="R210" s="149" t="s">
        <v>756</v>
      </c>
    </row>
    <row r="211" spans="1:18" ht="25.5">
      <c r="A211" s="146" t="s">
        <v>755</v>
      </c>
      <c r="B211" s="147" t="s">
        <v>756</v>
      </c>
      <c r="C211" s="148" t="s">
        <v>648</v>
      </c>
      <c r="D211" s="148" t="s">
        <v>649</v>
      </c>
      <c r="E211" s="148" t="s">
        <v>650</v>
      </c>
      <c r="F211" s="148" t="s">
        <v>633</v>
      </c>
      <c r="G211" s="148" t="s">
        <v>634</v>
      </c>
      <c r="H211" s="148" t="s">
        <v>703</v>
      </c>
      <c r="I211" s="148" t="s">
        <v>713</v>
      </c>
      <c r="J211" s="148" t="s">
        <v>717</v>
      </c>
      <c r="K211" s="148" t="s">
        <v>757</v>
      </c>
      <c r="L211" s="148" t="s">
        <v>673</v>
      </c>
      <c r="M211" s="149" t="s">
        <v>674</v>
      </c>
      <c r="N211" s="150">
        <v>6965.34</v>
      </c>
      <c r="O211" s="150">
        <v>0</v>
      </c>
      <c r="P211" s="149" t="s">
        <v>762</v>
      </c>
      <c r="Q211" s="149" t="s">
        <v>755</v>
      </c>
      <c r="R211" s="149" t="s">
        <v>756</v>
      </c>
    </row>
    <row r="212" spans="1:18" ht="25.5">
      <c r="A212" s="146" t="s">
        <v>755</v>
      </c>
      <c r="B212" s="147" t="s">
        <v>756</v>
      </c>
      <c r="C212" s="148" t="s">
        <v>642</v>
      </c>
      <c r="D212" s="148" t="s">
        <v>643</v>
      </c>
      <c r="E212" s="148" t="s">
        <v>644</v>
      </c>
      <c r="F212" s="148" t="s">
        <v>633</v>
      </c>
      <c r="G212" s="148" t="s">
        <v>634</v>
      </c>
      <c r="H212" s="148" t="s">
        <v>703</v>
      </c>
      <c r="I212" s="148" t="s">
        <v>713</v>
      </c>
      <c r="J212" s="148" t="s">
        <v>717</v>
      </c>
      <c r="K212" s="148" t="s">
        <v>757</v>
      </c>
      <c r="L212" s="148" t="s">
        <v>707</v>
      </c>
      <c r="M212" s="149" t="s">
        <v>708</v>
      </c>
      <c r="N212" s="150">
        <v>3511.87</v>
      </c>
      <c r="O212" s="150">
        <v>0</v>
      </c>
      <c r="P212" s="149" t="s">
        <v>758</v>
      </c>
      <c r="Q212" s="149" t="s">
        <v>755</v>
      </c>
      <c r="R212" s="149" t="s">
        <v>756</v>
      </c>
    </row>
    <row r="213" spans="1:18" ht="25.5">
      <c r="A213" s="146" t="s">
        <v>755</v>
      </c>
      <c r="B213" s="147" t="s">
        <v>756</v>
      </c>
      <c r="C213" s="148" t="s">
        <v>639</v>
      </c>
      <c r="D213" s="148" t="s">
        <v>640</v>
      </c>
      <c r="E213" s="148" t="s">
        <v>641</v>
      </c>
      <c r="F213" s="148" t="s">
        <v>633</v>
      </c>
      <c r="G213" s="148" t="s">
        <v>634</v>
      </c>
      <c r="H213" s="148" t="s">
        <v>703</v>
      </c>
      <c r="I213" s="148" t="s">
        <v>713</v>
      </c>
      <c r="J213" s="148" t="s">
        <v>717</v>
      </c>
      <c r="K213" s="148" t="s">
        <v>757</v>
      </c>
      <c r="L213" s="148" t="s">
        <v>673</v>
      </c>
      <c r="M213" s="149" t="s">
        <v>674</v>
      </c>
      <c r="N213" s="150">
        <v>6965.33</v>
      </c>
      <c r="O213" s="150">
        <v>0</v>
      </c>
      <c r="P213" s="149" t="s">
        <v>759</v>
      </c>
      <c r="Q213" s="149" t="s">
        <v>755</v>
      </c>
      <c r="R213" s="149" t="s">
        <v>756</v>
      </c>
    </row>
    <row r="214" spans="1:18" ht="25.5">
      <c r="A214" s="146" t="s">
        <v>755</v>
      </c>
      <c r="B214" s="147" t="s">
        <v>756</v>
      </c>
      <c r="C214" s="148" t="s">
        <v>642</v>
      </c>
      <c r="D214" s="148" t="s">
        <v>643</v>
      </c>
      <c r="E214" s="148" t="s">
        <v>644</v>
      </c>
      <c r="F214" s="148" t="s">
        <v>633</v>
      </c>
      <c r="G214" s="148" t="s">
        <v>634</v>
      </c>
      <c r="H214" s="148" t="s">
        <v>703</v>
      </c>
      <c r="I214" s="148" t="s">
        <v>713</v>
      </c>
      <c r="J214" s="148" t="s">
        <v>717</v>
      </c>
      <c r="K214" s="148" t="s">
        <v>757</v>
      </c>
      <c r="L214" s="148" t="s">
        <v>673</v>
      </c>
      <c r="M214" s="149" t="s">
        <v>674</v>
      </c>
      <c r="N214" s="150">
        <v>6965.33</v>
      </c>
      <c r="O214" s="150">
        <v>0</v>
      </c>
      <c r="P214" s="149" t="s">
        <v>758</v>
      </c>
      <c r="Q214" s="149" t="s">
        <v>755</v>
      </c>
      <c r="R214" s="149" t="s">
        <v>756</v>
      </c>
    </row>
    <row r="215" spans="1:18" ht="25.5">
      <c r="A215" s="146" t="s">
        <v>755</v>
      </c>
      <c r="B215" s="147" t="s">
        <v>756</v>
      </c>
      <c r="C215" s="148" t="s">
        <v>654</v>
      </c>
      <c r="D215" s="148" t="s">
        <v>655</v>
      </c>
      <c r="E215" s="148" t="s">
        <v>656</v>
      </c>
      <c r="F215" s="148" t="s">
        <v>633</v>
      </c>
      <c r="G215" s="148" t="s">
        <v>634</v>
      </c>
      <c r="H215" s="148" t="s">
        <v>703</v>
      </c>
      <c r="I215" s="148" t="s">
        <v>713</v>
      </c>
      <c r="J215" s="148" t="s">
        <v>717</v>
      </c>
      <c r="K215" s="148" t="s">
        <v>757</v>
      </c>
      <c r="L215" s="148" t="s">
        <v>673</v>
      </c>
      <c r="M215" s="149" t="s">
        <v>674</v>
      </c>
      <c r="N215" s="150">
        <v>6965.34</v>
      </c>
      <c r="O215" s="150">
        <v>0</v>
      </c>
      <c r="P215" s="149" t="s">
        <v>764</v>
      </c>
      <c r="Q215" s="149" t="s">
        <v>755</v>
      </c>
      <c r="R215" s="149" t="s">
        <v>756</v>
      </c>
    </row>
    <row r="216" spans="1:18" ht="25.5">
      <c r="A216" s="146" t="s">
        <v>755</v>
      </c>
      <c r="B216" s="147" t="s">
        <v>756</v>
      </c>
      <c r="C216" s="148" t="s">
        <v>639</v>
      </c>
      <c r="D216" s="148" t="s">
        <v>640</v>
      </c>
      <c r="E216" s="148" t="s">
        <v>641</v>
      </c>
      <c r="F216" s="148" t="s">
        <v>633</v>
      </c>
      <c r="G216" s="148" t="s">
        <v>634</v>
      </c>
      <c r="H216" s="148" t="s">
        <v>703</v>
      </c>
      <c r="I216" s="148" t="s">
        <v>713</v>
      </c>
      <c r="J216" s="148" t="s">
        <v>717</v>
      </c>
      <c r="K216" s="148" t="s">
        <v>757</v>
      </c>
      <c r="L216" s="148" t="s">
        <v>707</v>
      </c>
      <c r="M216" s="149" t="s">
        <v>708</v>
      </c>
      <c r="N216" s="150">
        <v>9105.6200000000008</v>
      </c>
      <c r="O216" s="150">
        <v>0</v>
      </c>
      <c r="P216" s="149" t="s">
        <v>759</v>
      </c>
      <c r="Q216" s="149" t="s">
        <v>755</v>
      </c>
      <c r="R216" s="149" t="s">
        <v>756</v>
      </c>
    </row>
    <row r="217" spans="1:18" ht="25.5">
      <c r="A217" s="146" t="s">
        <v>755</v>
      </c>
      <c r="B217" s="147" t="s">
        <v>756</v>
      </c>
      <c r="C217" s="148" t="s">
        <v>630</v>
      </c>
      <c r="D217" s="148" t="s">
        <v>631</v>
      </c>
      <c r="E217" s="148" t="s">
        <v>632</v>
      </c>
      <c r="F217" s="148" t="s">
        <v>633</v>
      </c>
      <c r="G217" s="148" t="s">
        <v>634</v>
      </c>
      <c r="H217" s="148" t="s">
        <v>703</v>
      </c>
      <c r="I217" s="148" t="s">
        <v>713</v>
      </c>
      <c r="J217" s="148" t="s">
        <v>717</v>
      </c>
      <c r="K217" s="148" t="s">
        <v>757</v>
      </c>
      <c r="L217" s="148" t="s">
        <v>707</v>
      </c>
      <c r="M217" s="149" t="s">
        <v>708</v>
      </c>
      <c r="N217" s="150">
        <v>3511.87</v>
      </c>
      <c r="O217" s="150">
        <v>0</v>
      </c>
      <c r="P217" s="149" t="s">
        <v>760</v>
      </c>
      <c r="Q217" s="149" t="s">
        <v>755</v>
      </c>
      <c r="R217" s="149" t="s">
        <v>756</v>
      </c>
    </row>
    <row r="218" spans="1:18" ht="25.5">
      <c r="A218" s="146" t="s">
        <v>755</v>
      </c>
      <c r="B218" s="147" t="s">
        <v>756</v>
      </c>
      <c r="C218" s="148" t="s">
        <v>651</v>
      </c>
      <c r="D218" s="148" t="s">
        <v>652</v>
      </c>
      <c r="E218" s="148" t="s">
        <v>653</v>
      </c>
      <c r="F218" s="148" t="s">
        <v>633</v>
      </c>
      <c r="G218" s="148" t="s">
        <v>634</v>
      </c>
      <c r="H218" s="148" t="s">
        <v>703</v>
      </c>
      <c r="I218" s="148" t="s">
        <v>713</v>
      </c>
      <c r="J218" s="148" t="s">
        <v>717</v>
      </c>
      <c r="K218" s="148" t="s">
        <v>757</v>
      </c>
      <c r="L218" s="148" t="s">
        <v>673</v>
      </c>
      <c r="M218" s="149" t="s">
        <v>674</v>
      </c>
      <c r="N218" s="150">
        <v>6965.33</v>
      </c>
      <c r="O218" s="150">
        <v>0</v>
      </c>
      <c r="P218" s="149" t="s">
        <v>766</v>
      </c>
      <c r="Q218" s="149" t="s">
        <v>755</v>
      </c>
      <c r="R218" s="149" t="s">
        <v>756</v>
      </c>
    </row>
    <row r="219" spans="1:18" ht="25.5">
      <c r="A219" s="146" t="s">
        <v>755</v>
      </c>
      <c r="B219" s="147" t="s">
        <v>756</v>
      </c>
      <c r="C219" s="148" t="s">
        <v>645</v>
      </c>
      <c r="D219" s="148" t="s">
        <v>646</v>
      </c>
      <c r="E219" s="148" t="s">
        <v>647</v>
      </c>
      <c r="F219" s="148" t="s">
        <v>633</v>
      </c>
      <c r="G219" s="148" t="s">
        <v>634</v>
      </c>
      <c r="H219" s="148" t="s">
        <v>703</v>
      </c>
      <c r="I219" s="148" t="s">
        <v>713</v>
      </c>
      <c r="J219" s="148" t="s">
        <v>717</v>
      </c>
      <c r="K219" s="148" t="s">
        <v>757</v>
      </c>
      <c r="L219" s="148" t="s">
        <v>707</v>
      </c>
      <c r="M219" s="149" t="s">
        <v>708</v>
      </c>
      <c r="N219" s="150">
        <v>7675.63</v>
      </c>
      <c r="O219" s="150">
        <v>0</v>
      </c>
      <c r="P219" s="149" t="s">
        <v>763</v>
      </c>
      <c r="Q219" s="149" t="s">
        <v>755</v>
      </c>
      <c r="R219" s="149" t="s">
        <v>756</v>
      </c>
    </row>
    <row r="220" spans="1:18" ht="25.5">
      <c r="A220" s="146" t="s">
        <v>755</v>
      </c>
      <c r="B220" s="147" t="s">
        <v>756</v>
      </c>
      <c r="C220" s="148" t="s">
        <v>648</v>
      </c>
      <c r="D220" s="148" t="s">
        <v>649</v>
      </c>
      <c r="E220" s="148" t="s">
        <v>650</v>
      </c>
      <c r="F220" s="148" t="s">
        <v>633</v>
      </c>
      <c r="G220" s="148" t="s">
        <v>634</v>
      </c>
      <c r="H220" s="148" t="s">
        <v>703</v>
      </c>
      <c r="I220" s="148" t="s">
        <v>713</v>
      </c>
      <c r="J220" s="148" t="s">
        <v>717</v>
      </c>
      <c r="K220" s="148" t="s">
        <v>757</v>
      </c>
      <c r="L220" s="148" t="s">
        <v>707</v>
      </c>
      <c r="M220" s="149" t="s">
        <v>708</v>
      </c>
      <c r="N220" s="150">
        <v>3511.88</v>
      </c>
      <c r="O220" s="150">
        <v>0</v>
      </c>
      <c r="P220" s="149" t="s">
        <v>762</v>
      </c>
      <c r="Q220" s="149" t="s">
        <v>755</v>
      </c>
      <c r="R220" s="149" t="s">
        <v>756</v>
      </c>
    </row>
    <row r="221" spans="1:18" ht="25.5">
      <c r="A221" s="146" t="s">
        <v>755</v>
      </c>
      <c r="B221" s="147" t="s">
        <v>756</v>
      </c>
      <c r="C221" s="148" t="s">
        <v>636</v>
      </c>
      <c r="D221" s="148" t="s">
        <v>637</v>
      </c>
      <c r="E221" s="148" t="s">
        <v>638</v>
      </c>
      <c r="F221" s="148" t="s">
        <v>633</v>
      </c>
      <c r="G221" s="148" t="s">
        <v>634</v>
      </c>
      <c r="H221" s="148" t="s">
        <v>703</v>
      </c>
      <c r="I221" s="148" t="s">
        <v>713</v>
      </c>
      <c r="J221" s="148" t="s">
        <v>717</v>
      </c>
      <c r="K221" s="148" t="s">
        <v>757</v>
      </c>
      <c r="L221" s="148" t="s">
        <v>673</v>
      </c>
      <c r="M221" s="149" t="s">
        <v>674</v>
      </c>
      <c r="N221" s="150">
        <v>6965.33</v>
      </c>
      <c r="O221" s="150">
        <v>0</v>
      </c>
      <c r="P221" s="149" t="s">
        <v>765</v>
      </c>
      <c r="Q221" s="149" t="s">
        <v>755</v>
      </c>
      <c r="R221" s="149" t="s">
        <v>756</v>
      </c>
    </row>
    <row r="222" spans="1:18" ht="25.5">
      <c r="A222" s="146" t="s">
        <v>755</v>
      </c>
      <c r="B222" s="147" t="s">
        <v>756</v>
      </c>
      <c r="C222" s="148" t="s">
        <v>651</v>
      </c>
      <c r="D222" s="148" t="s">
        <v>652</v>
      </c>
      <c r="E222" s="148" t="s">
        <v>653</v>
      </c>
      <c r="F222" s="148" t="s">
        <v>633</v>
      </c>
      <c r="G222" s="148" t="s">
        <v>634</v>
      </c>
      <c r="H222" s="148" t="s">
        <v>703</v>
      </c>
      <c r="I222" s="148" t="s">
        <v>713</v>
      </c>
      <c r="J222" s="148" t="s">
        <v>717</v>
      </c>
      <c r="K222" s="148" t="s">
        <v>757</v>
      </c>
      <c r="L222" s="148" t="s">
        <v>707</v>
      </c>
      <c r="M222" s="149" t="s">
        <v>708</v>
      </c>
      <c r="N222" s="150">
        <v>1430</v>
      </c>
      <c r="O222" s="150">
        <v>0</v>
      </c>
      <c r="P222" s="149" t="s">
        <v>766</v>
      </c>
      <c r="Q222" s="149" t="s">
        <v>755</v>
      </c>
      <c r="R222" s="149" t="s">
        <v>756</v>
      </c>
    </row>
    <row r="223" spans="1:18" s="95" customFormat="1">
      <c r="A223" s="146"/>
      <c r="B223" s="147"/>
      <c r="C223" s="148"/>
      <c r="D223" s="148"/>
      <c r="E223" s="148"/>
      <c r="F223" s="148"/>
      <c r="G223" s="148"/>
      <c r="H223" s="148"/>
      <c r="I223" s="148"/>
      <c r="J223" s="148"/>
      <c r="K223" s="148"/>
      <c r="L223" s="148"/>
      <c r="M223" s="149"/>
      <c r="N223" s="154">
        <f>SUM(N205:N222)</f>
        <v>108868.01000000001</v>
      </c>
      <c r="O223" s="154">
        <f>SUM(O205:O222)</f>
        <v>0</v>
      </c>
      <c r="P223" s="149"/>
      <c r="Q223" s="149"/>
      <c r="R223" s="149"/>
    </row>
    <row r="224" spans="1:18" ht="25.5">
      <c r="A224" s="146" t="s">
        <v>755</v>
      </c>
      <c r="B224" s="147" t="s">
        <v>756</v>
      </c>
      <c r="C224" s="148" t="s">
        <v>645</v>
      </c>
      <c r="D224" s="148" t="s">
        <v>646</v>
      </c>
      <c r="E224" s="148" t="s">
        <v>647</v>
      </c>
      <c r="F224" s="148" t="s">
        <v>633</v>
      </c>
      <c r="G224" s="148" t="s">
        <v>634</v>
      </c>
      <c r="H224" s="148" t="s">
        <v>703</v>
      </c>
      <c r="I224" s="148" t="s">
        <v>713</v>
      </c>
      <c r="J224" s="148" t="s">
        <v>718</v>
      </c>
      <c r="K224" s="148" t="s">
        <v>757</v>
      </c>
      <c r="L224" s="148" t="s">
        <v>719</v>
      </c>
      <c r="M224" s="149" t="s">
        <v>720</v>
      </c>
      <c r="N224" s="150">
        <v>8014.9</v>
      </c>
      <c r="O224" s="150">
        <v>0</v>
      </c>
      <c r="P224" s="149" t="s">
        <v>763</v>
      </c>
      <c r="Q224" s="149" t="s">
        <v>755</v>
      </c>
      <c r="R224" s="149" t="s">
        <v>756</v>
      </c>
    </row>
    <row r="225" spans="1:18" ht="25.5">
      <c r="A225" s="146" t="s">
        <v>755</v>
      </c>
      <c r="B225" s="147" t="s">
        <v>756</v>
      </c>
      <c r="C225" s="148" t="s">
        <v>630</v>
      </c>
      <c r="D225" s="148" t="s">
        <v>631</v>
      </c>
      <c r="E225" s="148" t="s">
        <v>632</v>
      </c>
      <c r="F225" s="148" t="s">
        <v>633</v>
      </c>
      <c r="G225" s="148" t="s">
        <v>634</v>
      </c>
      <c r="H225" s="148" t="s">
        <v>703</v>
      </c>
      <c r="I225" s="148" t="s">
        <v>713</v>
      </c>
      <c r="J225" s="148" t="s">
        <v>718</v>
      </c>
      <c r="K225" s="148" t="s">
        <v>757</v>
      </c>
      <c r="L225" s="148" t="s">
        <v>719</v>
      </c>
      <c r="M225" s="149" t="s">
        <v>720</v>
      </c>
      <c r="N225" s="150">
        <v>8014.9</v>
      </c>
      <c r="O225" s="150">
        <v>0</v>
      </c>
      <c r="P225" s="149" t="s">
        <v>760</v>
      </c>
      <c r="Q225" s="149" t="s">
        <v>755</v>
      </c>
      <c r="R225" s="149" t="s">
        <v>756</v>
      </c>
    </row>
    <row r="226" spans="1:18" ht="25.5">
      <c r="A226" s="146" t="s">
        <v>755</v>
      </c>
      <c r="B226" s="147" t="s">
        <v>756</v>
      </c>
      <c r="C226" s="148" t="s">
        <v>657</v>
      </c>
      <c r="D226" s="148" t="s">
        <v>658</v>
      </c>
      <c r="E226" s="148" t="s">
        <v>659</v>
      </c>
      <c r="F226" s="148" t="s">
        <v>633</v>
      </c>
      <c r="G226" s="148" t="s">
        <v>634</v>
      </c>
      <c r="H226" s="148" t="s">
        <v>703</v>
      </c>
      <c r="I226" s="148" t="s">
        <v>713</v>
      </c>
      <c r="J226" s="148" t="s">
        <v>718</v>
      </c>
      <c r="K226" s="148" t="s">
        <v>757</v>
      </c>
      <c r="L226" s="148" t="s">
        <v>719</v>
      </c>
      <c r="M226" s="149" t="s">
        <v>720</v>
      </c>
      <c r="N226" s="150">
        <v>8014.9</v>
      </c>
      <c r="O226" s="150">
        <v>0</v>
      </c>
      <c r="P226" s="149" t="s">
        <v>761</v>
      </c>
      <c r="Q226" s="149" t="s">
        <v>755</v>
      </c>
      <c r="R226" s="149" t="s">
        <v>756</v>
      </c>
    </row>
    <row r="227" spans="1:18" ht="25.5">
      <c r="A227" s="146" t="s">
        <v>755</v>
      </c>
      <c r="B227" s="147" t="s">
        <v>756</v>
      </c>
      <c r="C227" s="148" t="s">
        <v>648</v>
      </c>
      <c r="D227" s="148" t="s">
        <v>649</v>
      </c>
      <c r="E227" s="148" t="s">
        <v>650</v>
      </c>
      <c r="F227" s="148" t="s">
        <v>633</v>
      </c>
      <c r="G227" s="148" t="s">
        <v>634</v>
      </c>
      <c r="H227" s="148" t="s">
        <v>703</v>
      </c>
      <c r="I227" s="148" t="s">
        <v>713</v>
      </c>
      <c r="J227" s="148" t="s">
        <v>718</v>
      </c>
      <c r="K227" s="148" t="s">
        <v>757</v>
      </c>
      <c r="L227" s="148" t="s">
        <v>719</v>
      </c>
      <c r="M227" s="149" t="s">
        <v>720</v>
      </c>
      <c r="N227" s="150">
        <v>8014.9</v>
      </c>
      <c r="O227" s="150">
        <v>0</v>
      </c>
      <c r="P227" s="149" t="s">
        <v>762</v>
      </c>
      <c r="Q227" s="149" t="s">
        <v>755</v>
      </c>
      <c r="R227" s="149" t="s">
        <v>756</v>
      </c>
    </row>
    <row r="228" spans="1:18" ht="25.5">
      <c r="A228" s="146" t="s">
        <v>755</v>
      </c>
      <c r="B228" s="147" t="s">
        <v>756</v>
      </c>
      <c r="C228" s="148" t="s">
        <v>636</v>
      </c>
      <c r="D228" s="148" t="s">
        <v>637</v>
      </c>
      <c r="E228" s="148" t="s">
        <v>638</v>
      </c>
      <c r="F228" s="148" t="s">
        <v>633</v>
      </c>
      <c r="G228" s="148" t="s">
        <v>634</v>
      </c>
      <c r="H228" s="148" t="s">
        <v>703</v>
      </c>
      <c r="I228" s="148" t="s">
        <v>713</v>
      </c>
      <c r="J228" s="148" t="s">
        <v>718</v>
      </c>
      <c r="K228" s="148" t="s">
        <v>757</v>
      </c>
      <c r="L228" s="148" t="s">
        <v>719</v>
      </c>
      <c r="M228" s="149" t="s">
        <v>720</v>
      </c>
      <c r="N228" s="150">
        <v>8014.9</v>
      </c>
      <c r="O228" s="150">
        <v>0</v>
      </c>
      <c r="P228" s="149" t="s">
        <v>765</v>
      </c>
      <c r="Q228" s="149" t="s">
        <v>755</v>
      </c>
      <c r="R228" s="149" t="s">
        <v>756</v>
      </c>
    </row>
    <row r="229" spans="1:18" ht="25.5">
      <c r="A229" s="146" t="s">
        <v>755</v>
      </c>
      <c r="B229" s="147" t="s">
        <v>756</v>
      </c>
      <c r="C229" s="148" t="s">
        <v>651</v>
      </c>
      <c r="D229" s="148" t="s">
        <v>652</v>
      </c>
      <c r="E229" s="148" t="s">
        <v>653</v>
      </c>
      <c r="F229" s="148" t="s">
        <v>633</v>
      </c>
      <c r="G229" s="148" t="s">
        <v>634</v>
      </c>
      <c r="H229" s="148" t="s">
        <v>703</v>
      </c>
      <c r="I229" s="148" t="s">
        <v>713</v>
      </c>
      <c r="J229" s="148" t="s">
        <v>718</v>
      </c>
      <c r="K229" s="148" t="s">
        <v>757</v>
      </c>
      <c r="L229" s="148" t="s">
        <v>719</v>
      </c>
      <c r="M229" s="149" t="s">
        <v>720</v>
      </c>
      <c r="N229" s="150">
        <v>8014.9</v>
      </c>
      <c r="O229" s="150">
        <v>0</v>
      </c>
      <c r="P229" s="149" t="s">
        <v>766</v>
      </c>
      <c r="Q229" s="149" t="s">
        <v>755</v>
      </c>
      <c r="R229" s="149" t="s">
        <v>756</v>
      </c>
    </row>
    <row r="230" spans="1:18" ht="25.5">
      <c r="A230" s="146" t="s">
        <v>755</v>
      </c>
      <c r="B230" s="147" t="s">
        <v>756</v>
      </c>
      <c r="C230" s="148" t="s">
        <v>639</v>
      </c>
      <c r="D230" s="148" t="s">
        <v>640</v>
      </c>
      <c r="E230" s="148" t="s">
        <v>641</v>
      </c>
      <c r="F230" s="148" t="s">
        <v>633</v>
      </c>
      <c r="G230" s="148" t="s">
        <v>634</v>
      </c>
      <c r="H230" s="148" t="s">
        <v>703</v>
      </c>
      <c r="I230" s="148" t="s">
        <v>713</v>
      </c>
      <c r="J230" s="148" t="s">
        <v>718</v>
      </c>
      <c r="K230" s="148" t="s">
        <v>757</v>
      </c>
      <c r="L230" s="148" t="s">
        <v>719</v>
      </c>
      <c r="M230" s="149" t="s">
        <v>720</v>
      </c>
      <c r="N230" s="150">
        <v>8015</v>
      </c>
      <c r="O230" s="150">
        <v>0</v>
      </c>
      <c r="P230" s="149" t="s">
        <v>759</v>
      </c>
      <c r="Q230" s="149" t="s">
        <v>755</v>
      </c>
      <c r="R230" s="149" t="s">
        <v>756</v>
      </c>
    </row>
    <row r="231" spans="1:18" ht="25.5">
      <c r="A231" s="146" t="s">
        <v>755</v>
      </c>
      <c r="B231" s="147" t="s">
        <v>756</v>
      </c>
      <c r="C231" s="148" t="s">
        <v>642</v>
      </c>
      <c r="D231" s="148" t="s">
        <v>643</v>
      </c>
      <c r="E231" s="148" t="s">
        <v>644</v>
      </c>
      <c r="F231" s="148" t="s">
        <v>633</v>
      </c>
      <c r="G231" s="148" t="s">
        <v>634</v>
      </c>
      <c r="H231" s="148" t="s">
        <v>703</v>
      </c>
      <c r="I231" s="148" t="s">
        <v>713</v>
      </c>
      <c r="J231" s="148" t="s">
        <v>718</v>
      </c>
      <c r="K231" s="148" t="s">
        <v>757</v>
      </c>
      <c r="L231" s="148" t="s">
        <v>719</v>
      </c>
      <c r="M231" s="149" t="s">
        <v>720</v>
      </c>
      <c r="N231" s="150">
        <v>8014.9</v>
      </c>
      <c r="O231" s="150">
        <v>0</v>
      </c>
      <c r="P231" s="149" t="s">
        <v>758</v>
      </c>
      <c r="Q231" s="149" t="s">
        <v>755</v>
      </c>
      <c r="R231" s="149" t="s">
        <v>756</v>
      </c>
    </row>
    <row r="232" spans="1:18" ht="25.5">
      <c r="A232" s="146" t="s">
        <v>755</v>
      </c>
      <c r="B232" s="147" t="s">
        <v>756</v>
      </c>
      <c r="C232" s="148" t="s">
        <v>654</v>
      </c>
      <c r="D232" s="148" t="s">
        <v>655</v>
      </c>
      <c r="E232" s="148" t="s">
        <v>656</v>
      </c>
      <c r="F232" s="148" t="s">
        <v>633</v>
      </c>
      <c r="G232" s="148" t="s">
        <v>634</v>
      </c>
      <c r="H232" s="148" t="s">
        <v>703</v>
      </c>
      <c r="I232" s="148" t="s">
        <v>713</v>
      </c>
      <c r="J232" s="148" t="s">
        <v>718</v>
      </c>
      <c r="K232" s="148" t="s">
        <v>757</v>
      </c>
      <c r="L232" s="148" t="s">
        <v>719</v>
      </c>
      <c r="M232" s="149" t="s">
        <v>720</v>
      </c>
      <c r="N232" s="150">
        <v>8015</v>
      </c>
      <c r="O232" s="150">
        <v>0</v>
      </c>
      <c r="P232" s="149" t="s">
        <v>764</v>
      </c>
      <c r="Q232" s="149" t="s">
        <v>755</v>
      </c>
      <c r="R232" s="149" t="s">
        <v>756</v>
      </c>
    </row>
    <row r="233" spans="1:18" s="95" customFormat="1">
      <c r="A233" s="146"/>
      <c r="B233" s="147"/>
      <c r="C233" s="148"/>
      <c r="D233" s="148"/>
      <c r="E233" s="148"/>
      <c r="F233" s="148"/>
      <c r="G233" s="148"/>
      <c r="H233" s="148"/>
      <c r="I233" s="148"/>
      <c r="J233" s="148"/>
      <c r="K233" s="148"/>
      <c r="L233" s="148"/>
      <c r="M233" s="149"/>
      <c r="N233" s="154">
        <f>SUM(N224:N232)</f>
        <v>72134.3</v>
      </c>
      <c r="O233" s="154">
        <f>SUM(O224:O232)</f>
        <v>0</v>
      </c>
      <c r="P233" s="149"/>
      <c r="Q233" s="149"/>
      <c r="R233" s="149"/>
    </row>
    <row r="234" spans="1:18" ht="25.5">
      <c r="A234" s="146" t="s">
        <v>755</v>
      </c>
      <c r="B234" s="147" t="s">
        <v>756</v>
      </c>
      <c r="C234" s="148" t="s">
        <v>639</v>
      </c>
      <c r="D234" s="148" t="s">
        <v>640</v>
      </c>
      <c r="E234" s="148" t="s">
        <v>641</v>
      </c>
      <c r="F234" s="148" t="s">
        <v>633</v>
      </c>
      <c r="G234" s="148" t="s">
        <v>634</v>
      </c>
      <c r="H234" s="148" t="s">
        <v>703</v>
      </c>
      <c r="I234" s="148" t="s">
        <v>713</v>
      </c>
      <c r="J234" s="148" t="s">
        <v>721</v>
      </c>
      <c r="K234" s="148" t="s">
        <v>757</v>
      </c>
      <c r="L234" s="148" t="s">
        <v>722</v>
      </c>
      <c r="M234" s="149" t="s">
        <v>543</v>
      </c>
      <c r="N234" s="150">
        <v>711.23</v>
      </c>
      <c r="O234" s="150">
        <v>0</v>
      </c>
      <c r="P234" s="149" t="s">
        <v>759</v>
      </c>
      <c r="Q234" s="149" t="s">
        <v>755</v>
      </c>
      <c r="R234" s="149" t="s">
        <v>756</v>
      </c>
    </row>
    <row r="235" spans="1:18" ht="25.5">
      <c r="A235" s="146" t="s">
        <v>755</v>
      </c>
      <c r="B235" s="147" t="s">
        <v>756</v>
      </c>
      <c r="C235" s="148" t="s">
        <v>657</v>
      </c>
      <c r="D235" s="148" t="s">
        <v>658</v>
      </c>
      <c r="E235" s="148" t="s">
        <v>659</v>
      </c>
      <c r="F235" s="148" t="s">
        <v>633</v>
      </c>
      <c r="G235" s="148" t="s">
        <v>634</v>
      </c>
      <c r="H235" s="148" t="s">
        <v>703</v>
      </c>
      <c r="I235" s="148" t="s">
        <v>713</v>
      </c>
      <c r="J235" s="148" t="s">
        <v>721</v>
      </c>
      <c r="K235" s="148" t="s">
        <v>757</v>
      </c>
      <c r="L235" s="148" t="s">
        <v>722</v>
      </c>
      <c r="M235" s="149" t="s">
        <v>543</v>
      </c>
      <c r="N235" s="150">
        <v>134.75</v>
      </c>
      <c r="O235" s="150">
        <v>0</v>
      </c>
      <c r="P235" s="149" t="s">
        <v>761</v>
      </c>
      <c r="Q235" s="149" t="s">
        <v>755</v>
      </c>
      <c r="R235" s="149" t="s">
        <v>756</v>
      </c>
    </row>
    <row r="236" spans="1:18" ht="25.5">
      <c r="A236" s="146" t="s">
        <v>755</v>
      </c>
      <c r="B236" s="147" t="s">
        <v>756</v>
      </c>
      <c r="C236" s="148" t="s">
        <v>645</v>
      </c>
      <c r="D236" s="148" t="s">
        <v>646</v>
      </c>
      <c r="E236" s="148" t="s">
        <v>647</v>
      </c>
      <c r="F236" s="148" t="s">
        <v>633</v>
      </c>
      <c r="G236" s="148" t="s">
        <v>634</v>
      </c>
      <c r="H236" s="148" t="s">
        <v>703</v>
      </c>
      <c r="I236" s="148" t="s">
        <v>713</v>
      </c>
      <c r="J236" s="148" t="s">
        <v>721</v>
      </c>
      <c r="K236" s="148" t="s">
        <v>757</v>
      </c>
      <c r="L236" s="148" t="s">
        <v>722</v>
      </c>
      <c r="M236" s="149" t="s">
        <v>543</v>
      </c>
      <c r="N236" s="150">
        <v>907</v>
      </c>
      <c r="O236" s="150">
        <v>0</v>
      </c>
      <c r="P236" s="149" t="s">
        <v>763</v>
      </c>
      <c r="Q236" s="149" t="s">
        <v>755</v>
      </c>
      <c r="R236" s="149" t="s">
        <v>756</v>
      </c>
    </row>
    <row r="237" spans="1:18" ht="25.5">
      <c r="A237" s="146" t="s">
        <v>755</v>
      </c>
      <c r="B237" s="147" t="s">
        <v>756</v>
      </c>
      <c r="C237" s="148" t="s">
        <v>630</v>
      </c>
      <c r="D237" s="148" t="s">
        <v>631</v>
      </c>
      <c r="E237" s="148" t="s">
        <v>632</v>
      </c>
      <c r="F237" s="148" t="s">
        <v>633</v>
      </c>
      <c r="G237" s="148" t="s">
        <v>634</v>
      </c>
      <c r="H237" s="148" t="s">
        <v>703</v>
      </c>
      <c r="I237" s="148" t="s">
        <v>713</v>
      </c>
      <c r="J237" s="148" t="s">
        <v>721</v>
      </c>
      <c r="K237" s="148" t="s">
        <v>757</v>
      </c>
      <c r="L237" s="148" t="s">
        <v>722</v>
      </c>
      <c r="M237" s="149" t="s">
        <v>543</v>
      </c>
      <c r="N237" s="150">
        <v>1061.56</v>
      </c>
      <c r="O237" s="150">
        <v>0</v>
      </c>
      <c r="P237" s="149" t="s">
        <v>760</v>
      </c>
      <c r="Q237" s="149" t="s">
        <v>755</v>
      </c>
      <c r="R237" s="149" t="s">
        <v>756</v>
      </c>
    </row>
    <row r="238" spans="1:18" ht="25.5">
      <c r="A238" s="146" t="s">
        <v>755</v>
      </c>
      <c r="B238" s="147" t="s">
        <v>756</v>
      </c>
      <c r="C238" s="148" t="s">
        <v>642</v>
      </c>
      <c r="D238" s="148" t="s">
        <v>643</v>
      </c>
      <c r="E238" s="148" t="s">
        <v>644</v>
      </c>
      <c r="F238" s="148" t="s">
        <v>633</v>
      </c>
      <c r="G238" s="148" t="s">
        <v>634</v>
      </c>
      <c r="H238" s="148" t="s">
        <v>703</v>
      </c>
      <c r="I238" s="148" t="s">
        <v>713</v>
      </c>
      <c r="J238" s="148" t="s">
        <v>721</v>
      </c>
      <c r="K238" s="148" t="s">
        <v>757</v>
      </c>
      <c r="L238" s="148" t="s">
        <v>722</v>
      </c>
      <c r="M238" s="149" t="s">
        <v>543</v>
      </c>
      <c r="N238" s="150">
        <v>1530.6</v>
      </c>
      <c r="O238" s="150">
        <v>0</v>
      </c>
      <c r="P238" s="149" t="s">
        <v>758</v>
      </c>
      <c r="Q238" s="149" t="s">
        <v>755</v>
      </c>
      <c r="R238" s="149" t="s">
        <v>756</v>
      </c>
    </row>
    <row r="239" spans="1:18" ht="25.5">
      <c r="A239" s="146" t="s">
        <v>755</v>
      </c>
      <c r="B239" s="147" t="s">
        <v>756</v>
      </c>
      <c r="C239" s="148" t="s">
        <v>654</v>
      </c>
      <c r="D239" s="148" t="s">
        <v>655</v>
      </c>
      <c r="E239" s="148" t="s">
        <v>656</v>
      </c>
      <c r="F239" s="148" t="s">
        <v>633</v>
      </c>
      <c r="G239" s="148" t="s">
        <v>634</v>
      </c>
      <c r="H239" s="148" t="s">
        <v>703</v>
      </c>
      <c r="I239" s="148" t="s">
        <v>713</v>
      </c>
      <c r="J239" s="148" t="s">
        <v>721</v>
      </c>
      <c r="K239" s="148" t="s">
        <v>757</v>
      </c>
      <c r="L239" s="148" t="s">
        <v>722</v>
      </c>
      <c r="M239" s="149" t="s">
        <v>543</v>
      </c>
      <c r="N239" s="150">
        <v>1952.86</v>
      </c>
      <c r="O239" s="150">
        <v>0</v>
      </c>
      <c r="P239" s="149" t="s">
        <v>764</v>
      </c>
      <c r="Q239" s="149" t="s">
        <v>755</v>
      </c>
      <c r="R239" s="149" t="s">
        <v>756</v>
      </c>
    </row>
    <row r="240" spans="1:18" ht="25.5">
      <c r="A240" s="146" t="s">
        <v>755</v>
      </c>
      <c r="B240" s="147" t="s">
        <v>756</v>
      </c>
      <c r="C240" s="148" t="s">
        <v>636</v>
      </c>
      <c r="D240" s="148" t="s">
        <v>637</v>
      </c>
      <c r="E240" s="148" t="s">
        <v>638</v>
      </c>
      <c r="F240" s="148" t="s">
        <v>633</v>
      </c>
      <c r="G240" s="148" t="s">
        <v>634</v>
      </c>
      <c r="H240" s="148" t="s">
        <v>703</v>
      </c>
      <c r="I240" s="148" t="s">
        <v>713</v>
      </c>
      <c r="J240" s="148" t="s">
        <v>721</v>
      </c>
      <c r="K240" s="148" t="s">
        <v>757</v>
      </c>
      <c r="L240" s="148" t="s">
        <v>722</v>
      </c>
      <c r="M240" s="149" t="s">
        <v>543</v>
      </c>
      <c r="N240" s="150">
        <v>154.44</v>
      </c>
      <c r="O240" s="150">
        <v>0</v>
      </c>
      <c r="P240" s="149" t="s">
        <v>765</v>
      </c>
      <c r="Q240" s="149" t="s">
        <v>755</v>
      </c>
      <c r="R240" s="149" t="s">
        <v>756</v>
      </c>
    </row>
    <row r="241" spans="1:18" ht="25.5">
      <c r="A241" s="146" t="s">
        <v>755</v>
      </c>
      <c r="B241" s="147" t="s">
        <v>756</v>
      </c>
      <c r="C241" s="148" t="s">
        <v>651</v>
      </c>
      <c r="D241" s="148" t="s">
        <v>652</v>
      </c>
      <c r="E241" s="148" t="s">
        <v>653</v>
      </c>
      <c r="F241" s="148" t="s">
        <v>633</v>
      </c>
      <c r="G241" s="148" t="s">
        <v>634</v>
      </c>
      <c r="H241" s="148" t="s">
        <v>703</v>
      </c>
      <c r="I241" s="148" t="s">
        <v>713</v>
      </c>
      <c r="J241" s="148" t="s">
        <v>721</v>
      </c>
      <c r="K241" s="148" t="s">
        <v>757</v>
      </c>
      <c r="L241" s="148" t="s">
        <v>722</v>
      </c>
      <c r="M241" s="149" t="s">
        <v>543</v>
      </c>
      <c r="N241" s="150">
        <v>4407.5200000000004</v>
      </c>
      <c r="O241" s="150">
        <v>0</v>
      </c>
      <c r="P241" s="149" t="s">
        <v>766</v>
      </c>
      <c r="Q241" s="149" t="s">
        <v>755</v>
      </c>
      <c r="R241" s="149" t="s">
        <v>756</v>
      </c>
    </row>
    <row r="242" spans="1:18" s="95" customFormat="1">
      <c r="A242" s="146"/>
      <c r="B242" s="147"/>
      <c r="C242" s="148"/>
      <c r="D242" s="148"/>
      <c r="E242" s="148"/>
      <c r="F242" s="148"/>
      <c r="G242" s="148"/>
      <c r="H242" s="148"/>
      <c r="I242" s="148"/>
      <c r="J242" s="148"/>
      <c r="K242" s="148"/>
      <c r="L242" s="148"/>
      <c r="M242" s="149"/>
      <c r="N242" s="154">
        <f>SUM(N234:N241)</f>
        <v>10859.96</v>
      </c>
      <c r="O242" s="154">
        <f>SUM(O234:O241)</f>
        <v>0</v>
      </c>
      <c r="P242" s="149"/>
      <c r="Q242" s="149"/>
      <c r="R242" s="149"/>
    </row>
    <row r="243" spans="1:18" s="95" customFormat="1">
      <c r="A243" s="146"/>
      <c r="B243" s="147"/>
      <c r="C243" s="148"/>
      <c r="D243" s="148"/>
      <c r="E243" s="148"/>
      <c r="F243" s="148"/>
      <c r="G243" s="148"/>
      <c r="H243" s="148"/>
      <c r="I243" s="148"/>
      <c r="J243" s="148"/>
      <c r="K243" s="148"/>
      <c r="L243" s="148"/>
      <c r="M243" s="149"/>
      <c r="N243" s="150"/>
      <c r="O243" s="150"/>
      <c r="P243" s="149"/>
      <c r="Q243" s="149"/>
      <c r="R243" s="149"/>
    </row>
    <row r="244" spans="1:18" ht="25.5">
      <c r="A244" s="146" t="s">
        <v>755</v>
      </c>
      <c r="B244" s="147" t="s">
        <v>756</v>
      </c>
      <c r="C244" s="148" t="s">
        <v>648</v>
      </c>
      <c r="D244" s="148" t="s">
        <v>649</v>
      </c>
      <c r="E244" s="148" t="s">
        <v>650</v>
      </c>
      <c r="F244" s="148" t="s">
        <v>633</v>
      </c>
      <c r="G244" s="148" t="s">
        <v>634</v>
      </c>
      <c r="H244" s="148" t="s">
        <v>703</v>
      </c>
      <c r="I244" s="148" t="s">
        <v>713</v>
      </c>
      <c r="J244" s="148" t="s">
        <v>721</v>
      </c>
      <c r="K244" s="148" t="s">
        <v>757</v>
      </c>
      <c r="L244" s="148" t="s">
        <v>722</v>
      </c>
      <c r="M244" s="149" t="s">
        <v>543</v>
      </c>
      <c r="N244" s="150">
        <v>4585.6099999999997</v>
      </c>
      <c r="O244" s="150">
        <v>0</v>
      </c>
      <c r="P244" s="149" t="s">
        <v>762</v>
      </c>
      <c r="Q244" s="149" t="s">
        <v>755</v>
      </c>
      <c r="R244" s="149" t="s">
        <v>756</v>
      </c>
    </row>
    <row r="245" spans="1:18" ht="25.5">
      <c r="A245" s="146" t="s">
        <v>755</v>
      </c>
      <c r="B245" s="147" t="s">
        <v>756</v>
      </c>
      <c r="C245" s="148" t="s">
        <v>639</v>
      </c>
      <c r="D245" s="148" t="s">
        <v>640</v>
      </c>
      <c r="E245" s="148" t="s">
        <v>641</v>
      </c>
      <c r="F245" s="148" t="s">
        <v>633</v>
      </c>
      <c r="G245" s="148" t="s">
        <v>634</v>
      </c>
      <c r="H245" s="148" t="s">
        <v>782</v>
      </c>
      <c r="I245" s="148" t="s">
        <v>788</v>
      </c>
      <c r="J245" s="148" t="s">
        <v>790</v>
      </c>
      <c r="K245" s="148" t="s">
        <v>757</v>
      </c>
      <c r="L245" s="148" t="s">
        <v>791</v>
      </c>
      <c r="M245" s="149" t="s">
        <v>792</v>
      </c>
      <c r="N245" s="150">
        <v>1666.66</v>
      </c>
      <c r="O245" s="150">
        <v>0</v>
      </c>
      <c r="P245" s="149" t="s">
        <v>759</v>
      </c>
      <c r="Q245" s="149" t="s">
        <v>755</v>
      </c>
      <c r="R245" s="149" t="s">
        <v>756</v>
      </c>
    </row>
    <row r="246" spans="1:18" ht="25.5">
      <c r="A246" s="146" t="s">
        <v>755</v>
      </c>
      <c r="B246" s="147" t="s">
        <v>756</v>
      </c>
      <c r="C246" s="148" t="s">
        <v>642</v>
      </c>
      <c r="D246" s="148" t="s">
        <v>643</v>
      </c>
      <c r="E246" s="148" t="s">
        <v>644</v>
      </c>
      <c r="F246" s="148" t="s">
        <v>633</v>
      </c>
      <c r="G246" s="148" t="s">
        <v>634</v>
      </c>
      <c r="H246" s="148" t="s">
        <v>782</v>
      </c>
      <c r="I246" s="148" t="s">
        <v>788</v>
      </c>
      <c r="J246" s="148" t="s">
        <v>790</v>
      </c>
      <c r="K246" s="148" t="s">
        <v>757</v>
      </c>
      <c r="L246" s="148" t="s">
        <v>791</v>
      </c>
      <c r="M246" s="149" t="s">
        <v>792</v>
      </c>
      <c r="N246" s="150">
        <v>1666.66</v>
      </c>
      <c r="O246" s="150">
        <v>0</v>
      </c>
      <c r="P246" s="149" t="s">
        <v>758</v>
      </c>
      <c r="Q246" s="149" t="s">
        <v>755</v>
      </c>
      <c r="R246" s="149" t="s">
        <v>756</v>
      </c>
    </row>
    <row r="247" spans="1:18" ht="25.5">
      <c r="A247" s="146" t="s">
        <v>755</v>
      </c>
      <c r="B247" s="147" t="s">
        <v>756</v>
      </c>
      <c r="C247" s="148" t="s">
        <v>630</v>
      </c>
      <c r="D247" s="148" t="s">
        <v>631</v>
      </c>
      <c r="E247" s="148" t="s">
        <v>632</v>
      </c>
      <c r="F247" s="148" t="s">
        <v>633</v>
      </c>
      <c r="G247" s="148" t="s">
        <v>634</v>
      </c>
      <c r="H247" s="148" t="s">
        <v>782</v>
      </c>
      <c r="I247" s="148" t="s">
        <v>788</v>
      </c>
      <c r="J247" s="148" t="s">
        <v>790</v>
      </c>
      <c r="K247" s="148" t="s">
        <v>757</v>
      </c>
      <c r="L247" s="148" t="s">
        <v>791</v>
      </c>
      <c r="M247" s="149" t="s">
        <v>792</v>
      </c>
      <c r="N247" s="150">
        <v>1666.66</v>
      </c>
      <c r="O247" s="150">
        <v>0</v>
      </c>
      <c r="P247" s="149" t="s">
        <v>760</v>
      </c>
      <c r="Q247" s="149" t="s">
        <v>755</v>
      </c>
      <c r="R247" s="149" t="s">
        <v>756</v>
      </c>
    </row>
    <row r="248" spans="1:18" ht="25.5">
      <c r="A248" s="146" t="s">
        <v>755</v>
      </c>
      <c r="B248" s="147" t="s">
        <v>756</v>
      </c>
      <c r="C248" s="148" t="s">
        <v>636</v>
      </c>
      <c r="D248" s="148" t="s">
        <v>637</v>
      </c>
      <c r="E248" s="148" t="s">
        <v>638</v>
      </c>
      <c r="F248" s="148" t="s">
        <v>633</v>
      </c>
      <c r="G248" s="148" t="s">
        <v>634</v>
      </c>
      <c r="H248" s="148" t="s">
        <v>782</v>
      </c>
      <c r="I248" s="148" t="s">
        <v>788</v>
      </c>
      <c r="J248" s="148" t="s">
        <v>790</v>
      </c>
      <c r="K248" s="148" t="s">
        <v>757</v>
      </c>
      <c r="L248" s="148" t="s">
        <v>791</v>
      </c>
      <c r="M248" s="149" t="s">
        <v>792</v>
      </c>
      <c r="N248" s="150">
        <v>1666.66</v>
      </c>
      <c r="O248" s="150">
        <v>0</v>
      </c>
      <c r="P248" s="149" t="s">
        <v>765</v>
      </c>
      <c r="Q248" s="149" t="s">
        <v>755</v>
      </c>
      <c r="R248" s="149" t="s">
        <v>756</v>
      </c>
    </row>
    <row r="249" spans="1:18" ht="25.5">
      <c r="A249" s="146" t="s">
        <v>755</v>
      </c>
      <c r="B249" s="147" t="s">
        <v>756</v>
      </c>
      <c r="C249" s="148" t="s">
        <v>654</v>
      </c>
      <c r="D249" s="148" t="s">
        <v>655</v>
      </c>
      <c r="E249" s="148" t="s">
        <v>656</v>
      </c>
      <c r="F249" s="148" t="s">
        <v>633</v>
      </c>
      <c r="G249" s="148" t="s">
        <v>634</v>
      </c>
      <c r="H249" s="148" t="s">
        <v>782</v>
      </c>
      <c r="I249" s="148" t="s">
        <v>788</v>
      </c>
      <c r="J249" s="148" t="s">
        <v>790</v>
      </c>
      <c r="K249" s="148" t="s">
        <v>757</v>
      </c>
      <c r="L249" s="148" t="s">
        <v>791</v>
      </c>
      <c r="M249" s="149" t="s">
        <v>792</v>
      </c>
      <c r="N249" s="150">
        <v>1666.67</v>
      </c>
      <c r="O249" s="150">
        <v>0</v>
      </c>
      <c r="P249" s="149" t="s">
        <v>764</v>
      </c>
      <c r="Q249" s="149" t="s">
        <v>755</v>
      </c>
      <c r="R249" s="149" t="s">
        <v>756</v>
      </c>
    </row>
    <row r="250" spans="1:18" ht="25.5">
      <c r="A250" s="146" t="s">
        <v>755</v>
      </c>
      <c r="B250" s="147" t="s">
        <v>756</v>
      </c>
      <c r="C250" s="148" t="s">
        <v>645</v>
      </c>
      <c r="D250" s="148" t="s">
        <v>646</v>
      </c>
      <c r="E250" s="148" t="s">
        <v>647</v>
      </c>
      <c r="F250" s="148" t="s">
        <v>633</v>
      </c>
      <c r="G250" s="148" t="s">
        <v>634</v>
      </c>
      <c r="H250" s="148" t="s">
        <v>782</v>
      </c>
      <c r="I250" s="148" t="s">
        <v>788</v>
      </c>
      <c r="J250" s="148" t="s">
        <v>790</v>
      </c>
      <c r="K250" s="148" t="s">
        <v>757</v>
      </c>
      <c r="L250" s="148" t="s">
        <v>791</v>
      </c>
      <c r="M250" s="149" t="s">
        <v>792</v>
      </c>
      <c r="N250" s="150">
        <v>1666.67</v>
      </c>
      <c r="O250" s="150">
        <v>0</v>
      </c>
      <c r="P250" s="149" t="s">
        <v>763</v>
      </c>
      <c r="Q250" s="149" t="s">
        <v>755</v>
      </c>
      <c r="R250" s="149" t="s">
        <v>756</v>
      </c>
    </row>
    <row r="251" spans="1:18" ht="25.5">
      <c r="A251" s="146" t="s">
        <v>755</v>
      </c>
      <c r="B251" s="147" t="s">
        <v>756</v>
      </c>
      <c r="C251" s="148" t="s">
        <v>648</v>
      </c>
      <c r="D251" s="148" t="s">
        <v>649</v>
      </c>
      <c r="E251" s="148" t="s">
        <v>650</v>
      </c>
      <c r="F251" s="148" t="s">
        <v>633</v>
      </c>
      <c r="G251" s="148" t="s">
        <v>634</v>
      </c>
      <c r="H251" s="148" t="s">
        <v>782</v>
      </c>
      <c r="I251" s="148" t="s">
        <v>788</v>
      </c>
      <c r="J251" s="148" t="s">
        <v>790</v>
      </c>
      <c r="K251" s="148" t="s">
        <v>757</v>
      </c>
      <c r="L251" s="148" t="s">
        <v>791</v>
      </c>
      <c r="M251" s="149" t="s">
        <v>792</v>
      </c>
      <c r="N251" s="150">
        <v>1666.67</v>
      </c>
      <c r="O251" s="150">
        <v>0</v>
      </c>
      <c r="P251" s="149" t="s">
        <v>762</v>
      </c>
      <c r="Q251" s="149" t="s">
        <v>755</v>
      </c>
      <c r="R251" s="149" t="s">
        <v>756</v>
      </c>
    </row>
    <row r="252" spans="1:18" ht="25.5">
      <c r="A252" s="146" t="s">
        <v>755</v>
      </c>
      <c r="B252" s="147" t="s">
        <v>756</v>
      </c>
      <c r="C252" s="148" t="s">
        <v>657</v>
      </c>
      <c r="D252" s="148" t="s">
        <v>658</v>
      </c>
      <c r="E252" s="148" t="s">
        <v>659</v>
      </c>
      <c r="F252" s="148" t="s">
        <v>633</v>
      </c>
      <c r="G252" s="148" t="s">
        <v>634</v>
      </c>
      <c r="H252" s="148" t="s">
        <v>782</v>
      </c>
      <c r="I252" s="148" t="s">
        <v>788</v>
      </c>
      <c r="J252" s="148" t="s">
        <v>790</v>
      </c>
      <c r="K252" s="148" t="s">
        <v>757</v>
      </c>
      <c r="L252" s="148" t="s">
        <v>791</v>
      </c>
      <c r="M252" s="149" t="s">
        <v>792</v>
      </c>
      <c r="N252" s="150">
        <v>1666.67</v>
      </c>
      <c r="O252" s="150">
        <v>0</v>
      </c>
      <c r="P252" s="149" t="s">
        <v>761</v>
      </c>
      <c r="Q252" s="149" t="s">
        <v>755</v>
      </c>
      <c r="R252" s="149" t="s">
        <v>756</v>
      </c>
    </row>
    <row r="253" spans="1:18" ht="25.5">
      <c r="A253" s="146" t="s">
        <v>755</v>
      </c>
      <c r="B253" s="147" t="s">
        <v>756</v>
      </c>
      <c r="C253" s="148" t="s">
        <v>651</v>
      </c>
      <c r="D253" s="148" t="s">
        <v>652</v>
      </c>
      <c r="E253" s="148" t="s">
        <v>653</v>
      </c>
      <c r="F253" s="148" t="s">
        <v>633</v>
      </c>
      <c r="G253" s="148" t="s">
        <v>634</v>
      </c>
      <c r="H253" s="148" t="s">
        <v>782</v>
      </c>
      <c r="I253" s="148" t="s">
        <v>788</v>
      </c>
      <c r="J253" s="148" t="s">
        <v>790</v>
      </c>
      <c r="K253" s="148" t="s">
        <v>757</v>
      </c>
      <c r="L253" s="148" t="s">
        <v>791</v>
      </c>
      <c r="M253" s="149" t="s">
        <v>792</v>
      </c>
      <c r="N253" s="150">
        <v>1666.67</v>
      </c>
      <c r="O253" s="150">
        <v>0</v>
      </c>
      <c r="P253" s="149" t="s">
        <v>766</v>
      </c>
      <c r="Q253" s="149" t="s">
        <v>755</v>
      </c>
      <c r="R253" s="149" t="s">
        <v>756</v>
      </c>
    </row>
    <row r="254" spans="1:18" s="95" customFormat="1">
      <c r="A254" s="146"/>
      <c r="B254" s="147"/>
      <c r="C254" s="148"/>
      <c r="D254" s="148"/>
      <c r="E254" s="148"/>
      <c r="F254" s="148"/>
      <c r="G254" s="148"/>
      <c r="H254" s="148"/>
      <c r="I254" s="148"/>
      <c r="J254" s="148"/>
      <c r="K254" s="148"/>
      <c r="L254" s="148"/>
      <c r="M254" s="149"/>
      <c r="N254" s="154">
        <f>SUM(N244:N253)</f>
        <v>19585.599999999999</v>
      </c>
      <c r="O254" s="154">
        <f>SUM(O244:O253)</f>
        <v>0</v>
      </c>
      <c r="P254" s="149"/>
      <c r="Q254" s="149"/>
      <c r="R254" s="149"/>
    </row>
    <row r="255" spans="1:18" ht="25.5">
      <c r="A255" s="146" t="s">
        <v>755</v>
      </c>
      <c r="B255" s="147" t="s">
        <v>756</v>
      </c>
      <c r="C255" s="148" t="s">
        <v>657</v>
      </c>
      <c r="D255" s="148" t="s">
        <v>658</v>
      </c>
      <c r="E255" s="148" t="s">
        <v>659</v>
      </c>
      <c r="F255" s="148" t="s">
        <v>633</v>
      </c>
      <c r="G255" s="148" t="s">
        <v>634</v>
      </c>
      <c r="H255" s="148" t="s">
        <v>725</v>
      </c>
      <c r="I255" s="148" t="s">
        <v>726</v>
      </c>
      <c r="J255" s="148" t="s">
        <v>727</v>
      </c>
      <c r="K255" s="148" t="s">
        <v>757</v>
      </c>
      <c r="L255" s="148" t="s">
        <v>728</v>
      </c>
      <c r="M255" s="149" t="s">
        <v>729</v>
      </c>
      <c r="N255" s="150">
        <v>4548.05</v>
      </c>
      <c r="O255" s="150">
        <v>0</v>
      </c>
      <c r="P255" s="149" t="s">
        <v>761</v>
      </c>
      <c r="Q255" s="149" t="s">
        <v>755</v>
      </c>
      <c r="R255" s="149" t="s">
        <v>756</v>
      </c>
    </row>
    <row r="256" spans="1:18" ht="25.5">
      <c r="A256" s="146" t="s">
        <v>755</v>
      </c>
      <c r="B256" s="147" t="s">
        <v>756</v>
      </c>
      <c r="C256" s="148" t="s">
        <v>651</v>
      </c>
      <c r="D256" s="148" t="s">
        <v>652</v>
      </c>
      <c r="E256" s="148" t="s">
        <v>653</v>
      </c>
      <c r="F256" s="148" t="s">
        <v>633</v>
      </c>
      <c r="G256" s="148" t="s">
        <v>634</v>
      </c>
      <c r="H256" s="148" t="s">
        <v>725</v>
      </c>
      <c r="I256" s="148" t="s">
        <v>726</v>
      </c>
      <c r="J256" s="148" t="s">
        <v>727</v>
      </c>
      <c r="K256" s="148" t="s">
        <v>757</v>
      </c>
      <c r="L256" s="148" t="s">
        <v>728</v>
      </c>
      <c r="M256" s="149" t="s">
        <v>729</v>
      </c>
      <c r="N256" s="150">
        <v>6121.14</v>
      </c>
      <c r="O256" s="150">
        <v>0</v>
      </c>
      <c r="P256" s="149" t="s">
        <v>766</v>
      </c>
      <c r="Q256" s="149" t="s">
        <v>755</v>
      </c>
      <c r="R256" s="149" t="s">
        <v>756</v>
      </c>
    </row>
    <row r="257" spans="1:18" ht="25.5">
      <c r="A257" s="146" t="s">
        <v>755</v>
      </c>
      <c r="B257" s="147" t="s">
        <v>756</v>
      </c>
      <c r="C257" s="148" t="s">
        <v>648</v>
      </c>
      <c r="D257" s="148" t="s">
        <v>649</v>
      </c>
      <c r="E257" s="148" t="s">
        <v>650</v>
      </c>
      <c r="F257" s="148" t="s">
        <v>633</v>
      </c>
      <c r="G257" s="148" t="s">
        <v>634</v>
      </c>
      <c r="H257" s="148" t="s">
        <v>725</v>
      </c>
      <c r="I257" s="148" t="s">
        <v>726</v>
      </c>
      <c r="J257" s="148" t="s">
        <v>727</v>
      </c>
      <c r="K257" s="148" t="s">
        <v>757</v>
      </c>
      <c r="L257" s="148" t="s">
        <v>728</v>
      </c>
      <c r="M257" s="149" t="s">
        <v>729</v>
      </c>
      <c r="N257" s="150">
        <v>3993.5</v>
      </c>
      <c r="O257" s="150">
        <v>0</v>
      </c>
      <c r="P257" s="149" t="s">
        <v>762</v>
      </c>
      <c r="Q257" s="149" t="s">
        <v>755</v>
      </c>
      <c r="R257" s="149" t="s">
        <v>756</v>
      </c>
    </row>
    <row r="258" spans="1:18" ht="25.5">
      <c r="A258" s="146" t="s">
        <v>755</v>
      </c>
      <c r="B258" s="147" t="s">
        <v>756</v>
      </c>
      <c r="C258" s="148" t="s">
        <v>642</v>
      </c>
      <c r="D258" s="148" t="s">
        <v>643</v>
      </c>
      <c r="E258" s="148" t="s">
        <v>644</v>
      </c>
      <c r="F258" s="148" t="s">
        <v>633</v>
      </c>
      <c r="G258" s="148" t="s">
        <v>634</v>
      </c>
      <c r="H258" s="148" t="s">
        <v>725</v>
      </c>
      <c r="I258" s="148" t="s">
        <v>726</v>
      </c>
      <c r="J258" s="148" t="s">
        <v>727</v>
      </c>
      <c r="K258" s="148" t="s">
        <v>757</v>
      </c>
      <c r="L258" s="148" t="s">
        <v>728</v>
      </c>
      <c r="M258" s="149" t="s">
        <v>729</v>
      </c>
      <c r="N258" s="150">
        <v>4486.2</v>
      </c>
      <c r="O258" s="150">
        <v>0</v>
      </c>
      <c r="P258" s="149" t="s">
        <v>758</v>
      </c>
      <c r="Q258" s="149" t="s">
        <v>755</v>
      </c>
      <c r="R258" s="149" t="s">
        <v>756</v>
      </c>
    </row>
    <row r="259" spans="1:18" ht="25.5">
      <c r="A259" s="146" t="s">
        <v>755</v>
      </c>
      <c r="B259" s="147" t="s">
        <v>756</v>
      </c>
      <c r="C259" s="148" t="s">
        <v>645</v>
      </c>
      <c r="D259" s="148" t="s">
        <v>646</v>
      </c>
      <c r="E259" s="148" t="s">
        <v>647</v>
      </c>
      <c r="F259" s="148" t="s">
        <v>633</v>
      </c>
      <c r="G259" s="148" t="s">
        <v>634</v>
      </c>
      <c r="H259" s="148" t="s">
        <v>725</v>
      </c>
      <c r="I259" s="148" t="s">
        <v>726</v>
      </c>
      <c r="J259" s="148" t="s">
        <v>727</v>
      </c>
      <c r="K259" s="148" t="s">
        <v>757</v>
      </c>
      <c r="L259" s="148" t="s">
        <v>728</v>
      </c>
      <c r="M259" s="149" t="s">
        <v>729</v>
      </c>
      <c r="N259" s="150">
        <v>4428.8</v>
      </c>
      <c r="O259" s="150">
        <v>0</v>
      </c>
      <c r="P259" s="149" t="s">
        <v>763</v>
      </c>
      <c r="Q259" s="149" t="s">
        <v>755</v>
      </c>
      <c r="R259" s="149" t="s">
        <v>756</v>
      </c>
    </row>
    <row r="260" spans="1:18" ht="25.5">
      <c r="A260" s="146" t="s">
        <v>755</v>
      </c>
      <c r="B260" s="147" t="s">
        <v>756</v>
      </c>
      <c r="C260" s="148" t="s">
        <v>639</v>
      </c>
      <c r="D260" s="148" t="s">
        <v>640</v>
      </c>
      <c r="E260" s="148" t="s">
        <v>641</v>
      </c>
      <c r="F260" s="148" t="s">
        <v>633</v>
      </c>
      <c r="G260" s="148" t="s">
        <v>634</v>
      </c>
      <c r="H260" s="148" t="s">
        <v>725</v>
      </c>
      <c r="I260" s="148" t="s">
        <v>726</v>
      </c>
      <c r="J260" s="148" t="s">
        <v>727</v>
      </c>
      <c r="K260" s="148" t="s">
        <v>757</v>
      </c>
      <c r="L260" s="148" t="s">
        <v>728</v>
      </c>
      <c r="M260" s="149" t="s">
        <v>729</v>
      </c>
      <c r="N260" s="150">
        <v>15158.61</v>
      </c>
      <c r="O260" s="150">
        <v>0</v>
      </c>
      <c r="P260" s="149" t="s">
        <v>759</v>
      </c>
      <c r="Q260" s="149" t="s">
        <v>755</v>
      </c>
      <c r="R260" s="149" t="s">
        <v>756</v>
      </c>
    </row>
    <row r="261" spans="1:18" ht="25.5">
      <c r="A261" s="146" t="s">
        <v>755</v>
      </c>
      <c r="B261" s="147" t="s">
        <v>756</v>
      </c>
      <c r="C261" s="148" t="s">
        <v>636</v>
      </c>
      <c r="D261" s="148" t="s">
        <v>637</v>
      </c>
      <c r="E261" s="148" t="s">
        <v>638</v>
      </c>
      <c r="F261" s="148" t="s">
        <v>633</v>
      </c>
      <c r="G261" s="148" t="s">
        <v>634</v>
      </c>
      <c r="H261" s="148" t="s">
        <v>725</v>
      </c>
      <c r="I261" s="148" t="s">
        <v>726</v>
      </c>
      <c r="J261" s="148" t="s">
        <v>727</v>
      </c>
      <c r="K261" s="148" t="s">
        <v>757</v>
      </c>
      <c r="L261" s="148" t="s">
        <v>728</v>
      </c>
      <c r="M261" s="149" t="s">
        <v>729</v>
      </c>
      <c r="N261" s="150">
        <v>4235.25</v>
      </c>
      <c r="O261" s="150">
        <v>0</v>
      </c>
      <c r="P261" s="149" t="s">
        <v>765</v>
      </c>
      <c r="Q261" s="149" t="s">
        <v>755</v>
      </c>
      <c r="R261" s="149" t="s">
        <v>756</v>
      </c>
    </row>
    <row r="262" spans="1:18" ht="25.5">
      <c r="A262" s="146" t="s">
        <v>755</v>
      </c>
      <c r="B262" s="147" t="s">
        <v>756</v>
      </c>
      <c r="C262" s="148" t="s">
        <v>630</v>
      </c>
      <c r="D262" s="148" t="s">
        <v>631</v>
      </c>
      <c r="E262" s="148" t="s">
        <v>632</v>
      </c>
      <c r="F262" s="148" t="s">
        <v>633</v>
      </c>
      <c r="G262" s="148" t="s">
        <v>634</v>
      </c>
      <c r="H262" s="148" t="s">
        <v>725</v>
      </c>
      <c r="I262" s="148" t="s">
        <v>726</v>
      </c>
      <c r="J262" s="148" t="s">
        <v>727</v>
      </c>
      <c r="K262" s="148" t="s">
        <v>757</v>
      </c>
      <c r="L262" s="148" t="s">
        <v>728</v>
      </c>
      <c r="M262" s="149" t="s">
        <v>729</v>
      </c>
      <c r="N262" s="150">
        <v>4172.09</v>
      </c>
      <c r="O262" s="150">
        <v>0</v>
      </c>
      <c r="P262" s="149" t="s">
        <v>760</v>
      </c>
      <c r="Q262" s="149" t="s">
        <v>755</v>
      </c>
      <c r="R262" s="149" t="s">
        <v>756</v>
      </c>
    </row>
    <row r="263" spans="1:18" ht="25.5">
      <c r="A263" s="146" t="s">
        <v>755</v>
      </c>
      <c r="B263" s="147" t="s">
        <v>756</v>
      </c>
      <c r="C263" s="148" t="s">
        <v>654</v>
      </c>
      <c r="D263" s="148" t="s">
        <v>655</v>
      </c>
      <c r="E263" s="148" t="s">
        <v>656</v>
      </c>
      <c r="F263" s="148" t="s">
        <v>633</v>
      </c>
      <c r="G263" s="148" t="s">
        <v>634</v>
      </c>
      <c r="H263" s="148" t="s">
        <v>725</v>
      </c>
      <c r="I263" s="148" t="s">
        <v>726</v>
      </c>
      <c r="J263" s="148" t="s">
        <v>727</v>
      </c>
      <c r="K263" s="148" t="s">
        <v>757</v>
      </c>
      <c r="L263" s="148" t="s">
        <v>728</v>
      </c>
      <c r="M263" s="149" t="s">
        <v>729</v>
      </c>
      <c r="N263" s="150">
        <v>5238.99</v>
      </c>
      <c r="O263" s="150">
        <v>0</v>
      </c>
      <c r="P263" s="149" t="s">
        <v>764</v>
      </c>
      <c r="Q263" s="149" t="s">
        <v>755</v>
      </c>
      <c r="R263" s="149" t="s">
        <v>756</v>
      </c>
    </row>
    <row r="264" spans="1:18" ht="25.5">
      <c r="A264" s="146" t="s">
        <v>755</v>
      </c>
      <c r="B264" s="147" t="s">
        <v>756</v>
      </c>
      <c r="C264" s="148" t="s">
        <v>657</v>
      </c>
      <c r="D264" s="148" t="s">
        <v>658</v>
      </c>
      <c r="E264" s="148" t="s">
        <v>659</v>
      </c>
      <c r="F264" s="148" t="s">
        <v>633</v>
      </c>
      <c r="G264" s="148" t="s">
        <v>634</v>
      </c>
      <c r="H264" s="148" t="s">
        <v>725</v>
      </c>
      <c r="I264" s="148" t="s">
        <v>726</v>
      </c>
      <c r="J264" s="148" t="s">
        <v>727</v>
      </c>
      <c r="K264" s="148" t="s">
        <v>757</v>
      </c>
      <c r="L264" s="148" t="s">
        <v>728</v>
      </c>
      <c r="M264" s="149" t="s">
        <v>729</v>
      </c>
      <c r="N264" s="150">
        <v>0.97</v>
      </c>
      <c r="O264" s="150">
        <v>0</v>
      </c>
      <c r="P264" s="149" t="s">
        <v>761</v>
      </c>
      <c r="Q264" s="149" t="s">
        <v>755</v>
      </c>
      <c r="R264" s="149" t="s">
        <v>756</v>
      </c>
    </row>
    <row r="265" spans="1:18" s="95" customFormat="1">
      <c r="A265" s="146"/>
      <c r="B265" s="147"/>
      <c r="C265" s="148"/>
      <c r="D265" s="148"/>
      <c r="E265" s="148"/>
      <c r="F265" s="148"/>
      <c r="G265" s="148"/>
      <c r="H265" s="148"/>
      <c r="I265" s="148"/>
      <c r="J265" s="148"/>
      <c r="K265" s="148"/>
      <c r="L265" s="148"/>
      <c r="M265" s="149"/>
      <c r="N265" s="154">
        <f>SUM(N255:N264)</f>
        <v>52383.6</v>
      </c>
      <c r="O265" s="154">
        <f>SUM(O255:O264)</f>
        <v>0</v>
      </c>
      <c r="P265" s="149"/>
      <c r="Q265" s="149"/>
      <c r="R265" s="149"/>
    </row>
    <row r="266" spans="1:18" ht="25.5">
      <c r="A266" s="146" t="s">
        <v>755</v>
      </c>
      <c r="B266" s="147" t="s">
        <v>756</v>
      </c>
      <c r="C266" s="148" t="s">
        <v>654</v>
      </c>
      <c r="D266" s="148" t="s">
        <v>655</v>
      </c>
      <c r="E266" s="148" t="s">
        <v>656</v>
      </c>
      <c r="F266" s="148" t="s">
        <v>633</v>
      </c>
      <c r="G266" s="148" t="s">
        <v>634</v>
      </c>
      <c r="H266" s="148" t="s">
        <v>694</v>
      </c>
      <c r="I266" s="148" t="s">
        <v>793</v>
      </c>
      <c r="J266" s="148" t="s">
        <v>794</v>
      </c>
      <c r="K266" s="148" t="s">
        <v>757</v>
      </c>
      <c r="L266" s="148" t="s">
        <v>686</v>
      </c>
      <c r="M266" s="149" t="s">
        <v>687</v>
      </c>
      <c r="N266" s="150">
        <v>4278.3999999999996</v>
      </c>
      <c r="O266" s="150">
        <v>0</v>
      </c>
      <c r="P266" s="149" t="s">
        <v>764</v>
      </c>
      <c r="Q266" s="149" t="s">
        <v>755</v>
      </c>
      <c r="R266" s="149" t="s">
        <v>756</v>
      </c>
    </row>
    <row r="267" spans="1:18" ht="25.5">
      <c r="A267" s="146" t="s">
        <v>755</v>
      </c>
      <c r="B267" s="147" t="s">
        <v>756</v>
      </c>
      <c r="C267" s="148" t="s">
        <v>645</v>
      </c>
      <c r="D267" s="148" t="s">
        <v>646</v>
      </c>
      <c r="E267" s="148" t="s">
        <v>647</v>
      </c>
      <c r="F267" s="148" t="s">
        <v>633</v>
      </c>
      <c r="G267" s="148" t="s">
        <v>634</v>
      </c>
      <c r="H267" s="148" t="s">
        <v>694</v>
      </c>
      <c r="I267" s="148" t="s">
        <v>793</v>
      </c>
      <c r="J267" s="148" t="s">
        <v>794</v>
      </c>
      <c r="K267" s="148" t="s">
        <v>757</v>
      </c>
      <c r="L267" s="148" t="s">
        <v>686</v>
      </c>
      <c r="M267" s="149" t="s">
        <v>687</v>
      </c>
      <c r="N267" s="150">
        <v>45721.599999999999</v>
      </c>
      <c r="O267" s="150">
        <v>0</v>
      </c>
      <c r="P267" s="149" t="s">
        <v>763</v>
      </c>
      <c r="Q267" s="149" t="s">
        <v>755</v>
      </c>
      <c r="R267" s="149" t="s">
        <v>756</v>
      </c>
    </row>
    <row r="268" spans="1:18" s="95" customFormat="1">
      <c r="A268" s="146"/>
      <c r="B268" s="147"/>
      <c r="C268" s="148"/>
      <c r="D268" s="148"/>
      <c r="E268" s="148"/>
      <c r="F268" s="148"/>
      <c r="G268" s="148"/>
      <c r="H268" s="148"/>
      <c r="I268" s="148"/>
      <c r="J268" s="148"/>
      <c r="K268" s="148"/>
      <c r="L268" s="148"/>
      <c r="M268" s="149"/>
      <c r="N268" s="154">
        <f>SUM(N266:N267)</f>
        <v>50000</v>
      </c>
      <c r="O268" s="154">
        <f>SUM(O266:O267)</f>
        <v>0</v>
      </c>
      <c r="P268" s="149"/>
      <c r="Q268" s="149"/>
      <c r="R268" s="149"/>
    </row>
    <row r="269" spans="1:18" ht="25.5">
      <c r="A269" s="146" t="s">
        <v>755</v>
      </c>
      <c r="B269" s="147" t="s">
        <v>756</v>
      </c>
      <c r="C269" s="148" t="s">
        <v>645</v>
      </c>
      <c r="D269" s="148" t="s">
        <v>646</v>
      </c>
      <c r="E269" s="148" t="s">
        <v>647</v>
      </c>
      <c r="F269" s="148" t="s">
        <v>730</v>
      </c>
      <c r="G269" s="148" t="s">
        <v>731</v>
      </c>
      <c r="H269" s="148" t="s">
        <v>732</v>
      </c>
      <c r="I269" s="148" t="s">
        <v>733</v>
      </c>
      <c r="J269" s="148" t="s">
        <v>734</v>
      </c>
      <c r="K269" s="148" t="s">
        <v>795</v>
      </c>
      <c r="L269" s="148" t="s">
        <v>735</v>
      </c>
      <c r="M269" s="149" t="s">
        <v>736</v>
      </c>
      <c r="N269" s="150">
        <v>172.75</v>
      </c>
      <c r="O269" s="150">
        <v>0</v>
      </c>
      <c r="P269" s="149" t="s">
        <v>796</v>
      </c>
      <c r="Q269" s="149" t="s">
        <v>755</v>
      </c>
      <c r="R269" s="149" t="s">
        <v>756</v>
      </c>
    </row>
    <row r="270" spans="1:18" ht="25.5">
      <c r="A270" s="146" t="s">
        <v>755</v>
      </c>
      <c r="B270" s="147" t="s">
        <v>756</v>
      </c>
      <c r="C270" s="148" t="s">
        <v>651</v>
      </c>
      <c r="D270" s="148" t="s">
        <v>652</v>
      </c>
      <c r="E270" s="148" t="s">
        <v>653</v>
      </c>
      <c r="F270" s="148" t="s">
        <v>730</v>
      </c>
      <c r="G270" s="148" t="s">
        <v>731</v>
      </c>
      <c r="H270" s="148" t="s">
        <v>732</v>
      </c>
      <c r="I270" s="148" t="s">
        <v>733</v>
      </c>
      <c r="J270" s="148" t="s">
        <v>734</v>
      </c>
      <c r="K270" s="148" t="s">
        <v>795</v>
      </c>
      <c r="L270" s="148" t="s">
        <v>735</v>
      </c>
      <c r="M270" s="149" t="s">
        <v>736</v>
      </c>
      <c r="N270" s="150">
        <v>230.33</v>
      </c>
      <c r="O270" s="150">
        <v>0</v>
      </c>
      <c r="P270" s="149" t="s">
        <v>797</v>
      </c>
      <c r="Q270" s="149" t="s">
        <v>755</v>
      </c>
      <c r="R270" s="149" t="s">
        <v>756</v>
      </c>
    </row>
    <row r="271" spans="1:18" ht="25.5">
      <c r="A271" s="146" t="s">
        <v>755</v>
      </c>
      <c r="B271" s="147" t="s">
        <v>756</v>
      </c>
      <c r="C271" s="148" t="s">
        <v>639</v>
      </c>
      <c r="D271" s="148" t="s">
        <v>640</v>
      </c>
      <c r="E271" s="148" t="s">
        <v>641</v>
      </c>
      <c r="F271" s="148" t="s">
        <v>730</v>
      </c>
      <c r="G271" s="148" t="s">
        <v>731</v>
      </c>
      <c r="H271" s="148" t="s">
        <v>732</v>
      </c>
      <c r="I271" s="148" t="s">
        <v>733</v>
      </c>
      <c r="J271" s="148" t="s">
        <v>734</v>
      </c>
      <c r="K271" s="148" t="s">
        <v>795</v>
      </c>
      <c r="L271" s="148" t="s">
        <v>735</v>
      </c>
      <c r="M271" s="149" t="s">
        <v>736</v>
      </c>
      <c r="N271" s="150">
        <v>172.75</v>
      </c>
      <c r="O271" s="150">
        <v>0</v>
      </c>
      <c r="P271" s="149" t="s">
        <v>798</v>
      </c>
      <c r="Q271" s="149" t="s">
        <v>755</v>
      </c>
      <c r="R271" s="149" t="s">
        <v>756</v>
      </c>
    </row>
    <row r="272" spans="1:18" ht="25.5">
      <c r="A272" s="146" t="s">
        <v>755</v>
      </c>
      <c r="B272" s="147" t="s">
        <v>756</v>
      </c>
      <c r="C272" s="148" t="s">
        <v>648</v>
      </c>
      <c r="D272" s="148" t="s">
        <v>649</v>
      </c>
      <c r="E272" s="148" t="s">
        <v>650</v>
      </c>
      <c r="F272" s="148" t="s">
        <v>730</v>
      </c>
      <c r="G272" s="148" t="s">
        <v>731</v>
      </c>
      <c r="H272" s="148" t="s">
        <v>732</v>
      </c>
      <c r="I272" s="148" t="s">
        <v>733</v>
      </c>
      <c r="J272" s="148" t="s">
        <v>734</v>
      </c>
      <c r="K272" s="148" t="s">
        <v>795</v>
      </c>
      <c r="L272" s="148" t="s">
        <v>735</v>
      </c>
      <c r="M272" s="149" t="s">
        <v>736</v>
      </c>
      <c r="N272" s="150">
        <v>172.75</v>
      </c>
      <c r="O272" s="150">
        <v>0</v>
      </c>
      <c r="P272" s="149" t="s">
        <v>799</v>
      </c>
      <c r="Q272" s="149" t="s">
        <v>755</v>
      </c>
      <c r="R272" s="149" t="s">
        <v>756</v>
      </c>
    </row>
    <row r="273" spans="1:18" ht="25.5">
      <c r="A273" s="146" t="s">
        <v>755</v>
      </c>
      <c r="B273" s="147" t="s">
        <v>756</v>
      </c>
      <c r="C273" s="148" t="s">
        <v>654</v>
      </c>
      <c r="D273" s="148" t="s">
        <v>655</v>
      </c>
      <c r="E273" s="148" t="s">
        <v>656</v>
      </c>
      <c r="F273" s="148" t="s">
        <v>730</v>
      </c>
      <c r="G273" s="148" t="s">
        <v>731</v>
      </c>
      <c r="H273" s="148" t="s">
        <v>732</v>
      </c>
      <c r="I273" s="148" t="s">
        <v>733</v>
      </c>
      <c r="J273" s="148" t="s">
        <v>734</v>
      </c>
      <c r="K273" s="148" t="s">
        <v>795</v>
      </c>
      <c r="L273" s="148" t="s">
        <v>735</v>
      </c>
      <c r="M273" s="149" t="s">
        <v>736</v>
      </c>
      <c r="N273" s="150">
        <v>172.75</v>
      </c>
      <c r="O273" s="150">
        <v>0</v>
      </c>
      <c r="P273" s="149" t="s">
        <v>800</v>
      </c>
      <c r="Q273" s="149" t="s">
        <v>755</v>
      </c>
      <c r="R273" s="149" t="s">
        <v>756</v>
      </c>
    </row>
    <row r="274" spans="1:18" ht="25.5">
      <c r="A274" s="146" t="s">
        <v>755</v>
      </c>
      <c r="B274" s="147" t="s">
        <v>756</v>
      </c>
      <c r="C274" s="148" t="s">
        <v>630</v>
      </c>
      <c r="D274" s="148" t="s">
        <v>631</v>
      </c>
      <c r="E274" s="148" t="s">
        <v>632</v>
      </c>
      <c r="F274" s="148" t="s">
        <v>730</v>
      </c>
      <c r="G274" s="148" t="s">
        <v>731</v>
      </c>
      <c r="H274" s="148" t="s">
        <v>732</v>
      </c>
      <c r="I274" s="148" t="s">
        <v>733</v>
      </c>
      <c r="J274" s="148" t="s">
        <v>734</v>
      </c>
      <c r="K274" s="148" t="s">
        <v>795</v>
      </c>
      <c r="L274" s="148" t="s">
        <v>735</v>
      </c>
      <c r="M274" s="149" t="s">
        <v>736</v>
      </c>
      <c r="N274" s="150">
        <v>172.75</v>
      </c>
      <c r="O274" s="150">
        <v>0</v>
      </c>
      <c r="P274" s="149" t="s">
        <v>801</v>
      </c>
      <c r="Q274" s="149" t="s">
        <v>755</v>
      </c>
      <c r="R274" s="149" t="s">
        <v>756</v>
      </c>
    </row>
    <row r="275" spans="1:18" ht="25.5">
      <c r="A275" s="146" t="s">
        <v>755</v>
      </c>
      <c r="B275" s="147" t="s">
        <v>756</v>
      </c>
      <c r="C275" s="148" t="s">
        <v>642</v>
      </c>
      <c r="D275" s="148" t="s">
        <v>643</v>
      </c>
      <c r="E275" s="148" t="s">
        <v>644</v>
      </c>
      <c r="F275" s="148" t="s">
        <v>730</v>
      </c>
      <c r="G275" s="148" t="s">
        <v>731</v>
      </c>
      <c r="H275" s="148" t="s">
        <v>732</v>
      </c>
      <c r="I275" s="148" t="s">
        <v>733</v>
      </c>
      <c r="J275" s="148" t="s">
        <v>734</v>
      </c>
      <c r="K275" s="148" t="s">
        <v>795</v>
      </c>
      <c r="L275" s="148" t="s">
        <v>735</v>
      </c>
      <c r="M275" s="149" t="s">
        <v>736</v>
      </c>
      <c r="N275" s="150">
        <v>172.75</v>
      </c>
      <c r="O275" s="150">
        <v>0</v>
      </c>
      <c r="P275" s="149" t="s">
        <v>802</v>
      </c>
      <c r="Q275" s="149" t="s">
        <v>755</v>
      </c>
      <c r="R275" s="149" t="s">
        <v>756</v>
      </c>
    </row>
    <row r="276" spans="1:18" ht="25.5">
      <c r="A276" s="146" t="s">
        <v>755</v>
      </c>
      <c r="B276" s="147" t="s">
        <v>756</v>
      </c>
      <c r="C276" s="148" t="s">
        <v>636</v>
      </c>
      <c r="D276" s="148" t="s">
        <v>637</v>
      </c>
      <c r="E276" s="148" t="s">
        <v>638</v>
      </c>
      <c r="F276" s="148" t="s">
        <v>730</v>
      </c>
      <c r="G276" s="148" t="s">
        <v>731</v>
      </c>
      <c r="H276" s="148" t="s">
        <v>732</v>
      </c>
      <c r="I276" s="148" t="s">
        <v>733</v>
      </c>
      <c r="J276" s="148" t="s">
        <v>734</v>
      </c>
      <c r="K276" s="148" t="s">
        <v>795</v>
      </c>
      <c r="L276" s="148" t="s">
        <v>735</v>
      </c>
      <c r="M276" s="149" t="s">
        <v>736</v>
      </c>
      <c r="N276" s="150">
        <v>172.75</v>
      </c>
      <c r="O276" s="150">
        <v>0</v>
      </c>
      <c r="P276" s="149" t="s">
        <v>803</v>
      </c>
      <c r="Q276" s="149" t="s">
        <v>755</v>
      </c>
      <c r="R276" s="149" t="s">
        <v>756</v>
      </c>
    </row>
    <row r="277" spans="1:18" ht="25.5">
      <c r="A277" s="146" t="s">
        <v>755</v>
      </c>
      <c r="B277" s="147" t="s">
        <v>756</v>
      </c>
      <c r="C277" s="148" t="s">
        <v>657</v>
      </c>
      <c r="D277" s="148" t="s">
        <v>658</v>
      </c>
      <c r="E277" s="148" t="s">
        <v>659</v>
      </c>
      <c r="F277" s="148" t="s">
        <v>730</v>
      </c>
      <c r="G277" s="148" t="s">
        <v>731</v>
      </c>
      <c r="H277" s="148" t="s">
        <v>732</v>
      </c>
      <c r="I277" s="148" t="s">
        <v>733</v>
      </c>
      <c r="J277" s="148" t="s">
        <v>734</v>
      </c>
      <c r="K277" s="148" t="s">
        <v>795</v>
      </c>
      <c r="L277" s="148" t="s">
        <v>735</v>
      </c>
      <c r="M277" s="149" t="s">
        <v>736</v>
      </c>
      <c r="N277" s="150">
        <v>172.75</v>
      </c>
      <c r="O277" s="150">
        <v>0</v>
      </c>
      <c r="P277" s="149" t="s">
        <v>804</v>
      </c>
      <c r="Q277" s="149" t="s">
        <v>755</v>
      </c>
      <c r="R277" s="149" t="s">
        <v>756</v>
      </c>
    </row>
    <row r="278" spans="1:18" s="95" customFormat="1">
      <c r="A278" s="146"/>
      <c r="B278" s="147"/>
      <c r="C278" s="148"/>
      <c r="D278" s="148"/>
      <c r="E278" s="148"/>
      <c r="F278" s="148"/>
      <c r="G278" s="148"/>
      <c r="H278" s="148"/>
      <c r="I278" s="148"/>
      <c r="J278" s="148"/>
      <c r="K278" s="148"/>
      <c r="L278" s="148"/>
      <c r="M278" s="149"/>
      <c r="N278" s="154">
        <f>SUM(N269:N277)</f>
        <v>1612.33</v>
      </c>
      <c r="O278" s="154">
        <f>SUM(O269:O277)</f>
        <v>0</v>
      </c>
      <c r="P278" s="149"/>
      <c r="Q278" s="149"/>
      <c r="R278" s="149"/>
    </row>
    <row r="279" spans="1:18" ht="25.5">
      <c r="A279" s="146" t="s">
        <v>755</v>
      </c>
      <c r="B279" s="147" t="s">
        <v>756</v>
      </c>
      <c r="C279" s="148" t="s">
        <v>639</v>
      </c>
      <c r="D279" s="148" t="s">
        <v>640</v>
      </c>
      <c r="E279" s="148" t="s">
        <v>641</v>
      </c>
      <c r="F279" s="148" t="s">
        <v>730</v>
      </c>
      <c r="G279" s="148" t="s">
        <v>731</v>
      </c>
      <c r="H279" s="148" t="s">
        <v>732</v>
      </c>
      <c r="I279" s="148" t="s">
        <v>805</v>
      </c>
      <c r="J279" s="148" t="s">
        <v>806</v>
      </c>
      <c r="K279" s="148" t="s">
        <v>795</v>
      </c>
      <c r="L279" s="148" t="s">
        <v>735</v>
      </c>
      <c r="M279" s="149" t="s">
        <v>736</v>
      </c>
      <c r="N279" s="154">
        <v>467</v>
      </c>
      <c r="O279" s="154">
        <v>0</v>
      </c>
      <c r="P279" s="149" t="s">
        <v>798</v>
      </c>
      <c r="Q279" s="149" t="s">
        <v>755</v>
      </c>
      <c r="R279" s="149" t="s">
        <v>756</v>
      </c>
    </row>
    <row r="280" spans="1:18" s="95" customFormat="1">
      <c r="A280" s="146"/>
      <c r="B280" s="147"/>
      <c r="C280" s="148"/>
      <c r="D280" s="148"/>
      <c r="E280" s="148"/>
      <c r="F280" s="148"/>
      <c r="G280" s="148"/>
      <c r="H280" s="148"/>
      <c r="I280" s="148"/>
      <c r="J280" s="148"/>
      <c r="K280" s="148"/>
      <c r="L280" s="148"/>
      <c r="M280" s="149"/>
      <c r="N280" s="150"/>
      <c r="O280" s="150"/>
      <c r="P280" s="149"/>
      <c r="Q280" s="149"/>
      <c r="R280" s="149"/>
    </row>
    <row r="281" spans="1:18" ht="25.5">
      <c r="A281" s="146" t="s">
        <v>755</v>
      </c>
      <c r="B281" s="147" t="s">
        <v>756</v>
      </c>
      <c r="C281" s="148" t="s">
        <v>648</v>
      </c>
      <c r="D281" s="148" t="s">
        <v>649</v>
      </c>
      <c r="E281" s="148" t="s">
        <v>650</v>
      </c>
      <c r="F281" s="148" t="s">
        <v>730</v>
      </c>
      <c r="G281" s="148" t="s">
        <v>731</v>
      </c>
      <c r="H281" s="148" t="s">
        <v>737</v>
      </c>
      <c r="I281" s="148" t="s">
        <v>738</v>
      </c>
      <c r="J281" s="148" t="s">
        <v>739</v>
      </c>
      <c r="K281" s="148" t="s">
        <v>795</v>
      </c>
      <c r="L281" s="148" t="s">
        <v>673</v>
      </c>
      <c r="M281" s="149" t="s">
        <v>674</v>
      </c>
      <c r="N281" s="150">
        <v>10000</v>
      </c>
      <c r="O281" s="150">
        <v>0</v>
      </c>
      <c r="P281" s="149" t="s">
        <v>799</v>
      </c>
      <c r="Q281" s="149" t="s">
        <v>755</v>
      </c>
      <c r="R281" s="149" t="s">
        <v>756</v>
      </c>
    </row>
    <row r="282" spans="1:18" ht="25.5">
      <c r="A282" s="146" t="s">
        <v>755</v>
      </c>
      <c r="B282" s="147" t="s">
        <v>756</v>
      </c>
      <c r="C282" s="148" t="s">
        <v>654</v>
      </c>
      <c r="D282" s="148" t="s">
        <v>655</v>
      </c>
      <c r="E282" s="148" t="s">
        <v>656</v>
      </c>
      <c r="F282" s="148" t="s">
        <v>730</v>
      </c>
      <c r="G282" s="148" t="s">
        <v>731</v>
      </c>
      <c r="H282" s="148" t="s">
        <v>737</v>
      </c>
      <c r="I282" s="148" t="s">
        <v>738</v>
      </c>
      <c r="J282" s="148" t="s">
        <v>739</v>
      </c>
      <c r="K282" s="148" t="s">
        <v>795</v>
      </c>
      <c r="L282" s="148" t="s">
        <v>673</v>
      </c>
      <c r="M282" s="149" t="s">
        <v>674</v>
      </c>
      <c r="N282" s="150">
        <v>31403.599999999999</v>
      </c>
      <c r="O282" s="150">
        <v>0</v>
      </c>
      <c r="P282" s="149" t="s">
        <v>800</v>
      </c>
      <c r="Q282" s="149" t="s">
        <v>755</v>
      </c>
      <c r="R282" s="149" t="s">
        <v>756</v>
      </c>
    </row>
    <row r="283" spans="1:18" ht="25.5">
      <c r="A283" s="146" t="s">
        <v>755</v>
      </c>
      <c r="B283" s="147" t="s">
        <v>756</v>
      </c>
      <c r="C283" s="148" t="s">
        <v>630</v>
      </c>
      <c r="D283" s="148" t="s">
        <v>631</v>
      </c>
      <c r="E283" s="148" t="s">
        <v>632</v>
      </c>
      <c r="F283" s="148" t="s">
        <v>730</v>
      </c>
      <c r="G283" s="148" t="s">
        <v>731</v>
      </c>
      <c r="H283" s="148" t="s">
        <v>737</v>
      </c>
      <c r="I283" s="148" t="s">
        <v>738</v>
      </c>
      <c r="J283" s="148" t="s">
        <v>739</v>
      </c>
      <c r="K283" s="148" t="s">
        <v>795</v>
      </c>
      <c r="L283" s="148" t="s">
        <v>673</v>
      </c>
      <c r="M283" s="149" t="s">
        <v>674</v>
      </c>
      <c r="N283" s="150">
        <v>9684.27</v>
      </c>
      <c r="O283" s="150">
        <v>0</v>
      </c>
      <c r="P283" s="149" t="s">
        <v>801</v>
      </c>
      <c r="Q283" s="149" t="s">
        <v>755</v>
      </c>
      <c r="R283" s="149" t="s">
        <v>756</v>
      </c>
    </row>
    <row r="284" spans="1:18" ht="25.5">
      <c r="A284" s="146" t="s">
        <v>755</v>
      </c>
      <c r="B284" s="147" t="s">
        <v>756</v>
      </c>
      <c r="C284" s="148" t="s">
        <v>636</v>
      </c>
      <c r="D284" s="148" t="s">
        <v>637</v>
      </c>
      <c r="E284" s="148" t="s">
        <v>638</v>
      </c>
      <c r="F284" s="148" t="s">
        <v>730</v>
      </c>
      <c r="G284" s="148" t="s">
        <v>731</v>
      </c>
      <c r="H284" s="148" t="s">
        <v>737</v>
      </c>
      <c r="I284" s="148" t="s">
        <v>738</v>
      </c>
      <c r="J284" s="148" t="s">
        <v>739</v>
      </c>
      <c r="K284" s="148" t="s">
        <v>795</v>
      </c>
      <c r="L284" s="148" t="s">
        <v>735</v>
      </c>
      <c r="M284" s="149" t="s">
        <v>674</v>
      </c>
      <c r="N284" s="150">
        <v>10000</v>
      </c>
      <c r="O284" s="150">
        <v>0</v>
      </c>
      <c r="P284" s="149" t="s">
        <v>803</v>
      </c>
      <c r="Q284" s="149" t="s">
        <v>755</v>
      </c>
      <c r="R284" s="149" t="s">
        <v>756</v>
      </c>
    </row>
    <row r="285" spans="1:18" ht="25.5">
      <c r="A285" s="146" t="s">
        <v>755</v>
      </c>
      <c r="B285" s="147" t="s">
        <v>756</v>
      </c>
      <c r="C285" s="148" t="s">
        <v>657</v>
      </c>
      <c r="D285" s="148" t="s">
        <v>658</v>
      </c>
      <c r="E285" s="148" t="s">
        <v>659</v>
      </c>
      <c r="F285" s="148" t="s">
        <v>730</v>
      </c>
      <c r="G285" s="148" t="s">
        <v>731</v>
      </c>
      <c r="H285" s="148" t="s">
        <v>737</v>
      </c>
      <c r="I285" s="148" t="s">
        <v>738</v>
      </c>
      <c r="J285" s="148" t="s">
        <v>739</v>
      </c>
      <c r="K285" s="148" t="s">
        <v>795</v>
      </c>
      <c r="L285" s="148" t="s">
        <v>673</v>
      </c>
      <c r="M285" s="149" t="s">
        <v>674</v>
      </c>
      <c r="N285" s="150">
        <v>10000</v>
      </c>
      <c r="O285" s="150">
        <v>0</v>
      </c>
      <c r="P285" s="149" t="s">
        <v>804</v>
      </c>
      <c r="Q285" s="149" t="s">
        <v>755</v>
      </c>
      <c r="R285" s="149" t="s">
        <v>756</v>
      </c>
    </row>
    <row r="286" spans="1:18" ht="25.5">
      <c r="A286" s="146" t="s">
        <v>755</v>
      </c>
      <c r="B286" s="147" t="s">
        <v>756</v>
      </c>
      <c r="C286" s="148" t="s">
        <v>642</v>
      </c>
      <c r="D286" s="148" t="s">
        <v>643</v>
      </c>
      <c r="E286" s="148" t="s">
        <v>644</v>
      </c>
      <c r="F286" s="148" t="s">
        <v>730</v>
      </c>
      <c r="G286" s="148" t="s">
        <v>731</v>
      </c>
      <c r="H286" s="148" t="s">
        <v>737</v>
      </c>
      <c r="I286" s="148" t="s">
        <v>738</v>
      </c>
      <c r="J286" s="148" t="s">
        <v>739</v>
      </c>
      <c r="K286" s="148" t="s">
        <v>795</v>
      </c>
      <c r="L286" s="148" t="s">
        <v>673</v>
      </c>
      <c r="M286" s="149" t="s">
        <v>674</v>
      </c>
      <c r="N286" s="150">
        <v>5000</v>
      </c>
      <c r="O286" s="150">
        <v>0</v>
      </c>
      <c r="P286" s="149" t="s">
        <v>802</v>
      </c>
      <c r="Q286" s="149" t="s">
        <v>755</v>
      </c>
      <c r="R286" s="149" t="s">
        <v>756</v>
      </c>
    </row>
    <row r="287" spans="1:18" ht="25.5">
      <c r="A287" s="146" t="s">
        <v>755</v>
      </c>
      <c r="B287" s="147" t="s">
        <v>756</v>
      </c>
      <c r="C287" s="148" t="s">
        <v>639</v>
      </c>
      <c r="D287" s="148" t="s">
        <v>640</v>
      </c>
      <c r="E287" s="148" t="s">
        <v>641</v>
      </c>
      <c r="F287" s="148" t="s">
        <v>730</v>
      </c>
      <c r="G287" s="148" t="s">
        <v>731</v>
      </c>
      <c r="H287" s="148" t="s">
        <v>737</v>
      </c>
      <c r="I287" s="148" t="s">
        <v>738</v>
      </c>
      <c r="J287" s="148" t="s">
        <v>739</v>
      </c>
      <c r="K287" s="148" t="s">
        <v>795</v>
      </c>
      <c r="L287" s="148" t="s">
        <v>673</v>
      </c>
      <c r="M287" s="149" t="s">
        <v>674</v>
      </c>
      <c r="N287" s="150">
        <v>118251.39</v>
      </c>
      <c r="O287" s="150">
        <v>0</v>
      </c>
      <c r="P287" s="149" t="s">
        <v>798</v>
      </c>
      <c r="Q287" s="149" t="s">
        <v>755</v>
      </c>
      <c r="R287" s="149" t="s">
        <v>756</v>
      </c>
    </row>
    <row r="288" spans="1:18" ht="25.5">
      <c r="A288" s="146" t="s">
        <v>755</v>
      </c>
      <c r="B288" s="147" t="s">
        <v>756</v>
      </c>
      <c r="C288" s="148" t="s">
        <v>651</v>
      </c>
      <c r="D288" s="148" t="s">
        <v>652</v>
      </c>
      <c r="E288" s="148" t="s">
        <v>653</v>
      </c>
      <c r="F288" s="148" t="s">
        <v>730</v>
      </c>
      <c r="G288" s="148" t="s">
        <v>731</v>
      </c>
      <c r="H288" s="148" t="s">
        <v>737</v>
      </c>
      <c r="I288" s="148" t="s">
        <v>738</v>
      </c>
      <c r="J288" s="148" t="s">
        <v>739</v>
      </c>
      <c r="K288" s="148" t="s">
        <v>795</v>
      </c>
      <c r="L288" s="148" t="s">
        <v>673</v>
      </c>
      <c r="M288" s="149" t="s">
        <v>674</v>
      </c>
      <c r="N288" s="150">
        <v>5660.74</v>
      </c>
      <c r="O288" s="150">
        <v>0</v>
      </c>
      <c r="P288" s="149" t="s">
        <v>797</v>
      </c>
      <c r="Q288" s="149" t="s">
        <v>755</v>
      </c>
      <c r="R288" s="149" t="s">
        <v>756</v>
      </c>
    </row>
    <row r="289" spans="1:18" s="95" customFormat="1">
      <c r="A289" s="146"/>
      <c r="B289" s="147"/>
      <c r="C289" s="148"/>
      <c r="D289" s="148"/>
      <c r="E289" s="148"/>
      <c r="F289" s="148"/>
      <c r="G289" s="148"/>
      <c r="H289" s="148"/>
      <c r="I289" s="148"/>
      <c r="J289" s="148"/>
      <c r="K289" s="148"/>
      <c r="L289" s="148"/>
      <c r="M289" s="149"/>
      <c r="N289" s="154">
        <f>SUM(N281:N288)</f>
        <v>200000</v>
      </c>
      <c r="O289" s="154">
        <f>SUM(O281:O288)</f>
        <v>0</v>
      </c>
      <c r="P289" s="149"/>
      <c r="Q289" s="149"/>
      <c r="R289" s="149"/>
    </row>
    <row r="290" spans="1:18" ht="38.25">
      <c r="A290" s="146" t="s">
        <v>755</v>
      </c>
      <c r="B290" s="147" t="s">
        <v>756</v>
      </c>
      <c r="C290" s="148" t="s">
        <v>639</v>
      </c>
      <c r="D290" s="148" t="s">
        <v>640</v>
      </c>
      <c r="E290" s="148" t="s">
        <v>641</v>
      </c>
      <c r="F290" s="148" t="s">
        <v>730</v>
      </c>
      <c r="G290" s="148" t="s">
        <v>731</v>
      </c>
      <c r="H290" s="148" t="s">
        <v>740</v>
      </c>
      <c r="I290" s="148" t="s">
        <v>741</v>
      </c>
      <c r="J290" s="148" t="s">
        <v>742</v>
      </c>
      <c r="K290" s="148" t="s">
        <v>795</v>
      </c>
      <c r="L290" s="148" t="s">
        <v>743</v>
      </c>
      <c r="M290" s="149" t="s">
        <v>744</v>
      </c>
      <c r="N290" s="150">
        <v>1566.62</v>
      </c>
      <c r="O290" s="150">
        <v>0</v>
      </c>
      <c r="P290" s="149" t="s">
        <v>798</v>
      </c>
      <c r="Q290" s="149" t="s">
        <v>755</v>
      </c>
      <c r="R290" s="149" t="s">
        <v>756</v>
      </c>
    </row>
    <row r="291" spans="1:18" ht="38.25">
      <c r="A291" s="146" t="s">
        <v>755</v>
      </c>
      <c r="B291" s="147" t="s">
        <v>756</v>
      </c>
      <c r="C291" s="148" t="s">
        <v>648</v>
      </c>
      <c r="D291" s="148" t="s">
        <v>649</v>
      </c>
      <c r="E291" s="148" t="s">
        <v>650</v>
      </c>
      <c r="F291" s="148" t="s">
        <v>730</v>
      </c>
      <c r="G291" s="148" t="s">
        <v>731</v>
      </c>
      <c r="H291" s="148" t="s">
        <v>740</v>
      </c>
      <c r="I291" s="148" t="s">
        <v>741</v>
      </c>
      <c r="J291" s="148" t="s">
        <v>742</v>
      </c>
      <c r="K291" s="148" t="s">
        <v>795</v>
      </c>
      <c r="L291" s="148" t="s">
        <v>743</v>
      </c>
      <c r="M291" s="149" t="s">
        <v>744</v>
      </c>
      <c r="N291" s="150">
        <v>1879.35</v>
      </c>
      <c r="O291" s="150">
        <v>0</v>
      </c>
      <c r="P291" s="149" t="s">
        <v>799</v>
      </c>
      <c r="Q291" s="149" t="s">
        <v>755</v>
      </c>
      <c r="R291" s="149" t="s">
        <v>756</v>
      </c>
    </row>
    <row r="292" spans="1:18" ht="38.25">
      <c r="A292" s="146" t="s">
        <v>755</v>
      </c>
      <c r="B292" s="147" t="s">
        <v>756</v>
      </c>
      <c r="C292" s="148" t="s">
        <v>636</v>
      </c>
      <c r="D292" s="148" t="s">
        <v>637</v>
      </c>
      <c r="E292" s="148" t="s">
        <v>638</v>
      </c>
      <c r="F292" s="148" t="s">
        <v>730</v>
      </c>
      <c r="G292" s="148" t="s">
        <v>731</v>
      </c>
      <c r="H292" s="148" t="s">
        <v>740</v>
      </c>
      <c r="I292" s="148" t="s">
        <v>741</v>
      </c>
      <c r="J292" s="148" t="s">
        <v>742</v>
      </c>
      <c r="K292" s="148" t="s">
        <v>795</v>
      </c>
      <c r="L292" s="148" t="s">
        <v>743</v>
      </c>
      <c r="M292" s="149" t="s">
        <v>744</v>
      </c>
      <c r="N292" s="150">
        <v>867.07</v>
      </c>
      <c r="O292" s="150">
        <v>0</v>
      </c>
      <c r="P292" s="149" t="s">
        <v>803</v>
      </c>
      <c r="Q292" s="149" t="s">
        <v>755</v>
      </c>
      <c r="R292" s="149" t="s">
        <v>756</v>
      </c>
    </row>
    <row r="293" spans="1:18" ht="38.25">
      <c r="A293" s="146" t="s">
        <v>755</v>
      </c>
      <c r="B293" s="147" t="s">
        <v>756</v>
      </c>
      <c r="C293" s="148" t="s">
        <v>645</v>
      </c>
      <c r="D293" s="148" t="s">
        <v>646</v>
      </c>
      <c r="E293" s="148" t="s">
        <v>647</v>
      </c>
      <c r="F293" s="148" t="s">
        <v>730</v>
      </c>
      <c r="G293" s="148" t="s">
        <v>731</v>
      </c>
      <c r="H293" s="148" t="s">
        <v>740</v>
      </c>
      <c r="I293" s="148" t="s">
        <v>741</v>
      </c>
      <c r="J293" s="148" t="s">
        <v>742</v>
      </c>
      <c r="K293" s="148" t="s">
        <v>795</v>
      </c>
      <c r="L293" s="148" t="s">
        <v>743</v>
      </c>
      <c r="M293" s="149" t="s">
        <v>744</v>
      </c>
      <c r="N293" s="150">
        <v>1411.62</v>
      </c>
      <c r="O293" s="150">
        <v>0</v>
      </c>
      <c r="P293" s="149" t="s">
        <v>796</v>
      </c>
      <c r="Q293" s="149" t="s">
        <v>755</v>
      </c>
      <c r="R293" s="149" t="s">
        <v>756</v>
      </c>
    </row>
    <row r="294" spans="1:18" ht="38.25">
      <c r="A294" s="146" t="s">
        <v>755</v>
      </c>
      <c r="B294" s="147" t="s">
        <v>756</v>
      </c>
      <c r="C294" s="148" t="s">
        <v>651</v>
      </c>
      <c r="D294" s="148" t="s">
        <v>652</v>
      </c>
      <c r="E294" s="148" t="s">
        <v>653</v>
      </c>
      <c r="F294" s="148" t="s">
        <v>730</v>
      </c>
      <c r="G294" s="148" t="s">
        <v>731</v>
      </c>
      <c r="H294" s="148" t="s">
        <v>740</v>
      </c>
      <c r="I294" s="148" t="s">
        <v>741</v>
      </c>
      <c r="J294" s="148" t="s">
        <v>742</v>
      </c>
      <c r="K294" s="148" t="s">
        <v>795</v>
      </c>
      <c r="L294" s="148" t="s">
        <v>743</v>
      </c>
      <c r="M294" s="149" t="s">
        <v>744</v>
      </c>
      <c r="N294" s="150">
        <v>674.35</v>
      </c>
      <c r="O294" s="150">
        <v>0</v>
      </c>
      <c r="P294" s="149" t="s">
        <v>797</v>
      </c>
      <c r="Q294" s="149" t="s">
        <v>755</v>
      </c>
      <c r="R294" s="149" t="s">
        <v>756</v>
      </c>
    </row>
    <row r="295" spans="1:18" ht="38.25">
      <c r="A295" s="146" t="s">
        <v>755</v>
      </c>
      <c r="B295" s="147" t="s">
        <v>756</v>
      </c>
      <c r="C295" s="148" t="s">
        <v>642</v>
      </c>
      <c r="D295" s="148" t="s">
        <v>643</v>
      </c>
      <c r="E295" s="148" t="s">
        <v>644</v>
      </c>
      <c r="F295" s="148" t="s">
        <v>730</v>
      </c>
      <c r="G295" s="148" t="s">
        <v>731</v>
      </c>
      <c r="H295" s="148" t="s">
        <v>740</v>
      </c>
      <c r="I295" s="148" t="s">
        <v>741</v>
      </c>
      <c r="J295" s="148" t="s">
        <v>742</v>
      </c>
      <c r="K295" s="148" t="s">
        <v>795</v>
      </c>
      <c r="L295" s="148" t="s">
        <v>743</v>
      </c>
      <c r="M295" s="149" t="s">
        <v>744</v>
      </c>
      <c r="N295" s="150">
        <v>667.57</v>
      </c>
      <c r="O295" s="150">
        <v>0</v>
      </c>
      <c r="P295" s="149" t="s">
        <v>802</v>
      </c>
      <c r="Q295" s="149" t="s">
        <v>755</v>
      </c>
      <c r="R295" s="149" t="s">
        <v>756</v>
      </c>
    </row>
    <row r="296" spans="1:18" ht="38.25">
      <c r="A296" s="146" t="s">
        <v>755</v>
      </c>
      <c r="B296" s="147" t="s">
        <v>756</v>
      </c>
      <c r="C296" s="148" t="s">
        <v>630</v>
      </c>
      <c r="D296" s="148" t="s">
        <v>631</v>
      </c>
      <c r="E296" s="148" t="s">
        <v>632</v>
      </c>
      <c r="F296" s="148" t="s">
        <v>730</v>
      </c>
      <c r="G296" s="148" t="s">
        <v>731</v>
      </c>
      <c r="H296" s="148" t="s">
        <v>740</v>
      </c>
      <c r="I296" s="148" t="s">
        <v>741</v>
      </c>
      <c r="J296" s="148" t="s">
        <v>742</v>
      </c>
      <c r="K296" s="148" t="s">
        <v>795</v>
      </c>
      <c r="L296" s="148" t="s">
        <v>743</v>
      </c>
      <c r="M296" s="149" t="s">
        <v>744</v>
      </c>
      <c r="N296" s="150">
        <v>1308.72</v>
      </c>
      <c r="O296" s="150">
        <v>0</v>
      </c>
      <c r="P296" s="149" t="s">
        <v>801</v>
      </c>
      <c r="Q296" s="149" t="s">
        <v>755</v>
      </c>
      <c r="R296" s="149" t="s">
        <v>756</v>
      </c>
    </row>
    <row r="297" spans="1:18" ht="38.25">
      <c r="A297" s="146" t="s">
        <v>755</v>
      </c>
      <c r="B297" s="147" t="s">
        <v>756</v>
      </c>
      <c r="C297" s="148" t="s">
        <v>654</v>
      </c>
      <c r="D297" s="148" t="s">
        <v>655</v>
      </c>
      <c r="E297" s="148" t="s">
        <v>656</v>
      </c>
      <c r="F297" s="148" t="s">
        <v>730</v>
      </c>
      <c r="G297" s="148" t="s">
        <v>731</v>
      </c>
      <c r="H297" s="148" t="s">
        <v>740</v>
      </c>
      <c r="I297" s="148" t="s">
        <v>741</v>
      </c>
      <c r="J297" s="148" t="s">
        <v>742</v>
      </c>
      <c r="K297" s="148" t="s">
        <v>795</v>
      </c>
      <c r="L297" s="148" t="s">
        <v>743</v>
      </c>
      <c r="M297" s="149" t="s">
        <v>744</v>
      </c>
      <c r="N297" s="150">
        <v>1023.44</v>
      </c>
      <c r="O297" s="150">
        <v>0</v>
      </c>
      <c r="P297" s="149" t="s">
        <v>800</v>
      </c>
      <c r="Q297" s="149" t="s">
        <v>755</v>
      </c>
      <c r="R297" s="149" t="s">
        <v>756</v>
      </c>
    </row>
    <row r="298" spans="1:18" ht="38.25">
      <c r="A298" s="146" t="s">
        <v>755</v>
      </c>
      <c r="B298" s="147" t="s">
        <v>756</v>
      </c>
      <c r="C298" s="148" t="s">
        <v>657</v>
      </c>
      <c r="D298" s="148" t="s">
        <v>658</v>
      </c>
      <c r="E298" s="148" t="s">
        <v>659</v>
      </c>
      <c r="F298" s="148" t="s">
        <v>730</v>
      </c>
      <c r="G298" s="148" t="s">
        <v>731</v>
      </c>
      <c r="H298" s="148" t="s">
        <v>740</v>
      </c>
      <c r="I298" s="148" t="s">
        <v>741</v>
      </c>
      <c r="J298" s="148" t="s">
        <v>742</v>
      </c>
      <c r="K298" s="148" t="s">
        <v>795</v>
      </c>
      <c r="L298" s="148" t="s">
        <v>743</v>
      </c>
      <c r="M298" s="149" t="s">
        <v>744</v>
      </c>
      <c r="N298" s="150">
        <v>1104.98</v>
      </c>
      <c r="O298" s="150">
        <v>0</v>
      </c>
      <c r="P298" s="149" t="s">
        <v>804</v>
      </c>
      <c r="Q298" s="149" t="s">
        <v>755</v>
      </c>
      <c r="R298" s="149" t="s">
        <v>756</v>
      </c>
    </row>
    <row r="299" spans="1:18" s="95" customFormat="1">
      <c r="A299" s="146"/>
      <c r="B299" s="147"/>
      <c r="C299" s="148"/>
      <c r="D299" s="148"/>
      <c r="E299" s="148"/>
      <c r="F299" s="148"/>
      <c r="G299" s="148"/>
      <c r="H299" s="148"/>
      <c r="I299" s="148"/>
      <c r="J299" s="148"/>
      <c r="K299" s="148"/>
      <c r="L299" s="148"/>
      <c r="M299" s="149"/>
      <c r="N299" s="154">
        <f>SUM(N290:N298)</f>
        <v>10503.72</v>
      </c>
      <c r="O299" s="154">
        <f>SUM(O290:O298)</f>
        <v>0</v>
      </c>
      <c r="P299" s="149"/>
      <c r="Q299" s="149"/>
      <c r="R299" s="149"/>
    </row>
    <row r="300" spans="1:18" ht="25.5">
      <c r="A300" s="146" t="s">
        <v>755</v>
      </c>
      <c r="B300" s="147" t="s">
        <v>756</v>
      </c>
      <c r="C300" s="148" t="s">
        <v>645</v>
      </c>
      <c r="D300" s="148" t="s">
        <v>646</v>
      </c>
      <c r="E300" s="148" t="s">
        <v>647</v>
      </c>
      <c r="F300" s="148" t="s">
        <v>730</v>
      </c>
      <c r="G300" s="148" t="s">
        <v>731</v>
      </c>
      <c r="H300" s="148" t="s">
        <v>732</v>
      </c>
      <c r="I300" s="148" t="s">
        <v>745</v>
      </c>
      <c r="J300" s="148" t="s">
        <v>746</v>
      </c>
      <c r="K300" s="148" t="s">
        <v>795</v>
      </c>
      <c r="L300" s="148" t="s">
        <v>735</v>
      </c>
      <c r="M300" s="149" t="s">
        <v>736</v>
      </c>
      <c r="N300" s="150">
        <v>2741.72</v>
      </c>
      <c r="O300" s="150">
        <v>0</v>
      </c>
      <c r="P300" s="149" t="s">
        <v>796</v>
      </c>
      <c r="Q300" s="149" t="s">
        <v>755</v>
      </c>
      <c r="R300" s="149" t="s">
        <v>756</v>
      </c>
    </row>
    <row r="301" spans="1:18" ht="25.5">
      <c r="A301" s="146" t="s">
        <v>755</v>
      </c>
      <c r="B301" s="147" t="s">
        <v>756</v>
      </c>
      <c r="C301" s="148" t="s">
        <v>630</v>
      </c>
      <c r="D301" s="148" t="s">
        <v>631</v>
      </c>
      <c r="E301" s="148" t="s">
        <v>632</v>
      </c>
      <c r="F301" s="148" t="s">
        <v>730</v>
      </c>
      <c r="G301" s="148" t="s">
        <v>731</v>
      </c>
      <c r="H301" s="148" t="s">
        <v>732</v>
      </c>
      <c r="I301" s="148" t="s">
        <v>745</v>
      </c>
      <c r="J301" s="148" t="s">
        <v>746</v>
      </c>
      <c r="K301" s="148" t="s">
        <v>795</v>
      </c>
      <c r="L301" s="148" t="s">
        <v>735</v>
      </c>
      <c r="M301" s="149" t="s">
        <v>736</v>
      </c>
      <c r="N301" s="150">
        <v>3837.28</v>
      </c>
      <c r="O301" s="150">
        <v>0</v>
      </c>
      <c r="P301" s="149" t="s">
        <v>801</v>
      </c>
      <c r="Q301" s="149" t="s">
        <v>755</v>
      </c>
      <c r="R301" s="149" t="s">
        <v>756</v>
      </c>
    </row>
    <row r="302" spans="1:18" ht="25.5">
      <c r="A302" s="146" t="s">
        <v>755</v>
      </c>
      <c r="B302" s="147" t="s">
        <v>756</v>
      </c>
      <c r="C302" s="148" t="s">
        <v>654</v>
      </c>
      <c r="D302" s="148" t="s">
        <v>655</v>
      </c>
      <c r="E302" s="148" t="s">
        <v>656</v>
      </c>
      <c r="F302" s="148" t="s">
        <v>730</v>
      </c>
      <c r="G302" s="148" t="s">
        <v>731</v>
      </c>
      <c r="H302" s="148" t="s">
        <v>732</v>
      </c>
      <c r="I302" s="148" t="s">
        <v>745</v>
      </c>
      <c r="J302" s="148" t="s">
        <v>746</v>
      </c>
      <c r="K302" s="148" t="s">
        <v>795</v>
      </c>
      <c r="L302" s="148" t="s">
        <v>735</v>
      </c>
      <c r="M302" s="149" t="s">
        <v>736</v>
      </c>
      <c r="N302" s="150">
        <v>2953.05</v>
      </c>
      <c r="O302" s="150">
        <v>0</v>
      </c>
      <c r="P302" s="149" t="s">
        <v>800</v>
      </c>
      <c r="Q302" s="149" t="s">
        <v>755</v>
      </c>
      <c r="R302" s="149" t="s">
        <v>756</v>
      </c>
    </row>
    <row r="303" spans="1:18" ht="25.5">
      <c r="A303" s="146" t="s">
        <v>755</v>
      </c>
      <c r="B303" s="147" t="s">
        <v>756</v>
      </c>
      <c r="C303" s="148" t="s">
        <v>642</v>
      </c>
      <c r="D303" s="148" t="s">
        <v>643</v>
      </c>
      <c r="E303" s="148" t="s">
        <v>644</v>
      </c>
      <c r="F303" s="148" t="s">
        <v>730</v>
      </c>
      <c r="G303" s="148" t="s">
        <v>731</v>
      </c>
      <c r="H303" s="148" t="s">
        <v>732</v>
      </c>
      <c r="I303" s="148" t="s">
        <v>745</v>
      </c>
      <c r="J303" s="148" t="s">
        <v>746</v>
      </c>
      <c r="K303" s="148" t="s">
        <v>795</v>
      </c>
      <c r="L303" s="148" t="s">
        <v>673</v>
      </c>
      <c r="M303" s="149" t="s">
        <v>674</v>
      </c>
      <c r="N303" s="150">
        <v>972.25</v>
      </c>
      <c r="O303" s="150">
        <v>0</v>
      </c>
      <c r="P303" s="149" t="s">
        <v>802</v>
      </c>
      <c r="Q303" s="149" t="s">
        <v>755</v>
      </c>
      <c r="R303" s="149" t="s">
        <v>756</v>
      </c>
    </row>
    <row r="304" spans="1:18" ht="25.5">
      <c r="A304" s="146" t="s">
        <v>755</v>
      </c>
      <c r="B304" s="147" t="s">
        <v>756</v>
      </c>
      <c r="C304" s="148" t="s">
        <v>648</v>
      </c>
      <c r="D304" s="148" t="s">
        <v>649</v>
      </c>
      <c r="E304" s="148" t="s">
        <v>650</v>
      </c>
      <c r="F304" s="148" t="s">
        <v>730</v>
      </c>
      <c r="G304" s="148" t="s">
        <v>731</v>
      </c>
      <c r="H304" s="148" t="s">
        <v>732</v>
      </c>
      <c r="I304" s="148" t="s">
        <v>745</v>
      </c>
      <c r="J304" s="148" t="s">
        <v>746</v>
      </c>
      <c r="K304" s="148" t="s">
        <v>795</v>
      </c>
      <c r="L304" s="148" t="s">
        <v>673</v>
      </c>
      <c r="M304" s="149" t="s">
        <v>674</v>
      </c>
      <c r="N304" s="150">
        <v>972.25</v>
      </c>
      <c r="O304" s="150">
        <v>0</v>
      </c>
      <c r="P304" s="149" t="s">
        <v>799</v>
      </c>
      <c r="Q304" s="149" t="s">
        <v>755</v>
      </c>
      <c r="R304" s="149" t="s">
        <v>756</v>
      </c>
    </row>
    <row r="305" spans="1:18" ht="25.5">
      <c r="A305" s="146" t="s">
        <v>755</v>
      </c>
      <c r="B305" s="147" t="s">
        <v>756</v>
      </c>
      <c r="C305" s="148" t="s">
        <v>651</v>
      </c>
      <c r="D305" s="148" t="s">
        <v>652</v>
      </c>
      <c r="E305" s="148" t="s">
        <v>653</v>
      </c>
      <c r="F305" s="148" t="s">
        <v>730</v>
      </c>
      <c r="G305" s="148" t="s">
        <v>731</v>
      </c>
      <c r="H305" s="148" t="s">
        <v>732</v>
      </c>
      <c r="I305" s="148" t="s">
        <v>745</v>
      </c>
      <c r="J305" s="148" t="s">
        <v>746</v>
      </c>
      <c r="K305" s="148" t="s">
        <v>795</v>
      </c>
      <c r="L305" s="148" t="s">
        <v>673</v>
      </c>
      <c r="M305" s="149" t="s">
        <v>674</v>
      </c>
      <c r="N305" s="150">
        <v>972.25</v>
      </c>
      <c r="O305" s="150">
        <v>0</v>
      </c>
      <c r="P305" s="149" t="s">
        <v>797</v>
      </c>
      <c r="Q305" s="149" t="s">
        <v>755</v>
      </c>
      <c r="R305" s="149" t="s">
        <v>756</v>
      </c>
    </row>
    <row r="306" spans="1:18" ht="25.5">
      <c r="A306" s="146" t="s">
        <v>755</v>
      </c>
      <c r="B306" s="147" t="s">
        <v>756</v>
      </c>
      <c r="C306" s="148" t="s">
        <v>636</v>
      </c>
      <c r="D306" s="148" t="s">
        <v>637</v>
      </c>
      <c r="E306" s="148" t="s">
        <v>638</v>
      </c>
      <c r="F306" s="148" t="s">
        <v>730</v>
      </c>
      <c r="G306" s="148" t="s">
        <v>731</v>
      </c>
      <c r="H306" s="148" t="s">
        <v>732</v>
      </c>
      <c r="I306" s="148" t="s">
        <v>745</v>
      </c>
      <c r="J306" s="148" t="s">
        <v>746</v>
      </c>
      <c r="K306" s="148" t="s">
        <v>795</v>
      </c>
      <c r="L306" s="148" t="s">
        <v>673</v>
      </c>
      <c r="M306" s="149" t="s">
        <v>674</v>
      </c>
      <c r="N306" s="150">
        <v>972.25</v>
      </c>
      <c r="O306" s="150">
        <v>0</v>
      </c>
      <c r="P306" s="149" t="s">
        <v>803</v>
      </c>
      <c r="Q306" s="149" t="s">
        <v>755</v>
      </c>
      <c r="R306" s="149" t="s">
        <v>756</v>
      </c>
    </row>
    <row r="307" spans="1:18" ht="25.5">
      <c r="A307" s="146" t="s">
        <v>755</v>
      </c>
      <c r="B307" s="147" t="s">
        <v>756</v>
      </c>
      <c r="C307" s="148" t="s">
        <v>645</v>
      </c>
      <c r="D307" s="148" t="s">
        <v>646</v>
      </c>
      <c r="E307" s="148" t="s">
        <v>647</v>
      </c>
      <c r="F307" s="148" t="s">
        <v>730</v>
      </c>
      <c r="G307" s="148" t="s">
        <v>731</v>
      </c>
      <c r="H307" s="148" t="s">
        <v>732</v>
      </c>
      <c r="I307" s="148" t="s">
        <v>745</v>
      </c>
      <c r="J307" s="148" t="s">
        <v>746</v>
      </c>
      <c r="K307" s="148" t="s">
        <v>795</v>
      </c>
      <c r="L307" s="148" t="s">
        <v>673</v>
      </c>
      <c r="M307" s="149" t="s">
        <v>674</v>
      </c>
      <c r="N307" s="150">
        <v>972.25</v>
      </c>
      <c r="O307" s="150">
        <v>0</v>
      </c>
      <c r="P307" s="149" t="s">
        <v>796</v>
      </c>
      <c r="Q307" s="149" t="s">
        <v>755</v>
      </c>
      <c r="R307" s="149" t="s">
        <v>756</v>
      </c>
    </row>
    <row r="308" spans="1:18" ht="25.5">
      <c r="A308" s="146" t="s">
        <v>755</v>
      </c>
      <c r="B308" s="147" t="s">
        <v>756</v>
      </c>
      <c r="C308" s="148" t="s">
        <v>648</v>
      </c>
      <c r="D308" s="148" t="s">
        <v>649</v>
      </c>
      <c r="E308" s="148" t="s">
        <v>650</v>
      </c>
      <c r="F308" s="148" t="s">
        <v>730</v>
      </c>
      <c r="G308" s="148" t="s">
        <v>731</v>
      </c>
      <c r="H308" s="148" t="s">
        <v>732</v>
      </c>
      <c r="I308" s="148" t="s">
        <v>745</v>
      </c>
      <c r="J308" s="148" t="s">
        <v>746</v>
      </c>
      <c r="K308" s="148" t="s">
        <v>795</v>
      </c>
      <c r="L308" s="148" t="s">
        <v>735</v>
      </c>
      <c r="M308" s="149" t="s">
        <v>736</v>
      </c>
      <c r="N308" s="150">
        <v>4001.87</v>
      </c>
      <c r="O308" s="150">
        <v>0</v>
      </c>
      <c r="P308" s="149" t="s">
        <v>799</v>
      </c>
      <c r="Q308" s="149" t="s">
        <v>755</v>
      </c>
      <c r="R308" s="149" t="s">
        <v>756</v>
      </c>
    </row>
    <row r="309" spans="1:18" ht="25.5">
      <c r="A309" s="146" t="s">
        <v>755</v>
      </c>
      <c r="B309" s="147" t="s">
        <v>756</v>
      </c>
      <c r="C309" s="148" t="s">
        <v>657</v>
      </c>
      <c r="D309" s="148" t="s">
        <v>658</v>
      </c>
      <c r="E309" s="148" t="s">
        <v>659</v>
      </c>
      <c r="F309" s="148" t="s">
        <v>730</v>
      </c>
      <c r="G309" s="148" t="s">
        <v>731</v>
      </c>
      <c r="H309" s="148" t="s">
        <v>732</v>
      </c>
      <c r="I309" s="148" t="s">
        <v>745</v>
      </c>
      <c r="J309" s="148" t="s">
        <v>746</v>
      </c>
      <c r="K309" s="148" t="s">
        <v>795</v>
      </c>
      <c r="L309" s="148" t="s">
        <v>673</v>
      </c>
      <c r="M309" s="149" t="s">
        <v>674</v>
      </c>
      <c r="N309" s="150">
        <v>972.25</v>
      </c>
      <c r="O309" s="150">
        <v>0</v>
      </c>
      <c r="P309" s="149" t="s">
        <v>804</v>
      </c>
      <c r="Q309" s="149" t="s">
        <v>755</v>
      </c>
      <c r="R309" s="149" t="s">
        <v>756</v>
      </c>
    </row>
    <row r="310" spans="1:18" ht="25.5">
      <c r="A310" s="146" t="s">
        <v>755</v>
      </c>
      <c r="B310" s="147" t="s">
        <v>756</v>
      </c>
      <c r="C310" s="148" t="s">
        <v>642</v>
      </c>
      <c r="D310" s="148" t="s">
        <v>643</v>
      </c>
      <c r="E310" s="148" t="s">
        <v>644</v>
      </c>
      <c r="F310" s="148" t="s">
        <v>730</v>
      </c>
      <c r="G310" s="148" t="s">
        <v>731</v>
      </c>
      <c r="H310" s="148" t="s">
        <v>732</v>
      </c>
      <c r="I310" s="148" t="s">
        <v>745</v>
      </c>
      <c r="J310" s="148" t="s">
        <v>746</v>
      </c>
      <c r="K310" s="148" t="s">
        <v>795</v>
      </c>
      <c r="L310" s="148" t="s">
        <v>735</v>
      </c>
      <c r="M310" s="149" t="s">
        <v>736</v>
      </c>
      <c r="N310" s="150">
        <v>2857.73</v>
      </c>
      <c r="O310" s="150">
        <v>0</v>
      </c>
      <c r="P310" s="149" t="s">
        <v>802</v>
      </c>
      <c r="Q310" s="149" t="s">
        <v>755</v>
      </c>
      <c r="R310" s="149" t="s">
        <v>756</v>
      </c>
    </row>
    <row r="311" spans="1:18" ht="25.5">
      <c r="A311" s="146" t="s">
        <v>755</v>
      </c>
      <c r="B311" s="147" t="s">
        <v>756</v>
      </c>
      <c r="C311" s="148" t="s">
        <v>639</v>
      </c>
      <c r="D311" s="148" t="s">
        <v>640</v>
      </c>
      <c r="E311" s="148" t="s">
        <v>641</v>
      </c>
      <c r="F311" s="148" t="s">
        <v>730</v>
      </c>
      <c r="G311" s="148" t="s">
        <v>731</v>
      </c>
      <c r="H311" s="148" t="s">
        <v>732</v>
      </c>
      <c r="I311" s="148" t="s">
        <v>745</v>
      </c>
      <c r="J311" s="148" t="s">
        <v>746</v>
      </c>
      <c r="K311" s="148" t="s">
        <v>795</v>
      </c>
      <c r="L311" s="148" t="s">
        <v>735</v>
      </c>
      <c r="M311" s="149" t="s">
        <v>736</v>
      </c>
      <c r="N311" s="150">
        <v>33365.75</v>
      </c>
      <c r="O311" s="150">
        <v>0</v>
      </c>
      <c r="P311" s="149" t="s">
        <v>798</v>
      </c>
      <c r="Q311" s="149" t="s">
        <v>755</v>
      </c>
      <c r="R311" s="149" t="s">
        <v>756</v>
      </c>
    </row>
    <row r="312" spans="1:18" ht="25.5">
      <c r="A312" s="146" t="s">
        <v>755</v>
      </c>
      <c r="B312" s="147" t="s">
        <v>756</v>
      </c>
      <c r="C312" s="148" t="s">
        <v>639</v>
      </c>
      <c r="D312" s="148" t="s">
        <v>640</v>
      </c>
      <c r="E312" s="148" t="s">
        <v>641</v>
      </c>
      <c r="F312" s="148" t="s">
        <v>730</v>
      </c>
      <c r="G312" s="148" t="s">
        <v>731</v>
      </c>
      <c r="H312" s="148" t="s">
        <v>732</v>
      </c>
      <c r="I312" s="148" t="s">
        <v>745</v>
      </c>
      <c r="J312" s="148" t="s">
        <v>746</v>
      </c>
      <c r="K312" s="148" t="s">
        <v>795</v>
      </c>
      <c r="L312" s="148" t="s">
        <v>673</v>
      </c>
      <c r="M312" s="149" t="s">
        <v>674</v>
      </c>
      <c r="N312" s="150">
        <v>972.25</v>
      </c>
      <c r="O312" s="150">
        <v>0</v>
      </c>
      <c r="P312" s="149" t="s">
        <v>798</v>
      </c>
      <c r="Q312" s="149" t="s">
        <v>755</v>
      </c>
      <c r="R312" s="149" t="s">
        <v>756</v>
      </c>
    </row>
    <row r="313" spans="1:18" ht="25.5">
      <c r="A313" s="146" t="s">
        <v>755</v>
      </c>
      <c r="B313" s="147" t="s">
        <v>756</v>
      </c>
      <c r="C313" s="148" t="s">
        <v>654</v>
      </c>
      <c r="D313" s="148" t="s">
        <v>655</v>
      </c>
      <c r="E313" s="148" t="s">
        <v>656</v>
      </c>
      <c r="F313" s="148" t="s">
        <v>730</v>
      </c>
      <c r="G313" s="148" t="s">
        <v>731</v>
      </c>
      <c r="H313" s="148" t="s">
        <v>732</v>
      </c>
      <c r="I313" s="148" t="s">
        <v>745</v>
      </c>
      <c r="J313" s="148" t="s">
        <v>746</v>
      </c>
      <c r="K313" s="148" t="s">
        <v>795</v>
      </c>
      <c r="L313" s="148" t="s">
        <v>673</v>
      </c>
      <c r="M313" s="149" t="s">
        <v>674</v>
      </c>
      <c r="N313" s="150">
        <v>972.25</v>
      </c>
      <c r="O313" s="150">
        <v>0</v>
      </c>
      <c r="P313" s="149" t="s">
        <v>800</v>
      </c>
      <c r="Q313" s="149" t="s">
        <v>755</v>
      </c>
      <c r="R313" s="149" t="s">
        <v>756</v>
      </c>
    </row>
    <row r="314" spans="1:18" ht="25.5">
      <c r="A314" s="146" t="s">
        <v>755</v>
      </c>
      <c r="B314" s="147" t="s">
        <v>756</v>
      </c>
      <c r="C314" s="148" t="s">
        <v>657</v>
      </c>
      <c r="D314" s="148" t="s">
        <v>658</v>
      </c>
      <c r="E314" s="148" t="s">
        <v>659</v>
      </c>
      <c r="F314" s="148" t="s">
        <v>730</v>
      </c>
      <c r="G314" s="148" t="s">
        <v>731</v>
      </c>
      <c r="H314" s="148" t="s">
        <v>732</v>
      </c>
      <c r="I314" s="148" t="s">
        <v>745</v>
      </c>
      <c r="J314" s="148" t="s">
        <v>746</v>
      </c>
      <c r="K314" s="148" t="s">
        <v>795</v>
      </c>
      <c r="L314" s="148" t="s">
        <v>735</v>
      </c>
      <c r="M314" s="149" t="s">
        <v>736</v>
      </c>
      <c r="N314" s="150">
        <v>4038.62</v>
      </c>
      <c r="O314" s="150">
        <v>0</v>
      </c>
      <c r="P314" s="149" t="s">
        <v>804</v>
      </c>
      <c r="Q314" s="149" t="s">
        <v>755</v>
      </c>
      <c r="R314" s="149" t="s">
        <v>756</v>
      </c>
    </row>
    <row r="315" spans="1:18" ht="25.5">
      <c r="A315" s="146" t="s">
        <v>755</v>
      </c>
      <c r="B315" s="147" t="s">
        <v>756</v>
      </c>
      <c r="C315" s="148" t="s">
        <v>651</v>
      </c>
      <c r="D315" s="148" t="s">
        <v>652</v>
      </c>
      <c r="E315" s="148" t="s">
        <v>653</v>
      </c>
      <c r="F315" s="148" t="s">
        <v>730</v>
      </c>
      <c r="G315" s="148" t="s">
        <v>731</v>
      </c>
      <c r="H315" s="148" t="s">
        <v>732</v>
      </c>
      <c r="I315" s="148" t="s">
        <v>745</v>
      </c>
      <c r="J315" s="148" t="s">
        <v>746</v>
      </c>
      <c r="K315" s="148" t="s">
        <v>795</v>
      </c>
      <c r="L315" s="148" t="s">
        <v>735</v>
      </c>
      <c r="M315" s="149" t="s">
        <v>736</v>
      </c>
      <c r="N315" s="150">
        <v>6083.1</v>
      </c>
      <c r="O315" s="150">
        <v>0</v>
      </c>
      <c r="P315" s="149" t="s">
        <v>797</v>
      </c>
      <c r="Q315" s="149" t="s">
        <v>755</v>
      </c>
      <c r="R315" s="149" t="s">
        <v>756</v>
      </c>
    </row>
    <row r="316" spans="1:18" ht="25.5">
      <c r="A316" s="146" t="s">
        <v>755</v>
      </c>
      <c r="B316" s="147" t="s">
        <v>756</v>
      </c>
      <c r="C316" s="148" t="s">
        <v>636</v>
      </c>
      <c r="D316" s="148" t="s">
        <v>637</v>
      </c>
      <c r="E316" s="148" t="s">
        <v>638</v>
      </c>
      <c r="F316" s="148" t="s">
        <v>730</v>
      </c>
      <c r="G316" s="148" t="s">
        <v>731</v>
      </c>
      <c r="H316" s="148" t="s">
        <v>732</v>
      </c>
      <c r="I316" s="148" t="s">
        <v>745</v>
      </c>
      <c r="J316" s="148" t="s">
        <v>746</v>
      </c>
      <c r="K316" s="148" t="s">
        <v>795</v>
      </c>
      <c r="L316" s="148" t="s">
        <v>735</v>
      </c>
      <c r="M316" s="149" t="s">
        <v>736</v>
      </c>
      <c r="N316" s="150">
        <v>2729.48</v>
      </c>
      <c r="O316" s="150">
        <v>0</v>
      </c>
      <c r="P316" s="149" t="s">
        <v>803</v>
      </c>
      <c r="Q316" s="149" t="s">
        <v>755</v>
      </c>
      <c r="R316" s="149" t="s">
        <v>756</v>
      </c>
    </row>
    <row r="317" spans="1:18" ht="25.5">
      <c r="A317" s="146" t="s">
        <v>755</v>
      </c>
      <c r="B317" s="147" t="s">
        <v>756</v>
      </c>
      <c r="C317" s="148" t="s">
        <v>630</v>
      </c>
      <c r="D317" s="148" t="s">
        <v>631</v>
      </c>
      <c r="E317" s="148" t="s">
        <v>632</v>
      </c>
      <c r="F317" s="148" t="s">
        <v>730</v>
      </c>
      <c r="G317" s="148" t="s">
        <v>731</v>
      </c>
      <c r="H317" s="148" t="s">
        <v>732</v>
      </c>
      <c r="I317" s="148" t="s">
        <v>745</v>
      </c>
      <c r="J317" s="148" t="s">
        <v>746</v>
      </c>
      <c r="K317" s="148" t="s">
        <v>795</v>
      </c>
      <c r="L317" s="148" t="s">
        <v>673</v>
      </c>
      <c r="M317" s="149" t="s">
        <v>674</v>
      </c>
      <c r="N317" s="150">
        <v>972.25</v>
      </c>
      <c r="O317" s="150">
        <v>0</v>
      </c>
      <c r="P317" s="149" t="s">
        <v>801</v>
      </c>
      <c r="Q317" s="149" t="s">
        <v>755</v>
      </c>
      <c r="R317" s="149" t="s">
        <v>756</v>
      </c>
    </row>
    <row r="318" spans="1:18" s="95" customFormat="1">
      <c r="A318" s="146"/>
      <c r="B318" s="147"/>
      <c r="C318" s="148"/>
      <c r="D318" s="148"/>
      <c r="E318" s="148"/>
      <c r="F318" s="148"/>
      <c r="G318" s="148"/>
      <c r="H318" s="148"/>
      <c r="I318" s="148"/>
      <c r="J318" s="148"/>
      <c r="K318" s="148"/>
      <c r="L318" s="148"/>
      <c r="M318" s="149"/>
      <c r="N318" s="154">
        <f>SUM(N300:N317)</f>
        <v>71358.849999999991</v>
      </c>
      <c r="O318" s="154">
        <f>SUM(O300:O317)</f>
        <v>0</v>
      </c>
      <c r="P318" s="149"/>
      <c r="Q318" s="149"/>
      <c r="R318" s="149"/>
    </row>
    <row r="319" spans="1:18" ht="25.5">
      <c r="A319" s="146" t="s">
        <v>755</v>
      </c>
      <c r="B319" s="147" t="s">
        <v>756</v>
      </c>
      <c r="C319" s="148" t="s">
        <v>657</v>
      </c>
      <c r="D319" s="148" t="s">
        <v>658</v>
      </c>
      <c r="E319" s="148" t="s">
        <v>659</v>
      </c>
      <c r="F319" s="148" t="s">
        <v>730</v>
      </c>
      <c r="G319" s="148" t="s">
        <v>731</v>
      </c>
      <c r="H319" s="148" t="s">
        <v>740</v>
      </c>
      <c r="I319" s="148" t="s">
        <v>747</v>
      </c>
      <c r="J319" s="148" t="s">
        <v>748</v>
      </c>
      <c r="K319" s="148" t="s">
        <v>795</v>
      </c>
      <c r="L319" s="148" t="s">
        <v>749</v>
      </c>
      <c r="M319" s="149" t="s">
        <v>750</v>
      </c>
      <c r="N319" s="150">
        <v>14858.25</v>
      </c>
      <c r="O319" s="150">
        <v>0</v>
      </c>
      <c r="P319" s="149" t="s">
        <v>804</v>
      </c>
      <c r="Q319" s="149" t="s">
        <v>755</v>
      </c>
      <c r="R319" s="149" t="s">
        <v>756</v>
      </c>
    </row>
    <row r="320" spans="1:18" ht="25.5">
      <c r="A320" s="146" t="s">
        <v>755</v>
      </c>
      <c r="B320" s="147" t="s">
        <v>756</v>
      </c>
      <c r="C320" s="148" t="s">
        <v>639</v>
      </c>
      <c r="D320" s="148" t="s">
        <v>640</v>
      </c>
      <c r="E320" s="148" t="s">
        <v>641</v>
      </c>
      <c r="F320" s="148" t="s">
        <v>730</v>
      </c>
      <c r="G320" s="148" t="s">
        <v>731</v>
      </c>
      <c r="H320" s="148" t="s">
        <v>740</v>
      </c>
      <c r="I320" s="148" t="s">
        <v>747</v>
      </c>
      <c r="J320" s="148" t="s">
        <v>748</v>
      </c>
      <c r="K320" s="148" t="s">
        <v>795</v>
      </c>
      <c r="L320" s="148" t="s">
        <v>749</v>
      </c>
      <c r="M320" s="149" t="s">
        <v>750</v>
      </c>
      <c r="N320" s="150">
        <v>25935.599999999999</v>
      </c>
      <c r="O320" s="150">
        <v>0</v>
      </c>
      <c r="P320" s="149" t="s">
        <v>798</v>
      </c>
      <c r="Q320" s="149" t="s">
        <v>755</v>
      </c>
      <c r="R320" s="149" t="s">
        <v>756</v>
      </c>
    </row>
    <row r="321" spans="1:18" ht="25.5">
      <c r="A321" s="146" t="s">
        <v>755</v>
      </c>
      <c r="B321" s="147" t="s">
        <v>756</v>
      </c>
      <c r="C321" s="148" t="s">
        <v>648</v>
      </c>
      <c r="D321" s="148" t="s">
        <v>649</v>
      </c>
      <c r="E321" s="148" t="s">
        <v>650</v>
      </c>
      <c r="F321" s="148" t="s">
        <v>730</v>
      </c>
      <c r="G321" s="148" t="s">
        <v>731</v>
      </c>
      <c r="H321" s="148" t="s">
        <v>740</v>
      </c>
      <c r="I321" s="148" t="s">
        <v>747</v>
      </c>
      <c r="J321" s="148" t="s">
        <v>748</v>
      </c>
      <c r="K321" s="148" t="s">
        <v>795</v>
      </c>
      <c r="L321" s="148" t="s">
        <v>749</v>
      </c>
      <c r="M321" s="149" t="s">
        <v>750</v>
      </c>
      <c r="N321" s="150">
        <v>14858.25</v>
      </c>
      <c r="O321" s="150">
        <v>0</v>
      </c>
      <c r="P321" s="149" t="s">
        <v>799</v>
      </c>
      <c r="Q321" s="149" t="s">
        <v>755</v>
      </c>
      <c r="R321" s="149" t="s">
        <v>756</v>
      </c>
    </row>
    <row r="322" spans="1:18" ht="25.5">
      <c r="A322" s="146" t="s">
        <v>755</v>
      </c>
      <c r="B322" s="147" t="s">
        <v>756</v>
      </c>
      <c r="C322" s="148" t="s">
        <v>630</v>
      </c>
      <c r="D322" s="148" t="s">
        <v>631</v>
      </c>
      <c r="E322" s="148" t="s">
        <v>632</v>
      </c>
      <c r="F322" s="148" t="s">
        <v>730</v>
      </c>
      <c r="G322" s="148" t="s">
        <v>731</v>
      </c>
      <c r="H322" s="148" t="s">
        <v>740</v>
      </c>
      <c r="I322" s="148" t="s">
        <v>747</v>
      </c>
      <c r="J322" s="148" t="s">
        <v>748</v>
      </c>
      <c r="K322" s="148" t="s">
        <v>795</v>
      </c>
      <c r="L322" s="148" t="s">
        <v>749</v>
      </c>
      <c r="M322" s="149" t="s">
        <v>750</v>
      </c>
      <c r="N322" s="150">
        <v>14858.25</v>
      </c>
      <c r="O322" s="150">
        <v>0</v>
      </c>
      <c r="P322" s="149" t="s">
        <v>801</v>
      </c>
      <c r="Q322" s="149" t="s">
        <v>755</v>
      </c>
      <c r="R322" s="149" t="s">
        <v>756</v>
      </c>
    </row>
    <row r="323" spans="1:18" ht="25.5">
      <c r="A323" s="146" t="s">
        <v>755</v>
      </c>
      <c r="B323" s="147" t="s">
        <v>756</v>
      </c>
      <c r="C323" s="148" t="s">
        <v>636</v>
      </c>
      <c r="D323" s="148" t="s">
        <v>637</v>
      </c>
      <c r="E323" s="148" t="s">
        <v>638</v>
      </c>
      <c r="F323" s="148" t="s">
        <v>730</v>
      </c>
      <c r="G323" s="148" t="s">
        <v>731</v>
      </c>
      <c r="H323" s="148" t="s">
        <v>740</v>
      </c>
      <c r="I323" s="148" t="s">
        <v>747</v>
      </c>
      <c r="J323" s="148" t="s">
        <v>748</v>
      </c>
      <c r="K323" s="148" t="s">
        <v>795</v>
      </c>
      <c r="L323" s="148" t="s">
        <v>749</v>
      </c>
      <c r="M323" s="149" t="s">
        <v>750</v>
      </c>
      <c r="N323" s="150">
        <v>15417.7</v>
      </c>
      <c r="O323" s="150">
        <v>0</v>
      </c>
      <c r="P323" s="149" t="s">
        <v>803</v>
      </c>
      <c r="Q323" s="149" t="s">
        <v>755</v>
      </c>
      <c r="R323" s="149" t="s">
        <v>756</v>
      </c>
    </row>
    <row r="324" spans="1:18" ht="25.5">
      <c r="A324" s="146" t="s">
        <v>755</v>
      </c>
      <c r="B324" s="147" t="s">
        <v>756</v>
      </c>
      <c r="C324" s="148" t="s">
        <v>654</v>
      </c>
      <c r="D324" s="148" t="s">
        <v>655</v>
      </c>
      <c r="E324" s="148" t="s">
        <v>656</v>
      </c>
      <c r="F324" s="148" t="s">
        <v>730</v>
      </c>
      <c r="G324" s="148" t="s">
        <v>731</v>
      </c>
      <c r="H324" s="148" t="s">
        <v>740</v>
      </c>
      <c r="I324" s="148" t="s">
        <v>747</v>
      </c>
      <c r="J324" s="148" t="s">
        <v>748</v>
      </c>
      <c r="K324" s="148" t="s">
        <v>795</v>
      </c>
      <c r="L324" s="148" t="s">
        <v>749</v>
      </c>
      <c r="M324" s="149" t="s">
        <v>750</v>
      </c>
      <c r="N324" s="150">
        <v>17962.8</v>
      </c>
      <c r="O324" s="150">
        <v>0</v>
      </c>
      <c r="P324" s="149" t="s">
        <v>800</v>
      </c>
      <c r="Q324" s="149" t="s">
        <v>755</v>
      </c>
      <c r="R324" s="149" t="s">
        <v>756</v>
      </c>
    </row>
    <row r="325" spans="1:18" ht="25.5">
      <c r="A325" s="146" t="s">
        <v>755</v>
      </c>
      <c r="B325" s="147" t="s">
        <v>756</v>
      </c>
      <c r="C325" s="148" t="s">
        <v>651</v>
      </c>
      <c r="D325" s="148" t="s">
        <v>652</v>
      </c>
      <c r="E325" s="148" t="s">
        <v>653</v>
      </c>
      <c r="F325" s="148" t="s">
        <v>730</v>
      </c>
      <c r="G325" s="148" t="s">
        <v>731</v>
      </c>
      <c r="H325" s="148" t="s">
        <v>740</v>
      </c>
      <c r="I325" s="148" t="s">
        <v>747</v>
      </c>
      <c r="J325" s="148" t="s">
        <v>748</v>
      </c>
      <c r="K325" s="148" t="s">
        <v>795</v>
      </c>
      <c r="L325" s="148" t="s">
        <v>749</v>
      </c>
      <c r="M325" s="149" t="s">
        <v>750</v>
      </c>
      <c r="N325" s="150">
        <v>14858.25</v>
      </c>
      <c r="O325" s="150">
        <v>0</v>
      </c>
      <c r="P325" s="149" t="s">
        <v>797</v>
      </c>
      <c r="Q325" s="149" t="s">
        <v>755</v>
      </c>
      <c r="R325" s="149" t="s">
        <v>756</v>
      </c>
    </row>
    <row r="326" spans="1:18" ht="25.5">
      <c r="A326" s="146" t="s">
        <v>755</v>
      </c>
      <c r="B326" s="147" t="s">
        <v>756</v>
      </c>
      <c r="C326" s="148" t="s">
        <v>645</v>
      </c>
      <c r="D326" s="148" t="s">
        <v>646</v>
      </c>
      <c r="E326" s="148" t="s">
        <v>647</v>
      </c>
      <c r="F326" s="148" t="s">
        <v>730</v>
      </c>
      <c r="G326" s="148" t="s">
        <v>731</v>
      </c>
      <c r="H326" s="148" t="s">
        <v>740</v>
      </c>
      <c r="I326" s="148" t="s">
        <v>747</v>
      </c>
      <c r="J326" s="148" t="s">
        <v>748</v>
      </c>
      <c r="K326" s="148" t="s">
        <v>795</v>
      </c>
      <c r="L326" s="148" t="s">
        <v>749</v>
      </c>
      <c r="M326" s="149" t="s">
        <v>750</v>
      </c>
      <c r="N326" s="150">
        <v>13587.9</v>
      </c>
      <c r="O326" s="150">
        <v>0</v>
      </c>
      <c r="P326" s="149" t="s">
        <v>796</v>
      </c>
      <c r="Q326" s="149" t="s">
        <v>755</v>
      </c>
      <c r="R326" s="149" t="s">
        <v>756</v>
      </c>
    </row>
    <row r="327" spans="1:18" ht="25.5">
      <c r="A327" s="146" t="s">
        <v>755</v>
      </c>
      <c r="B327" s="147" t="s">
        <v>756</v>
      </c>
      <c r="C327" s="148" t="s">
        <v>642</v>
      </c>
      <c r="D327" s="148" t="s">
        <v>643</v>
      </c>
      <c r="E327" s="148" t="s">
        <v>644</v>
      </c>
      <c r="F327" s="148" t="s">
        <v>730</v>
      </c>
      <c r="G327" s="148" t="s">
        <v>731</v>
      </c>
      <c r="H327" s="148" t="s">
        <v>740</v>
      </c>
      <c r="I327" s="148" t="s">
        <v>747</v>
      </c>
      <c r="J327" s="148" t="s">
        <v>748</v>
      </c>
      <c r="K327" s="148" t="s">
        <v>795</v>
      </c>
      <c r="L327" s="148" t="s">
        <v>749</v>
      </c>
      <c r="M327" s="149" t="s">
        <v>750</v>
      </c>
      <c r="N327" s="150">
        <v>14450.25</v>
      </c>
      <c r="O327" s="150">
        <v>0</v>
      </c>
      <c r="P327" s="149" t="s">
        <v>802</v>
      </c>
      <c r="Q327" s="149" t="s">
        <v>755</v>
      </c>
      <c r="R327" s="149" t="s">
        <v>756</v>
      </c>
    </row>
    <row r="328" spans="1:18" s="95" customFormat="1">
      <c r="A328" s="146"/>
      <c r="B328" s="147"/>
      <c r="C328" s="148"/>
      <c r="D328" s="148"/>
      <c r="E328" s="148"/>
      <c r="F328" s="148"/>
      <c r="G328" s="148"/>
      <c r="H328" s="148"/>
      <c r="I328" s="148"/>
      <c r="J328" s="148"/>
      <c r="K328" s="148"/>
      <c r="L328" s="148"/>
      <c r="M328" s="149"/>
      <c r="N328" s="154">
        <f t="shared" ref="N328" si="0">SUM(N319:N327)</f>
        <v>146787.25</v>
      </c>
      <c r="O328" s="154">
        <f t="shared" ref="O328" si="1">SUM(O319:O327)</f>
        <v>0</v>
      </c>
      <c r="P328" s="154">
        <f t="shared" ref="P328" si="2">SUM(P319:P327)</f>
        <v>0</v>
      </c>
      <c r="Q328" s="149"/>
      <c r="R328" s="149"/>
    </row>
    <row r="329" spans="1:18" ht="25.5">
      <c r="A329" s="146" t="s">
        <v>755</v>
      </c>
      <c r="B329" s="147" t="s">
        <v>756</v>
      </c>
      <c r="C329" s="148" t="s">
        <v>636</v>
      </c>
      <c r="D329" s="148" t="s">
        <v>637</v>
      </c>
      <c r="E329" s="148" t="s">
        <v>638</v>
      </c>
      <c r="F329" s="148" t="s">
        <v>730</v>
      </c>
      <c r="G329" s="148" t="s">
        <v>731</v>
      </c>
      <c r="H329" s="148" t="s">
        <v>740</v>
      </c>
      <c r="I329" s="148" t="s">
        <v>747</v>
      </c>
      <c r="J329" s="148" t="s">
        <v>751</v>
      </c>
      <c r="K329" s="148" t="s">
        <v>795</v>
      </c>
      <c r="L329" s="148" t="s">
        <v>749</v>
      </c>
      <c r="M329" s="149" t="s">
        <v>750</v>
      </c>
      <c r="N329" s="150">
        <v>5880.23</v>
      </c>
      <c r="O329" s="150">
        <v>0</v>
      </c>
      <c r="P329" s="149" t="s">
        <v>803</v>
      </c>
      <c r="Q329" s="149" t="s">
        <v>755</v>
      </c>
      <c r="R329" s="149" t="s">
        <v>756</v>
      </c>
    </row>
    <row r="330" spans="1:18" ht="25.5">
      <c r="A330" s="146" t="s">
        <v>755</v>
      </c>
      <c r="B330" s="147" t="s">
        <v>756</v>
      </c>
      <c r="C330" s="148" t="s">
        <v>657</v>
      </c>
      <c r="D330" s="148" t="s">
        <v>658</v>
      </c>
      <c r="E330" s="148" t="s">
        <v>659</v>
      </c>
      <c r="F330" s="148" t="s">
        <v>730</v>
      </c>
      <c r="G330" s="148" t="s">
        <v>731</v>
      </c>
      <c r="H330" s="148" t="s">
        <v>740</v>
      </c>
      <c r="I330" s="148" t="s">
        <v>747</v>
      </c>
      <c r="J330" s="148" t="s">
        <v>751</v>
      </c>
      <c r="K330" s="148" t="s">
        <v>795</v>
      </c>
      <c r="L330" s="148" t="s">
        <v>749</v>
      </c>
      <c r="M330" s="149" t="s">
        <v>750</v>
      </c>
      <c r="N330" s="150">
        <v>9111.23</v>
      </c>
      <c r="O330" s="150">
        <v>0</v>
      </c>
      <c r="P330" s="149" t="s">
        <v>804</v>
      </c>
      <c r="Q330" s="149" t="s">
        <v>755</v>
      </c>
      <c r="R330" s="149" t="s">
        <v>756</v>
      </c>
    </row>
    <row r="331" spans="1:18" ht="25.5">
      <c r="A331" s="146" t="s">
        <v>755</v>
      </c>
      <c r="B331" s="147" t="s">
        <v>756</v>
      </c>
      <c r="C331" s="148" t="s">
        <v>642</v>
      </c>
      <c r="D331" s="148" t="s">
        <v>643</v>
      </c>
      <c r="E331" s="148" t="s">
        <v>644</v>
      </c>
      <c r="F331" s="148" t="s">
        <v>730</v>
      </c>
      <c r="G331" s="148" t="s">
        <v>731</v>
      </c>
      <c r="H331" s="148" t="s">
        <v>740</v>
      </c>
      <c r="I331" s="148" t="s">
        <v>747</v>
      </c>
      <c r="J331" s="148" t="s">
        <v>751</v>
      </c>
      <c r="K331" s="148" t="s">
        <v>795</v>
      </c>
      <c r="L331" s="148" t="s">
        <v>749</v>
      </c>
      <c r="M331" s="149" t="s">
        <v>750</v>
      </c>
      <c r="N331" s="150">
        <v>2829.49</v>
      </c>
      <c r="O331" s="150">
        <v>0</v>
      </c>
      <c r="P331" s="149" t="s">
        <v>802</v>
      </c>
      <c r="Q331" s="149" t="s">
        <v>755</v>
      </c>
      <c r="R331" s="149" t="s">
        <v>756</v>
      </c>
    </row>
    <row r="332" spans="1:18" ht="25.5">
      <c r="A332" s="146" t="s">
        <v>755</v>
      </c>
      <c r="B332" s="147" t="s">
        <v>756</v>
      </c>
      <c r="C332" s="148" t="s">
        <v>648</v>
      </c>
      <c r="D332" s="148" t="s">
        <v>649</v>
      </c>
      <c r="E332" s="148" t="s">
        <v>650</v>
      </c>
      <c r="F332" s="148" t="s">
        <v>730</v>
      </c>
      <c r="G332" s="148" t="s">
        <v>731</v>
      </c>
      <c r="H332" s="148" t="s">
        <v>740</v>
      </c>
      <c r="I332" s="148" t="s">
        <v>747</v>
      </c>
      <c r="J332" s="148" t="s">
        <v>751</v>
      </c>
      <c r="K332" s="148" t="s">
        <v>795</v>
      </c>
      <c r="L332" s="148" t="s">
        <v>749</v>
      </c>
      <c r="M332" s="149" t="s">
        <v>750</v>
      </c>
      <c r="N332" s="150">
        <v>4525.7700000000004</v>
      </c>
      <c r="O332" s="150">
        <v>0</v>
      </c>
      <c r="P332" s="149" t="s">
        <v>799</v>
      </c>
      <c r="Q332" s="149" t="s">
        <v>755</v>
      </c>
      <c r="R332" s="149" t="s">
        <v>756</v>
      </c>
    </row>
    <row r="333" spans="1:18" ht="25.5">
      <c r="A333" s="146" t="s">
        <v>755</v>
      </c>
      <c r="B333" s="147" t="s">
        <v>756</v>
      </c>
      <c r="C333" s="148" t="s">
        <v>651</v>
      </c>
      <c r="D333" s="148" t="s">
        <v>652</v>
      </c>
      <c r="E333" s="148" t="s">
        <v>653</v>
      </c>
      <c r="F333" s="148" t="s">
        <v>730</v>
      </c>
      <c r="G333" s="148" t="s">
        <v>731</v>
      </c>
      <c r="H333" s="148" t="s">
        <v>740</v>
      </c>
      <c r="I333" s="148" t="s">
        <v>747</v>
      </c>
      <c r="J333" s="148" t="s">
        <v>751</v>
      </c>
      <c r="K333" s="148" t="s">
        <v>795</v>
      </c>
      <c r="L333" s="148" t="s">
        <v>749</v>
      </c>
      <c r="M333" s="149" t="s">
        <v>750</v>
      </c>
      <c r="N333" s="150">
        <v>4724.01</v>
      </c>
      <c r="O333" s="150">
        <v>0</v>
      </c>
      <c r="P333" s="149" t="s">
        <v>797</v>
      </c>
      <c r="Q333" s="149" t="s">
        <v>755</v>
      </c>
      <c r="R333" s="149" t="s">
        <v>756</v>
      </c>
    </row>
    <row r="334" spans="1:18" ht="25.5">
      <c r="A334" s="146" t="s">
        <v>755</v>
      </c>
      <c r="B334" s="147" t="s">
        <v>756</v>
      </c>
      <c r="C334" s="148" t="s">
        <v>639</v>
      </c>
      <c r="D334" s="148" t="s">
        <v>640</v>
      </c>
      <c r="E334" s="148" t="s">
        <v>641</v>
      </c>
      <c r="F334" s="148" t="s">
        <v>730</v>
      </c>
      <c r="G334" s="148" t="s">
        <v>731</v>
      </c>
      <c r="H334" s="148" t="s">
        <v>740</v>
      </c>
      <c r="I334" s="148" t="s">
        <v>747</v>
      </c>
      <c r="J334" s="148" t="s">
        <v>751</v>
      </c>
      <c r="K334" s="148" t="s">
        <v>795</v>
      </c>
      <c r="L334" s="148" t="s">
        <v>749</v>
      </c>
      <c r="M334" s="149" t="s">
        <v>750</v>
      </c>
      <c r="N334" s="150">
        <v>4267.37</v>
      </c>
      <c r="O334" s="150">
        <v>0</v>
      </c>
      <c r="P334" s="149" t="s">
        <v>798</v>
      </c>
      <c r="Q334" s="149" t="s">
        <v>755</v>
      </c>
      <c r="R334" s="149" t="s">
        <v>756</v>
      </c>
    </row>
    <row r="335" spans="1:18" ht="25.5">
      <c r="A335" s="146" t="s">
        <v>755</v>
      </c>
      <c r="B335" s="147" t="s">
        <v>756</v>
      </c>
      <c r="C335" s="148" t="s">
        <v>645</v>
      </c>
      <c r="D335" s="148" t="s">
        <v>646</v>
      </c>
      <c r="E335" s="148" t="s">
        <v>647</v>
      </c>
      <c r="F335" s="148" t="s">
        <v>730</v>
      </c>
      <c r="G335" s="148" t="s">
        <v>731</v>
      </c>
      <c r="H335" s="148" t="s">
        <v>740</v>
      </c>
      <c r="I335" s="148" t="s">
        <v>747</v>
      </c>
      <c r="J335" s="148" t="s">
        <v>751</v>
      </c>
      <c r="K335" s="148" t="s">
        <v>795</v>
      </c>
      <c r="L335" s="148" t="s">
        <v>749</v>
      </c>
      <c r="M335" s="149" t="s">
        <v>750</v>
      </c>
      <c r="N335" s="150">
        <v>4363.38</v>
      </c>
      <c r="O335" s="150">
        <v>0</v>
      </c>
      <c r="P335" s="149" t="s">
        <v>796</v>
      </c>
      <c r="Q335" s="149" t="s">
        <v>755</v>
      </c>
      <c r="R335" s="149" t="s">
        <v>756</v>
      </c>
    </row>
    <row r="336" spans="1:18" ht="25.5">
      <c r="A336" s="146" t="s">
        <v>755</v>
      </c>
      <c r="B336" s="147" t="s">
        <v>756</v>
      </c>
      <c r="C336" s="148" t="s">
        <v>630</v>
      </c>
      <c r="D336" s="148" t="s">
        <v>631</v>
      </c>
      <c r="E336" s="148" t="s">
        <v>632</v>
      </c>
      <c r="F336" s="148" t="s">
        <v>730</v>
      </c>
      <c r="G336" s="148" t="s">
        <v>731</v>
      </c>
      <c r="H336" s="148" t="s">
        <v>740</v>
      </c>
      <c r="I336" s="148" t="s">
        <v>747</v>
      </c>
      <c r="J336" s="148" t="s">
        <v>751</v>
      </c>
      <c r="K336" s="148" t="s">
        <v>795</v>
      </c>
      <c r="L336" s="148" t="s">
        <v>749</v>
      </c>
      <c r="M336" s="149" t="s">
        <v>750</v>
      </c>
      <c r="N336" s="150">
        <v>4049.43</v>
      </c>
      <c r="O336" s="150">
        <v>0</v>
      </c>
      <c r="P336" s="149" t="s">
        <v>801</v>
      </c>
      <c r="Q336" s="149" t="s">
        <v>755</v>
      </c>
      <c r="R336" s="149" t="s">
        <v>756</v>
      </c>
    </row>
    <row r="337" spans="1:18" ht="25.5">
      <c r="A337" s="146" t="s">
        <v>755</v>
      </c>
      <c r="B337" s="147" t="s">
        <v>756</v>
      </c>
      <c r="C337" s="148" t="s">
        <v>654</v>
      </c>
      <c r="D337" s="148" t="s">
        <v>655</v>
      </c>
      <c r="E337" s="148" t="s">
        <v>656</v>
      </c>
      <c r="F337" s="148" t="s">
        <v>730</v>
      </c>
      <c r="G337" s="148" t="s">
        <v>731</v>
      </c>
      <c r="H337" s="148" t="s">
        <v>740</v>
      </c>
      <c r="I337" s="148" t="s">
        <v>747</v>
      </c>
      <c r="J337" s="148" t="s">
        <v>751</v>
      </c>
      <c r="K337" s="148" t="s">
        <v>795</v>
      </c>
      <c r="L337" s="148" t="s">
        <v>749</v>
      </c>
      <c r="M337" s="149" t="s">
        <v>750</v>
      </c>
      <c r="N337" s="150">
        <v>3157.1</v>
      </c>
      <c r="O337" s="150">
        <v>0</v>
      </c>
      <c r="P337" s="149" t="s">
        <v>800</v>
      </c>
      <c r="Q337" s="149" t="s">
        <v>755</v>
      </c>
      <c r="R337" s="149" t="s">
        <v>756</v>
      </c>
    </row>
    <row r="338" spans="1:18" s="95" customFormat="1">
      <c r="A338" s="146"/>
      <c r="B338" s="147"/>
      <c r="C338" s="148"/>
      <c r="D338" s="148"/>
      <c r="E338" s="148"/>
      <c r="F338" s="148"/>
      <c r="G338" s="148"/>
      <c r="H338" s="148"/>
      <c r="I338" s="148"/>
      <c r="J338" s="148"/>
      <c r="K338" s="148"/>
      <c r="L338" s="148"/>
      <c r="M338" s="149"/>
      <c r="N338" s="154">
        <f>SUM(N329:N337)</f>
        <v>42908.009999999995</v>
      </c>
      <c r="O338" s="154">
        <f>SUM(O329:O337)</f>
        <v>0</v>
      </c>
      <c r="P338" s="149"/>
      <c r="Q338" s="149"/>
      <c r="R338" s="149"/>
    </row>
    <row r="339" spans="1:18" ht="25.5">
      <c r="A339" s="146" t="s">
        <v>755</v>
      </c>
      <c r="B339" s="147" t="s">
        <v>756</v>
      </c>
      <c r="C339" s="148" t="s">
        <v>639</v>
      </c>
      <c r="D339" s="148" t="s">
        <v>640</v>
      </c>
      <c r="E339" s="148" t="s">
        <v>641</v>
      </c>
      <c r="F339" s="148" t="s">
        <v>730</v>
      </c>
      <c r="G339" s="148" t="s">
        <v>731</v>
      </c>
      <c r="H339" s="148" t="s">
        <v>740</v>
      </c>
      <c r="I339" s="148" t="s">
        <v>747</v>
      </c>
      <c r="J339" s="148" t="s">
        <v>752</v>
      </c>
      <c r="K339" s="148" t="s">
        <v>795</v>
      </c>
      <c r="L339" s="148" t="s">
        <v>749</v>
      </c>
      <c r="M339" s="149" t="s">
        <v>750</v>
      </c>
      <c r="N339" s="150">
        <v>152.85</v>
      </c>
      <c r="O339" s="150">
        <v>0</v>
      </c>
      <c r="P339" s="149" t="s">
        <v>798</v>
      </c>
      <c r="Q339" s="149" t="s">
        <v>755</v>
      </c>
      <c r="R339" s="149" t="s">
        <v>756</v>
      </c>
    </row>
    <row r="340" spans="1:18" ht="25.5">
      <c r="A340" s="146" t="s">
        <v>755</v>
      </c>
      <c r="B340" s="147" t="s">
        <v>756</v>
      </c>
      <c r="C340" s="148" t="s">
        <v>630</v>
      </c>
      <c r="D340" s="148" t="s">
        <v>631</v>
      </c>
      <c r="E340" s="148" t="s">
        <v>632</v>
      </c>
      <c r="F340" s="148" t="s">
        <v>730</v>
      </c>
      <c r="G340" s="148" t="s">
        <v>731</v>
      </c>
      <c r="H340" s="148" t="s">
        <v>740</v>
      </c>
      <c r="I340" s="148" t="s">
        <v>747</v>
      </c>
      <c r="J340" s="148" t="s">
        <v>752</v>
      </c>
      <c r="K340" s="148" t="s">
        <v>795</v>
      </c>
      <c r="L340" s="148" t="s">
        <v>749</v>
      </c>
      <c r="M340" s="149" t="s">
        <v>750</v>
      </c>
      <c r="N340" s="150">
        <v>1047.92</v>
      </c>
      <c r="O340" s="150">
        <v>0</v>
      </c>
      <c r="P340" s="149" t="s">
        <v>801</v>
      </c>
      <c r="Q340" s="149" t="s">
        <v>755</v>
      </c>
      <c r="R340" s="149" t="s">
        <v>756</v>
      </c>
    </row>
    <row r="341" spans="1:18" ht="25.5">
      <c r="A341" s="146" t="s">
        <v>755</v>
      </c>
      <c r="B341" s="147" t="s">
        <v>756</v>
      </c>
      <c r="C341" s="148" t="s">
        <v>648</v>
      </c>
      <c r="D341" s="148" t="s">
        <v>649</v>
      </c>
      <c r="E341" s="148" t="s">
        <v>650</v>
      </c>
      <c r="F341" s="148" t="s">
        <v>730</v>
      </c>
      <c r="G341" s="148" t="s">
        <v>731</v>
      </c>
      <c r="H341" s="148" t="s">
        <v>740</v>
      </c>
      <c r="I341" s="148" t="s">
        <v>747</v>
      </c>
      <c r="J341" s="148" t="s">
        <v>752</v>
      </c>
      <c r="K341" s="148" t="s">
        <v>795</v>
      </c>
      <c r="L341" s="148" t="s">
        <v>749</v>
      </c>
      <c r="M341" s="149" t="s">
        <v>750</v>
      </c>
      <c r="N341" s="150">
        <v>1386.32</v>
      </c>
      <c r="O341" s="150">
        <v>0</v>
      </c>
      <c r="P341" s="149" t="s">
        <v>799</v>
      </c>
      <c r="Q341" s="149" t="s">
        <v>755</v>
      </c>
      <c r="R341" s="149" t="s">
        <v>756</v>
      </c>
    </row>
    <row r="342" spans="1:18" ht="25.5">
      <c r="A342" s="146" t="s">
        <v>755</v>
      </c>
      <c r="B342" s="147" t="s">
        <v>756</v>
      </c>
      <c r="C342" s="148" t="s">
        <v>651</v>
      </c>
      <c r="D342" s="148" t="s">
        <v>652</v>
      </c>
      <c r="E342" s="148" t="s">
        <v>653</v>
      </c>
      <c r="F342" s="148" t="s">
        <v>730</v>
      </c>
      <c r="G342" s="148" t="s">
        <v>731</v>
      </c>
      <c r="H342" s="148" t="s">
        <v>740</v>
      </c>
      <c r="I342" s="148" t="s">
        <v>747</v>
      </c>
      <c r="J342" s="148" t="s">
        <v>752</v>
      </c>
      <c r="K342" s="148" t="s">
        <v>795</v>
      </c>
      <c r="L342" s="148" t="s">
        <v>749</v>
      </c>
      <c r="M342" s="149" t="s">
        <v>750</v>
      </c>
      <c r="N342" s="150">
        <v>446.25</v>
      </c>
      <c r="O342" s="150">
        <v>0</v>
      </c>
      <c r="P342" s="149" t="s">
        <v>797</v>
      </c>
      <c r="Q342" s="149" t="s">
        <v>755</v>
      </c>
      <c r="R342" s="149" t="s">
        <v>756</v>
      </c>
    </row>
    <row r="343" spans="1:18" ht="25.5">
      <c r="A343" s="146" t="s">
        <v>755</v>
      </c>
      <c r="B343" s="147" t="s">
        <v>756</v>
      </c>
      <c r="C343" s="148" t="s">
        <v>654</v>
      </c>
      <c r="D343" s="148" t="s">
        <v>655</v>
      </c>
      <c r="E343" s="148" t="s">
        <v>656</v>
      </c>
      <c r="F343" s="148" t="s">
        <v>730</v>
      </c>
      <c r="G343" s="148" t="s">
        <v>731</v>
      </c>
      <c r="H343" s="148" t="s">
        <v>740</v>
      </c>
      <c r="I343" s="148" t="s">
        <v>747</v>
      </c>
      <c r="J343" s="148" t="s">
        <v>752</v>
      </c>
      <c r="K343" s="148" t="s">
        <v>795</v>
      </c>
      <c r="L343" s="148" t="s">
        <v>749</v>
      </c>
      <c r="M343" s="149" t="s">
        <v>750</v>
      </c>
      <c r="N343" s="150">
        <v>116.19</v>
      </c>
      <c r="O343" s="150">
        <v>0</v>
      </c>
      <c r="P343" s="149" t="s">
        <v>800</v>
      </c>
      <c r="Q343" s="149" t="s">
        <v>755</v>
      </c>
      <c r="R343" s="149" t="s">
        <v>756</v>
      </c>
    </row>
    <row r="344" spans="1:18" ht="25.5">
      <c r="A344" s="146" t="s">
        <v>755</v>
      </c>
      <c r="B344" s="147" t="s">
        <v>756</v>
      </c>
      <c r="C344" s="148" t="s">
        <v>642</v>
      </c>
      <c r="D344" s="148" t="s">
        <v>643</v>
      </c>
      <c r="E344" s="148" t="s">
        <v>644</v>
      </c>
      <c r="F344" s="148" t="s">
        <v>730</v>
      </c>
      <c r="G344" s="148" t="s">
        <v>731</v>
      </c>
      <c r="H344" s="148" t="s">
        <v>740</v>
      </c>
      <c r="I344" s="148" t="s">
        <v>747</v>
      </c>
      <c r="J344" s="148" t="s">
        <v>752</v>
      </c>
      <c r="K344" s="148" t="s">
        <v>795</v>
      </c>
      <c r="L344" s="148" t="s">
        <v>749</v>
      </c>
      <c r="M344" s="149" t="s">
        <v>750</v>
      </c>
      <c r="N344" s="150">
        <v>280.76</v>
      </c>
      <c r="O344" s="150">
        <v>0</v>
      </c>
      <c r="P344" s="149" t="s">
        <v>802</v>
      </c>
      <c r="Q344" s="149" t="s">
        <v>755</v>
      </c>
      <c r="R344" s="149" t="s">
        <v>756</v>
      </c>
    </row>
    <row r="345" spans="1:18" ht="25.5">
      <c r="A345" s="146" t="s">
        <v>755</v>
      </c>
      <c r="B345" s="147" t="s">
        <v>756</v>
      </c>
      <c r="C345" s="148" t="s">
        <v>645</v>
      </c>
      <c r="D345" s="148" t="s">
        <v>646</v>
      </c>
      <c r="E345" s="148" t="s">
        <v>647</v>
      </c>
      <c r="F345" s="148" t="s">
        <v>730</v>
      </c>
      <c r="G345" s="148" t="s">
        <v>731</v>
      </c>
      <c r="H345" s="148" t="s">
        <v>740</v>
      </c>
      <c r="I345" s="148" t="s">
        <v>747</v>
      </c>
      <c r="J345" s="148" t="s">
        <v>752</v>
      </c>
      <c r="K345" s="148" t="s">
        <v>795</v>
      </c>
      <c r="L345" s="148" t="s">
        <v>749</v>
      </c>
      <c r="M345" s="149" t="s">
        <v>750</v>
      </c>
      <c r="N345" s="150">
        <v>66.41</v>
      </c>
      <c r="O345" s="150">
        <v>0</v>
      </c>
      <c r="P345" s="149" t="s">
        <v>796</v>
      </c>
      <c r="Q345" s="149" t="s">
        <v>755</v>
      </c>
      <c r="R345" s="149" t="s">
        <v>756</v>
      </c>
    </row>
    <row r="346" spans="1:18" ht="25.5">
      <c r="A346" s="146" t="s">
        <v>755</v>
      </c>
      <c r="B346" s="147" t="s">
        <v>756</v>
      </c>
      <c r="C346" s="148" t="s">
        <v>657</v>
      </c>
      <c r="D346" s="148" t="s">
        <v>658</v>
      </c>
      <c r="E346" s="148" t="s">
        <v>659</v>
      </c>
      <c r="F346" s="148" t="s">
        <v>730</v>
      </c>
      <c r="G346" s="148" t="s">
        <v>731</v>
      </c>
      <c r="H346" s="148" t="s">
        <v>740</v>
      </c>
      <c r="I346" s="148" t="s">
        <v>747</v>
      </c>
      <c r="J346" s="148" t="s">
        <v>752</v>
      </c>
      <c r="K346" s="148" t="s">
        <v>795</v>
      </c>
      <c r="L346" s="148" t="s">
        <v>749</v>
      </c>
      <c r="M346" s="149" t="s">
        <v>750</v>
      </c>
      <c r="N346" s="150">
        <v>401.88</v>
      </c>
      <c r="O346" s="150">
        <v>0</v>
      </c>
      <c r="P346" s="149" t="s">
        <v>804</v>
      </c>
      <c r="Q346" s="149" t="s">
        <v>755</v>
      </c>
      <c r="R346" s="149" t="s">
        <v>756</v>
      </c>
    </row>
    <row r="347" spans="1:18" ht="25.5">
      <c r="A347" s="146" t="s">
        <v>755</v>
      </c>
      <c r="B347" s="147" t="s">
        <v>756</v>
      </c>
      <c r="C347" s="148" t="s">
        <v>636</v>
      </c>
      <c r="D347" s="148" t="s">
        <v>637</v>
      </c>
      <c r="E347" s="148" t="s">
        <v>638</v>
      </c>
      <c r="F347" s="148" t="s">
        <v>730</v>
      </c>
      <c r="G347" s="148" t="s">
        <v>731</v>
      </c>
      <c r="H347" s="148" t="s">
        <v>740</v>
      </c>
      <c r="I347" s="148" t="s">
        <v>747</v>
      </c>
      <c r="J347" s="148" t="s">
        <v>752</v>
      </c>
      <c r="K347" s="148" t="s">
        <v>795</v>
      </c>
      <c r="L347" s="148" t="s">
        <v>749</v>
      </c>
      <c r="M347" s="149" t="s">
        <v>750</v>
      </c>
      <c r="N347" s="150">
        <v>117.65</v>
      </c>
      <c r="O347" s="150">
        <v>0</v>
      </c>
      <c r="P347" s="149" t="s">
        <v>803</v>
      </c>
      <c r="Q347" s="149" t="s">
        <v>755</v>
      </c>
      <c r="R347" s="149" t="s">
        <v>756</v>
      </c>
    </row>
    <row r="348" spans="1:18" s="95" customFormat="1">
      <c r="A348" s="146"/>
      <c r="B348" s="147"/>
      <c r="C348" s="148"/>
      <c r="D348" s="148"/>
      <c r="E348" s="148"/>
      <c r="F348" s="148"/>
      <c r="G348" s="148"/>
      <c r="H348" s="148"/>
      <c r="I348" s="148"/>
      <c r="J348" s="148"/>
      <c r="K348" s="148"/>
      <c r="L348" s="148"/>
      <c r="M348" s="149"/>
      <c r="N348" s="154">
        <f>SUM(N339:N347)</f>
        <v>4016.23</v>
      </c>
      <c r="O348" s="154">
        <f>SUM(O339:O347)</f>
        <v>0</v>
      </c>
      <c r="P348" s="149"/>
      <c r="Q348" s="149"/>
      <c r="R348" s="149"/>
    </row>
    <row r="349" spans="1:18" ht="25.5">
      <c r="A349" s="146" t="s">
        <v>755</v>
      </c>
      <c r="B349" s="147" t="s">
        <v>756</v>
      </c>
      <c r="C349" s="148" t="s">
        <v>642</v>
      </c>
      <c r="D349" s="148" t="s">
        <v>643</v>
      </c>
      <c r="E349" s="148" t="s">
        <v>644</v>
      </c>
      <c r="F349" s="148" t="s">
        <v>730</v>
      </c>
      <c r="G349" s="148" t="s">
        <v>731</v>
      </c>
      <c r="H349" s="148" t="s">
        <v>740</v>
      </c>
      <c r="I349" s="148" t="s">
        <v>747</v>
      </c>
      <c r="J349" s="148" t="s">
        <v>753</v>
      </c>
      <c r="K349" s="148" t="s">
        <v>795</v>
      </c>
      <c r="L349" s="148" t="s">
        <v>749</v>
      </c>
      <c r="M349" s="149" t="s">
        <v>750</v>
      </c>
      <c r="N349" s="150">
        <v>811.3</v>
      </c>
      <c r="O349" s="150">
        <v>0</v>
      </c>
      <c r="P349" s="149" t="s">
        <v>802</v>
      </c>
      <c r="Q349" s="149" t="s">
        <v>755</v>
      </c>
      <c r="R349" s="149" t="s">
        <v>756</v>
      </c>
    </row>
    <row r="350" spans="1:18" ht="25.5">
      <c r="A350" s="146" t="s">
        <v>755</v>
      </c>
      <c r="B350" s="147" t="s">
        <v>756</v>
      </c>
      <c r="C350" s="148" t="s">
        <v>648</v>
      </c>
      <c r="D350" s="148" t="s">
        <v>649</v>
      </c>
      <c r="E350" s="148" t="s">
        <v>650</v>
      </c>
      <c r="F350" s="148" t="s">
        <v>730</v>
      </c>
      <c r="G350" s="148" t="s">
        <v>731</v>
      </c>
      <c r="H350" s="148" t="s">
        <v>740</v>
      </c>
      <c r="I350" s="148" t="s">
        <v>747</v>
      </c>
      <c r="J350" s="148" t="s">
        <v>753</v>
      </c>
      <c r="K350" s="148" t="s">
        <v>795</v>
      </c>
      <c r="L350" s="148" t="s">
        <v>749</v>
      </c>
      <c r="M350" s="149" t="s">
        <v>750</v>
      </c>
      <c r="N350" s="150">
        <v>2037.01</v>
      </c>
      <c r="O350" s="150">
        <v>0</v>
      </c>
      <c r="P350" s="149" t="s">
        <v>799</v>
      </c>
      <c r="Q350" s="149" t="s">
        <v>755</v>
      </c>
      <c r="R350" s="149" t="s">
        <v>756</v>
      </c>
    </row>
    <row r="351" spans="1:18" ht="25.5">
      <c r="A351" s="146" t="s">
        <v>755</v>
      </c>
      <c r="B351" s="147" t="s">
        <v>756</v>
      </c>
      <c r="C351" s="148" t="s">
        <v>639</v>
      </c>
      <c r="D351" s="148" t="s">
        <v>640</v>
      </c>
      <c r="E351" s="148" t="s">
        <v>641</v>
      </c>
      <c r="F351" s="148" t="s">
        <v>730</v>
      </c>
      <c r="G351" s="148" t="s">
        <v>731</v>
      </c>
      <c r="H351" s="148" t="s">
        <v>740</v>
      </c>
      <c r="I351" s="148" t="s">
        <v>747</v>
      </c>
      <c r="J351" s="148" t="s">
        <v>753</v>
      </c>
      <c r="K351" s="148" t="s">
        <v>795</v>
      </c>
      <c r="L351" s="148" t="s">
        <v>749</v>
      </c>
      <c r="M351" s="149" t="s">
        <v>750</v>
      </c>
      <c r="N351" s="150">
        <v>661.23</v>
      </c>
      <c r="O351" s="150">
        <v>0</v>
      </c>
      <c r="P351" s="149" t="s">
        <v>798</v>
      </c>
      <c r="Q351" s="149" t="s">
        <v>755</v>
      </c>
      <c r="R351" s="149" t="s">
        <v>756</v>
      </c>
    </row>
    <row r="352" spans="1:18" ht="25.5">
      <c r="A352" s="146" t="s">
        <v>755</v>
      </c>
      <c r="B352" s="147" t="s">
        <v>756</v>
      </c>
      <c r="C352" s="148" t="s">
        <v>657</v>
      </c>
      <c r="D352" s="148" t="s">
        <v>658</v>
      </c>
      <c r="E352" s="148" t="s">
        <v>659</v>
      </c>
      <c r="F352" s="148" t="s">
        <v>730</v>
      </c>
      <c r="G352" s="148" t="s">
        <v>731</v>
      </c>
      <c r="H352" s="148" t="s">
        <v>740</v>
      </c>
      <c r="I352" s="148" t="s">
        <v>747</v>
      </c>
      <c r="J352" s="148" t="s">
        <v>753</v>
      </c>
      <c r="K352" s="148" t="s">
        <v>795</v>
      </c>
      <c r="L352" s="148" t="s">
        <v>749</v>
      </c>
      <c r="M352" s="149" t="s">
        <v>750</v>
      </c>
      <c r="N352" s="150">
        <v>2778.62</v>
      </c>
      <c r="O352" s="150">
        <v>0</v>
      </c>
      <c r="P352" s="149" t="s">
        <v>804</v>
      </c>
      <c r="Q352" s="149" t="s">
        <v>755</v>
      </c>
      <c r="R352" s="149" t="s">
        <v>756</v>
      </c>
    </row>
    <row r="353" spans="1:18" ht="25.5">
      <c r="A353" s="146" t="s">
        <v>755</v>
      </c>
      <c r="B353" s="147" t="s">
        <v>756</v>
      </c>
      <c r="C353" s="148" t="s">
        <v>651</v>
      </c>
      <c r="D353" s="148" t="s">
        <v>652</v>
      </c>
      <c r="E353" s="148" t="s">
        <v>653</v>
      </c>
      <c r="F353" s="148" t="s">
        <v>730</v>
      </c>
      <c r="G353" s="148" t="s">
        <v>731</v>
      </c>
      <c r="H353" s="148" t="s">
        <v>740</v>
      </c>
      <c r="I353" s="148" t="s">
        <v>747</v>
      </c>
      <c r="J353" s="148" t="s">
        <v>753</v>
      </c>
      <c r="K353" s="148" t="s">
        <v>795</v>
      </c>
      <c r="L353" s="148" t="s">
        <v>749</v>
      </c>
      <c r="M353" s="149" t="s">
        <v>750</v>
      </c>
      <c r="N353" s="150">
        <v>2708.21</v>
      </c>
      <c r="O353" s="150">
        <v>0</v>
      </c>
      <c r="P353" s="149" t="s">
        <v>797</v>
      </c>
      <c r="Q353" s="149" t="s">
        <v>755</v>
      </c>
      <c r="R353" s="149" t="s">
        <v>756</v>
      </c>
    </row>
    <row r="354" spans="1:18" ht="25.5">
      <c r="A354" s="146" t="s">
        <v>755</v>
      </c>
      <c r="B354" s="147" t="s">
        <v>756</v>
      </c>
      <c r="C354" s="148" t="s">
        <v>636</v>
      </c>
      <c r="D354" s="148" t="s">
        <v>637</v>
      </c>
      <c r="E354" s="148" t="s">
        <v>638</v>
      </c>
      <c r="F354" s="148" t="s">
        <v>730</v>
      </c>
      <c r="G354" s="148" t="s">
        <v>731</v>
      </c>
      <c r="H354" s="148" t="s">
        <v>740</v>
      </c>
      <c r="I354" s="148" t="s">
        <v>747</v>
      </c>
      <c r="J354" s="148" t="s">
        <v>753</v>
      </c>
      <c r="K354" s="148" t="s">
        <v>795</v>
      </c>
      <c r="L354" s="148" t="s">
        <v>749</v>
      </c>
      <c r="M354" s="149" t="s">
        <v>750</v>
      </c>
      <c r="N354" s="150">
        <v>342.44</v>
      </c>
      <c r="O354" s="150">
        <v>0</v>
      </c>
      <c r="P354" s="149" t="s">
        <v>803</v>
      </c>
      <c r="Q354" s="149" t="s">
        <v>755</v>
      </c>
      <c r="R354" s="149" t="s">
        <v>756</v>
      </c>
    </row>
    <row r="355" spans="1:18" ht="25.5">
      <c r="A355" s="146" t="s">
        <v>755</v>
      </c>
      <c r="B355" s="147" t="s">
        <v>756</v>
      </c>
      <c r="C355" s="148" t="s">
        <v>654</v>
      </c>
      <c r="D355" s="148" t="s">
        <v>655</v>
      </c>
      <c r="E355" s="148" t="s">
        <v>656</v>
      </c>
      <c r="F355" s="148" t="s">
        <v>730</v>
      </c>
      <c r="G355" s="148" t="s">
        <v>731</v>
      </c>
      <c r="H355" s="148" t="s">
        <v>740</v>
      </c>
      <c r="I355" s="148" t="s">
        <v>747</v>
      </c>
      <c r="J355" s="148" t="s">
        <v>753</v>
      </c>
      <c r="K355" s="148" t="s">
        <v>795</v>
      </c>
      <c r="L355" s="148" t="s">
        <v>749</v>
      </c>
      <c r="M355" s="149" t="s">
        <v>750</v>
      </c>
      <c r="N355" s="150">
        <v>463.43</v>
      </c>
      <c r="O355" s="150">
        <v>0</v>
      </c>
      <c r="P355" s="149" t="s">
        <v>800</v>
      </c>
      <c r="Q355" s="149" t="s">
        <v>755</v>
      </c>
      <c r="R355" s="149" t="s">
        <v>756</v>
      </c>
    </row>
    <row r="356" spans="1:18" ht="25.5">
      <c r="A356" s="146" t="s">
        <v>755</v>
      </c>
      <c r="B356" s="147" t="s">
        <v>756</v>
      </c>
      <c r="C356" s="148" t="s">
        <v>630</v>
      </c>
      <c r="D356" s="148" t="s">
        <v>631</v>
      </c>
      <c r="E356" s="148" t="s">
        <v>632</v>
      </c>
      <c r="F356" s="148" t="s">
        <v>730</v>
      </c>
      <c r="G356" s="148" t="s">
        <v>731</v>
      </c>
      <c r="H356" s="148" t="s">
        <v>740</v>
      </c>
      <c r="I356" s="148" t="s">
        <v>747</v>
      </c>
      <c r="J356" s="148" t="s">
        <v>753</v>
      </c>
      <c r="K356" s="148" t="s">
        <v>795</v>
      </c>
      <c r="L356" s="148" t="s">
        <v>749</v>
      </c>
      <c r="M356" s="149" t="s">
        <v>750</v>
      </c>
      <c r="N356" s="150">
        <v>1496.88</v>
      </c>
      <c r="O356" s="150">
        <v>0</v>
      </c>
      <c r="P356" s="149" t="s">
        <v>801</v>
      </c>
      <c r="Q356" s="149" t="s">
        <v>755</v>
      </c>
      <c r="R356" s="149" t="s">
        <v>756</v>
      </c>
    </row>
    <row r="357" spans="1:18" ht="25.5">
      <c r="A357" s="146" t="s">
        <v>755</v>
      </c>
      <c r="B357" s="147" t="s">
        <v>756</v>
      </c>
      <c r="C357" s="148" t="s">
        <v>645</v>
      </c>
      <c r="D357" s="148" t="s">
        <v>646</v>
      </c>
      <c r="E357" s="148" t="s">
        <v>647</v>
      </c>
      <c r="F357" s="148" t="s">
        <v>730</v>
      </c>
      <c r="G357" s="148" t="s">
        <v>731</v>
      </c>
      <c r="H357" s="148" t="s">
        <v>740</v>
      </c>
      <c r="I357" s="148" t="s">
        <v>747</v>
      </c>
      <c r="J357" s="148" t="s">
        <v>753</v>
      </c>
      <c r="K357" s="148" t="s">
        <v>795</v>
      </c>
      <c r="L357" s="148" t="s">
        <v>749</v>
      </c>
      <c r="M357" s="149" t="s">
        <v>750</v>
      </c>
      <c r="N357" s="150">
        <v>459.09</v>
      </c>
      <c r="O357" s="150">
        <v>0</v>
      </c>
      <c r="P357" s="149" t="s">
        <v>796</v>
      </c>
      <c r="Q357" s="149" t="s">
        <v>755</v>
      </c>
      <c r="R357" s="149" t="s">
        <v>756</v>
      </c>
    </row>
    <row r="358" spans="1:18" s="95" customFormat="1">
      <c r="A358" s="146"/>
      <c r="B358" s="147"/>
      <c r="C358" s="148"/>
      <c r="D358" s="148"/>
      <c r="E358" s="148"/>
      <c r="F358" s="148"/>
      <c r="G358" s="148"/>
      <c r="H358" s="148"/>
      <c r="I358" s="148"/>
      <c r="J358" s="148"/>
      <c r="K358" s="148"/>
      <c r="L358" s="148"/>
      <c r="M358" s="149"/>
      <c r="N358" s="154">
        <f>SUM(N349:N357)</f>
        <v>11758.21</v>
      </c>
      <c r="O358" s="154">
        <f>SUM(O319:O357)</f>
        <v>0</v>
      </c>
      <c r="P358" s="149"/>
      <c r="Q358" s="149"/>
      <c r="R358" s="149"/>
    </row>
    <row r="359" spans="1:18" ht="38.25">
      <c r="A359" s="146" t="s">
        <v>755</v>
      </c>
      <c r="B359" s="147" t="s">
        <v>756</v>
      </c>
      <c r="C359" s="148" t="s">
        <v>651</v>
      </c>
      <c r="D359" s="148" t="s">
        <v>652</v>
      </c>
      <c r="E359" s="148" t="s">
        <v>653</v>
      </c>
      <c r="F359" s="148" t="s">
        <v>730</v>
      </c>
      <c r="G359" s="148" t="s">
        <v>731</v>
      </c>
      <c r="H359" s="148" t="s">
        <v>740</v>
      </c>
      <c r="I359" s="148" t="s">
        <v>741</v>
      </c>
      <c r="J359" s="148" t="s">
        <v>807</v>
      </c>
      <c r="K359" s="148" t="s">
        <v>795</v>
      </c>
      <c r="L359" s="148" t="s">
        <v>743</v>
      </c>
      <c r="M359" s="149" t="s">
        <v>744</v>
      </c>
      <c r="N359" s="150">
        <v>720.75</v>
      </c>
      <c r="O359" s="150">
        <v>0</v>
      </c>
      <c r="P359" s="149" t="s">
        <v>797</v>
      </c>
      <c r="Q359" s="149" t="s">
        <v>755</v>
      </c>
      <c r="R359" s="149" t="s">
        <v>756</v>
      </c>
    </row>
    <row r="360" spans="1:18" ht="38.25">
      <c r="A360" s="146" t="s">
        <v>755</v>
      </c>
      <c r="B360" s="147" t="s">
        <v>756</v>
      </c>
      <c r="C360" s="148" t="s">
        <v>630</v>
      </c>
      <c r="D360" s="148" t="s">
        <v>631</v>
      </c>
      <c r="E360" s="148" t="s">
        <v>632</v>
      </c>
      <c r="F360" s="148" t="s">
        <v>730</v>
      </c>
      <c r="G360" s="148" t="s">
        <v>731</v>
      </c>
      <c r="H360" s="148" t="s">
        <v>740</v>
      </c>
      <c r="I360" s="148" t="s">
        <v>741</v>
      </c>
      <c r="J360" s="148" t="s">
        <v>754</v>
      </c>
      <c r="K360" s="148" t="s">
        <v>795</v>
      </c>
      <c r="L360" s="148" t="s">
        <v>743</v>
      </c>
      <c r="M360" s="149" t="s">
        <v>744</v>
      </c>
      <c r="N360" s="150">
        <v>312.79000000000002</v>
      </c>
      <c r="O360" s="150">
        <v>0</v>
      </c>
      <c r="P360" s="149" t="s">
        <v>801</v>
      </c>
      <c r="Q360" s="149" t="s">
        <v>755</v>
      </c>
      <c r="R360" s="149" t="s">
        <v>756</v>
      </c>
    </row>
    <row r="361" spans="1:18" ht="38.25">
      <c r="A361" s="146" t="s">
        <v>755</v>
      </c>
      <c r="B361" s="147" t="s">
        <v>756</v>
      </c>
      <c r="C361" s="148" t="s">
        <v>654</v>
      </c>
      <c r="D361" s="148" t="s">
        <v>655</v>
      </c>
      <c r="E361" s="148" t="s">
        <v>656</v>
      </c>
      <c r="F361" s="148" t="s">
        <v>730</v>
      </c>
      <c r="G361" s="148" t="s">
        <v>731</v>
      </c>
      <c r="H361" s="148" t="s">
        <v>740</v>
      </c>
      <c r="I361" s="148" t="s">
        <v>741</v>
      </c>
      <c r="J361" s="148" t="s">
        <v>754</v>
      </c>
      <c r="K361" s="148" t="s">
        <v>795</v>
      </c>
      <c r="L361" s="148" t="s">
        <v>743</v>
      </c>
      <c r="M361" s="149" t="s">
        <v>744</v>
      </c>
      <c r="N361" s="150">
        <v>351.89</v>
      </c>
      <c r="O361" s="150">
        <v>0</v>
      </c>
      <c r="P361" s="149" t="s">
        <v>800</v>
      </c>
      <c r="Q361" s="149" t="s">
        <v>755</v>
      </c>
      <c r="R361" s="149" t="s">
        <v>756</v>
      </c>
    </row>
    <row r="362" spans="1:18" ht="38.25">
      <c r="A362" s="146" t="s">
        <v>755</v>
      </c>
      <c r="B362" s="147" t="s">
        <v>756</v>
      </c>
      <c r="C362" s="148" t="s">
        <v>645</v>
      </c>
      <c r="D362" s="148" t="s">
        <v>646</v>
      </c>
      <c r="E362" s="148" t="s">
        <v>647</v>
      </c>
      <c r="F362" s="148" t="s">
        <v>730</v>
      </c>
      <c r="G362" s="148" t="s">
        <v>731</v>
      </c>
      <c r="H362" s="148" t="s">
        <v>740</v>
      </c>
      <c r="I362" s="148" t="s">
        <v>741</v>
      </c>
      <c r="J362" s="148" t="s">
        <v>754</v>
      </c>
      <c r="K362" s="148" t="s">
        <v>795</v>
      </c>
      <c r="L362" s="148" t="s">
        <v>743</v>
      </c>
      <c r="M362" s="149" t="s">
        <v>744</v>
      </c>
      <c r="N362" s="150">
        <v>312.8</v>
      </c>
      <c r="O362" s="150">
        <v>0</v>
      </c>
      <c r="P362" s="149" t="s">
        <v>796</v>
      </c>
      <c r="Q362" s="149" t="s">
        <v>755</v>
      </c>
      <c r="R362" s="149" t="s">
        <v>756</v>
      </c>
    </row>
    <row r="363" spans="1:18" ht="38.25">
      <c r="A363" s="146" t="s">
        <v>755</v>
      </c>
      <c r="B363" s="147" t="s">
        <v>756</v>
      </c>
      <c r="C363" s="148" t="s">
        <v>648</v>
      </c>
      <c r="D363" s="148" t="s">
        <v>649</v>
      </c>
      <c r="E363" s="148" t="s">
        <v>650</v>
      </c>
      <c r="F363" s="148" t="s">
        <v>730</v>
      </c>
      <c r="G363" s="148" t="s">
        <v>731</v>
      </c>
      <c r="H363" s="148" t="s">
        <v>740</v>
      </c>
      <c r="I363" s="148" t="s">
        <v>741</v>
      </c>
      <c r="J363" s="148" t="s">
        <v>754</v>
      </c>
      <c r="K363" s="148" t="s">
        <v>795</v>
      </c>
      <c r="L363" s="148" t="s">
        <v>743</v>
      </c>
      <c r="M363" s="149" t="s">
        <v>744</v>
      </c>
      <c r="N363" s="150">
        <v>312.8</v>
      </c>
      <c r="O363" s="150">
        <v>0</v>
      </c>
      <c r="P363" s="149" t="s">
        <v>799</v>
      </c>
      <c r="Q363" s="149" t="s">
        <v>755</v>
      </c>
      <c r="R363" s="149" t="s">
        <v>756</v>
      </c>
    </row>
    <row r="364" spans="1:18" ht="38.25">
      <c r="A364" s="146" t="s">
        <v>755</v>
      </c>
      <c r="B364" s="147" t="s">
        <v>756</v>
      </c>
      <c r="C364" s="148" t="s">
        <v>642</v>
      </c>
      <c r="D364" s="148" t="s">
        <v>643</v>
      </c>
      <c r="E364" s="148" t="s">
        <v>644</v>
      </c>
      <c r="F364" s="148" t="s">
        <v>730</v>
      </c>
      <c r="G364" s="148" t="s">
        <v>731</v>
      </c>
      <c r="H364" s="148" t="s">
        <v>740</v>
      </c>
      <c r="I364" s="148" t="s">
        <v>741</v>
      </c>
      <c r="J364" s="148" t="s">
        <v>754</v>
      </c>
      <c r="K364" s="148" t="s">
        <v>795</v>
      </c>
      <c r="L364" s="148" t="s">
        <v>743</v>
      </c>
      <c r="M364" s="149" t="s">
        <v>744</v>
      </c>
      <c r="N364" s="150">
        <v>312.79000000000002</v>
      </c>
      <c r="O364" s="150">
        <v>0</v>
      </c>
      <c r="P364" s="149" t="s">
        <v>802</v>
      </c>
      <c r="Q364" s="149" t="s">
        <v>755</v>
      </c>
      <c r="R364" s="149" t="s">
        <v>756</v>
      </c>
    </row>
    <row r="365" spans="1:18" ht="38.25">
      <c r="A365" s="146" t="s">
        <v>755</v>
      </c>
      <c r="B365" s="147" t="s">
        <v>756</v>
      </c>
      <c r="C365" s="148" t="s">
        <v>657</v>
      </c>
      <c r="D365" s="148" t="s">
        <v>658</v>
      </c>
      <c r="E365" s="148" t="s">
        <v>659</v>
      </c>
      <c r="F365" s="148" t="s">
        <v>730</v>
      </c>
      <c r="G365" s="148" t="s">
        <v>731</v>
      </c>
      <c r="H365" s="148" t="s">
        <v>740</v>
      </c>
      <c r="I365" s="148" t="s">
        <v>741</v>
      </c>
      <c r="J365" s="148" t="s">
        <v>754</v>
      </c>
      <c r="K365" s="148" t="s">
        <v>795</v>
      </c>
      <c r="L365" s="148" t="s">
        <v>743</v>
      </c>
      <c r="M365" s="149" t="s">
        <v>744</v>
      </c>
      <c r="N365" s="150">
        <v>312.8</v>
      </c>
      <c r="O365" s="150">
        <v>0</v>
      </c>
      <c r="P365" s="149" t="s">
        <v>804</v>
      </c>
      <c r="Q365" s="149" t="s">
        <v>755</v>
      </c>
      <c r="R365" s="149" t="s">
        <v>756</v>
      </c>
    </row>
    <row r="366" spans="1:18" ht="38.25">
      <c r="A366" s="146" t="s">
        <v>755</v>
      </c>
      <c r="B366" s="147" t="s">
        <v>756</v>
      </c>
      <c r="C366" s="148" t="s">
        <v>636</v>
      </c>
      <c r="D366" s="148" t="s">
        <v>637</v>
      </c>
      <c r="E366" s="148" t="s">
        <v>638</v>
      </c>
      <c r="F366" s="148" t="s">
        <v>730</v>
      </c>
      <c r="G366" s="148" t="s">
        <v>731</v>
      </c>
      <c r="H366" s="148" t="s">
        <v>740</v>
      </c>
      <c r="I366" s="148" t="s">
        <v>741</v>
      </c>
      <c r="J366" s="148" t="s">
        <v>754</v>
      </c>
      <c r="K366" s="148" t="s">
        <v>795</v>
      </c>
      <c r="L366" s="148" t="s">
        <v>743</v>
      </c>
      <c r="M366" s="149" t="s">
        <v>744</v>
      </c>
      <c r="N366" s="150">
        <v>234.6</v>
      </c>
      <c r="O366" s="150">
        <v>0</v>
      </c>
      <c r="P366" s="149" t="s">
        <v>803</v>
      </c>
      <c r="Q366" s="149" t="s">
        <v>755</v>
      </c>
      <c r="R366" s="149" t="s">
        <v>756</v>
      </c>
    </row>
    <row r="367" spans="1:18" ht="38.25">
      <c r="A367" s="146" t="s">
        <v>755</v>
      </c>
      <c r="B367" s="147" t="s">
        <v>756</v>
      </c>
      <c r="C367" s="148" t="s">
        <v>651</v>
      </c>
      <c r="D367" s="148" t="s">
        <v>652</v>
      </c>
      <c r="E367" s="148" t="s">
        <v>653</v>
      </c>
      <c r="F367" s="148" t="s">
        <v>730</v>
      </c>
      <c r="G367" s="148" t="s">
        <v>731</v>
      </c>
      <c r="H367" s="148" t="s">
        <v>740</v>
      </c>
      <c r="I367" s="148" t="s">
        <v>741</v>
      </c>
      <c r="J367" s="148" t="s">
        <v>754</v>
      </c>
      <c r="K367" s="148" t="s">
        <v>795</v>
      </c>
      <c r="L367" s="148" t="s">
        <v>743</v>
      </c>
      <c r="M367" s="149" t="s">
        <v>744</v>
      </c>
      <c r="N367" s="150">
        <v>312.79000000000002</v>
      </c>
      <c r="O367" s="150">
        <v>0</v>
      </c>
      <c r="P367" s="149" t="s">
        <v>797</v>
      </c>
      <c r="Q367" s="149" t="s">
        <v>755</v>
      </c>
      <c r="R367" s="149" t="s">
        <v>756</v>
      </c>
    </row>
    <row r="368" spans="1:18" ht="38.25">
      <c r="A368" s="146" t="s">
        <v>755</v>
      </c>
      <c r="B368" s="147" t="s">
        <v>756</v>
      </c>
      <c r="C368" s="148" t="s">
        <v>639</v>
      </c>
      <c r="D368" s="148" t="s">
        <v>640</v>
      </c>
      <c r="E368" s="148" t="s">
        <v>641</v>
      </c>
      <c r="F368" s="148" t="s">
        <v>730</v>
      </c>
      <c r="G368" s="148" t="s">
        <v>731</v>
      </c>
      <c r="H368" s="148" t="s">
        <v>740</v>
      </c>
      <c r="I368" s="148" t="s">
        <v>741</v>
      </c>
      <c r="J368" s="148" t="s">
        <v>754</v>
      </c>
      <c r="K368" s="148" t="s">
        <v>795</v>
      </c>
      <c r="L368" s="148" t="s">
        <v>743</v>
      </c>
      <c r="M368" s="149" t="s">
        <v>744</v>
      </c>
      <c r="N368" s="150">
        <v>351.89</v>
      </c>
      <c r="O368" s="150">
        <v>0</v>
      </c>
      <c r="P368" s="149" t="s">
        <v>798</v>
      </c>
      <c r="Q368" s="149" t="s">
        <v>755</v>
      </c>
      <c r="R368" s="149" t="s">
        <v>756</v>
      </c>
    </row>
    <row r="369" spans="14:15">
      <c r="N369" s="153">
        <f>SUM(N359:N368)</f>
        <v>3535.8999999999996</v>
      </c>
      <c r="O369" s="153">
        <f>SUM(O359:O368)</f>
        <v>0</v>
      </c>
    </row>
    <row r="371" spans="14:15">
      <c r="N371" s="64" t="e">
        <f>+N11+N15+N25+N35+N42+N52+N64+N74+N84+N89+N99+N109+#REF!+N118+N138+N144+N154+N164+N174+N184+N194+N204+N223+N233+N242+N254+N265+N268+N278+N279+N289+N299+N318+N328+N338+N348+N358+N369</f>
        <v>#REF!</v>
      </c>
      <c r="O371" s="64" t="e">
        <f>+O11+O15+O25+O35+O42+O52+O64+O74+O84+O89+O99+O109+#REF!+O118+O138+O144+O154+O164+O174+O184+O194+O204+O223+O233+O242+O254+O265+O268+O278+O279+O289+O299+O318+O328+O338+O348+O358+O369</f>
        <v>#REF!</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DataEntryWS</vt:lpstr>
      <vt:lpstr>NCFSDataEntryInstructions</vt:lpstr>
      <vt:lpstr>NCFSDataEntry</vt:lpstr>
      <vt:lpstr>SchedofAwards</vt:lpstr>
      <vt:lpstr>MTWDH-NCFSListPayRpt</vt:lpstr>
      <vt:lpstr>'MTWDH-NCFSListPayRpt'!Print_Area</vt:lpstr>
      <vt:lpstr>NCFSDataEntry!Print_Area</vt:lpstr>
      <vt:lpstr>SchedofAwards!Print_Area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dc:creator>
  <cp:lastModifiedBy>James Burke</cp:lastModifiedBy>
  <cp:lastPrinted>2024-09-19T13:49:23Z</cp:lastPrinted>
  <dcterms:created xsi:type="dcterms:W3CDTF">2015-10-20T14:23:33Z</dcterms:created>
  <dcterms:modified xsi:type="dcterms:W3CDTF">2024-10-24T15:40:38Z</dcterms:modified>
</cp:coreProperties>
</file>